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5.xml" ContentType="application/vnd.openxmlformats-officedocument.spreadsheetml.comments+xml"/>
  <Override PartName="/xl/drawings/drawing2.xml" ContentType="application/vnd.openxmlformats-officedocument.drawing+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drawings/drawing4.xml" ContentType="application/vnd.openxmlformats-officedocument.drawingml.chartshape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135" windowWidth="19320" windowHeight="13605" tabRatio="643" firstSheet="4" activeTab="10"/>
  </bookViews>
  <sheets>
    <sheet name="Assumptions" sheetId="3" r:id="rId1"/>
    <sheet name="Financing" sheetId="4" r:id="rId2"/>
    <sheet name="B" sheetId="5" r:id="rId3"/>
    <sheet name="B1" sheetId="22" r:id="rId4"/>
    <sheet name="B2" sheetId="27" r:id="rId5"/>
    <sheet name="Loans2" sheetId="8" r:id="rId6"/>
    <sheet name="B3" sheetId="28" r:id="rId7"/>
    <sheet name="Loans3" sheetId="29" r:id="rId8"/>
    <sheet name="B4" sheetId="30" r:id="rId9"/>
    <sheet name="Loans4" sheetId="31" r:id="rId10"/>
    <sheet name="Scratch" sheetId="7" r:id="rId11"/>
    <sheet name="Audits 5-14" sheetId="6" r:id="rId12"/>
    <sheet name="Audits+" sheetId="23" r:id="rId13"/>
    <sheet name="Audit 2" sheetId="25" r:id="rId14"/>
    <sheet name="Charts" sheetId="26" r:id="rId15"/>
    <sheet name="Building Fund 5-15" sheetId="24" r:id="rId16"/>
    <sheet name="Bal Sht 4-14" sheetId="11" r:id="rId17"/>
    <sheet name="P&amp;L 5-14" sheetId="16" r:id="rId18"/>
    <sheet name="PL 2" sheetId="17" r:id="rId19"/>
    <sheet name="PL 3" sheetId="18" r:id="rId20"/>
    <sheet name="FY 15 drft bud" sheetId="19" r:id="rId21"/>
    <sheet name="Cap Spending" sheetId="1" r:id="rId22"/>
    <sheet name="CS 2" sheetId="2" r:id="rId23"/>
    <sheet name="Prop Rsrv 5-14" sheetId="10" r:id="rId24"/>
    <sheet name="Prop Gnl Ldgr 10-14" sheetId="9" r:id="rId25"/>
    <sheet name="Prop Rep &amp; Mnt 4-14" sheetId="20" r:id="rId26"/>
    <sheet name="PRM2" sheetId="21" r:id="rId27"/>
  </sheets>
  <definedNames>
    <definedName name="_xlnm.Print_Area" localSheetId="13">'Audit 2'!$C$2:$O$27,'Audit 2'!$C$31:$O$58,'Audit 2'!$C$60:$O$86,'Audit 2'!$Z$2:$AL$37</definedName>
    <definedName name="_xlnm.Print_Area" localSheetId="11">'Audits 5-14'!$B$2:$N$27,'Audits 5-14'!$B$31:$N$58,'Audits 5-14'!$B$60:$N$86,'Audits 5-14'!#REF!</definedName>
    <definedName name="_xlnm.Print_Area" localSheetId="12">'Audits+'!$B$2:$N$37,'Audits+'!$B$41:$N$68,'Audits+'!$B$70:$N$113,'Audits+'!#REF!</definedName>
    <definedName name="_xlnm.Print_Area" localSheetId="2">B!$A$1:$J$39</definedName>
    <definedName name="_xlnm.Print_Area" localSheetId="3">'B1'!$A$1:$N$39</definedName>
    <definedName name="_xlnm.Print_Area" localSheetId="4">'B2'!$B$1:$N$83</definedName>
    <definedName name="_xlnm.Print_Area" localSheetId="6">'B3'!$B$1:$N$81</definedName>
    <definedName name="_xlnm.Print_Area" localSheetId="8">'B4'!$B$1:$N$81</definedName>
    <definedName name="_xlnm.Print_Area" localSheetId="14">Charts!$A$1:$L$58</definedName>
    <definedName name="_xlnm.Print_Area" localSheetId="1">Financing!$A$7:$P$35</definedName>
    <definedName name="_xlnm.Print_Area" localSheetId="19">'PL 3'!$C$2:$M$38</definedName>
    <definedName name="_xlnm.Print_Titles" localSheetId="20">'FY 15 drft bud'!$1:$1</definedName>
    <definedName name="Z_2ECBCD57_6B64_5746_A8FC_7EE34143BAAF_.wvu.Cols" localSheetId="20" hidden="1">'FY 15 drft bud'!$B:$B</definedName>
    <definedName name="Z_2ECBCD57_6B64_5746_A8FC_7EE34143BAAF_.wvu.PrintTitles" localSheetId="20" hidden="1">'FY 15 drft bud'!$1:$1</definedName>
    <definedName name="Z_32E67172_2D26_4AB3_91A3_3603F6723041_.wvu.Cols" localSheetId="20" hidden="1">'FY 15 drft bud'!$B:$B</definedName>
    <definedName name="Z_32E67172_2D26_4AB3_91A3_3603F6723041_.wvu.PrintTitles" localSheetId="20" hidden="1">'FY 15 drft bud'!$1:$1</definedName>
    <definedName name="Z_9385840D_3AB2_4D73_8F6C_0E15A35A107B_.wvu.Cols" localSheetId="20" hidden="1">'FY 15 drft bud'!$B:$B</definedName>
    <definedName name="Z_9385840D_3AB2_4D73_8F6C_0E15A35A107B_.wvu.PrintTitles" localSheetId="20" hidden="1">'FY 15 drft bud'!$1:$1</definedName>
  </definedNames>
  <calcPr calcId="152511"/>
</workbook>
</file>

<file path=xl/calcChain.xml><?xml version="1.0" encoding="utf-8"?>
<calcChain xmlns="http://schemas.openxmlformats.org/spreadsheetml/2006/main">
  <c r="AC21" i="25" l="1"/>
  <c r="AC20" i="25"/>
  <c r="P21" i="23"/>
  <c r="P19" i="23"/>
  <c r="O29" i="23"/>
  <c r="O28" i="23"/>
  <c r="O27" i="23"/>
  <c r="O26" i="23"/>
  <c r="O25" i="23"/>
  <c r="O24" i="23"/>
  <c r="O32" i="23"/>
  <c r="O31" i="23"/>
  <c r="O30" i="23"/>
  <c r="O11" i="23"/>
  <c r="O21" i="23"/>
  <c r="O20" i="23"/>
  <c r="O19" i="23"/>
  <c r="O18" i="23"/>
  <c r="O17" i="23"/>
  <c r="O16" i="23"/>
  <c r="O15" i="23"/>
  <c r="P46" i="23"/>
  <c r="O46" i="23"/>
  <c r="O45" i="23"/>
  <c r="O44" i="23"/>
  <c r="O56" i="23"/>
  <c r="P56" i="23" s="1"/>
  <c r="O34" i="23"/>
  <c r="P34" i="23"/>
  <c r="N10" i="23"/>
  <c r="M10" i="23"/>
  <c r="L10" i="23"/>
  <c r="K10" i="23"/>
  <c r="J10" i="23"/>
  <c r="I10" i="23"/>
  <c r="H10" i="23"/>
  <c r="G10" i="23"/>
  <c r="F10" i="23"/>
  <c r="E10" i="23"/>
  <c r="N14" i="23"/>
  <c r="E14" i="23"/>
  <c r="P7" i="23"/>
  <c r="P8" i="23" s="1"/>
  <c r="Q81" i="23"/>
  <c r="Q82" i="23" s="1"/>
  <c r="Q79" i="23"/>
  <c r="Q78" i="23"/>
  <c r="O121" i="23"/>
  <c r="O120" i="23"/>
  <c r="O119" i="23"/>
  <c r="O118" i="23"/>
  <c r="O117" i="23"/>
  <c r="Q97" i="23"/>
  <c r="P97" i="23"/>
  <c r="Q95" i="23"/>
  <c r="P95" i="23"/>
  <c r="O113" i="23"/>
  <c r="O112" i="23"/>
  <c r="O111" i="23"/>
  <c r="O110" i="23"/>
  <c r="O109" i="23"/>
  <c r="O108" i="23"/>
  <c r="O107" i="23"/>
  <c r="O106" i="23"/>
  <c r="O101" i="23"/>
  <c r="O99" i="23"/>
  <c r="O97" i="23"/>
  <c r="O95" i="23"/>
  <c r="O94" i="23"/>
  <c r="O93" i="23"/>
  <c r="O92" i="23"/>
  <c r="O91" i="23"/>
  <c r="O89" i="23"/>
  <c r="O88" i="23"/>
  <c r="O87" i="23"/>
  <c r="O85" i="23"/>
  <c r="O84" i="23"/>
  <c r="O83" i="23"/>
  <c r="O82" i="23"/>
  <c r="O81" i="23"/>
  <c r="O79" i="23"/>
  <c r="O77" i="23"/>
  <c r="O78" i="23"/>
  <c r="O76" i="23"/>
  <c r="O75" i="23"/>
  <c r="O74" i="23"/>
  <c r="O73" i="23"/>
  <c r="O72" i="23"/>
  <c r="M103" i="24" l="1"/>
  <c r="L102" i="24"/>
  <c r="K102" i="24"/>
  <c r="J102" i="24"/>
  <c r="M101" i="24"/>
  <c r="M102" i="24" l="1"/>
  <c r="E29" i="6"/>
  <c r="N29" i="6"/>
  <c r="M29" i="6"/>
  <c r="L29" i="6"/>
  <c r="K29" i="6"/>
  <c r="J29" i="6"/>
  <c r="I29" i="6"/>
  <c r="H29" i="6"/>
  <c r="G29" i="6"/>
  <c r="F29" i="6"/>
  <c r="Q153" i="31"/>
  <c r="Q141" i="31"/>
  <c r="R130" i="31"/>
  <c r="R118" i="31"/>
  <c r="R106" i="31"/>
  <c r="R94" i="31"/>
  <c r="R82" i="31"/>
  <c r="R70" i="31"/>
  <c r="R58" i="31"/>
  <c r="R46" i="31"/>
  <c r="R34" i="31"/>
  <c r="R22" i="31"/>
  <c r="AH11" i="31"/>
  <c r="AG11" i="31"/>
  <c r="AF11" i="31"/>
  <c r="AE11" i="31"/>
  <c r="AD11" i="31"/>
  <c r="AC11" i="31"/>
  <c r="AB11" i="31"/>
  <c r="AA11" i="31"/>
  <c r="Z11" i="31"/>
  <c r="Y11" i="31"/>
  <c r="X11" i="31"/>
  <c r="T10" i="31"/>
  <c r="R10" i="31"/>
  <c r="L10" i="31"/>
  <c r="AH9" i="31"/>
  <c r="AG9" i="31"/>
  <c r="AF9" i="31"/>
  <c r="AE9" i="31"/>
  <c r="AD9" i="31"/>
  <c r="AC9" i="31"/>
  <c r="AB9" i="31"/>
  <c r="AA9" i="31"/>
  <c r="Z9" i="31"/>
  <c r="Y9" i="31"/>
  <c r="X9" i="31"/>
  <c r="B9" i="31"/>
  <c r="D6" i="31" s="1"/>
  <c r="D7" i="31" s="1"/>
  <c r="AH8" i="31"/>
  <c r="Q123" i="31" s="1"/>
  <c r="Q129" i="31" s="1"/>
  <c r="AG8" i="31"/>
  <c r="Q111" i="31" s="1"/>
  <c r="AF8" i="31"/>
  <c r="Q99" i="31" s="1"/>
  <c r="Q105" i="31" s="1"/>
  <c r="AE8" i="31"/>
  <c r="Q87" i="31" s="1"/>
  <c r="Q93" i="31" s="1"/>
  <c r="AD8" i="31"/>
  <c r="Q75" i="31" s="1"/>
  <c r="Q81" i="31" s="1"/>
  <c r="AC8" i="31"/>
  <c r="Q63" i="31" s="1"/>
  <c r="AB8" i="31"/>
  <c r="Q51" i="31" s="1"/>
  <c r="AA8" i="31"/>
  <c r="Q39" i="31" s="1"/>
  <c r="Z8" i="31"/>
  <c r="Q27" i="31" s="1"/>
  <c r="Y8" i="31"/>
  <c r="Q15" i="31" s="1"/>
  <c r="X8" i="31"/>
  <c r="N7" i="31"/>
  <c r="N8" i="31" s="1"/>
  <c r="N9" i="31" s="1"/>
  <c r="N10" i="31" s="1"/>
  <c r="C7" i="31"/>
  <c r="L5" i="31"/>
  <c r="O5" i="31" s="1"/>
  <c r="F64" i="30"/>
  <c r="E64" i="30"/>
  <c r="D64" i="30"/>
  <c r="C64" i="30"/>
  <c r="E63" i="30"/>
  <c r="D63" i="30"/>
  <c r="C63" i="30"/>
  <c r="C65" i="30" s="1"/>
  <c r="D61" i="30" s="1"/>
  <c r="D65" i="30" s="1"/>
  <c r="E61" i="30" s="1"/>
  <c r="E65" i="30" s="1"/>
  <c r="F61" i="30" s="1"/>
  <c r="D47" i="30"/>
  <c r="E47" i="30" s="1"/>
  <c r="F47" i="30" s="1"/>
  <c r="G47" i="30" s="1"/>
  <c r="D46" i="30"/>
  <c r="E46" i="30" s="1"/>
  <c r="F46" i="30" s="1"/>
  <c r="G46" i="30" s="1"/>
  <c r="H46" i="30" s="1"/>
  <c r="I46" i="30" s="1"/>
  <c r="J46" i="30" s="1"/>
  <c r="K46" i="30" s="1"/>
  <c r="L46" i="30" s="1"/>
  <c r="M46" i="30" s="1"/>
  <c r="N46" i="30" s="1"/>
  <c r="O46" i="30" s="1"/>
  <c r="P46" i="30" s="1"/>
  <c r="F28" i="30"/>
  <c r="E28" i="30"/>
  <c r="D28" i="30"/>
  <c r="C28" i="30"/>
  <c r="F27" i="30"/>
  <c r="E27" i="30"/>
  <c r="D27" i="30"/>
  <c r="C27" i="30"/>
  <c r="G26" i="30"/>
  <c r="H26" i="30" s="1"/>
  <c r="I26" i="30" s="1"/>
  <c r="J26" i="30" s="1"/>
  <c r="K26" i="30" s="1"/>
  <c r="L26" i="30" s="1"/>
  <c r="M26" i="30" s="1"/>
  <c r="N26" i="30" s="1"/>
  <c r="O26" i="30" s="1"/>
  <c r="P26" i="30" s="1"/>
  <c r="G25" i="30"/>
  <c r="H25" i="30" s="1"/>
  <c r="I25" i="30" s="1"/>
  <c r="J25" i="30" s="1"/>
  <c r="K25" i="30" s="1"/>
  <c r="L25" i="30" s="1"/>
  <c r="M25" i="30" s="1"/>
  <c r="N25" i="30" s="1"/>
  <c r="O25" i="30" s="1"/>
  <c r="P25" i="30" s="1"/>
  <c r="G24" i="30"/>
  <c r="G23" i="30"/>
  <c r="H23" i="30" s="1"/>
  <c r="I23" i="30" s="1"/>
  <c r="J23" i="30" s="1"/>
  <c r="K23" i="30" s="1"/>
  <c r="L23" i="30" s="1"/>
  <c r="M23" i="30" s="1"/>
  <c r="N23" i="30" s="1"/>
  <c r="O23" i="30" s="1"/>
  <c r="P23" i="30" s="1"/>
  <c r="H22" i="30"/>
  <c r="I22" i="30" s="1"/>
  <c r="G21" i="30"/>
  <c r="H21" i="30" s="1"/>
  <c r="I21" i="30" s="1"/>
  <c r="J21" i="30" s="1"/>
  <c r="K21" i="30" s="1"/>
  <c r="L21" i="30" s="1"/>
  <c r="M21" i="30" s="1"/>
  <c r="N21" i="30" s="1"/>
  <c r="O21" i="30" s="1"/>
  <c r="P21" i="30" s="1"/>
  <c r="G20" i="30"/>
  <c r="H20" i="30" s="1"/>
  <c r="I20" i="30" s="1"/>
  <c r="F18" i="30"/>
  <c r="F30" i="30" s="1"/>
  <c r="E18" i="30"/>
  <c r="E30" i="30" s="1"/>
  <c r="E32" i="30" s="1"/>
  <c r="E54" i="30" s="1"/>
  <c r="D18" i="30"/>
  <c r="D30" i="30" s="1"/>
  <c r="D32" i="30" s="1"/>
  <c r="D54" i="30" s="1"/>
  <c r="C18" i="30"/>
  <c r="C30" i="30" s="1"/>
  <c r="C32" i="30" s="1"/>
  <c r="C54" i="30" s="1"/>
  <c r="C59" i="30" s="1"/>
  <c r="G17" i="30"/>
  <c r="H17" i="30" s="1"/>
  <c r="I17" i="30" s="1"/>
  <c r="J17" i="30" s="1"/>
  <c r="K17" i="30" s="1"/>
  <c r="L17" i="30" s="1"/>
  <c r="M17" i="30" s="1"/>
  <c r="N17" i="30" s="1"/>
  <c r="O17" i="30" s="1"/>
  <c r="P17" i="30" s="1"/>
  <c r="I16" i="30"/>
  <c r="J16" i="30" s="1"/>
  <c r="K16" i="30" s="1"/>
  <c r="L16" i="30" s="1"/>
  <c r="M16" i="30" s="1"/>
  <c r="N16" i="30" s="1"/>
  <c r="O16" i="30" s="1"/>
  <c r="P16" i="30" s="1"/>
  <c r="I15" i="30"/>
  <c r="J15" i="30" s="1"/>
  <c r="K15" i="30" s="1"/>
  <c r="L15" i="30" s="1"/>
  <c r="M15" i="30" s="1"/>
  <c r="N15" i="30" s="1"/>
  <c r="O15" i="30" s="1"/>
  <c r="P15" i="30" s="1"/>
  <c r="H14" i="30"/>
  <c r="I14" i="30" s="1"/>
  <c r="J14" i="30" s="1"/>
  <c r="K14" i="30" s="1"/>
  <c r="L14" i="30" s="1"/>
  <c r="M14" i="30" s="1"/>
  <c r="N14" i="30" s="1"/>
  <c r="O14" i="30" s="1"/>
  <c r="P14" i="30" s="1"/>
  <c r="G14" i="30"/>
  <c r="G13" i="30"/>
  <c r="G18" i="30" s="1"/>
  <c r="Q153" i="29"/>
  <c r="Q141" i="29"/>
  <c r="R130" i="29"/>
  <c r="R118" i="29"/>
  <c r="R106" i="29"/>
  <c r="R94" i="29"/>
  <c r="R82" i="29"/>
  <c r="R70" i="29"/>
  <c r="R58" i="29"/>
  <c r="R46" i="29"/>
  <c r="R34" i="29"/>
  <c r="R22" i="29"/>
  <c r="AH11" i="29"/>
  <c r="AG11" i="29"/>
  <c r="AF11" i="29"/>
  <c r="AE11" i="29"/>
  <c r="AD11" i="29"/>
  <c r="AC11" i="29"/>
  <c r="AB11" i="29"/>
  <c r="AA11" i="29"/>
  <c r="Z11" i="29"/>
  <c r="Y11" i="29"/>
  <c r="X11" i="29"/>
  <c r="T10" i="29"/>
  <c r="R10" i="29"/>
  <c r="L10" i="29"/>
  <c r="AH9" i="29"/>
  <c r="AG9" i="29"/>
  <c r="AF9" i="29"/>
  <c r="AE9" i="29"/>
  <c r="AD9" i="29"/>
  <c r="AC9" i="29"/>
  <c r="AB9" i="29"/>
  <c r="AA9" i="29"/>
  <c r="Z9" i="29"/>
  <c r="Y9" i="29"/>
  <c r="X9" i="29"/>
  <c r="B9" i="29"/>
  <c r="D6" i="29" s="1"/>
  <c r="D7" i="29" s="1"/>
  <c r="AH8" i="29"/>
  <c r="Q123" i="29" s="1"/>
  <c r="AG8" i="29"/>
  <c r="Q111" i="29" s="1"/>
  <c r="AF8" i="29"/>
  <c r="Q99" i="29" s="1"/>
  <c r="AE8" i="29"/>
  <c r="Q87" i="29" s="1"/>
  <c r="AD8" i="29"/>
  <c r="Q75" i="29" s="1"/>
  <c r="AC8" i="29"/>
  <c r="Q63" i="29" s="1"/>
  <c r="AB8" i="29"/>
  <c r="Q51" i="29" s="1"/>
  <c r="AA8" i="29"/>
  <c r="Q39" i="29" s="1"/>
  <c r="Z8" i="29"/>
  <c r="Q27" i="29" s="1"/>
  <c r="Y8" i="29"/>
  <c r="Q15" i="29" s="1"/>
  <c r="X8" i="29"/>
  <c r="N7" i="29"/>
  <c r="N8" i="29" s="1"/>
  <c r="N9" i="29" s="1"/>
  <c r="N10" i="29" s="1"/>
  <c r="C7" i="29"/>
  <c r="L5" i="29"/>
  <c r="O6" i="29" s="1"/>
  <c r="F64" i="28"/>
  <c r="E64" i="28"/>
  <c r="D64" i="28"/>
  <c r="C64" i="28"/>
  <c r="E63" i="28"/>
  <c r="D63" i="28"/>
  <c r="C63" i="28"/>
  <c r="D47" i="28"/>
  <c r="E47" i="28" s="1"/>
  <c r="F47" i="28" s="1"/>
  <c r="G47" i="28" s="1"/>
  <c r="D46" i="28"/>
  <c r="E46" i="28" s="1"/>
  <c r="F46" i="28" s="1"/>
  <c r="G46" i="28" s="1"/>
  <c r="H46" i="28" s="1"/>
  <c r="I46" i="28" s="1"/>
  <c r="J46" i="28" s="1"/>
  <c r="K46" i="28" s="1"/>
  <c r="L46" i="28" s="1"/>
  <c r="M46" i="28" s="1"/>
  <c r="N46" i="28" s="1"/>
  <c r="O46" i="28" s="1"/>
  <c r="P46" i="28" s="1"/>
  <c r="F28" i="28"/>
  <c r="E28" i="28"/>
  <c r="D28" i="28"/>
  <c r="C28" i="28"/>
  <c r="F27" i="28"/>
  <c r="E27" i="28"/>
  <c r="D27" i="28"/>
  <c r="C27" i="28"/>
  <c r="G26" i="28"/>
  <c r="H26" i="28" s="1"/>
  <c r="I26" i="28" s="1"/>
  <c r="J26" i="28" s="1"/>
  <c r="K26" i="28" s="1"/>
  <c r="L26" i="28" s="1"/>
  <c r="M26" i="28" s="1"/>
  <c r="N26" i="28" s="1"/>
  <c r="O26" i="28" s="1"/>
  <c r="P26" i="28" s="1"/>
  <c r="G25" i="28"/>
  <c r="H25" i="28" s="1"/>
  <c r="I25" i="28" s="1"/>
  <c r="J25" i="28" s="1"/>
  <c r="K25" i="28" s="1"/>
  <c r="L25" i="28" s="1"/>
  <c r="M25" i="28" s="1"/>
  <c r="N25" i="28" s="1"/>
  <c r="O25" i="28" s="1"/>
  <c r="P25" i="28" s="1"/>
  <c r="G24" i="28"/>
  <c r="H24" i="28" s="1"/>
  <c r="I24" i="28" s="1"/>
  <c r="J24" i="28" s="1"/>
  <c r="K24" i="28" s="1"/>
  <c r="L24" i="28" s="1"/>
  <c r="M24" i="28" s="1"/>
  <c r="N24" i="28" s="1"/>
  <c r="O24" i="28" s="1"/>
  <c r="P24" i="28" s="1"/>
  <c r="G23" i="28"/>
  <c r="H22" i="28"/>
  <c r="I22" i="28" s="1"/>
  <c r="G21" i="28"/>
  <c r="H21" i="28" s="1"/>
  <c r="I21" i="28" s="1"/>
  <c r="J21" i="28" s="1"/>
  <c r="K21" i="28" s="1"/>
  <c r="L21" i="28" s="1"/>
  <c r="M21" i="28" s="1"/>
  <c r="N21" i="28" s="1"/>
  <c r="O21" i="28" s="1"/>
  <c r="P21" i="28" s="1"/>
  <c r="G20" i="28"/>
  <c r="F18" i="28"/>
  <c r="E18" i="28"/>
  <c r="D18" i="28"/>
  <c r="C18" i="28"/>
  <c r="G17" i="28"/>
  <c r="H17" i="28" s="1"/>
  <c r="I17" i="28" s="1"/>
  <c r="J17" i="28" s="1"/>
  <c r="K17" i="28" s="1"/>
  <c r="L17" i="28" s="1"/>
  <c r="M17" i="28" s="1"/>
  <c r="N17" i="28" s="1"/>
  <c r="O17" i="28" s="1"/>
  <c r="P17" i="28" s="1"/>
  <c r="I16" i="28"/>
  <c r="J16" i="28" s="1"/>
  <c r="K16" i="28" s="1"/>
  <c r="L16" i="28" s="1"/>
  <c r="M16" i="28" s="1"/>
  <c r="N16" i="28" s="1"/>
  <c r="O16" i="28" s="1"/>
  <c r="P16" i="28" s="1"/>
  <c r="I15" i="28"/>
  <c r="J15" i="28" s="1"/>
  <c r="K15" i="28" s="1"/>
  <c r="L15" i="28" s="1"/>
  <c r="M15" i="28" s="1"/>
  <c r="N15" i="28" s="1"/>
  <c r="O15" i="28" s="1"/>
  <c r="P15" i="28" s="1"/>
  <c r="G14" i="28"/>
  <c r="H14" i="28" s="1"/>
  <c r="I14" i="28" s="1"/>
  <c r="J14" i="28" s="1"/>
  <c r="K14" i="28" s="1"/>
  <c r="L14" i="28" s="1"/>
  <c r="M14" i="28" s="1"/>
  <c r="N14" i="28" s="1"/>
  <c r="O14" i="28" s="1"/>
  <c r="P14" i="28" s="1"/>
  <c r="G13" i="28"/>
  <c r="N28" i="6"/>
  <c r="M28" i="6"/>
  <c r="L28" i="6"/>
  <c r="K28" i="6"/>
  <c r="J28" i="6"/>
  <c r="I28" i="6"/>
  <c r="H28" i="6"/>
  <c r="E28" i="6"/>
  <c r="G28" i="6"/>
  <c r="F28" i="6"/>
  <c r="N7" i="8"/>
  <c r="C7" i="8"/>
  <c r="AH9" i="8"/>
  <c r="AG9" i="8"/>
  <c r="AF9" i="8"/>
  <c r="AE9" i="8"/>
  <c r="AD9" i="8"/>
  <c r="AC9" i="8"/>
  <c r="AB9" i="8"/>
  <c r="AA9" i="8"/>
  <c r="Z9" i="8"/>
  <c r="Y9" i="8"/>
  <c r="X9" i="8"/>
  <c r="AH8" i="8"/>
  <c r="Q123" i="8" s="1"/>
  <c r="Q129" i="8" s="1"/>
  <c r="T130" i="8" s="1"/>
  <c r="AG8" i="8"/>
  <c r="Q111" i="8" s="1"/>
  <c r="Q117" i="8" s="1"/>
  <c r="T118" i="8" s="1"/>
  <c r="AF8" i="8"/>
  <c r="Q99" i="8" s="1"/>
  <c r="AE8" i="8"/>
  <c r="Q87" i="8" s="1"/>
  <c r="Q93" i="8" s="1"/>
  <c r="T94" i="8" s="1"/>
  <c r="AD8" i="8"/>
  <c r="Q75" i="8" s="1"/>
  <c r="Q81" i="8" s="1"/>
  <c r="T82" i="8" s="1"/>
  <c r="AC8" i="8"/>
  <c r="Q63" i="8" s="1"/>
  <c r="AB8" i="8"/>
  <c r="Q51" i="8" s="1"/>
  <c r="Q57" i="8" s="1"/>
  <c r="AA8" i="8"/>
  <c r="Q39" i="8" s="1"/>
  <c r="Z8" i="8"/>
  <c r="Q27" i="8" s="1"/>
  <c r="Q33" i="8" s="1"/>
  <c r="Y8" i="8"/>
  <c r="Q15" i="8" s="1"/>
  <c r="Q21" i="8" s="1"/>
  <c r="T22" i="8" s="1"/>
  <c r="X8" i="8"/>
  <c r="AH11" i="8"/>
  <c r="AG11" i="8"/>
  <c r="AF11" i="8"/>
  <c r="AE11" i="8"/>
  <c r="AD11" i="8"/>
  <c r="AC11" i="8"/>
  <c r="AB11" i="8"/>
  <c r="AA11" i="8"/>
  <c r="Z11" i="8"/>
  <c r="Y11" i="8"/>
  <c r="X11" i="8"/>
  <c r="R130" i="8"/>
  <c r="R118" i="8"/>
  <c r="C28" i="27"/>
  <c r="C27" i="27"/>
  <c r="D27" i="27"/>
  <c r="D28" i="27"/>
  <c r="H23" i="27"/>
  <c r="I23" i="27" s="1"/>
  <c r="J23" i="27" s="1"/>
  <c r="K23" i="27" s="1"/>
  <c r="L23" i="27" s="1"/>
  <c r="M23" i="27" s="1"/>
  <c r="N23" i="27" s="1"/>
  <c r="O23" i="27" s="1"/>
  <c r="P23" i="27" s="1"/>
  <c r="H22" i="27"/>
  <c r="G26" i="27"/>
  <c r="H26" i="27" s="1"/>
  <c r="I26" i="27" s="1"/>
  <c r="J26" i="27" s="1"/>
  <c r="K26" i="27" s="1"/>
  <c r="L26" i="27" s="1"/>
  <c r="M26" i="27" s="1"/>
  <c r="N26" i="27" s="1"/>
  <c r="O26" i="27" s="1"/>
  <c r="P26" i="27" s="1"/>
  <c r="G25" i="27"/>
  <c r="H25" i="27" s="1"/>
  <c r="I25" i="27" s="1"/>
  <c r="J25" i="27" s="1"/>
  <c r="K25" i="27" s="1"/>
  <c r="L25" i="27" s="1"/>
  <c r="M25" i="27" s="1"/>
  <c r="N25" i="27" s="1"/>
  <c r="O25" i="27" s="1"/>
  <c r="P25" i="27" s="1"/>
  <c r="G24" i="27"/>
  <c r="H24" i="27" s="1"/>
  <c r="I24" i="27" s="1"/>
  <c r="J24" i="27" s="1"/>
  <c r="K24" i="27" s="1"/>
  <c r="L24" i="27" s="1"/>
  <c r="M24" i="27" s="1"/>
  <c r="N24" i="27" s="1"/>
  <c r="O24" i="27" s="1"/>
  <c r="P24" i="27" s="1"/>
  <c r="G23" i="27"/>
  <c r="F27" i="27"/>
  <c r="E27" i="27"/>
  <c r="F28" i="27"/>
  <c r="G68" i="19"/>
  <c r="E28" i="27"/>
  <c r="AE57" i="25"/>
  <c r="AD57" i="25"/>
  <c r="AC57" i="25"/>
  <c r="G21" i="27"/>
  <c r="H21" i="27" s="1"/>
  <c r="I21" i="27" s="1"/>
  <c r="J21" i="27" s="1"/>
  <c r="K21" i="27" s="1"/>
  <c r="L21" i="27" s="1"/>
  <c r="M21" i="27" s="1"/>
  <c r="N21" i="27" s="1"/>
  <c r="O21" i="27" s="1"/>
  <c r="P21" i="27" s="1"/>
  <c r="G20" i="27"/>
  <c r="H20" i="27" s="1"/>
  <c r="I20" i="27" s="1"/>
  <c r="R106" i="8"/>
  <c r="AC12" i="25"/>
  <c r="R94" i="8"/>
  <c r="R82" i="8"/>
  <c r="R70" i="8"/>
  <c r="R58" i="8"/>
  <c r="R46" i="8"/>
  <c r="R34" i="8"/>
  <c r="R22" i="8"/>
  <c r="T10" i="8"/>
  <c r="R10" i="8"/>
  <c r="Q153" i="8"/>
  <c r="Q141" i="8"/>
  <c r="L10" i="8"/>
  <c r="L5" i="8"/>
  <c r="D58" i="4"/>
  <c r="C58" i="4"/>
  <c r="B58" i="4"/>
  <c r="C57" i="4"/>
  <c r="B57" i="4"/>
  <c r="G56" i="4"/>
  <c r="C56" i="4"/>
  <c r="B56" i="4"/>
  <c r="H55" i="4"/>
  <c r="G55" i="4"/>
  <c r="E55" i="4"/>
  <c r="E56" i="4" s="1"/>
  <c r="C55" i="4"/>
  <c r="H54" i="4"/>
  <c r="H56" i="4" s="1"/>
  <c r="G54" i="4"/>
  <c r="F54" i="4"/>
  <c r="F56" i="4" s="1"/>
  <c r="E54" i="4"/>
  <c r="D54" i="4"/>
  <c r="D56" i="4" s="1"/>
  <c r="D57" i="4" s="1"/>
  <c r="C54" i="4"/>
  <c r="C48" i="4"/>
  <c r="G27" i="27" l="1"/>
  <c r="O6" i="31"/>
  <c r="G27" i="30"/>
  <c r="J22" i="30"/>
  <c r="F62" i="30"/>
  <c r="J20" i="30"/>
  <c r="C67" i="30"/>
  <c r="C68" i="30" s="1"/>
  <c r="C60" i="30"/>
  <c r="D51" i="30"/>
  <c r="D59" i="30" s="1"/>
  <c r="F54" i="30"/>
  <c r="F32" i="30"/>
  <c r="H24" i="30"/>
  <c r="I24" i="30" s="1"/>
  <c r="J24" i="30" s="1"/>
  <c r="K24" i="30" s="1"/>
  <c r="L24" i="30" s="1"/>
  <c r="M24" i="30" s="1"/>
  <c r="N24" i="30" s="1"/>
  <c r="O24" i="30" s="1"/>
  <c r="P24" i="30" s="1"/>
  <c r="N11" i="31"/>
  <c r="N12" i="31" s="1"/>
  <c r="N13" i="31" s="1"/>
  <c r="S10" i="31"/>
  <c r="X4" i="31" s="1"/>
  <c r="F36" i="30" s="1"/>
  <c r="G28" i="30"/>
  <c r="G30" i="30" s="1"/>
  <c r="Q45" i="31"/>
  <c r="T46" i="31" s="1"/>
  <c r="Q57" i="31"/>
  <c r="T58" i="31" s="1"/>
  <c r="Q117" i="31"/>
  <c r="T118" i="31" s="1"/>
  <c r="H13" i="30"/>
  <c r="Q21" i="31"/>
  <c r="T22" i="31" s="1"/>
  <c r="Q33" i="31"/>
  <c r="T34" i="31" s="1"/>
  <c r="O7" i="31"/>
  <c r="O8" i="31" s="1"/>
  <c r="O9" i="31" s="1"/>
  <c r="T130" i="31"/>
  <c r="O10" i="31"/>
  <c r="C9" i="31"/>
  <c r="O11" i="31"/>
  <c r="T82" i="31"/>
  <c r="T94" i="31"/>
  <c r="Q69" i="31"/>
  <c r="T70" i="31" s="1"/>
  <c r="T106" i="31"/>
  <c r="D30" i="28"/>
  <c r="D32" i="28" s="1"/>
  <c r="D54" i="28" s="1"/>
  <c r="G27" i="28"/>
  <c r="E30" i="28"/>
  <c r="E32" i="28" s="1"/>
  <c r="E54" i="28" s="1"/>
  <c r="F30" i="28"/>
  <c r="F54" i="28" s="1"/>
  <c r="H23" i="28"/>
  <c r="I23" i="28" s="1"/>
  <c r="J23" i="28" s="1"/>
  <c r="K23" i="28" s="1"/>
  <c r="L23" i="28" s="1"/>
  <c r="M23" i="28" s="1"/>
  <c r="N23" i="28" s="1"/>
  <c r="O23" i="28" s="1"/>
  <c r="P23" i="28" s="1"/>
  <c r="G18" i="28"/>
  <c r="G28" i="28"/>
  <c r="C30" i="28"/>
  <c r="C32" i="28" s="1"/>
  <c r="C54" i="28" s="1"/>
  <c r="C59" i="28" s="1"/>
  <c r="D51" i="28" s="1"/>
  <c r="D59" i="28" s="1"/>
  <c r="S10" i="29"/>
  <c r="X4" i="29" s="1"/>
  <c r="F36" i="28" s="1"/>
  <c r="N11" i="29"/>
  <c r="N12" i="29" s="1"/>
  <c r="N13" i="29" s="1"/>
  <c r="N14" i="29" s="1"/>
  <c r="N15" i="29" s="1"/>
  <c r="N16" i="29" s="1"/>
  <c r="O7" i="29"/>
  <c r="O8" i="29" s="1"/>
  <c r="O9" i="29" s="1"/>
  <c r="O5" i="29"/>
  <c r="C9" i="29"/>
  <c r="B10" i="29" s="1"/>
  <c r="I10" i="29" s="1"/>
  <c r="X10" i="29" s="1"/>
  <c r="F42" i="28" s="1"/>
  <c r="J22" i="28"/>
  <c r="H20" i="28"/>
  <c r="Q45" i="29"/>
  <c r="T46" i="29" s="1"/>
  <c r="Q33" i="29"/>
  <c r="T34" i="29" s="1"/>
  <c r="Q57" i="29"/>
  <c r="T58" i="29" s="1"/>
  <c r="H13" i="28"/>
  <c r="C65" i="28"/>
  <c r="D61" i="28" s="1"/>
  <c r="D65" i="28" s="1"/>
  <c r="E61" i="28" s="1"/>
  <c r="E65" i="28" s="1"/>
  <c r="F61" i="28" s="1"/>
  <c r="Q21" i="29"/>
  <c r="T22" i="29" s="1"/>
  <c r="Q69" i="29"/>
  <c r="T70" i="29" s="1"/>
  <c r="Q81" i="29"/>
  <c r="T82" i="29" s="1"/>
  <c r="Q93" i="29"/>
  <c r="T94" i="29" s="1"/>
  <c r="Q105" i="29"/>
  <c r="T106" i="29" s="1"/>
  <c r="Q117" i="29"/>
  <c r="T118" i="29" s="1"/>
  <c r="Q129" i="29"/>
  <c r="T130" i="29" s="1"/>
  <c r="O10" i="29"/>
  <c r="O7" i="8"/>
  <c r="O8" i="8" s="1"/>
  <c r="O9" i="8" s="1"/>
  <c r="T58" i="8"/>
  <c r="G28" i="27"/>
  <c r="H28" i="27"/>
  <c r="Q105" i="8"/>
  <c r="T106" i="8" s="1"/>
  <c r="Q69" i="8"/>
  <c r="T70" i="8" s="1"/>
  <c r="Q45" i="8"/>
  <c r="T46" i="8" s="1"/>
  <c r="T34" i="8"/>
  <c r="I22" i="27"/>
  <c r="I27" i="27" s="1"/>
  <c r="H27" i="27"/>
  <c r="J20" i="27"/>
  <c r="O5" i="8"/>
  <c r="O6" i="8"/>
  <c r="B9" i="8"/>
  <c r="F66" i="27"/>
  <c r="E48" i="27"/>
  <c r="F48" i="27" s="1"/>
  <c r="G48" i="27" s="1"/>
  <c r="H48" i="27" s="1"/>
  <c r="I48" i="27" s="1"/>
  <c r="J48" i="27" s="1"/>
  <c r="K48" i="27" s="1"/>
  <c r="L48" i="27" s="1"/>
  <c r="M48" i="27" s="1"/>
  <c r="N48" i="27" s="1"/>
  <c r="D48" i="27"/>
  <c r="G14" i="27"/>
  <c r="H14" i="27" s="1"/>
  <c r="I14" i="27" s="1"/>
  <c r="J14" i="27" s="1"/>
  <c r="K14" i="27" s="1"/>
  <c r="L14" i="27" s="1"/>
  <c r="M14" i="27" s="1"/>
  <c r="N14" i="27" s="1"/>
  <c r="O14" i="27" s="1"/>
  <c r="P14" i="27" s="1"/>
  <c r="D49" i="27"/>
  <c r="E49" i="27" s="1"/>
  <c r="F49" i="27" s="1"/>
  <c r="G49" i="27" s="1"/>
  <c r="E18" i="27"/>
  <c r="D18" i="27"/>
  <c r="C18" i="27"/>
  <c r="I15" i="27"/>
  <c r="J15" i="27" s="1"/>
  <c r="K15" i="27" s="1"/>
  <c r="L15" i="27" s="1"/>
  <c r="M15" i="27" s="1"/>
  <c r="N15" i="27" s="1"/>
  <c r="O15" i="27" s="1"/>
  <c r="P15" i="27" s="1"/>
  <c r="N12" i="6"/>
  <c r="M12" i="6"/>
  <c r="L12" i="6"/>
  <c r="E66" i="27"/>
  <c r="D66" i="27"/>
  <c r="C66" i="27"/>
  <c r="E65" i="27"/>
  <c r="C65" i="27"/>
  <c r="D65" i="27"/>
  <c r="L65" i="6"/>
  <c r="F18" i="27"/>
  <c r="F30" i="27" s="1"/>
  <c r="F56" i="27" s="1"/>
  <c r="G17" i="27"/>
  <c r="H17" i="27" s="1"/>
  <c r="I17" i="27" s="1"/>
  <c r="J17" i="27" s="1"/>
  <c r="K17" i="27" s="1"/>
  <c r="L17" i="27" s="1"/>
  <c r="M17" i="27" s="1"/>
  <c r="N17" i="27" s="1"/>
  <c r="O17" i="27" s="1"/>
  <c r="P17" i="27" s="1"/>
  <c r="I16" i="27"/>
  <c r="J16" i="27" s="1"/>
  <c r="K16" i="27" s="1"/>
  <c r="L16" i="27" s="1"/>
  <c r="M16" i="27" s="1"/>
  <c r="N16" i="27" s="1"/>
  <c r="O16" i="27" s="1"/>
  <c r="P16" i="27" s="1"/>
  <c r="G13" i="27"/>
  <c r="H13" i="27" s="1"/>
  <c r="B33" i="22"/>
  <c r="AB29" i="4"/>
  <c r="AA29" i="4"/>
  <c r="P36" i="3"/>
  <c r="P33" i="3"/>
  <c r="X84" i="6"/>
  <c r="X83" i="6"/>
  <c r="Y82" i="6"/>
  <c r="X82" i="6"/>
  <c r="X81" i="6"/>
  <c r="Y79" i="6"/>
  <c r="X79" i="6"/>
  <c r="Y78" i="6"/>
  <c r="X78" i="6"/>
  <c r="Y77" i="6"/>
  <c r="X77" i="6"/>
  <c r="V58" i="6"/>
  <c r="R48" i="6"/>
  <c r="J537" i="9"/>
  <c r="J538" i="9" s="1"/>
  <c r="J539" i="9" s="1"/>
  <c r="J540" i="9" s="1"/>
  <c r="J541" i="9" s="1"/>
  <c r="J542" i="9" s="1"/>
  <c r="J543" i="9" s="1"/>
  <c r="J544" i="9" s="1"/>
  <c r="J545" i="9" s="1"/>
  <c r="J546" i="9" s="1"/>
  <c r="J534" i="9"/>
  <c r="J517" i="9"/>
  <c r="J518" i="9" s="1"/>
  <c r="J519" i="9" s="1"/>
  <c r="J520" i="9" s="1"/>
  <c r="J521" i="9" s="1"/>
  <c r="J522" i="9" s="1"/>
  <c r="J523" i="9" s="1"/>
  <c r="J524" i="9" s="1"/>
  <c r="J525" i="9" s="1"/>
  <c r="J526" i="9" s="1"/>
  <c r="J527" i="9" s="1"/>
  <c r="J528" i="9" s="1"/>
  <c r="J529" i="9" s="1"/>
  <c r="J530" i="9" s="1"/>
  <c r="J531" i="9" s="1"/>
  <c r="J532" i="9" s="1"/>
  <c r="J533" i="9" s="1"/>
  <c r="J535" i="9" s="1"/>
  <c r="J536" i="9" s="1"/>
  <c r="J516" i="9"/>
  <c r="AD90" i="25"/>
  <c r="AB90" i="25"/>
  <c r="J86" i="25"/>
  <c r="I86" i="25"/>
  <c r="H86" i="25"/>
  <c r="O85" i="25"/>
  <c r="O83" i="25"/>
  <c r="O86" i="25" s="1"/>
  <c r="N83" i="25"/>
  <c r="N86" i="25" s="1"/>
  <c r="M83" i="25"/>
  <c r="M86" i="25" s="1"/>
  <c r="L83" i="25"/>
  <c r="L86" i="25" s="1"/>
  <c r="K83" i="25"/>
  <c r="K86" i="25" s="1"/>
  <c r="J83" i="25"/>
  <c r="I83" i="25"/>
  <c r="H83" i="25"/>
  <c r="G83" i="25"/>
  <c r="G86" i="25" s="1"/>
  <c r="F83" i="25"/>
  <c r="F86" i="25" s="1"/>
  <c r="AC81" i="25"/>
  <c r="AC83" i="25" s="1"/>
  <c r="AC85" i="25" s="1"/>
  <c r="AC87" i="25" s="1"/>
  <c r="AB92" i="25" s="1"/>
  <c r="AB96" i="25" s="1"/>
  <c r="F75" i="25"/>
  <c r="F93" i="25" s="1"/>
  <c r="F94" i="25" s="1"/>
  <c r="H74" i="25"/>
  <c r="I74" i="25" s="1"/>
  <c r="J74" i="25" s="1"/>
  <c r="G74" i="25"/>
  <c r="M73" i="25"/>
  <c r="N73" i="25" s="1"/>
  <c r="O73" i="25" s="1"/>
  <c r="J73" i="25"/>
  <c r="K73" i="25" s="1"/>
  <c r="G73" i="25"/>
  <c r="G72" i="25"/>
  <c r="AK33" i="25" s="1"/>
  <c r="AF71" i="25"/>
  <c r="AE71" i="25"/>
  <c r="AD71" i="25"/>
  <c r="AC71" i="25"/>
  <c r="H71" i="25"/>
  <c r="G71" i="25"/>
  <c r="G75" i="25" s="1"/>
  <c r="J69" i="25"/>
  <c r="G67" i="25"/>
  <c r="H67" i="25" s="1"/>
  <c r="H66" i="25"/>
  <c r="I66" i="25" s="1"/>
  <c r="J66" i="25" s="1"/>
  <c r="K66" i="25" s="1"/>
  <c r="L66" i="25" s="1"/>
  <c r="M66" i="25" s="1"/>
  <c r="G66" i="25"/>
  <c r="K65" i="25"/>
  <c r="L65" i="25" s="1"/>
  <c r="AL64" i="25"/>
  <c r="AK64" i="25"/>
  <c r="AJ64" i="25"/>
  <c r="AI64" i="25"/>
  <c r="AH64" i="25"/>
  <c r="AG64" i="25"/>
  <c r="AF64" i="25"/>
  <c r="AE64" i="25"/>
  <c r="AD64" i="25"/>
  <c r="AC64" i="25"/>
  <c r="G64" i="25"/>
  <c r="H64" i="25" s="1"/>
  <c r="I64" i="25" s="1"/>
  <c r="K63" i="25"/>
  <c r="J63" i="25"/>
  <c r="G63" i="25"/>
  <c r="H63" i="25" s="1"/>
  <c r="AL58" i="25"/>
  <c r="AL66" i="25" s="1"/>
  <c r="AK58" i="25"/>
  <c r="AK66" i="25" s="1"/>
  <c r="AL56" i="25"/>
  <c r="AK56" i="25"/>
  <c r="AJ56" i="25"/>
  <c r="AI56" i="25"/>
  <c r="AH56" i="25"/>
  <c r="AG56" i="25"/>
  <c r="AF56" i="25"/>
  <c r="AE56" i="25"/>
  <c r="AD56" i="25"/>
  <c r="AD58" i="25" s="1"/>
  <c r="AD66" i="25" s="1"/>
  <c r="AC56" i="25"/>
  <c r="AC58" i="25" s="1"/>
  <c r="AC66" i="25" s="1"/>
  <c r="O53" i="25"/>
  <c r="N53" i="25"/>
  <c r="M53" i="25"/>
  <c r="L53" i="25"/>
  <c r="K53" i="25"/>
  <c r="J53" i="25"/>
  <c r="I53" i="25"/>
  <c r="H53" i="25"/>
  <c r="G53" i="25"/>
  <c r="F53" i="25"/>
  <c r="T50" i="25"/>
  <c r="T49" i="25"/>
  <c r="AL48" i="25"/>
  <c r="AK48" i="25"/>
  <c r="AJ48" i="25"/>
  <c r="AJ58" i="25" s="1"/>
  <c r="AJ66" i="25" s="1"/>
  <c r="AI48" i="25"/>
  <c r="AI58" i="25" s="1"/>
  <c r="AI66" i="25" s="1"/>
  <c r="AH48" i="25"/>
  <c r="AH58" i="25" s="1"/>
  <c r="AH66" i="25" s="1"/>
  <c r="AG48" i="25"/>
  <c r="AG58" i="25" s="1"/>
  <c r="AG66" i="25" s="1"/>
  <c r="AF48" i="25"/>
  <c r="AF58" i="25" s="1"/>
  <c r="AF66" i="25" s="1"/>
  <c r="AE48" i="25"/>
  <c r="AE58" i="25" s="1"/>
  <c r="AE66" i="25" s="1"/>
  <c r="AD48" i="25"/>
  <c r="AC48" i="25"/>
  <c r="L36" i="25"/>
  <c r="J36" i="25"/>
  <c r="G36" i="25"/>
  <c r="F36" i="25"/>
  <c r="F65" i="25" s="1"/>
  <c r="O34" i="25"/>
  <c r="N34" i="25"/>
  <c r="M34" i="25"/>
  <c r="L34" i="25"/>
  <c r="K34" i="25"/>
  <c r="K67" i="25" s="1"/>
  <c r="L67" i="25" s="1"/>
  <c r="M67" i="25" s="1"/>
  <c r="N67" i="25" s="1"/>
  <c r="O67" i="25" s="1"/>
  <c r="J34" i="25"/>
  <c r="I34" i="25"/>
  <c r="H34" i="25"/>
  <c r="G34" i="25"/>
  <c r="F34" i="25"/>
  <c r="AL33" i="25"/>
  <c r="O33" i="25"/>
  <c r="O46" i="25" s="1"/>
  <c r="O55" i="25" s="1"/>
  <c r="G33" i="25"/>
  <c r="G46" i="25" s="1"/>
  <c r="G55" i="25" s="1"/>
  <c r="AH31" i="25"/>
  <c r="AG31" i="25"/>
  <c r="AH30" i="25"/>
  <c r="AH32" i="25" s="1"/>
  <c r="AF27" i="25"/>
  <c r="AE27" i="25"/>
  <c r="AC27" i="25"/>
  <c r="AL24" i="25"/>
  <c r="AJ24" i="25"/>
  <c r="AE24" i="25"/>
  <c r="AD24" i="25"/>
  <c r="O24" i="25"/>
  <c r="J24" i="25"/>
  <c r="J33" i="25" s="1"/>
  <c r="J46" i="25" s="1"/>
  <c r="J55" i="25" s="1"/>
  <c r="I24" i="25"/>
  <c r="I33" i="25" s="1"/>
  <c r="I46" i="25" s="1"/>
  <c r="I55" i="25" s="1"/>
  <c r="G24" i="25"/>
  <c r="O22" i="25"/>
  <c r="N22" i="25"/>
  <c r="M22" i="25"/>
  <c r="L22" i="25"/>
  <c r="K22" i="25"/>
  <c r="J22" i="25"/>
  <c r="I22" i="25"/>
  <c r="H22" i="25"/>
  <c r="G22" i="25"/>
  <c r="F22" i="25"/>
  <c r="AL20" i="25"/>
  <c r="AL27" i="25" s="1"/>
  <c r="AK20" i="25"/>
  <c r="AK27" i="25" s="1"/>
  <c r="AJ20" i="25"/>
  <c r="AJ27" i="25" s="1"/>
  <c r="AI20" i="25"/>
  <c r="AI27" i="25" s="1"/>
  <c r="AH20" i="25"/>
  <c r="AH27" i="25" s="1"/>
  <c r="AG20" i="25"/>
  <c r="AG27" i="25" s="1"/>
  <c r="AF20" i="25"/>
  <c r="AE20" i="25"/>
  <c r="AD20" i="25"/>
  <c r="AD27" i="25" s="1"/>
  <c r="AL17" i="25"/>
  <c r="AK17" i="25"/>
  <c r="AK24" i="25" s="1"/>
  <c r="AJ17" i="25"/>
  <c r="AI17" i="25"/>
  <c r="AI24" i="25" s="1"/>
  <c r="AH17" i="25"/>
  <c r="AH24" i="25" s="1"/>
  <c r="AG17" i="25"/>
  <c r="AG24" i="25" s="1"/>
  <c r="AF17" i="25"/>
  <c r="AF24" i="25" s="1"/>
  <c r="AE17" i="25"/>
  <c r="AD17" i="25"/>
  <c r="AC17" i="25"/>
  <c r="AC24" i="25" s="1"/>
  <c r="AL12" i="25"/>
  <c r="AK12" i="25"/>
  <c r="AJ12" i="25"/>
  <c r="AI12" i="25"/>
  <c r="AH12" i="25"/>
  <c r="AG12" i="25"/>
  <c r="AF12" i="25"/>
  <c r="AE12" i="25"/>
  <c r="AD12" i="25"/>
  <c r="AL11" i="25"/>
  <c r="AK11" i="25"/>
  <c r="AJ11" i="25"/>
  <c r="AI11" i="25"/>
  <c r="AH11" i="25"/>
  <c r="AG11" i="25"/>
  <c r="AG37" i="25" s="1"/>
  <c r="AF11" i="25"/>
  <c r="AF37" i="25" s="1"/>
  <c r="AE11" i="25"/>
  <c r="AD11" i="25"/>
  <c r="AC11" i="25"/>
  <c r="O11" i="25"/>
  <c r="N11" i="25"/>
  <c r="N24" i="25" s="1"/>
  <c r="N33" i="25" s="1"/>
  <c r="N46" i="25" s="1"/>
  <c r="N55" i="25" s="1"/>
  <c r="M11" i="25"/>
  <c r="M24" i="25" s="1"/>
  <c r="M33" i="25" s="1"/>
  <c r="M46" i="25" s="1"/>
  <c r="M55" i="25" s="1"/>
  <c r="L11" i="25"/>
  <c r="L24" i="25" s="1"/>
  <c r="L33" i="25" s="1"/>
  <c r="L46" i="25" s="1"/>
  <c r="L55" i="25" s="1"/>
  <c r="K11" i="25"/>
  <c r="K24" i="25" s="1"/>
  <c r="K33" i="25" s="1"/>
  <c r="K46" i="25" s="1"/>
  <c r="K55" i="25" s="1"/>
  <c r="J11" i="25"/>
  <c r="I11" i="25"/>
  <c r="H11" i="25"/>
  <c r="H24" i="25" s="1"/>
  <c r="H33" i="25" s="1"/>
  <c r="H46" i="25" s="1"/>
  <c r="H55" i="25" s="1"/>
  <c r="G11" i="25"/>
  <c r="F11" i="25"/>
  <c r="F24" i="25" s="1"/>
  <c r="AL10" i="25"/>
  <c r="AK10" i="25"/>
  <c r="AK13" i="25" s="1"/>
  <c r="AJ10" i="25"/>
  <c r="AJ13" i="25" s="1"/>
  <c r="AI10" i="25"/>
  <c r="AH10" i="25"/>
  <c r="AH13" i="25" s="1"/>
  <c r="AG10" i="25"/>
  <c r="AF10" i="25"/>
  <c r="AE10" i="25"/>
  <c r="AD10" i="25"/>
  <c r="AC10" i="25"/>
  <c r="AC13" i="25" s="1"/>
  <c r="AL9" i="25"/>
  <c r="AL13" i="25" s="1"/>
  <c r="AK9" i="25"/>
  <c r="AJ9" i="25"/>
  <c r="AI9" i="25"/>
  <c r="AI13" i="25" s="1"/>
  <c r="AH9" i="25"/>
  <c r="AG9" i="25"/>
  <c r="AG13" i="25" s="1"/>
  <c r="AF9" i="25"/>
  <c r="AF13" i="25" s="1"/>
  <c r="AE9" i="25"/>
  <c r="AE13" i="25" s="1"/>
  <c r="AD9" i="25"/>
  <c r="AD13" i="25" s="1"/>
  <c r="AC9" i="25"/>
  <c r="AL6" i="25"/>
  <c r="AG6" i="25"/>
  <c r="AG15" i="25" s="1"/>
  <c r="AF6" i="25"/>
  <c r="AD6" i="25"/>
  <c r="AD15" i="25" s="1"/>
  <c r="AL5" i="25"/>
  <c r="AL37" i="25" s="1"/>
  <c r="AK5" i="25"/>
  <c r="AK37" i="25" s="1"/>
  <c r="AJ5" i="25"/>
  <c r="AJ37" i="25" s="1"/>
  <c r="AI5" i="25"/>
  <c r="AI37" i="25" s="1"/>
  <c r="AH5" i="25"/>
  <c r="AH37" i="25" s="1"/>
  <c r="AG5" i="25"/>
  <c r="AF5" i="25"/>
  <c r="AE5" i="25"/>
  <c r="AE37" i="25" s="1"/>
  <c r="AD5" i="25"/>
  <c r="AD37" i="25" s="1"/>
  <c r="AC5" i="25"/>
  <c r="AC37" i="25" s="1"/>
  <c r="AL4" i="25"/>
  <c r="AK4" i="25"/>
  <c r="AK6" i="25" s="1"/>
  <c r="AJ4" i="25"/>
  <c r="AJ6" i="25" s="1"/>
  <c r="AI4" i="25"/>
  <c r="AI6" i="25" s="1"/>
  <c r="AI15" i="25" s="1"/>
  <c r="AH4" i="25"/>
  <c r="AH6" i="25" s="1"/>
  <c r="AH15" i="25" s="1"/>
  <c r="AG4" i="25"/>
  <c r="AF4" i="25"/>
  <c r="AE4" i="25"/>
  <c r="AE6" i="25" s="1"/>
  <c r="AE15" i="25" s="1"/>
  <c r="AD4" i="25"/>
  <c r="AC4" i="25"/>
  <c r="AC6" i="25" s="1"/>
  <c r="N104" i="23"/>
  <c r="M104" i="23"/>
  <c r="L104" i="23"/>
  <c r="K104" i="23"/>
  <c r="J104" i="23"/>
  <c r="I104" i="23"/>
  <c r="H104" i="23"/>
  <c r="G104" i="23"/>
  <c r="E90" i="24"/>
  <c r="E104" i="24"/>
  <c r="E114" i="24" s="1"/>
  <c r="E115" i="24" s="1"/>
  <c r="L101" i="24"/>
  <c r="J101" i="24"/>
  <c r="K101" i="24"/>
  <c r="E110" i="24" s="1"/>
  <c r="E111" i="24" s="1"/>
  <c r="K59" i="24"/>
  <c r="K36" i="24"/>
  <c r="J36" i="24"/>
  <c r="M91" i="24"/>
  <c r="M92" i="24" s="1"/>
  <c r="M93" i="24" s="1"/>
  <c r="M94" i="24" s="1"/>
  <c r="M95" i="24" s="1"/>
  <c r="M96" i="24" s="1"/>
  <c r="M97" i="24" s="1"/>
  <c r="M98" i="24" s="1"/>
  <c r="M99" i="24" s="1"/>
  <c r="M100" i="24" s="1"/>
  <c r="K76" i="24"/>
  <c r="J76" i="24"/>
  <c r="L59" i="24"/>
  <c r="L78" i="24" s="1"/>
  <c r="K28" i="24"/>
  <c r="J28" i="24"/>
  <c r="K25" i="24"/>
  <c r="J25" i="24"/>
  <c r="K21" i="24"/>
  <c r="J21" i="24"/>
  <c r="K16" i="24"/>
  <c r="J16" i="24"/>
  <c r="K12" i="24"/>
  <c r="J12" i="24"/>
  <c r="K8" i="24"/>
  <c r="J8" i="24"/>
  <c r="G2" i="24"/>
  <c r="G3" i="24" s="1"/>
  <c r="G4" i="24" s="1"/>
  <c r="G5" i="24" s="1"/>
  <c r="G6" i="24" s="1"/>
  <c r="G7" i="24" s="1"/>
  <c r="G8" i="24" s="1"/>
  <c r="G9" i="24" s="1"/>
  <c r="G10" i="24" s="1"/>
  <c r="G11" i="24" s="1"/>
  <c r="G12" i="24" s="1"/>
  <c r="G13" i="24" s="1"/>
  <c r="G14" i="24" s="1"/>
  <c r="G15" i="24" s="1"/>
  <c r="G16" i="24" s="1"/>
  <c r="G18" i="24" s="1"/>
  <c r="G19" i="24" s="1"/>
  <c r="G20" i="24" s="1"/>
  <c r="G21" i="24" s="1"/>
  <c r="G22" i="24" s="1"/>
  <c r="G23" i="24" s="1"/>
  <c r="G24" i="24" s="1"/>
  <c r="G25" i="24" s="1"/>
  <c r="G26" i="24" s="1"/>
  <c r="G27" i="24" s="1"/>
  <c r="G28" i="24" s="1"/>
  <c r="G29" i="24" s="1"/>
  <c r="G30" i="24" s="1"/>
  <c r="G31" i="24" s="1"/>
  <c r="G32" i="24" s="1"/>
  <c r="G33" i="24" s="1"/>
  <c r="G34" i="24" s="1"/>
  <c r="G35" i="24" s="1"/>
  <c r="G36" i="24" s="1"/>
  <c r="G37" i="24" s="1"/>
  <c r="G38" i="24" s="1"/>
  <c r="G39" i="24" s="1"/>
  <c r="G40" i="24" s="1"/>
  <c r="G41" i="24" s="1"/>
  <c r="G42" i="24" s="1"/>
  <c r="G43" i="24" s="1"/>
  <c r="G44" i="24" s="1"/>
  <c r="G45" i="24" s="1"/>
  <c r="G46" i="24" s="1"/>
  <c r="G47" i="24" s="1"/>
  <c r="G48" i="24" s="1"/>
  <c r="G49" i="24" s="1"/>
  <c r="G50" i="24" s="1"/>
  <c r="G51" i="24" s="1"/>
  <c r="G52" i="24" s="1"/>
  <c r="G53" i="24" s="1"/>
  <c r="G54" i="24" s="1"/>
  <c r="G55" i="24" s="1"/>
  <c r="G56" i="24" s="1"/>
  <c r="G57" i="24" s="1"/>
  <c r="G58" i="24" s="1"/>
  <c r="G59" i="24" s="1"/>
  <c r="G60" i="24" s="1"/>
  <c r="G61" i="24" s="1"/>
  <c r="G62" i="24" s="1"/>
  <c r="G63" i="24" s="1"/>
  <c r="G64" i="24" s="1"/>
  <c r="G65" i="24" s="1"/>
  <c r="G66" i="24" s="1"/>
  <c r="G67" i="24" s="1"/>
  <c r="G68" i="24" s="1"/>
  <c r="G69" i="24" s="1"/>
  <c r="G70" i="24" s="1"/>
  <c r="G71" i="24" s="1"/>
  <c r="G72" i="24" s="1"/>
  <c r="G73" i="24" s="1"/>
  <c r="G74" i="24" s="1"/>
  <c r="G75" i="24" s="1"/>
  <c r="G76" i="24" s="1"/>
  <c r="S78" i="6"/>
  <c r="T78" i="6"/>
  <c r="R73" i="6"/>
  <c r="R71" i="6"/>
  <c r="Q50" i="6"/>
  <c r="P50" i="6"/>
  <c r="R50" i="6" s="1"/>
  <c r="Q49" i="6"/>
  <c r="P49" i="6"/>
  <c r="R49" i="6" s="1"/>
  <c r="T77" i="6" s="1"/>
  <c r="T82" i="6" s="1"/>
  <c r="Q51" i="6"/>
  <c r="R51" i="6" s="1"/>
  <c r="P51" i="6"/>
  <c r="Q8" i="6"/>
  <c r="R8" i="6" s="1"/>
  <c r="T86" i="6" s="1"/>
  <c r="P8" i="6"/>
  <c r="Q9" i="6"/>
  <c r="P9" i="6"/>
  <c r="R9" i="6" s="1"/>
  <c r="R10" i="6" s="1"/>
  <c r="H297" i="1"/>
  <c r="H296" i="1"/>
  <c r="H231" i="1"/>
  <c r="I229" i="1"/>
  <c r="H229" i="1"/>
  <c r="H230" i="1"/>
  <c r="H227" i="1"/>
  <c r="H226" i="1"/>
  <c r="H225" i="1"/>
  <c r="J218" i="1"/>
  <c r="K224" i="1"/>
  <c r="H223" i="1"/>
  <c r="H224" i="1"/>
  <c r="H220" i="1"/>
  <c r="H219" i="1"/>
  <c r="G297" i="1"/>
  <c r="G296" i="1"/>
  <c r="G256" i="1"/>
  <c r="G257" i="1" s="1"/>
  <c r="G258" i="1" s="1"/>
  <c r="G259" i="1" s="1"/>
  <c r="G260" i="1" s="1"/>
  <c r="G261" i="1" s="1"/>
  <c r="G262" i="1" s="1"/>
  <c r="G263" i="1" s="1"/>
  <c r="G264" i="1" s="1"/>
  <c r="G265" i="1" s="1"/>
  <c r="G266" i="1" s="1"/>
  <c r="G267" i="1" s="1"/>
  <c r="G268" i="1" s="1"/>
  <c r="G269" i="1" s="1"/>
  <c r="G270" i="1" s="1"/>
  <c r="G271" i="1" s="1"/>
  <c r="G272" i="1" s="1"/>
  <c r="G273" i="1" s="1"/>
  <c r="G274" i="1" s="1"/>
  <c r="G275" i="1" s="1"/>
  <c r="G276" i="1" s="1"/>
  <c r="G277" i="1" s="1"/>
  <c r="G278" i="1" s="1"/>
  <c r="G279" i="1" s="1"/>
  <c r="G280" i="1" s="1"/>
  <c r="G281" i="1" s="1"/>
  <c r="G282" i="1" s="1"/>
  <c r="G283" i="1" s="1"/>
  <c r="G284" i="1" s="1"/>
  <c r="G285" i="1" s="1"/>
  <c r="G286" i="1" s="1"/>
  <c r="G287" i="1" s="1"/>
  <c r="G288" i="1" s="1"/>
  <c r="G289" i="1" s="1"/>
  <c r="G290" i="1" s="1"/>
  <c r="G291" i="1" s="1"/>
  <c r="G292" i="1" s="1"/>
  <c r="G293" i="1" s="1"/>
  <c r="G294" i="1" s="1"/>
  <c r="G295" i="1" s="1"/>
  <c r="G255" i="1"/>
  <c r="G251" i="1"/>
  <c r="G252" i="1" s="1"/>
  <c r="G253" i="1" s="1"/>
  <c r="G254" i="1" s="1"/>
  <c r="G243" i="1"/>
  <c r="G244" i="1" s="1"/>
  <c r="G245" i="1" s="1"/>
  <c r="G246" i="1" s="1"/>
  <c r="G247" i="1" s="1"/>
  <c r="G248" i="1" s="1"/>
  <c r="G249" i="1" s="1"/>
  <c r="G250" i="1" s="1"/>
  <c r="G241" i="1"/>
  <c r="G242" i="1" s="1"/>
  <c r="G240" i="1"/>
  <c r="G232" i="1"/>
  <c r="G233" i="1" s="1"/>
  <c r="G234" i="1" s="1"/>
  <c r="G235" i="1" s="1"/>
  <c r="G236" i="1" s="1"/>
  <c r="G237" i="1" s="1"/>
  <c r="G238" i="1" s="1"/>
  <c r="G239" i="1" s="1"/>
  <c r="G221" i="1"/>
  <c r="G222" i="1" s="1"/>
  <c r="G223" i="1" s="1"/>
  <c r="G224" i="1" s="1"/>
  <c r="G225" i="1" s="1"/>
  <c r="G226" i="1" s="1"/>
  <c r="G227" i="1" s="1"/>
  <c r="G228" i="1" s="1"/>
  <c r="G229" i="1" s="1"/>
  <c r="G230" i="1" s="1"/>
  <c r="G231" i="1" s="1"/>
  <c r="G220" i="1"/>
  <c r="G219" i="1"/>
  <c r="G209" i="1"/>
  <c r="G210" i="1" s="1"/>
  <c r="G211" i="1" s="1"/>
  <c r="G212" i="1" s="1"/>
  <c r="G213" i="1" s="1"/>
  <c r="G214" i="1" s="1"/>
  <c r="G215" i="1" s="1"/>
  <c r="G216" i="1" s="1"/>
  <c r="G217" i="1" s="1"/>
  <c r="G218" i="1" s="1"/>
  <c r="G208" i="1"/>
  <c r="W86" i="11"/>
  <c r="X85" i="11"/>
  <c r="X84" i="11"/>
  <c r="X83" i="11"/>
  <c r="J21" i="23"/>
  <c r="N21" i="23"/>
  <c r="M21" i="23"/>
  <c r="L21" i="23"/>
  <c r="K21" i="23"/>
  <c r="I21" i="23"/>
  <c r="H21" i="23"/>
  <c r="G21" i="23"/>
  <c r="F21" i="23"/>
  <c r="E21" i="23"/>
  <c r="K115" i="23"/>
  <c r="J115" i="23"/>
  <c r="I115" i="23"/>
  <c r="H115" i="23"/>
  <c r="G115" i="23"/>
  <c r="M103" i="23"/>
  <c r="M115" i="23" s="1"/>
  <c r="L103" i="23"/>
  <c r="L115" i="23" s="1"/>
  <c r="K103" i="23"/>
  <c r="J103" i="23"/>
  <c r="I103" i="23"/>
  <c r="H103" i="23"/>
  <c r="G103" i="23"/>
  <c r="F103" i="23"/>
  <c r="F115" i="23" s="1"/>
  <c r="E103" i="23"/>
  <c r="O103" i="23" s="1"/>
  <c r="N103" i="23"/>
  <c r="N115" i="23" s="1"/>
  <c r="M86" i="11"/>
  <c r="M113" i="11"/>
  <c r="M84" i="11"/>
  <c r="M77" i="11"/>
  <c r="M52" i="11"/>
  <c r="M33" i="11"/>
  <c r="I25" i="17"/>
  <c r="H25" i="17"/>
  <c r="G25" i="17"/>
  <c r="F25" i="17"/>
  <c r="E25" i="17"/>
  <c r="D25" i="17"/>
  <c r="C25" i="17"/>
  <c r="I24" i="17"/>
  <c r="H24" i="17"/>
  <c r="G24" i="17"/>
  <c r="F24" i="17"/>
  <c r="E24" i="17"/>
  <c r="D24" i="17"/>
  <c r="L28" i="17"/>
  <c r="K28" i="17"/>
  <c r="J28" i="17"/>
  <c r="I28" i="17"/>
  <c r="H28" i="17"/>
  <c r="G28" i="17"/>
  <c r="F28" i="17"/>
  <c r="E28" i="17"/>
  <c r="D28" i="17"/>
  <c r="C28" i="17"/>
  <c r="C24" i="17"/>
  <c r="D28" i="22"/>
  <c r="C28" i="22"/>
  <c r="B28" i="22"/>
  <c r="D20" i="22"/>
  <c r="D24" i="22" s="1"/>
  <c r="C20" i="22"/>
  <c r="C24" i="22" s="1"/>
  <c r="B20" i="22"/>
  <c r="B30" i="22" s="1"/>
  <c r="C5" i="22" s="1"/>
  <c r="C33" i="22" s="1"/>
  <c r="B111" i="11"/>
  <c r="C111" i="11"/>
  <c r="D111" i="11"/>
  <c r="E111" i="11"/>
  <c r="F111" i="11"/>
  <c r="G111" i="11"/>
  <c r="H111" i="11"/>
  <c r="I111" i="11"/>
  <c r="J111" i="11"/>
  <c r="K111" i="11"/>
  <c r="L111" i="11"/>
  <c r="M34" i="23"/>
  <c r="M43" i="23" s="1"/>
  <c r="M56" i="23" s="1"/>
  <c r="M65" i="23" s="1"/>
  <c r="I34" i="23"/>
  <c r="I43" i="23" s="1"/>
  <c r="I56" i="23" s="1"/>
  <c r="I65" i="23" s="1"/>
  <c r="G34" i="23"/>
  <c r="G43" i="23" s="1"/>
  <c r="G56" i="23" s="1"/>
  <c r="G65" i="23" s="1"/>
  <c r="H108" i="11"/>
  <c r="I108" i="11"/>
  <c r="J108" i="11"/>
  <c r="K108" i="11"/>
  <c r="L108" i="11"/>
  <c r="M113" i="23"/>
  <c r="L113" i="23"/>
  <c r="F113" i="23"/>
  <c r="E113" i="23"/>
  <c r="N112" i="23"/>
  <c r="N113" i="23" s="1"/>
  <c r="N110" i="23"/>
  <c r="M110" i="23"/>
  <c r="L110" i="23"/>
  <c r="K110" i="23"/>
  <c r="K113" i="23" s="1"/>
  <c r="J110" i="23"/>
  <c r="J113" i="23" s="1"/>
  <c r="I110" i="23"/>
  <c r="I113" i="23" s="1"/>
  <c r="H110" i="23"/>
  <c r="H113" i="23" s="1"/>
  <c r="G110" i="23"/>
  <c r="G113" i="23" s="1"/>
  <c r="F110" i="23"/>
  <c r="E110" i="23"/>
  <c r="E85" i="23"/>
  <c r="E120" i="23" s="1"/>
  <c r="E121" i="23" s="1"/>
  <c r="F84" i="23"/>
  <c r="G84" i="23" s="1"/>
  <c r="H84" i="23" s="1"/>
  <c r="I84" i="23" s="1"/>
  <c r="M83" i="23"/>
  <c r="N83" i="23" s="1"/>
  <c r="L83" i="23"/>
  <c r="I83" i="23"/>
  <c r="J83" i="23" s="1"/>
  <c r="F83" i="23"/>
  <c r="F82" i="23"/>
  <c r="G82" i="23" s="1"/>
  <c r="H82" i="23" s="1"/>
  <c r="I82" i="23" s="1"/>
  <c r="J82" i="23" s="1"/>
  <c r="K82" i="23" s="1"/>
  <c r="L82" i="23" s="1"/>
  <c r="M82" i="23" s="1"/>
  <c r="N82" i="23" s="1"/>
  <c r="F81" i="23"/>
  <c r="I79" i="23"/>
  <c r="F76" i="23"/>
  <c r="G76" i="23" s="1"/>
  <c r="H76" i="23" s="1"/>
  <c r="I76" i="23" s="1"/>
  <c r="J76" i="23" s="1"/>
  <c r="K76" i="23" s="1"/>
  <c r="L76" i="23" s="1"/>
  <c r="K75" i="23"/>
  <c r="L75" i="23" s="1"/>
  <c r="M75" i="23" s="1"/>
  <c r="J75" i="23"/>
  <c r="F74" i="23"/>
  <c r="G74" i="23" s="1"/>
  <c r="H74" i="23" s="1"/>
  <c r="I73" i="23"/>
  <c r="F73" i="23"/>
  <c r="G73" i="23" s="1"/>
  <c r="N63" i="23"/>
  <c r="M63" i="23"/>
  <c r="L63" i="23"/>
  <c r="K63" i="23"/>
  <c r="J63" i="23"/>
  <c r="I63" i="23"/>
  <c r="H63" i="23"/>
  <c r="G63" i="23"/>
  <c r="F63" i="23"/>
  <c r="E63" i="23"/>
  <c r="K46" i="23"/>
  <c r="I46" i="23"/>
  <c r="F46" i="23"/>
  <c r="E46" i="23"/>
  <c r="E75" i="23" s="1"/>
  <c r="F75" i="23" s="1"/>
  <c r="G75" i="23" s="1"/>
  <c r="H75" i="23" s="1"/>
  <c r="N44" i="23"/>
  <c r="M44" i="23"/>
  <c r="L44" i="23"/>
  <c r="K44" i="23"/>
  <c r="J44" i="23"/>
  <c r="J77" i="23" s="1"/>
  <c r="K77" i="23" s="1"/>
  <c r="L77" i="23" s="1"/>
  <c r="M77" i="23" s="1"/>
  <c r="N77" i="23" s="1"/>
  <c r="I44" i="23"/>
  <c r="H44" i="23"/>
  <c r="G44" i="23"/>
  <c r="F44" i="23"/>
  <c r="F77" i="23" s="1"/>
  <c r="G77" i="23" s="1"/>
  <c r="E44" i="23"/>
  <c r="N32" i="23"/>
  <c r="M32" i="23"/>
  <c r="L32" i="23"/>
  <c r="K32" i="23"/>
  <c r="J32" i="23"/>
  <c r="I32" i="23"/>
  <c r="H32" i="23"/>
  <c r="G32" i="23"/>
  <c r="F32" i="23"/>
  <c r="E32" i="23"/>
  <c r="N34" i="23"/>
  <c r="N43" i="23" s="1"/>
  <c r="N56" i="23" s="1"/>
  <c r="N65" i="23" s="1"/>
  <c r="K34" i="23"/>
  <c r="K43" i="23" s="1"/>
  <c r="K56" i="23" s="1"/>
  <c r="K65" i="23" s="1"/>
  <c r="J34" i="23"/>
  <c r="J43" i="23" s="1"/>
  <c r="J56" i="23" s="1"/>
  <c r="J65" i="23" s="1"/>
  <c r="H34" i="23"/>
  <c r="H43" i="23" s="1"/>
  <c r="H56" i="23" s="1"/>
  <c r="H65" i="23" s="1"/>
  <c r="F34" i="23"/>
  <c r="F43" i="23" s="1"/>
  <c r="F56" i="23" s="1"/>
  <c r="F65" i="23" s="1"/>
  <c r="F33" i="22"/>
  <c r="M25" i="22"/>
  <c r="L25" i="22"/>
  <c r="K25" i="22"/>
  <c r="J25" i="22"/>
  <c r="I25" i="22"/>
  <c r="H25" i="22"/>
  <c r="G25" i="22"/>
  <c r="F25" i="22"/>
  <c r="F28" i="22" s="1"/>
  <c r="G22" i="22"/>
  <c r="G28" i="22" s="1"/>
  <c r="F20" i="22"/>
  <c r="G19" i="22"/>
  <c r="H19" i="22" s="1"/>
  <c r="I19" i="22" s="1"/>
  <c r="J19" i="22" s="1"/>
  <c r="K19" i="22" s="1"/>
  <c r="L19" i="22" s="1"/>
  <c r="M19" i="22" s="1"/>
  <c r="N19" i="22" s="1"/>
  <c r="I18" i="22"/>
  <c r="J18" i="22" s="1"/>
  <c r="K18" i="22" s="1"/>
  <c r="L18" i="22" s="1"/>
  <c r="M18" i="22" s="1"/>
  <c r="N18" i="22" s="1"/>
  <c r="G16" i="22"/>
  <c r="H16" i="22" s="1"/>
  <c r="F104" i="23" l="1"/>
  <c r="E115" i="23"/>
  <c r="E104" i="23"/>
  <c r="O104" i="23" s="1"/>
  <c r="H28" i="30"/>
  <c r="O12" i="31"/>
  <c r="G54" i="30"/>
  <c r="G32" i="30"/>
  <c r="I28" i="30"/>
  <c r="B10" i="31"/>
  <c r="I13" i="30"/>
  <c r="H18" i="30"/>
  <c r="H30" i="30" s="1"/>
  <c r="P9" i="31"/>
  <c r="U10" i="31" s="1"/>
  <c r="X6" i="31" s="1"/>
  <c r="F38" i="30" s="1"/>
  <c r="K20" i="30"/>
  <c r="J28" i="30"/>
  <c r="H27" i="30"/>
  <c r="D67" i="30"/>
  <c r="D68" i="30" s="1"/>
  <c r="E51" i="30"/>
  <c r="E59" i="30" s="1"/>
  <c r="I27" i="30"/>
  <c r="N14" i="31"/>
  <c r="O13" i="31"/>
  <c r="K22" i="30"/>
  <c r="J27" i="30"/>
  <c r="H27" i="28"/>
  <c r="F32" i="28"/>
  <c r="C60" i="28"/>
  <c r="G30" i="28"/>
  <c r="I27" i="28"/>
  <c r="O11" i="29"/>
  <c r="O15" i="29"/>
  <c r="N17" i="29"/>
  <c r="O16" i="29"/>
  <c r="O13" i="29"/>
  <c r="O14" i="29"/>
  <c r="O12" i="29"/>
  <c r="P9" i="29"/>
  <c r="U10" i="29" s="1"/>
  <c r="X6" i="29" s="1"/>
  <c r="F38" i="28" s="1"/>
  <c r="H18" i="28"/>
  <c r="I13" i="28"/>
  <c r="H10" i="29"/>
  <c r="C10" i="29"/>
  <c r="F62" i="28"/>
  <c r="J10" i="29"/>
  <c r="X7" i="29" s="1"/>
  <c r="F39" i="28" s="1"/>
  <c r="K22" i="28"/>
  <c r="J27" i="28"/>
  <c r="E51" i="28"/>
  <c r="E59" i="28" s="1"/>
  <c r="D67" i="28"/>
  <c r="D68" i="28" s="1"/>
  <c r="C67" i="28"/>
  <c r="C68" i="28" s="1"/>
  <c r="I20" i="28"/>
  <c r="H28" i="28"/>
  <c r="I28" i="27"/>
  <c r="J22" i="27"/>
  <c r="K20" i="27"/>
  <c r="P9" i="8"/>
  <c r="U10" i="8" s="1"/>
  <c r="E30" i="27"/>
  <c r="E32" i="27" s="1"/>
  <c r="E56" i="27" s="1"/>
  <c r="F32" i="27"/>
  <c r="C30" i="27"/>
  <c r="C32" i="27" s="1"/>
  <c r="C56" i="27" s="1"/>
  <c r="C61" i="27" s="1"/>
  <c r="D30" i="27"/>
  <c r="D32" i="27" s="1"/>
  <c r="D56" i="27" s="1"/>
  <c r="C67" i="27"/>
  <c r="D63" i="27" s="1"/>
  <c r="D67" i="27" s="1"/>
  <c r="I13" i="27"/>
  <c r="B34" i="22"/>
  <c r="B35" i="22" s="1"/>
  <c r="K78" i="24"/>
  <c r="AD25" i="25"/>
  <c r="AD28" i="25" s="1"/>
  <c r="AD18" i="25"/>
  <c r="AD21" i="25" s="1"/>
  <c r="F27" i="25"/>
  <c r="G26" i="25" s="1"/>
  <c r="G27" i="25" s="1"/>
  <c r="H26" i="25" s="1"/>
  <c r="H27" i="25" s="1"/>
  <c r="I26" i="25" s="1"/>
  <c r="I27" i="25" s="1"/>
  <c r="J26" i="25" s="1"/>
  <c r="J27" i="25" s="1"/>
  <c r="K26" i="25" s="1"/>
  <c r="K27" i="25" s="1"/>
  <c r="L26" i="25" s="1"/>
  <c r="L27" i="25" s="1"/>
  <c r="M26" i="25" s="1"/>
  <c r="M27" i="25" s="1"/>
  <c r="N26" i="25" s="1"/>
  <c r="N27" i="25" s="1"/>
  <c r="O26" i="25" s="1"/>
  <c r="O27" i="25" s="1"/>
  <c r="F33" i="25"/>
  <c r="F46" i="25" s="1"/>
  <c r="F55" i="25" s="1"/>
  <c r="F58" i="25" s="1"/>
  <c r="AH18" i="25"/>
  <c r="AH21" i="25" s="1"/>
  <c r="AH25" i="25"/>
  <c r="AH28" i="25" s="1"/>
  <c r="AF15" i="25"/>
  <c r="J64" i="25"/>
  <c r="AI18" i="25"/>
  <c r="AI21" i="25" s="1"/>
  <c r="AI25" i="25"/>
  <c r="AI28" i="25" s="1"/>
  <c r="AG25" i="25"/>
  <c r="AG28" i="25" s="1"/>
  <c r="AG18" i="25"/>
  <c r="AG21" i="25" s="1"/>
  <c r="H75" i="25"/>
  <c r="H93" i="25" s="1"/>
  <c r="H94" i="25" s="1"/>
  <c r="H95" i="25" s="1"/>
  <c r="AJ15" i="25"/>
  <c r="AL15" i="25"/>
  <c r="AC15" i="25"/>
  <c r="AK15" i="25"/>
  <c r="M65" i="25"/>
  <c r="AF31" i="25"/>
  <c r="AE25" i="25"/>
  <c r="AE28" i="25" s="1"/>
  <c r="AE18" i="25"/>
  <c r="AE21" i="25" s="1"/>
  <c r="AL31" i="25"/>
  <c r="G65" i="25"/>
  <c r="AJ33" i="25"/>
  <c r="L63" i="25"/>
  <c r="G93" i="25"/>
  <c r="G94" i="25" s="1"/>
  <c r="G95" i="25" s="1"/>
  <c r="H72" i="25"/>
  <c r="I72" i="25" s="1"/>
  <c r="J72" i="25" s="1"/>
  <c r="K72" i="25" s="1"/>
  <c r="L72" i="25" s="1"/>
  <c r="M72" i="25" s="1"/>
  <c r="N72" i="25" s="1"/>
  <c r="O72" i="25" s="1"/>
  <c r="I71" i="25"/>
  <c r="J78" i="24"/>
  <c r="O99" i="24"/>
  <c r="R25" i="6"/>
  <c r="R58" i="6"/>
  <c r="P65" i="6"/>
  <c r="E34" i="23"/>
  <c r="E37" i="23" s="1"/>
  <c r="F36" i="23" s="1"/>
  <c r="F37" i="23" s="1"/>
  <c r="G36" i="23" s="1"/>
  <c r="G37" i="23" s="1"/>
  <c r="H36" i="23" s="1"/>
  <c r="H37" i="23" s="1"/>
  <c r="I36" i="23" s="1"/>
  <c r="I37" i="23" s="1"/>
  <c r="J36" i="23" s="1"/>
  <c r="J37" i="23" s="1"/>
  <c r="K36" i="23" s="1"/>
  <c r="K37" i="23" s="1"/>
  <c r="L36" i="23" s="1"/>
  <c r="F85" i="23"/>
  <c r="F120" i="23" s="1"/>
  <c r="F121" i="23" s="1"/>
  <c r="F122" i="23" s="1"/>
  <c r="F30" i="22"/>
  <c r="F24" i="22"/>
  <c r="D30" i="22"/>
  <c r="D34" i="22" s="1"/>
  <c r="C30" i="22"/>
  <c r="B24" i="22"/>
  <c r="L34" i="23"/>
  <c r="L43" i="23" s="1"/>
  <c r="L56" i="23" s="1"/>
  <c r="L65" i="23" s="1"/>
  <c r="N75" i="23"/>
  <c r="N119" i="23" s="1"/>
  <c r="M119" i="23"/>
  <c r="E43" i="23"/>
  <c r="E56" i="23" s="1"/>
  <c r="E65" i="23" s="1"/>
  <c r="E68" i="23" s="1"/>
  <c r="I74" i="23"/>
  <c r="J74" i="23" s="1"/>
  <c r="K74" i="23" s="1"/>
  <c r="L74" i="23" s="1"/>
  <c r="M74" i="23" s="1"/>
  <c r="N74" i="23" s="1"/>
  <c r="J73" i="23"/>
  <c r="G81" i="23"/>
  <c r="I16" i="22"/>
  <c r="G5" i="22"/>
  <c r="F34" i="22"/>
  <c r="F35" i="22" s="1"/>
  <c r="H22" i="22"/>
  <c r="D6" i="8"/>
  <c r="C9" i="8" s="1"/>
  <c r="B10" i="8" s="1"/>
  <c r="N21" i="21"/>
  <c r="M21" i="21"/>
  <c r="L21" i="21"/>
  <c r="J21" i="21"/>
  <c r="F21" i="21"/>
  <c r="O11" i="21"/>
  <c r="N11" i="21"/>
  <c r="M11" i="21"/>
  <c r="L11" i="21"/>
  <c r="K11" i="21"/>
  <c r="K21" i="21" s="1"/>
  <c r="J11" i="21"/>
  <c r="I11" i="21"/>
  <c r="I21" i="21" s="1"/>
  <c r="H11" i="21"/>
  <c r="H21" i="21" s="1"/>
  <c r="G11" i="21"/>
  <c r="G21" i="21" s="1"/>
  <c r="F11" i="21"/>
  <c r="G9" i="21"/>
  <c r="F9" i="21"/>
  <c r="E9" i="21"/>
  <c r="E11" i="21" s="1"/>
  <c r="E21" i="21" s="1"/>
  <c r="D9" i="21"/>
  <c r="D11" i="21" s="1"/>
  <c r="H1641" i="20"/>
  <c r="H1642" i="20" s="1"/>
  <c r="H1643" i="20" s="1"/>
  <c r="H1644" i="20" s="1"/>
  <c r="H1645" i="20" s="1"/>
  <c r="H1646" i="20" s="1"/>
  <c r="H1647" i="20" s="1"/>
  <c r="H1648" i="20" s="1"/>
  <c r="H1649" i="20" s="1"/>
  <c r="H1650" i="20" s="1"/>
  <c r="H1651" i="20" s="1"/>
  <c r="H1652" i="20" s="1"/>
  <c r="H1653" i="20" s="1"/>
  <c r="H1654" i="20" s="1"/>
  <c r="H1655" i="20" s="1"/>
  <c r="H1656" i="20" s="1"/>
  <c r="H1657" i="20" s="1"/>
  <c r="H1658" i="20" s="1"/>
  <c r="H1659" i="20" s="1"/>
  <c r="H1660" i="20" s="1"/>
  <c r="H1661" i="20" s="1"/>
  <c r="H1662" i="20" s="1"/>
  <c r="H1663" i="20" s="1"/>
  <c r="H1664" i="20" s="1"/>
  <c r="H1665" i="20" s="1"/>
  <c r="H1666" i="20" s="1"/>
  <c r="H1667" i="20" s="1"/>
  <c r="H1668" i="20" s="1"/>
  <c r="H1669" i="20" s="1"/>
  <c r="H1670" i="20" s="1"/>
  <c r="H1671" i="20" s="1"/>
  <c r="H1672" i="20" s="1"/>
  <c r="H1673" i="20" s="1"/>
  <c r="H1674" i="20" s="1"/>
  <c r="H1675" i="20" s="1"/>
  <c r="H1676" i="20" s="1"/>
  <c r="H1677" i="20" s="1"/>
  <c r="H1678" i="20" s="1"/>
  <c r="H1679" i="20" s="1"/>
  <c r="H1680" i="20" s="1"/>
  <c r="H1681" i="20" s="1"/>
  <c r="H1682" i="20" s="1"/>
  <c r="H1683" i="20" s="1"/>
  <c r="H1684" i="20" s="1"/>
  <c r="H1685" i="20" s="1"/>
  <c r="H1686" i="20" s="1"/>
  <c r="H1687" i="20" s="1"/>
  <c r="H1688" i="20" s="1"/>
  <c r="H1689" i="20" s="1"/>
  <c r="H1690" i="20" s="1"/>
  <c r="H1691" i="20" s="1"/>
  <c r="H1692" i="20" s="1"/>
  <c r="H1693" i="20" s="1"/>
  <c r="H1694" i="20" s="1"/>
  <c r="H1695" i="20" s="1"/>
  <c r="H1696" i="20" s="1"/>
  <c r="H1697" i="20" s="1"/>
  <c r="H1698" i="20" s="1"/>
  <c r="H1699" i="20" s="1"/>
  <c r="H1700" i="20" s="1"/>
  <c r="H1701" i="20" s="1"/>
  <c r="H1702" i="20" s="1"/>
  <c r="H1703" i="20" s="1"/>
  <c r="H1704" i="20" s="1"/>
  <c r="H1705" i="20" s="1"/>
  <c r="H1706" i="20" s="1"/>
  <c r="H1707" i="20" s="1"/>
  <c r="H1708" i="20" s="1"/>
  <c r="H1709" i="20" s="1"/>
  <c r="H1710" i="20" s="1"/>
  <c r="H1711" i="20" s="1"/>
  <c r="H1712" i="20" s="1"/>
  <c r="H1713" i="20" s="1"/>
  <c r="H1714" i="20" s="1"/>
  <c r="H1715" i="20" s="1"/>
  <c r="H1716" i="20" s="1"/>
  <c r="H1717" i="20" s="1"/>
  <c r="H1598" i="20"/>
  <c r="H1599" i="20" s="1"/>
  <c r="H1600" i="20" s="1"/>
  <c r="H1601" i="20" s="1"/>
  <c r="H1602" i="20" s="1"/>
  <c r="H1603" i="20" s="1"/>
  <c r="H1604" i="20" s="1"/>
  <c r="H1605" i="20" s="1"/>
  <c r="H1606" i="20" s="1"/>
  <c r="H1607" i="20" s="1"/>
  <c r="H1608" i="20" s="1"/>
  <c r="H1609" i="20" s="1"/>
  <c r="H1610" i="20" s="1"/>
  <c r="H1611" i="20" s="1"/>
  <c r="H1612" i="20" s="1"/>
  <c r="H1613" i="20" s="1"/>
  <c r="H1614" i="20" s="1"/>
  <c r="H1615" i="20" s="1"/>
  <c r="H1616" i="20" s="1"/>
  <c r="H1617" i="20" s="1"/>
  <c r="H1618" i="20" s="1"/>
  <c r="H1619" i="20" s="1"/>
  <c r="H1620" i="20" s="1"/>
  <c r="H1621" i="20" s="1"/>
  <c r="H1622" i="20" s="1"/>
  <c r="H1623" i="20" s="1"/>
  <c r="H1624" i="20" s="1"/>
  <c r="H1625" i="20" s="1"/>
  <c r="H1626" i="20" s="1"/>
  <c r="H1627" i="20" s="1"/>
  <c r="H1628" i="20" s="1"/>
  <c r="H1629" i="20" s="1"/>
  <c r="H1630" i="20" s="1"/>
  <c r="H1631" i="20" s="1"/>
  <c r="H1632" i="20" s="1"/>
  <c r="H1633" i="20" s="1"/>
  <c r="H1634" i="20" s="1"/>
  <c r="H1635" i="20" s="1"/>
  <c r="H1636" i="20" s="1"/>
  <c r="H1637" i="20" s="1"/>
  <c r="H1638" i="20" s="1"/>
  <c r="H1639" i="20" s="1"/>
  <c r="H1597" i="20"/>
  <c r="H1596" i="20"/>
  <c r="H1565" i="20"/>
  <c r="H1566" i="20" s="1"/>
  <c r="H1567" i="20" s="1"/>
  <c r="H1568" i="20" s="1"/>
  <c r="H1569" i="20" s="1"/>
  <c r="H1570" i="20" s="1"/>
  <c r="H1571" i="20" s="1"/>
  <c r="H1572" i="20" s="1"/>
  <c r="H1573" i="20" s="1"/>
  <c r="H1574" i="20" s="1"/>
  <c r="H1575" i="20" s="1"/>
  <c r="H1576" i="20" s="1"/>
  <c r="H1577" i="20" s="1"/>
  <c r="H1578" i="20" s="1"/>
  <c r="H1579" i="20" s="1"/>
  <c r="H1580" i="20" s="1"/>
  <c r="H1581" i="20" s="1"/>
  <c r="H1582" i="20" s="1"/>
  <c r="H1583" i="20" s="1"/>
  <c r="H1584" i="20" s="1"/>
  <c r="H1585" i="20" s="1"/>
  <c r="H1586" i="20" s="1"/>
  <c r="H1587" i="20" s="1"/>
  <c r="H1588" i="20" s="1"/>
  <c r="H1589" i="20" s="1"/>
  <c r="H1590" i="20" s="1"/>
  <c r="H1591" i="20" s="1"/>
  <c r="H1592" i="20" s="1"/>
  <c r="H1593" i="20" s="1"/>
  <c r="H1594" i="20" s="1"/>
  <c r="H1564" i="20"/>
  <c r="H1563" i="20"/>
  <c r="H1532" i="20"/>
  <c r="H1533" i="20" s="1"/>
  <c r="H1534" i="20" s="1"/>
  <c r="H1535" i="20" s="1"/>
  <c r="H1536" i="20" s="1"/>
  <c r="H1537" i="20" s="1"/>
  <c r="H1538" i="20" s="1"/>
  <c r="H1539" i="20" s="1"/>
  <c r="H1540" i="20" s="1"/>
  <c r="H1541" i="20" s="1"/>
  <c r="H1542" i="20" s="1"/>
  <c r="H1543" i="20" s="1"/>
  <c r="H1544" i="20" s="1"/>
  <c r="H1545" i="20" s="1"/>
  <c r="H1546" i="20" s="1"/>
  <c r="H1547" i="20" s="1"/>
  <c r="H1548" i="20" s="1"/>
  <c r="H1549" i="20" s="1"/>
  <c r="H1550" i="20" s="1"/>
  <c r="H1551" i="20" s="1"/>
  <c r="H1552" i="20" s="1"/>
  <c r="H1553" i="20" s="1"/>
  <c r="H1554" i="20" s="1"/>
  <c r="H1555" i="20" s="1"/>
  <c r="H1556" i="20" s="1"/>
  <c r="H1557" i="20" s="1"/>
  <c r="H1558" i="20" s="1"/>
  <c r="H1559" i="20" s="1"/>
  <c r="H1560" i="20" s="1"/>
  <c r="H1561" i="20" s="1"/>
  <c r="H1526" i="20"/>
  <c r="H1527" i="20" s="1"/>
  <c r="H1528" i="20" s="1"/>
  <c r="H1529" i="20" s="1"/>
  <c r="H1530" i="20" s="1"/>
  <c r="H1531" i="20" s="1"/>
  <c r="H1525" i="20"/>
  <c r="H1480" i="20"/>
  <c r="H1481" i="20" s="1"/>
  <c r="H1482" i="20" s="1"/>
  <c r="H1483" i="20" s="1"/>
  <c r="H1484" i="20" s="1"/>
  <c r="H1485" i="20" s="1"/>
  <c r="H1486" i="20" s="1"/>
  <c r="H1487" i="20" s="1"/>
  <c r="H1488" i="20" s="1"/>
  <c r="H1489" i="20" s="1"/>
  <c r="H1490" i="20" s="1"/>
  <c r="H1491" i="20" s="1"/>
  <c r="H1492" i="20" s="1"/>
  <c r="H1493" i="20" s="1"/>
  <c r="H1494" i="20" s="1"/>
  <c r="H1495" i="20" s="1"/>
  <c r="H1496" i="20" s="1"/>
  <c r="H1497" i="20" s="1"/>
  <c r="H1498" i="20" s="1"/>
  <c r="H1499" i="20" s="1"/>
  <c r="H1500" i="20" s="1"/>
  <c r="H1501" i="20" s="1"/>
  <c r="H1502" i="20" s="1"/>
  <c r="H1503" i="20" s="1"/>
  <c r="H1504" i="20" s="1"/>
  <c r="H1505" i="20" s="1"/>
  <c r="H1506" i="20" s="1"/>
  <c r="H1507" i="20" s="1"/>
  <c r="H1508" i="20" s="1"/>
  <c r="H1509" i="20" s="1"/>
  <c r="H1510" i="20" s="1"/>
  <c r="H1511" i="20" s="1"/>
  <c r="H1512" i="20" s="1"/>
  <c r="H1513" i="20" s="1"/>
  <c r="H1514" i="20" s="1"/>
  <c r="H1515" i="20" s="1"/>
  <c r="H1516" i="20" s="1"/>
  <c r="H1517" i="20" s="1"/>
  <c r="H1518" i="20" s="1"/>
  <c r="H1519" i="20" s="1"/>
  <c r="H1520" i="20" s="1"/>
  <c r="H1476" i="20"/>
  <c r="H1477" i="20" s="1"/>
  <c r="H1478" i="20" s="1"/>
  <c r="H1479" i="20" s="1"/>
  <c r="H1436" i="20"/>
  <c r="H1437" i="20" s="1"/>
  <c r="H1438" i="20" s="1"/>
  <c r="H1439" i="20" s="1"/>
  <c r="H1440" i="20" s="1"/>
  <c r="H1441" i="20" s="1"/>
  <c r="H1442" i="20" s="1"/>
  <c r="H1443" i="20" s="1"/>
  <c r="H1444" i="20" s="1"/>
  <c r="H1445" i="20" s="1"/>
  <c r="H1446" i="20" s="1"/>
  <c r="H1447" i="20" s="1"/>
  <c r="H1448" i="20" s="1"/>
  <c r="H1449" i="20" s="1"/>
  <c r="H1450" i="20" s="1"/>
  <c r="H1451" i="20" s="1"/>
  <c r="H1452" i="20" s="1"/>
  <c r="H1453" i="20" s="1"/>
  <c r="H1454" i="20" s="1"/>
  <c r="H1455" i="20" s="1"/>
  <c r="H1456" i="20" s="1"/>
  <c r="H1457" i="20" s="1"/>
  <c r="H1458" i="20" s="1"/>
  <c r="H1459" i="20" s="1"/>
  <c r="H1460" i="20" s="1"/>
  <c r="H1461" i="20" s="1"/>
  <c r="H1462" i="20" s="1"/>
  <c r="H1463" i="20" s="1"/>
  <c r="H1464" i="20" s="1"/>
  <c r="H1465" i="20" s="1"/>
  <c r="H1466" i="20" s="1"/>
  <c r="H1467" i="20" s="1"/>
  <c r="H1468" i="20" s="1"/>
  <c r="H1469" i="20" s="1"/>
  <c r="H1470" i="20" s="1"/>
  <c r="H1471" i="20" s="1"/>
  <c r="H1400" i="20"/>
  <c r="H1401" i="20" s="1"/>
  <c r="H1402" i="20" s="1"/>
  <c r="H1403" i="20" s="1"/>
  <c r="H1404" i="20" s="1"/>
  <c r="H1405" i="20" s="1"/>
  <c r="H1406" i="20" s="1"/>
  <c r="H1407" i="20" s="1"/>
  <c r="H1408" i="20" s="1"/>
  <c r="H1409" i="20" s="1"/>
  <c r="H1410" i="20" s="1"/>
  <c r="H1411" i="20" s="1"/>
  <c r="H1412" i="20" s="1"/>
  <c r="H1413" i="20" s="1"/>
  <c r="H1414" i="20" s="1"/>
  <c r="H1415" i="20" s="1"/>
  <c r="H1416" i="20" s="1"/>
  <c r="H1417" i="20" s="1"/>
  <c r="H1418" i="20" s="1"/>
  <c r="H1419" i="20" s="1"/>
  <c r="H1420" i="20" s="1"/>
  <c r="H1421" i="20" s="1"/>
  <c r="H1422" i="20" s="1"/>
  <c r="H1423" i="20" s="1"/>
  <c r="H1424" i="20" s="1"/>
  <c r="H1425" i="20" s="1"/>
  <c r="H1426" i="20" s="1"/>
  <c r="H1427" i="20" s="1"/>
  <c r="H1428" i="20" s="1"/>
  <c r="H1429" i="20" s="1"/>
  <c r="H1430" i="20" s="1"/>
  <c r="H1431" i="20" s="1"/>
  <c r="H1399" i="20"/>
  <c r="H1340" i="20"/>
  <c r="H1341" i="20" s="1"/>
  <c r="H1342" i="20" s="1"/>
  <c r="H1343" i="20" s="1"/>
  <c r="H1344" i="20" s="1"/>
  <c r="H1345" i="20" s="1"/>
  <c r="H1346" i="20" s="1"/>
  <c r="H1347" i="20" s="1"/>
  <c r="H1348" i="20" s="1"/>
  <c r="H1349" i="20" s="1"/>
  <c r="H1350" i="20" s="1"/>
  <c r="H1351" i="20" s="1"/>
  <c r="H1352" i="20" s="1"/>
  <c r="H1353" i="20" s="1"/>
  <c r="H1354" i="20" s="1"/>
  <c r="H1355" i="20" s="1"/>
  <c r="H1356" i="20" s="1"/>
  <c r="H1357" i="20" s="1"/>
  <c r="H1358" i="20" s="1"/>
  <c r="H1359" i="20" s="1"/>
  <c r="H1360" i="20" s="1"/>
  <c r="H1361" i="20" s="1"/>
  <c r="H1362" i="20" s="1"/>
  <c r="H1363" i="20" s="1"/>
  <c r="H1364" i="20" s="1"/>
  <c r="H1365" i="20" s="1"/>
  <c r="H1366" i="20" s="1"/>
  <c r="H1367" i="20" s="1"/>
  <c r="H1368" i="20" s="1"/>
  <c r="H1369" i="20" s="1"/>
  <c r="H1370" i="20" s="1"/>
  <c r="H1371" i="20" s="1"/>
  <c r="H1372" i="20" s="1"/>
  <c r="H1373" i="20" s="1"/>
  <c r="H1374" i="20" s="1"/>
  <c r="H1375" i="20" s="1"/>
  <c r="H1376" i="20" s="1"/>
  <c r="H1377" i="20" s="1"/>
  <c r="H1378" i="20" s="1"/>
  <c r="H1379" i="20" s="1"/>
  <c r="H1380" i="20" s="1"/>
  <c r="H1381" i="20" s="1"/>
  <c r="H1382" i="20" s="1"/>
  <c r="H1383" i="20" s="1"/>
  <c r="H1384" i="20" s="1"/>
  <c r="H1385" i="20" s="1"/>
  <c r="H1386" i="20" s="1"/>
  <c r="H1387" i="20" s="1"/>
  <c r="H1388" i="20" s="1"/>
  <c r="H1389" i="20" s="1"/>
  <c r="H1390" i="20" s="1"/>
  <c r="H1391" i="20" s="1"/>
  <c r="H1392" i="20" s="1"/>
  <c r="H1393" i="20" s="1"/>
  <c r="H1394" i="20" s="1"/>
  <c r="H1277" i="20"/>
  <c r="H1278" i="20" s="1"/>
  <c r="H1279" i="20" s="1"/>
  <c r="H1280" i="20" s="1"/>
  <c r="H1281" i="20" s="1"/>
  <c r="H1282" i="20" s="1"/>
  <c r="H1283" i="20" s="1"/>
  <c r="H1284" i="20" s="1"/>
  <c r="H1285" i="20" s="1"/>
  <c r="H1286" i="20" s="1"/>
  <c r="H1287" i="20" s="1"/>
  <c r="H1288" i="20" s="1"/>
  <c r="H1289" i="20" s="1"/>
  <c r="H1290" i="20" s="1"/>
  <c r="H1291" i="20" s="1"/>
  <c r="H1292" i="20" s="1"/>
  <c r="H1293" i="20" s="1"/>
  <c r="H1294" i="20" s="1"/>
  <c r="H1295" i="20" s="1"/>
  <c r="H1296" i="20" s="1"/>
  <c r="H1297" i="20" s="1"/>
  <c r="H1298" i="20" s="1"/>
  <c r="H1299" i="20" s="1"/>
  <c r="H1300" i="20" s="1"/>
  <c r="H1301" i="20" s="1"/>
  <c r="H1302" i="20" s="1"/>
  <c r="H1303" i="20" s="1"/>
  <c r="H1304" i="20" s="1"/>
  <c r="H1305" i="20" s="1"/>
  <c r="H1306" i="20" s="1"/>
  <c r="H1307" i="20" s="1"/>
  <c r="H1308" i="20" s="1"/>
  <c r="H1309" i="20" s="1"/>
  <c r="H1310" i="20" s="1"/>
  <c r="H1311" i="20" s="1"/>
  <c r="H1312" i="20" s="1"/>
  <c r="H1313" i="20" s="1"/>
  <c r="H1314" i="20" s="1"/>
  <c r="H1315" i="20" s="1"/>
  <c r="H1316" i="20" s="1"/>
  <c r="H1317" i="20" s="1"/>
  <c r="H1318" i="20" s="1"/>
  <c r="H1319" i="20" s="1"/>
  <c r="H1320" i="20" s="1"/>
  <c r="H1321" i="20" s="1"/>
  <c r="H1322" i="20" s="1"/>
  <c r="H1323" i="20" s="1"/>
  <c r="H1324" i="20" s="1"/>
  <c r="H1325" i="20" s="1"/>
  <c r="H1326" i="20" s="1"/>
  <c r="H1327" i="20" s="1"/>
  <c r="H1328" i="20" s="1"/>
  <c r="H1329" i="20" s="1"/>
  <c r="H1330" i="20" s="1"/>
  <c r="H1331" i="20" s="1"/>
  <c r="H1332" i="20" s="1"/>
  <c r="H1333" i="20" s="1"/>
  <c r="H1334" i="20" s="1"/>
  <c r="H1335" i="20" s="1"/>
  <c r="H1336" i="20" s="1"/>
  <c r="H1337" i="20" s="1"/>
  <c r="H1338" i="20" s="1"/>
  <c r="H1241" i="20"/>
  <c r="H1242" i="20" s="1"/>
  <c r="H1243" i="20" s="1"/>
  <c r="H1244" i="20" s="1"/>
  <c r="H1245" i="20" s="1"/>
  <c r="H1246" i="20" s="1"/>
  <c r="H1247" i="20" s="1"/>
  <c r="H1248" i="20" s="1"/>
  <c r="H1249" i="20" s="1"/>
  <c r="H1250" i="20" s="1"/>
  <c r="H1251" i="20" s="1"/>
  <c r="H1252" i="20" s="1"/>
  <c r="H1253" i="20" s="1"/>
  <c r="H1254" i="20" s="1"/>
  <c r="H1255" i="20" s="1"/>
  <c r="H1256" i="20" s="1"/>
  <c r="H1257" i="20" s="1"/>
  <c r="H1258" i="20" s="1"/>
  <c r="H1259" i="20" s="1"/>
  <c r="H1260" i="20" s="1"/>
  <c r="H1261" i="20" s="1"/>
  <c r="H1262" i="20" s="1"/>
  <c r="H1263" i="20" s="1"/>
  <c r="H1264" i="20" s="1"/>
  <c r="H1265" i="20" s="1"/>
  <c r="H1266" i="20" s="1"/>
  <c r="H1267" i="20" s="1"/>
  <c r="H1268" i="20" s="1"/>
  <c r="H1269" i="20" s="1"/>
  <c r="H1270" i="20" s="1"/>
  <c r="H1210" i="20"/>
  <c r="H1211" i="20" s="1"/>
  <c r="H1212" i="20" s="1"/>
  <c r="H1213" i="20" s="1"/>
  <c r="H1214" i="20" s="1"/>
  <c r="H1215" i="20" s="1"/>
  <c r="H1216" i="20" s="1"/>
  <c r="H1217" i="20" s="1"/>
  <c r="H1218" i="20" s="1"/>
  <c r="H1219" i="20" s="1"/>
  <c r="H1220" i="20" s="1"/>
  <c r="H1221" i="20" s="1"/>
  <c r="H1222" i="20" s="1"/>
  <c r="H1223" i="20" s="1"/>
  <c r="H1224" i="20" s="1"/>
  <c r="H1225" i="20" s="1"/>
  <c r="H1226" i="20" s="1"/>
  <c r="H1227" i="20" s="1"/>
  <c r="H1228" i="20" s="1"/>
  <c r="H1229" i="20" s="1"/>
  <c r="H1202" i="20"/>
  <c r="H1203" i="20" s="1"/>
  <c r="H1204" i="20" s="1"/>
  <c r="H1205" i="20" s="1"/>
  <c r="H1206" i="20" s="1"/>
  <c r="H1207" i="20" s="1"/>
  <c r="H1208" i="20" s="1"/>
  <c r="H1209" i="20" s="1"/>
  <c r="H1170" i="20"/>
  <c r="H1171" i="20" s="1"/>
  <c r="H1172" i="20" s="1"/>
  <c r="H1173" i="20" s="1"/>
  <c r="H1174" i="20" s="1"/>
  <c r="H1175" i="20" s="1"/>
  <c r="H1176" i="20" s="1"/>
  <c r="H1177" i="20" s="1"/>
  <c r="H1178" i="20" s="1"/>
  <c r="H1179" i="20" s="1"/>
  <c r="H1180" i="20" s="1"/>
  <c r="H1181" i="20" s="1"/>
  <c r="H1182" i="20" s="1"/>
  <c r="H1183" i="20" s="1"/>
  <c r="H1184" i="20" s="1"/>
  <c r="H1185" i="20" s="1"/>
  <c r="H1186" i="20" s="1"/>
  <c r="H1187" i="20" s="1"/>
  <c r="H1188" i="20" s="1"/>
  <c r="H1189" i="20" s="1"/>
  <c r="H1190" i="20" s="1"/>
  <c r="H1191" i="20" s="1"/>
  <c r="H1192" i="20" s="1"/>
  <c r="H1193" i="20" s="1"/>
  <c r="H1150" i="20"/>
  <c r="H1151" i="20" s="1"/>
  <c r="H1152" i="20" s="1"/>
  <c r="H1153" i="20" s="1"/>
  <c r="H1154" i="20" s="1"/>
  <c r="H1155" i="20" s="1"/>
  <c r="H1156" i="20" s="1"/>
  <c r="H1157" i="20" s="1"/>
  <c r="H1158" i="20" s="1"/>
  <c r="H1159" i="20" s="1"/>
  <c r="H1160" i="20" s="1"/>
  <c r="H1161" i="20" s="1"/>
  <c r="H1162" i="20" s="1"/>
  <c r="H1163" i="20" s="1"/>
  <c r="H1164" i="20" s="1"/>
  <c r="H1165" i="20" s="1"/>
  <c r="H1149" i="20"/>
  <c r="H1136" i="20"/>
  <c r="H1137" i="20" s="1"/>
  <c r="H1138" i="20" s="1"/>
  <c r="H1139" i="20" s="1"/>
  <c r="H1140" i="20" s="1"/>
  <c r="H1141" i="20" s="1"/>
  <c r="H1142" i="20" s="1"/>
  <c r="H1128" i="20"/>
  <c r="H1129" i="20" s="1"/>
  <c r="H1130" i="20" s="1"/>
  <c r="H1131" i="20" s="1"/>
  <c r="H1132" i="20" s="1"/>
  <c r="H1133" i="20" s="1"/>
  <c r="H1134" i="20" s="1"/>
  <c r="H1135" i="20" s="1"/>
  <c r="H1114" i="20"/>
  <c r="H1115" i="20" s="1"/>
  <c r="H1116" i="20" s="1"/>
  <c r="H1117" i="20" s="1"/>
  <c r="H1118" i="20" s="1"/>
  <c r="H1119" i="20" s="1"/>
  <c r="H1120" i="20" s="1"/>
  <c r="H1121" i="20" s="1"/>
  <c r="H1110" i="20"/>
  <c r="H1111" i="20" s="1"/>
  <c r="H1112" i="20" s="1"/>
  <c r="H1113" i="20" s="1"/>
  <c r="H1109" i="20"/>
  <c r="H935" i="20"/>
  <c r="H936" i="20" s="1"/>
  <c r="H937" i="20" s="1"/>
  <c r="H938" i="20" s="1"/>
  <c r="H939" i="20" s="1"/>
  <c r="H940" i="20" s="1"/>
  <c r="H941" i="20" s="1"/>
  <c r="H942" i="20" s="1"/>
  <c r="H943" i="20" s="1"/>
  <c r="H944" i="20" s="1"/>
  <c r="H945" i="20" s="1"/>
  <c r="H946" i="20" s="1"/>
  <c r="H947" i="20" s="1"/>
  <c r="H948" i="20" s="1"/>
  <c r="H949" i="20" s="1"/>
  <c r="H950" i="20" s="1"/>
  <c r="H951" i="20" s="1"/>
  <c r="H952" i="20" s="1"/>
  <c r="H953" i="20" s="1"/>
  <c r="H954" i="20" s="1"/>
  <c r="H955" i="20" s="1"/>
  <c r="H956" i="20" s="1"/>
  <c r="H957" i="20" s="1"/>
  <c r="H958" i="20" s="1"/>
  <c r="H959" i="20" s="1"/>
  <c r="H960" i="20" s="1"/>
  <c r="H961" i="20" s="1"/>
  <c r="H962" i="20" s="1"/>
  <c r="H963" i="20" s="1"/>
  <c r="H964" i="20" s="1"/>
  <c r="H965" i="20" s="1"/>
  <c r="H966" i="20" s="1"/>
  <c r="H967" i="20" s="1"/>
  <c r="H968" i="20" s="1"/>
  <c r="H969" i="20" s="1"/>
  <c r="H970" i="20" s="1"/>
  <c r="H971" i="20" s="1"/>
  <c r="H972" i="20" s="1"/>
  <c r="H973" i="20" s="1"/>
  <c r="H974" i="20" s="1"/>
  <c r="H975" i="20" s="1"/>
  <c r="H976" i="20" s="1"/>
  <c r="H977" i="20" s="1"/>
  <c r="H978" i="20" s="1"/>
  <c r="H979" i="20" s="1"/>
  <c r="H980" i="20" s="1"/>
  <c r="H981" i="20" s="1"/>
  <c r="H982" i="20" s="1"/>
  <c r="H983" i="20" s="1"/>
  <c r="H984" i="20" s="1"/>
  <c r="H985" i="20" s="1"/>
  <c r="H986" i="20" s="1"/>
  <c r="H987" i="20" s="1"/>
  <c r="H988" i="20" s="1"/>
  <c r="H989" i="20" s="1"/>
  <c r="H990" i="20" s="1"/>
  <c r="H991" i="20" s="1"/>
  <c r="H992" i="20" s="1"/>
  <c r="H993" i="20" s="1"/>
  <c r="H994" i="20" s="1"/>
  <c r="H995" i="20" s="1"/>
  <c r="H996" i="20" s="1"/>
  <c r="H997" i="20" s="1"/>
  <c r="H998" i="20" s="1"/>
  <c r="H999" i="20" s="1"/>
  <c r="H1000" i="20" s="1"/>
  <c r="H1001" i="20" s="1"/>
  <c r="H1002" i="20" s="1"/>
  <c r="H1003" i="20" s="1"/>
  <c r="H1004" i="20" s="1"/>
  <c r="H1005" i="20" s="1"/>
  <c r="H1006" i="20" s="1"/>
  <c r="H1007" i="20" s="1"/>
  <c r="H1008" i="20" s="1"/>
  <c r="H1009" i="20" s="1"/>
  <c r="H1010" i="20" s="1"/>
  <c r="H1011" i="20" s="1"/>
  <c r="H1012" i="20" s="1"/>
  <c r="H1013" i="20" s="1"/>
  <c r="H1014" i="20" s="1"/>
  <c r="H1015" i="20" s="1"/>
  <c r="H1016" i="20" s="1"/>
  <c r="H1017" i="20" s="1"/>
  <c r="H1018" i="20" s="1"/>
  <c r="H1019" i="20" s="1"/>
  <c r="H1020" i="20" s="1"/>
  <c r="H1021" i="20" s="1"/>
  <c r="H1022" i="20" s="1"/>
  <c r="H1023" i="20" s="1"/>
  <c r="H1024" i="20" s="1"/>
  <c r="H1025" i="20" s="1"/>
  <c r="H1026" i="20" s="1"/>
  <c r="H1027" i="20" s="1"/>
  <c r="H1028" i="20" s="1"/>
  <c r="H1029" i="20" s="1"/>
  <c r="H1030" i="20" s="1"/>
  <c r="H1031" i="20" s="1"/>
  <c r="H1032" i="20" s="1"/>
  <c r="H1033" i="20" s="1"/>
  <c r="H1034" i="20" s="1"/>
  <c r="H1035" i="20" s="1"/>
  <c r="H1036" i="20" s="1"/>
  <c r="H1037" i="20" s="1"/>
  <c r="H1038" i="20" s="1"/>
  <c r="H1039" i="20" s="1"/>
  <c r="H1040" i="20" s="1"/>
  <c r="H1041" i="20" s="1"/>
  <c r="H1042" i="20" s="1"/>
  <c r="H1043" i="20" s="1"/>
  <c r="H1044" i="20" s="1"/>
  <c r="H1045" i="20" s="1"/>
  <c r="H1046" i="20" s="1"/>
  <c r="H1047" i="20" s="1"/>
  <c r="H1048" i="20" s="1"/>
  <c r="H1049" i="20" s="1"/>
  <c r="H1050" i="20" s="1"/>
  <c r="H1051" i="20" s="1"/>
  <c r="H1052" i="20" s="1"/>
  <c r="H1053" i="20" s="1"/>
  <c r="H1054" i="20" s="1"/>
  <c r="H1055" i="20" s="1"/>
  <c r="H1056" i="20" s="1"/>
  <c r="H1057" i="20" s="1"/>
  <c r="H1058" i="20" s="1"/>
  <c r="H1059" i="20" s="1"/>
  <c r="H1060" i="20" s="1"/>
  <c r="H1061" i="20" s="1"/>
  <c r="H1062" i="20" s="1"/>
  <c r="H1063" i="20" s="1"/>
  <c r="H1064" i="20" s="1"/>
  <c r="H1065" i="20" s="1"/>
  <c r="H1066" i="20" s="1"/>
  <c r="H1067" i="20" s="1"/>
  <c r="H1068" i="20" s="1"/>
  <c r="H1069" i="20" s="1"/>
  <c r="H1070" i="20" s="1"/>
  <c r="H1071" i="20" s="1"/>
  <c r="H1072" i="20" s="1"/>
  <c r="H1073" i="20" s="1"/>
  <c r="H1074" i="20" s="1"/>
  <c r="H1075" i="20" s="1"/>
  <c r="H1076" i="20" s="1"/>
  <c r="H1077" i="20" s="1"/>
  <c r="H1078" i="20" s="1"/>
  <c r="H1079" i="20" s="1"/>
  <c r="H1080" i="20" s="1"/>
  <c r="H1081" i="20" s="1"/>
  <c r="H1082" i="20" s="1"/>
  <c r="H1083" i="20" s="1"/>
  <c r="H1084" i="20" s="1"/>
  <c r="H1085" i="20" s="1"/>
  <c r="H1086" i="20" s="1"/>
  <c r="H1087" i="20" s="1"/>
  <c r="H1088" i="20" s="1"/>
  <c r="H1089" i="20" s="1"/>
  <c r="H1090" i="20" s="1"/>
  <c r="H1091" i="20" s="1"/>
  <c r="H1092" i="20" s="1"/>
  <c r="H1093" i="20" s="1"/>
  <c r="H1094" i="20" s="1"/>
  <c r="H687" i="20"/>
  <c r="H688" i="20" s="1"/>
  <c r="H689" i="20" s="1"/>
  <c r="H690" i="20" s="1"/>
  <c r="H691" i="20" s="1"/>
  <c r="H692" i="20" s="1"/>
  <c r="H693" i="20" s="1"/>
  <c r="H694" i="20" s="1"/>
  <c r="H695" i="20" s="1"/>
  <c r="H696" i="20" s="1"/>
  <c r="H697" i="20" s="1"/>
  <c r="H698" i="20" s="1"/>
  <c r="H699" i="20" s="1"/>
  <c r="H700" i="20" s="1"/>
  <c r="H701" i="20" s="1"/>
  <c r="H702" i="20" s="1"/>
  <c r="H703" i="20" s="1"/>
  <c r="H704" i="20" s="1"/>
  <c r="H705" i="20" s="1"/>
  <c r="H706" i="20" s="1"/>
  <c r="H707" i="20" s="1"/>
  <c r="H708" i="20" s="1"/>
  <c r="H709" i="20" s="1"/>
  <c r="H710" i="20" s="1"/>
  <c r="H711" i="20" s="1"/>
  <c r="H712" i="20" s="1"/>
  <c r="H713" i="20" s="1"/>
  <c r="H714" i="20" s="1"/>
  <c r="H715" i="20" s="1"/>
  <c r="H716" i="20" s="1"/>
  <c r="H717" i="20" s="1"/>
  <c r="H718" i="20" s="1"/>
  <c r="H719" i="20" s="1"/>
  <c r="H720" i="20" s="1"/>
  <c r="H721" i="20" s="1"/>
  <c r="H722" i="20" s="1"/>
  <c r="H723" i="20" s="1"/>
  <c r="H724" i="20" s="1"/>
  <c r="H725" i="20" s="1"/>
  <c r="H726" i="20" s="1"/>
  <c r="H727" i="20" s="1"/>
  <c r="H728" i="20" s="1"/>
  <c r="H729" i="20" s="1"/>
  <c r="H730" i="20" s="1"/>
  <c r="H731" i="20" s="1"/>
  <c r="H732" i="20" s="1"/>
  <c r="H733" i="20" s="1"/>
  <c r="H734" i="20" s="1"/>
  <c r="H735" i="20" s="1"/>
  <c r="H736" i="20" s="1"/>
  <c r="H737" i="20" s="1"/>
  <c r="H738" i="20" s="1"/>
  <c r="H739" i="20" s="1"/>
  <c r="H740" i="20" s="1"/>
  <c r="H741" i="20" s="1"/>
  <c r="H742" i="20" s="1"/>
  <c r="H743" i="20" s="1"/>
  <c r="H744" i="20" s="1"/>
  <c r="H745" i="20" s="1"/>
  <c r="H746" i="20" s="1"/>
  <c r="H747" i="20" s="1"/>
  <c r="H748" i="20" s="1"/>
  <c r="H749" i="20" s="1"/>
  <c r="H750" i="20" s="1"/>
  <c r="H751" i="20" s="1"/>
  <c r="H752" i="20" s="1"/>
  <c r="H753" i="20" s="1"/>
  <c r="H754" i="20" s="1"/>
  <c r="H755" i="20" s="1"/>
  <c r="H756" i="20" s="1"/>
  <c r="H757" i="20" s="1"/>
  <c r="H758" i="20" s="1"/>
  <c r="H759" i="20" s="1"/>
  <c r="H760" i="20" s="1"/>
  <c r="H761" i="20" s="1"/>
  <c r="H762" i="20" s="1"/>
  <c r="H763" i="20" s="1"/>
  <c r="H764" i="20" s="1"/>
  <c r="H765" i="20" s="1"/>
  <c r="H766" i="20" s="1"/>
  <c r="H767" i="20" s="1"/>
  <c r="H768" i="20" s="1"/>
  <c r="H769" i="20" s="1"/>
  <c r="H770" i="20" s="1"/>
  <c r="H771" i="20" s="1"/>
  <c r="H772" i="20" s="1"/>
  <c r="H773" i="20" s="1"/>
  <c r="H774" i="20" s="1"/>
  <c r="H775" i="20" s="1"/>
  <c r="H776" i="20" s="1"/>
  <c r="H777" i="20" s="1"/>
  <c r="H778" i="20" s="1"/>
  <c r="H779" i="20" s="1"/>
  <c r="H780" i="20" s="1"/>
  <c r="H781" i="20" s="1"/>
  <c r="H782" i="20" s="1"/>
  <c r="H783" i="20" s="1"/>
  <c r="H784" i="20" s="1"/>
  <c r="H785" i="20" s="1"/>
  <c r="H786" i="20" s="1"/>
  <c r="H787" i="20" s="1"/>
  <c r="H788" i="20" s="1"/>
  <c r="H789" i="20" s="1"/>
  <c r="H790" i="20" s="1"/>
  <c r="H791" i="20" s="1"/>
  <c r="H792" i="20" s="1"/>
  <c r="H793" i="20" s="1"/>
  <c r="H794" i="20" s="1"/>
  <c r="H795" i="20" s="1"/>
  <c r="H796" i="20" s="1"/>
  <c r="H797" i="20" s="1"/>
  <c r="H798" i="20" s="1"/>
  <c r="H799" i="20" s="1"/>
  <c r="H800" i="20" s="1"/>
  <c r="H801" i="20" s="1"/>
  <c r="H802" i="20" s="1"/>
  <c r="H803" i="20" s="1"/>
  <c r="H804" i="20" s="1"/>
  <c r="H805" i="20" s="1"/>
  <c r="H806" i="20" s="1"/>
  <c r="H807" i="20" s="1"/>
  <c r="H808" i="20" s="1"/>
  <c r="H809" i="20" s="1"/>
  <c r="H810" i="20" s="1"/>
  <c r="H811" i="20" s="1"/>
  <c r="H812" i="20" s="1"/>
  <c r="H813" i="20" s="1"/>
  <c r="H814" i="20" s="1"/>
  <c r="H815" i="20" s="1"/>
  <c r="H816" i="20" s="1"/>
  <c r="H817" i="20" s="1"/>
  <c r="H818" i="20" s="1"/>
  <c r="H819" i="20" s="1"/>
  <c r="H820" i="20" s="1"/>
  <c r="H821" i="20" s="1"/>
  <c r="H822" i="20" s="1"/>
  <c r="H823" i="20" s="1"/>
  <c r="H824" i="20" s="1"/>
  <c r="H825" i="20" s="1"/>
  <c r="H826" i="20" s="1"/>
  <c r="H827" i="20" s="1"/>
  <c r="H828" i="20" s="1"/>
  <c r="H829" i="20" s="1"/>
  <c r="H830" i="20" s="1"/>
  <c r="H831" i="20" s="1"/>
  <c r="H832" i="20" s="1"/>
  <c r="H833" i="20" s="1"/>
  <c r="H834" i="20" s="1"/>
  <c r="H835" i="20" s="1"/>
  <c r="H836" i="20" s="1"/>
  <c r="H837" i="20" s="1"/>
  <c r="H838" i="20" s="1"/>
  <c r="H839" i="20" s="1"/>
  <c r="H840" i="20" s="1"/>
  <c r="H841" i="20" s="1"/>
  <c r="H842" i="20" s="1"/>
  <c r="H843" i="20" s="1"/>
  <c r="H844" i="20" s="1"/>
  <c r="H845" i="20" s="1"/>
  <c r="H846" i="20" s="1"/>
  <c r="H847" i="20" s="1"/>
  <c r="H848" i="20" s="1"/>
  <c r="H849" i="20" s="1"/>
  <c r="H850" i="20" s="1"/>
  <c r="H851" i="20" s="1"/>
  <c r="H852" i="20" s="1"/>
  <c r="H853" i="20" s="1"/>
  <c r="H854" i="20" s="1"/>
  <c r="H855" i="20" s="1"/>
  <c r="H856" i="20" s="1"/>
  <c r="H857" i="20" s="1"/>
  <c r="H858" i="20" s="1"/>
  <c r="H859" i="20" s="1"/>
  <c r="H860" i="20" s="1"/>
  <c r="H861" i="20" s="1"/>
  <c r="H862" i="20" s="1"/>
  <c r="H863" i="20" s="1"/>
  <c r="H864" i="20" s="1"/>
  <c r="H865" i="20" s="1"/>
  <c r="H866" i="20" s="1"/>
  <c r="H867" i="20" s="1"/>
  <c r="H868" i="20" s="1"/>
  <c r="H869" i="20" s="1"/>
  <c r="H870" i="20" s="1"/>
  <c r="H871" i="20" s="1"/>
  <c r="H872" i="20" s="1"/>
  <c r="H873" i="20" s="1"/>
  <c r="H874" i="20" s="1"/>
  <c r="H875" i="20" s="1"/>
  <c r="H876" i="20" s="1"/>
  <c r="H877" i="20" s="1"/>
  <c r="H878" i="20" s="1"/>
  <c r="H879" i="20" s="1"/>
  <c r="H880" i="20" s="1"/>
  <c r="H881" i="20" s="1"/>
  <c r="H882" i="20" s="1"/>
  <c r="H883" i="20" s="1"/>
  <c r="H884" i="20" s="1"/>
  <c r="H885" i="20" s="1"/>
  <c r="H886" i="20" s="1"/>
  <c r="H887" i="20" s="1"/>
  <c r="H888" i="20" s="1"/>
  <c r="H889" i="20" s="1"/>
  <c r="H890" i="20" s="1"/>
  <c r="H891" i="20" s="1"/>
  <c r="H892" i="20" s="1"/>
  <c r="H893" i="20" s="1"/>
  <c r="H894" i="20" s="1"/>
  <c r="H895" i="20" s="1"/>
  <c r="H896" i="20" s="1"/>
  <c r="H897" i="20" s="1"/>
  <c r="H898" i="20" s="1"/>
  <c r="H899" i="20" s="1"/>
  <c r="H900" i="20" s="1"/>
  <c r="H901" i="20" s="1"/>
  <c r="H902" i="20" s="1"/>
  <c r="H903" i="20" s="1"/>
  <c r="H904" i="20" s="1"/>
  <c r="H905" i="20" s="1"/>
  <c r="H906" i="20" s="1"/>
  <c r="H907" i="20" s="1"/>
  <c r="H908" i="20" s="1"/>
  <c r="H909" i="20" s="1"/>
  <c r="H910" i="20" s="1"/>
  <c r="H911" i="20" s="1"/>
  <c r="H912" i="20" s="1"/>
  <c r="H913" i="20" s="1"/>
  <c r="H914" i="20" s="1"/>
  <c r="H915" i="20" s="1"/>
  <c r="H916" i="20" s="1"/>
  <c r="H917" i="20" s="1"/>
  <c r="H918" i="20" s="1"/>
  <c r="H919" i="20" s="1"/>
  <c r="H920" i="20" s="1"/>
  <c r="H921" i="20" s="1"/>
  <c r="H922" i="20" s="1"/>
  <c r="H923" i="20" s="1"/>
  <c r="H924" i="20" s="1"/>
  <c r="H925" i="20" s="1"/>
  <c r="H926" i="20" s="1"/>
  <c r="H927" i="20" s="1"/>
  <c r="H928" i="20" s="1"/>
  <c r="H929" i="20" s="1"/>
  <c r="H930" i="20" s="1"/>
  <c r="H931" i="20" s="1"/>
  <c r="H932" i="20" s="1"/>
  <c r="H933" i="20" s="1"/>
  <c r="H446" i="20"/>
  <c r="H447" i="20" s="1"/>
  <c r="H448" i="20" s="1"/>
  <c r="H449" i="20" s="1"/>
  <c r="H450" i="20" s="1"/>
  <c r="H451" i="20" s="1"/>
  <c r="H452" i="20" s="1"/>
  <c r="H453" i="20" s="1"/>
  <c r="H454" i="20" s="1"/>
  <c r="H455" i="20" s="1"/>
  <c r="H456" i="20" s="1"/>
  <c r="H457" i="20" s="1"/>
  <c r="H458" i="20" s="1"/>
  <c r="H459" i="20" s="1"/>
  <c r="H460" i="20" s="1"/>
  <c r="H461" i="20" s="1"/>
  <c r="H462" i="20" s="1"/>
  <c r="H463" i="20" s="1"/>
  <c r="H464" i="20" s="1"/>
  <c r="H465" i="20" s="1"/>
  <c r="H466" i="20" s="1"/>
  <c r="H467" i="20" s="1"/>
  <c r="H468" i="20" s="1"/>
  <c r="H469" i="20" s="1"/>
  <c r="H470" i="20" s="1"/>
  <c r="H471" i="20" s="1"/>
  <c r="H472" i="20" s="1"/>
  <c r="H473" i="20" s="1"/>
  <c r="H474" i="20" s="1"/>
  <c r="H475" i="20" s="1"/>
  <c r="H476" i="20" s="1"/>
  <c r="H477" i="20" s="1"/>
  <c r="H478" i="20" s="1"/>
  <c r="H479" i="20" s="1"/>
  <c r="H480" i="20" s="1"/>
  <c r="H481" i="20" s="1"/>
  <c r="H482" i="20" s="1"/>
  <c r="H483" i="20" s="1"/>
  <c r="H484" i="20" s="1"/>
  <c r="H485" i="20" s="1"/>
  <c r="H486" i="20" s="1"/>
  <c r="H487" i="20" s="1"/>
  <c r="H488" i="20" s="1"/>
  <c r="H489" i="20" s="1"/>
  <c r="H490" i="20" s="1"/>
  <c r="H491" i="20" s="1"/>
  <c r="H492" i="20" s="1"/>
  <c r="H493" i="20" s="1"/>
  <c r="H494" i="20" s="1"/>
  <c r="H495" i="20" s="1"/>
  <c r="H496" i="20" s="1"/>
  <c r="H497" i="20" s="1"/>
  <c r="H498" i="20" s="1"/>
  <c r="H499" i="20" s="1"/>
  <c r="H500" i="20" s="1"/>
  <c r="H501" i="20" s="1"/>
  <c r="H502" i="20" s="1"/>
  <c r="H503" i="20" s="1"/>
  <c r="H504" i="20" s="1"/>
  <c r="H505" i="20" s="1"/>
  <c r="H506" i="20" s="1"/>
  <c r="H507" i="20" s="1"/>
  <c r="H508" i="20" s="1"/>
  <c r="H509" i="20" s="1"/>
  <c r="H510" i="20" s="1"/>
  <c r="H511" i="20" s="1"/>
  <c r="H512" i="20" s="1"/>
  <c r="H513" i="20" s="1"/>
  <c r="H514" i="20" s="1"/>
  <c r="H515" i="20" s="1"/>
  <c r="H516" i="20" s="1"/>
  <c r="H517" i="20" s="1"/>
  <c r="H518" i="20" s="1"/>
  <c r="H519" i="20" s="1"/>
  <c r="H520" i="20" s="1"/>
  <c r="H521" i="20" s="1"/>
  <c r="H522" i="20" s="1"/>
  <c r="H523" i="20" s="1"/>
  <c r="H524" i="20" s="1"/>
  <c r="H525" i="20" s="1"/>
  <c r="H526" i="20" s="1"/>
  <c r="H527" i="20" s="1"/>
  <c r="H528" i="20" s="1"/>
  <c r="H529" i="20" s="1"/>
  <c r="H530" i="20" s="1"/>
  <c r="H531" i="20" s="1"/>
  <c r="H532" i="20" s="1"/>
  <c r="H533" i="20" s="1"/>
  <c r="H534" i="20" s="1"/>
  <c r="H535" i="20" s="1"/>
  <c r="H536" i="20" s="1"/>
  <c r="H537" i="20" s="1"/>
  <c r="H538" i="20" s="1"/>
  <c r="H539" i="20" s="1"/>
  <c r="H540" i="20" s="1"/>
  <c r="H541" i="20" s="1"/>
  <c r="H542" i="20" s="1"/>
  <c r="H543" i="20" s="1"/>
  <c r="H544" i="20" s="1"/>
  <c r="H545" i="20" s="1"/>
  <c r="H546" i="20" s="1"/>
  <c r="H547" i="20" s="1"/>
  <c r="H548" i="20" s="1"/>
  <c r="H549" i="20" s="1"/>
  <c r="H550" i="20" s="1"/>
  <c r="H551" i="20" s="1"/>
  <c r="H552" i="20" s="1"/>
  <c r="H553" i="20" s="1"/>
  <c r="H554" i="20" s="1"/>
  <c r="H555" i="20" s="1"/>
  <c r="H556" i="20" s="1"/>
  <c r="H557" i="20" s="1"/>
  <c r="H558" i="20" s="1"/>
  <c r="H559" i="20" s="1"/>
  <c r="H560" i="20" s="1"/>
  <c r="H561" i="20" s="1"/>
  <c r="H562" i="20" s="1"/>
  <c r="H563" i="20" s="1"/>
  <c r="H564" i="20" s="1"/>
  <c r="H565" i="20" s="1"/>
  <c r="H566" i="20" s="1"/>
  <c r="H567" i="20" s="1"/>
  <c r="H568" i="20" s="1"/>
  <c r="H569" i="20" s="1"/>
  <c r="H570" i="20" s="1"/>
  <c r="H571" i="20" s="1"/>
  <c r="H572" i="20" s="1"/>
  <c r="H573" i="20" s="1"/>
  <c r="H574" i="20" s="1"/>
  <c r="H575" i="20" s="1"/>
  <c r="H576" i="20" s="1"/>
  <c r="H577" i="20" s="1"/>
  <c r="H578" i="20" s="1"/>
  <c r="H579" i="20" s="1"/>
  <c r="H580" i="20" s="1"/>
  <c r="H581" i="20" s="1"/>
  <c r="H582" i="20" s="1"/>
  <c r="H583" i="20" s="1"/>
  <c r="H584" i="20" s="1"/>
  <c r="H585" i="20" s="1"/>
  <c r="H586" i="20" s="1"/>
  <c r="H587" i="20" s="1"/>
  <c r="H588" i="20" s="1"/>
  <c r="H589" i="20" s="1"/>
  <c r="H590" i="20" s="1"/>
  <c r="H591" i="20" s="1"/>
  <c r="H592" i="20" s="1"/>
  <c r="H593" i="20" s="1"/>
  <c r="H594" i="20" s="1"/>
  <c r="H595" i="20" s="1"/>
  <c r="H596" i="20" s="1"/>
  <c r="H597" i="20" s="1"/>
  <c r="H598" i="20" s="1"/>
  <c r="H599" i="20" s="1"/>
  <c r="H600" i="20" s="1"/>
  <c r="H601" i="20" s="1"/>
  <c r="H602" i="20" s="1"/>
  <c r="H603" i="20" s="1"/>
  <c r="H604" i="20" s="1"/>
  <c r="H605" i="20" s="1"/>
  <c r="H606" i="20" s="1"/>
  <c r="H607" i="20" s="1"/>
  <c r="H608" i="20" s="1"/>
  <c r="H609" i="20" s="1"/>
  <c r="H610" i="20" s="1"/>
  <c r="H611" i="20" s="1"/>
  <c r="H612" i="20" s="1"/>
  <c r="H613" i="20" s="1"/>
  <c r="H614" i="20" s="1"/>
  <c r="H615" i="20" s="1"/>
  <c r="H616" i="20" s="1"/>
  <c r="H617" i="20" s="1"/>
  <c r="H618" i="20" s="1"/>
  <c r="H619" i="20" s="1"/>
  <c r="H620" i="20" s="1"/>
  <c r="H621" i="20" s="1"/>
  <c r="H622" i="20" s="1"/>
  <c r="H623" i="20" s="1"/>
  <c r="H624" i="20" s="1"/>
  <c r="H625" i="20" s="1"/>
  <c r="H626" i="20" s="1"/>
  <c r="H627" i="20" s="1"/>
  <c r="H628" i="20" s="1"/>
  <c r="H629" i="20" s="1"/>
  <c r="H630" i="20" s="1"/>
  <c r="H631" i="20" s="1"/>
  <c r="H632" i="20" s="1"/>
  <c r="H633" i="20" s="1"/>
  <c r="H634" i="20" s="1"/>
  <c r="H635" i="20" s="1"/>
  <c r="H636" i="20" s="1"/>
  <c r="H637" i="20" s="1"/>
  <c r="H638" i="20" s="1"/>
  <c r="H639" i="20" s="1"/>
  <c r="H640" i="20" s="1"/>
  <c r="H641" i="20" s="1"/>
  <c r="H642" i="20" s="1"/>
  <c r="H643" i="20" s="1"/>
  <c r="H644" i="20" s="1"/>
  <c r="H645" i="20" s="1"/>
  <c r="H646" i="20" s="1"/>
  <c r="H647" i="20" s="1"/>
  <c r="H648" i="20" s="1"/>
  <c r="H649" i="20" s="1"/>
  <c r="H650" i="20" s="1"/>
  <c r="H651" i="20" s="1"/>
  <c r="H652" i="20" s="1"/>
  <c r="H653" i="20" s="1"/>
  <c r="H654" i="20" s="1"/>
  <c r="H655" i="20" s="1"/>
  <c r="H656" i="20" s="1"/>
  <c r="H657" i="20" s="1"/>
  <c r="H658" i="20" s="1"/>
  <c r="H659" i="20" s="1"/>
  <c r="H660" i="20" s="1"/>
  <c r="H661" i="20" s="1"/>
  <c r="H662" i="20" s="1"/>
  <c r="H663" i="20" s="1"/>
  <c r="H664" i="20" s="1"/>
  <c r="H665" i="20" s="1"/>
  <c r="H666" i="20" s="1"/>
  <c r="H667" i="20" s="1"/>
  <c r="H668" i="20" s="1"/>
  <c r="H669" i="20" s="1"/>
  <c r="H670" i="20" s="1"/>
  <c r="H671" i="20" s="1"/>
  <c r="H672" i="20" s="1"/>
  <c r="H673" i="20" s="1"/>
  <c r="H674" i="20" s="1"/>
  <c r="H675" i="20" s="1"/>
  <c r="H676" i="20" s="1"/>
  <c r="H677" i="20" s="1"/>
  <c r="H678" i="20" s="1"/>
  <c r="H679" i="20" s="1"/>
  <c r="H680" i="20" s="1"/>
  <c r="H681" i="20" s="1"/>
  <c r="H682" i="20" s="1"/>
  <c r="H374" i="20"/>
  <c r="H375" i="20" s="1"/>
  <c r="H376" i="20" s="1"/>
  <c r="H377" i="20" s="1"/>
  <c r="H378" i="20" s="1"/>
  <c r="H379" i="20" s="1"/>
  <c r="H380" i="20" s="1"/>
  <c r="H381" i="20" s="1"/>
  <c r="H382" i="20" s="1"/>
  <c r="H383" i="20" s="1"/>
  <c r="H384" i="20" s="1"/>
  <c r="H385" i="20" s="1"/>
  <c r="H386" i="20" s="1"/>
  <c r="H387" i="20" s="1"/>
  <c r="H388" i="20" s="1"/>
  <c r="H389" i="20" s="1"/>
  <c r="H390" i="20" s="1"/>
  <c r="H391" i="20" s="1"/>
  <c r="H392" i="20" s="1"/>
  <c r="H393" i="20" s="1"/>
  <c r="H394" i="20" s="1"/>
  <c r="H395" i="20" s="1"/>
  <c r="H396" i="20" s="1"/>
  <c r="H397" i="20" s="1"/>
  <c r="H398" i="20" s="1"/>
  <c r="H399" i="20" s="1"/>
  <c r="H400" i="20" s="1"/>
  <c r="H401" i="20" s="1"/>
  <c r="H402" i="20" s="1"/>
  <c r="H403" i="20" s="1"/>
  <c r="H404" i="20" s="1"/>
  <c r="H405" i="20" s="1"/>
  <c r="H406" i="20" s="1"/>
  <c r="H407" i="20" s="1"/>
  <c r="H408" i="20" s="1"/>
  <c r="H409" i="20" s="1"/>
  <c r="H410" i="20" s="1"/>
  <c r="H411" i="20" s="1"/>
  <c r="H412" i="20" s="1"/>
  <c r="H413" i="20" s="1"/>
  <c r="H414" i="20" s="1"/>
  <c r="H415" i="20" s="1"/>
  <c r="H416" i="20" s="1"/>
  <c r="H417" i="20" s="1"/>
  <c r="H418" i="20" s="1"/>
  <c r="H419" i="20" s="1"/>
  <c r="H420" i="20" s="1"/>
  <c r="H421" i="20" s="1"/>
  <c r="H422" i="20" s="1"/>
  <c r="H423" i="20" s="1"/>
  <c r="H424" i="20" s="1"/>
  <c r="H425" i="20" s="1"/>
  <c r="H426" i="20" s="1"/>
  <c r="H427" i="20" s="1"/>
  <c r="H428" i="20" s="1"/>
  <c r="H429" i="20" s="1"/>
  <c r="H430" i="20" s="1"/>
  <c r="H431" i="20" s="1"/>
  <c r="H432" i="20" s="1"/>
  <c r="H433" i="20" s="1"/>
  <c r="H434" i="20" s="1"/>
  <c r="H435" i="20" s="1"/>
  <c r="H436" i="20" s="1"/>
  <c r="H437" i="20" s="1"/>
  <c r="H438" i="20" s="1"/>
  <c r="H439" i="20" s="1"/>
  <c r="H440" i="20" s="1"/>
  <c r="H441" i="20" s="1"/>
  <c r="H372" i="20"/>
  <c r="H373" i="20" s="1"/>
  <c r="H371" i="20"/>
  <c r="H370" i="20"/>
  <c r="H293" i="20"/>
  <c r="H294" i="20" s="1"/>
  <c r="H295" i="20" s="1"/>
  <c r="H296" i="20" s="1"/>
  <c r="H297" i="20" s="1"/>
  <c r="H298" i="20" s="1"/>
  <c r="H299" i="20" s="1"/>
  <c r="H300" i="20" s="1"/>
  <c r="H301" i="20" s="1"/>
  <c r="H302" i="20" s="1"/>
  <c r="H303" i="20" s="1"/>
  <c r="H304" i="20" s="1"/>
  <c r="H305" i="20" s="1"/>
  <c r="H306" i="20" s="1"/>
  <c r="H307" i="20" s="1"/>
  <c r="H308" i="20" s="1"/>
  <c r="H309" i="20" s="1"/>
  <c r="H310" i="20" s="1"/>
  <c r="H311" i="20" s="1"/>
  <c r="H312" i="20" s="1"/>
  <c r="H313" i="20" s="1"/>
  <c r="H314" i="20" s="1"/>
  <c r="H315" i="20" s="1"/>
  <c r="H316" i="20" s="1"/>
  <c r="H317" i="20" s="1"/>
  <c r="H318" i="20" s="1"/>
  <c r="H319" i="20" s="1"/>
  <c r="H320" i="20" s="1"/>
  <c r="H321" i="20" s="1"/>
  <c r="H322" i="20" s="1"/>
  <c r="H323" i="20" s="1"/>
  <c r="H324" i="20" s="1"/>
  <c r="H325" i="20" s="1"/>
  <c r="H326" i="20" s="1"/>
  <c r="H327" i="20" s="1"/>
  <c r="H328" i="20" s="1"/>
  <c r="H329" i="20" s="1"/>
  <c r="H330" i="20" s="1"/>
  <c r="H331" i="20" s="1"/>
  <c r="H332" i="20" s="1"/>
  <c r="H333" i="20" s="1"/>
  <c r="H334" i="20" s="1"/>
  <c r="H335" i="20" s="1"/>
  <c r="H336" i="20" s="1"/>
  <c r="H337" i="20" s="1"/>
  <c r="H338" i="20" s="1"/>
  <c r="H339" i="20" s="1"/>
  <c r="H340" i="20" s="1"/>
  <c r="H341" i="20" s="1"/>
  <c r="H342" i="20" s="1"/>
  <c r="H343" i="20" s="1"/>
  <c r="H344" i="20" s="1"/>
  <c r="H345" i="20" s="1"/>
  <c r="H346" i="20" s="1"/>
  <c r="H347" i="20" s="1"/>
  <c r="H348" i="20" s="1"/>
  <c r="H349" i="20" s="1"/>
  <c r="H350" i="20" s="1"/>
  <c r="H351" i="20" s="1"/>
  <c r="H352" i="20" s="1"/>
  <c r="H353" i="20" s="1"/>
  <c r="H354" i="20" s="1"/>
  <c r="H355" i="20" s="1"/>
  <c r="H356" i="20" s="1"/>
  <c r="H357" i="20" s="1"/>
  <c r="H358" i="20" s="1"/>
  <c r="H359" i="20" s="1"/>
  <c r="H360" i="20" s="1"/>
  <c r="H361" i="20" s="1"/>
  <c r="H362" i="20" s="1"/>
  <c r="H363" i="20" s="1"/>
  <c r="H364" i="20" s="1"/>
  <c r="H365" i="20" s="1"/>
  <c r="H289" i="20"/>
  <c r="H290" i="20" s="1"/>
  <c r="H291" i="20" s="1"/>
  <c r="H292" i="20" s="1"/>
  <c r="H207" i="20"/>
  <c r="H208" i="20" s="1"/>
  <c r="H209" i="20" s="1"/>
  <c r="H210" i="20" s="1"/>
  <c r="H211" i="20" s="1"/>
  <c r="H212" i="20" s="1"/>
  <c r="H213" i="20" s="1"/>
  <c r="H214" i="20" s="1"/>
  <c r="H215" i="20" s="1"/>
  <c r="H216" i="20" s="1"/>
  <c r="H217" i="20" s="1"/>
  <c r="H218" i="20" s="1"/>
  <c r="H219" i="20" s="1"/>
  <c r="H220" i="20" s="1"/>
  <c r="H221" i="20" s="1"/>
  <c r="H222" i="20" s="1"/>
  <c r="H223" i="20" s="1"/>
  <c r="H224" i="20" s="1"/>
  <c r="H225" i="20" s="1"/>
  <c r="H226" i="20" s="1"/>
  <c r="H227" i="20" s="1"/>
  <c r="H228" i="20" s="1"/>
  <c r="H229" i="20" s="1"/>
  <c r="H230" i="20" s="1"/>
  <c r="H231" i="20" s="1"/>
  <c r="H232" i="20" s="1"/>
  <c r="H233" i="20" s="1"/>
  <c r="H234" i="20" s="1"/>
  <c r="H235" i="20" s="1"/>
  <c r="H236" i="20" s="1"/>
  <c r="H237" i="20" s="1"/>
  <c r="H238" i="20" s="1"/>
  <c r="H239" i="20" s="1"/>
  <c r="H240" i="20" s="1"/>
  <c r="H241" i="20" s="1"/>
  <c r="H242" i="20" s="1"/>
  <c r="H243" i="20" s="1"/>
  <c r="H244" i="20" s="1"/>
  <c r="H245" i="20" s="1"/>
  <c r="H246" i="20" s="1"/>
  <c r="H247" i="20" s="1"/>
  <c r="H248" i="20" s="1"/>
  <c r="H249" i="20" s="1"/>
  <c r="H250" i="20" s="1"/>
  <c r="H251" i="20" s="1"/>
  <c r="H252" i="20" s="1"/>
  <c r="H253" i="20" s="1"/>
  <c r="H254" i="20" s="1"/>
  <c r="H255" i="20" s="1"/>
  <c r="H256" i="20" s="1"/>
  <c r="H257" i="20" s="1"/>
  <c r="H258" i="20" s="1"/>
  <c r="H259" i="20" s="1"/>
  <c r="H260" i="20" s="1"/>
  <c r="H261" i="20" s="1"/>
  <c r="H262" i="20" s="1"/>
  <c r="H263" i="20" s="1"/>
  <c r="H264" i="20" s="1"/>
  <c r="H265" i="20" s="1"/>
  <c r="H266" i="20" s="1"/>
  <c r="H267" i="20" s="1"/>
  <c r="H268" i="20" s="1"/>
  <c r="H269" i="20" s="1"/>
  <c r="H270" i="20" s="1"/>
  <c r="H271" i="20" s="1"/>
  <c r="H272" i="20" s="1"/>
  <c r="H273" i="20" s="1"/>
  <c r="H274" i="20" s="1"/>
  <c r="H275" i="20" s="1"/>
  <c r="H276" i="20" s="1"/>
  <c r="H277" i="20" s="1"/>
  <c r="H278" i="20" s="1"/>
  <c r="H279" i="20" s="1"/>
  <c r="H280" i="20" s="1"/>
  <c r="H155" i="20"/>
  <c r="H156" i="20" s="1"/>
  <c r="H157" i="20" s="1"/>
  <c r="H158" i="20" s="1"/>
  <c r="H159" i="20" s="1"/>
  <c r="H160" i="20" s="1"/>
  <c r="H161" i="20" s="1"/>
  <c r="H162" i="20" s="1"/>
  <c r="H163" i="20" s="1"/>
  <c r="H164" i="20" s="1"/>
  <c r="H165" i="20" s="1"/>
  <c r="H166" i="20" s="1"/>
  <c r="H167" i="20" s="1"/>
  <c r="H168" i="20" s="1"/>
  <c r="H169" i="20" s="1"/>
  <c r="H170" i="20" s="1"/>
  <c r="H171" i="20" s="1"/>
  <c r="H172" i="20" s="1"/>
  <c r="H173" i="20" s="1"/>
  <c r="H174" i="20" s="1"/>
  <c r="H175" i="20" s="1"/>
  <c r="H176" i="20" s="1"/>
  <c r="H177" i="20" s="1"/>
  <c r="H178" i="20" s="1"/>
  <c r="H179" i="20" s="1"/>
  <c r="H180" i="20" s="1"/>
  <c r="H181" i="20" s="1"/>
  <c r="H182" i="20" s="1"/>
  <c r="H183" i="20" s="1"/>
  <c r="H184" i="20" s="1"/>
  <c r="H185" i="20" s="1"/>
  <c r="H186" i="20" s="1"/>
  <c r="H187" i="20" s="1"/>
  <c r="H188" i="20" s="1"/>
  <c r="H189" i="20" s="1"/>
  <c r="H190" i="20" s="1"/>
  <c r="H191" i="20" s="1"/>
  <c r="H192" i="20" s="1"/>
  <c r="H193" i="20" s="1"/>
  <c r="H194" i="20" s="1"/>
  <c r="H195" i="20" s="1"/>
  <c r="H196" i="20" s="1"/>
  <c r="H197" i="20" s="1"/>
  <c r="H198" i="20" s="1"/>
  <c r="H199" i="20" s="1"/>
  <c r="H200" i="20" s="1"/>
  <c r="H201" i="20" s="1"/>
  <c r="H202" i="20" s="1"/>
  <c r="H117" i="20"/>
  <c r="H118" i="20" s="1"/>
  <c r="H119" i="20" s="1"/>
  <c r="H120" i="20" s="1"/>
  <c r="H121" i="20" s="1"/>
  <c r="H122" i="20" s="1"/>
  <c r="H123" i="20" s="1"/>
  <c r="H124" i="20" s="1"/>
  <c r="H125" i="20" s="1"/>
  <c r="H126" i="20" s="1"/>
  <c r="H127" i="20" s="1"/>
  <c r="H128" i="20" s="1"/>
  <c r="H129" i="20" s="1"/>
  <c r="H130" i="20" s="1"/>
  <c r="H131" i="20" s="1"/>
  <c r="H132" i="20" s="1"/>
  <c r="H133" i="20" s="1"/>
  <c r="H134" i="20" s="1"/>
  <c r="H135" i="20" s="1"/>
  <c r="H136" i="20" s="1"/>
  <c r="H137" i="20" s="1"/>
  <c r="H138" i="20" s="1"/>
  <c r="H139" i="20" s="1"/>
  <c r="H140" i="20" s="1"/>
  <c r="H141" i="20" s="1"/>
  <c r="H142" i="20" s="1"/>
  <c r="H143" i="20" s="1"/>
  <c r="H144" i="20" s="1"/>
  <c r="H145" i="20" s="1"/>
  <c r="H146" i="20" s="1"/>
  <c r="H147" i="20" s="1"/>
  <c r="H148" i="20" s="1"/>
  <c r="H149" i="20" s="1"/>
  <c r="H150" i="20" s="1"/>
  <c r="H116" i="20"/>
  <c r="H92" i="20"/>
  <c r="H93" i="20" s="1"/>
  <c r="H94" i="20" s="1"/>
  <c r="H95" i="20" s="1"/>
  <c r="H96" i="20" s="1"/>
  <c r="H97" i="20" s="1"/>
  <c r="H98" i="20" s="1"/>
  <c r="H99" i="20" s="1"/>
  <c r="H100" i="20" s="1"/>
  <c r="H101" i="20" s="1"/>
  <c r="H102" i="20" s="1"/>
  <c r="H103" i="20" s="1"/>
  <c r="H104" i="20" s="1"/>
  <c r="H105" i="20" s="1"/>
  <c r="H106" i="20" s="1"/>
  <c r="H107" i="20" s="1"/>
  <c r="H108" i="20" s="1"/>
  <c r="H109" i="20" s="1"/>
  <c r="H110" i="20" s="1"/>
  <c r="H57" i="20"/>
  <c r="H58" i="20" s="1"/>
  <c r="H59" i="20" s="1"/>
  <c r="H60" i="20" s="1"/>
  <c r="H61" i="20" s="1"/>
  <c r="H62" i="20" s="1"/>
  <c r="H63" i="20" s="1"/>
  <c r="H64" i="20" s="1"/>
  <c r="H65" i="20" s="1"/>
  <c r="H66" i="20" s="1"/>
  <c r="H67" i="20" s="1"/>
  <c r="H68" i="20" s="1"/>
  <c r="H69" i="20" s="1"/>
  <c r="H70" i="20" s="1"/>
  <c r="H71" i="20" s="1"/>
  <c r="H72" i="20" s="1"/>
  <c r="H73" i="20" s="1"/>
  <c r="H74" i="20" s="1"/>
  <c r="H75" i="20" s="1"/>
  <c r="H76" i="20" s="1"/>
  <c r="H77" i="20" s="1"/>
  <c r="H78" i="20" s="1"/>
  <c r="H79" i="20" s="1"/>
  <c r="H80" i="20" s="1"/>
  <c r="H8" i="20"/>
  <c r="H9" i="20" s="1"/>
  <c r="H10" i="20" s="1"/>
  <c r="H11" i="20" s="1"/>
  <c r="H12" i="20" s="1"/>
  <c r="H13" i="20" s="1"/>
  <c r="H14" i="20" s="1"/>
  <c r="H15" i="20" s="1"/>
  <c r="H16" i="20" s="1"/>
  <c r="H17" i="20" s="1"/>
  <c r="H18" i="20" s="1"/>
  <c r="H19" i="20" s="1"/>
  <c r="H20" i="20" s="1"/>
  <c r="H21" i="20" s="1"/>
  <c r="H22" i="20" s="1"/>
  <c r="H23" i="20" s="1"/>
  <c r="H24" i="20" s="1"/>
  <c r="H25" i="20" s="1"/>
  <c r="H26" i="20" s="1"/>
  <c r="H27" i="20" s="1"/>
  <c r="H28" i="20" s="1"/>
  <c r="H29" i="20" s="1"/>
  <c r="H30" i="20" s="1"/>
  <c r="H31" i="20" s="1"/>
  <c r="H32" i="20" s="1"/>
  <c r="H33" i="20" s="1"/>
  <c r="H34" i="20" s="1"/>
  <c r="H35" i="20" s="1"/>
  <c r="H36" i="20" s="1"/>
  <c r="H37" i="20" s="1"/>
  <c r="H38" i="20" s="1"/>
  <c r="H39" i="20" s="1"/>
  <c r="H40" i="20" s="1"/>
  <c r="H41" i="20" s="1"/>
  <c r="H42" i="20" s="1"/>
  <c r="H43" i="20" s="1"/>
  <c r="H44" i="20" s="1"/>
  <c r="H45" i="20" s="1"/>
  <c r="H46" i="20" s="1"/>
  <c r="H47" i="20" s="1"/>
  <c r="L80" i="24" l="1"/>
  <c r="H10" i="31"/>
  <c r="C10" i="31"/>
  <c r="B11" i="31" s="1"/>
  <c r="I10" i="31"/>
  <c r="J13" i="30"/>
  <c r="I18" i="30"/>
  <c r="I30" i="30" s="1"/>
  <c r="K27" i="30"/>
  <c r="L22" i="30"/>
  <c r="L20" i="30"/>
  <c r="K28" i="30"/>
  <c r="E67" i="30"/>
  <c r="E68" i="30" s="1"/>
  <c r="F51" i="30"/>
  <c r="N15" i="31"/>
  <c r="O14" i="31"/>
  <c r="H54" i="30"/>
  <c r="H32" i="30"/>
  <c r="F48" i="28"/>
  <c r="P15" i="29"/>
  <c r="G54" i="28"/>
  <c r="G32" i="28"/>
  <c r="F43" i="28"/>
  <c r="F53" i="28" s="1"/>
  <c r="N18" i="29"/>
  <c r="O17" i="29"/>
  <c r="X5" i="29"/>
  <c r="F37" i="28" s="1"/>
  <c r="E67" i="28"/>
  <c r="E68" i="28" s="1"/>
  <c r="F51" i="28"/>
  <c r="B11" i="29"/>
  <c r="J13" i="28"/>
  <c r="I18" i="28"/>
  <c r="K27" i="28"/>
  <c r="L22" i="28"/>
  <c r="H30" i="28"/>
  <c r="J20" i="28"/>
  <c r="I28" i="28"/>
  <c r="C10" i="8"/>
  <c r="B11" i="8" s="1"/>
  <c r="X6" i="8"/>
  <c r="F38" i="27" s="1"/>
  <c r="J27" i="27"/>
  <c r="K22" i="27"/>
  <c r="J28" i="27"/>
  <c r="L20" i="27"/>
  <c r="C62" i="27"/>
  <c r="C69" i="27"/>
  <c r="C70" i="27" s="1"/>
  <c r="D53" i="27"/>
  <c r="D61" i="27" s="1"/>
  <c r="J13" i="27"/>
  <c r="E63" i="27"/>
  <c r="E67" i="27" s="1"/>
  <c r="F63" i="27" s="1"/>
  <c r="G18" i="27"/>
  <c r="G30" i="27" s="1"/>
  <c r="D5" i="22"/>
  <c r="D33" i="22" s="1"/>
  <c r="D35" i="22" s="1"/>
  <c r="C34" i="22"/>
  <c r="C35" i="22" s="1"/>
  <c r="M63" i="25"/>
  <c r="N65" i="25"/>
  <c r="AE31" i="25"/>
  <c r="AK18" i="25"/>
  <c r="AK21" i="25" s="1"/>
  <c r="AK25" i="25"/>
  <c r="AK28" i="25" s="1"/>
  <c r="H65" i="25"/>
  <c r="AK31" i="25"/>
  <c r="AC25" i="25"/>
  <c r="AC28" i="25" s="1"/>
  <c r="AC18" i="25"/>
  <c r="G57" i="25"/>
  <c r="G58" i="25" s="1"/>
  <c r="F62" i="25"/>
  <c r="I75" i="25"/>
  <c r="I93" i="25" s="1"/>
  <c r="I94" i="25" s="1"/>
  <c r="I95" i="25" s="1"/>
  <c r="J71" i="25"/>
  <c r="AL18" i="25"/>
  <c r="AL21" i="25" s="1"/>
  <c r="AL40" i="25" s="1"/>
  <c r="AL25" i="25"/>
  <c r="AL28" i="25" s="1"/>
  <c r="K64" i="25"/>
  <c r="AH33" i="25"/>
  <c r="AH34" i="25" s="1"/>
  <c r="J68" i="25"/>
  <c r="AJ18" i="25"/>
  <c r="AJ21" i="25" s="1"/>
  <c r="AJ25" i="25"/>
  <c r="AJ28" i="25" s="1"/>
  <c r="AI33" i="25"/>
  <c r="AF25" i="25"/>
  <c r="AF28" i="25" s="1"/>
  <c r="AF18" i="25"/>
  <c r="AF21" i="25" s="1"/>
  <c r="L37" i="23"/>
  <c r="M36" i="23" s="1"/>
  <c r="M37" i="23" s="1"/>
  <c r="N36" i="23" s="1"/>
  <c r="N37" i="23" s="1"/>
  <c r="E72" i="23"/>
  <c r="F67" i="23"/>
  <c r="F68" i="23" s="1"/>
  <c r="G85" i="23"/>
  <c r="G120" i="23" s="1"/>
  <c r="G121" i="23" s="1"/>
  <c r="G122" i="23" s="1"/>
  <c r="H81" i="23"/>
  <c r="I78" i="23"/>
  <c r="K73" i="23"/>
  <c r="G33" i="22"/>
  <c r="G17" i="22"/>
  <c r="G20" i="22" s="1"/>
  <c r="F7" i="22"/>
  <c r="H28" i="22"/>
  <c r="I22" i="22"/>
  <c r="J16" i="22"/>
  <c r="F90" i="19"/>
  <c r="E90" i="19"/>
  <c r="D90" i="19"/>
  <c r="C90" i="19"/>
  <c r="F84" i="19"/>
  <c r="E84" i="19"/>
  <c r="D84" i="19"/>
  <c r="C84" i="19"/>
  <c r="F77" i="19"/>
  <c r="E77" i="19"/>
  <c r="C77" i="19"/>
  <c r="D69" i="19"/>
  <c r="D77" i="19" s="1"/>
  <c r="D91" i="19" s="1"/>
  <c r="F62" i="19"/>
  <c r="E62" i="19"/>
  <c r="E91" i="19" s="1"/>
  <c r="D62" i="19"/>
  <c r="C62" i="19"/>
  <c r="D61" i="19"/>
  <c r="F53" i="19"/>
  <c r="E53" i="19"/>
  <c r="D53" i="19"/>
  <c r="C53" i="19"/>
  <c r="C91" i="19" s="1"/>
  <c r="F48" i="19"/>
  <c r="F91" i="19" s="1"/>
  <c r="E48" i="19"/>
  <c r="D48" i="19"/>
  <c r="C48" i="19"/>
  <c r="F47" i="19"/>
  <c r="F28" i="19"/>
  <c r="E28" i="19"/>
  <c r="D28" i="19"/>
  <c r="C28" i="19"/>
  <c r="F21" i="19"/>
  <c r="E21" i="19"/>
  <c r="D21" i="19"/>
  <c r="C21" i="19"/>
  <c r="C32" i="19" s="1"/>
  <c r="F15" i="19"/>
  <c r="E15" i="19"/>
  <c r="C15" i="19"/>
  <c r="F13" i="19"/>
  <c r="D13" i="19"/>
  <c r="D15" i="19" s="1"/>
  <c r="D32" i="19" s="1"/>
  <c r="D93" i="19" s="1"/>
  <c r="D95" i="19" s="1"/>
  <c r="D97" i="19" s="1"/>
  <c r="F8" i="19"/>
  <c r="F32" i="19" s="1"/>
  <c r="F93" i="19" s="1"/>
  <c r="F95" i="19" s="1"/>
  <c r="F97" i="19" s="1"/>
  <c r="E8" i="19"/>
  <c r="E32" i="19" s="1"/>
  <c r="D8" i="19"/>
  <c r="C8" i="19"/>
  <c r="J88" i="18"/>
  <c r="J89" i="18" s="1"/>
  <c r="I85" i="18"/>
  <c r="F85" i="18"/>
  <c r="K81" i="18"/>
  <c r="I81" i="18"/>
  <c r="M77" i="18"/>
  <c r="M81" i="18" s="1"/>
  <c r="K77" i="18"/>
  <c r="J77" i="18"/>
  <c r="J81" i="18" s="1"/>
  <c r="I77" i="18"/>
  <c r="E77" i="18"/>
  <c r="E81" i="18" s="1"/>
  <c r="M57" i="18"/>
  <c r="M85" i="18" s="1"/>
  <c r="L57" i="18"/>
  <c r="L85" i="18" s="1"/>
  <c r="K57" i="18"/>
  <c r="K85" i="18" s="1"/>
  <c r="J57" i="18"/>
  <c r="J85" i="18" s="1"/>
  <c r="I57" i="18"/>
  <c r="H57" i="18"/>
  <c r="H77" i="18" s="1"/>
  <c r="H81" i="18" s="1"/>
  <c r="G57" i="18"/>
  <c r="G85" i="18" s="1"/>
  <c r="F57" i="18"/>
  <c r="F77" i="18" s="1"/>
  <c r="F81" i="18" s="1"/>
  <c r="E57" i="18"/>
  <c r="E85" i="18" s="1"/>
  <c r="D57" i="18"/>
  <c r="D85" i="18" s="1"/>
  <c r="K45" i="18"/>
  <c r="K44" i="18"/>
  <c r="E44" i="18"/>
  <c r="I41" i="18"/>
  <c r="M36" i="18"/>
  <c r="L36" i="18"/>
  <c r="K36" i="18"/>
  <c r="J36" i="18"/>
  <c r="I36" i="18"/>
  <c r="H36" i="18"/>
  <c r="G36" i="18"/>
  <c r="F36" i="18"/>
  <c r="E36" i="18"/>
  <c r="D36" i="18"/>
  <c r="J28" i="18"/>
  <c r="M26" i="18"/>
  <c r="L26" i="18"/>
  <c r="K26" i="18"/>
  <c r="J26" i="18"/>
  <c r="J41" i="18" s="1"/>
  <c r="H26" i="18"/>
  <c r="H28" i="18" s="1"/>
  <c r="F26" i="18"/>
  <c r="E26" i="18"/>
  <c r="D26" i="18"/>
  <c r="L21" i="18"/>
  <c r="L28" i="18" s="1"/>
  <c r="L38" i="18" s="1"/>
  <c r="J21" i="18"/>
  <c r="I21" i="18"/>
  <c r="I28" i="18" s="1"/>
  <c r="H21" i="18"/>
  <c r="D21" i="18"/>
  <c r="D28" i="18" s="1"/>
  <c r="D38" i="18" s="1"/>
  <c r="M19" i="18"/>
  <c r="M41" i="18" s="1"/>
  <c r="L19" i="18"/>
  <c r="L41" i="18" s="1"/>
  <c r="K19" i="18"/>
  <c r="K41" i="18" s="1"/>
  <c r="J19" i="18"/>
  <c r="I19" i="18"/>
  <c r="H19" i="18"/>
  <c r="G19" i="18"/>
  <c r="G41" i="18" s="1"/>
  <c r="F19" i="18"/>
  <c r="F41" i="18" s="1"/>
  <c r="E19" i="18"/>
  <c r="E41" i="18" s="1"/>
  <c r="D19" i="18"/>
  <c r="D41" i="18" s="1"/>
  <c r="P17" i="18"/>
  <c r="M12" i="18"/>
  <c r="M21" i="18" s="1"/>
  <c r="M28" i="18" s="1"/>
  <c r="L12" i="18"/>
  <c r="K12" i="18"/>
  <c r="K21" i="18" s="1"/>
  <c r="K28" i="18" s="1"/>
  <c r="J12" i="18"/>
  <c r="I12" i="18"/>
  <c r="H12" i="18"/>
  <c r="G12" i="18"/>
  <c r="G21" i="18" s="1"/>
  <c r="G28" i="18" s="1"/>
  <c r="F12" i="18"/>
  <c r="F21" i="18" s="1"/>
  <c r="F28" i="18" s="1"/>
  <c r="F38" i="18" s="1"/>
  <c r="E12" i="18"/>
  <c r="E21" i="18" s="1"/>
  <c r="E28" i="18" s="1"/>
  <c r="D12" i="18"/>
  <c r="M7" i="18"/>
  <c r="M38" i="18" s="1"/>
  <c r="L7" i="18"/>
  <c r="K7" i="18"/>
  <c r="J7" i="18"/>
  <c r="J38" i="18" s="1"/>
  <c r="I7" i="18"/>
  <c r="I38" i="18" s="1"/>
  <c r="H7" i="18"/>
  <c r="H38" i="18" s="1"/>
  <c r="G7" i="18"/>
  <c r="F7" i="18"/>
  <c r="E7" i="18"/>
  <c r="E38" i="18" s="1"/>
  <c r="D7" i="18"/>
  <c r="M67" i="17"/>
  <c r="L67" i="17"/>
  <c r="K67" i="17"/>
  <c r="J67" i="17"/>
  <c r="I67" i="17"/>
  <c r="H67" i="17"/>
  <c r="G67" i="17"/>
  <c r="F67" i="17"/>
  <c r="E67" i="17"/>
  <c r="D67" i="17"/>
  <c r="L37" i="17"/>
  <c r="K37" i="17"/>
  <c r="J37" i="17"/>
  <c r="I37" i="17"/>
  <c r="H37" i="17"/>
  <c r="G37" i="17"/>
  <c r="F37" i="17"/>
  <c r="E37" i="17"/>
  <c r="D37" i="17"/>
  <c r="C37" i="17"/>
  <c r="L32" i="17"/>
  <c r="E32" i="17"/>
  <c r="L30" i="17"/>
  <c r="K30" i="17"/>
  <c r="K32" i="17" s="1"/>
  <c r="J30" i="17"/>
  <c r="J32" i="17" s="1"/>
  <c r="I30" i="17"/>
  <c r="I32" i="17" s="1"/>
  <c r="H30" i="17"/>
  <c r="H32" i="17" s="1"/>
  <c r="G30" i="17"/>
  <c r="G32" i="17" s="1"/>
  <c r="F30" i="17"/>
  <c r="F32" i="17" s="1"/>
  <c r="E30" i="17"/>
  <c r="D30" i="17"/>
  <c r="D32" i="17" s="1"/>
  <c r="C30" i="17"/>
  <c r="C32" i="17" s="1"/>
  <c r="L20" i="17"/>
  <c r="L24" i="17" s="1"/>
  <c r="L25" i="17" s="1"/>
  <c r="K20" i="17"/>
  <c r="K24" i="17" s="1"/>
  <c r="K25" i="17" s="1"/>
  <c r="J20" i="17"/>
  <c r="J24" i="17" s="1"/>
  <c r="J25" i="17" s="1"/>
  <c r="I20" i="17"/>
  <c r="H20" i="17"/>
  <c r="G20" i="17"/>
  <c r="F20" i="17"/>
  <c r="E20" i="17"/>
  <c r="D20" i="17"/>
  <c r="C20" i="17"/>
  <c r="K120" i="16"/>
  <c r="J120" i="16"/>
  <c r="J51" i="16"/>
  <c r="K3" i="16"/>
  <c r="J3" i="16"/>
  <c r="I3" i="16"/>
  <c r="H3" i="16"/>
  <c r="G3" i="16"/>
  <c r="F3" i="16"/>
  <c r="E3" i="16"/>
  <c r="D3" i="16"/>
  <c r="C3" i="16"/>
  <c r="B3" i="16"/>
  <c r="C11" i="31" l="1"/>
  <c r="B12" i="31" s="1"/>
  <c r="L27" i="30"/>
  <c r="M22" i="30"/>
  <c r="I54" i="30"/>
  <c r="I32" i="30"/>
  <c r="N16" i="31"/>
  <c r="O15" i="31"/>
  <c r="P15" i="31" s="1"/>
  <c r="J18" i="30"/>
  <c r="J30" i="30" s="1"/>
  <c r="K13" i="30"/>
  <c r="X10" i="31"/>
  <c r="F42" i="30" s="1"/>
  <c r="J10" i="31"/>
  <c r="X7" i="31" s="1"/>
  <c r="F39" i="30" s="1"/>
  <c r="M20" i="30"/>
  <c r="L28" i="30"/>
  <c r="X5" i="31"/>
  <c r="F37" i="30" s="1"/>
  <c r="I30" i="28"/>
  <c r="I32" i="28" s="1"/>
  <c r="N19" i="29"/>
  <c r="O18" i="29"/>
  <c r="F57" i="28"/>
  <c r="F63" i="28" s="1"/>
  <c r="F65" i="28" s="1"/>
  <c r="G61" i="28" s="1"/>
  <c r="K20" i="28"/>
  <c r="J28" i="28"/>
  <c r="C11" i="29"/>
  <c r="D12" i="29" s="1"/>
  <c r="H54" i="28"/>
  <c r="H32" i="28"/>
  <c r="L27" i="28"/>
  <c r="M22" i="28"/>
  <c r="K13" i="28"/>
  <c r="J18" i="28"/>
  <c r="C11" i="8"/>
  <c r="B12" i="8" s="1"/>
  <c r="C12" i="8" s="1"/>
  <c r="B13" i="8" s="1"/>
  <c r="C13" i="8" s="1"/>
  <c r="B14" i="8" s="1"/>
  <c r="C14" i="8" s="1"/>
  <c r="B15" i="8" s="1"/>
  <c r="K27" i="27"/>
  <c r="L22" i="27"/>
  <c r="K28" i="27"/>
  <c r="M20" i="27"/>
  <c r="F64" i="27"/>
  <c r="E53" i="27"/>
  <c r="E61" i="27" s="1"/>
  <c r="D69" i="27"/>
  <c r="D70" i="27" s="1"/>
  <c r="G56" i="27"/>
  <c r="G32" i="27"/>
  <c r="K13" i="27"/>
  <c r="L64" i="25"/>
  <c r="AD31" i="25"/>
  <c r="N92" i="25"/>
  <c r="O65" i="25"/>
  <c r="J75" i="25"/>
  <c r="J93" i="25" s="1"/>
  <c r="J94" i="25" s="1"/>
  <c r="J95" i="25" s="1"/>
  <c r="K71" i="25"/>
  <c r="AG33" i="25" s="1"/>
  <c r="I65" i="25"/>
  <c r="AI31" i="25" s="1"/>
  <c r="AJ31" i="25"/>
  <c r="N63" i="25"/>
  <c r="J77" i="25"/>
  <c r="G62" i="25"/>
  <c r="H57" i="25"/>
  <c r="H58" i="25" s="1"/>
  <c r="F69" i="25"/>
  <c r="AL30" i="25"/>
  <c r="AL32" i="25" s="1"/>
  <c r="AL34" i="25" s="1"/>
  <c r="F68" i="25"/>
  <c r="F77" i="25" s="1"/>
  <c r="L73" i="23"/>
  <c r="I81" i="23"/>
  <c r="H85" i="23"/>
  <c r="H120" i="23" s="1"/>
  <c r="H121" i="23" s="1"/>
  <c r="H122" i="23" s="1"/>
  <c r="F72" i="23"/>
  <c r="G67" i="23"/>
  <c r="G68" i="23" s="1"/>
  <c r="E78" i="23"/>
  <c r="E87" i="23" s="1"/>
  <c r="E79" i="23"/>
  <c r="K16" i="22"/>
  <c r="I28" i="22"/>
  <c r="J22" i="22"/>
  <c r="G30" i="22"/>
  <c r="G24" i="22"/>
  <c r="C93" i="19"/>
  <c r="C95" i="19" s="1"/>
  <c r="C97" i="19" s="1"/>
  <c r="E93" i="19"/>
  <c r="E95" i="19" s="1"/>
  <c r="E97" i="19" s="1"/>
  <c r="K38" i="18"/>
  <c r="G38" i="18"/>
  <c r="D77" i="18"/>
  <c r="D81" i="18" s="1"/>
  <c r="L77" i="18"/>
  <c r="L81" i="18" s="1"/>
  <c r="H85" i="18"/>
  <c r="G77" i="18"/>
  <c r="G81" i="18" s="1"/>
  <c r="H41" i="18"/>
  <c r="D12" i="31" l="1"/>
  <c r="C12" i="31"/>
  <c r="F48" i="30"/>
  <c r="F43" i="30"/>
  <c r="F53" i="30" s="1"/>
  <c r="N17" i="31"/>
  <c r="O16" i="31"/>
  <c r="N22" i="30"/>
  <c r="M27" i="30"/>
  <c r="L13" i="30"/>
  <c r="K18" i="30"/>
  <c r="K30" i="30" s="1"/>
  <c r="M28" i="30"/>
  <c r="N20" i="30"/>
  <c r="J32" i="30"/>
  <c r="J54" i="30"/>
  <c r="I54" i="28"/>
  <c r="J30" i="28"/>
  <c r="J54" i="28" s="1"/>
  <c r="N20" i="29"/>
  <c r="O19" i="29"/>
  <c r="K18" i="28"/>
  <c r="L13" i="28"/>
  <c r="B12" i="29"/>
  <c r="L20" i="28"/>
  <c r="K28" i="28"/>
  <c r="M27" i="28"/>
  <c r="N22" i="28"/>
  <c r="G58" i="28"/>
  <c r="G62" i="28"/>
  <c r="F59" i="28"/>
  <c r="C15" i="8"/>
  <c r="B16" i="8" s="1"/>
  <c r="L27" i="27"/>
  <c r="M22" i="27"/>
  <c r="L28" i="27"/>
  <c r="N20" i="27"/>
  <c r="O20" i="27" s="1"/>
  <c r="F53" i="27"/>
  <c r="E69" i="27"/>
  <c r="E70" i="27" s="1"/>
  <c r="L13" i="27"/>
  <c r="O63" i="25"/>
  <c r="M64" i="25"/>
  <c r="AF33" i="25"/>
  <c r="H62" i="25"/>
  <c r="I57" i="25"/>
  <c r="I58" i="25" s="1"/>
  <c r="L71" i="25"/>
  <c r="K75" i="25"/>
  <c r="K93" i="25" s="1"/>
  <c r="K94" i="25" s="1"/>
  <c r="K95" i="25" s="1"/>
  <c r="G68" i="25"/>
  <c r="G77" i="25" s="1"/>
  <c r="G69" i="25"/>
  <c r="AK30" i="25"/>
  <c r="AK32" i="25" s="1"/>
  <c r="AK34" i="25" s="1"/>
  <c r="AK35" i="25" s="1"/>
  <c r="AK40" i="25" s="1"/>
  <c r="O92" i="25"/>
  <c r="AC31" i="25"/>
  <c r="M73" i="23"/>
  <c r="F78" i="23"/>
  <c r="F87" i="23" s="1"/>
  <c r="F79" i="23"/>
  <c r="G72" i="23"/>
  <c r="H67" i="23"/>
  <c r="H68" i="23" s="1"/>
  <c r="J81" i="23"/>
  <c r="I85" i="23"/>
  <c r="G34" i="22"/>
  <c r="G35" i="22" s="1"/>
  <c r="H5" i="22"/>
  <c r="J28" i="22"/>
  <c r="K22" i="22"/>
  <c r="L16" i="22"/>
  <c r="M8" i="11"/>
  <c r="N18" i="31" l="1"/>
  <c r="O17" i="31"/>
  <c r="O22" i="30"/>
  <c r="N27" i="30"/>
  <c r="F57" i="30"/>
  <c r="F63" i="30" s="1"/>
  <c r="F65" i="30" s="1"/>
  <c r="G61" i="30" s="1"/>
  <c r="K54" i="30"/>
  <c r="K32" i="30"/>
  <c r="L18" i="30"/>
  <c r="L30" i="30" s="1"/>
  <c r="M13" i="30"/>
  <c r="B13" i="31"/>
  <c r="N28" i="30"/>
  <c r="O20" i="30"/>
  <c r="J32" i="28"/>
  <c r="K30" i="28"/>
  <c r="K32" i="28" s="1"/>
  <c r="N21" i="29"/>
  <c r="O20" i="29"/>
  <c r="C12" i="29"/>
  <c r="F67" i="28"/>
  <c r="F68" i="28" s="1"/>
  <c r="G51" i="28"/>
  <c r="M20" i="28"/>
  <c r="L28" i="28"/>
  <c r="G64" i="28"/>
  <c r="O22" i="28"/>
  <c r="N27" i="28"/>
  <c r="L18" i="28"/>
  <c r="M13" i="28"/>
  <c r="P20" i="27"/>
  <c r="C16" i="8"/>
  <c r="B17" i="8" s="1"/>
  <c r="N22" i="27"/>
  <c r="O22" i="27" s="1"/>
  <c r="M28" i="27"/>
  <c r="M27" i="27"/>
  <c r="H18" i="27"/>
  <c r="H30" i="27" s="1"/>
  <c r="M13" i="27"/>
  <c r="H69" i="25"/>
  <c r="H68" i="25"/>
  <c r="H77" i="25" s="1"/>
  <c r="AJ30" i="25"/>
  <c r="AJ32" i="25" s="1"/>
  <c r="AJ34" i="25" s="1"/>
  <c r="AJ35" i="25" s="1"/>
  <c r="AJ40" i="25" s="1"/>
  <c r="N64" i="25"/>
  <c r="AE33" i="25"/>
  <c r="M71" i="25"/>
  <c r="L75" i="25"/>
  <c r="L93" i="25" s="1"/>
  <c r="L94" i="25" s="1"/>
  <c r="L95" i="25" s="1"/>
  <c r="I62" i="25"/>
  <c r="J57" i="25"/>
  <c r="J58" i="25" s="1"/>
  <c r="K57" i="25" s="1"/>
  <c r="K58" i="25" s="1"/>
  <c r="K81" i="23"/>
  <c r="J85" i="23"/>
  <c r="J120" i="23" s="1"/>
  <c r="J121" i="23" s="1"/>
  <c r="H72" i="23"/>
  <c r="I67" i="23"/>
  <c r="I68" i="23" s="1"/>
  <c r="J67" i="23" s="1"/>
  <c r="J68" i="23" s="1"/>
  <c r="N73" i="23"/>
  <c r="I120" i="23"/>
  <c r="I121" i="23" s="1"/>
  <c r="I122" i="23" s="1"/>
  <c r="I87" i="23"/>
  <c r="G78" i="23"/>
  <c r="G87" i="23" s="1"/>
  <c r="G79" i="23"/>
  <c r="M16" i="22"/>
  <c r="K28" i="22"/>
  <c r="L22" i="22"/>
  <c r="H33" i="22"/>
  <c r="H17" i="22"/>
  <c r="H20" i="22" s="1"/>
  <c r="G7" i="22"/>
  <c r="G4" i="10"/>
  <c r="G5" i="10" s="1"/>
  <c r="G6" i="10" s="1"/>
  <c r="G7" i="10" s="1"/>
  <c r="G8" i="10" s="1"/>
  <c r="G9" i="10" s="1"/>
  <c r="G10" i="10" s="1"/>
  <c r="G11" i="10" s="1"/>
  <c r="G12" i="10" s="1"/>
  <c r="G13" i="10" s="1"/>
  <c r="G14" i="10" s="1"/>
  <c r="G15" i="10" s="1"/>
  <c r="G16" i="10" s="1"/>
  <c r="G17" i="10" s="1"/>
  <c r="G18" i="10" s="1"/>
  <c r="G19" i="10" s="1"/>
  <c r="G20" i="10" s="1"/>
  <c r="G21" i="10" s="1"/>
  <c r="G22" i="10" s="1"/>
  <c r="G23" i="10" s="1"/>
  <c r="G24" i="10" s="1"/>
  <c r="G25" i="10" s="1"/>
  <c r="G26" i="10" s="1"/>
  <c r="G27" i="10" s="1"/>
  <c r="G28" i="10" s="1"/>
  <c r="G29" i="10" s="1"/>
  <c r="G30" i="10" s="1"/>
  <c r="G31" i="10" s="1"/>
  <c r="G32" i="10" s="1"/>
  <c r="G33" i="10" s="1"/>
  <c r="G34" i="10" s="1"/>
  <c r="G35" i="10" s="1"/>
  <c r="G36" i="10" s="1"/>
  <c r="G37" i="10" s="1"/>
  <c r="G38" i="10" s="1"/>
  <c r="G39" i="10" s="1"/>
  <c r="G40" i="10" s="1"/>
  <c r="G41" i="10" s="1"/>
  <c r="G42" i="10" s="1"/>
  <c r="G43" i="10" s="1"/>
  <c r="G44" i="10" s="1"/>
  <c r="G45" i="10" s="1"/>
  <c r="G46" i="10" s="1"/>
  <c r="G47" i="10" s="1"/>
  <c r="G48" i="10" s="1"/>
  <c r="G49" i="10" s="1"/>
  <c r="G50" i="10" s="1"/>
  <c r="G51" i="10" s="1"/>
  <c r="G52" i="10" s="1"/>
  <c r="G53" i="10" s="1"/>
  <c r="G54" i="10" s="1"/>
  <c r="G55" i="10" s="1"/>
  <c r="G56" i="10" s="1"/>
  <c r="G57" i="10" s="1"/>
  <c r="G58" i="10" s="1"/>
  <c r="G59" i="10" s="1"/>
  <c r="G60" i="10" s="1"/>
  <c r="G61" i="10" s="1"/>
  <c r="G62" i="10" s="1"/>
  <c r="G63" i="10" s="1"/>
  <c r="G64" i="10" s="1"/>
  <c r="G65" i="10" s="1"/>
  <c r="G66" i="10" s="1"/>
  <c r="G67" i="10" s="1"/>
  <c r="G68" i="10" s="1"/>
  <c r="G69" i="10" s="1"/>
  <c r="G70" i="10" s="1"/>
  <c r="G71" i="10" s="1"/>
  <c r="G72" i="10" s="1"/>
  <c r="G73" i="10" s="1"/>
  <c r="G74" i="10" s="1"/>
  <c r="G75" i="10" s="1"/>
  <c r="G76" i="10" s="1"/>
  <c r="G77" i="10" s="1"/>
  <c r="G78" i="10" s="1"/>
  <c r="G79" i="10" s="1"/>
  <c r="G80" i="10" s="1"/>
  <c r="G81" i="10" s="1"/>
  <c r="G82" i="10" s="1"/>
  <c r="G83" i="10" s="1"/>
  <c r="G84" i="10" s="1"/>
  <c r="G85" i="10" s="1"/>
  <c r="G86" i="10" s="1"/>
  <c r="G87" i="10" s="1"/>
  <c r="G88" i="10" s="1"/>
  <c r="G89" i="10" s="1"/>
  <c r="G90" i="10" s="1"/>
  <c r="G91" i="10" s="1"/>
  <c r="G92" i="10" s="1"/>
  <c r="G93" i="10" s="1"/>
  <c r="G94" i="10" s="1"/>
  <c r="G95" i="10" s="1"/>
  <c r="G96" i="10" s="1"/>
  <c r="G97" i="10" s="1"/>
  <c r="G98" i="10" s="1"/>
  <c r="G99" i="10" s="1"/>
  <c r="G100" i="10" s="1"/>
  <c r="G101" i="10" s="1"/>
  <c r="G102" i="10" s="1"/>
  <c r="G103" i="10" s="1"/>
  <c r="G104" i="10" s="1"/>
  <c r="G105" i="10" s="1"/>
  <c r="G106" i="10" s="1"/>
  <c r="G107" i="10" s="1"/>
  <c r="G108" i="10" s="1"/>
  <c r="G109" i="10" s="1"/>
  <c r="G110" i="10" s="1"/>
  <c r="G111" i="10" s="1"/>
  <c r="G112" i="10" s="1"/>
  <c r="G113" i="10" s="1"/>
  <c r="G114" i="10" s="1"/>
  <c r="G115" i="10" s="1"/>
  <c r="G116" i="10" s="1"/>
  <c r="G117" i="10" s="1"/>
  <c r="G118" i="10" s="1"/>
  <c r="G119" i="10" s="1"/>
  <c r="G120" i="10" s="1"/>
  <c r="G121" i="10" s="1"/>
  <c r="G122" i="10" s="1"/>
  <c r="G123" i="10" s="1"/>
  <c r="G58" i="30" l="1"/>
  <c r="G62" i="30"/>
  <c r="F59" i="30"/>
  <c r="M18" i="30"/>
  <c r="M30" i="30" s="1"/>
  <c r="N13" i="30"/>
  <c r="P20" i="30"/>
  <c r="P28" i="30" s="1"/>
  <c r="O28" i="30"/>
  <c r="C13" i="31"/>
  <c r="B14" i="31" s="1"/>
  <c r="O27" i="30"/>
  <c r="P22" i="30"/>
  <c r="P27" i="30" s="1"/>
  <c r="L54" i="30"/>
  <c r="L32" i="30"/>
  <c r="N19" i="31"/>
  <c r="O18" i="31"/>
  <c r="K54" i="28"/>
  <c r="N22" i="29"/>
  <c r="O21" i="29"/>
  <c r="P21" i="29" s="1"/>
  <c r="U22" i="29" s="1"/>
  <c r="Y6" i="29" s="1"/>
  <c r="G38" i="28" s="1"/>
  <c r="M18" i="28"/>
  <c r="N13" i="28"/>
  <c r="L30" i="28"/>
  <c r="N20" i="28"/>
  <c r="M28" i="28"/>
  <c r="P22" i="28"/>
  <c r="P27" i="28" s="1"/>
  <c r="O27" i="28"/>
  <c r="B13" i="29"/>
  <c r="O27" i="27"/>
  <c r="P22" i="27"/>
  <c r="P27" i="27" s="1"/>
  <c r="O28" i="27"/>
  <c r="P28" i="27"/>
  <c r="C17" i="8"/>
  <c r="B18" i="8" s="1"/>
  <c r="N27" i="27"/>
  <c r="N28" i="27"/>
  <c r="H56" i="27"/>
  <c r="H32" i="27"/>
  <c r="N13" i="27"/>
  <c r="O13" i="27" s="1"/>
  <c r="O64" i="25"/>
  <c r="L57" i="25"/>
  <c r="L58" i="25" s="1"/>
  <c r="K62" i="25"/>
  <c r="I69" i="25"/>
  <c r="I68" i="25"/>
  <c r="I77" i="25" s="1"/>
  <c r="AI30" i="25"/>
  <c r="AI32" i="25" s="1"/>
  <c r="AI34" i="25" s="1"/>
  <c r="M75" i="25"/>
  <c r="M93" i="25" s="1"/>
  <c r="M94" i="25" s="1"/>
  <c r="M95" i="25" s="1"/>
  <c r="N71" i="25"/>
  <c r="J122" i="23"/>
  <c r="K85" i="23"/>
  <c r="K120" i="23" s="1"/>
  <c r="K121" i="23" s="1"/>
  <c r="K122" i="23" s="1"/>
  <c r="L81" i="23"/>
  <c r="K67" i="23"/>
  <c r="K68" i="23" s="1"/>
  <c r="J72" i="23"/>
  <c r="H79" i="23"/>
  <c r="H78" i="23"/>
  <c r="H87" i="23" s="1"/>
  <c r="H30" i="22"/>
  <c r="H24" i="22"/>
  <c r="M22" i="22"/>
  <c r="L28" i="22"/>
  <c r="N16" i="22"/>
  <c r="G124" i="10"/>
  <c r="G125" i="10" s="1"/>
  <c r="G126" i="10" s="1"/>
  <c r="G127" i="10" s="1"/>
  <c r="G128" i="10" s="1"/>
  <c r="G129" i="10" s="1"/>
  <c r="H123" i="10"/>
  <c r="J784" i="9"/>
  <c r="J782" i="9"/>
  <c r="K378" i="9"/>
  <c r="N20" i="31" l="1"/>
  <c r="O19" i="31"/>
  <c r="M54" i="30"/>
  <c r="M32" i="30"/>
  <c r="G51" i="30"/>
  <c r="F67" i="30"/>
  <c r="F68" i="30" s="1"/>
  <c r="N18" i="30"/>
  <c r="N30" i="30" s="1"/>
  <c r="O13" i="30"/>
  <c r="C14" i="31"/>
  <c r="B15" i="31" s="1"/>
  <c r="G64" i="30"/>
  <c r="M30" i="28"/>
  <c r="M54" i="28" s="1"/>
  <c r="S22" i="29"/>
  <c r="Y4" i="29" s="1"/>
  <c r="G36" i="28" s="1"/>
  <c r="O22" i="29"/>
  <c r="N23" i="29"/>
  <c r="N28" i="28"/>
  <c r="O20" i="28"/>
  <c r="L54" i="28"/>
  <c r="L32" i="28"/>
  <c r="C13" i="29"/>
  <c r="N18" i="28"/>
  <c r="O13" i="28"/>
  <c r="O18" i="27"/>
  <c r="O30" i="27" s="1"/>
  <c r="P13" i="27"/>
  <c r="P18" i="27" s="1"/>
  <c r="P30" i="27" s="1"/>
  <c r="C18" i="8"/>
  <c r="B19" i="8" s="1"/>
  <c r="K68" i="25"/>
  <c r="K77" i="25" s="1"/>
  <c r="K69" i="25"/>
  <c r="AG30" i="25"/>
  <c r="AG32" i="25" s="1"/>
  <c r="AG34" i="25" s="1"/>
  <c r="AG35" i="25" s="1"/>
  <c r="AG40" i="25" s="1"/>
  <c r="AI35" i="25"/>
  <c r="AI40" i="25" s="1"/>
  <c r="AH35" i="25"/>
  <c r="AH40" i="25" s="1"/>
  <c r="M57" i="25"/>
  <c r="M58" i="25" s="1"/>
  <c r="L62" i="25"/>
  <c r="N75" i="25"/>
  <c r="N93" i="25" s="1"/>
  <c r="O71" i="25"/>
  <c r="O75" i="25" s="1"/>
  <c r="AD33" i="25"/>
  <c r="O93" i="25"/>
  <c r="AC33" i="25"/>
  <c r="J79" i="23"/>
  <c r="J78" i="23"/>
  <c r="J87" i="23" s="1"/>
  <c r="K72" i="23"/>
  <c r="L67" i="23"/>
  <c r="L68" i="23" s="1"/>
  <c r="L85" i="23"/>
  <c r="L120" i="23" s="1"/>
  <c r="L121" i="23" s="1"/>
  <c r="L122" i="23" s="1"/>
  <c r="M81" i="23"/>
  <c r="H34" i="22"/>
  <c r="H35" i="22" s="1"/>
  <c r="I5" i="22"/>
  <c r="M28" i="22"/>
  <c r="N22" i="22"/>
  <c r="N28" i="22" s="1"/>
  <c r="N8" i="8"/>
  <c r="N9" i="8" s="1"/>
  <c r="D7" i="8"/>
  <c r="M82" i="7"/>
  <c r="L82" i="7"/>
  <c r="K82" i="7"/>
  <c r="J82" i="7"/>
  <c r="I82" i="7"/>
  <c r="H82" i="7"/>
  <c r="G82" i="7"/>
  <c r="F82" i="7"/>
  <c r="E82" i="7"/>
  <c r="D82" i="7"/>
  <c r="C82" i="7"/>
  <c r="M78" i="7"/>
  <c r="L78" i="7"/>
  <c r="K78" i="7"/>
  <c r="J78" i="7"/>
  <c r="I78" i="7"/>
  <c r="H78" i="7"/>
  <c r="G78" i="7"/>
  <c r="F78" i="7"/>
  <c r="E78" i="7"/>
  <c r="D78" i="7"/>
  <c r="C78" i="7"/>
  <c r="M73" i="7"/>
  <c r="L73" i="7"/>
  <c r="K73" i="7"/>
  <c r="J73" i="7"/>
  <c r="I73" i="7"/>
  <c r="G73" i="7"/>
  <c r="E73" i="7"/>
  <c r="D73" i="7"/>
  <c r="C73" i="7"/>
  <c r="M66" i="7"/>
  <c r="L66" i="7"/>
  <c r="K66" i="7"/>
  <c r="J66" i="7"/>
  <c r="I66" i="7"/>
  <c r="H66" i="7"/>
  <c r="G66" i="7"/>
  <c r="F66" i="7"/>
  <c r="E66" i="7"/>
  <c r="D66" i="7"/>
  <c r="C66" i="7"/>
  <c r="M58" i="7"/>
  <c r="M60" i="7" s="1"/>
  <c r="L58" i="7"/>
  <c r="L60" i="7" s="1"/>
  <c r="K58" i="7"/>
  <c r="K60" i="7" s="1"/>
  <c r="K68" i="7" s="1"/>
  <c r="J58" i="7"/>
  <c r="J60" i="7" s="1"/>
  <c r="J68" i="7" s="1"/>
  <c r="I58" i="7"/>
  <c r="I60" i="7" s="1"/>
  <c r="I68" i="7" s="1"/>
  <c r="I75" i="7" s="1"/>
  <c r="H58" i="7"/>
  <c r="H60" i="7" s="1"/>
  <c r="H68" i="7" s="1"/>
  <c r="H75" i="7" s="1"/>
  <c r="G58" i="7"/>
  <c r="G60" i="7" s="1"/>
  <c r="F58" i="7"/>
  <c r="F60" i="7" s="1"/>
  <c r="F68" i="7" s="1"/>
  <c r="F75" i="7" s="1"/>
  <c r="F79" i="7" s="1"/>
  <c r="E58" i="7"/>
  <c r="E60" i="7" s="1"/>
  <c r="D58" i="7"/>
  <c r="D60" i="7" s="1"/>
  <c r="C58" i="7"/>
  <c r="C60" i="7" s="1"/>
  <c r="C68" i="7" s="1"/>
  <c r="G50" i="7"/>
  <c r="L47" i="7"/>
  <c r="L50" i="7" s="1"/>
  <c r="K47" i="7"/>
  <c r="K50" i="7" s="1"/>
  <c r="J47" i="7"/>
  <c r="J50" i="7" s="1"/>
  <c r="I47" i="7"/>
  <c r="I50" i="7" s="1"/>
  <c r="H47" i="7"/>
  <c r="H50" i="7" s="1"/>
  <c r="G47" i="7"/>
  <c r="F47" i="7"/>
  <c r="F50" i="7" s="1"/>
  <c r="E47" i="7"/>
  <c r="E50" i="7" s="1"/>
  <c r="D47" i="7"/>
  <c r="D50" i="7" s="1"/>
  <c r="C47" i="7"/>
  <c r="C50" i="7" s="1"/>
  <c r="M41" i="7"/>
  <c r="M47" i="7" s="1"/>
  <c r="M50" i="7" s="1"/>
  <c r="T26" i="7"/>
  <c r="T25" i="7"/>
  <c r="C25" i="7"/>
  <c r="T24" i="7"/>
  <c r="T23" i="7"/>
  <c r="O23" i="7"/>
  <c r="N23" i="7"/>
  <c r="T22" i="7"/>
  <c r="F22" i="7"/>
  <c r="G22" i="7" s="1"/>
  <c r="H22" i="7" s="1"/>
  <c r="I22" i="7" s="1"/>
  <c r="J22" i="7" s="1"/>
  <c r="K22" i="7" s="1"/>
  <c r="L22" i="7" s="1"/>
  <c r="M22" i="7" s="1"/>
  <c r="N22" i="7" s="1"/>
  <c r="O22" i="7" s="1"/>
  <c r="E22" i="7"/>
  <c r="T21" i="7"/>
  <c r="D21" i="7"/>
  <c r="D25" i="7" s="1"/>
  <c r="T20" i="7"/>
  <c r="T19" i="7"/>
  <c r="C19" i="7"/>
  <c r="C27" i="7" s="1"/>
  <c r="T18" i="7"/>
  <c r="D18" i="7"/>
  <c r="E18" i="7" s="1"/>
  <c r="F18" i="7" s="1"/>
  <c r="G18" i="7" s="1"/>
  <c r="H18" i="7" s="1"/>
  <c r="I18" i="7" s="1"/>
  <c r="J18" i="7" s="1"/>
  <c r="K18" i="7" s="1"/>
  <c r="L18" i="7" s="1"/>
  <c r="M18" i="7" s="1"/>
  <c r="N18" i="7" s="1"/>
  <c r="O18" i="7" s="1"/>
  <c r="T17" i="7"/>
  <c r="G17" i="7"/>
  <c r="H17" i="7" s="1"/>
  <c r="I17" i="7" s="1"/>
  <c r="J17" i="7" s="1"/>
  <c r="K17" i="7" s="1"/>
  <c r="L17" i="7" s="1"/>
  <c r="M17" i="7" s="1"/>
  <c r="N17" i="7" s="1"/>
  <c r="O17" i="7" s="1"/>
  <c r="F17" i="7"/>
  <c r="T16" i="7"/>
  <c r="T15" i="7"/>
  <c r="T14" i="7"/>
  <c r="E14" i="7"/>
  <c r="F14" i="7" s="1"/>
  <c r="D14" i="7"/>
  <c r="T13" i="7"/>
  <c r="T12" i="7"/>
  <c r="T11" i="7"/>
  <c r="T10" i="7"/>
  <c r="T9" i="7"/>
  <c r="T8" i="7"/>
  <c r="U8" i="7" s="1"/>
  <c r="U9" i="7" s="1"/>
  <c r="U10" i="7" s="1"/>
  <c r="U11" i="7" s="1"/>
  <c r="U12" i="7" s="1"/>
  <c r="U13" i="7" s="1"/>
  <c r="U14" i="7" s="1"/>
  <c r="U15" i="7" s="1"/>
  <c r="U16" i="7" s="1"/>
  <c r="U17" i="7" s="1"/>
  <c r="U18" i="7" s="1"/>
  <c r="U19" i="7" s="1"/>
  <c r="U20" i="7" s="1"/>
  <c r="U21" i="7" s="1"/>
  <c r="U22" i="7" s="1"/>
  <c r="U23" i="7" s="1"/>
  <c r="U24" i="7" s="1"/>
  <c r="U25" i="7" s="1"/>
  <c r="U26" i="7" s="1"/>
  <c r="E7" i="7"/>
  <c r="F7" i="7" s="1"/>
  <c r="G7" i="7" s="1"/>
  <c r="H7" i="7" s="1"/>
  <c r="I7" i="7" s="1"/>
  <c r="J7" i="7" s="1"/>
  <c r="K7" i="7" s="1"/>
  <c r="L7" i="7" s="1"/>
  <c r="M7" i="7" s="1"/>
  <c r="N7" i="7" s="1"/>
  <c r="O7" i="7" s="1"/>
  <c r="D7" i="7"/>
  <c r="D4" i="7"/>
  <c r="D16" i="7" s="1"/>
  <c r="D19" i="7" s="1"/>
  <c r="D27" i="7" s="1"/>
  <c r="D68" i="7" l="1"/>
  <c r="D75" i="7" s="1"/>
  <c r="D79" i="7" s="1"/>
  <c r="L68" i="7"/>
  <c r="L75" i="7" s="1"/>
  <c r="L79" i="7" s="1"/>
  <c r="J75" i="7"/>
  <c r="J79" i="7" s="1"/>
  <c r="C75" i="7"/>
  <c r="C79" i="7" s="1"/>
  <c r="I79" i="7"/>
  <c r="H79" i="7"/>
  <c r="E68" i="7"/>
  <c r="E75" i="7" s="1"/>
  <c r="E79" i="7" s="1"/>
  <c r="M68" i="7"/>
  <c r="M75" i="7" s="1"/>
  <c r="M79" i="7" s="1"/>
  <c r="G68" i="7"/>
  <c r="G75" i="7" s="1"/>
  <c r="G79" i="7" s="1"/>
  <c r="K75" i="7"/>
  <c r="K79" i="7" s="1"/>
  <c r="C15" i="31"/>
  <c r="B16" i="31" s="1"/>
  <c r="N54" i="30"/>
  <c r="N32" i="30"/>
  <c r="N21" i="31"/>
  <c r="O20" i="31"/>
  <c r="O18" i="30"/>
  <c r="O30" i="30" s="1"/>
  <c r="P13" i="30"/>
  <c r="P18" i="30" s="1"/>
  <c r="P30" i="30" s="1"/>
  <c r="N30" i="28"/>
  <c r="N54" i="28" s="1"/>
  <c r="M32" i="28"/>
  <c r="O23" i="29"/>
  <c r="N24" i="29"/>
  <c r="O28" i="28"/>
  <c r="P20" i="28"/>
  <c r="P28" i="28" s="1"/>
  <c r="O18" i="28"/>
  <c r="P13" i="28"/>
  <c r="P18" i="28" s="1"/>
  <c r="B14" i="29"/>
  <c r="O32" i="27"/>
  <c r="O56" i="27"/>
  <c r="P32" i="27"/>
  <c r="P56" i="27"/>
  <c r="C19" i="8"/>
  <c r="B20" i="8" s="1"/>
  <c r="H10" i="8"/>
  <c r="I10" i="8"/>
  <c r="N10" i="8"/>
  <c r="S10" i="8" s="1"/>
  <c r="X4" i="8" s="1"/>
  <c r="F36" i="27" s="1"/>
  <c r="L68" i="25"/>
  <c r="L77" i="25" s="1"/>
  <c r="AF30" i="25"/>
  <c r="AF32" i="25" s="1"/>
  <c r="AF34" i="25" s="1"/>
  <c r="AF35" i="25" s="1"/>
  <c r="AF40" i="25" s="1"/>
  <c r="L69" i="25"/>
  <c r="N57" i="25"/>
  <c r="N58" i="25" s="1"/>
  <c r="M62" i="25"/>
  <c r="M85" i="23"/>
  <c r="M120" i="23" s="1"/>
  <c r="N81" i="23"/>
  <c r="N85" i="23" s="1"/>
  <c r="N120" i="23" s="1"/>
  <c r="L72" i="23"/>
  <c r="M67" i="23"/>
  <c r="M68" i="23" s="1"/>
  <c r="K79" i="23"/>
  <c r="K78" i="23"/>
  <c r="K87" i="23" s="1"/>
  <c r="I17" i="22"/>
  <c r="I20" i="22" s="1"/>
  <c r="H7" i="22"/>
  <c r="I33" i="22"/>
  <c r="G14" i="7"/>
  <c r="E4" i="7"/>
  <c r="E21" i="7"/>
  <c r="C16" i="31" l="1"/>
  <c r="B17" i="31" s="1"/>
  <c r="N22" i="31"/>
  <c r="O21" i="31"/>
  <c r="P54" i="30"/>
  <c r="P32" i="30"/>
  <c r="P21" i="31"/>
  <c r="U22" i="31" s="1"/>
  <c r="Y6" i="31" s="1"/>
  <c r="G38" i="30" s="1"/>
  <c r="O54" i="30"/>
  <c r="O32" i="30"/>
  <c r="N32" i="28"/>
  <c r="N25" i="29"/>
  <c r="O24" i="29"/>
  <c r="C14" i="29"/>
  <c r="B15" i="29" s="1"/>
  <c r="P30" i="28"/>
  <c r="O30" i="28"/>
  <c r="C20" i="8"/>
  <c r="B21" i="8" s="1"/>
  <c r="J10" i="8"/>
  <c r="X10" i="8"/>
  <c r="F42" i="27" s="1"/>
  <c r="X5" i="8"/>
  <c r="F37" i="27" s="1"/>
  <c r="N11" i="8"/>
  <c r="O10" i="8"/>
  <c r="I18" i="27"/>
  <c r="I30" i="27" s="1"/>
  <c r="I56" i="27" s="1"/>
  <c r="O57" i="25"/>
  <c r="O58" i="25" s="1"/>
  <c r="O62" i="25" s="1"/>
  <c r="N62" i="25"/>
  <c r="M69" i="25"/>
  <c r="AE30" i="25"/>
  <c r="AE32" i="25" s="1"/>
  <c r="AE34" i="25" s="1"/>
  <c r="AE35" i="25" s="1"/>
  <c r="AE40" i="25" s="1"/>
  <c r="M68" i="25"/>
  <c r="M77" i="25" s="1"/>
  <c r="M72" i="23"/>
  <c r="N67" i="23"/>
  <c r="N68" i="23" s="1"/>
  <c r="N72" i="23" s="1"/>
  <c r="L79" i="23"/>
  <c r="L78" i="23"/>
  <c r="L87" i="23" s="1"/>
  <c r="I24" i="22"/>
  <c r="I30" i="22"/>
  <c r="H14" i="7"/>
  <c r="E16" i="7"/>
  <c r="E19" i="7" s="1"/>
  <c r="E27" i="7" s="1"/>
  <c r="E25" i="7"/>
  <c r="F21" i="7"/>
  <c r="C17" i="31" l="1"/>
  <c r="B18" i="31" s="1"/>
  <c r="S22" i="31"/>
  <c r="Y4" i="31" s="1"/>
  <c r="G36" i="30" s="1"/>
  <c r="N23" i="31"/>
  <c r="O22" i="31"/>
  <c r="O25" i="29"/>
  <c r="N26" i="29"/>
  <c r="O54" i="28"/>
  <c r="O32" i="28"/>
  <c r="C15" i="29"/>
  <c r="B16" i="29" s="1"/>
  <c r="P54" i="28"/>
  <c r="P32" i="28"/>
  <c r="C21" i="8"/>
  <c r="B22" i="8" s="1"/>
  <c r="X7" i="8"/>
  <c r="F39" i="27" s="1"/>
  <c r="F50" i="27" s="1"/>
  <c r="O11" i="8"/>
  <c r="N12" i="8"/>
  <c r="I32" i="27"/>
  <c r="AD30" i="25"/>
  <c r="AD32" i="25" s="1"/>
  <c r="AD34" i="25" s="1"/>
  <c r="AD35" i="25" s="1"/>
  <c r="AD40" i="25" s="1"/>
  <c r="N91" i="25"/>
  <c r="N94" i="25" s="1"/>
  <c r="N95" i="25" s="1"/>
  <c r="N69" i="25"/>
  <c r="N68" i="25"/>
  <c r="N77" i="25" s="1"/>
  <c r="O91" i="25"/>
  <c r="O94" i="25" s="1"/>
  <c r="O95" i="25" s="1"/>
  <c r="P95" i="25" s="1"/>
  <c r="O69" i="25"/>
  <c r="AC30" i="25"/>
  <c r="AC32" i="25" s="1"/>
  <c r="AC34" i="25" s="1"/>
  <c r="AC35" i="25" s="1"/>
  <c r="AC40" i="25" s="1"/>
  <c r="O68" i="25"/>
  <c r="O77" i="25" s="1"/>
  <c r="N78" i="23"/>
  <c r="N87" i="23" s="1"/>
  <c r="N79" i="23"/>
  <c r="N118" i="23"/>
  <c r="N121" i="23" s="1"/>
  <c r="M118" i="23"/>
  <c r="M121" i="23" s="1"/>
  <c r="M122" i="23" s="1"/>
  <c r="M78" i="23"/>
  <c r="M87" i="23" s="1"/>
  <c r="M79" i="23"/>
  <c r="I34" i="22"/>
  <c r="I35" i="22" s="1"/>
  <c r="J5" i="22"/>
  <c r="F4" i="7"/>
  <c r="I14" i="7"/>
  <c r="F25" i="7"/>
  <c r="G21" i="7"/>
  <c r="C18" i="31" l="1"/>
  <c r="B19" i="31" s="1"/>
  <c r="N24" i="31"/>
  <c r="O23" i="31"/>
  <c r="N27" i="29"/>
  <c r="O26" i="29"/>
  <c r="C16" i="29"/>
  <c r="B17" i="29" s="1"/>
  <c r="C22" i="8"/>
  <c r="B23" i="8" s="1"/>
  <c r="C23" i="8" s="1"/>
  <c r="B24" i="8" s="1"/>
  <c r="F43" i="27"/>
  <c r="F55" i="27" s="1"/>
  <c r="N13" i="8"/>
  <c r="O12" i="8"/>
  <c r="N122" i="23"/>
  <c r="J33" i="22"/>
  <c r="J17" i="22"/>
  <c r="J20" i="22" s="1"/>
  <c r="I7" i="22"/>
  <c r="G25" i="7"/>
  <c r="H21" i="7"/>
  <c r="J14" i="7"/>
  <c r="F16" i="7"/>
  <c r="F19" i="7" s="1"/>
  <c r="F27" i="7" s="1"/>
  <c r="C19" i="31" l="1"/>
  <c r="B20" i="31" s="1"/>
  <c r="N25" i="31"/>
  <c r="O24" i="31"/>
  <c r="N28" i="29"/>
  <c r="O27" i="29"/>
  <c r="P27" i="29" s="1"/>
  <c r="C17" i="29"/>
  <c r="B18" i="29" s="1"/>
  <c r="F59" i="27"/>
  <c r="F61" i="27" s="1"/>
  <c r="C24" i="8"/>
  <c r="B25" i="8" s="1"/>
  <c r="C25" i="8" s="1"/>
  <c r="B26" i="8" s="1"/>
  <c r="C26" i="8" s="1"/>
  <c r="B27" i="8" s="1"/>
  <c r="C27" i="8" s="1"/>
  <c r="B28" i="8" s="1"/>
  <c r="C28" i="8" s="1"/>
  <c r="B29" i="8" s="1"/>
  <c r="C29" i="8" s="1"/>
  <c r="B30" i="8" s="1"/>
  <c r="C30" i="8" s="1"/>
  <c r="B31" i="8" s="1"/>
  <c r="C31" i="8" s="1"/>
  <c r="B32" i="8" s="1"/>
  <c r="C32" i="8" s="1"/>
  <c r="B33" i="8" s="1"/>
  <c r="C33" i="8" s="1"/>
  <c r="B34" i="8" s="1"/>
  <c r="C34" i="8" s="1"/>
  <c r="B35" i="8" s="1"/>
  <c r="C35" i="8" s="1"/>
  <c r="B36" i="8" s="1"/>
  <c r="C36" i="8" s="1"/>
  <c r="B37" i="8" s="1"/>
  <c r="C37" i="8" s="1"/>
  <c r="B38" i="8" s="1"/>
  <c r="C38" i="8" s="1"/>
  <c r="B39" i="8" s="1"/>
  <c r="C39" i="8" s="1"/>
  <c r="B40" i="8" s="1"/>
  <c r="C40" i="8" s="1"/>
  <c r="B41" i="8" s="1"/>
  <c r="C41" i="8" s="1"/>
  <c r="B42" i="8" s="1"/>
  <c r="C42" i="8" s="1"/>
  <c r="B43" i="8" s="1"/>
  <c r="C43" i="8" s="1"/>
  <c r="B44" i="8" s="1"/>
  <c r="C44" i="8" s="1"/>
  <c r="B45" i="8" s="1"/>
  <c r="C45" i="8" s="1"/>
  <c r="B46" i="8" s="1"/>
  <c r="C46" i="8" s="1"/>
  <c r="N14" i="8"/>
  <c r="O13" i="8"/>
  <c r="J18" i="27"/>
  <c r="J30" i="27" s="1"/>
  <c r="J32" i="27" s="1"/>
  <c r="J30" i="22"/>
  <c r="J24" i="22"/>
  <c r="H25" i="7"/>
  <c r="I21" i="7"/>
  <c r="G4" i="7"/>
  <c r="K14" i="7"/>
  <c r="C20" i="31" l="1"/>
  <c r="B21" i="31" s="1"/>
  <c r="N26" i="31"/>
  <c r="O25" i="31"/>
  <c r="N29" i="29"/>
  <c r="O28" i="29"/>
  <c r="C18" i="29"/>
  <c r="B19" i="29" s="1"/>
  <c r="F65" i="27"/>
  <c r="F67" i="27" s="1"/>
  <c r="G63" i="27" s="1"/>
  <c r="B47" i="8"/>
  <c r="C47" i="8" s="1"/>
  <c r="B48" i="8" s="1"/>
  <c r="C48" i="8" s="1"/>
  <c r="B49" i="8" s="1"/>
  <c r="C49" i="8" s="1"/>
  <c r="B50" i="8" s="1"/>
  <c r="C50" i="8" s="1"/>
  <c r="B51" i="8" s="1"/>
  <c r="G53" i="27"/>
  <c r="J56" i="27"/>
  <c r="N15" i="8"/>
  <c r="O14" i="8"/>
  <c r="J34" i="22"/>
  <c r="J35" i="22" s="1"/>
  <c r="K5" i="22"/>
  <c r="I25" i="7"/>
  <c r="J21" i="7"/>
  <c r="L14" i="7"/>
  <c r="G16" i="7"/>
  <c r="G19" i="7" s="1"/>
  <c r="G27" i="7" s="1"/>
  <c r="H4" i="7" s="1"/>
  <c r="C21" i="31" l="1"/>
  <c r="B22" i="31" s="1"/>
  <c r="N27" i="31"/>
  <c r="O26" i="31"/>
  <c r="N30" i="29"/>
  <c r="O29" i="29"/>
  <c r="C19" i="29"/>
  <c r="B20" i="29" s="1"/>
  <c r="G60" i="27"/>
  <c r="G66" i="27" s="1"/>
  <c r="G64" i="27"/>
  <c r="F69" i="27"/>
  <c r="F70" i="27" s="1"/>
  <c r="C51" i="8"/>
  <c r="B52" i="8" s="1"/>
  <c r="O15" i="8"/>
  <c r="P15" i="8" s="1"/>
  <c r="N16" i="8"/>
  <c r="K33" i="22"/>
  <c r="K17" i="22"/>
  <c r="K20" i="22" s="1"/>
  <c r="J7" i="22"/>
  <c r="H16" i="7"/>
  <c r="H19" i="7" s="1"/>
  <c r="H27" i="7" s="1"/>
  <c r="I4" i="7" s="1"/>
  <c r="J25" i="7"/>
  <c r="K21" i="7"/>
  <c r="M14" i="7"/>
  <c r="H22" i="31" l="1"/>
  <c r="C22" i="31"/>
  <c r="B23" i="31" s="1"/>
  <c r="N28" i="31"/>
  <c r="O27" i="31"/>
  <c r="P27" i="31" s="1"/>
  <c r="N31" i="29"/>
  <c r="O30" i="29"/>
  <c r="C20" i="29"/>
  <c r="B21" i="29" s="1"/>
  <c r="C52" i="8"/>
  <c r="B53" i="8" s="1"/>
  <c r="N17" i="8"/>
  <c r="O16" i="8"/>
  <c r="K18" i="27"/>
  <c r="K30" i="27" s="1"/>
  <c r="K32" i="27" s="1"/>
  <c r="K30" i="22"/>
  <c r="K24" i="22"/>
  <c r="I16" i="7"/>
  <c r="I19" i="7" s="1"/>
  <c r="I27" i="7" s="1"/>
  <c r="J4" i="7" s="1"/>
  <c r="N14" i="7"/>
  <c r="L21" i="7"/>
  <c r="K25" i="7"/>
  <c r="C23" i="31" l="1"/>
  <c r="D24" i="31" s="1"/>
  <c r="N29" i="31"/>
  <c r="O28" i="31"/>
  <c r="Y5" i="31"/>
  <c r="G37" i="30" s="1"/>
  <c r="I22" i="31"/>
  <c r="N32" i="29"/>
  <c r="O31" i="29"/>
  <c r="C21" i="29"/>
  <c r="B22" i="29" s="1"/>
  <c r="C53" i="8"/>
  <c r="B54" i="8" s="1"/>
  <c r="K56" i="27"/>
  <c r="N18" i="8"/>
  <c r="O17" i="8"/>
  <c r="K34" i="22"/>
  <c r="K35" i="22" s="1"/>
  <c r="L5" i="22"/>
  <c r="J16" i="7"/>
  <c r="J19" i="7" s="1"/>
  <c r="J27" i="7" s="1"/>
  <c r="K4" i="7" s="1"/>
  <c r="L25" i="7"/>
  <c r="M21" i="7"/>
  <c r="O14" i="7"/>
  <c r="N30" i="31" l="1"/>
  <c r="O29" i="31"/>
  <c r="Y10" i="31"/>
  <c r="G42" i="30" s="1"/>
  <c r="J22" i="31"/>
  <c r="Y7" i="31" s="1"/>
  <c r="G39" i="30" s="1"/>
  <c r="G48" i="30" s="1"/>
  <c r="B24" i="31"/>
  <c r="O32" i="29"/>
  <c r="N33" i="29"/>
  <c r="H22" i="29"/>
  <c r="C22" i="29"/>
  <c r="B23" i="29" s="1"/>
  <c r="C54" i="8"/>
  <c r="B55" i="8" s="1"/>
  <c r="N19" i="8"/>
  <c r="O18" i="8"/>
  <c r="L17" i="22"/>
  <c r="L20" i="22" s="1"/>
  <c r="K7" i="22"/>
  <c r="L33" i="22"/>
  <c r="L4" i="7"/>
  <c r="K16" i="7"/>
  <c r="K19" i="7" s="1"/>
  <c r="K27" i="7" s="1"/>
  <c r="M25" i="7"/>
  <c r="N21" i="7"/>
  <c r="C24" i="31" l="1"/>
  <c r="B25" i="31" s="1"/>
  <c r="G43" i="30"/>
  <c r="G53" i="30" s="1"/>
  <c r="N31" i="31"/>
  <c r="O30" i="31"/>
  <c r="N34" i="29"/>
  <c r="O33" i="29"/>
  <c r="P33" i="29" s="1"/>
  <c r="U34" i="29" s="1"/>
  <c r="Z6" i="29" s="1"/>
  <c r="H38" i="28" s="1"/>
  <c r="C23" i="29"/>
  <c r="D24" i="29" s="1"/>
  <c r="Y5" i="29"/>
  <c r="G37" i="28" s="1"/>
  <c r="I22" i="29"/>
  <c r="C55" i="8"/>
  <c r="B56" i="8" s="1"/>
  <c r="N20" i="8"/>
  <c r="O19" i="8"/>
  <c r="L18" i="27"/>
  <c r="L30" i="27" s="1"/>
  <c r="L56" i="27" s="1"/>
  <c r="L24" i="22"/>
  <c r="L30" i="22"/>
  <c r="L16" i="7"/>
  <c r="L19" i="7" s="1"/>
  <c r="L27" i="7" s="1"/>
  <c r="M4" i="7" s="1"/>
  <c r="N25" i="7"/>
  <c r="O21" i="7"/>
  <c r="O25" i="7" s="1"/>
  <c r="N32" i="31" l="1"/>
  <c r="O31" i="31"/>
  <c r="G57" i="30"/>
  <c r="G63" i="30" s="1"/>
  <c r="G65" i="30" s="1"/>
  <c r="H61" i="30" s="1"/>
  <c r="C25" i="31"/>
  <c r="B26" i="31" s="1"/>
  <c r="S34" i="29"/>
  <c r="Z4" i="29" s="1"/>
  <c r="H36" i="28" s="1"/>
  <c r="N35" i="29"/>
  <c r="O34" i="29"/>
  <c r="J22" i="29"/>
  <c r="Y7" i="29" s="1"/>
  <c r="G39" i="28" s="1"/>
  <c r="G48" i="28" s="1"/>
  <c r="Y10" i="29"/>
  <c r="G42" i="28" s="1"/>
  <c r="B24" i="29"/>
  <c r="C56" i="8"/>
  <c r="B57" i="8" s="1"/>
  <c r="L32" i="27"/>
  <c r="N21" i="8"/>
  <c r="O20" i="8"/>
  <c r="L34" i="22"/>
  <c r="L35" i="22" s="1"/>
  <c r="M5" i="22"/>
  <c r="N4" i="7"/>
  <c r="M16" i="7"/>
  <c r="M19" i="7" s="1"/>
  <c r="M27" i="7" s="1"/>
  <c r="C26" i="31" l="1"/>
  <c r="B27" i="31" s="1"/>
  <c r="H58" i="30"/>
  <c r="H62" i="30"/>
  <c r="G59" i="30"/>
  <c r="N33" i="31"/>
  <c r="O32" i="31"/>
  <c r="G43" i="28"/>
  <c r="G53" i="28" s="1"/>
  <c r="G57" i="28" s="1"/>
  <c r="G63" i="28" s="1"/>
  <c r="G65" i="28" s="1"/>
  <c r="H61" i="28" s="1"/>
  <c r="O35" i="29"/>
  <c r="N36" i="29"/>
  <c r="C24" i="29"/>
  <c r="B25" i="29" s="1"/>
  <c r="C57" i="8"/>
  <c r="B58" i="8" s="1"/>
  <c r="C58" i="8" s="1"/>
  <c r="B59" i="8" s="1"/>
  <c r="C59" i="8" s="1"/>
  <c r="B60" i="8" s="1"/>
  <c r="C60" i="8" s="1"/>
  <c r="B61" i="8" s="1"/>
  <c r="C61" i="8" s="1"/>
  <c r="B62" i="8" s="1"/>
  <c r="C62" i="8" s="1"/>
  <c r="B63" i="8" s="1"/>
  <c r="C63" i="8" s="1"/>
  <c r="B64" i="8" s="1"/>
  <c r="C64" i="8" s="1"/>
  <c r="B65" i="8" s="1"/>
  <c r="C65" i="8" s="1"/>
  <c r="B66" i="8" s="1"/>
  <c r="C66" i="8" s="1"/>
  <c r="B67" i="8" s="1"/>
  <c r="C67" i="8" s="1"/>
  <c r="B68" i="8" s="1"/>
  <c r="C68" i="8" s="1"/>
  <c r="B69" i="8" s="1"/>
  <c r="C69" i="8" s="1"/>
  <c r="B70" i="8" s="1"/>
  <c r="C70" i="8" s="1"/>
  <c r="B71" i="8" s="1"/>
  <c r="C71" i="8" s="1"/>
  <c r="B72" i="8" s="1"/>
  <c r="C72" i="8" s="1"/>
  <c r="B73" i="8" s="1"/>
  <c r="C73" i="8" s="1"/>
  <c r="B74" i="8" s="1"/>
  <c r="C74" i="8" s="1"/>
  <c r="B75" i="8" s="1"/>
  <c r="C75" i="8" s="1"/>
  <c r="B76" i="8" s="1"/>
  <c r="C76" i="8" s="1"/>
  <c r="B77" i="8" s="1"/>
  <c r="C77" i="8" s="1"/>
  <c r="B78" i="8" s="1"/>
  <c r="C78" i="8" s="1"/>
  <c r="B79" i="8" s="1"/>
  <c r="C79" i="8" s="1"/>
  <c r="B80" i="8" s="1"/>
  <c r="C80" i="8" s="1"/>
  <c r="B81" i="8" s="1"/>
  <c r="C81" i="8" s="1"/>
  <c r="B82" i="8" s="1"/>
  <c r="C82" i="8" s="1"/>
  <c r="N22" i="8"/>
  <c r="S22" i="8" s="1"/>
  <c r="Y4" i="8" s="1"/>
  <c r="G36" i="27" s="1"/>
  <c r="O21" i="8"/>
  <c r="P21" i="8" s="1"/>
  <c r="U22" i="8" s="1"/>
  <c r="Y6" i="8" s="1"/>
  <c r="G38" i="27" s="1"/>
  <c r="M33" i="22"/>
  <c r="M17" i="22"/>
  <c r="M20" i="22" s="1"/>
  <c r="L7" i="22"/>
  <c r="N16" i="7"/>
  <c r="N19" i="7" s="1"/>
  <c r="N27" i="7" s="1"/>
  <c r="O4" i="7" s="1"/>
  <c r="O16" i="7" s="1"/>
  <c r="O19" i="7" s="1"/>
  <c r="O27" i="7" s="1"/>
  <c r="P27" i="7" s="1"/>
  <c r="H51" i="30" l="1"/>
  <c r="G67" i="30"/>
  <c r="G68" i="30" s="1"/>
  <c r="H64" i="30"/>
  <c r="C27" i="31"/>
  <c r="N34" i="31"/>
  <c r="O33" i="31"/>
  <c r="P33" i="31" s="1"/>
  <c r="U34" i="31" s="1"/>
  <c r="Z6" i="31" s="1"/>
  <c r="H38" i="30" s="1"/>
  <c r="N37" i="29"/>
  <c r="O36" i="29"/>
  <c r="G59" i="28"/>
  <c r="C25" i="29"/>
  <c r="B26" i="29" s="1"/>
  <c r="H62" i="28"/>
  <c r="H58" i="28"/>
  <c r="N23" i="8"/>
  <c r="O22" i="8"/>
  <c r="M18" i="27"/>
  <c r="M30" i="27" s="1"/>
  <c r="M56" i="27" s="1"/>
  <c r="M30" i="22"/>
  <c r="M24" i="22"/>
  <c r="N85" i="6"/>
  <c r="N83" i="6"/>
  <c r="N86" i="6" s="1"/>
  <c r="M83" i="6"/>
  <c r="M86" i="6" s="1"/>
  <c r="L83" i="6"/>
  <c r="L86" i="6" s="1"/>
  <c r="K83" i="6"/>
  <c r="K86" i="6" s="1"/>
  <c r="J83" i="6"/>
  <c r="J86" i="6" s="1"/>
  <c r="I83" i="6"/>
  <c r="I86" i="6" s="1"/>
  <c r="H83" i="6"/>
  <c r="H86" i="6" s="1"/>
  <c r="G83" i="6"/>
  <c r="G86" i="6" s="1"/>
  <c r="F83" i="6"/>
  <c r="F86" i="6" s="1"/>
  <c r="E83" i="6"/>
  <c r="E86" i="6" s="1"/>
  <c r="E75" i="6"/>
  <c r="E93" i="6" s="1"/>
  <c r="E94" i="6" s="1"/>
  <c r="F74" i="6"/>
  <c r="G74" i="6" s="1"/>
  <c r="H74" i="6" s="1"/>
  <c r="I74" i="6" s="1"/>
  <c r="N73" i="6"/>
  <c r="M73" i="6"/>
  <c r="L73" i="6"/>
  <c r="I73" i="6"/>
  <c r="J73" i="6" s="1"/>
  <c r="F73" i="6"/>
  <c r="F72" i="6"/>
  <c r="G72" i="6" s="1"/>
  <c r="H72" i="6" s="1"/>
  <c r="I72" i="6" s="1"/>
  <c r="J72" i="6" s="1"/>
  <c r="K72" i="6" s="1"/>
  <c r="L72" i="6" s="1"/>
  <c r="M72" i="6" s="1"/>
  <c r="N72" i="6" s="1"/>
  <c r="F71" i="6"/>
  <c r="F75" i="6" s="1"/>
  <c r="G66" i="6"/>
  <c r="H66" i="6" s="1"/>
  <c r="I66" i="6" s="1"/>
  <c r="J66" i="6" s="1"/>
  <c r="K66" i="6" s="1"/>
  <c r="L66" i="6" s="1"/>
  <c r="F66" i="6"/>
  <c r="J65" i="6"/>
  <c r="G64" i="6"/>
  <c r="H64" i="6" s="1"/>
  <c r="F64" i="6"/>
  <c r="J63" i="6"/>
  <c r="K63" i="6" s="1"/>
  <c r="I63" i="6"/>
  <c r="F63" i="6"/>
  <c r="G63" i="6" s="1"/>
  <c r="N53" i="6"/>
  <c r="M53" i="6"/>
  <c r="L53" i="6"/>
  <c r="K53" i="6"/>
  <c r="J53" i="6"/>
  <c r="Q53" i="6" s="1"/>
  <c r="I53" i="6"/>
  <c r="H53" i="6"/>
  <c r="G53" i="6"/>
  <c r="F53" i="6"/>
  <c r="E53" i="6"/>
  <c r="K36" i="6"/>
  <c r="Q36" i="6" s="1"/>
  <c r="Y81" i="6" s="1"/>
  <c r="Y83" i="6" s="1"/>
  <c r="Y84" i="6" s="1"/>
  <c r="I36" i="6"/>
  <c r="F36" i="6"/>
  <c r="E36" i="6"/>
  <c r="N34" i="6"/>
  <c r="M34" i="6"/>
  <c r="L34" i="6"/>
  <c r="K34" i="6"/>
  <c r="J34" i="6"/>
  <c r="J67" i="6" s="1"/>
  <c r="K67" i="6" s="1"/>
  <c r="L67" i="6" s="1"/>
  <c r="M67" i="6" s="1"/>
  <c r="N67" i="6" s="1"/>
  <c r="I34" i="6"/>
  <c r="H34" i="6"/>
  <c r="G34" i="6"/>
  <c r="F34" i="6"/>
  <c r="F67" i="6" s="1"/>
  <c r="G67" i="6" s="1"/>
  <c r="E34" i="6"/>
  <c r="M22" i="6"/>
  <c r="L22" i="6"/>
  <c r="K22" i="6"/>
  <c r="J22" i="6"/>
  <c r="I22" i="6"/>
  <c r="I24" i="6" s="1"/>
  <c r="I33" i="6" s="1"/>
  <c r="I46" i="6" s="1"/>
  <c r="I55" i="6" s="1"/>
  <c r="H22" i="6"/>
  <c r="G22" i="6"/>
  <c r="F22" i="6"/>
  <c r="E22" i="6"/>
  <c r="N11" i="6"/>
  <c r="M11" i="6"/>
  <c r="M24" i="6" s="1"/>
  <c r="M33" i="6" s="1"/>
  <c r="M46" i="6" s="1"/>
  <c r="M55" i="6" s="1"/>
  <c r="L11" i="6"/>
  <c r="L24" i="6" s="1"/>
  <c r="L33" i="6" s="1"/>
  <c r="L46" i="6" s="1"/>
  <c r="L55" i="6" s="1"/>
  <c r="K11" i="6"/>
  <c r="K24" i="6" s="1"/>
  <c r="K33" i="6" s="1"/>
  <c r="K46" i="6" s="1"/>
  <c r="K55" i="6" s="1"/>
  <c r="J11" i="6"/>
  <c r="I11" i="6"/>
  <c r="H11" i="6"/>
  <c r="H24" i="6" s="1"/>
  <c r="H33" i="6" s="1"/>
  <c r="H46" i="6" s="1"/>
  <c r="G11" i="6"/>
  <c r="G24" i="6" s="1"/>
  <c r="G33" i="6" s="1"/>
  <c r="G46" i="6" s="1"/>
  <c r="G55" i="6" s="1"/>
  <c r="F11" i="6"/>
  <c r="F24" i="6" s="1"/>
  <c r="F33" i="6" s="1"/>
  <c r="F46" i="6" s="1"/>
  <c r="F55" i="6" s="1"/>
  <c r="E11" i="6"/>
  <c r="E24" i="6" s="1"/>
  <c r="B33" i="5"/>
  <c r="I25" i="5"/>
  <c r="H25" i="5"/>
  <c r="G25" i="5"/>
  <c r="F25" i="5"/>
  <c r="E25" i="5"/>
  <c r="D25" i="5"/>
  <c r="C25" i="5"/>
  <c r="B25" i="5"/>
  <c r="B28" i="5" s="1"/>
  <c r="C22" i="5"/>
  <c r="C28" i="5" s="1"/>
  <c r="B20" i="5"/>
  <c r="C19" i="5"/>
  <c r="D19" i="5" s="1"/>
  <c r="E19" i="5" s="1"/>
  <c r="F19" i="5" s="1"/>
  <c r="G19" i="5" s="1"/>
  <c r="H19" i="5" s="1"/>
  <c r="I19" i="5" s="1"/>
  <c r="J19" i="5" s="1"/>
  <c r="E18" i="5"/>
  <c r="F18" i="5" s="1"/>
  <c r="G18" i="5" s="1"/>
  <c r="H18" i="5" s="1"/>
  <c r="I18" i="5" s="1"/>
  <c r="J18" i="5" s="1"/>
  <c r="C16" i="5"/>
  <c r="D16" i="5" s="1"/>
  <c r="P48" i="4"/>
  <c r="O48" i="4"/>
  <c r="N48" i="4"/>
  <c r="M48" i="4"/>
  <c r="L48" i="4"/>
  <c r="K48" i="4"/>
  <c r="J48" i="4"/>
  <c r="I48" i="4"/>
  <c r="H48" i="4"/>
  <c r="G48" i="4"/>
  <c r="F48" i="4"/>
  <c r="E48" i="4"/>
  <c r="D48" i="4"/>
  <c r="B48" i="4"/>
  <c r="P37" i="4"/>
  <c r="O37" i="4"/>
  <c r="N37" i="4"/>
  <c r="M37" i="4"/>
  <c r="L37" i="4"/>
  <c r="K37" i="4"/>
  <c r="J37" i="4"/>
  <c r="I37" i="4"/>
  <c r="H37" i="4"/>
  <c r="G37" i="4"/>
  <c r="F37" i="4"/>
  <c r="E37" i="4"/>
  <c r="D37" i="4"/>
  <c r="C37" i="4"/>
  <c r="B37" i="4"/>
  <c r="P36" i="4"/>
  <c r="O36" i="4"/>
  <c r="N36" i="4"/>
  <c r="M36" i="4"/>
  <c r="L36" i="4"/>
  <c r="K36" i="4"/>
  <c r="J36" i="4"/>
  <c r="I36" i="4"/>
  <c r="H36" i="4"/>
  <c r="G36" i="4"/>
  <c r="F36" i="4"/>
  <c r="E36" i="4"/>
  <c r="D36" i="4"/>
  <c r="C36" i="4"/>
  <c r="B36" i="4"/>
  <c r="P25" i="4"/>
  <c r="O25" i="4"/>
  <c r="N25" i="4"/>
  <c r="M25" i="4"/>
  <c r="L25" i="4"/>
  <c r="K25" i="4"/>
  <c r="J25" i="4"/>
  <c r="I25" i="4"/>
  <c r="H25" i="4"/>
  <c r="G25" i="4"/>
  <c r="F25" i="4"/>
  <c r="E25" i="4"/>
  <c r="D25" i="4"/>
  <c r="C25" i="4"/>
  <c r="B25" i="4"/>
  <c r="P24" i="4"/>
  <c r="O24" i="4"/>
  <c r="N24" i="4"/>
  <c r="M24" i="4"/>
  <c r="L24" i="4"/>
  <c r="K24" i="4"/>
  <c r="J24" i="4"/>
  <c r="I24" i="4"/>
  <c r="H24" i="4"/>
  <c r="G24" i="4"/>
  <c r="F24" i="4"/>
  <c r="E24" i="4"/>
  <c r="D24" i="4"/>
  <c r="C24" i="4"/>
  <c r="B24" i="4"/>
  <c r="AD18" i="4"/>
  <c r="AC18" i="4"/>
  <c r="AB18" i="4"/>
  <c r="AA18" i="4"/>
  <c r="P13" i="4"/>
  <c r="O13" i="4"/>
  <c r="N13" i="4"/>
  <c r="M13" i="4"/>
  <c r="L13" i="4"/>
  <c r="K13" i="4"/>
  <c r="J13" i="4"/>
  <c r="I13" i="4"/>
  <c r="H13" i="4"/>
  <c r="G13" i="4"/>
  <c r="F13" i="4"/>
  <c r="E13" i="4"/>
  <c r="D13" i="4"/>
  <c r="C13" i="4"/>
  <c r="B13" i="4"/>
  <c r="P12" i="4"/>
  <c r="O12" i="4"/>
  <c r="N12" i="4"/>
  <c r="M12" i="4"/>
  <c r="L12" i="4"/>
  <c r="K12" i="4"/>
  <c r="J12" i="4"/>
  <c r="I12" i="4"/>
  <c r="H12" i="4"/>
  <c r="G12" i="4"/>
  <c r="F12" i="4"/>
  <c r="E12" i="4"/>
  <c r="D12" i="4"/>
  <c r="C12" i="4"/>
  <c r="B12" i="4"/>
  <c r="B8" i="3"/>
  <c r="B28" i="31" l="1"/>
  <c r="N35" i="31"/>
  <c r="S34" i="31"/>
  <c r="Z4" i="31" s="1"/>
  <c r="H36" i="30" s="1"/>
  <c r="O34" i="31"/>
  <c r="N38" i="29"/>
  <c r="O37" i="29"/>
  <c r="H64" i="28"/>
  <c r="C26" i="29"/>
  <c r="H51" i="28"/>
  <c r="G67" i="28"/>
  <c r="G68" i="28" s="1"/>
  <c r="M32" i="27"/>
  <c r="N24" i="6"/>
  <c r="N33" i="6" s="1"/>
  <c r="N46" i="6" s="1"/>
  <c r="N55" i="6" s="1"/>
  <c r="N24" i="8"/>
  <c r="O23" i="8"/>
  <c r="P53" i="6"/>
  <c r="R53" i="6" s="1"/>
  <c r="J24" i="6"/>
  <c r="P24" i="6"/>
  <c r="P36" i="6"/>
  <c r="R36" i="6" s="1"/>
  <c r="T49" i="6" s="1"/>
  <c r="T81" i="6"/>
  <c r="E65" i="6"/>
  <c r="F65" i="6" s="1"/>
  <c r="G65" i="6" s="1"/>
  <c r="H65" i="6" s="1"/>
  <c r="G71" i="6"/>
  <c r="H71" i="6" s="1"/>
  <c r="K65" i="6"/>
  <c r="H55" i="6"/>
  <c r="P46" i="6"/>
  <c r="M34" i="22"/>
  <c r="M35" i="22" s="1"/>
  <c r="N5" i="22"/>
  <c r="I64" i="6"/>
  <c r="B30" i="5"/>
  <c r="F93" i="6"/>
  <c r="F94" i="6" s="1"/>
  <c r="F95" i="6" s="1"/>
  <c r="E33" i="6"/>
  <c r="E46" i="6" s="1"/>
  <c r="E55" i="6" s="1"/>
  <c r="E58" i="6" s="1"/>
  <c r="E27" i="6"/>
  <c r="F26" i="6" s="1"/>
  <c r="F27" i="6" s="1"/>
  <c r="G26" i="6" s="1"/>
  <c r="G27" i="6" s="1"/>
  <c r="H26" i="6" s="1"/>
  <c r="H27" i="6" s="1"/>
  <c r="I26" i="6" s="1"/>
  <c r="I27" i="6" s="1"/>
  <c r="J26" i="6" s="1"/>
  <c r="J27" i="6" s="1"/>
  <c r="K26" i="6" s="1"/>
  <c r="K27" i="6" s="1"/>
  <c r="L26" i="6" s="1"/>
  <c r="L27" i="6" s="1"/>
  <c r="M26" i="6" s="1"/>
  <c r="M27" i="6" s="1"/>
  <c r="N26" i="6" s="1"/>
  <c r="L63" i="6"/>
  <c r="I71" i="6"/>
  <c r="H75" i="6"/>
  <c r="H93" i="6" s="1"/>
  <c r="H94" i="6" s="1"/>
  <c r="E16" i="5"/>
  <c r="G75" i="6"/>
  <c r="G93" i="6" s="1"/>
  <c r="G94" i="6" s="1"/>
  <c r="G95" i="6" s="1"/>
  <c r="B24" i="5"/>
  <c r="D22" i="5"/>
  <c r="U79" i="1"/>
  <c r="V79" i="1" s="1"/>
  <c r="Y44" i="2"/>
  <c r="X44" i="2"/>
  <c r="W44" i="2"/>
  <c r="V44" i="2"/>
  <c r="U44" i="2"/>
  <c r="T44" i="2"/>
  <c r="S44" i="2"/>
  <c r="R44" i="2"/>
  <c r="Q44" i="2"/>
  <c r="P44" i="2"/>
  <c r="U86" i="2"/>
  <c r="U86" i="1"/>
  <c r="V86" i="2"/>
  <c r="V85" i="2"/>
  <c r="V84" i="2"/>
  <c r="V83" i="2"/>
  <c r="V82" i="2"/>
  <c r="V81" i="2"/>
  <c r="V80" i="2"/>
  <c r="V79" i="2"/>
  <c r="V78" i="2"/>
  <c r="V86" i="1"/>
  <c r="V84" i="1"/>
  <c r="V83" i="1"/>
  <c r="V82" i="1"/>
  <c r="V81" i="1"/>
  <c r="V80" i="1"/>
  <c r="V78" i="1"/>
  <c r="V77" i="2"/>
  <c r="V77" i="1"/>
  <c r="K204" i="2"/>
  <c r="U85" i="2"/>
  <c r="U85" i="1"/>
  <c r="V85" i="1" s="1"/>
  <c r="O139" i="2"/>
  <c r="O139" i="1"/>
  <c r="O142" i="2"/>
  <c r="O142" i="1"/>
  <c r="O145" i="2"/>
  <c r="O145" i="1"/>
  <c r="O149" i="2"/>
  <c r="O149" i="1"/>
  <c r="O152" i="2"/>
  <c r="O152" i="1"/>
  <c r="O159" i="2"/>
  <c r="O159" i="1"/>
  <c r="K149" i="1"/>
  <c r="J149" i="1"/>
  <c r="I149" i="1"/>
  <c r="K321" i="1"/>
  <c r="J321" i="1"/>
  <c r="I321" i="1"/>
  <c r="K320" i="1"/>
  <c r="J320" i="1"/>
  <c r="I320" i="1"/>
  <c r="K318" i="1"/>
  <c r="J318" i="1"/>
  <c r="I318" i="1"/>
  <c r="K317" i="1"/>
  <c r="J317" i="1"/>
  <c r="I317" i="1"/>
  <c r="K316" i="1"/>
  <c r="J316" i="1"/>
  <c r="I316" i="1"/>
  <c r="K315" i="1"/>
  <c r="J315" i="1"/>
  <c r="I315" i="1"/>
  <c r="K314" i="1"/>
  <c r="J314" i="1"/>
  <c r="I314" i="1"/>
  <c r="K313" i="1"/>
  <c r="J313" i="1"/>
  <c r="I313" i="1"/>
  <c r="K312" i="1"/>
  <c r="J312" i="1"/>
  <c r="I312" i="1"/>
  <c r="K311" i="1"/>
  <c r="J311" i="1"/>
  <c r="I311" i="1"/>
  <c r="K240" i="1"/>
  <c r="J240" i="1"/>
  <c r="I240" i="1"/>
  <c r="K158" i="2"/>
  <c r="K158" i="1"/>
  <c r="K122" i="1"/>
  <c r="J122" i="1"/>
  <c r="I122" i="1"/>
  <c r="U84" i="2"/>
  <c r="U83" i="2"/>
  <c r="U84" i="1"/>
  <c r="U83" i="1"/>
  <c r="K202" i="1"/>
  <c r="J202" i="1"/>
  <c r="I202" i="1"/>
  <c r="K201" i="1"/>
  <c r="J201" i="1"/>
  <c r="I201" i="1"/>
  <c r="K200" i="1"/>
  <c r="J200" i="1"/>
  <c r="I200" i="1"/>
  <c r="K199" i="1"/>
  <c r="J199" i="1"/>
  <c r="I199" i="1"/>
  <c r="K198" i="1"/>
  <c r="J198" i="1"/>
  <c r="I198" i="1"/>
  <c r="K197" i="1"/>
  <c r="J197" i="1"/>
  <c r="I197" i="1"/>
  <c r="K196" i="1"/>
  <c r="J196" i="1"/>
  <c r="I196" i="1"/>
  <c r="K195" i="1"/>
  <c r="J195" i="1"/>
  <c r="I195" i="1"/>
  <c r="K194" i="1"/>
  <c r="J194" i="1"/>
  <c r="I194" i="1"/>
  <c r="K193" i="1"/>
  <c r="J193" i="1"/>
  <c r="I193" i="1"/>
  <c r="K192" i="1"/>
  <c r="J192" i="1"/>
  <c r="I192" i="1"/>
  <c r="K191" i="1"/>
  <c r="J191" i="1"/>
  <c r="I191" i="1"/>
  <c r="K190" i="1"/>
  <c r="J190" i="1"/>
  <c r="I190" i="1"/>
  <c r="K189" i="1"/>
  <c r="J189" i="1"/>
  <c r="I189" i="1"/>
  <c r="K188" i="1"/>
  <c r="J188" i="1"/>
  <c r="I188" i="1"/>
  <c r="K187" i="1"/>
  <c r="J187" i="1"/>
  <c r="I187" i="1"/>
  <c r="K186" i="1"/>
  <c r="J186" i="1"/>
  <c r="I186" i="1"/>
  <c r="K180" i="1"/>
  <c r="J180" i="1"/>
  <c r="I180" i="1"/>
  <c r="K179" i="1"/>
  <c r="J179" i="1"/>
  <c r="I179" i="1"/>
  <c r="K178" i="1"/>
  <c r="K204" i="1" s="1"/>
  <c r="J178" i="1"/>
  <c r="I178" i="1"/>
  <c r="K177" i="1"/>
  <c r="J177" i="1"/>
  <c r="I177" i="1"/>
  <c r="K176" i="1"/>
  <c r="J176" i="1"/>
  <c r="I176" i="1"/>
  <c r="K175" i="1"/>
  <c r="J175" i="1"/>
  <c r="I175" i="1"/>
  <c r="K174" i="1"/>
  <c r="J174" i="1"/>
  <c r="I174" i="1"/>
  <c r="K173" i="1"/>
  <c r="J173" i="1"/>
  <c r="I173" i="1"/>
  <c r="K172" i="1"/>
  <c r="J172" i="1"/>
  <c r="I172" i="1"/>
  <c r="K171" i="1"/>
  <c r="J171" i="1"/>
  <c r="I171" i="1"/>
  <c r="K170" i="1"/>
  <c r="J170" i="1"/>
  <c r="I170" i="1"/>
  <c r="K169" i="1"/>
  <c r="J169" i="1"/>
  <c r="I169" i="1"/>
  <c r="K166" i="1"/>
  <c r="J166" i="1"/>
  <c r="I166" i="1"/>
  <c r="K165" i="1"/>
  <c r="J165" i="1"/>
  <c r="I165" i="1"/>
  <c r="K162" i="1"/>
  <c r="J162" i="1"/>
  <c r="I162" i="1"/>
  <c r="K161" i="1"/>
  <c r="J161" i="1"/>
  <c r="I161" i="1"/>
  <c r="K160" i="1"/>
  <c r="J160" i="1"/>
  <c r="I160" i="1"/>
  <c r="K156" i="1"/>
  <c r="J156" i="1"/>
  <c r="I156" i="1"/>
  <c r="K155" i="1"/>
  <c r="J155" i="1"/>
  <c r="I155" i="1"/>
  <c r="K154" i="1"/>
  <c r="J154" i="1"/>
  <c r="I154" i="1"/>
  <c r="K153" i="1"/>
  <c r="J153" i="1"/>
  <c r="I153" i="1"/>
  <c r="K152" i="1"/>
  <c r="J152" i="1"/>
  <c r="I152" i="1"/>
  <c r="K148" i="1"/>
  <c r="J148" i="1"/>
  <c r="I148" i="1"/>
  <c r="K147" i="1"/>
  <c r="J147" i="1"/>
  <c r="I147" i="1"/>
  <c r="K146" i="1"/>
  <c r="J146" i="1"/>
  <c r="I146" i="1"/>
  <c r="K145" i="1"/>
  <c r="J145" i="1"/>
  <c r="I145" i="1"/>
  <c r="K142" i="1"/>
  <c r="J142" i="1"/>
  <c r="I142" i="1"/>
  <c r="K141" i="1"/>
  <c r="J141" i="1"/>
  <c r="I141" i="1"/>
  <c r="K140" i="1"/>
  <c r="J140" i="1"/>
  <c r="I140" i="1"/>
  <c r="K139" i="1"/>
  <c r="J139" i="1"/>
  <c r="I139" i="1"/>
  <c r="K136" i="1"/>
  <c r="J136" i="1"/>
  <c r="I136" i="1"/>
  <c r="K135" i="1"/>
  <c r="J135" i="1"/>
  <c r="I135" i="1"/>
  <c r="U81" i="2"/>
  <c r="U81" i="1"/>
  <c r="U78" i="2"/>
  <c r="U78" i="1"/>
  <c r="U77" i="1"/>
  <c r="U80" i="1"/>
  <c r="K16" i="1"/>
  <c r="J16" i="1"/>
  <c r="I16" i="1"/>
  <c r="K15" i="1"/>
  <c r="J15" i="1"/>
  <c r="I15" i="1"/>
  <c r="K90" i="1"/>
  <c r="J90" i="1"/>
  <c r="I90" i="1"/>
  <c r="K89" i="1"/>
  <c r="J89" i="1"/>
  <c r="I89" i="1"/>
  <c r="K88" i="1"/>
  <c r="J88" i="1"/>
  <c r="I88" i="1"/>
  <c r="K87" i="1"/>
  <c r="J87" i="1"/>
  <c r="I87" i="1"/>
  <c r="K86" i="1"/>
  <c r="J86" i="1"/>
  <c r="I86" i="1"/>
  <c r="K85" i="1"/>
  <c r="J85" i="1"/>
  <c r="I85" i="1"/>
  <c r="K84" i="1"/>
  <c r="J84" i="1"/>
  <c r="I84" i="1"/>
  <c r="K83" i="1"/>
  <c r="J83" i="1"/>
  <c r="I83" i="1"/>
  <c r="K82" i="1"/>
  <c r="J82" i="1"/>
  <c r="I82" i="1"/>
  <c r="K81" i="1"/>
  <c r="J81" i="1"/>
  <c r="I81" i="1"/>
  <c r="K80" i="1"/>
  <c r="J80" i="1"/>
  <c r="I80" i="1"/>
  <c r="K79" i="1"/>
  <c r="J79" i="1"/>
  <c r="I79" i="1"/>
  <c r="K78" i="1"/>
  <c r="J78" i="1"/>
  <c r="I78" i="1"/>
  <c r="K77" i="1"/>
  <c r="L77" i="1" s="1"/>
  <c r="J77" i="1"/>
  <c r="I77" i="1"/>
  <c r="U82" i="1"/>
  <c r="K76" i="1"/>
  <c r="J76" i="1"/>
  <c r="I76" i="1"/>
  <c r="K75" i="1"/>
  <c r="J75" i="1"/>
  <c r="I75" i="1"/>
  <c r="K74" i="1"/>
  <c r="J74" i="1"/>
  <c r="I74" i="1"/>
  <c r="K111" i="1"/>
  <c r="J111" i="1"/>
  <c r="I111" i="1"/>
  <c r="K106" i="1"/>
  <c r="J106" i="1"/>
  <c r="I106" i="1"/>
  <c r="K105" i="1"/>
  <c r="J105" i="1"/>
  <c r="I105" i="1"/>
  <c r="K102" i="1"/>
  <c r="J102" i="1"/>
  <c r="I102" i="1"/>
  <c r="K64" i="1"/>
  <c r="J64" i="1"/>
  <c r="I64" i="1"/>
  <c r="K56" i="1"/>
  <c r="J56" i="1"/>
  <c r="I56" i="1"/>
  <c r="J54" i="1"/>
  <c r="J51" i="1"/>
  <c r="J50" i="1"/>
  <c r="J45" i="1"/>
  <c r="K54" i="1"/>
  <c r="I54" i="1"/>
  <c r="I51" i="1"/>
  <c r="I50" i="1"/>
  <c r="I45" i="1"/>
  <c r="K51" i="1"/>
  <c r="K50" i="1"/>
  <c r="K45" i="1"/>
  <c r="N36" i="31" l="1"/>
  <c r="O35" i="31"/>
  <c r="C28" i="31"/>
  <c r="B29" i="31" s="1"/>
  <c r="N39" i="29"/>
  <c r="O38" i="29"/>
  <c r="B27" i="29"/>
  <c r="N27" i="6"/>
  <c r="N25" i="8"/>
  <c r="O24" i="8"/>
  <c r="H95" i="6"/>
  <c r="S81" i="6"/>
  <c r="T83" i="6"/>
  <c r="J33" i="6"/>
  <c r="J46" i="6" s="1"/>
  <c r="Q24" i="6"/>
  <c r="R24" i="6" s="1"/>
  <c r="R26" i="6" s="1"/>
  <c r="N17" i="22"/>
  <c r="N20" i="22" s="1"/>
  <c r="M7" i="22"/>
  <c r="N33" i="22"/>
  <c r="F16" i="5"/>
  <c r="D28" i="5"/>
  <c r="E22" i="5"/>
  <c r="J71" i="6"/>
  <c r="I75" i="6"/>
  <c r="I93" i="6" s="1"/>
  <c r="I94" i="6" s="1"/>
  <c r="I95" i="6" s="1"/>
  <c r="C5" i="5"/>
  <c r="B34" i="5"/>
  <c r="B35" i="5" s="1"/>
  <c r="M63" i="6"/>
  <c r="I68" i="6"/>
  <c r="J64" i="6"/>
  <c r="E62" i="6"/>
  <c r="F57" i="6"/>
  <c r="F58" i="6" s="1"/>
  <c r="L78" i="1"/>
  <c r="L79" i="1" s="1"/>
  <c r="L80" i="1" s="1"/>
  <c r="L81" i="1" s="1"/>
  <c r="L82" i="1" s="1"/>
  <c r="L83" i="1" s="1"/>
  <c r="L84" i="1" s="1"/>
  <c r="L85" i="1" s="1"/>
  <c r="L86" i="1" s="1"/>
  <c r="L87" i="1" s="1"/>
  <c r="L88" i="1" s="1"/>
  <c r="L89" i="1" s="1"/>
  <c r="L90" i="1" s="1"/>
  <c r="K113" i="1"/>
  <c r="H60" i="2"/>
  <c r="G59" i="2"/>
  <c r="G41" i="1"/>
  <c r="G42" i="1" s="1"/>
  <c r="G43" i="1" s="1"/>
  <c r="G44" i="1" s="1"/>
  <c r="G45" i="1" s="1"/>
  <c r="G46" i="1" s="1"/>
  <c r="G47" i="1" s="1"/>
  <c r="G48" i="1" s="1"/>
  <c r="G49" i="1" s="1"/>
  <c r="G50" i="1" s="1"/>
  <c r="G51" i="1" s="1"/>
  <c r="G52" i="1" s="1"/>
  <c r="G53" i="1" s="1"/>
  <c r="G54" i="1" s="1"/>
  <c r="G55" i="1" s="1"/>
  <c r="G56" i="1" s="1"/>
  <c r="G57" i="1" s="1"/>
  <c r="G58" i="1" s="1"/>
  <c r="G59" i="1" s="1"/>
  <c r="G60" i="1" s="1"/>
  <c r="G61" i="1" s="1"/>
  <c r="G62" i="1" s="1"/>
  <c r="G63" i="1" s="1"/>
  <c r="G64" i="1" s="1"/>
  <c r="G65" i="1" s="1"/>
  <c r="G66" i="1" s="1"/>
  <c r="G67" i="1" s="1"/>
  <c r="G68" i="1" s="1"/>
  <c r="G69" i="1" s="1"/>
  <c r="G70" i="1" s="1"/>
  <c r="G71" i="1" s="1"/>
  <c r="G72" i="1" s="1"/>
  <c r="G73" i="1" s="1"/>
  <c r="G33" i="2"/>
  <c r="H34" i="2" s="1"/>
  <c r="C29" i="31" l="1"/>
  <c r="B30" i="31" s="1"/>
  <c r="N37" i="31"/>
  <c r="O36" i="31"/>
  <c r="N40" i="29"/>
  <c r="O39" i="29"/>
  <c r="P39" i="29" s="1"/>
  <c r="C27" i="29"/>
  <c r="B28" i="29" s="1"/>
  <c r="N26" i="8"/>
  <c r="O25" i="8"/>
  <c r="N18" i="27"/>
  <c r="N30" i="27" s="1"/>
  <c r="N56" i="27" s="1"/>
  <c r="J55" i="6"/>
  <c r="Q46" i="6"/>
  <c r="R46" i="6" s="1"/>
  <c r="M65" i="6"/>
  <c r="N30" i="22"/>
  <c r="N24" i="22"/>
  <c r="K64" i="6"/>
  <c r="K71" i="6"/>
  <c r="J75" i="6"/>
  <c r="J93" i="6" s="1"/>
  <c r="J94" i="6" s="1"/>
  <c r="J95" i="6" s="1"/>
  <c r="C17" i="5"/>
  <c r="C20" i="5" s="1"/>
  <c r="B7" i="5"/>
  <c r="C33" i="5"/>
  <c r="E68" i="6"/>
  <c r="E77" i="6" s="1"/>
  <c r="I77" i="6"/>
  <c r="F22" i="5"/>
  <c r="E28" i="5"/>
  <c r="F62" i="6"/>
  <c r="G57" i="6"/>
  <c r="G58" i="6" s="1"/>
  <c r="N63" i="6"/>
  <c r="G16" i="5"/>
  <c r="C30" i="31" l="1"/>
  <c r="B31" i="31" s="1"/>
  <c r="N38" i="31"/>
  <c r="O37" i="31"/>
  <c r="N41" i="29"/>
  <c r="O40" i="29"/>
  <c r="C28" i="29"/>
  <c r="B29" i="29" s="1"/>
  <c r="N32" i="27"/>
  <c r="N27" i="8"/>
  <c r="O26" i="8"/>
  <c r="T76" i="6"/>
  <c r="R47" i="6"/>
  <c r="R57" i="6" s="1"/>
  <c r="R59" i="6" s="1"/>
  <c r="N65" i="6"/>
  <c r="M92" i="6"/>
  <c r="N34" i="22"/>
  <c r="N35" i="22" s="1"/>
  <c r="N31" i="22"/>
  <c r="G62" i="6"/>
  <c r="H57" i="6"/>
  <c r="H58" i="6" s="1"/>
  <c r="F68" i="6"/>
  <c r="F77" i="6" s="1"/>
  <c r="C30" i="5"/>
  <c r="C24" i="5"/>
  <c r="F28" i="5"/>
  <c r="G22" i="5"/>
  <c r="H16" i="5"/>
  <c r="K75" i="6"/>
  <c r="L71" i="6"/>
  <c r="L64" i="6"/>
  <c r="K93" i="6"/>
  <c r="K94" i="6" s="1"/>
  <c r="K95" i="6" s="1"/>
  <c r="C31" i="31" l="1"/>
  <c r="B32" i="31" s="1"/>
  <c r="N39" i="31"/>
  <c r="O38" i="31"/>
  <c r="O41" i="29"/>
  <c r="N42" i="29"/>
  <c r="C29" i="29"/>
  <c r="B30" i="29" s="1"/>
  <c r="N28" i="8"/>
  <c r="N29" i="8" s="1"/>
  <c r="O27" i="8"/>
  <c r="P27" i="8" s="1"/>
  <c r="T79" i="6"/>
  <c r="T84" i="6" s="1"/>
  <c r="S90" i="6" s="1"/>
  <c r="S76" i="6"/>
  <c r="S84" i="6" s="1"/>
  <c r="N92" i="6"/>
  <c r="Q65" i="6"/>
  <c r="R65" i="6" s="1"/>
  <c r="S72" i="6"/>
  <c r="C34" i="5"/>
  <c r="C35" i="5" s="1"/>
  <c r="D5" i="5"/>
  <c r="L75" i="6"/>
  <c r="L93" i="6" s="1"/>
  <c r="L94" i="6" s="1"/>
  <c r="L95" i="6" s="1"/>
  <c r="M71" i="6"/>
  <c r="I16" i="5"/>
  <c r="I57" i="6"/>
  <c r="I58" i="6" s="1"/>
  <c r="H62" i="6"/>
  <c r="M64" i="6"/>
  <c r="G28" i="5"/>
  <c r="H22" i="5"/>
  <c r="G68" i="6"/>
  <c r="G77" i="6" s="1"/>
  <c r="C32" i="31" l="1"/>
  <c r="B33" i="31" s="1"/>
  <c r="N40" i="31"/>
  <c r="O39" i="31"/>
  <c r="P39" i="31" s="1"/>
  <c r="N43" i="29"/>
  <c r="O42" i="29"/>
  <c r="C30" i="29"/>
  <c r="B31" i="29" s="1"/>
  <c r="N30" i="8"/>
  <c r="O29" i="8"/>
  <c r="O28" i="8"/>
  <c r="T72" i="6"/>
  <c r="J57" i="6"/>
  <c r="J58" i="6" s="1"/>
  <c r="K57" i="6" s="1"/>
  <c r="K58" i="6" s="1"/>
  <c r="P57" i="6"/>
  <c r="P68" i="6" s="1"/>
  <c r="H28" i="5"/>
  <c r="I22" i="5"/>
  <c r="D17" i="5"/>
  <c r="D20" i="5" s="1"/>
  <c r="C7" i="5"/>
  <c r="D33" i="5"/>
  <c r="J16" i="5"/>
  <c r="N64" i="6"/>
  <c r="M75" i="6"/>
  <c r="M93" i="6" s="1"/>
  <c r="N71" i="6"/>
  <c r="N75" i="6" s="1"/>
  <c r="H68" i="6"/>
  <c r="H77" i="6" s="1"/>
  <c r="C33" i="31" l="1"/>
  <c r="B34" i="31" s="1"/>
  <c r="N41" i="31"/>
  <c r="O40" i="31"/>
  <c r="N44" i="29"/>
  <c r="O43" i="29"/>
  <c r="C31" i="29"/>
  <c r="B32" i="29" s="1"/>
  <c r="O30" i="8"/>
  <c r="N31" i="8"/>
  <c r="J62" i="6"/>
  <c r="J68" i="6" s="1"/>
  <c r="J77" i="6" s="1"/>
  <c r="I28" i="5"/>
  <c r="J22" i="5"/>
  <c r="J28" i="5" s="1"/>
  <c r="N93" i="6"/>
  <c r="D24" i="5"/>
  <c r="D30" i="5"/>
  <c r="K62" i="6"/>
  <c r="L57" i="6"/>
  <c r="L58" i="6" s="1"/>
  <c r="H34" i="31" l="1"/>
  <c r="C34" i="31"/>
  <c r="B35" i="31" s="1"/>
  <c r="N42" i="31"/>
  <c r="O41" i="31"/>
  <c r="O44" i="29"/>
  <c r="N45" i="29"/>
  <c r="C32" i="29"/>
  <c r="B33" i="29" s="1"/>
  <c r="N32" i="8"/>
  <c r="O31" i="8"/>
  <c r="D34" i="5"/>
  <c r="D35" i="5" s="1"/>
  <c r="E5" i="5"/>
  <c r="L62" i="6"/>
  <c r="M57" i="6"/>
  <c r="M58" i="6" s="1"/>
  <c r="K68" i="6"/>
  <c r="K77" i="6" s="1"/>
  <c r="C35" i="31" l="1"/>
  <c r="D36" i="31" s="1"/>
  <c r="N43" i="31"/>
  <c r="O42" i="31"/>
  <c r="Z5" i="31"/>
  <c r="H37" i="30" s="1"/>
  <c r="I34" i="31"/>
  <c r="N46" i="29"/>
  <c r="O45" i="29"/>
  <c r="P45" i="29" s="1"/>
  <c r="U46" i="29" s="1"/>
  <c r="AA6" i="29" s="1"/>
  <c r="I38" i="28" s="1"/>
  <c r="C33" i="29"/>
  <c r="B34" i="29" s="1"/>
  <c r="N33" i="8"/>
  <c r="O32" i="8"/>
  <c r="M62" i="6"/>
  <c r="N57" i="6"/>
  <c r="N58" i="6" s="1"/>
  <c r="E17" i="5"/>
  <c r="E20" i="5" s="1"/>
  <c r="D7" i="5"/>
  <c r="E33" i="5"/>
  <c r="L68" i="6"/>
  <c r="L77" i="6" s="1"/>
  <c r="B36" i="31" l="1"/>
  <c r="C36" i="31" s="1"/>
  <c r="J34" i="31"/>
  <c r="Z7" i="31" s="1"/>
  <c r="H39" i="30" s="1"/>
  <c r="H48" i="30" s="1"/>
  <c r="Z10" i="31"/>
  <c r="H42" i="30" s="1"/>
  <c r="N44" i="31"/>
  <c r="O43" i="31"/>
  <c r="S46" i="29"/>
  <c r="AA4" i="29" s="1"/>
  <c r="I36" i="28" s="1"/>
  <c r="N47" i="29"/>
  <c r="O46" i="29"/>
  <c r="C34" i="29"/>
  <c r="B35" i="29" s="1"/>
  <c r="H34" i="29"/>
  <c r="N34" i="8"/>
  <c r="S34" i="8" s="1"/>
  <c r="Z4" i="8" s="1"/>
  <c r="H36" i="27" s="1"/>
  <c r="O33" i="8"/>
  <c r="P33" i="8" s="1"/>
  <c r="U34" i="8" s="1"/>
  <c r="Z6" i="8" s="1"/>
  <c r="H38" i="27" s="1"/>
  <c r="S71" i="6"/>
  <c r="W58" i="6"/>
  <c r="X58" i="6" s="1"/>
  <c r="T71" i="6"/>
  <c r="T73" i="6" s="1"/>
  <c r="S73" i="6"/>
  <c r="N62" i="6"/>
  <c r="N68" i="6" s="1"/>
  <c r="N77" i="6" s="1"/>
  <c r="Q57" i="6"/>
  <c r="Q68" i="6" s="1"/>
  <c r="R68" i="6" s="1"/>
  <c r="E24" i="5"/>
  <c r="E30" i="5"/>
  <c r="M91" i="6"/>
  <c r="M94" i="6" s="1"/>
  <c r="M95" i="6" s="1"/>
  <c r="M68" i="6"/>
  <c r="M77" i="6" s="1"/>
  <c r="H43" i="30" l="1"/>
  <c r="H53" i="30" s="1"/>
  <c r="H57" i="30" s="1"/>
  <c r="H63" i="30" s="1"/>
  <c r="H65" i="30" s="1"/>
  <c r="I61" i="30" s="1"/>
  <c r="N45" i="31"/>
  <c r="O44" i="31"/>
  <c r="B37" i="31"/>
  <c r="N48" i="29"/>
  <c r="O47" i="29"/>
  <c r="C35" i="29"/>
  <c r="D36" i="29" s="1"/>
  <c r="Z5" i="29"/>
  <c r="H37" i="28" s="1"/>
  <c r="I34" i="29"/>
  <c r="N35" i="8"/>
  <c r="O34" i="8"/>
  <c r="N91" i="6"/>
  <c r="N94" i="6" s="1"/>
  <c r="N95" i="6" s="1"/>
  <c r="E34" i="5"/>
  <c r="E35" i="5" s="1"/>
  <c r="F5" i="5"/>
  <c r="C37" i="31" l="1"/>
  <c r="B38" i="31" s="1"/>
  <c r="N46" i="31"/>
  <c r="O45" i="31"/>
  <c r="P45" i="31" s="1"/>
  <c r="U46" i="31" s="1"/>
  <c r="AA6" i="31" s="1"/>
  <c r="I38" i="30" s="1"/>
  <c r="H59" i="30"/>
  <c r="I58" i="30"/>
  <c r="I62" i="30"/>
  <c r="B36" i="29"/>
  <c r="C36" i="29" s="1"/>
  <c r="B37" i="29" s="1"/>
  <c r="N49" i="29"/>
  <c r="O48" i="29"/>
  <c r="Z10" i="29"/>
  <c r="H42" i="28" s="1"/>
  <c r="J34" i="29"/>
  <c r="Z7" i="29" s="1"/>
  <c r="H39" i="28" s="1"/>
  <c r="H48" i="28" s="1"/>
  <c r="N36" i="8"/>
  <c r="O35" i="8"/>
  <c r="F33" i="5"/>
  <c r="F17" i="5"/>
  <c r="F20" i="5" s="1"/>
  <c r="E7" i="5"/>
  <c r="C38" i="31" l="1"/>
  <c r="B39" i="31" s="1"/>
  <c r="I64" i="30"/>
  <c r="S46" i="31"/>
  <c r="AA4" i="31" s="1"/>
  <c r="I36" i="30" s="1"/>
  <c r="N47" i="31"/>
  <c r="O46" i="31"/>
  <c r="I51" i="30"/>
  <c r="H67" i="30"/>
  <c r="H68" i="30" s="1"/>
  <c r="N50" i="29"/>
  <c r="O49" i="29"/>
  <c r="C37" i="29"/>
  <c r="B38" i="29" s="1"/>
  <c r="H43" i="28"/>
  <c r="H53" i="28" s="1"/>
  <c r="N37" i="8"/>
  <c r="O36" i="8"/>
  <c r="F30" i="5"/>
  <c r="F24" i="5"/>
  <c r="C39" i="31" l="1"/>
  <c r="B40" i="31" s="1"/>
  <c r="N48" i="31"/>
  <c r="O47" i="31"/>
  <c r="N51" i="29"/>
  <c r="O50" i="29"/>
  <c r="C38" i="29"/>
  <c r="H57" i="28"/>
  <c r="H63" i="28" s="1"/>
  <c r="H65" i="28" s="1"/>
  <c r="I61" i="28" s="1"/>
  <c r="N38" i="8"/>
  <c r="O37" i="8"/>
  <c r="F34" i="5"/>
  <c r="F35" i="5" s="1"/>
  <c r="G5" i="5"/>
  <c r="N49" i="31" l="1"/>
  <c r="O48" i="31"/>
  <c r="C40" i="31"/>
  <c r="B41" i="31" s="1"/>
  <c r="O51" i="29"/>
  <c r="P51" i="29" s="1"/>
  <c r="N52" i="29"/>
  <c r="I58" i="28"/>
  <c r="I62" i="28"/>
  <c r="H59" i="28"/>
  <c r="B39" i="29"/>
  <c r="N39" i="8"/>
  <c r="O38" i="8"/>
  <c r="G33" i="5"/>
  <c r="G17" i="5"/>
  <c r="G20" i="5" s="1"/>
  <c r="F7" i="5"/>
  <c r="C41" i="31" l="1"/>
  <c r="B42" i="31" s="1"/>
  <c r="N50" i="31"/>
  <c r="O49" i="31"/>
  <c r="N53" i="29"/>
  <c r="O52" i="29"/>
  <c r="C39" i="29"/>
  <c r="I64" i="28"/>
  <c r="H67" i="28"/>
  <c r="H68" i="28" s="1"/>
  <c r="I51" i="28"/>
  <c r="N40" i="8"/>
  <c r="O39" i="8"/>
  <c r="P39" i="8" s="1"/>
  <c r="G30" i="5"/>
  <c r="G24" i="5"/>
  <c r="C42" i="31" l="1"/>
  <c r="B43" i="31" s="1"/>
  <c r="N51" i="31"/>
  <c r="O50" i="31"/>
  <c r="O53" i="29"/>
  <c r="N54" i="29"/>
  <c r="B40" i="29"/>
  <c r="N41" i="8"/>
  <c r="O40" i="8"/>
  <c r="G34" i="5"/>
  <c r="G35" i="5" s="1"/>
  <c r="H5" i="5"/>
  <c r="C43" i="31" l="1"/>
  <c r="B44" i="31" s="1"/>
  <c r="N52" i="31"/>
  <c r="O51" i="31"/>
  <c r="P51" i="31" s="1"/>
  <c r="N55" i="29"/>
  <c r="O54" i="29"/>
  <c r="C40" i="29"/>
  <c r="B41" i="29" s="1"/>
  <c r="O41" i="8"/>
  <c r="N42" i="8"/>
  <c r="H33" i="5"/>
  <c r="H17" i="5"/>
  <c r="H20" i="5" s="1"/>
  <c r="G7" i="5"/>
  <c r="C44" i="31" l="1"/>
  <c r="B45" i="31" s="1"/>
  <c r="N53" i="31"/>
  <c r="O52" i="31"/>
  <c r="N56" i="29"/>
  <c r="O55" i="29"/>
  <c r="C41" i="29"/>
  <c r="B42" i="29" s="1"/>
  <c r="N43" i="8"/>
  <c r="O42" i="8"/>
  <c r="H30" i="5"/>
  <c r="H24" i="5"/>
  <c r="C45" i="31" l="1"/>
  <c r="B46" i="31" s="1"/>
  <c r="N54" i="31"/>
  <c r="O53" i="31"/>
  <c r="N57" i="29"/>
  <c r="O56" i="29"/>
  <c r="C42" i="29"/>
  <c r="B43" i="29" s="1"/>
  <c r="N44" i="8"/>
  <c r="O43" i="8"/>
  <c r="H34" i="5"/>
  <c r="H35" i="5" s="1"/>
  <c r="I5" i="5"/>
  <c r="H46" i="31" l="1"/>
  <c r="C46" i="31"/>
  <c r="B47" i="31" s="1"/>
  <c r="N55" i="31"/>
  <c r="O54" i="31"/>
  <c r="N58" i="29"/>
  <c r="O57" i="29"/>
  <c r="P57" i="29" s="1"/>
  <c r="U58" i="29" s="1"/>
  <c r="AB6" i="29" s="1"/>
  <c r="J38" i="28" s="1"/>
  <c r="C43" i="29"/>
  <c r="B44" i="29" s="1"/>
  <c r="N45" i="8"/>
  <c r="O44" i="8"/>
  <c r="I33" i="5"/>
  <c r="I17" i="5"/>
  <c r="I20" i="5" s="1"/>
  <c r="H7" i="5"/>
  <c r="C47" i="31" l="1"/>
  <c r="D48" i="31" s="1"/>
  <c r="N56" i="31"/>
  <c r="O55" i="31"/>
  <c r="AA5" i="31"/>
  <c r="I37" i="30" s="1"/>
  <c r="I46" i="31"/>
  <c r="O58" i="29"/>
  <c r="N59" i="29"/>
  <c r="S58" i="29"/>
  <c r="AB4" i="29" s="1"/>
  <c r="J36" i="28" s="1"/>
  <c r="C44" i="29"/>
  <c r="B45" i="29" s="1"/>
  <c r="N46" i="8"/>
  <c r="S46" i="8" s="1"/>
  <c r="AA4" i="8" s="1"/>
  <c r="I36" i="27" s="1"/>
  <c r="O45" i="8"/>
  <c r="P45" i="8" s="1"/>
  <c r="U46" i="8" s="1"/>
  <c r="AA6" i="8" s="1"/>
  <c r="I38" i="27" s="1"/>
  <c r="I30" i="5"/>
  <c r="I24" i="5"/>
  <c r="J46" i="31" l="1"/>
  <c r="AA7" i="31" s="1"/>
  <c r="I39" i="30" s="1"/>
  <c r="I48" i="30" s="1"/>
  <c r="AA10" i="31"/>
  <c r="I42" i="30" s="1"/>
  <c r="N57" i="31"/>
  <c r="O56" i="31"/>
  <c r="B48" i="31"/>
  <c r="N60" i="29"/>
  <c r="O59" i="29"/>
  <c r="C45" i="29"/>
  <c r="B46" i="29" s="1"/>
  <c r="N47" i="8"/>
  <c r="O46" i="8"/>
  <c r="I34" i="5"/>
  <c r="I35" i="5" s="1"/>
  <c r="J5" i="5"/>
  <c r="I43" i="30" l="1"/>
  <c r="I53" i="30" s="1"/>
  <c r="I57" i="30" s="1"/>
  <c r="I63" i="30" s="1"/>
  <c r="I65" i="30" s="1"/>
  <c r="J61" i="30" s="1"/>
  <c r="C48" i="31"/>
  <c r="B49" i="31" s="1"/>
  <c r="N58" i="31"/>
  <c r="O57" i="31"/>
  <c r="P57" i="31" s="1"/>
  <c r="U58" i="31" s="1"/>
  <c r="AB6" i="31" s="1"/>
  <c r="J38" i="30" s="1"/>
  <c r="N61" i="29"/>
  <c r="O60" i="29"/>
  <c r="H46" i="29"/>
  <c r="C46" i="29"/>
  <c r="B47" i="29" s="1"/>
  <c r="O47" i="8"/>
  <c r="N48" i="8"/>
  <c r="J17" i="5"/>
  <c r="J20" i="5" s="1"/>
  <c r="I7" i="5"/>
  <c r="J33" i="5"/>
  <c r="J58" i="30" l="1"/>
  <c r="J62" i="30"/>
  <c r="I59" i="30"/>
  <c r="N59" i="31"/>
  <c r="S58" i="31"/>
  <c r="AB4" i="31" s="1"/>
  <c r="J36" i="30" s="1"/>
  <c r="O58" i="31"/>
  <c r="C49" i="31"/>
  <c r="B50" i="31" s="1"/>
  <c r="N62" i="29"/>
  <c r="O61" i="29"/>
  <c r="C47" i="29"/>
  <c r="D48" i="29" s="1"/>
  <c r="AA5" i="29"/>
  <c r="I37" i="28" s="1"/>
  <c r="I46" i="29"/>
  <c r="O48" i="8"/>
  <c r="N49" i="8"/>
  <c r="J30" i="5"/>
  <c r="J24" i="5"/>
  <c r="C50" i="31" l="1"/>
  <c r="B51" i="31" s="1"/>
  <c r="J64" i="30"/>
  <c r="I67" i="30"/>
  <c r="I68" i="30" s="1"/>
  <c r="J51" i="30"/>
  <c r="N60" i="31"/>
  <c r="O59" i="31"/>
  <c r="N63" i="29"/>
  <c r="O62" i="29"/>
  <c r="J46" i="29"/>
  <c r="AA7" i="29" s="1"/>
  <c r="I39" i="28" s="1"/>
  <c r="I48" i="28" s="1"/>
  <c r="AA10" i="29"/>
  <c r="I42" i="28" s="1"/>
  <c r="B48" i="29"/>
  <c r="N50" i="8"/>
  <c r="O49" i="8"/>
  <c r="J34" i="5"/>
  <c r="J35" i="5" s="1"/>
  <c r="J31" i="5"/>
  <c r="C51" i="31" l="1"/>
  <c r="B52" i="31" s="1"/>
  <c r="N61" i="31"/>
  <c r="O60" i="31"/>
  <c r="I43" i="28"/>
  <c r="I53" i="28" s="1"/>
  <c r="I57" i="28" s="1"/>
  <c r="I63" i="28" s="1"/>
  <c r="I65" i="28" s="1"/>
  <c r="J61" i="28" s="1"/>
  <c r="N64" i="29"/>
  <c r="O63" i="29"/>
  <c r="P63" i="29" s="1"/>
  <c r="C48" i="29"/>
  <c r="O50" i="8"/>
  <c r="N51" i="8"/>
  <c r="C52" i="31" l="1"/>
  <c r="N62" i="31"/>
  <c r="O61" i="31"/>
  <c r="N65" i="29"/>
  <c r="O64" i="29"/>
  <c r="I59" i="28"/>
  <c r="J58" i="28"/>
  <c r="J62" i="28"/>
  <c r="B49" i="29"/>
  <c r="N52" i="8"/>
  <c r="O51" i="8"/>
  <c r="P51" i="8" s="1"/>
  <c r="N63" i="31" l="1"/>
  <c r="O62" i="31"/>
  <c r="B53" i="31"/>
  <c r="N66" i="29"/>
  <c r="O65" i="29"/>
  <c r="I67" i="28"/>
  <c r="I68" i="28" s="1"/>
  <c r="J51" i="28"/>
  <c r="C49" i="29"/>
  <c r="B50" i="29" s="1"/>
  <c r="J64" i="28"/>
  <c r="O52" i="8"/>
  <c r="N53" i="8"/>
  <c r="C53" i="31" l="1"/>
  <c r="B54" i="31" s="1"/>
  <c r="N64" i="31"/>
  <c r="O63" i="31"/>
  <c r="P63" i="31" s="1"/>
  <c r="N67" i="29"/>
  <c r="O66" i="29"/>
  <c r="C50" i="29"/>
  <c r="B51" i="29" s="1"/>
  <c r="O53" i="8"/>
  <c r="N54" i="8"/>
  <c r="C54" i="31" l="1"/>
  <c r="B55" i="31" s="1"/>
  <c r="N65" i="31"/>
  <c r="O64" i="31"/>
  <c r="N68" i="29"/>
  <c r="O67" i="29"/>
  <c r="C51" i="29"/>
  <c r="B52" i="29" s="1"/>
  <c r="O54" i="8"/>
  <c r="N55" i="8"/>
  <c r="C55" i="31" l="1"/>
  <c r="B56" i="31" s="1"/>
  <c r="N66" i="31"/>
  <c r="O65" i="31"/>
  <c r="N69" i="29"/>
  <c r="O68" i="29"/>
  <c r="C52" i="29"/>
  <c r="B53" i="29" s="1"/>
  <c r="N56" i="8"/>
  <c r="O55" i="8"/>
  <c r="C56" i="31" l="1"/>
  <c r="B57" i="31" s="1"/>
  <c r="N67" i="31"/>
  <c r="O66" i="31"/>
  <c r="N70" i="29"/>
  <c r="O69" i="29"/>
  <c r="P69" i="29" s="1"/>
  <c r="U70" i="29" s="1"/>
  <c r="AC6" i="29" s="1"/>
  <c r="K38" i="28" s="1"/>
  <c r="C53" i="29"/>
  <c r="B54" i="29" s="1"/>
  <c r="N57" i="8"/>
  <c r="O56" i="8"/>
  <c r="C57" i="31" l="1"/>
  <c r="B58" i="31" s="1"/>
  <c r="N68" i="31"/>
  <c r="O67" i="31"/>
  <c r="N71" i="29"/>
  <c r="S70" i="29"/>
  <c r="AC4" i="29" s="1"/>
  <c r="K36" i="28" s="1"/>
  <c r="O70" i="29"/>
  <c r="C54" i="29"/>
  <c r="B55" i="29" s="1"/>
  <c r="N58" i="8"/>
  <c r="S58" i="8" s="1"/>
  <c r="AB4" i="8" s="1"/>
  <c r="J36" i="27" s="1"/>
  <c r="O57" i="8"/>
  <c r="P57" i="8" s="1"/>
  <c r="U58" i="8" s="1"/>
  <c r="AB6" i="8" s="1"/>
  <c r="J38" i="27" s="1"/>
  <c r="H58" i="31" l="1"/>
  <c r="C58" i="31"/>
  <c r="B59" i="31" s="1"/>
  <c r="N69" i="31"/>
  <c r="O68" i="31"/>
  <c r="N72" i="29"/>
  <c r="O71" i="29"/>
  <c r="C55" i="29"/>
  <c r="B56" i="29" s="1"/>
  <c r="O58" i="8"/>
  <c r="N59" i="8"/>
  <c r="C59" i="31" l="1"/>
  <c r="D60" i="31" s="1"/>
  <c r="B60" i="31"/>
  <c r="AB5" i="31"/>
  <c r="J37" i="30" s="1"/>
  <c r="I58" i="31"/>
  <c r="N70" i="31"/>
  <c r="O69" i="31"/>
  <c r="P69" i="31" s="1"/>
  <c r="U70" i="31" s="1"/>
  <c r="AC6" i="31" s="1"/>
  <c r="K38" i="30" s="1"/>
  <c r="N73" i="29"/>
  <c r="O72" i="29"/>
  <c r="C56" i="29"/>
  <c r="B57" i="29" s="1"/>
  <c r="N60" i="8"/>
  <c r="O59" i="8"/>
  <c r="S70" i="31" l="1"/>
  <c r="AC4" i="31" s="1"/>
  <c r="K36" i="30" s="1"/>
  <c r="N71" i="31"/>
  <c r="O70" i="31"/>
  <c r="AB10" i="31"/>
  <c r="J42" i="30" s="1"/>
  <c r="J58" i="31"/>
  <c r="AB7" i="31" s="1"/>
  <c r="J39" i="30" s="1"/>
  <c r="J48" i="30" s="1"/>
  <c r="C60" i="31"/>
  <c r="N74" i="29"/>
  <c r="O73" i="29"/>
  <c r="C57" i="29"/>
  <c r="B58" i="29" s="1"/>
  <c r="O60" i="8"/>
  <c r="N61" i="8"/>
  <c r="B61" i="31" l="1"/>
  <c r="J43" i="30"/>
  <c r="J53" i="30" s="1"/>
  <c r="N72" i="31"/>
  <c r="O71" i="31"/>
  <c r="N75" i="29"/>
  <c r="O74" i="29"/>
  <c r="C58" i="29"/>
  <c r="B59" i="29" s="1"/>
  <c r="H58" i="29"/>
  <c r="N62" i="8"/>
  <c r="O61" i="8"/>
  <c r="J57" i="30" l="1"/>
  <c r="J63" i="30" s="1"/>
  <c r="J65" i="30" s="1"/>
  <c r="K61" i="30" s="1"/>
  <c r="N73" i="31"/>
  <c r="O72" i="31"/>
  <c r="C61" i="31"/>
  <c r="B62" i="31" s="1"/>
  <c r="N76" i="29"/>
  <c r="O75" i="29"/>
  <c r="P75" i="29" s="1"/>
  <c r="C59" i="29"/>
  <c r="D60" i="29" s="1"/>
  <c r="AB5" i="29"/>
  <c r="J37" i="28" s="1"/>
  <c r="I58" i="29"/>
  <c r="O62" i="8"/>
  <c r="N63" i="8"/>
  <c r="C62" i="31" l="1"/>
  <c r="B63" i="31" s="1"/>
  <c r="K58" i="30"/>
  <c r="K62" i="30"/>
  <c r="J59" i="30"/>
  <c r="N74" i="31"/>
  <c r="O73" i="31"/>
  <c r="N77" i="29"/>
  <c r="O76" i="29"/>
  <c r="AB10" i="29"/>
  <c r="J42" i="28" s="1"/>
  <c r="J58" i="29"/>
  <c r="AB7" i="29" s="1"/>
  <c r="J39" i="28" s="1"/>
  <c r="J48" i="28" s="1"/>
  <c r="B60" i="29"/>
  <c r="N64" i="8"/>
  <c r="O63" i="8"/>
  <c r="P63" i="8" s="1"/>
  <c r="C63" i="31" l="1"/>
  <c r="J67" i="30"/>
  <c r="J68" i="30" s="1"/>
  <c r="K51" i="30"/>
  <c r="K64" i="30"/>
  <c r="N75" i="31"/>
  <c r="O74" i="31"/>
  <c r="N78" i="29"/>
  <c r="O77" i="29"/>
  <c r="C60" i="29"/>
  <c r="J43" i="28"/>
  <c r="J53" i="28" s="1"/>
  <c r="N65" i="8"/>
  <c r="O64" i="8"/>
  <c r="N76" i="31" l="1"/>
  <c r="O75" i="31"/>
  <c r="P75" i="31" s="1"/>
  <c r="B64" i="31"/>
  <c r="N79" i="29"/>
  <c r="O78" i="29"/>
  <c r="J57" i="28"/>
  <c r="J63" i="28" s="1"/>
  <c r="J65" i="28" s="1"/>
  <c r="K61" i="28" s="1"/>
  <c r="B61" i="29"/>
  <c r="N66" i="8"/>
  <c r="O65" i="8"/>
  <c r="N77" i="31" l="1"/>
  <c r="O76" i="31"/>
  <c r="C64" i="31"/>
  <c r="B65" i="31" s="1"/>
  <c r="N80" i="29"/>
  <c r="O79" i="29"/>
  <c r="C61" i="29"/>
  <c r="B62" i="29" s="1"/>
  <c r="K58" i="28"/>
  <c r="K62" i="28"/>
  <c r="J59" i="28"/>
  <c r="N67" i="8"/>
  <c r="O66" i="8"/>
  <c r="C65" i="31" l="1"/>
  <c r="B66" i="31" s="1"/>
  <c r="N78" i="31"/>
  <c r="O77" i="31"/>
  <c r="N81" i="29"/>
  <c r="O80" i="29"/>
  <c r="K51" i="28"/>
  <c r="J67" i="28"/>
  <c r="J68" i="28" s="1"/>
  <c r="K64" i="28"/>
  <c r="C62" i="29"/>
  <c r="B63" i="29" s="1"/>
  <c r="O67" i="8"/>
  <c r="N68" i="8"/>
  <c r="C66" i="31" l="1"/>
  <c r="B67" i="31" s="1"/>
  <c r="N79" i="31"/>
  <c r="O78" i="31"/>
  <c r="N82" i="29"/>
  <c r="O81" i="29"/>
  <c r="P81" i="29" s="1"/>
  <c r="U82" i="29" s="1"/>
  <c r="AD6" i="29" s="1"/>
  <c r="L38" i="28" s="1"/>
  <c r="C63" i="29"/>
  <c r="B64" i="29" s="1"/>
  <c r="O68" i="8"/>
  <c r="N69" i="8"/>
  <c r="C67" i="31" l="1"/>
  <c r="B68" i="31" s="1"/>
  <c r="N80" i="31"/>
  <c r="O79" i="31"/>
  <c r="S82" i="29"/>
  <c r="AD4" i="29" s="1"/>
  <c r="L36" i="28" s="1"/>
  <c r="N83" i="29"/>
  <c r="O82" i="29"/>
  <c r="C64" i="29"/>
  <c r="B65" i="29" s="1"/>
  <c r="O69" i="8"/>
  <c r="P69" i="8" s="1"/>
  <c r="U70" i="8" s="1"/>
  <c r="AC6" i="8" s="1"/>
  <c r="K38" i="27" s="1"/>
  <c r="N70" i="8"/>
  <c r="S70" i="8" s="1"/>
  <c r="AC4" i="8" s="1"/>
  <c r="K36" i="27" s="1"/>
  <c r="C68" i="31" l="1"/>
  <c r="B69" i="31" s="1"/>
  <c r="N81" i="31"/>
  <c r="O80" i="31"/>
  <c r="O83" i="29"/>
  <c r="N84" i="29"/>
  <c r="C65" i="29"/>
  <c r="B66" i="29" s="1"/>
  <c r="O70" i="8"/>
  <c r="N71" i="8"/>
  <c r="C69" i="31" l="1"/>
  <c r="B70" i="31" s="1"/>
  <c r="N82" i="31"/>
  <c r="O81" i="31"/>
  <c r="P81" i="31" s="1"/>
  <c r="U82" i="31" s="1"/>
  <c r="AD6" i="31" s="1"/>
  <c r="L38" i="30" s="1"/>
  <c r="N85" i="29"/>
  <c r="O84" i="29"/>
  <c r="C66" i="29"/>
  <c r="B67" i="29" s="1"/>
  <c r="N72" i="8"/>
  <c r="O71" i="8"/>
  <c r="H70" i="31" l="1"/>
  <c r="C70" i="31"/>
  <c r="B71" i="31" s="1"/>
  <c r="N83" i="31"/>
  <c r="S82" i="31"/>
  <c r="AD4" i="31" s="1"/>
  <c r="L36" i="30" s="1"/>
  <c r="O82" i="31"/>
  <c r="N86" i="29"/>
  <c r="O85" i="29"/>
  <c r="C67" i="29"/>
  <c r="B68" i="29" s="1"/>
  <c r="O72" i="8"/>
  <c r="N73" i="8"/>
  <c r="C71" i="31" l="1"/>
  <c r="D72" i="31" s="1"/>
  <c r="N84" i="31"/>
  <c r="O83" i="31"/>
  <c r="AC5" i="31"/>
  <c r="K37" i="30" s="1"/>
  <c r="I70" i="31"/>
  <c r="N87" i="29"/>
  <c r="O86" i="29"/>
  <c r="C68" i="29"/>
  <c r="B69" i="29" s="1"/>
  <c r="N74" i="8"/>
  <c r="O73" i="8"/>
  <c r="AC10" i="31" l="1"/>
  <c r="K42" i="30" s="1"/>
  <c r="J70" i="31"/>
  <c r="AC7" i="31" s="1"/>
  <c r="K39" i="30" s="1"/>
  <c r="K48" i="30" s="1"/>
  <c r="N85" i="31"/>
  <c r="O84" i="31"/>
  <c r="B72" i="31"/>
  <c r="N88" i="29"/>
  <c r="O87" i="29"/>
  <c r="P87" i="29" s="1"/>
  <c r="C69" i="29"/>
  <c r="B70" i="29" s="1"/>
  <c r="O74" i="8"/>
  <c r="N75" i="8"/>
  <c r="C72" i="31" l="1"/>
  <c r="B73" i="31" s="1"/>
  <c r="N86" i="31"/>
  <c r="O85" i="31"/>
  <c r="K43" i="30"/>
  <c r="K53" i="30" s="1"/>
  <c r="N89" i="29"/>
  <c r="O88" i="29"/>
  <c r="C70" i="29"/>
  <c r="B71" i="29" s="1"/>
  <c r="H70" i="29"/>
  <c r="O75" i="8"/>
  <c r="P75" i="8" s="1"/>
  <c r="N76" i="8"/>
  <c r="C73" i="31" l="1"/>
  <c r="B74" i="31" s="1"/>
  <c r="K57" i="30"/>
  <c r="K63" i="30" s="1"/>
  <c r="K65" i="30" s="1"/>
  <c r="L61" i="30" s="1"/>
  <c r="N87" i="31"/>
  <c r="O86" i="31"/>
  <c r="N90" i="29"/>
  <c r="O89" i="29"/>
  <c r="C71" i="29"/>
  <c r="D72" i="29" s="1"/>
  <c r="AC5" i="29"/>
  <c r="K37" i="28" s="1"/>
  <c r="I70" i="29"/>
  <c r="N77" i="8"/>
  <c r="O76" i="8"/>
  <c r="C74" i="31" l="1"/>
  <c r="B75" i="31"/>
  <c r="K59" i="30"/>
  <c r="N88" i="31"/>
  <c r="O87" i="31"/>
  <c r="P87" i="31" s="1"/>
  <c r="L58" i="30"/>
  <c r="L62" i="30"/>
  <c r="N91" i="29"/>
  <c r="O90" i="29"/>
  <c r="B72" i="29"/>
  <c r="C72" i="29" s="1"/>
  <c r="B73" i="29" s="1"/>
  <c r="J70" i="29"/>
  <c r="AC7" i="29" s="1"/>
  <c r="K39" i="28" s="1"/>
  <c r="K48" i="28" s="1"/>
  <c r="AC10" i="29"/>
  <c r="K42" i="28" s="1"/>
  <c r="O77" i="8"/>
  <c r="N78" i="8"/>
  <c r="K67" i="30" l="1"/>
  <c r="K68" i="30" s="1"/>
  <c r="L51" i="30"/>
  <c r="C75" i="31"/>
  <c r="L64" i="30"/>
  <c r="N89" i="31"/>
  <c r="O88" i="31"/>
  <c r="N92" i="29"/>
  <c r="O91" i="29"/>
  <c r="C73" i="29"/>
  <c r="B74" i="29" s="1"/>
  <c r="K43" i="28"/>
  <c r="K53" i="28" s="1"/>
  <c r="O78" i="8"/>
  <c r="N79" i="8"/>
  <c r="B76" i="31" l="1"/>
  <c r="N90" i="31"/>
  <c r="O89" i="31"/>
  <c r="N93" i="29"/>
  <c r="O92" i="29"/>
  <c r="C74" i="29"/>
  <c r="K57" i="28"/>
  <c r="K63" i="28" s="1"/>
  <c r="K65" i="28" s="1"/>
  <c r="L61" i="28" s="1"/>
  <c r="N80" i="8"/>
  <c r="O79" i="8"/>
  <c r="N91" i="31" l="1"/>
  <c r="O90" i="31"/>
  <c r="C76" i="31"/>
  <c r="B77" i="31" s="1"/>
  <c r="N94" i="29"/>
  <c r="O93" i="29"/>
  <c r="P93" i="29" s="1"/>
  <c r="U94" i="29" s="1"/>
  <c r="AE6" i="29" s="1"/>
  <c r="M38" i="28" s="1"/>
  <c r="K59" i="28"/>
  <c r="L62" i="28"/>
  <c r="L58" i="28"/>
  <c r="B75" i="29"/>
  <c r="O80" i="8"/>
  <c r="N81" i="8"/>
  <c r="C77" i="31" l="1"/>
  <c r="B78" i="31" s="1"/>
  <c r="N92" i="31"/>
  <c r="O91" i="31"/>
  <c r="S94" i="29"/>
  <c r="AE4" i="29" s="1"/>
  <c r="M36" i="28" s="1"/>
  <c r="N95" i="29"/>
  <c r="O94" i="29"/>
  <c r="C75" i="29"/>
  <c r="B76" i="29" s="1"/>
  <c r="L64" i="28"/>
  <c r="K67" i="28"/>
  <c r="K68" i="28" s="1"/>
  <c r="L51" i="28"/>
  <c r="O81" i="8"/>
  <c r="P81" i="8" s="1"/>
  <c r="U82" i="8" s="1"/>
  <c r="AD6" i="8" s="1"/>
  <c r="L38" i="27" s="1"/>
  <c r="N82" i="8"/>
  <c r="S82" i="8" s="1"/>
  <c r="AD4" i="8" s="1"/>
  <c r="L36" i="27" s="1"/>
  <c r="C78" i="31" l="1"/>
  <c r="B79" i="31" s="1"/>
  <c r="N93" i="31"/>
  <c r="O92" i="31"/>
  <c r="N96" i="29"/>
  <c r="O95" i="29"/>
  <c r="C76" i="29"/>
  <c r="B77" i="29" s="1"/>
  <c r="N83" i="8"/>
  <c r="O82" i="8"/>
  <c r="C79" i="31" l="1"/>
  <c r="B80" i="31" s="1"/>
  <c r="N94" i="31"/>
  <c r="O93" i="31"/>
  <c r="P93" i="31" s="1"/>
  <c r="U94" i="31" s="1"/>
  <c r="AE6" i="31" s="1"/>
  <c r="M38" i="30" s="1"/>
  <c r="O96" i="29"/>
  <c r="N97" i="29"/>
  <c r="C77" i="29"/>
  <c r="B78" i="29" s="1"/>
  <c r="N84" i="8"/>
  <c r="O83" i="8"/>
  <c r="C80" i="31" l="1"/>
  <c r="B81" i="31" s="1"/>
  <c r="S94" i="31"/>
  <c r="AE4" i="31" s="1"/>
  <c r="M36" i="30" s="1"/>
  <c r="N95" i="31"/>
  <c r="O94" i="31"/>
  <c r="N98" i="29"/>
  <c r="O97" i="29"/>
  <c r="C78" i="29"/>
  <c r="B79" i="29" s="1"/>
  <c r="N85" i="8"/>
  <c r="O84" i="8"/>
  <c r="C81" i="31" l="1"/>
  <c r="B82" i="31" s="1"/>
  <c r="N96" i="31"/>
  <c r="O95" i="31"/>
  <c r="O98" i="29"/>
  <c r="N99" i="29"/>
  <c r="C79" i="29"/>
  <c r="B80" i="29" s="1"/>
  <c r="O85" i="8"/>
  <c r="N86" i="8"/>
  <c r="H82" i="31" l="1"/>
  <c r="C82" i="31"/>
  <c r="B83" i="31" s="1"/>
  <c r="N97" i="31"/>
  <c r="O96" i="31"/>
  <c r="O99" i="29"/>
  <c r="P99" i="29" s="1"/>
  <c r="N100" i="29"/>
  <c r="C80" i="29"/>
  <c r="B81" i="29" s="1"/>
  <c r="O86" i="8"/>
  <c r="N87" i="8"/>
  <c r="C83" i="31" l="1"/>
  <c r="D84" i="31" s="1"/>
  <c r="N98" i="31"/>
  <c r="O97" i="31"/>
  <c r="AD5" i="31"/>
  <c r="L37" i="30" s="1"/>
  <c r="I82" i="31"/>
  <c r="O100" i="29"/>
  <c r="N101" i="29"/>
  <c r="C81" i="29"/>
  <c r="B82" i="29" s="1"/>
  <c r="N88" i="8"/>
  <c r="O87" i="8"/>
  <c r="P87" i="8" s="1"/>
  <c r="J82" i="31" l="1"/>
  <c r="AD7" i="31" s="1"/>
  <c r="L39" i="30" s="1"/>
  <c r="L48" i="30" s="1"/>
  <c r="AD10" i="31"/>
  <c r="L42" i="30" s="1"/>
  <c r="L43" i="30" s="1"/>
  <c r="L53" i="30" s="1"/>
  <c r="N99" i="31"/>
  <c r="O98" i="31"/>
  <c r="B84" i="31"/>
  <c r="O101" i="29"/>
  <c r="N102" i="29"/>
  <c r="H82" i="29"/>
  <c r="C82" i="29"/>
  <c r="B83" i="29" s="1"/>
  <c r="N89" i="8"/>
  <c r="O88" i="8"/>
  <c r="C84" i="31" l="1"/>
  <c r="N100" i="31"/>
  <c r="O99" i="31"/>
  <c r="P99" i="31" s="1"/>
  <c r="L57" i="30"/>
  <c r="L63" i="30" s="1"/>
  <c r="L65" i="30" s="1"/>
  <c r="M61" i="30" s="1"/>
  <c r="N103" i="29"/>
  <c r="O102" i="29"/>
  <c r="C83" i="29"/>
  <c r="D84" i="29" s="1"/>
  <c r="AD5" i="29"/>
  <c r="L37" i="28" s="1"/>
  <c r="I82" i="29"/>
  <c r="N90" i="8"/>
  <c r="O89" i="8"/>
  <c r="M62" i="30" l="1"/>
  <c r="M58" i="30"/>
  <c r="L59" i="30"/>
  <c r="N101" i="31"/>
  <c r="O100" i="31"/>
  <c r="B85" i="31"/>
  <c r="N104" i="29"/>
  <c r="O103" i="29"/>
  <c r="J82" i="29"/>
  <c r="AD7" i="29" s="1"/>
  <c r="L39" i="28" s="1"/>
  <c r="L48" i="28" s="1"/>
  <c r="AD10" i="29"/>
  <c r="L42" i="28" s="1"/>
  <c r="B84" i="29"/>
  <c r="N91" i="8"/>
  <c r="O90" i="8"/>
  <c r="N102" i="31" l="1"/>
  <c r="O101" i="31"/>
  <c r="M64" i="30"/>
  <c r="L67" i="30"/>
  <c r="L68" i="30" s="1"/>
  <c r="M51" i="30"/>
  <c r="C85" i="31"/>
  <c r="O104" i="29"/>
  <c r="N105" i="29"/>
  <c r="C84" i="29"/>
  <c r="B85" i="29" s="1"/>
  <c r="L43" i="28"/>
  <c r="L53" i="28" s="1"/>
  <c r="N92" i="8"/>
  <c r="O91" i="8"/>
  <c r="N103" i="31" l="1"/>
  <c r="O102" i="31"/>
  <c r="B86" i="31"/>
  <c r="N106" i="29"/>
  <c r="O105" i="29"/>
  <c r="P105" i="29" s="1"/>
  <c r="U106" i="29" s="1"/>
  <c r="AF6" i="29" s="1"/>
  <c r="N38" i="28" s="1"/>
  <c r="C85" i="29"/>
  <c r="B86" i="29" s="1"/>
  <c r="L57" i="28"/>
  <c r="L63" i="28" s="1"/>
  <c r="L65" i="28" s="1"/>
  <c r="M61" i="28" s="1"/>
  <c r="N93" i="8"/>
  <c r="O92" i="8"/>
  <c r="C86" i="31" l="1"/>
  <c r="B87" i="31" s="1"/>
  <c r="N104" i="31"/>
  <c r="O103" i="31"/>
  <c r="S106" i="29"/>
  <c r="AF4" i="29" s="1"/>
  <c r="N36" i="28" s="1"/>
  <c r="N107" i="29"/>
  <c r="O106" i="29"/>
  <c r="C86" i="29"/>
  <c r="B87" i="29" s="1"/>
  <c r="M58" i="28"/>
  <c r="M62" i="28"/>
  <c r="L59" i="28"/>
  <c r="N94" i="8"/>
  <c r="S94" i="8" s="1"/>
  <c r="AE4" i="8" s="1"/>
  <c r="M36" i="27" s="1"/>
  <c r="O93" i="8"/>
  <c r="P93" i="8" s="1"/>
  <c r="U94" i="8" s="1"/>
  <c r="AE6" i="8" s="1"/>
  <c r="M38" i="27" s="1"/>
  <c r="C87" i="31" l="1"/>
  <c r="B88" i="31" s="1"/>
  <c r="N105" i="31"/>
  <c r="O104" i="31"/>
  <c r="O107" i="29"/>
  <c r="N108" i="29"/>
  <c r="M64" i="28"/>
  <c r="C87" i="29"/>
  <c r="B88" i="29" s="1"/>
  <c r="M51" i="28"/>
  <c r="L67" i="28"/>
  <c r="L68" i="28" s="1"/>
  <c r="O94" i="8"/>
  <c r="N95" i="8"/>
  <c r="N106" i="31" l="1"/>
  <c r="O105" i="31"/>
  <c r="P105" i="31" s="1"/>
  <c r="U106" i="31" s="1"/>
  <c r="AF6" i="31" s="1"/>
  <c r="N38" i="30" s="1"/>
  <c r="C88" i="31"/>
  <c r="B89" i="31" s="1"/>
  <c r="N109" i="29"/>
  <c r="O108" i="29"/>
  <c r="C88" i="29"/>
  <c r="B89" i="29" s="1"/>
  <c r="N96" i="8"/>
  <c r="O95" i="8"/>
  <c r="C89" i="31" l="1"/>
  <c r="B90" i="31" s="1"/>
  <c r="N107" i="31"/>
  <c r="S106" i="31"/>
  <c r="AF4" i="31" s="1"/>
  <c r="N36" i="30" s="1"/>
  <c r="O106" i="31"/>
  <c r="N110" i="29"/>
  <c r="O109" i="29"/>
  <c r="C89" i="29"/>
  <c r="B90" i="29" s="1"/>
  <c r="N97" i="8"/>
  <c r="O96" i="8"/>
  <c r="C90" i="31" l="1"/>
  <c r="B91" i="31" s="1"/>
  <c r="N108" i="31"/>
  <c r="O107" i="31"/>
  <c r="N111" i="29"/>
  <c r="O110" i="29"/>
  <c r="C90" i="29"/>
  <c r="B91" i="29" s="1"/>
  <c r="N98" i="8"/>
  <c r="O97" i="8"/>
  <c r="C91" i="31" l="1"/>
  <c r="B92" i="31" s="1"/>
  <c r="N109" i="31"/>
  <c r="O108" i="31"/>
  <c r="N112" i="29"/>
  <c r="O111" i="29"/>
  <c r="P111" i="29" s="1"/>
  <c r="C91" i="29"/>
  <c r="B92" i="29" s="1"/>
  <c r="O98" i="8"/>
  <c r="N99" i="8"/>
  <c r="C92" i="31" l="1"/>
  <c r="B93" i="31" s="1"/>
  <c r="N110" i="31"/>
  <c r="O109" i="31"/>
  <c r="O112" i="29"/>
  <c r="N113" i="29"/>
  <c r="C92" i="29"/>
  <c r="B93" i="29" s="1"/>
  <c r="O99" i="8"/>
  <c r="P99" i="8" s="1"/>
  <c r="N100" i="8"/>
  <c r="C93" i="31" l="1"/>
  <c r="B94" i="31" s="1"/>
  <c r="N111" i="31"/>
  <c r="O110" i="31"/>
  <c r="O113" i="29"/>
  <c r="N114" i="29"/>
  <c r="C93" i="29"/>
  <c r="B94" i="29" s="1"/>
  <c r="O100" i="8"/>
  <c r="N101" i="8"/>
  <c r="H94" i="31" l="1"/>
  <c r="C94" i="31"/>
  <c r="B95" i="31" s="1"/>
  <c r="N112" i="31"/>
  <c r="O111" i="31"/>
  <c r="P111" i="31" s="1"/>
  <c r="N115" i="29"/>
  <c r="O114" i="29"/>
  <c r="C94" i="29"/>
  <c r="B95" i="29" s="1"/>
  <c r="H94" i="29"/>
  <c r="N102" i="8"/>
  <c r="O101" i="8"/>
  <c r="C95" i="31" l="1"/>
  <c r="D96" i="31" s="1"/>
  <c r="N113" i="31"/>
  <c r="O112" i="31"/>
  <c r="AE5" i="31"/>
  <c r="M37" i="30" s="1"/>
  <c r="I94" i="31"/>
  <c r="N116" i="29"/>
  <c r="O115" i="29"/>
  <c r="C95" i="29"/>
  <c r="D96" i="29" s="1"/>
  <c r="AE5" i="29"/>
  <c r="M37" i="28" s="1"/>
  <c r="I94" i="29"/>
  <c r="N103" i="8"/>
  <c r="O102" i="8"/>
  <c r="J94" i="31" l="1"/>
  <c r="AE7" i="31" s="1"/>
  <c r="M39" i="30" s="1"/>
  <c r="M48" i="30" s="1"/>
  <c r="AE10" i="31"/>
  <c r="M42" i="30" s="1"/>
  <c r="N114" i="31"/>
  <c r="O113" i="31"/>
  <c r="B96" i="31"/>
  <c r="N117" i="29"/>
  <c r="O116" i="29"/>
  <c r="B96" i="29"/>
  <c r="C96" i="29" s="1"/>
  <c r="J94" i="29"/>
  <c r="AE7" i="29" s="1"/>
  <c r="M39" i="28" s="1"/>
  <c r="M48" i="28" s="1"/>
  <c r="AE10" i="29"/>
  <c r="M42" i="28" s="1"/>
  <c r="O103" i="8"/>
  <c r="N104" i="8"/>
  <c r="C96" i="31" l="1"/>
  <c r="N115" i="31"/>
  <c r="O114" i="31"/>
  <c r="M43" i="30"/>
  <c r="M53" i="30" s="1"/>
  <c r="N118" i="29"/>
  <c r="O117" i="29"/>
  <c r="P117" i="29" s="1"/>
  <c r="U118" i="29" s="1"/>
  <c r="AG6" i="29" s="1"/>
  <c r="O38" i="28" s="1"/>
  <c r="M43" i="28"/>
  <c r="M53" i="28" s="1"/>
  <c r="B97" i="29"/>
  <c r="N105" i="8"/>
  <c r="O104" i="8"/>
  <c r="M57" i="30" l="1"/>
  <c r="M63" i="30" s="1"/>
  <c r="M65" i="30" s="1"/>
  <c r="N61" i="30" s="1"/>
  <c r="N116" i="31"/>
  <c r="O115" i="31"/>
  <c r="B97" i="31"/>
  <c r="S118" i="29"/>
  <c r="AG4" i="29" s="1"/>
  <c r="O36" i="28" s="1"/>
  <c r="N119" i="29"/>
  <c r="O118" i="29"/>
  <c r="C97" i="29"/>
  <c r="B98" i="29" s="1"/>
  <c r="M57" i="28"/>
  <c r="M63" i="28" s="1"/>
  <c r="M65" i="28" s="1"/>
  <c r="O105" i="8"/>
  <c r="P105" i="8" s="1"/>
  <c r="U106" i="8" s="1"/>
  <c r="AF6" i="8" s="1"/>
  <c r="N38" i="27" s="1"/>
  <c r="N106" i="8"/>
  <c r="S106" i="8" s="1"/>
  <c r="AF4" i="8" s="1"/>
  <c r="N36" i="27" s="1"/>
  <c r="C97" i="31" l="1"/>
  <c r="N62" i="30"/>
  <c r="N58" i="30"/>
  <c r="N117" i="31"/>
  <c r="O116" i="31"/>
  <c r="M59" i="30"/>
  <c r="N120" i="29"/>
  <c r="O119" i="29"/>
  <c r="N61" i="28"/>
  <c r="N62" i="28" s="1"/>
  <c r="M59" i="28"/>
  <c r="C98" i="29"/>
  <c r="B99" i="29" s="1"/>
  <c r="N107" i="8"/>
  <c r="O106" i="8"/>
  <c r="M67" i="30" l="1"/>
  <c r="M68" i="30" s="1"/>
  <c r="N51" i="30"/>
  <c r="N64" i="30"/>
  <c r="N118" i="31"/>
  <c r="O117" i="31"/>
  <c r="P117" i="31" s="1"/>
  <c r="U118" i="31" s="1"/>
  <c r="AG6" i="31" s="1"/>
  <c r="O38" i="30" s="1"/>
  <c r="B98" i="31"/>
  <c r="N121" i="29"/>
  <c r="O120" i="29"/>
  <c r="N58" i="28"/>
  <c r="N64" i="28" s="1"/>
  <c r="C99" i="29"/>
  <c r="B100" i="29" s="1"/>
  <c r="M67" i="28"/>
  <c r="M68" i="28" s="1"/>
  <c r="N51" i="28"/>
  <c r="O107" i="8"/>
  <c r="N108" i="8"/>
  <c r="S118" i="31" l="1"/>
  <c r="AG4" i="31" s="1"/>
  <c r="O36" i="30" s="1"/>
  <c r="N119" i="31"/>
  <c r="O118" i="31"/>
  <c r="C98" i="31"/>
  <c r="O121" i="29"/>
  <c r="N122" i="29"/>
  <c r="C100" i="29"/>
  <c r="B101" i="29" s="1"/>
  <c r="N109" i="8"/>
  <c r="O108" i="8"/>
  <c r="B99" i="31" l="1"/>
  <c r="N120" i="31"/>
  <c r="O119" i="31"/>
  <c r="N123" i="29"/>
  <c r="O122" i="29"/>
  <c r="C101" i="29"/>
  <c r="B102" i="29" s="1"/>
  <c r="O109" i="8"/>
  <c r="N110" i="8"/>
  <c r="N121" i="31" l="1"/>
  <c r="O120" i="31"/>
  <c r="C99" i="31"/>
  <c r="B100" i="31" s="1"/>
  <c r="O123" i="29"/>
  <c r="P123" i="29" s="1"/>
  <c r="N124" i="29"/>
  <c r="C102" i="29"/>
  <c r="B103" i="29" s="1"/>
  <c r="O110" i="8"/>
  <c r="N111" i="8"/>
  <c r="C100" i="31" l="1"/>
  <c r="B101" i="31" s="1"/>
  <c r="N122" i="31"/>
  <c r="O121" i="31"/>
  <c r="O124" i="29"/>
  <c r="N125" i="29"/>
  <c r="C103" i="29"/>
  <c r="B104" i="29" s="1"/>
  <c r="N112" i="8"/>
  <c r="O111" i="8"/>
  <c r="P111" i="8" s="1"/>
  <c r="C101" i="31" l="1"/>
  <c r="B102" i="31" s="1"/>
  <c r="N123" i="31"/>
  <c r="O122" i="31"/>
  <c r="O125" i="29"/>
  <c r="N126" i="29"/>
  <c r="C104" i="29"/>
  <c r="B105" i="29" s="1"/>
  <c r="N113" i="8"/>
  <c r="O112" i="8"/>
  <c r="C102" i="31" l="1"/>
  <c r="B103" i="31" s="1"/>
  <c r="N124" i="31"/>
  <c r="O123" i="31"/>
  <c r="P123" i="31" s="1"/>
  <c r="N127" i="29"/>
  <c r="O126" i="29"/>
  <c r="C105" i="29"/>
  <c r="B106" i="29" s="1"/>
  <c r="N114" i="8"/>
  <c r="O113" i="8"/>
  <c r="C103" i="31" l="1"/>
  <c r="B104" i="31" s="1"/>
  <c r="N125" i="31"/>
  <c r="O124" i="31"/>
  <c r="N128" i="29"/>
  <c r="O127" i="29"/>
  <c r="H106" i="29"/>
  <c r="C106" i="29"/>
  <c r="B107" i="29" s="1"/>
  <c r="N115" i="8"/>
  <c r="O114" i="8"/>
  <c r="C104" i="31" l="1"/>
  <c r="B105" i="31" s="1"/>
  <c r="N126" i="31"/>
  <c r="O125" i="31"/>
  <c r="N129" i="29"/>
  <c r="O128" i="29"/>
  <c r="C107" i="29"/>
  <c r="D108" i="29" s="1"/>
  <c r="AF5" i="29"/>
  <c r="N37" i="28" s="1"/>
  <c r="I106" i="29"/>
  <c r="N116" i="8"/>
  <c r="O115" i="8"/>
  <c r="N127" i="31" l="1"/>
  <c r="O126" i="31"/>
  <c r="C105" i="31"/>
  <c r="B106" i="31" s="1"/>
  <c r="N130" i="29"/>
  <c r="O129" i="29"/>
  <c r="P129" i="29" s="1"/>
  <c r="U130" i="29" s="1"/>
  <c r="AH6" i="29" s="1"/>
  <c r="P38" i="28" s="1"/>
  <c r="J106" i="29"/>
  <c r="AF7" i="29" s="1"/>
  <c r="N39" i="28" s="1"/>
  <c r="N48" i="28" s="1"/>
  <c r="AF10" i="29"/>
  <c r="N42" i="28" s="1"/>
  <c r="B108" i="29"/>
  <c r="O116" i="8"/>
  <c r="N117" i="8"/>
  <c r="H106" i="31" l="1"/>
  <c r="C106" i="31"/>
  <c r="B107" i="31" s="1"/>
  <c r="N128" i="31"/>
  <c r="O127" i="31"/>
  <c r="N131" i="29"/>
  <c r="O130" i="29"/>
  <c r="S130" i="29"/>
  <c r="AH4" i="29" s="1"/>
  <c r="P36" i="28" s="1"/>
  <c r="C108" i="29"/>
  <c r="N43" i="28"/>
  <c r="N53" i="28" s="1"/>
  <c r="O117" i="8"/>
  <c r="P117" i="8" s="1"/>
  <c r="U118" i="8" s="1"/>
  <c r="AG6" i="8" s="1"/>
  <c r="O38" i="27" s="1"/>
  <c r="N118" i="8"/>
  <c r="S118" i="8" s="1"/>
  <c r="AG4" i="8" s="1"/>
  <c r="O36" i="27" s="1"/>
  <c r="C107" i="31" l="1"/>
  <c r="D108" i="31" s="1"/>
  <c r="N129" i="31"/>
  <c r="O128" i="31"/>
  <c r="AF5" i="31"/>
  <c r="N37" i="30" s="1"/>
  <c r="I106" i="31"/>
  <c r="N132" i="29"/>
  <c r="O131" i="29"/>
  <c r="N57" i="28"/>
  <c r="N63" i="28" s="1"/>
  <c r="N65" i="28" s="1"/>
  <c r="B109" i="29"/>
  <c r="N119" i="8"/>
  <c r="O118" i="8"/>
  <c r="J106" i="31" l="1"/>
  <c r="AF7" i="31" s="1"/>
  <c r="N39" i="30" s="1"/>
  <c r="N48" i="30" s="1"/>
  <c r="AF10" i="31"/>
  <c r="N42" i="30" s="1"/>
  <c r="N130" i="31"/>
  <c r="O129" i="31"/>
  <c r="P129" i="31" s="1"/>
  <c r="U130" i="31" s="1"/>
  <c r="AH6" i="31" s="1"/>
  <c r="P38" i="30" s="1"/>
  <c r="B108" i="31"/>
  <c r="N133" i="29"/>
  <c r="O132" i="29"/>
  <c r="O61" i="28"/>
  <c r="O58" i="28" s="1"/>
  <c r="C109" i="29"/>
  <c r="N59" i="28"/>
  <c r="N120" i="8"/>
  <c r="O119" i="8"/>
  <c r="N43" i="30" l="1"/>
  <c r="N53" i="30" s="1"/>
  <c r="N57" i="30" s="1"/>
  <c r="N63" i="30" s="1"/>
  <c r="N65" i="30" s="1"/>
  <c r="O61" i="30" s="1"/>
  <c r="C108" i="31"/>
  <c r="N131" i="31"/>
  <c r="S130" i="31"/>
  <c r="AH4" i="31" s="1"/>
  <c r="P36" i="30" s="1"/>
  <c r="O130" i="31"/>
  <c r="N134" i="29"/>
  <c r="O133" i="29"/>
  <c r="O62" i="28"/>
  <c r="N67" i="28"/>
  <c r="N68" i="28" s="1"/>
  <c r="O51" i="28"/>
  <c r="B110" i="29"/>
  <c r="O64" i="28"/>
  <c r="O120" i="8"/>
  <c r="N121" i="8"/>
  <c r="O58" i="30" l="1"/>
  <c r="O62" i="30"/>
  <c r="N59" i="30"/>
  <c r="N132" i="31"/>
  <c r="O131" i="31"/>
  <c r="B109" i="31"/>
  <c r="N135" i="29"/>
  <c r="O134" i="29"/>
  <c r="C110" i="29"/>
  <c r="N122" i="8"/>
  <c r="O121" i="8"/>
  <c r="O51" i="30" l="1"/>
  <c r="N67" i="30"/>
  <c r="N68" i="30" s="1"/>
  <c r="O64" i="30"/>
  <c r="N133" i="31"/>
  <c r="O132" i="31"/>
  <c r="C109" i="31"/>
  <c r="B110" i="31" s="1"/>
  <c r="N136" i="29"/>
  <c r="O135" i="29"/>
  <c r="P135" i="29" s="1"/>
  <c r="B111" i="29"/>
  <c r="N123" i="8"/>
  <c r="O122" i="8"/>
  <c r="N134" i="31" l="1"/>
  <c r="O133" i="31"/>
  <c r="C110" i="31"/>
  <c r="B111" i="31" s="1"/>
  <c r="O136" i="29"/>
  <c r="N137" i="29"/>
  <c r="C111" i="29"/>
  <c r="B112" i="29" s="1"/>
  <c r="N124" i="8"/>
  <c r="O123" i="8"/>
  <c r="P123" i="8" s="1"/>
  <c r="C111" i="31" l="1"/>
  <c r="B112" i="31" s="1"/>
  <c r="N135" i="31"/>
  <c r="O134" i="31"/>
  <c r="N138" i="29"/>
  <c r="O137" i="29"/>
  <c r="C112" i="29"/>
  <c r="B113" i="29" s="1"/>
  <c r="O124" i="8"/>
  <c r="N125" i="8"/>
  <c r="C112" i="31" l="1"/>
  <c r="B113" i="31" s="1"/>
  <c r="N136" i="31"/>
  <c r="O135" i="31"/>
  <c r="P135" i="31" s="1"/>
  <c r="N139" i="29"/>
  <c r="O138" i="29"/>
  <c r="C113" i="29"/>
  <c r="B114" i="29" s="1"/>
  <c r="O125" i="8"/>
  <c r="N126" i="8"/>
  <c r="C113" i="31" l="1"/>
  <c r="B114" i="31" s="1"/>
  <c r="N137" i="31"/>
  <c r="O136" i="31"/>
  <c r="N140" i="29"/>
  <c r="O139" i="29"/>
  <c r="C114" i="29"/>
  <c r="B115" i="29" s="1"/>
  <c r="N127" i="8"/>
  <c r="O126" i="8"/>
  <c r="C114" i="31" l="1"/>
  <c r="B115" i="31" s="1"/>
  <c r="N138" i="31"/>
  <c r="O137" i="31"/>
  <c r="N141" i="29"/>
  <c r="O140" i="29"/>
  <c r="C115" i="29"/>
  <c r="B116" i="29" s="1"/>
  <c r="N128" i="8"/>
  <c r="O127" i="8"/>
  <c r="C115" i="31" l="1"/>
  <c r="B116" i="31" s="1"/>
  <c r="N139" i="31"/>
  <c r="O138" i="31"/>
  <c r="N142" i="29"/>
  <c r="O141" i="29"/>
  <c r="P141" i="29" s="1"/>
  <c r="C116" i="29"/>
  <c r="B117" i="29" s="1"/>
  <c r="N129" i="8"/>
  <c r="O128" i="8"/>
  <c r="C116" i="31" l="1"/>
  <c r="B117" i="31" s="1"/>
  <c r="N140" i="31"/>
  <c r="O139" i="31"/>
  <c r="O142" i="29"/>
  <c r="N143" i="29"/>
  <c r="C117" i="29"/>
  <c r="B118" i="29" s="1"/>
  <c r="N130" i="8"/>
  <c r="S130" i="8" s="1"/>
  <c r="AH4" i="8" s="1"/>
  <c r="P36" i="27" s="1"/>
  <c r="O129" i="8"/>
  <c r="P129" i="8" s="1"/>
  <c r="U130" i="8" s="1"/>
  <c r="AH6" i="8" s="1"/>
  <c r="P38" i="27" s="1"/>
  <c r="C117" i="31" l="1"/>
  <c r="B118" i="31" s="1"/>
  <c r="N141" i="31"/>
  <c r="O140" i="31"/>
  <c r="N144" i="29"/>
  <c r="O143" i="29"/>
  <c r="C118" i="29"/>
  <c r="B119" i="29" s="1"/>
  <c r="H118" i="29"/>
  <c r="N131" i="8"/>
  <c r="O130" i="8"/>
  <c r="H118" i="31" l="1"/>
  <c r="C118" i="31"/>
  <c r="B119" i="31" s="1"/>
  <c r="N142" i="31"/>
  <c r="O141" i="31"/>
  <c r="P141" i="31" s="1"/>
  <c r="N145" i="29"/>
  <c r="O144" i="29"/>
  <c r="C119" i="29"/>
  <c r="D120" i="29" s="1"/>
  <c r="AG5" i="29"/>
  <c r="O37" i="28" s="1"/>
  <c r="I118" i="29"/>
  <c r="N132" i="8"/>
  <c r="O131" i="8"/>
  <c r="N143" i="31" l="1"/>
  <c r="O142" i="31"/>
  <c r="C119" i="31"/>
  <c r="D120" i="31" s="1"/>
  <c r="AG5" i="31"/>
  <c r="O37" i="30" s="1"/>
  <c r="I118" i="31"/>
  <c r="N146" i="29"/>
  <c r="O145" i="29"/>
  <c r="B120" i="29"/>
  <c r="C120" i="29" s="1"/>
  <c r="B121" i="29" s="1"/>
  <c r="J118" i="29"/>
  <c r="AG7" i="29" s="1"/>
  <c r="O39" i="28" s="1"/>
  <c r="O48" i="28" s="1"/>
  <c r="AG10" i="29"/>
  <c r="O42" i="28" s="1"/>
  <c r="O132" i="8"/>
  <c r="N133" i="8"/>
  <c r="AG10" i="31" l="1"/>
  <c r="O42" i="30" s="1"/>
  <c r="J118" i="31"/>
  <c r="AG7" i="31" s="1"/>
  <c r="O39" i="30" s="1"/>
  <c r="O48" i="30" s="1"/>
  <c r="B120" i="31"/>
  <c r="N144" i="31"/>
  <c r="O143" i="31"/>
  <c r="N147" i="29"/>
  <c r="O146" i="29"/>
  <c r="O43" i="28"/>
  <c r="O53" i="28" s="1"/>
  <c r="O57" i="28" s="1"/>
  <c r="O63" i="28" s="1"/>
  <c r="O65" i="28" s="1"/>
  <c r="C121" i="29"/>
  <c r="B122" i="29" s="1"/>
  <c r="N134" i="8"/>
  <c r="O133" i="8"/>
  <c r="C120" i="31" l="1"/>
  <c r="B121" i="31" s="1"/>
  <c r="N145" i="31"/>
  <c r="O144" i="31"/>
  <c r="O43" i="30"/>
  <c r="O53" i="30" s="1"/>
  <c r="N148" i="29"/>
  <c r="O147" i="29"/>
  <c r="P147" i="29" s="1"/>
  <c r="P61" i="28"/>
  <c r="P62" i="28" s="1"/>
  <c r="C122" i="29"/>
  <c r="B123" i="29" s="1"/>
  <c r="O59" i="28"/>
  <c r="O134" i="8"/>
  <c r="N135" i="8"/>
  <c r="O57" i="30" l="1"/>
  <c r="O63" i="30" s="1"/>
  <c r="O65" i="30" s="1"/>
  <c r="P61" i="30" s="1"/>
  <c r="C121" i="31"/>
  <c r="B122" i="31" s="1"/>
  <c r="N146" i="31"/>
  <c r="O145" i="31"/>
  <c r="O148" i="29"/>
  <c r="N149" i="29"/>
  <c r="P58" i="28"/>
  <c r="P64" i="28" s="1"/>
  <c r="C123" i="29"/>
  <c r="B124" i="29" s="1"/>
  <c r="P51" i="28"/>
  <c r="O67" i="28"/>
  <c r="O68" i="28" s="1"/>
  <c r="O135" i="8"/>
  <c r="P135" i="8" s="1"/>
  <c r="N136" i="8"/>
  <c r="C122" i="31" l="1"/>
  <c r="B123" i="31" s="1"/>
  <c r="N147" i="31"/>
  <c r="O146" i="31"/>
  <c r="O59" i="30"/>
  <c r="P58" i="30"/>
  <c r="P62" i="30"/>
  <c r="N150" i="29"/>
  <c r="O149" i="29"/>
  <c r="C124" i="29"/>
  <c r="B125" i="29" s="1"/>
  <c r="N137" i="8"/>
  <c r="O136" i="8"/>
  <c r="P64" i="30" l="1"/>
  <c r="P51" i="30"/>
  <c r="O67" i="30"/>
  <c r="O68" i="30" s="1"/>
  <c r="N148" i="31"/>
  <c r="O147" i="31"/>
  <c r="P147" i="31" s="1"/>
  <c r="C123" i="31"/>
  <c r="B124" i="31" s="1"/>
  <c r="N151" i="29"/>
  <c r="O150" i="29"/>
  <c r="C125" i="29"/>
  <c r="B126" i="29" s="1"/>
  <c r="O137" i="8"/>
  <c r="N138" i="8"/>
  <c r="C124" i="31" l="1"/>
  <c r="B125" i="31" s="1"/>
  <c r="N149" i="31"/>
  <c r="O148" i="31"/>
  <c r="N152" i="29"/>
  <c r="O151" i="29"/>
  <c r="C126" i="29"/>
  <c r="B127" i="29" s="1"/>
  <c r="N139" i="8"/>
  <c r="O138" i="8"/>
  <c r="C125" i="31" l="1"/>
  <c r="B126" i="31" s="1"/>
  <c r="N150" i="31"/>
  <c r="O149" i="31"/>
  <c r="O152" i="29"/>
  <c r="N153" i="29"/>
  <c r="C127" i="29"/>
  <c r="B128" i="29" s="1"/>
  <c r="O139" i="8"/>
  <c r="N140" i="8"/>
  <c r="C126" i="31" l="1"/>
  <c r="B127" i="31" s="1"/>
  <c r="N151" i="31"/>
  <c r="O150" i="31"/>
  <c r="N154" i="29"/>
  <c r="O153" i="29"/>
  <c r="P153" i="29" s="1"/>
  <c r="C128" i="29"/>
  <c r="B129" i="29" s="1"/>
  <c r="O140" i="8"/>
  <c r="N141" i="8"/>
  <c r="C127" i="31" l="1"/>
  <c r="B128" i="31" s="1"/>
  <c r="N152" i="31"/>
  <c r="O151" i="31"/>
  <c r="N155" i="29"/>
  <c r="O154" i="29"/>
  <c r="C129" i="29"/>
  <c r="B130" i="29" s="1"/>
  <c r="N142" i="8"/>
  <c r="O141" i="8"/>
  <c r="P141" i="8" s="1"/>
  <c r="C128" i="31" l="1"/>
  <c r="B129" i="31" s="1"/>
  <c r="N153" i="31"/>
  <c r="O152" i="31"/>
  <c r="N156" i="29"/>
  <c r="O155" i="29"/>
  <c r="H130" i="29"/>
  <c r="C130" i="29"/>
  <c r="B131" i="29" s="1"/>
  <c r="O142" i="8"/>
  <c r="N143" i="8"/>
  <c r="C129" i="31" l="1"/>
  <c r="B130" i="31" s="1"/>
  <c r="N154" i="31"/>
  <c r="O153" i="31"/>
  <c r="P153" i="31" s="1"/>
  <c r="N157" i="29"/>
  <c r="O156" i="29"/>
  <c r="C131" i="29"/>
  <c r="D132" i="29" s="1"/>
  <c r="AH5" i="29"/>
  <c r="P37" i="28" s="1"/>
  <c r="I130" i="29"/>
  <c r="O143" i="8"/>
  <c r="N144" i="8"/>
  <c r="H130" i="31" l="1"/>
  <c r="C130" i="31"/>
  <c r="B131" i="31" s="1"/>
  <c r="N155" i="31"/>
  <c r="O154" i="31"/>
  <c r="N158" i="29"/>
  <c r="O158" i="29" s="1"/>
  <c r="O157" i="29"/>
  <c r="J130" i="29"/>
  <c r="AH7" i="29" s="1"/>
  <c r="P39" i="28" s="1"/>
  <c r="P48" i="28" s="1"/>
  <c r="AH10" i="29"/>
  <c r="P42" i="28" s="1"/>
  <c r="B132" i="29"/>
  <c r="O144" i="8"/>
  <c r="N145" i="8"/>
  <c r="C131" i="31" l="1"/>
  <c r="D132" i="31" s="1"/>
  <c r="N156" i="31"/>
  <c r="O155" i="31"/>
  <c r="AH5" i="31"/>
  <c r="P37" i="30" s="1"/>
  <c r="I130" i="31"/>
  <c r="C132" i="29"/>
  <c r="B133" i="29" s="1"/>
  <c r="P43" i="28"/>
  <c r="P53" i="28" s="1"/>
  <c r="N146" i="8"/>
  <c r="O145" i="8"/>
  <c r="B132" i="31" l="1"/>
  <c r="C132" i="31" s="1"/>
  <c r="J130" i="31"/>
  <c r="AH7" i="31" s="1"/>
  <c r="P39" i="30" s="1"/>
  <c r="P48" i="30" s="1"/>
  <c r="AH10" i="31"/>
  <c r="P42" i="30" s="1"/>
  <c r="N157" i="31"/>
  <c r="O156" i="31"/>
  <c r="P57" i="28"/>
  <c r="P63" i="28" s="1"/>
  <c r="P65" i="28" s="1"/>
  <c r="C133" i="29"/>
  <c r="B134" i="29" s="1"/>
  <c r="O146" i="8"/>
  <c r="N147" i="8"/>
  <c r="P43" i="30" l="1"/>
  <c r="P53" i="30" s="1"/>
  <c r="P57" i="30" s="1"/>
  <c r="P63" i="30" s="1"/>
  <c r="P65" i="30" s="1"/>
  <c r="B133" i="31"/>
  <c r="N158" i="31"/>
  <c r="O158" i="31" s="1"/>
  <c r="O157" i="31"/>
  <c r="C134" i="29"/>
  <c r="B135" i="29" s="1"/>
  <c r="P59" i="28"/>
  <c r="P67" i="28" s="1"/>
  <c r="P68" i="28" s="1"/>
  <c r="O147" i="8"/>
  <c r="P147" i="8" s="1"/>
  <c r="N148" i="8"/>
  <c r="P59" i="30" l="1"/>
  <c r="P67" i="30" s="1"/>
  <c r="P68" i="30" s="1"/>
  <c r="C133" i="31"/>
  <c r="B134" i="31" s="1"/>
  <c r="C135" i="29"/>
  <c r="B136" i="29" s="1"/>
  <c r="N149" i="8"/>
  <c r="O148" i="8"/>
  <c r="C134" i="31" l="1"/>
  <c r="B135" i="31" s="1"/>
  <c r="C136" i="29"/>
  <c r="B137" i="29" s="1"/>
  <c r="N150" i="8"/>
  <c r="O149" i="8"/>
  <c r="C135" i="31" l="1"/>
  <c r="B136" i="31" s="1"/>
  <c r="C137" i="29"/>
  <c r="B138" i="29" s="1"/>
  <c r="O150" i="8"/>
  <c r="N151" i="8"/>
  <c r="C136" i="31" l="1"/>
  <c r="B137" i="31" s="1"/>
  <c r="C138" i="29"/>
  <c r="B139" i="29" s="1"/>
  <c r="O151" i="8"/>
  <c r="N152" i="8"/>
  <c r="C137" i="31" l="1"/>
  <c r="B138" i="31" s="1"/>
  <c r="C139" i="29"/>
  <c r="B140" i="29" s="1"/>
  <c r="N153" i="8"/>
  <c r="O152" i="8"/>
  <c r="C138" i="31" l="1"/>
  <c r="B139" i="31" s="1"/>
  <c r="C140" i="29"/>
  <c r="B141" i="29" s="1"/>
  <c r="N154" i="8"/>
  <c r="O153" i="8"/>
  <c r="P153" i="8" s="1"/>
  <c r="C139" i="31" l="1"/>
  <c r="B140" i="31" s="1"/>
  <c r="C141" i="29"/>
  <c r="B142" i="29" s="1"/>
  <c r="O154" i="8"/>
  <c r="N155" i="8"/>
  <c r="C140" i="31" l="1"/>
  <c r="B141" i="31" s="1"/>
  <c r="C142" i="29"/>
  <c r="B143" i="29" s="1"/>
  <c r="N156" i="8"/>
  <c r="O155" i="8"/>
  <c r="C141" i="31" l="1"/>
  <c r="B142" i="31" s="1"/>
  <c r="C143" i="29"/>
  <c r="D144" i="29" s="1"/>
  <c r="O156" i="8"/>
  <c r="N157" i="8"/>
  <c r="C142" i="31" l="1"/>
  <c r="B143" i="31" s="1"/>
  <c r="B144" i="29"/>
  <c r="O157" i="8"/>
  <c r="N158" i="8"/>
  <c r="O158" i="8" s="1"/>
  <c r="C143" i="31" l="1"/>
  <c r="D144" i="31" s="1"/>
  <c r="C144" i="29"/>
  <c r="B145" i="29" s="1"/>
  <c r="D12" i="8"/>
  <c r="B144" i="31" l="1"/>
  <c r="C145" i="29"/>
  <c r="B146" i="29" s="1"/>
  <c r="D24" i="8"/>
  <c r="H22" i="8"/>
  <c r="C144" i="31" l="1"/>
  <c r="B145" i="31" s="1"/>
  <c r="C146" i="29"/>
  <c r="B147" i="29" s="1"/>
  <c r="I22" i="8"/>
  <c r="Y5" i="8"/>
  <c r="G37" i="27" s="1"/>
  <c r="C145" i="31" l="1"/>
  <c r="B146" i="31" s="1"/>
  <c r="C147" i="29"/>
  <c r="B148" i="29" s="1"/>
  <c r="Y10" i="8"/>
  <c r="G42" i="27" s="1"/>
  <c r="J22" i="8"/>
  <c r="Y7" i="8" s="1"/>
  <c r="G39" i="27" s="1"/>
  <c r="G50" i="27" s="1"/>
  <c r="C146" i="31" l="1"/>
  <c r="B147" i="31" s="1"/>
  <c r="C148" i="29"/>
  <c r="B149" i="29" s="1"/>
  <c r="G43" i="27"/>
  <c r="G55" i="27" s="1"/>
  <c r="G59" i="27" s="1"/>
  <c r="H34" i="8"/>
  <c r="Z5" i="8" s="1"/>
  <c r="H37" i="27" s="1"/>
  <c r="D36" i="8"/>
  <c r="C147" i="31" l="1"/>
  <c r="B148" i="31" s="1"/>
  <c r="C149" i="29"/>
  <c r="B150" i="29" s="1"/>
  <c r="G65" i="27"/>
  <c r="G67" i="27" s="1"/>
  <c r="H63" i="27" s="1"/>
  <c r="I34" i="8"/>
  <c r="Z10" i="8" s="1"/>
  <c r="H42" i="27" s="1"/>
  <c r="C148" i="31" l="1"/>
  <c r="B149" i="31" s="1"/>
  <c r="C150" i="29"/>
  <c r="B151" i="29" s="1"/>
  <c r="H60" i="27"/>
  <c r="H64" i="27"/>
  <c r="G61" i="27"/>
  <c r="J34" i="8"/>
  <c r="Z7" i="8" s="1"/>
  <c r="H39" i="27" s="1"/>
  <c r="H50" i="27" s="1"/>
  <c r="C149" i="31" l="1"/>
  <c r="B150" i="31" s="1"/>
  <c r="C151" i="29"/>
  <c r="B152" i="29" s="1"/>
  <c r="H66" i="27"/>
  <c r="H43" i="27"/>
  <c r="H55" i="27" s="1"/>
  <c r="H53" i="27"/>
  <c r="G69" i="27"/>
  <c r="G70" i="27" s="1"/>
  <c r="H46" i="8"/>
  <c r="C150" i="31" l="1"/>
  <c r="B151" i="31" s="1"/>
  <c r="C152" i="29"/>
  <c r="B153" i="29" s="1"/>
  <c r="H59" i="27"/>
  <c r="H65" i="27" s="1"/>
  <c r="H67" i="27" s="1"/>
  <c r="I63" i="27" s="1"/>
  <c r="D48" i="8"/>
  <c r="AA5" i="8"/>
  <c r="I37" i="27" s="1"/>
  <c r="I46" i="8"/>
  <c r="C151" i="31" l="1"/>
  <c r="B152" i="31" s="1"/>
  <c r="C153" i="29"/>
  <c r="B154" i="29" s="1"/>
  <c r="H61" i="27"/>
  <c r="I64" i="27"/>
  <c r="I60" i="27"/>
  <c r="AA10" i="8"/>
  <c r="I42" i="27" s="1"/>
  <c r="J46" i="8"/>
  <c r="AA7" i="8" s="1"/>
  <c r="I39" i="27" s="1"/>
  <c r="I50" i="27" s="1"/>
  <c r="C152" i="31" l="1"/>
  <c r="B153" i="31" s="1"/>
  <c r="C154" i="29"/>
  <c r="B155" i="29" s="1"/>
  <c r="I66" i="27"/>
  <c r="I43" i="27"/>
  <c r="I55" i="27" s="1"/>
  <c r="I53" i="27"/>
  <c r="H69" i="27"/>
  <c r="H70" i="27" s="1"/>
  <c r="H58" i="8"/>
  <c r="C153" i="31" l="1"/>
  <c r="B154" i="31" s="1"/>
  <c r="C155" i="29"/>
  <c r="B156" i="29" s="1"/>
  <c r="I59" i="27"/>
  <c r="I65" i="27" s="1"/>
  <c r="I67" i="27" s="1"/>
  <c r="J63" i="27" s="1"/>
  <c r="J60" i="27" s="1"/>
  <c r="AB5" i="8"/>
  <c r="J37" i="27" s="1"/>
  <c r="I58" i="8"/>
  <c r="D60" i="8"/>
  <c r="C154" i="31" l="1"/>
  <c r="B155" i="31" s="1"/>
  <c r="C156" i="29"/>
  <c r="B157" i="29" s="1"/>
  <c r="J66" i="27"/>
  <c r="J64" i="27"/>
  <c r="I61" i="27"/>
  <c r="I69" i="27" s="1"/>
  <c r="I70" i="27" s="1"/>
  <c r="AB10" i="8"/>
  <c r="J42" i="27" s="1"/>
  <c r="J58" i="8"/>
  <c r="AB7" i="8" s="1"/>
  <c r="J39" i="27" s="1"/>
  <c r="C155" i="31" l="1"/>
  <c r="B156" i="31" s="1"/>
  <c r="C157" i="29"/>
  <c r="B158" i="29" s="1"/>
  <c r="J43" i="27"/>
  <c r="J55" i="27" s="1"/>
  <c r="J50" i="27"/>
  <c r="J53" i="27"/>
  <c r="H70" i="8"/>
  <c r="D72" i="8"/>
  <c r="C156" i="31" l="1"/>
  <c r="B157" i="31" s="1"/>
  <c r="C158" i="29"/>
  <c r="B159" i="29" s="1"/>
  <c r="J59" i="27"/>
  <c r="J65" i="27" s="1"/>
  <c r="J67" i="27" s="1"/>
  <c r="K63" i="27" s="1"/>
  <c r="K64" i="27" s="1"/>
  <c r="H82" i="8"/>
  <c r="AC5" i="8"/>
  <c r="K37" i="27" s="1"/>
  <c r="I70" i="8"/>
  <c r="C157" i="31" l="1"/>
  <c r="B158" i="31" s="1"/>
  <c r="C159" i="29"/>
  <c r="B160" i="29" s="1"/>
  <c r="K60" i="27"/>
  <c r="J61" i="27"/>
  <c r="K53" i="27" s="1"/>
  <c r="AC10" i="8"/>
  <c r="K42" i="27" s="1"/>
  <c r="J70" i="8"/>
  <c r="AC7" i="8" s="1"/>
  <c r="K39" i="27" s="1"/>
  <c r="AD5" i="8"/>
  <c r="L37" i="27" s="1"/>
  <c r="I82" i="8"/>
  <c r="C158" i="31" l="1"/>
  <c r="B159" i="31" s="1"/>
  <c r="C160" i="29"/>
  <c r="B161" i="29" s="1"/>
  <c r="K43" i="27"/>
  <c r="K55" i="27" s="1"/>
  <c r="K59" i="27" s="1"/>
  <c r="K50" i="27"/>
  <c r="K66" i="27"/>
  <c r="J69" i="27"/>
  <c r="J70" i="27" s="1"/>
  <c r="AD10" i="8"/>
  <c r="L42" i="27" s="1"/>
  <c r="J82" i="8"/>
  <c r="AD7" i="8" s="1"/>
  <c r="L39" i="27" s="1"/>
  <c r="L43" i="27" s="1"/>
  <c r="C159" i="31" l="1"/>
  <c r="B160" i="31" s="1"/>
  <c r="C161" i="29"/>
  <c r="B162" i="29" s="1"/>
  <c r="L50" i="27"/>
  <c r="K65" i="27"/>
  <c r="K67" i="27" s="1"/>
  <c r="L63" i="27" s="1"/>
  <c r="L60" i="27" s="1"/>
  <c r="L55" i="27"/>
  <c r="C160" i="31" l="1"/>
  <c r="B161" i="31" s="1"/>
  <c r="C162" i="29"/>
  <c r="B163" i="29" s="1"/>
  <c r="L66" i="27"/>
  <c r="L64" i="27"/>
  <c r="K61" i="27"/>
  <c r="C161" i="31" l="1"/>
  <c r="B162" i="31" s="1"/>
  <c r="C163" i="29"/>
  <c r="B164" i="29" s="1"/>
  <c r="L53" i="27"/>
  <c r="K69" i="27"/>
  <c r="K70" i="27" s="1"/>
  <c r="C162" i="31" l="1"/>
  <c r="B163" i="31" s="1"/>
  <c r="C164" i="29"/>
  <c r="B165" i="29" s="1"/>
  <c r="L59" i="27"/>
  <c r="L65" i="27" s="1"/>
  <c r="L67" i="27" s="1"/>
  <c r="M63" i="27" s="1"/>
  <c r="C163" i="31" l="1"/>
  <c r="B164" i="31" s="1"/>
  <c r="C165" i="29"/>
  <c r="B166" i="29" s="1"/>
  <c r="L61" i="27"/>
  <c r="L69" i="27" s="1"/>
  <c r="L70" i="27" s="1"/>
  <c r="M64" i="27"/>
  <c r="M60" i="27"/>
  <c r="M66" i="27" s="1"/>
  <c r="B83" i="8"/>
  <c r="C164" i="31" l="1"/>
  <c r="B165" i="31" s="1"/>
  <c r="C166" i="29"/>
  <c r="B167" i="29" s="1"/>
  <c r="M53" i="27"/>
  <c r="C83" i="8"/>
  <c r="D84" i="8" s="1"/>
  <c r="C165" i="31" l="1"/>
  <c r="B166" i="31" s="1"/>
  <c r="C167" i="29"/>
  <c r="B168" i="29" s="1"/>
  <c r="B84" i="8"/>
  <c r="C84" i="8" s="1"/>
  <c r="B85" i="8" s="1"/>
  <c r="C85" i="8" s="1"/>
  <c r="B86" i="8" s="1"/>
  <c r="C166" i="31" l="1"/>
  <c r="B167" i="31" s="1"/>
  <c r="C168" i="29"/>
  <c r="B169" i="29" s="1"/>
  <c r="C86" i="8"/>
  <c r="B87" i="8" s="1"/>
  <c r="C167" i="31" l="1"/>
  <c r="B168" i="31" s="1"/>
  <c r="C169" i="29"/>
  <c r="B170" i="29" s="1"/>
  <c r="C87" i="8"/>
  <c r="B88" i="8" s="1"/>
  <c r="C168" i="31" l="1"/>
  <c r="B169" i="31" s="1"/>
  <c r="C170" i="29"/>
  <c r="B171" i="29" s="1"/>
  <c r="C88" i="8"/>
  <c r="C169" i="31" l="1"/>
  <c r="B170" i="31" s="1"/>
  <c r="C171" i="29"/>
  <c r="B172" i="29" s="1"/>
  <c r="B89" i="8"/>
  <c r="C170" i="31" l="1"/>
  <c r="B171" i="31" s="1"/>
  <c r="C172" i="29"/>
  <c r="B173" i="29" s="1"/>
  <c r="C89" i="8"/>
  <c r="C171" i="31" l="1"/>
  <c r="B172" i="31" s="1"/>
  <c r="C173" i="29"/>
  <c r="B174" i="29" s="1"/>
  <c r="B90" i="8"/>
  <c r="C172" i="31" l="1"/>
  <c r="B173" i="31" s="1"/>
  <c r="C174" i="29"/>
  <c r="B175" i="29" s="1"/>
  <c r="C90" i="8"/>
  <c r="C173" i="31" l="1"/>
  <c r="B174" i="31" s="1"/>
  <c r="C175" i="29"/>
  <c r="B176" i="29" s="1"/>
  <c r="B91" i="8"/>
  <c r="C174" i="31" l="1"/>
  <c r="B175" i="31" s="1"/>
  <c r="C176" i="29"/>
  <c r="B177" i="29" s="1"/>
  <c r="C91" i="8"/>
  <c r="C175" i="31" l="1"/>
  <c r="B176" i="31" s="1"/>
  <c r="C177" i="29"/>
  <c r="B178" i="29" s="1"/>
  <c r="B92" i="8"/>
  <c r="C176" i="31" l="1"/>
  <c r="B177" i="31" s="1"/>
  <c r="C178" i="29"/>
  <c r="B179" i="29" s="1"/>
  <c r="C92" i="8"/>
  <c r="C177" i="31" l="1"/>
  <c r="B178" i="31" s="1"/>
  <c r="C179" i="29"/>
  <c r="B180" i="29" s="1"/>
  <c r="B93" i="8"/>
  <c r="C178" i="31" l="1"/>
  <c r="B179" i="31" s="1"/>
  <c r="C180" i="29"/>
  <c r="B181" i="29" s="1"/>
  <c r="C93" i="8"/>
  <c r="C179" i="31" l="1"/>
  <c r="B180" i="31" s="1"/>
  <c r="C181" i="29"/>
  <c r="B182" i="29" s="1"/>
  <c r="B94" i="8"/>
  <c r="C94" i="8" s="1"/>
  <c r="C180" i="31" l="1"/>
  <c r="B181" i="31" s="1"/>
  <c r="C182" i="29"/>
  <c r="B183" i="29" s="1"/>
  <c r="B95" i="8"/>
  <c r="C95" i="8" s="1"/>
  <c r="H94" i="8"/>
  <c r="C181" i="31" l="1"/>
  <c r="B182" i="31" s="1"/>
  <c r="C183" i="29"/>
  <c r="B184" i="29" s="1"/>
  <c r="I94" i="8"/>
  <c r="AE5" i="8"/>
  <c r="M37" i="27" s="1"/>
  <c r="D96" i="8"/>
  <c r="B96" i="8"/>
  <c r="C182" i="31" l="1"/>
  <c r="B183" i="31" s="1"/>
  <c r="C184" i="29"/>
  <c r="B185" i="29" s="1"/>
  <c r="C96" i="8"/>
  <c r="B97" i="8" s="1"/>
  <c r="AE10" i="8"/>
  <c r="M42" i="27" s="1"/>
  <c r="J94" i="8"/>
  <c r="AE7" i="8" s="1"/>
  <c r="M39" i="27" s="1"/>
  <c r="C183" i="31" l="1"/>
  <c r="B184" i="31" s="1"/>
  <c r="C185" i="29"/>
  <c r="B186" i="29" s="1"/>
  <c r="M43" i="27"/>
  <c r="M55" i="27" s="1"/>
  <c r="M59" i="27" s="1"/>
  <c r="M65" i="27" s="1"/>
  <c r="M67" i="27" s="1"/>
  <c r="N63" i="27" s="1"/>
  <c r="M50" i="27"/>
  <c r="C97" i="8"/>
  <c r="B98" i="8" s="1"/>
  <c r="C184" i="31" l="1"/>
  <c r="B185" i="31" s="1"/>
  <c r="C186" i="29"/>
  <c r="B187" i="29" s="1"/>
  <c r="C98" i="8"/>
  <c r="B99" i="8" s="1"/>
  <c r="M61" i="27"/>
  <c r="N60" i="27"/>
  <c r="N66" i="27" s="1"/>
  <c r="N64" i="27"/>
  <c r="C185" i="31" l="1"/>
  <c r="B186" i="31" s="1"/>
  <c r="C187" i="29"/>
  <c r="B188" i="29" s="1"/>
  <c r="C99" i="8"/>
  <c r="B100" i="8" s="1"/>
  <c r="M69" i="27"/>
  <c r="M70" i="27" s="1"/>
  <c r="N53" i="27"/>
  <c r="C186" i="31" l="1"/>
  <c r="B187" i="31" s="1"/>
  <c r="C188" i="29"/>
  <c r="B189" i="29" s="1"/>
  <c r="C100" i="8"/>
  <c r="B101" i="8" s="1"/>
  <c r="C187" i="31" l="1"/>
  <c r="B188" i="31" s="1"/>
  <c r="C189" i="29"/>
  <c r="B190" i="29" s="1"/>
  <c r="C101" i="8"/>
  <c r="B102" i="8" s="1"/>
  <c r="C188" i="31" l="1"/>
  <c r="B189" i="31" s="1"/>
  <c r="C190" i="29"/>
  <c r="B191" i="29" s="1"/>
  <c r="C102" i="8"/>
  <c r="C189" i="31" l="1"/>
  <c r="B190" i="31" s="1"/>
  <c r="C191" i="29"/>
  <c r="B192" i="29" s="1"/>
  <c r="B103" i="8"/>
  <c r="C190" i="31" l="1"/>
  <c r="B191" i="31" s="1"/>
  <c r="C192" i="29"/>
  <c r="B193" i="29" s="1"/>
  <c r="C103" i="8"/>
  <c r="C191" i="31" l="1"/>
  <c r="B192" i="31" s="1"/>
  <c r="C193" i="29"/>
  <c r="B194" i="29" s="1"/>
  <c r="B104" i="8"/>
  <c r="C192" i="31" l="1"/>
  <c r="B193" i="31" s="1"/>
  <c r="C194" i="29"/>
  <c r="B195" i="29" s="1"/>
  <c r="C104" i="8"/>
  <c r="B105" i="8" s="1"/>
  <c r="C193" i="31" l="1"/>
  <c r="B194" i="31" s="1"/>
  <c r="C195" i="29"/>
  <c r="B196" i="29" s="1"/>
  <c r="C105" i="8"/>
  <c r="B106" i="8" s="1"/>
  <c r="C106" i="8" s="1"/>
  <c r="C194" i="31" l="1"/>
  <c r="B195" i="31" s="1"/>
  <c r="C196" i="29"/>
  <c r="B197" i="29" s="1"/>
  <c r="H106" i="8"/>
  <c r="B107" i="8"/>
  <c r="C107" i="8" s="1"/>
  <c r="C195" i="31" l="1"/>
  <c r="B196" i="31" s="1"/>
  <c r="C197" i="29"/>
  <c r="B198" i="29" s="1"/>
  <c r="D108" i="8"/>
  <c r="B108" i="8"/>
  <c r="C108" i="8" s="1"/>
  <c r="AF5" i="8"/>
  <c r="N37" i="27" s="1"/>
  <c r="I106" i="8"/>
  <c r="C196" i="31" l="1"/>
  <c r="B197" i="31" s="1"/>
  <c r="C198" i="29"/>
  <c r="B199" i="29" s="1"/>
  <c r="AF10" i="8"/>
  <c r="N42" i="27" s="1"/>
  <c r="J106" i="8"/>
  <c r="AF7" i="8" s="1"/>
  <c r="N39" i="27" s="1"/>
  <c r="N50" i="27" s="1"/>
  <c r="B109" i="8"/>
  <c r="C109" i="8" s="1"/>
  <c r="C197" i="31" l="1"/>
  <c r="B198" i="31" s="1"/>
  <c r="C199" i="29"/>
  <c r="B200" i="29" s="1"/>
  <c r="N43" i="27"/>
  <c r="N55" i="27" s="1"/>
  <c r="B110" i="8"/>
  <c r="C198" i="31" l="1"/>
  <c r="B199" i="31" s="1"/>
  <c r="C200" i="29"/>
  <c r="B201" i="29" s="1"/>
  <c r="N59" i="27"/>
  <c r="N65" i="27" s="1"/>
  <c r="N67" i="27" s="1"/>
  <c r="O63" i="27" s="1"/>
  <c r="C110" i="8"/>
  <c r="B111" i="8" s="1"/>
  <c r="C199" i="31" l="1"/>
  <c r="B200" i="31" s="1"/>
  <c r="C201" i="29"/>
  <c r="B202" i="29" s="1"/>
  <c r="O60" i="27"/>
  <c r="O66" i="27" s="1"/>
  <c r="O64" i="27"/>
  <c r="N61" i="27"/>
  <c r="O53" i="27" s="1"/>
  <c r="C111" i="8"/>
  <c r="B112" i="8" s="1"/>
  <c r="C200" i="31" l="1"/>
  <c r="B201" i="31" s="1"/>
  <c r="C202" i="29"/>
  <c r="B203" i="29" s="1"/>
  <c r="N69" i="27"/>
  <c r="N70" i="27" s="1"/>
  <c r="C112" i="8"/>
  <c r="B113" i="8" s="1"/>
  <c r="C201" i="31" l="1"/>
  <c r="B202" i="31" s="1"/>
  <c r="C203" i="29"/>
  <c r="B204" i="29" s="1"/>
  <c r="C113" i="8"/>
  <c r="B114" i="8" s="1"/>
  <c r="C202" i="31" l="1"/>
  <c r="B203" i="31" s="1"/>
  <c r="C204" i="29"/>
  <c r="B205" i="29" s="1"/>
  <c r="C114" i="8"/>
  <c r="B115" i="8" s="1"/>
  <c r="C203" i="31" l="1"/>
  <c r="B204" i="31" s="1"/>
  <c r="C205" i="29"/>
  <c r="B206" i="29" s="1"/>
  <c r="C115" i="8"/>
  <c r="B116" i="8" s="1"/>
  <c r="C204" i="31" l="1"/>
  <c r="B205" i="31" s="1"/>
  <c r="C206" i="29"/>
  <c r="B207" i="29" s="1"/>
  <c r="C116" i="8"/>
  <c r="B117" i="8" s="1"/>
  <c r="C205" i="31" l="1"/>
  <c r="B206" i="31" s="1"/>
  <c r="C207" i="29"/>
  <c r="B208" i="29" s="1"/>
  <c r="C117" i="8"/>
  <c r="B118" i="8" s="1"/>
  <c r="C118" i="8" s="1"/>
  <c r="C206" i="31" l="1"/>
  <c r="B207" i="31" s="1"/>
  <c r="C208" i="29"/>
  <c r="B209" i="29" s="1"/>
  <c r="H118" i="8"/>
  <c r="B119" i="8"/>
  <c r="C119" i="8" s="1"/>
  <c r="C207" i="31" l="1"/>
  <c r="B208" i="31" s="1"/>
  <c r="C209" i="29"/>
  <c r="B210" i="29" s="1"/>
  <c r="D120" i="8"/>
  <c r="I118" i="8"/>
  <c r="AG5" i="8"/>
  <c r="O37" i="27" s="1"/>
  <c r="C208" i="31" l="1"/>
  <c r="B209" i="31" s="1"/>
  <c r="C210" i="29"/>
  <c r="B211" i="29" s="1"/>
  <c r="AG10" i="8"/>
  <c r="O42" i="27" s="1"/>
  <c r="J118" i="8"/>
  <c r="AG7" i="8" s="1"/>
  <c r="O39" i="27" s="1"/>
  <c r="O50" i="27" s="1"/>
  <c r="B120" i="8"/>
  <c r="C209" i="31" l="1"/>
  <c r="B210" i="31" s="1"/>
  <c r="C211" i="29"/>
  <c r="B212" i="29" s="1"/>
  <c r="C120" i="8"/>
  <c r="B121" i="8" s="1"/>
  <c r="O43" i="27"/>
  <c r="O55" i="27" s="1"/>
  <c r="C210" i="31" l="1"/>
  <c r="B211" i="31" s="1"/>
  <c r="C212" i="29"/>
  <c r="B213" i="29" s="1"/>
  <c r="O59" i="27"/>
  <c r="O65" i="27" s="1"/>
  <c r="O67" i="27" s="1"/>
  <c r="P63" i="27" s="1"/>
  <c r="C121" i="8"/>
  <c r="B122" i="8" s="1"/>
  <c r="C211" i="31" l="1"/>
  <c r="B212" i="31" s="1"/>
  <c r="C213" i="29"/>
  <c r="B214" i="29" s="1"/>
  <c r="P64" i="27"/>
  <c r="P60" i="27"/>
  <c r="P66" i="27" s="1"/>
  <c r="O61" i="27"/>
  <c r="P53" i="27" s="1"/>
  <c r="C122" i="8"/>
  <c r="B123" i="8" s="1"/>
  <c r="C212" i="31" l="1"/>
  <c r="B213" i="31" s="1"/>
  <c r="C214" i="29"/>
  <c r="B215" i="29" s="1"/>
  <c r="O69" i="27"/>
  <c r="O70" i="27" s="1"/>
  <c r="C123" i="8"/>
  <c r="B124" i="8" s="1"/>
  <c r="C213" i="31" l="1"/>
  <c r="B214" i="31" s="1"/>
  <c r="C215" i="29"/>
  <c r="B216" i="29" s="1"/>
  <c r="C124" i="8"/>
  <c r="B125" i="8" s="1"/>
  <c r="C214" i="31" l="1"/>
  <c r="B215" i="31" s="1"/>
  <c r="C216" i="29"/>
  <c r="B217" i="29" s="1"/>
  <c r="C125" i="8"/>
  <c r="B126" i="8" s="1"/>
  <c r="C215" i="31" l="1"/>
  <c r="B216" i="31" s="1"/>
  <c r="C217" i="29"/>
  <c r="B218" i="29" s="1"/>
  <c r="C126" i="8"/>
  <c r="B127" i="8" s="1"/>
  <c r="C216" i="31" l="1"/>
  <c r="B217" i="31" s="1"/>
  <c r="C218" i="29"/>
  <c r="B219" i="29" s="1"/>
  <c r="C127" i="8"/>
  <c r="C217" i="31" l="1"/>
  <c r="B218" i="31" s="1"/>
  <c r="C219" i="29"/>
  <c r="B220" i="29" s="1"/>
  <c r="B128" i="8"/>
  <c r="C218" i="31" l="1"/>
  <c r="B219" i="31" s="1"/>
  <c r="C220" i="29"/>
  <c r="B221" i="29" s="1"/>
  <c r="C128" i="8"/>
  <c r="C219" i="31" l="1"/>
  <c r="B220" i="31" s="1"/>
  <c r="C221" i="29"/>
  <c r="B222" i="29" s="1"/>
  <c r="B129" i="8"/>
  <c r="C220" i="31" l="1"/>
  <c r="B221" i="31" s="1"/>
  <c r="C222" i="29"/>
  <c r="B223" i="29" s="1"/>
  <c r="C129" i="8"/>
  <c r="B130" i="8" s="1"/>
  <c r="C130" i="8" s="1"/>
  <c r="C221" i="31" l="1"/>
  <c r="B222" i="31" s="1"/>
  <c r="C223" i="29"/>
  <c r="B224" i="29" s="1"/>
  <c r="B131" i="8"/>
  <c r="C131" i="8" s="1"/>
  <c r="H130" i="8"/>
  <c r="C222" i="31" l="1"/>
  <c r="B223" i="31" s="1"/>
  <c r="C224" i="29"/>
  <c r="B225" i="29" s="1"/>
  <c r="AH5" i="8"/>
  <c r="P37" i="27" s="1"/>
  <c r="I130" i="8"/>
  <c r="D132" i="8"/>
  <c r="C223" i="31" l="1"/>
  <c r="B224" i="31" s="1"/>
  <c r="C225" i="29"/>
  <c r="B226" i="29" s="1"/>
  <c r="B132" i="8"/>
  <c r="C132" i="8" s="1"/>
  <c r="B133" i="8" s="1"/>
  <c r="C133" i="8" s="1"/>
  <c r="AH10" i="8"/>
  <c r="P42" i="27" s="1"/>
  <c r="J130" i="8"/>
  <c r="AH7" i="8" s="1"/>
  <c r="P39" i="27" s="1"/>
  <c r="P50" i="27" s="1"/>
  <c r="C224" i="31" l="1"/>
  <c r="B225" i="31" s="1"/>
  <c r="C226" i="29"/>
  <c r="B227" i="29" s="1"/>
  <c r="P43" i="27"/>
  <c r="P55" i="27" s="1"/>
  <c r="B134" i="8"/>
  <c r="C134" i="8" s="1"/>
  <c r="C225" i="31" l="1"/>
  <c r="B226" i="31" s="1"/>
  <c r="C227" i="29"/>
  <c r="B228" i="29" s="1"/>
  <c r="P59" i="27"/>
  <c r="P61" i="27" s="1"/>
  <c r="B135" i="8"/>
  <c r="C226" i="31" l="1"/>
  <c r="B227" i="31" s="1"/>
  <c r="C228" i="29"/>
  <c r="B229" i="29" s="1"/>
  <c r="P65" i="27"/>
  <c r="P67" i="27" s="1"/>
  <c r="P69" i="27" s="1"/>
  <c r="P70" i="27" s="1"/>
  <c r="C135" i="8"/>
  <c r="B136" i="8" s="1"/>
  <c r="C227" i="31" l="1"/>
  <c r="B228" i="31" s="1"/>
  <c r="C229" i="29"/>
  <c r="B230" i="29" s="1"/>
  <c r="C136" i="8"/>
  <c r="B137" i="8" s="1"/>
  <c r="C228" i="31" l="1"/>
  <c r="B229" i="31" s="1"/>
  <c r="C230" i="29"/>
  <c r="B231" i="29" s="1"/>
  <c r="C137" i="8"/>
  <c r="B138" i="8" s="1"/>
  <c r="C229" i="31" l="1"/>
  <c r="B230" i="31" s="1"/>
  <c r="C231" i="29"/>
  <c r="B232" i="29" s="1"/>
  <c r="C138" i="8"/>
  <c r="B139" i="8" s="1"/>
  <c r="C230" i="31" l="1"/>
  <c r="B231" i="31" s="1"/>
  <c r="C232" i="29"/>
  <c r="B233" i="29" s="1"/>
  <c r="C139" i="8"/>
  <c r="C231" i="31" l="1"/>
  <c r="B232" i="31" s="1"/>
  <c r="C233" i="29"/>
  <c r="B234" i="29" s="1"/>
  <c r="B140" i="8"/>
  <c r="C232" i="31" l="1"/>
  <c r="B233" i="31" s="1"/>
  <c r="C234" i="29"/>
  <c r="B235" i="29" s="1"/>
  <c r="C140" i="8"/>
  <c r="C233" i="31" l="1"/>
  <c r="B234" i="31" s="1"/>
  <c r="C235" i="29"/>
  <c r="B236" i="29" s="1"/>
  <c r="B141" i="8"/>
  <c r="C234" i="31" l="1"/>
  <c r="B235" i="31" s="1"/>
  <c r="C236" i="29"/>
  <c r="B237" i="29" s="1"/>
  <c r="C141" i="8"/>
  <c r="B142" i="8" s="1"/>
  <c r="C235" i="31" l="1"/>
  <c r="B236" i="31" s="1"/>
  <c r="C237" i="29"/>
  <c r="B238" i="29" s="1"/>
  <c r="C142" i="8"/>
  <c r="B143" i="8" s="1"/>
  <c r="C236" i="31" l="1"/>
  <c r="B237" i="31" s="1"/>
  <c r="C238" i="29"/>
  <c r="B239" i="29" s="1"/>
  <c r="C143" i="8"/>
  <c r="D144" i="8" s="1"/>
  <c r="C237" i="31" l="1"/>
  <c r="B238" i="31" s="1"/>
  <c r="C239" i="29"/>
  <c r="B240" i="29" s="1"/>
  <c r="B144" i="8"/>
  <c r="C238" i="31" l="1"/>
  <c r="B239" i="31" s="1"/>
  <c r="C240" i="29"/>
  <c r="B241" i="29" s="1"/>
  <c r="C144" i="8"/>
  <c r="B145" i="8" s="1"/>
  <c r="C239" i="31" l="1"/>
  <c r="B240" i="31" s="1"/>
  <c r="C241" i="29"/>
  <c r="B242" i="29" s="1"/>
  <c r="C145" i="8"/>
  <c r="B146" i="8" s="1"/>
  <c r="C240" i="31" l="1"/>
  <c r="B241" i="31" s="1"/>
  <c r="C242" i="29"/>
  <c r="B243" i="29" s="1"/>
  <c r="C146" i="8"/>
  <c r="B147" i="8" s="1"/>
  <c r="C241" i="31" l="1"/>
  <c r="B242" i="31" s="1"/>
  <c r="C243" i="29"/>
  <c r="B244" i="29" s="1"/>
  <c r="C147" i="8"/>
  <c r="B148" i="8" s="1"/>
  <c r="C242" i="31" l="1"/>
  <c r="B243" i="31" s="1"/>
  <c r="C244" i="29"/>
  <c r="B245" i="29" s="1"/>
  <c r="C148" i="8"/>
  <c r="B149" i="8" s="1"/>
  <c r="C243" i="31" l="1"/>
  <c r="B244" i="31" s="1"/>
  <c r="C245" i="29"/>
  <c r="B246" i="29" s="1"/>
  <c r="C149" i="8"/>
  <c r="B150" i="8" s="1"/>
  <c r="C244" i="31" l="1"/>
  <c r="B245" i="31" s="1"/>
  <c r="C246" i="29"/>
  <c r="B247" i="29" s="1"/>
  <c r="C150" i="8"/>
  <c r="B151" i="8" s="1"/>
  <c r="C245" i="31" l="1"/>
  <c r="B246" i="31" s="1"/>
  <c r="C247" i="29"/>
  <c r="B248" i="29" s="1"/>
  <c r="C248" i="29" s="1"/>
  <c r="C151" i="8"/>
  <c r="B152" i="8" s="1"/>
  <c r="C246" i="31" l="1"/>
  <c r="B247" i="31" s="1"/>
  <c r="C152" i="8"/>
  <c r="B153" i="8" s="1"/>
  <c r="C247" i="31" l="1"/>
  <c r="B248" i="31" s="1"/>
  <c r="C248" i="31" s="1"/>
  <c r="C153" i="8"/>
  <c r="B154" i="8" s="1"/>
  <c r="C154" i="8" l="1"/>
  <c r="B155" i="8" s="1"/>
  <c r="C155" i="8" l="1"/>
  <c r="B156" i="8" s="1"/>
  <c r="C156" i="8" l="1"/>
  <c r="B157" i="8" s="1"/>
  <c r="C157" i="8" l="1"/>
  <c r="B158" i="8" s="1"/>
  <c r="C158" i="8" l="1"/>
  <c r="B159" i="8" s="1"/>
  <c r="C159" i="8" l="1"/>
  <c r="B160" i="8" s="1"/>
  <c r="C160" i="8" l="1"/>
  <c r="B161" i="8" s="1"/>
  <c r="C161" i="8" l="1"/>
  <c r="B162" i="8" s="1"/>
  <c r="C162" i="8" l="1"/>
  <c r="B163" i="8" s="1"/>
  <c r="C163" i="8" l="1"/>
  <c r="B164" i="8" s="1"/>
  <c r="C164" i="8" l="1"/>
  <c r="B165" i="8" s="1"/>
  <c r="C165" i="8" l="1"/>
  <c r="B166" i="8" s="1"/>
  <c r="C166" i="8" l="1"/>
  <c r="B167" i="8" s="1"/>
  <c r="C167" i="8" l="1"/>
  <c r="B168" i="8" s="1"/>
  <c r="C168" i="8" l="1"/>
  <c r="B169" i="8" s="1"/>
  <c r="C169" i="8" l="1"/>
  <c r="B170" i="8" s="1"/>
  <c r="C170" i="8" l="1"/>
  <c r="B171" i="8" s="1"/>
  <c r="C171" i="8" l="1"/>
  <c r="B172" i="8" s="1"/>
  <c r="C172" i="8" l="1"/>
  <c r="B173" i="8" s="1"/>
  <c r="C173" i="8" l="1"/>
  <c r="B174" i="8" s="1"/>
  <c r="C174" i="8" l="1"/>
  <c r="B175" i="8" s="1"/>
  <c r="C175" i="8" l="1"/>
  <c r="B176" i="8" s="1"/>
  <c r="C176" i="8" l="1"/>
  <c r="B177" i="8" s="1"/>
  <c r="C177" i="8" l="1"/>
  <c r="B178" i="8" s="1"/>
  <c r="C178" i="8" l="1"/>
  <c r="B179" i="8" s="1"/>
  <c r="C179" i="8" l="1"/>
  <c r="B180" i="8" s="1"/>
  <c r="C180" i="8" l="1"/>
  <c r="B181" i="8" s="1"/>
  <c r="C181" i="8" l="1"/>
  <c r="B182" i="8" s="1"/>
  <c r="C182" i="8" l="1"/>
  <c r="B183" i="8" s="1"/>
  <c r="C183" i="8" l="1"/>
  <c r="B184" i="8" s="1"/>
  <c r="C184" i="8" l="1"/>
  <c r="B185" i="8" s="1"/>
  <c r="C185" i="8" l="1"/>
  <c r="B186" i="8" s="1"/>
  <c r="C186" i="8" l="1"/>
  <c r="B187" i="8" s="1"/>
  <c r="C187" i="8" l="1"/>
  <c r="B188" i="8" s="1"/>
  <c r="C188" i="8" l="1"/>
  <c r="B189" i="8" s="1"/>
  <c r="C189" i="8" l="1"/>
  <c r="B190" i="8" s="1"/>
  <c r="C190" i="8" l="1"/>
  <c r="B191" i="8" s="1"/>
  <c r="C191" i="8" l="1"/>
  <c r="B192" i="8" s="1"/>
  <c r="C192" i="8" l="1"/>
  <c r="B193" i="8" s="1"/>
  <c r="C193" i="8" l="1"/>
  <c r="B194" i="8" s="1"/>
  <c r="C194" i="8" l="1"/>
  <c r="B195" i="8" s="1"/>
  <c r="C195" i="8" l="1"/>
  <c r="B196" i="8" s="1"/>
  <c r="C196" i="8" l="1"/>
  <c r="B197" i="8" s="1"/>
  <c r="C197" i="8" l="1"/>
  <c r="B198" i="8" s="1"/>
  <c r="C198" i="8" l="1"/>
  <c r="B199" i="8" s="1"/>
  <c r="C199" i="8" l="1"/>
  <c r="B200" i="8" s="1"/>
  <c r="C200" i="8" l="1"/>
  <c r="B201" i="8" s="1"/>
  <c r="C201" i="8" l="1"/>
  <c r="B202" i="8" s="1"/>
  <c r="C202" i="8" l="1"/>
  <c r="B203" i="8" s="1"/>
  <c r="C203" i="8" l="1"/>
  <c r="B204" i="8" s="1"/>
  <c r="C204" i="8" l="1"/>
  <c r="B205" i="8" s="1"/>
  <c r="C205" i="8" l="1"/>
  <c r="B206" i="8" s="1"/>
  <c r="C206" i="8" l="1"/>
  <c r="B207" i="8" s="1"/>
  <c r="C207" i="8" l="1"/>
  <c r="B208" i="8" s="1"/>
  <c r="C208" i="8" l="1"/>
  <c r="B209" i="8" s="1"/>
  <c r="C209" i="8" l="1"/>
  <c r="B210" i="8" s="1"/>
  <c r="C210" i="8" l="1"/>
  <c r="B211" i="8" s="1"/>
  <c r="C211" i="8" l="1"/>
  <c r="B212" i="8" s="1"/>
  <c r="C212" i="8" l="1"/>
  <c r="B213" i="8" s="1"/>
  <c r="C213" i="8" l="1"/>
  <c r="B214" i="8" s="1"/>
  <c r="C214" i="8" l="1"/>
  <c r="B215" i="8" s="1"/>
  <c r="C215" i="8" l="1"/>
  <c r="B216" i="8" s="1"/>
  <c r="C216" i="8" l="1"/>
  <c r="B217" i="8" s="1"/>
  <c r="C217" i="8" l="1"/>
  <c r="B218" i="8" s="1"/>
  <c r="C218" i="8" l="1"/>
  <c r="B219" i="8" s="1"/>
  <c r="C219" i="8" l="1"/>
  <c r="B220" i="8" s="1"/>
  <c r="C220" i="8" l="1"/>
  <c r="B221" i="8" s="1"/>
  <c r="C221" i="8" l="1"/>
  <c r="B222" i="8" s="1"/>
  <c r="C222" i="8" l="1"/>
  <c r="B223" i="8" s="1"/>
  <c r="C223" i="8" l="1"/>
  <c r="B224" i="8" s="1"/>
  <c r="C224" i="8" l="1"/>
  <c r="B225" i="8" s="1"/>
  <c r="C225" i="8" l="1"/>
  <c r="B226" i="8" s="1"/>
  <c r="C226" i="8" l="1"/>
  <c r="B227" i="8" s="1"/>
  <c r="C227" i="8" l="1"/>
  <c r="B228" i="8" s="1"/>
  <c r="C228" i="8" l="1"/>
  <c r="B229" i="8" s="1"/>
  <c r="C229" i="8" l="1"/>
  <c r="B230" i="8" s="1"/>
  <c r="C230" i="8" l="1"/>
  <c r="B231" i="8" s="1"/>
  <c r="C231" i="8" l="1"/>
  <c r="B232" i="8" s="1"/>
  <c r="C232" i="8" l="1"/>
  <c r="B233" i="8" s="1"/>
  <c r="C233" i="8" l="1"/>
  <c r="B234" i="8" s="1"/>
  <c r="C234" i="8" l="1"/>
  <c r="B235" i="8" s="1"/>
  <c r="C235" i="8" l="1"/>
  <c r="B236" i="8" s="1"/>
  <c r="C236" i="8" l="1"/>
  <c r="B237" i="8" s="1"/>
  <c r="C237" i="8" l="1"/>
  <c r="B238" i="8" s="1"/>
  <c r="C238" i="8" l="1"/>
  <c r="B239" i="8" s="1"/>
  <c r="C239" i="8" l="1"/>
  <c r="B240" i="8" s="1"/>
  <c r="C240" i="8" l="1"/>
  <c r="B241" i="8" s="1"/>
  <c r="C241" i="8" l="1"/>
  <c r="B242" i="8" s="1"/>
  <c r="C242" i="8" l="1"/>
  <c r="B243" i="8" s="1"/>
  <c r="C243" i="8" l="1"/>
  <c r="B244" i="8" s="1"/>
  <c r="C244" i="8" l="1"/>
  <c r="B245" i="8" s="1"/>
  <c r="C245" i="8" l="1"/>
  <c r="B246" i="8" s="1"/>
  <c r="C246" i="8" l="1"/>
  <c r="B247" i="8" s="1"/>
  <c r="C247" i="8" l="1"/>
  <c r="B248" i="8" s="1"/>
  <c r="C248" i="8" s="1"/>
</calcChain>
</file>

<file path=xl/comments1.xml><?xml version="1.0" encoding="utf-8"?>
<comments xmlns="http://schemas.openxmlformats.org/spreadsheetml/2006/main">
  <authors>
    <author>Neil Froemming</author>
  </authors>
  <commentList>
    <comment ref="O31" authorId="0">
      <text>
        <r>
          <rPr>
            <b/>
            <sz val="9"/>
            <color indexed="81"/>
            <rFont val="Tahoma"/>
            <family val="2"/>
          </rPr>
          <t>Repairs to Terrace Deck
New Meeting Room AC and Furnace
Structural Repairs to QHLR
Refinish MH iron fence
Repair MR steps
etc.</t>
        </r>
      </text>
    </comment>
    <comment ref="O32" authorId="0">
      <text>
        <r>
          <rPr>
            <b/>
            <sz val="9"/>
            <color indexed="81"/>
            <rFont val="Tahoma"/>
            <family val="2"/>
          </rPr>
          <t>If the first $256K is funded from donations already booked as of July 1, then those funds are committed and must be subtracted from the starting position or subtracted during the analysis.</t>
        </r>
      </text>
    </comment>
  </commentList>
</comments>
</file>

<file path=xl/comments2.xml><?xml version="1.0" encoding="utf-8"?>
<comments xmlns="http://schemas.openxmlformats.org/spreadsheetml/2006/main">
  <authors>
    <author>Neil Froemming</author>
  </authors>
  <commentList>
    <comment ref="F22" authorId="0">
      <text>
        <r>
          <rPr>
            <b/>
            <sz val="9"/>
            <color indexed="81"/>
            <rFont val="Tahoma"/>
            <family val="2"/>
          </rPr>
          <t>Upped utility costs to allow a bit for construction utility use.</t>
        </r>
      </text>
    </comment>
    <comment ref="C48" authorId="0">
      <text>
        <r>
          <rPr>
            <b/>
            <sz val="9"/>
            <color indexed="81"/>
            <rFont val="Tahoma"/>
            <family val="2"/>
          </rPr>
          <t>Includes prior year contributions.</t>
        </r>
      </text>
    </comment>
  </commentList>
</comments>
</file>

<file path=xl/comments3.xml><?xml version="1.0" encoding="utf-8"?>
<comments xmlns="http://schemas.openxmlformats.org/spreadsheetml/2006/main">
  <authors>
    <author>Neil Froemming</author>
  </authors>
  <commentList>
    <comment ref="F22" authorId="0">
      <text>
        <r>
          <rPr>
            <b/>
            <sz val="9"/>
            <color indexed="81"/>
            <rFont val="Tahoma"/>
            <family val="2"/>
          </rPr>
          <t>Upped utility costs to allow a bit for construction utility use.</t>
        </r>
      </text>
    </comment>
    <comment ref="C46" authorId="0">
      <text>
        <r>
          <rPr>
            <b/>
            <sz val="9"/>
            <color indexed="81"/>
            <rFont val="Tahoma"/>
            <family val="2"/>
          </rPr>
          <t>Includes prior year contributions.</t>
        </r>
      </text>
    </comment>
  </commentList>
</comments>
</file>

<file path=xl/comments4.xml><?xml version="1.0" encoding="utf-8"?>
<comments xmlns="http://schemas.openxmlformats.org/spreadsheetml/2006/main">
  <authors>
    <author>Neil Froemming</author>
  </authors>
  <commentList>
    <comment ref="F22" authorId="0">
      <text>
        <r>
          <rPr>
            <b/>
            <sz val="9"/>
            <color indexed="81"/>
            <rFont val="Tahoma"/>
            <family val="2"/>
          </rPr>
          <t>Upped utility costs to allow a bit for construction utility use.</t>
        </r>
      </text>
    </comment>
    <comment ref="C46" authorId="0">
      <text>
        <r>
          <rPr>
            <b/>
            <sz val="9"/>
            <color indexed="81"/>
            <rFont val="Tahoma"/>
            <family val="2"/>
          </rPr>
          <t>Includes prior year contributions.</t>
        </r>
      </text>
    </comment>
  </commentList>
</comments>
</file>

<file path=xl/comments5.xml><?xml version="1.0" encoding="utf-8"?>
<comments xmlns="http://schemas.openxmlformats.org/spreadsheetml/2006/main">
  <authors>
    <author>Neil Froemming</author>
  </authors>
  <commentList>
    <comment ref="M6" authorId="0">
      <text>
        <r>
          <rPr>
            <b/>
            <sz val="9"/>
            <color indexed="81"/>
            <rFont val="Tahoma"/>
            <family val="2"/>
          </rPr>
          <t>Capital Campaign</t>
        </r>
      </text>
    </comment>
    <comment ref="N6" authorId="0">
      <text>
        <r>
          <rPr>
            <b/>
            <sz val="9"/>
            <color indexed="81"/>
            <rFont val="Tahoma"/>
            <family val="2"/>
          </rPr>
          <t>Capital Campaign</t>
        </r>
      </text>
    </comment>
    <comment ref="N12" authorId="0">
      <text>
        <r>
          <rPr>
            <b/>
            <sz val="9"/>
            <color indexed="81"/>
            <rFont val="Tahoma"/>
            <family val="2"/>
          </rPr>
          <t>Sara bequest</t>
        </r>
      </text>
    </comment>
  </commentList>
</comments>
</file>

<file path=xl/comments6.xml><?xml version="1.0" encoding="utf-8"?>
<comments xmlns="http://schemas.openxmlformats.org/spreadsheetml/2006/main">
  <authors>
    <author>Neil Froemming</author>
  </authors>
  <commentList>
    <comment ref="E84" authorId="0">
      <text>
        <r>
          <rPr>
            <b/>
            <sz val="9"/>
            <color indexed="81"/>
            <rFont val="Tahoma"/>
            <family val="2"/>
          </rPr>
          <t>Minutes reflect "up to $25K" for 2007 study and $9K for 2010 update.</t>
        </r>
      </text>
    </comment>
  </commentList>
</comments>
</file>

<file path=xl/sharedStrings.xml><?xml version="1.0" encoding="utf-8"?>
<sst xmlns="http://schemas.openxmlformats.org/spreadsheetml/2006/main" count="31847" uniqueCount="6063">
  <si>
    <t>2050 - Garden &amp; Ground Improvements</t>
  </si>
  <si>
    <t>Date</t>
  </si>
  <si>
    <t>7/1/2005</t>
  </si>
  <si>
    <t>7/1/2007</t>
  </si>
  <si>
    <t>1/1/2008</t>
  </si>
  <si>
    <t>6/15/2008</t>
  </si>
  <si>
    <t>10/23/2008</t>
  </si>
  <si>
    <t>Document Number</t>
  </si>
  <si>
    <t>0506CLS</t>
  </si>
  <si>
    <t>Grounds - Dept Corr</t>
  </si>
  <si>
    <t>Write Off 2008</t>
  </si>
  <si>
    <t>Write off FY08-2</t>
  </si>
  <si>
    <t>13620</t>
  </si>
  <si>
    <t>13619</t>
  </si>
  <si>
    <t>Name</t>
  </si>
  <si>
    <t>Macpeak Landscaping, Inc</t>
  </si>
  <si>
    <t>Transaction Description</t>
  </si>
  <si>
    <t>Opening Balance</t>
  </si>
  <si>
    <t>System Opening Balance</t>
  </si>
  <si>
    <t>Correct Code Errors</t>
  </si>
  <si>
    <t>Record Fixed Asset Change</t>
  </si>
  <si>
    <t>Return QH ground improvement to books</t>
  </si>
  <si>
    <t>Drainage Work</t>
  </si>
  <si>
    <t>Front Garden Work</t>
  </si>
  <si>
    <t>Debit</t>
  </si>
  <si>
    <t>Credit</t>
  </si>
  <si>
    <t>2100 - Building</t>
  </si>
  <si>
    <t>7/1/2006</t>
  </si>
  <si>
    <t>9/25/2007</t>
  </si>
  <si>
    <t>9/30/2007</t>
  </si>
  <si>
    <t>6/30/2008</t>
  </si>
  <si>
    <t>2/27/2009</t>
  </si>
  <si>
    <t>3/13/2009</t>
  </si>
  <si>
    <t>4/20/2009</t>
  </si>
  <si>
    <t>4/29/2009</t>
  </si>
  <si>
    <t>4/30/2009</t>
  </si>
  <si>
    <t>6/22/2009</t>
  </si>
  <si>
    <t>Depr Sch Adj</t>
  </si>
  <si>
    <t>window paint</t>
  </si>
  <si>
    <t>21</t>
  </si>
  <si>
    <t>MH Painting</t>
  </si>
  <si>
    <t>Signage depr</t>
  </si>
  <si>
    <t>20262</t>
  </si>
  <si>
    <t>20156</t>
  </si>
  <si>
    <t>4/20/09</t>
  </si>
  <si>
    <t>4/20/09 Adj</t>
  </si>
  <si>
    <t>S2392280.001</t>
  </si>
  <si>
    <t>Lowes 4/09</t>
  </si>
  <si>
    <t>CC 4/09</t>
  </si>
  <si>
    <t>Lowes Void</t>
  </si>
  <si>
    <t>20449</t>
  </si>
  <si>
    <t>John L Juenemann Painting</t>
  </si>
  <si>
    <t>Quinn Evans Architects, Inc.</t>
  </si>
  <si>
    <t>Jon F. Dewitt</t>
  </si>
  <si>
    <t>Maurice Electrical</t>
  </si>
  <si>
    <t>TD Bank</t>
  </si>
  <si>
    <t>Adjust to Depr Schedule</t>
  </si>
  <si>
    <t>Proposal for painting of MH windows</t>
  </si>
  <si>
    <t>Balance due on contract 0907058DJ</t>
  </si>
  <si>
    <t>Painting expensed from asset</t>
  </si>
  <si>
    <t>Remove 1998 lighting split between MH &amp; QH</t>
  </si>
  <si>
    <t>Return signage to books</t>
  </si>
  <si>
    <t>Reverse excess depreciation taken on signage</t>
  </si>
  <si>
    <t>Reverse entry error on depr of signage</t>
  </si>
  <si>
    <t>Add dept 325 to architect cost</t>
  </si>
  <si>
    <t>Quinn Evans Adjustment 301,000 entered</t>
  </si>
  <si>
    <t>Add dept 325 to Architectural costs</t>
  </si>
  <si>
    <t>Architectural Services to 1/30/09</t>
  </si>
  <si>
    <t>Fellowship Room</t>
  </si>
  <si>
    <t>Apply Dept to Building Improvement</t>
  </si>
  <si>
    <t>dropped ceiling light covers</t>
  </si>
  <si>
    <t>Ceiling Tiles for Fellowship Hall (Net of tax)</t>
  </si>
  <si>
    <t>Ceiling Tiles for Fellowship Rehab</t>
  </si>
  <si>
    <t>Void Lowes Entry</t>
  </si>
  <si>
    <t>Add dept 325 to architect costs</t>
  </si>
  <si>
    <t>6/30/2009</t>
  </si>
  <si>
    <t>12/31/2009</t>
  </si>
  <si>
    <t>2/28/2010</t>
  </si>
  <si>
    <t>5/31/2010</t>
  </si>
  <si>
    <t>8/31/2010</t>
  </si>
  <si>
    <t>11/24/2010</t>
  </si>
  <si>
    <t>12/31/2010</t>
  </si>
  <si>
    <t>1/12/2011</t>
  </si>
  <si>
    <t>2/11/2011</t>
  </si>
  <si>
    <t>2/25/2011</t>
  </si>
  <si>
    <t>2/28/2011</t>
  </si>
  <si>
    <t>3/7/2011</t>
  </si>
  <si>
    <t>3/11/2011</t>
  </si>
  <si>
    <t>4/9/2011</t>
  </si>
  <si>
    <t>4/30/2011</t>
  </si>
  <si>
    <t>5/3/2011</t>
  </si>
  <si>
    <t>5/10/2011</t>
  </si>
  <si>
    <t>6/14/2011</t>
  </si>
  <si>
    <t>6/30/2011</t>
  </si>
  <si>
    <t>7/1/2011</t>
  </si>
  <si>
    <t>Quinn Evans corr</t>
  </si>
  <si>
    <t>Quinn Evans Adj</t>
  </si>
  <si>
    <t>20873</t>
  </si>
  <si>
    <t>20993</t>
  </si>
  <si>
    <t>21156</t>
  </si>
  <si>
    <t>21358</t>
  </si>
  <si>
    <t>21422</t>
  </si>
  <si>
    <t>TD 12/10-Mikes</t>
  </si>
  <si>
    <t>Promundo 12/10</t>
  </si>
  <si>
    <t>76530</t>
  </si>
  <si>
    <t>Feb work</t>
  </si>
  <si>
    <t>Paint 2/11</t>
  </si>
  <si>
    <t>CH Brooks 3/11</t>
  </si>
  <si>
    <t>HomeDepot 3/11</t>
  </si>
  <si>
    <t>4911</t>
  </si>
  <si>
    <t>Window QH3</t>
  </si>
  <si>
    <t>4911b</t>
  </si>
  <si>
    <t>5/10/11 Drywall/Pain</t>
  </si>
  <si>
    <t>3d fl QH</t>
  </si>
  <si>
    <t>Apt write off</t>
  </si>
  <si>
    <t>quinn Evans corr 2</t>
  </si>
  <si>
    <t>20262 Adj</t>
  </si>
  <si>
    <t>Solution Painting, Inc</t>
  </si>
  <si>
    <t>Steve Brooks</t>
  </si>
  <si>
    <t>Excel Electrical Co</t>
  </si>
  <si>
    <t>Billing discounted per limit</t>
  </si>
  <si>
    <t>Correct dept code error</t>
  </si>
  <si>
    <t>Add Dept code to Quinn Evans architect's invoice</t>
  </si>
  <si>
    <t>Capitalize architect's costs</t>
  </si>
  <si>
    <t>Pre Design Services through 8/31/10</t>
  </si>
  <si>
    <t>Correct code error</t>
  </si>
  <si>
    <t>Promundo third office flooring (former bathroom)</t>
  </si>
  <si>
    <t>Prepare Promundo space on QH 2nd floor</t>
  </si>
  <si>
    <t>Wood Floor C/H (former school rm) Potomac Flooring</t>
  </si>
  <si>
    <t>Packet doors, radiator boxes, water pipe</t>
  </si>
  <si>
    <t>Painting MH Front Ofc &amp; QH 1st floor</t>
  </si>
  <si>
    <t>Lumber, drywall, electrician &amp; light fixture for CH space</t>
  </si>
  <si>
    <t>Lighting for CH &amp; cleaning supplies</t>
  </si>
  <si>
    <t>Electrical work at QH &amp; CH</t>
  </si>
  <si>
    <t>Window for QH 3rd Floor</t>
  </si>
  <si>
    <t>Electircal work  (school rms to offices) final billing</t>
  </si>
  <si>
    <t>Drywall &amp; paint new office (1st fl CH)</t>
  </si>
  <si>
    <t>Scrape, plaster, paint, trim 3rd fl QH</t>
  </si>
  <si>
    <t>Write off fully depreciated work on the former apartment</t>
  </si>
  <si>
    <t>Correct MIP System error on earlier JE</t>
  </si>
  <si>
    <t>Capitalize architect's costs - Rev to correct system error</t>
  </si>
  <si>
    <t>10/13/2011</t>
  </si>
  <si>
    <t>4/10/2012</t>
  </si>
  <si>
    <t>5/17/2012</t>
  </si>
  <si>
    <t>5/31/2012</t>
  </si>
  <si>
    <t>6/30/2012</t>
  </si>
  <si>
    <t>7/1/2012</t>
  </si>
  <si>
    <t>7/3/2012</t>
  </si>
  <si>
    <t>7/10/2012</t>
  </si>
  <si>
    <t>20156 Adj</t>
  </si>
  <si>
    <t>20449 Adj</t>
  </si>
  <si>
    <t>Corley Roof Deposit</t>
  </si>
  <si>
    <t>16266</t>
  </si>
  <si>
    <t>Depo</t>
  </si>
  <si>
    <t>Retainer Renewal</t>
  </si>
  <si>
    <t>F/A Recon 01</t>
  </si>
  <si>
    <t>f/A Recon 02</t>
  </si>
  <si>
    <t>f/A Recon 03</t>
  </si>
  <si>
    <t>f/A Recon 04</t>
  </si>
  <si>
    <t>Capitalize FY12</t>
  </si>
  <si>
    <t>Quinn Evans 5/31/10</t>
  </si>
  <si>
    <t>Quinn Evans 12/31/09</t>
  </si>
  <si>
    <t>Quinn Evans 2/28/10</t>
  </si>
  <si>
    <t>Quinn Evans 8/31/10</t>
  </si>
  <si>
    <t>Quinn Evans 11/24/10</t>
  </si>
  <si>
    <t>Quinn Evans 7/1/11</t>
  </si>
  <si>
    <t>Lippincott 4/10/12</t>
  </si>
  <si>
    <t>Lippincott 5/17/12</t>
  </si>
  <si>
    <t>Proposal 6/18/12</t>
  </si>
  <si>
    <t>TWPerry1206-341789</t>
  </si>
  <si>
    <t>Lippencott Ck 4034</t>
  </si>
  <si>
    <t>Corley Roofing &amp; Sheet Metal Co</t>
  </si>
  <si>
    <t>Lippincott Architects</t>
  </si>
  <si>
    <t>John G Webster Co</t>
  </si>
  <si>
    <t>Apply deposit to final inv</t>
  </si>
  <si>
    <t>Roof repair</t>
  </si>
  <si>
    <t>Deposit on contract</t>
  </si>
  <si>
    <t>Balance of work done plus additional retainer</t>
  </si>
  <si>
    <t>Move all assets from Dept 610 to Dept 600</t>
  </si>
  <si>
    <t>Move all assets from 640 to 600</t>
  </si>
  <si>
    <t>Reconcile F/A by Dept</t>
  </si>
  <si>
    <t>FY 12 Asset Additions out of expense</t>
  </si>
  <si>
    <t>Correct posting error</t>
  </si>
  <si>
    <t>Move Quinn Evans from Bldg to Renov Start Up</t>
  </si>
  <si>
    <t>Move Quinn Evans payment to Renov Start Up</t>
  </si>
  <si>
    <t>Move Quinn Evans to Renov Start Up</t>
  </si>
  <si>
    <t>Move Quinn Evans JE1 to Renov Start Up</t>
  </si>
  <si>
    <t>Move Quinn Evans JE2 to Renov Start Up</t>
  </si>
  <si>
    <t>Move Quinn Evans JE3 to Renov Start Up</t>
  </si>
  <si>
    <t>Move Lippincott to Renov Start Up</t>
  </si>
  <si>
    <t>Zone 4 Heater &amp; Compressor + Thermostat</t>
  </si>
  <si>
    <t>Move exp to building code 600-2100</t>
  </si>
  <si>
    <t>Move architect fees to Renovation Start Up</t>
  </si>
  <si>
    <t>7/18/2012</t>
  </si>
  <si>
    <t>8/6/2012</t>
  </si>
  <si>
    <t>8/27/2012</t>
  </si>
  <si>
    <t>9/25/2012</t>
  </si>
  <si>
    <t>10/2/2012</t>
  </si>
  <si>
    <t>10/29/2012</t>
  </si>
  <si>
    <t>10/31/2012</t>
  </si>
  <si>
    <t>2/15/2013</t>
  </si>
  <si>
    <t>2/28/2013</t>
  </si>
  <si>
    <t>3/20/2013</t>
  </si>
  <si>
    <t>6/30/2013</t>
  </si>
  <si>
    <t>11/20/2013</t>
  </si>
  <si>
    <t>11/25/2013</t>
  </si>
  <si>
    <t>11/30/2013</t>
  </si>
  <si>
    <t>12/19/2013</t>
  </si>
  <si>
    <t>12/20/2013</t>
  </si>
  <si>
    <t>12/31/2013</t>
  </si>
  <si>
    <t>1/11/2014</t>
  </si>
  <si>
    <t>1/13/2014</t>
  </si>
  <si>
    <t>1/15/2014</t>
  </si>
  <si>
    <t>1/20/2014</t>
  </si>
  <si>
    <t>4034</t>
  </si>
  <si>
    <t>MonarchG0128751</t>
  </si>
  <si>
    <t>QH1 N Liv Rm</t>
  </si>
  <si>
    <t>08/27/12</t>
  </si>
  <si>
    <t>Lippencott 8/27/12</t>
  </si>
  <si>
    <t>Gautier Retainer 1</t>
  </si>
  <si>
    <t>Retainer 1</t>
  </si>
  <si>
    <t>thru 10/2/12</t>
  </si>
  <si>
    <t>Electrical credit</t>
  </si>
  <si>
    <t>Damage to ext light</t>
  </si>
  <si>
    <t>10677</t>
  </si>
  <si>
    <t>Gautier 10677</t>
  </si>
  <si>
    <t>PR 2/15/13 R Washing</t>
  </si>
  <si>
    <t>2013-02-15</t>
  </si>
  <si>
    <t>07-00631</t>
  </si>
  <si>
    <t>TWPerry</t>
  </si>
  <si>
    <t>Frager's Rental</t>
  </si>
  <si>
    <t>Fragers adj</t>
  </si>
  <si>
    <t>FY13 Disp of F/A</t>
  </si>
  <si>
    <t>TD 11/13 KO</t>
  </si>
  <si>
    <t>Ron W 11/25/13</t>
  </si>
  <si>
    <t>2013-11True</t>
  </si>
  <si>
    <t>11/30/13</t>
  </si>
  <si>
    <t>0759</t>
  </si>
  <si>
    <t>12/13 CrCard KO</t>
  </si>
  <si>
    <t>12194</t>
  </si>
  <si>
    <t>TrueValue 12/13</t>
  </si>
  <si>
    <t>RW 12/31/13</t>
  </si>
  <si>
    <t>0768</t>
  </si>
  <si>
    <t>11750</t>
  </si>
  <si>
    <t>1/15/14</t>
  </si>
  <si>
    <t>KO Cr Card 1/14</t>
  </si>
  <si>
    <t>Gauthier, Alvarado &amp; Associates</t>
  </si>
  <si>
    <t>Ronald Washington</t>
  </si>
  <si>
    <t>City Electric, LLC</t>
  </si>
  <si>
    <t>True Value Hardware</t>
  </si>
  <si>
    <t>Krafft Service</t>
  </si>
  <si>
    <t>Architectural payment</t>
  </si>
  <si>
    <t>Move Mtc &amp; Repair exp to building code 600-2100</t>
  </si>
  <si>
    <t>Plastering walls &amp; ceiling, panels, doors &amp; window pane</t>
  </si>
  <si>
    <t>Progress billing</t>
  </si>
  <si>
    <t>Move architect fees to Renov Start Up</t>
  </si>
  <si>
    <t>Move Design svc cost to Renov Start Up</t>
  </si>
  <si>
    <t>Retainer on design services</t>
  </si>
  <si>
    <t>QH2 LR HVAC (attic trap access)</t>
  </si>
  <si>
    <t>Credit for electrical work not being done on proposal</t>
  </si>
  <si>
    <t>Credit for damage done to exterior light</t>
  </si>
  <si>
    <t>10,000 schematic design work + expenses</t>
  </si>
  <si>
    <t>Move design schematic cost to Renov Start Up</t>
  </si>
  <si>
    <t>Move work done investigating foundation to Renov Start Up</t>
  </si>
  <si>
    <t>Digging to investigate retaining walls &amp; CH foundation</t>
  </si>
  <si>
    <t>Move City invoice on HVAC to Building (Fixed Asset)</t>
  </si>
  <si>
    <t>QHLR Support</t>
  </si>
  <si>
    <t>Rental of 3 ton jack</t>
  </si>
  <si>
    <t>Adj for prior billed amt</t>
  </si>
  <si>
    <t>Move QHLR Support to expense</t>
  </si>
  <si>
    <t>Move 3 ton jack rental to expense</t>
  </si>
  <si>
    <t>Write off tile floor that was replaced in CH 1st floor</t>
  </si>
  <si>
    <t>Correct code error from 2150 to 2100</t>
  </si>
  <si>
    <t>Correct date posting</t>
  </si>
  <si>
    <t>QHLRsupprot (demo cables &amp; reroute)</t>
  </si>
  <si>
    <t>Kitchenette Roof work</t>
  </si>
  <si>
    <t>Kitchenette interior work</t>
  </si>
  <si>
    <t>Correct errors in adjs</t>
  </si>
  <si>
    <t>Correct errors in adjs - interior work</t>
  </si>
  <si>
    <t>Correct errors in adjs - roof work</t>
  </si>
  <si>
    <t>Correct date on posting</t>
  </si>
  <si>
    <t>Correct code error 2150 to 2100</t>
  </si>
  <si>
    <t>Install lighting, outlets, boxes &amp; switches in kitchenette</t>
  </si>
  <si>
    <t>Install Carrier furnace in MH</t>
  </si>
  <si>
    <t>1/1-15/14 contract labor - Kitchenette
1/1-15/14 contract l</t>
  </si>
  <si>
    <t>1/1-15/14 contract labor - QHLR support
1/1-15/14 contract</t>
  </si>
  <si>
    <t>Lowes order for kitchenette</t>
  </si>
  <si>
    <t>TWPerry order for QHLR support</t>
  </si>
  <si>
    <t>1/31/2014</t>
  </si>
  <si>
    <t>2/15/2014</t>
  </si>
  <si>
    <t>2/20/2014</t>
  </si>
  <si>
    <t>2/28/2014</t>
  </si>
  <si>
    <t>3/15/2014</t>
  </si>
  <si>
    <t>3/20/2014</t>
  </si>
  <si>
    <t>3/28/2014</t>
  </si>
  <si>
    <t>3/31/2014</t>
  </si>
  <si>
    <t>4/11/2014</t>
  </si>
  <si>
    <t>4/15/2014</t>
  </si>
  <si>
    <t>5/31/2014</t>
  </si>
  <si>
    <t>6/23/2014</t>
  </si>
  <si>
    <t>True 1/14</t>
  </si>
  <si>
    <t>RW 1/31/14</t>
  </si>
  <si>
    <t>2/15/14</t>
  </si>
  <si>
    <t>TD 2/14 KO</t>
  </si>
  <si>
    <t>True2/28/14</t>
  </si>
  <si>
    <t>537630</t>
  </si>
  <si>
    <t>RW 2/28/14</t>
  </si>
  <si>
    <t>RW 3/15/14</t>
  </si>
  <si>
    <t>KO Cr Card 3/14</t>
  </si>
  <si>
    <t>20809</t>
  </si>
  <si>
    <t>True 3/14</t>
  </si>
  <si>
    <t>20% down 4/14</t>
  </si>
  <si>
    <t>4/15/14RW</t>
  </si>
  <si>
    <t>True 5/14</t>
  </si>
  <si>
    <t>6/23/14</t>
  </si>
  <si>
    <t>Tenleytown Trash</t>
  </si>
  <si>
    <t>Correct code from Renov to Bldg</t>
  </si>
  <si>
    <t>Monthly Invoice</t>
  </si>
  <si>
    <t>Casual labor - move from Renov to Bldg</t>
  </si>
  <si>
    <t>Kitchenette work</t>
  </si>
  <si>
    <t>Monthly invoice</t>
  </si>
  <si>
    <t>Special pick up</t>
  </si>
  <si>
    <t>Contractor hours 2/16-28/14</t>
  </si>
  <si>
    <t>Contractor hours 3/1-15/14</t>
  </si>
  <si>
    <t>Supplies for kitchenette</t>
  </si>
  <si>
    <t>Roof work on flat roof</t>
  </si>
  <si>
    <t>QH HVAC system</t>
  </si>
  <si>
    <t>Casual labor 4/1-15/14 - kitchenette</t>
  </si>
  <si>
    <t>QH HVAC</t>
  </si>
  <si>
    <t>Wall repair from HVAC installation</t>
  </si>
  <si>
    <t>Kitchenette work (final bill)</t>
  </si>
  <si>
    <t>2150 - Renovation Start Up Costs</t>
  </si>
  <si>
    <t>9/30/2010</t>
  </si>
  <si>
    <t>11/30/2012</t>
  </si>
  <si>
    <t>6/15/2013</t>
  </si>
  <si>
    <t>9/17/2013</t>
  </si>
  <si>
    <t>10/10/2013</t>
  </si>
  <si>
    <t>12/10/2013</t>
  </si>
  <si>
    <t>Nov 2012</t>
  </si>
  <si>
    <t>06/1-15/13 RW</t>
  </si>
  <si>
    <t>10914</t>
  </si>
  <si>
    <t>10997</t>
  </si>
  <si>
    <t>12-10-14</t>
  </si>
  <si>
    <t>Billing for work through 9/30/1</t>
  </si>
  <si>
    <t>Casual labor</t>
  </si>
  <si>
    <t>Bal currently due on Schematic work</t>
  </si>
  <si>
    <t>Progress billing through 10/10/13</t>
  </si>
  <si>
    <t>QH Kitchenette (Ace &amp; Home Depot)</t>
  </si>
  <si>
    <t>QH1 Kitchenette Work</t>
  </si>
  <si>
    <t>Casual labor through 11/30/13</t>
  </si>
  <si>
    <t>Correct AP entries</t>
  </si>
  <si>
    <t>QHLR support (demo cables &amp; reroute)</t>
  </si>
  <si>
    <t>4/30/2014</t>
  </si>
  <si>
    <t>6/30/2014</t>
  </si>
  <si>
    <t>TrueValue12/13</t>
  </si>
  <si>
    <t>2/28/14RW</t>
  </si>
  <si>
    <t>RW 2014-02</t>
  </si>
  <si>
    <t>11183</t>
  </si>
  <si>
    <t>11256</t>
  </si>
  <si>
    <t>Monthly statement</t>
  </si>
  <si>
    <t>Contracted work 12/16-31/13</t>
  </si>
  <si>
    <t>CH Kitchenette work</t>
  </si>
  <si>
    <t>Correct code from Renovation to Bldg</t>
  </si>
  <si>
    <t>1/1-15/14 contract labor - Kitchenette</t>
  </si>
  <si>
    <t>1/1-15/14 contract labor - QHLR support</t>
  </si>
  <si>
    <t>Correct code from Renovations to Building</t>
  </si>
  <si>
    <t>Kitchenette supplies</t>
  </si>
  <si>
    <t>Correct code</t>
  </si>
  <si>
    <t>Rev duplicate invoice</t>
  </si>
  <si>
    <t>Monthly Statement</t>
  </si>
  <si>
    <t>Design D work to date</t>
  </si>
  <si>
    <t>2400 - Furniture, Fixtures &amp; Equipment</t>
  </si>
  <si>
    <t>2/8/2006</t>
  </si>
  <si>
    <t>4/5/2006</t>
  </si>
  <si>
    <t>4/30/2006</t>
  </si>
  <si>
    <t>6/13/2006</t>
  </si>
  <si>
    <t>9/15/2006</t>
  </si>
  <si>
    <t>1/26/2007</t>
  </si>
  <si>
    <t>8/10/2007</t>
  </si>
  <si>
    <t>4/19/2011</t>
  </si>
  <si>
    <t>4617916</t>
  </si>
  <si>
    <t>File Server</t>
  </si>
  <si>
    <t>FMW 0406</t>
  </si>
  <si>
    <t>108513</t>
  </si>
  <si>
    <t>stove 07</t>
  </si>
  <si>
    <t>computer</t>
  </si>
  <si>
    <t>FF&amp;E Dept Correct</t>
  </si>
  <si>
    <t>9054513</t>
  </si>
  <si>
    <t>File Cabinet 8/07</t>
  </si>
  <si>
    <t>blinds, paint,etc</t>
  </si>
  <si>
    <t>Quill</t>
  </si>
  <si>
    <t>Robert Robinson</t>
  </si>
  <si>
    <t>Terrapin Information Services Corp</t>
  </si>
  <si>
    <t>Logos Management Software, Inc</t>
  </si>
  <si>
    <t>William Penn House</t>
  </si>
  <si>
    <t>Barbara Haught</t>
  </si>
  <si>
    <t>Janet Dinsmore</t>
  </si>
  <si>
    <t>Fire proof file cabinet</t>
  </si>
  <si>
    <t>Reimburse for file server</t>
  </si>
  <si>
    <t>Record Dept 100</t>
  </si>
  <si>
    <t>Install Server</t>
  </si>
  <si>
    <t>Purchase of data base</t>
  </si>
  <si>
    <t>Cleansers &amp; Oven Costs</t>
  </si>
  <si>
    <t>Computer &amp; monitor</t>
  </si>
  <si>
    <t>File Cabinet - Bookkeeper</t>
  </si>
  <si>
    <t>Remove old server &amp; Barbara's old computer</t>
  </si>
  <si>
    <t>Remove old Bookkeeper's computer</t>
  </si>
  <si>
    <t>Record file cabinet as an expense</t>
  </si>
  <si>
    <t>QH paint</t>
  </si>
  <si>
    <t>Correct code 2400 to 2100</t>
  </si>
  <si>
    <t>Wall repair from HVAC install</t>
  </si>
  <si>
    <t>Transaction Total</t>
  </si>
  <si>
    <t xml:space="preserve">Report Opening/Current Balance </t>
  </si>
  <si>
    <t xml:space="preserve">Report Transaction Totals </t>
  </si>
  <si>
    <t>Report Current Balances</t>
  </si>
  <si>
    <t xml:space="preserve">Report Difference </t>
  </si>
  <si>
    <t>Jon F. Dewitt - Fellowship Room</t>
  </si>
  <si>
    <t>FY 09</t>
  </si>
  <si>
    <t>FY 10</t>
  </si>
  <si>
    <t>Architects</t>
  </si>
  <si>
    <t>Other</t>
  </si>
  <si>
    <t>FY 11</t>
  </si>
  <si>
    <t>FY 12</t>
  </si>
  <si>
    <t>Computers</t>
  </si>
  <si>
    <t>Garden &amp; Drains</t>
  </si>
  <si>
    <t>FY 13</t>
  </si>
  <si>
    <t>FY 14</t>
  </si>
  <si>
    <t>FY 06</t>
  </si>
  <si>
    <t>FY 07</t>
  </si>
  <si>
    <t>]</t>
  </si>
  <si>
    <t>Sources of Funds for Renovations</t>
  </si>
  <si>
    <t>Assumptions:</t>
  </si>
  <si>
    <t>Capital Contributions from FMW Members &amp; Attenders</t>
  </si>
  <si>
    <t>Assumes principal amount of all outside financing will eventually be repaid by capital contributions raised</t>
  </si>
  <si>
    <t>Friends Fiduciary investments</t>
  </si>
  <si>
    <t>Per Laurie - bal 6/30 plus $8,000 in July</t>
  </si>
  <si>
    <t>July drawdown for architects' fees</t>
  </si>
  <si>
    <t>Current investment</t>
  </si>
  <si>
    <t>Loans:</t>
  </si>
  <si>
    <t xml:space="preserve">Scenarios </t>
  </si>
  <si>
    <t>A</t>
  </si>
  <si>
    <t>B</t>
  </si>
  <si>
    <t>C</t>
  </si>
  <si>
    <t>Friends Fiduciary loan</t>
  </si>
  <si>
    <t>Interest rate</t>
  </si>
  <si>
    <t>Prime (currently 3.25%)</t>
  </si>
  <si>
    <t>Monthly payment</t>
  </si>
  <si>
    <t xml:space="preserve">Interest only, actually </t>
  </si>
  <si>
    <t>Annual payment</t>
  </si>
  <si>
    <t xml:space="preserve"> payable semiannually</t>
  </si>
  <si>
    <t>Mortgage  (TD or other  Bank)</t>
  </si>
  <si>
    <t>(Fixed rate for first 5 or 10 years of 20-year loan)</t>
  </si>
  <si>
    <t>Friends Meeting of Washington -- Renovation Financing</t>
  </si>
  <si>
    <t>Scenario A</t>
  </si>
  <si>
    <t>Construction Period</t>
  </si>
  <si>
    <t xml:space="preserve">__________    FY 2015                       </t>
  </si>
  <si>
    <t>________FY 2016_______</t>
  </si>
  <si>
    <t>Fiscal Years</t>
  </si>
  <si>
    <t>FY 2017</t>
  </si>
  <si>
    <t>FY 2018</t>
  </si>
  <si>
    <t>FY 2019</t>
  </si>
  <si>
    <t>FY 2020</t>
  </si>
  <si>
    <t>FY 2021</t>
  </si>
  <si>
    <t>FY 2022</t>
  </si>
  <si>
    <t>FY2023</t>
  </si>
  <si>
    <t>Alt</t>
  </si>
  <si>
    <t>Sources of funds (cum)</t>
  </si>
  <si>
    <t>Prior</t>
  </si>
  <si>
    <t>Contributions</t>
  </si>
  <si>
    <t>FY15</t>
  </si>
  <si>
    <t>Friends Fiduciary Loan</t>
  </si>
  <si>
    <t>FY16</t>
  </si>
  <si>
    <t>Bank Loan</t>
  </si>
  <si>
    <t>FY17</t>
  </si>
  <si>
    <t xml:space="preserve">  Total</t>
  </si>
  <si>
    <t>FY18</t>
  </si>
  <si>
    <t>FY19</t>
  </si>
  <si>
    <t>FY20</t>
  </si>
  <si>
    <t>Scenario B</t>
  </si>
  <si>
    <t>FY21</t>
  </si>
  <si>
    <t>FY22</t>
  </si>
  <si>
    <t>FY23</t>
  </si>
  <si>
    <t>Total</t>
  </si>
  <si>
    <t>Scenario C</t>
  </si>
  <si>
    <t>Alt Scenario</t>
  </si>
  <si>
    <t>Fiscal year (7/1 - 6/30)</t>
  </si>
  <si>
    <t>(FMW app'd budget)</t>
  </si>
  <si>
    <t>Investments at Friends Fid. (BOY)</t>
  </si>
  <si>
    <t xml:space="preserve"> FF loan balance (ave)*</t>
  </si>
  <si>
    <t>-</t>
  </si>
  <si>
    <t xml:space="preserve"> Year end LVR, FF loan</t>
  </si>
  <si>
    <t>N/A</t>
  </si>
  <si>
    <t xml:space="preserve"> Mortgage balance (ave)</t>
  </si>
  <si>
    <t>Investment return</t>
  </si>
  <si>
    <t>Increase in contributions</t>
  </si>
  <si>
    <t xml:space="preserve">N/A </t>
  </si>
  <si>
    <t>Increase in rental income</t>
  </si>
  <si>
    <t>Interest on FF loan (est)</t>
  </si>
  <si>
    <t>Increase in expenses</t>
  </si>
  <si>
    <t>Income</t>
  </si>
  <si>
    <t xml:space="preserve">   Contributions</t>
  </si>
  <si>
    <t xml:space="preserve">   Investment return</t>
  </si>
  <si>
    <t xml:space="preserve">   Rental income*</t>
  </si>
  <si>
    <t xml:space="preserve">   Other income</t>
  </si>
  <si>
    <t xml:space="preserve">  Total income</t>
  </si>
  <si>
    <t xml:space="preserve">Operating expenses </t>
  </si>
  <si>
    <t>Income before debt service</t>
  </si>
  <si>
    <t xml:space="preserve">  FF loan payment</t>
  </si>
  <si>
    <t xml:space="preserve">  Mortgage payment</t>
  </si>
  <si>
    <t>Total expense</t>
  </si>
  <si>
    <t>Income minus expenses</t>
  </si>
  <si>
    <t>Cumulative shortfall</t>
  </si>
  <si>
    <t>FF Investments BOY</t>
  </si>
  <si>
    <t>FF investments EOY</t>
  </si>
  <si>
    <t>* FF loan may need to be refinanced in 2020 since the maximum term is 5 years.</t>
  </si>
  <si>
    <t>** Assumes somewhat reduced rental income during construction with gradual increases thereafter.</t>
  </si>
  <si>
    <t>This scenario provides no funding for repairs/improvements beyond the funds currently in the Property Reserve until 2021.</t>
  </si>
  <si>
    <t>REVENUES</t>
  </si>
  <si>
    <t>Bequests &amp; Memorials</t>
  </si>
  <si>
    <t>Use of facilities</t>
  </si>
  <si>
    <t>Sales</t>
  </si>
  <si>
    <t>Interest &amp; Dividend Income</t>
  </si>
  <si>
    <t>Net gains on investments</t>
  </si>
  <si>
    <t>Total Revenue</t>
  </si>
  <si>
    <t>EXPENSES</t>
  </si>
  <si>
    <t>Personnel &amp; Consultants</t>
  </si>
  <si>
    <t>Program Costs</t>
  </si>
  <si>
    <t>Site Costs</t>
  </si>
  <si>
    <t>Office Expenses</t>
  </si>
  <si>
    <t>Apportionment</t>
  </si>
  <si>
    <t>Depreciation</t>
  </si>
  <si>
    <t>Property Taxes</t>
  </si>
  <si>
    <t>Other Expenses</t>
  </si>
  <si>
    <t>Total Expenses</t>
  </si>
  <si>
    <t>NET INCOME</t>
  </si>
  <si>
    <t>NET ASSETS – BEGINNING OF THE YEAR</t>
  </si>
  <si>
    <t>NET ASSETS – END OF THE YEAR</t>
  </si>
  <si>
    <t>CASH FLOWS FROM OPERATING ACTIVITIES</t>
  </si>
  <si>
    <t>Change in net assets</t>
  </si>
  <si>
    <t>Depreciation expense</t>
  </si>
  <si>
    <t>Realized investment (gain)/loss</t>
  </si>
  <si>
    <t>Unrealized investment (gain)/loss</t>
  </si>
  <si>
    <t>(Increase) decrease in assets:</t>
  </si>
  <si>
    <t>Loss on disposition</t>
  </si>
  <si>
    <t>Accounts receivable</t>
  </si>
  <si>
    <t>Prepaid expenses and other current assets</t>
  </si>
  <si>
    <t>Increase (decrease) in liabilities</t>
  </si>
  <si>
    <t>Accounts payable &amp; accrued expenses</t>
  </si>
  <si>
    <t>Deposits held</t>
  </si>
  <si>
    <t>Deferred revenue</t>
  </si>
  <si>
    <t>Agency funds</t>
  </si>
  <si>
    <t>Cash provided by operating activities</t>
  </si>
  <si>
    <t>CASH FLOWS USED BY INVESTING ACTIVITIES</t>
  </si>
  <si>
    <t>Purchase of securities</t>
  </si>
  <si>
    <t>Sale of securities</t>
  </si>
  <si>
    <t>Purchases of fixed assets</t>
  </si>
  <si>
    <t>Sale of fixed assets</t>
  </si>
  <si>
    <t>Cash used by investing activities</t>
  </si>
  <si>
    <t>NET INCREASE IN CASH</t>
  </si>
  <si>
    <t>CASH – BEGINNING OF THE YEAR</t>
  </si>
  <si>
    <t>CASH – END OF THE YEAR</t>
  </si>
  <si>
    <t>ASSETS</t>
  </si>
  <si>
    <t>Cash &amp; Cash Equivalents</t>
  </si>
  <si>
    <t>Prepaid expenses &amp; other current assets</t>
  </si>
  <si>
    <t>Investments</t>
  </si>
  <si>
    <t>Antiques</t>
  </si>
  <si>
    <t>Land, buildings, equipment, net of depreciation</t>
  </si>
  <si>
    <t>Total Assets</t>
  </si>
  <si>
    <t>LIABILITIES</t>
  </si>
  <si>
    <t>Accounts payable and accrued expenses</t>
  </si>
  <si>
    <t>Deferred income</t>
  </si>
  <si>
    <t>Agency Funds</t>
  </si>
  <si>
    <t>Total liabilities</t>
  </si>
  <si>
    <t>NET ASSETS</t>
  </si>
  <si>
    <t>Meeting designated</t>
  </si>
  <si>
    <t>Net investment in plant</t>
  </si>
  <si>
    <t>Accumulated endowment earnings</t>
  </si>
  <si>
    <t>Undesignated</t>
  </si>
  <si>
    <t>Total unrestricted</t>
  </si>
  <si>
    <t>Temporarily restricted</t>
  </si>
  <si>
    <t>Permanently restricted</t>
  </si>
  <si>
    <t>Total net assets</t>
  </si>
  <si>
    <t>Other current accounts</t>
  </si>
  <si>
    <t>Net</t>
  </si>
  <si>
    <t>Net change</t>
  </si>
  <si>
    <t>CS</t>
  </si>
  <si>
    <t>Investments at Friends Fiduciary</t>
  </si>
  <si>
    <t xml:space="preserve"> FF loan balance (EOY)</t>
  </si>
  <si>
    <t xml:space="preserve"> Mortgage balance (EOY)</t>
  </si>
  <si>
    <t>Investment return (current rate)</t>
  </si>
  <si>
    <t>Interest on FF loan (if needed)</t>
  </si>
  <si>
    <t xml:space="preserve">   Capital Campaign</t>
  </si>
  <si>
    <t>Capital Expenditures</t>
  </si>
  <si>
    <t xml:space="preserve">  Total cash out</t>
  </si>
  <si>
    <t>Net Cash</t>
  </si>
  <si>
    <t>* Assumes reduced rentals during construction, w/ rental income returning to 2014 level by 1/1/2016</t>
  </si>
  <si>
    <t>Operating Expenses?</t>
  </si>
  <si>
    <t>??</t>
  </si>
  <si>
    <t>Property Cash Flow</t>
  </si>
  <si>
    <t xml:space="preserve">            Long-term rental income</t>
  </si>
  <si>
    <t xml:space="preserve">            Event Rentals</t>
  </si>
  <si>
    <t>Total Rental Income</t>
  </si>
  <si>
    <t xml:space="preserve">            Property Tax</t>
  </si>
  <si>
    <t xml:space="preserve">            Utilities</t>
  </si>
  <si>
    <t xml:space="preserve">            Maintenance &amp; Repair</t>
  </si>
  <si>
    <t xml:space="preserve">            Cleaning &amp; Trash Removal</t>
  </si>
  <si>
    <t xml:space="preserve">            Insurance &amp; Other Costs</t>
  </si>
  <si>
    <t>Total Site Costs</t>
  </si>
  <si>
    <t>Property Net Cash</t>
  </si>
  <si>
    <t xml:space="preserve">            Computers</t>
  </si>
  <si>
    <t xml:space="preserve">            Garden &amp; Drains</t>
  </si>
  <si>
    <t xml:space="preserve">            Renovation &amp; Repairs</t>
  </si>
  <si>
    <t>Total Capital Expenditures</t>
  </si>
  <si>
    <t>Property Net Cash 2</t>
  </si>
  <si>
    <t>Prop Share of Personnel Costs</t>
  </si>
  <si>
    <t>Property Net Cash 3</t>
  </si>
  <si>
    <t>Payment</t>
  </si>
  <si>
    <t>Cash</t>
  </si>
  <si>
    <t>,</t>
  </si>
  <si>
    <t>Transaction Source</t>
  </si>
  <si>
    <t>Department Code</t>
  </si>
  <si>
    <t>Department Short Title</t>
  </si>
  <si>
    <t>10/4/2010</t>
  </si>
  <si>
    <t>2010-10-04</t>
  </si>
  <si>
    <t>Tostan 10/10</t>
  </si>
  <si>
    <t>CR</t>
  </si>
  <si>
    <t>630</t>
  </si>
  <si>
    <t>QH - Apt/Tostan</t>
  </si>
  <si>
    <t>2010-10-04 Adj</t>
  </si>
  <si>
    <t>Tostan check - Correct code error</t>
  </si>
  <si>
    <t>11/2/2010</t>
  </si>
  <si>
    <t>2010-11-02</t>
  </si>
  <si>
    <t>Weekly Deposits</t>
  </si>
  <si>
    <t>800</t>
  </si>
  <si>
    <t>MH - Bldg</t>
  </si>
  <si>
    <t>7/13/2011</t>
  </si>
  <si>
    <t>2011-07-13</t>
  </si>
  <si>
    <t>Space user gift (Memorial service here)</t>
  </si>
  <si>
    <t>Donation for Buddhist group space use</t>
  </si>
  <si>
    <t>12/31/2011</t>
  </si>
  <si>
    <t>2011-12-31</t>
  </si>
  <si>
    <t>Weekly Deposit</t>
  </si>
  <si>
    <t>1/31/2012</t>
  </si>
  <si>
    <t>2012-01-31</t>
  </si>
  <si>
    <t>Gift for use of MH for memorial</t>
  </si>
  <si>
    <t>2/8/2012</t>
  </si>
  <si>
    <t>2012-02-08</t>
  </si>
  <si>
    <t>4/3/2012</t>
  </si>
  <si>
    <t>2012-04-03</t>
  </si>
  <si>
    <t>Pittman gift in lieu of room charge</t>
  </si>
  <si>
    <t>4/17/2012</t>
  </si>
  <si>
    <t>2012-04-17</t>
  </si>
  <si>
    <t>BYM YF Gifrt for hosting</t>
  </si>
  <si>
    <t>5/8/2012</t>
  </si>
  <si>
    <t>2012-05-08</t>
  </si>
  <si>
    <t>5/28/2012</t>
  </si>
  <si>
    <t>2012-05-28</t>
  </si>
  <si>
    <t>NOW DC Gift for use of FMW</t>
  </si>
  <si>
    <t>6/19/2012</t>
  </si>
  <si>
    <t>2012-06-19</t>
  </si>
  <si>
    <t>8/7/2012</t>
  </si>
  <si>
    <t>2012-08-07</t>
  </si>
  <si>
    <t>Mintwood Zendo additional gift</t>
  </si>
  <si>
    <t>10/6/2012</t>
  </si>
  <si>
    <t>CR 2012-09-11</t>
  </si>
  <si>
    <t>9/18/12 Memorial depo given as gift when no rent was charged</t>
  </si>
  <si>
    <t>JV</t>
  </si>
  <si>
    <t>11/27/2012</t>
  </si>
  <si>
    <t>2012-11-27</t>
  </si>
  <si>
    <t>12/31/2012</t>
  </si>
  <si>
    <t>2012-12-31</t>
  </si>
  <si>
    <t>10/29/2013</t>
  </si>
  <si>
    <t>2013-10-29</t>
  </si>
  <si>
    <t>12/24/2013</t>
  </si>
  <si>
    <t>2013-12-24</t>
  </si>
  <si>
    <t>Additional gift for wedding use</t>
  </si>
  <si>
    <t>Gift for use on building maintenance only</t>
  </si>
  <si>
    <t>Balance 5000 - Contribution - Identified</t>
  </si>
  <si>
    <t>5001 - Contributions - Memorial</t>
  </si>
  <si>
    <t>6/26/2012</t>
  </si>
  <si>
    <t>2012-06-26</t>
  </si>
  <si>
    <t>Memorial service 6/7/12</t>
  </si>
  <si>
    <t>12/18/2012</t>
  </si>
  <si>
    <t>2012-12-18</t>
  </si>
  <si>
    <t>1/3/2013</t>
  </si>
  <si>
    <t>2013-01-03</t>
  </si>
  <si>
    <t>Plaisier Memorial Thank you gift</t>
  </si>
  <si>
    <t>2/26/2013</t>
  </si>
  <si>
    <t>2013-02-26</t>
  </si>
  <si>
    <t>Gift following Van Hollen memorial</t>
  </si>
  <si>
    <t>4/23/2013</t>
  </si>
  <si>
    <t>2013-04-23</t>
  </si>
  <si>
    <t>Gift for 6/1/13 Tatana memorial svc</t>
  </si>
  <si>
    <t>1/14/2014</t>
  </si>
  <si>
    <t>2014-01-14</t>
  </si>
  <si>
    <t>Weekly deposit - gift for child's memorial</t>
  </si>
  <si>
    <t>2/23/2014</t>
  </si>
  <si>
    <t>2014-02-20 Visa</t>
  </si>
  <si>
    <t>Online pymt for memorial service</t>
  </si>
  <si>
    <t>2014-02-25Visa</t>
  </si>
  <si>
    <t>3/25/2014</t>
  </si>
  <si>
    <t>2014-03-25</t>
  </si>
  <si>
    <t>Mozer memorial gift for use of space</t>
  </si>
  <si>
    <t>Balance 5001 - Contributions - Memorial</t>
  </si>
  <si>
    <t>5008 - Contributions - In Kind</t>
  </si>
  <si>
    <t>1/14/2011</t>
  </si>
  <si>
    <t>2011-01 InKind</t>
  </si>
  <si>
    <t>Building purchases gifted</t>
  </si>
  <si>
    <t>600</t>
  </si>
  <si>
    <t>QH - Bldg</t>
  </si>
  <si>
    <t>2/7/2011</t>
  </si>
  <si>
    <t>Bolt Cutter for QH</t>
  </si>
  <si>
    <t>2/10/2011</t>
  </si>
  <si>
    <t>2011-02 In Kind</t>
  </si>
  <si>
    <t>Duplication of Keys to QH</t>
  </si>
  <si>
    <t>5/12/2012</t>
  </si>
  <si>
    <t>InKind 5/15/12</t>
  </si>
  <si>
    <t>Record A/C Gift for QH 2nd floor</t>
  </si>
  <si>
    <t>Balance 5008 - Contributions - In Kind</t>
  </si>
  <si>
    <t>5020 - Restricted  Contribution</t>
  </si>
  <si>
    <t>6/12/2012</t>
  </si>
  <si>
    <t>2012-06-12</t>
  </si>
  <si>
    <t>Playground inspection gift</t>
  </si>
  <si>
    <t>Balance 5020 - Restricted  Contribution</t>
  </si>
  <si>
    <t>5090 - Restricted Revenue to Fund</t>
  </si>
  <si>
    <t>Balance 5090 - Restricted Revenue to Fund</t>
  </si>
  <si>
    <t>5100 - Rental Income</t>
  </si>
  <si>
    <t>7/1/2010</t>
  </si>
  <si>
    <t>2010-06-28</t>
  </si>
  <si>
    <t>July space use</t>
  </si>
  <si>
    <t>610</t>
  </si>
  <si>
    <t>QH - SfF/LL CH</t>
  </si>
  <si>
    <t>7/10/2010</t>
  </si>
  <si>
    <t>2010-07-10</t>
  </si>
  <si>
    <t>Mintwood Zendo 7/10</t>
  </si>
  <si>
    <t>Wt Watchers 7/10 less credit from 5/10</t>
  </si>
  <si>
    <t>7/27/2010</t>
  </si>
  <si>
    <t>2010-07-27</t>
  </si>
  <si>
    <t>Tostan July use of space</t>
  </si>
  <si>
    <t>8/1/2010</t>
  </si>
  <si>
    <t>SfFriends Aug use of space</t>
  </si>
  <si>
    <t>Tostan August use of space</t>
  </si>
  <si>
    <t>8/3/2010</t>
  </si>
  <si>
    <t>2010-08-03</t>
  </si>
  <si>
    <t>Mintwood Zendo 8/1-31/10</t>
  </si>
  <si>
    <t>Weight Watchers 8/1-31/10</t>
  </si>
  <si>
    <t>8/16/2010</t>
  </si>
  <si>
    <t>2010-08-16</t>
  </si>
  <si>
    <t>SfF Aug balance due</t>
  </si>
  <si>
    <t>8/30/2010</t>
  </si>
  <si>
    <t>2010-08-30</t>
  </si>
  <si>
    <t>SfF partial space use - 9th month</t>
  </si>
  <si>
    <t>9/1/2010</t>
  </si>
  <si>
    <t>2010-08-26</t>
  </si>
  <si>
    <t>Tostan Sept space use</t>
  </si>
  <si>
    <t>9/7/2010</t>
  </si>
  <si>
    <t>2010-09-07</t>
  </si>
  <si>
    <t>PTF Space Use adj</t>
  </si>
  <si>
    <t>620</t>
  </si>
  <si>
    <t>QH - Peace Tax</t>
  </si>
  <si>
    <t>Aug space use</t>
  </si>
  <si>
    <t>Sept space use</t>
  </si>
  <si>
    <t>Mintwood Zendo - Sept space use</t>
  </si>
  <si>
    <t>Weight Watchers - Sept use</t>
  </si>
  <si>
    <t>PTF donor pd Oct - Nov</t>
  </si>
  <si>
    <t>Wt Watchers 10/10</t>
  </si>
  <si>
    <t>Mintwood Zendo 10/10</t>
  </si>
  <si>
    <t>Weight Watchers 11/10</t>
  </si>
  <si>
    <t>11/9/2010</t>
  </si>
  <si>
    <t>2010-11-09</t>
  </si>
  <si>
    <t>Tostan 11/10 space use</t>
  </si>
  <si>
    <t>12/7/2010</t>
  </si>
  <si>
    <t>2010-12-07</t>
  </si>
  <si>
    <t>Tostan 12/10</t>
  </si>
  <si>
    <t>Wt Watcher 12/10</t>
  </si>
  <si>
    <t>Mintwood Zendo 12/10</t>
  </si>
  <si>
    <t>2010-12-31A</t>
  </si>
  <si>
    <t>PTF Board Member pd Dec use</t>
  </si>
  <si>
    <t>1/1/2011</t>
  </si>
  <si>
    <t>PTF Apr-Jun 2010</t>
  </si>
  <si>
    <t>Correct dept code entry error (CR 2010-09-07)</t>
  </si>
  <si>
    <t>Record revenue for PTF</t>
  </si>
  <si>
    <t>1/4/2011</t>
  </si>
  <si>
    <t>2011-01-04</t>
  </si>
  <si>
    <t>PTF Board Member pd Jan use</t>
  </si>
  <si>
    <t>Jan space use</t>
  </si>
  <si>
    <t>Weight Watchers</t>
  </si>
  <si>
    <t>1/11/2011</t>
  </si>
  <si>
    <t>2011-01-11</t>
  </si>
  <si>
    <t>Mintwood Zendo - 11/10</t>
  </si>
  <si>
    <t>Mintwood Zendo - 1/11</t>
  </si>
  <si>
    <t>2/8/2011</t>
  </si>
  <si>
    <t>2011-02-08</t>
  </si>
  <si>
    <t>Jan use</t>
  </si>
  <si>
    <t>Feb use</t>
  </si>
  <si>
    <t>Jan Use</t>
  </si>
  <si>
    <t>640</t>
  </si>
  <si>
    <t>QH 2nd Fl Ofc</t>
  </si>
  <si>
    <t>Feb Use</t>
  </si>
  <si>
    <t>Weight Watchers Feb use</t>
  </si>
  <si>
    <t>Mintwood Zendo Fbe space</t>
  </si>
  <si>
    <t>3/1/2011</t>
  </si>
  <si>
    <t>2011-03-02</t>
  </si>
  <si>
    <t>Tostan - March 2011</t>
  </si>
  <si>
    <t>3/2/2011</t>
  </si>
  <si>
    <t>Promundo rent identified incorrectly as Tostan pymt</t>
  </si>
  <si>
    <t>3/8/2011</t>
  </si>
  <si>
    <t>2011-03-08</t>
  </si>
  <si>
    <t>Tostan - March</t>
  </si>
  <si>
    <t>Mintwood Zendo - March</t>
  </si>
  <si>
    <t>Wt. Watchers - March</t>
  </si>
  <si>
    <t>3/29/2011</t>
  </si>
  <si>
    <t>2011-03-29</t>
  </si>
  <si>
    <t>AFSC 3/15-4/15 use</t>
  </si>
  <si>
    <t>650</t>
  </si>
  <si>
    <t>QH - Incubator</t>
  </si>
  <si>
    <t>3/31/2011</t>
  </si>
  <si>
    <t>2011-02-08CR</t>
  </si>
  <si>
    <t>Correct Promundo deposit amount</t>
  </si>
  <si>
    <t>4/5/2011</t>
  </si>
  <si>
    <t>2011-04-05</t>
  </si>
  <si>
    <t>D Bassett pymt for April PTF</t>
  </si>
  <si>
    <t>Tostan April</t>
  </si>
  <si>
    <t>Promundo April</t>
  </si>
  <si>
    <t>Mintwood Zendo - April</t>
  </si>
  <si>
    <t>Wt Watchers - April</t>
  </si>
  <si>
    <t>5/1/2011</t>
  </si>
  <si>
    <t>D Bassett pymt for May PTF</t>
  </si>
  <si>
    <t>2011-05-03</t>
  </si>
  <si>
    <t>Promundo - May</t>
  </si>
  <si>
    <t>5/17/2011</t>
  </si>
  <si>
    <t>2011-05-17</t>
  </si>
  <si>
    <t>Tostan May</t>
  </si>
  <si>
    <t>AFSC May</t>
  </si>
  <si>
    <t>Mintwood Zendo May</t>
  </si>
  <si>
    <t>5/31/2011</t>
  </si>
  <si>
    <t>2011-07-05</t>
  </si>
  <si>
    <t>Wt Watcher cancelled week</t>
  </si>
  <si>
    <t>6/2/2011</t>
  </si>
  <si>
    <t>2011-06-02</t>
  </si>
  <si>
    <t>AFSC - June</t>
  </si>
  <si>
    <t>Weight Watchers - June</t>
  </si>
  <si>
    <t>6/7/2011</t>
  </si>
  <si>
    <t>2011-06-07</t>
  </si>
  <si>
    <t>Tostan - June</t>
  </si>
  <si>
    <t>Mintwood Zendo - June</t>
  </si>
  <si>
    <t>2011-06-14</t>
  </si>
  <si>
    <t>7/5/2011</t>
  </si>
  <si>
    <t>PTF July</t>
  </si>
  <si>
    <t>AFSC July</t>
  </si>
  <si>
    <t>Wt Watchers July</t>
  </si>
  <si>
    <t>Tostan July</t>
  </si>
  <si>
    <t>Promundo July rent</t>
  </si>
  <si>
    <t>7/19/2011</t>
  </si>
  <si>
    <t>2011-07-19</t>
  </si>
  <si>
    <t>Weekly deposit</t>
  </si>
  <si>
    <t>8/2/2011</t>
  </si>
  <si>
    <t>2011-08-02</t>
  </si>
  <si>
    <t>PTF Aug (pd by board member)</t>
  </si>
  <si>
    <t>Tostan Aug</t>
  </si>
  <si>
    <t>Promundo Aug</t>
  </si>
  <si>
    <t>AFSC Aug</t>
  </si>
  <si>
    <t>Wt Watchers Aug Space</t>
  </si>
  <si>
    <t>8/9/2011</t>
  </si>
  <si>
    <t>2011-08-09</t>
  </si>
  <si>
    <t>Mintwood Zendo July &amp; Aug</t>
  </si>
  <si>
    <t>9/1/2011</t>
  </si>
  <si>
    <t>2011-09-01Rent</t>
  </si>
  <si>
    <t>PTF - Sept</t>
  </si>
  <si>
    <t>Tostan Sept</t>
  </si>
  <si>
    <t>AFSC - Sept desk space</t>
  </si>
  <si>
    <t>Wt Watchers Sept less $100 July credit</t>
  </si>
  <si>
    <t>9/6/2011</t>
  </si>
  <si>
    <t>2011-09-06</t>
  </si>
  <si>
    <t>Mintwood Zendo</t>
  </si>
  <si>
    <t>9/13/2011</t>
  </si>
  <si>
    <t>2011-09-13</t>
  </si>
  <si>
    <t>9/27/2011</t>
  </si>
  <si>
    <t>2011-09-27</t>
  </si>
  <si>
    <t>Bal Promundo rent</t>
  </si>
  <si>
    <t>10/4/2011</t>
  </si>
  <si>
    <t>2011-10-04</t>
  </si>
  <si>
    <t>PTF- Oct pd by Board member</t>
  </si>
  <si>
    <t>Promundo - Oct</t>
  </si>
  <si>
    <t>AFSC - Oct</t>
  </si>
  <si>
    <t>Wt Watchers - Oct</t>
  </si>
  <si>
    <t>Mintwood Zendo - Oct</t>
  </si>
  <si>
    <t>10/11/2011</t>
  </si>
  <si>
    <t>2011-10-11</t>
  </si>
  <si>
    <t>Oct space use</t>
  </si>
  <si>
    <t>11/8/2011</t>
  </si>
  <si>
    <t>2011-11-08</t>
  </si>
  <si>
    <t>D Bassett for PTFNov</t>
  </si>
  <si>
    <t>Tostan Nov</t>
  </si>
  <si>
    <t>Promundo Nov</t>
  </si>
  <si>
    <t>AFSC Nov</t>
  </si>
  <si>
    <t>Mintwood Zendo Nov</t>
  </si>
  <si>
    <t>Wt Watch Nov less 1 Sept wk</t>
  </si>
  <si>
    <t>12/1/2011</t>
  </si>
  <si>
    <t>2011-12-01 PTF</t>
  </si>
  <si>
    <t>Peace Tax Fund space use</t>
  </si>
  <si>
    <t>12/12/2011</t>
  </si>
  <si>
    <t>2011-12-12</t>
  </si>
  <si>
    <t>Tostan Dec</t>
  </si>
  <si>
    <t>Promundo</t>
  </si>
  <si>
    <t>AFSC Dec</t>
  </si>
  <si>
    <t>Mintwood Zendo Dec</t>
  </si>
  <si>
    <t>Wt Watchers</t>
  </si>
  <si>
    <t>1/3/2012</t>
  </si>
  <si>
    <t>2012-01-03</t>
  </si>
  <si>
    <t>PTF (Bassett) - Jan</t>
  </si>
  <si>
    <t>Promundo - Jan</t>
  </si>
  <si>
    <t>Mintwood Zendo - Jan</t>
  </si>
  <si>
    <t>Wt Watchers - Jan</t>
  </si>
  <si>
    <t>1/10/2012</t>
  </si>
  <si>
    <t>2012-01-10</t>
  </si>
  <si>
    <t>Tostan Jan rent</t>
  </si>
  <si>
    <t>2/1/2012</t>
  </si>
  <si>
    <t>2012-02-01PTF</t>
  </si>
  <si>
    <t>PTF Rent</t>
  </si>
  <si>
    <t>2/6/2012</t>
  </si>
  <si>
    <t>DBassett check 399 returned - IRS froze acct</t>
  </si>
  <si>
    <t>Promundo Feb</t>
  </si>
  <si>
    <t>2/16/2012</t>
  </si>
  <si>
    <t>2012-02-16</t>
  </si>
  <si>
    <t>Repl ck for Feb rent returned unpd</t>
  </si>
  <si>
    <t>Feb rent</t>
  </si>
  <si>
    <t>3/6/2012</t>
  </si>
  <si>
    <t>2012-03-06</t>
  </si>
  <si>
    <t>March rent pd by D Bassett</t>
  </si>
  <si>
    <t>Promundo March</t>
  </si>
  <si>
    <t>Global Hunger March</t>
  </si>
  <si>
    <t>Wt Watch March less Jan cancelled weeks</t>
  </si>
  <si>
    <t>3/13/2012</t>
  </si>
  <si>
    <t>2012-03-13</t>
  </si>
  <si>
    <t>Tostan March rent</t>
  </si>
  <si>
    <t>3/20/2012</t>
  </si>
  <si>
    <t>2012-03-20</t>
  </si>
  <si>
    <t>Mintwood Zendo March rent</t>
  </si>
  <si>
    <t>PTF April</t>
  </si>
  <si>
    <t>Global Hunger April</t>
  </si>
  <si>
    <t>Mintwood Zendo April</t>
  </si>
  <si>
    <t>Global Hunger - May</t>
  </si>
  <si>
    <t>PTF - May</t>
  </si>
  <si>
    <t>Tostan - May</t>
  </si>
  <si>
    <t>Wt Watchers - May</t>
  </si>
  <si>
    <t>Mintwood Zendo - May</t>
  </si>
  <si>
    <t>2012-07-03</t>
  </si>
  <si>
    <t>Weight Watchers - Credit taken for May</t>
  </si>
  <si>
    <t>6/5/2012</t>
  </si>
  <si>
    <t>2012-06-05</t>
  </si>
  <si>
    <t>Global Hunger rent 6/12</t>
  </si>
  <si>
    <t>PTF June Rent</t>
  </si>
  <si>
    <t>Promundo front office June rent</t>
  </si>
  <si>
    <t>Promundo June rent</t>
  </si>
  <si>
    <t>Tostan June rent</t>
  </si>
  <si>
    <t>Wt Watchers 6/12</t>
  </si>
  <si>
    <t>Mintwood Zendo rent 6/12</t>
  </si>
  <si>
    <t>PTF July Rent</t>
  </si>
  <si>
    <t>Global Hunger July Rent</t>
  </si>
  <si>
    <t>2012-07-03B</t>
  </si>
  <si>
    <t>Weight Watchers July</t>
  </si>
  <si>
    <t>8/1/2012</t>
  </si>
  <si>
    <t>2012-08-01 Rent</t>
  </si>
  <si>
    <t>Tostan</t>
  </si>
  <si>
    <t>2012-07-24</t>
  </si>
  <si>
    <t>Global Hunger Project August rent</t>
  </si>
  <si>
    <t>8/5/2012</t>
  </si>
  <si>
    <t>2012-09-04</t>
  </si>
  <si>
    <t>Dupont Circle Village - Sept prepaid rent</t>
  </si>
  <si>
    <t>Dupont Circle Village - Aug rent</t>
  </si>
  <si>
    <t>PTF Aug rent</t>
  </si>
  <si>
    <t>9/1/2012</t>
  </si>
  <si>
    <t>2012-08-20</t>
  </si>
  <si>
    <t>Global Hunger Sept Rent</t>
  </si>
  <si>
    <t>9/4/2012</t>
  </si>
  <si>
    <t>Dupont Circle Village - Sept rent</t>
  </si>
  <si>
    <t>PTF Sept rent</t>
  </si>
  <si>
    <t>Promundo Sept rent</t>
  </si>
  <si>
    <t>Tostan Sept rent</t>
  </si>
  <si>
    <t>Wt Watchers Sept rent</t>
  </si>
  <si>
    <t>10/1/2012</t>
  </si>
  <si>
    <t>2012-09-18</t>
  </si>
  <si>
    <t>Global Hunger Oct rent</t>
  </si>
  <si>
    <t>2012-10-02</t>
  </si>
  <si>
    <t>Dupont Circle Village - Oct rent</t>
  </si>
  <si>
    <t>PTF Oct rent</t>
  </si>
  <si>
    <t>Promundo Oct rent</t>
  </si>
  <si>
    <t>Tostan Oct rent</t>
  </si>
  <si>
    <t>Wt Watchers Oct rent</t>
  </si>
  <si>
    <t>11/1/2012</t>
  </si>
  <si>
    <t>2012-10-16</t>
  </si>
  <si>
    <t>Global Hunger Nov rent</t>
  </si>
  <si>
    <t>2012-10-29</t>
  </si>
  <si>
    <t>Dupont Circle Nov rent</t>
  </si>
  <si>
    <t>PTF Nov</t>
  </si>
  <si>
    <t>11/5/2012</t>
  </si>
  <si>
    <t>2012-11-05</t>
  </si>
  <si>
    <t>Promundo Nov rent</t>
  </si>
  <si>
    <t>Tostan Nov rent</t>
  </si>
  <si>
    <t>12/1/2012</t>
  </si>
  <si>
    <t>2012-11-20</t>
  </si>
  <si>
    <t>Global Hunger Dec rent</t>
  </si>
  <si>
    <t>PTF Dec Rent</t>
  </si>
  <si>
    <t>12/4/2012</t>
  </si>
  <si>
    <t>2012-12-04</t>
  </si>
  <si>
    <t>Dupont Cir Vill - Dec 2012</t>
  </si>
  <si>
    <t>Promundo - Dec 2012</t>
  </si>
  <si>
    <t>Tostan - Dec 2012</t>
  </si>
  <si>
    <t>Global Hunger Jan rent</t>
  </si>
  <si>
    <t>Dup Cir Vill Jan rent</t>
  </si>
  <si>
    <t>PTF Jan rent</t>
  </si>
  <si>
    <t>Promundo Jan rent</t>
  </si>
  <si>
    <t>2/1/2013</t>
  </si>
  <si>
    <t>2013-01-29</t>
  </si>
  <si>
    <t>Dupont Circle rent 2/13</t>
  </si>
  <si>
    <t>Hunger Proj rent 2/13</t>
  </si>
  <si>
    <t>PTF rent 2/13</t>
  </si>
  <si>
    <t>Tostan rent 2/13</t>
  </si>
  <si>
    <t>2/5/2013</t>
  </si>
  <si>
    <t>2013-02-05</t>
  </si>
  <si>
    <t>Promundo Feb rent</t>
  </si>
  <si>
    <t>2/19/2013</t>
  </si>
  <si>
    <t>2013-02-19</t>
  </si>
  <si>
    <t>Global Hunger Proj 3/13 rent</t>
  </si>
  <si>
    <t>2/23/2013</t>
  </si>
  <si>
    <t>Buddhist center event</t>
  </si>
  <si>
    <t>3/1/2013</t>
  </si>
  <si>
    <t>PTF March rent</t>
  </si>
  <si>
    <t>3/5/2013</t>
  </si>
  <si>
    <t>2013-03-05</t>
  </si>
  <si>
    <t>Dupont Circle Village March rent</t>
  </si>
  <si>
    <t>Promundo March rent</t>
  </si>
  <si>
    <t>4/1/2013</t>
  </si>
  <si>
    <t>2013-03-26</t>
  </si>
  <si>
    <t>Global Hunger April rent</t>
  </si>
  <si>
    <t>PTF April rent</t>
  </si>
  <si>
    <t>4/9/2013</t>
  </si>
  <si>
    <t>2013-04-09</t>
  </si>
  <si>
    <t>Dupont Circle Village April rent</t>
  </si>
  <si>
    <t>Promundo April rent</t>
  </si>
  <si>
    <t>Tostan April rent</t>
  </si>
  <si>
    <t>5/7/2013</t>
  </si>
  <si>
    <t>2013-05-07</t>
  </si>
  <si>
    <t>Dupont Circle Village - May rent</t>
  </si>
  <si>
    <t>Global Hunger - May rent</t>
  </si>
  <si>
    <t>PTF - May rent</t>
  </si>
  <si>
    <t>Promundo - May rent</t>
  </si>
  <si>
    <t>Tostan - May rent</t>
  </si>
  <si>
    <t>6/1/2013</t>
  </si>
  <si>
    <t>2013-05-28</t>
  </si>
  <si>
    <t>Global Hunger June rent</t>
  </si>
  <si>
    <t>6/11/2013</t>
  </si>
  <si>
    <t>2013-06-11</t>
  </si>
  <si>
    <t>Dupont Circle Vill - June rent</t>
  </si>
  <si>
    <t>2013-06-30</t>
  </si>
  <si>
    <t>PTF June rent</t>
  </si>
  <si>
    <t>7/1/2013</t>
  </si>
  <si>
    <t>2103-06-18</t>
  </si>
  <si>
    <t>Global Hunger - July rent</t>
  </si>
  <si>
    <t>7/2/2013</t>
  </si>
  <si>
    <t>2013-07-02</t>
  </si>
  <si>
    <t>Dupont Circle Village - July Rent</t>
  </si>
  <si>
    <t>PTF July Rent (pd by D Bassett)</t>
  </si>
  <si>
    <t>Tostan July Rent</t>
  </si>
  <si>
    <t>7/30/2013</t>
  </si>
  <si>
    <t>2013-07-30 B</t>
  </si>
  <si>
    <t>City Dogs Rescue - July Rent</t>
  </si>
  <si>
    <t>8/1/2013</t>
  </si>
  <si>
    <t>2013-07-23</t>
  </si>
  <si>
    <t>Global Hunger Aug Rent</t>
  </si>
  <si>
    <t>2013-07-30</t>
  </si>
  <si>
    <t>Dup Cir Vil rent pd 7/30/13</t>
  </si>
  <si>
    <t>City Dogs Rescue space use &amp; deposit</t>
  </si>
  <si>
    <t>8/6/2013</t>
  </si>
  <si>
    <t>2013-08-06</t>
  </si>
  <si>
    <t>City Dogs Rescue - Aug rent</t>
  </si>
  <si>
    <t>Tostan Aug rent</t>
  </si>
  <si>
    <t>PTF Aug rent pd by D Bassett</t>
  </si>
  <si>
    <t>9/1/2013</t>
  </si>
  <si>
    <t>2013-08-27</t>
  </si>
  <si>
    <t>Global Hunger rent 9/13</t>
  </si>
  <si>
    <t>9/10/2013</t>
  </si>
  <si>
    <t>2013-09-10</t>
  </si>
  <si>
    <t>City Dogs Rescue</t>
  </si>
  <si>
    <t>Dup Cir Village</t>
  </si>
  <si>
    <t>9/24/2013</t>
  </si>
  <si>
    <t>2013-09-24</t>
  </si>
  <si>
    <t>Global Hunger</t>
  </si>
  <si>
    <t>10/8/2013</t>
  </si>
  <si>
    <t>2013-10-08</t>
  </si>
  <si>
    <t>Dupont Circle Village Sept rent</t>
  </si>
  <si>
    <t>10/15/2013</t>
  </si>
  <si>
    <t>2013-10-14</t>
  </si>
  <si>
    <t>PTF Sept &amp; Oct rent</t>
  </si>
  <si>
    <t>11/1/2013</t>
  </si>
  <si>
    <t>PTF Nov rent</t>
  </si>
  <si>
    <t>City Dogs - Nov rent</t>
  </si>
  <si>
    <t>Dup Cir Vill Nov rent</t>
  </si>
  <si>
    <t>11/5/2013</t>
  </si>
  <si>
    <t>2013-11-05</t>
  </si>
  <si>
    <t>12/1/2013</t>
  </si>
  <si>
    <t>2013-11-26</t>
  </si>
  <si>
    <t>City Dog Rescue - Dec Rent</t>
  </si>
  <si>
    <t>Global Hunger - Dec rent</t>
  </si>
  <si>
    <t>12/3/2013</t>
  </si>
  <si>
    <t>2013-12-03</t>
  </si>
  <si>
    <t>Tostan - Dec rent</t>
  </si>
  <si>
    <t>2013-12-10</t>
  </si>
  <si>
    <t>Dup Cir Village - Dec rent</t>
  </si>
  <si>
    <t>PTF - Dec rent</t>
  </si>
  <si>
    <t>1/1/2014</t>
  </si>
  <si>
    <t>2014-01-01Rent</t>
  </si>
  <si>
    <t>City Dogs Jan rent</t>
  </si>
  <si>
    <t>Dup Cir Vil Jan rent</t>
  </si>
  <si>
    <t>PTF - Jan rent</t>
  </si>
  <si>
    <t>1/7/2014</t>
  </si>
  <si>
    <t>2014-01-07</t>
  </si>
  <si>
    <t>Tostan - Jan rent</t>
  </si>
  <si>
    <t>2/1/2014</t>
  </si>
  <si>
    <t>2014-01-28</t>
  </si>
  <si>
    <t>2/4/2014</t>
  </si>
  <si>
    <t>2014-02-04</t>
  </si>
  <si>
    <t>Dup Cir Vill Feb rent</t>
  </si>
  <si>
    <t>Tostan Feb rent</t>
  </si>
  <si>
    <t>2/18/2014</t>
  </si>
  <si>
    <t>2014-02-18</t>
  </si>
  <si>
    <t>Ginko Street Labs Feb rent</t>
  </si>
  <si>
    <t>2/24/2014</t>
  </si>
  <si>
    <t>2014-02-24</t>
  </si>
  <si>
    <t>PTF Feb rent</t>
  </si>
  <si>
    <t>3/1/2014</t>
  </si>
  <si>
    <t>Global Hunger March rent</t>
  </si>
  <si>
    <t>3/4/2014</t>
  </si>
  <si>
    <t>2014-03-04</t>
  </si>
  <si>
    <t>City Dogs</t>
  </si>
  <si>
    <t>Dupont Circle Village</t>
  </si>
  <si>
    <t>3/11/2014</t>
  </si>
  <si>
    <t>2014-03-11</t>
  </si>
  <si>
    <t>Gingko Labs - March</t>
  </si>
  <si>
    <t>4/1/2014</t>
  </si>
  <si>
    <t>City Dog rent</t>
  </si>
  <si>
    <t>Global Hunger rent</t>
  </si>
  <si>
    <t>4/8/2014</t>
  </si>
  <si>
    <t>2014-04-08</t>
  </si>
  <si>
    <t>April rents</t>
  </si>
  <si>
    <t>2014-04-16</t>
  </si>
  <si>
    <t>5/1/2014</t>
  </si>
  <si>
    <t>PTF May rent</t>
  </si>
  <si>
    <t>5/6/2014</t>
  </si>
  <si>
    <t>2014-05-06</t>
  </si>
  <si>
    <t>City Dogs May rent</t>
  </si>
  <si>
    <t>Dup Cir Vill - May</t>
  </si>
  <si>
    <t>Ginkgo Labs - May</t>
  </si>
  <si>
    <t>5/27/2014</t>
  </si>
  <si>
    <t>2014-05-27</t>
  </si>
  <si>
    <t>6/3/2014</t>
  </si>
  <si>
    <t>2014-06-03</t>
  </si>
  <si>
    <t>Dup Circle Village</t>
  </si>
  <si>
    <t>Global Hunger - Addtl Space Mar - May</t>
  </si>
  <si>
    <t>Balance 5100 - Rental Income</t>
  </si>
  <si>
    <t>5110 - Pass Thru - Prop Tax</t>
  </si>
  <si>
    <t>April rent</t>
  </si>
  <si>
    <t>Balance 5110 - Pass Thru - Prop Tax</t>
  </si>
  <si>
    <t>5150 - Event Rental</t>
  </si>
  <si>
    <t>S Roach use of MH</t>
  </si>
  <si>
    <t>8/26/2010</t>
  </si>
  <si>
    <t>Sant Mat space use 8/30/10</t>
  </si>
  <si>
    <t>9/28/2010</t>
  </si>
  <si>
    <t>2010-09-28</t>
  </si>
  <si>
    <t>Know Thyself monthly use</t>
  </si>
  <si>
    <t>10/2/2010</t>
  </si>
  <si>
    <t>2010-05-04</t>
  </si>
  <si>
    <t>J. Brown wedding deposit 10/2/10 use</t>
  </si>
  <si>
    <t>CD 3435 J Brown</t>
  </si>
  <si>
    <t>Correct code and reverse CR 2010-05-04 space use (refund)</t>
  </si>
  <si>
    <t>10/8/2010</t>
  </si>
  <si>
    <t>10/8/10 Partners for Democratic Change use of space</t>
  </si>
  <si>
    <t>10/9/2010</t>
  </si>
  <si>
    <t>2010-08-09</t>
  </si>
  <si>
    <t>SMYAL 10/9/10 Youth Conf Deposit</t>
  </si>
  <si>
    <t>10/9/10 Sexual Minority Youth Assistance League use of space</t>
  </si>
  <si>
    <t>Terrace Room mediation 11/10</t>
  </si>
  <si>
    <t>Mediatation Group 11/10</t>
  </si>
  <si>
    <t>12/22/2010</t>
  </si>
  <si>
    <t>2010-12-22</t>
  </si>
  <si>
    <t>Terrace Room use payment</t>
  </si>
  <si>
    <t>2/12/2011</t>
  </si>
  <si>
    <t>2010-10-12</t>
  </si>
  <si>
    <t>Matis wedding 2/11</t>
  </si>
  <si>
    <t>2/14/2011</t>
  </si>
  <si>
    <t>2011-02-14</t>
  </si>
  <si>
    <t>2/12/11 Wedding</t>
  </si>
  <si>
    <t>Vajrayogini Buddhist meditation</t>
  </si>
  <si>
    <t>Inter-Amer Dev Bank space use</t>
  </si>
  <si>
    <t>Know Thyself Mediation March</t>
  </si>
  <si>
    <t>Mintwood Zendo extra use of space</t>
  </si>
  <si>
    <t>Earlham College use of space</t>
  </si>
  <si>
    <t>4/1/2011</t>
  </si>
  <si>
    <t>2010-12-14</t>
  </si>
  <si>
    <t>Sandefur wedding deposit made 12-14-10</t>
  </si>
  <si>
    <t>Terrace Rm - 1 Wed/mo</t>
  </si>
  <si>
    <t>Lugo-Sandefur wedding</t>
  </si>
  <si>
    <t>Know Thyself</t>
  </si>
  <si>
    <t>5/11/2011</t>
  </si>
  <si>
    <t>Pickett 5/11 space</t>
  </si>
  <si>
    <t>Pickett - Space Use for workshops</t>
  </si>
  <si>
    <t>5/14/2011</t>
  </si>
  <si>
    <t>Ryan wedding depo made 8/26/10</t>
  </si>
  <si>
    <t>5/14/11 Ryan wedding deposit pd 2/8/11</t>
  </si>
  <si>
    <t>Partners for Democratic Change (Decatur Rm 5/17-18)</t>
  </si>
  <si>
    <t>Nature Conservancy use of Fellowship Hall</t>
  </si>
  <si>
    <t>Pickett space use</t>
  </si>
  <si>
    <t>Record Pickett income correctly</t>
  </si>
  <si>
    <t>7/31/2011</t>
  </si>
  <si>
    <t>2011-07-31</t>
  </si>
  <si>
    <t>Close Up use of space June (?)</t>
  </si>
  <si>
    <t>Summer Intern space</t>
  </si>
  <si>
    <t>8/20/2011</t>
  </si>
  <si>
    <t>Bruce Wed 8/20/11</t>
  </si>
  <si>
    <t>Release Deposit to Revenue</t>
  </si>
  <si>
    <t>The Club of Rome 9/24 event</t>
  </si>
  <si>
    <t>Pittman room use</t>
  </si>
  <si>
    <t>Get Equal Sept &amp; Oct</t>
  </si>
  <si>
    <t>Room use (daytime)</t>
  </si>
  <si>
    <t>Pittman space use</t>
  </si>
  <si>
    <t>Club of Rome 9/24 MH</t>
  </si>
  <si>
    <t>10/25/2011</t>
  </si>
  <si>
    <t>2011-10-25</t>
  </si>
  <si>
    <t>Center of Cons &amp; War space use</t>
  </si>
  <si>
    <t>Decatur Pl Rm use by K Pyle</t>
  </si>
  <si>
    <t>12/3 LR use (Naradzay)</t>
  </si>
  <si>
    <t>QH LR use 12/3</t>
  </si>
  <si>
    <t>12/20/2011</t>
  </si>
  <si>
    <t>2011-12-20</t>
  </si>
  <si>
    <t>FCNL 1/20/12</t>
  </si>
  <si>
    <t>2/2/2012</t>
  </si>
  <si>
    <t>2012-01-17</t>
  </si>
  <si>
    <t>Memorial Svc use of Fellowship Rm 2/2/12</t>
  </si>
  <si>
    <t>2/9/2012</t>
  </si>
  <si>
    <t>2012-01-24</t>
  </si>
  <si>
    <t>Human Rights Watch 2/9-10 use of space</t>
  </si>
  <si>
    <t>Vajrayogini Buddhist Ctr 3/3/12 use of space</t>
  </si>
  <si>
    <t>3/10/2012</t>
  </si>
  <si>
    <t>Shambhala Meditation Ctr 3/10/12 use</t>
  </si>
  <si>
    <t>Shambhala Meditation 3/10</t>
  </si>
  <si>
    <t>Insights in Action 5/17 deposit</t>
  </si>
  <si>
    <t>Insights in Action use of space</t>
  </si>
  <si>
    <t>CR 2012-06-05</t>
  </si>
  <si>
    <t>Barberio 6/5/12 deposit applied to 7/18/12 event</t>
  </si>
  <si>
    <t>9/18/2012</t>
  </si>
  <si>
    <t>10/20/2012</t>
  </si>
  <si>
    <t>2012-09-25</t>
  </si>
  <si>
    <t>12/11/2012</t>
  </si>
  <si>
    <t>2012-12-11</t>
  </si>
  <si>
    <t>Nguyen use of space 12/8/12</t>
  </si>
  <si>
    <t>12/14/2012</t>
  </si>
  <si>
    <t>Forbes memorial 12/14/12</t>
  </si>
  <si>
    <t>1/14/2013</t>
  </si>
  <si>
    <t>2013-01-14</t>
  </si>
  <si>
    <t>1/30/2013</t>
  </si>
  <si>
    <t>Natl Inst for Peer Svc space use</t>
  </si>
  <si>
    <t>Natl Inst for Peer Support 2/27&amp;3/6/13</t>
  </si>
  <si>
    <t>Shambhala Meditation rental</t>
  </si>
  <si>
    <t>Cuniberti rental 3/16/13</t>
  </si>
  <si>
    <t>3/9/2013</t>
  </si>
  <si>
    <t>Scheffle parlor rental</t>
  </si>
  <si>
    <t>3/12/2013</t>
  </si>
  <si>
    <t>CR 2013-03-12</t>
  </si>
  <si>
    <t>Natl Inst for Peer Support 3/27/13</t>
  </si>
  <si>
    <t>Get on the Bus 4/13 use of MH</t>
  </si>
  <si>
    <t>Shambhala Meditation 4/13 rental</t>
  </si>
  <si>
    <t>2013-05-28Spanish</t>
  </si>
  <si>
    <t>Language classes belong in QH</t>
  </si>
  <si>
    <t>4/16/13 Inst for Resp Tech Books</t>
  </si>
  <si>
    <t>4/13/13 Natl Inst for Peer Support</t>
  </si>
  <si>
    <t>4/13/13 series of classes</t>
  </si>
  <si>
    <t>4/12/13 United Republic</t>
  </si>
  <si>
    <t>4/2/13 Wash Wellesley Club</t>
  </si>
  <si>
    <t>4/10/13 United for Equal &amp; AffirmAct</t>
  </si>
  <si>
    <t>Book signing 4/23/13 (M Steele)</t>
  </si>
  <si>
    <t>4/27/2013</t>
  </si>
  <si>
    <t>Chiappinelli 4/27 wedding</t>
  </si>
  <si>
    <t>4/27/13 Bakshian/Oaks wedding deposit</t>
  </si>
  <si>
    <t>5/1/2013</t>
  </si>
  <si>
    <t>Language classes begun April</t>
  </si>
  <si>
    <t>yoga classes 5/6-27/13</t>
  </si>
  <si>
    <t>Natl Inst for Peer Support</t>
  </si>
  <si>
    <t>5/9/2013</t>
  </si>
  <si>
    <t>Picnet 5/9/13 rental</t>
  </si>
  <si>
    <t>5/28/2013</t>
  </si>
  <si>
    <t>2013-06-03</t>
  </si>
  <si>
    <t>EFT for language classes</t>
  </si>
  <si>
    <t>Spanish class in QHLR (10 weeks)</t>
  </si>
  <si>
    <t>Shpungin &amp;Lyubansky event</t>
  </si>
  <si>
    <t>6/3/2013</t>
  </si>
  <si>
    <t>Yoga classes 6/10-7/1/13</t>
  </si>
  <si>
    <t>6/25/2013</t>
  </si>
  <si>
    <t>2013-06-25EFT</t>
  </si>
  <si>
    <t>Class rental</t>
  </si>
  <si>
    <t>CR 2013-04-13</t>
  </si>
  <si>
    <t>4/13/13 in 3200 never taken as income</t>
  </si>
  <si>
    <t>Parlor use 9/2 &amp; 9 by UU (Jos. Priestly Dist)</t>
  </si>
  <si>
    <t>7/5/2013</t>
  </si>
  <si>
    <t>7/5-13/13 Sch of the Amer Watch</t>
  </si>
  <si>
    <t>School of the Americas Watch</t>
  </si>
  <si>
    <t>4232</t>
  </si>
  <si>
    <t>Refund of 4/9/13 deposit</t>
  </si>
  <si>
    <t>CDS</t>
  </si>
  <si>
    <t>7/9/2013</t>
  </si>
  <si>
    <t>2013-07-09</t>
  </si>
  <si>
    <t>Fluent City July Friendly Presence Use</t>
  </si>
  <si>
    <t>Sanctuaries Friendly Presence Use</t>
  </si>
  <si>
    <t>7/16 &amp; 23 UU (Jos Priestly Dist) use</t>
  </si>
  <si>
    <t>2013-07-09B</t>
  </si>
  <si>
    <t>7/11 daytime use by Natl Assn of Indep Schs</t>
  </si>
  <si>
    <t>7/22/2013</t>
  </si>
  <si>
    <t>2013-07-22</t>
  </si>
  <si>
    <t>Fluent City 7/15-31 (4 new classes)</t>
  </si>
  <si>
    <t>7/29/2013</t>
  </si>
  <si>
    <t>2013-07-29 EFT</t>
  </si>
  <si>
    <t>Fluent City (2 classes: start 7/22 &amp; 7/25</t>
  </si>
  <si>
    <t>2013-07-29 Visa</t>
  </si>
  <si>
    <t>8/4/13 event in MH (McKee)</t>
  </si>
  <si>
    <t>Fluent City Aug class time (July 15-20 start)</t>
  </si>
  <si>
    <t>2013-08-01online</t>
  </si>
  <si>
    <t>Christopher Hixson space payment</t>
  </si>
  <si>
    <t>8/2/2013</t>
  </si>
  <si>
    <t>2013-07-16</t>
  </si>
  <si>
    <t>8/2/13 Conway event</t>
  </si>
  <si>
    <t>8/5/2013</t>
  </si>
  <si>
    <t>Gardner wedding depo</t>
  </si>
  <si>
    <t>Sarah Gardner pymt for wedding 8/31/13</t>
  </si>
  <si>
    <t>8/12/2013</t>
  </si>
  <si>
    <t>2013-08-12Visa-A</t>
  </si>
  <si>
    <t>Fluent City payment</t>
  </si>
  <si>
    <t>8/21/2013</t>
  </si>
  <si>
    <t>2013-08-21</t>
  </si>
  <si>
    <t>Fluent City Payment</t>
  </si>
  <si>
    <t>Fluent City Sept class time (July 15-20 start)</t>
  </si>
  <si>
    <t>2013-08-12Visa-B</t>
  </si>
  <si>
    <t>Extra hour's use of room 09/13</t>
  </si>
  <si>
    <t>9/3/2013</t>
  </si>
  <si>
    <t>9/3-4 Start Fdn use of QHLR</t>
  </si>
  <si>
    <t>9/5/2013</t>
  </si>
  <si>
    <t>2013-09-05online</t>
  </si>
  <si>
    <t>FHI 360 (H Albert) 9/11-13/13 Decatur Pl Rm rental</t>
  </si>
  <si>
    <t>9/9/2013</t>
  </si>
  <si>
    <t>2013-09-09online</t>
  </si>
  <si>
    <t>Fluent City space use</t>
  </si>
  <si>
    <t>Start Internat'l QH 9/3-4 rental</t>
  </si>
  <si>
    <t>Schlosser wedding</t>
  </si>
  <si>
    <t>9/16/2013</t>
  </si>
  <si>
    <t>2013-09-16</t>
  </si>
  <si>
    <t>9/18/2013</t>
  </si>
  <si>
    <t>2013-09-18</t>
  </si>
  <si>
    <t>Military Families Speak Out use of parlor 9/28/13</t>
  </si>
  <si>
    <t>9/21/2013</t>
  </si>
  <si>
    <t>Schlosser 9/21/13 event deposit on space</t>
  </si>
  <si>
    <t>9/22/2013</t>
  </si>
  <si>
    <t>Pellissier 9/22/13 event full pymt</t>
  </si>
  <si>
    <t>9/30/2013</t>
  </si>
  <si>
    <t>2013-09-30online</t>
  </si>
  <si>
    <t>Online payment Fluent City</t>
  </si>
  <si>
    <t>10/1/2013</t>
  </si>
  <si>
    <t>Westtown event</t>
  </si>
  <si>
    <t>10/12/2013</t>
  </si>
  <si>
    <t>Reed/Atkin wedding 10/12/13</t>
  </si>
  <si>
    <t>Reed Wedding Deposit 10/12/13</t>
  </si>
  <si>
    <t>10/14/2013</t>
  </si>
  <si>
    <t>Grace Productions 10/14/13</t>
  </si>
  <si>
    <t>Grace Prod pd Salzberg 10/14 event</t>
  </si>
  <si>
    <t>2013-10-15Fluent</t>
  </si>
  <si>
    <t>Classes beginning 10/7/13</t>
  </si>
  <si>
    <t>Boynton/Posey wedding 10/18/13</t>
  </si>
  <si>
    <t>Caleb Brown 10/15/13 wedding deposit</t>
  </si>
  <si>
    <t>10/18/2013</t>
  </si>
  <si>
    <t>Boynton/Posey Wedding 10/18/13</t>
  </si>
  <si>
    <t>10/21/2013</t>
  </si>
  <si>
    <t>2013-10-21Fluent</t>
  </si>
  <si>
    <t>Classes beginning 10/15/13</t>
  </si>
  <si>
    <t>10/28/2013</t>
  </si>
  <si>
    <t>2013-10-28Fluent</t>
  </si>
  <si>
    <t>Flluent City classes starting 10/21-23/13</t>
  </si>
  <si>
    <t>Coaches Training Institute</t>
  </si>
  <si>
    <t>4466</t>
  </si>
  <si>
    <t>Correct Coaches Training 2013-10-08</t>
  </si>
  <si>
    <t>Coaches Training</t>
  </si>
  <si>
    <t>11/2/2013</t>
  </si>
  <si>
    <t>S[riamce 11/2/13 wedding</t>
  </si>
  <si>
    <t>Sinclair/Spruance 11/2/13 wedding</t>
  </si>
  <si>
    <t>11/8/2013</t>
  </si>
  <si>
    <t>Griffin/Willis wedding</t>
  </si>
  <si>
    <t>11/11/2013</t>
  </si>
  <si>
    <t>2013-11-11Fluent</t>
  </si>
  <si>
    <t>Online payment-Fluent City</t>
  </si>
  <si>
    <t>11/18/2013</t>
  </si>
  <si>
    <t>2013-11-18 rent</t>
  </si>
  <si>
    <t>Fluent City Space Use</t>
  </si>
  <si>
    <t>2013-11-25 rent</t>
  </si>
  <si>
    <t>Steward/Wadsworth Parlor Rental</t>
  </si>
  <si>
    <t>12/7/2013</t>
  </si>
  <si>
    <t>2013-11-11 rent</t>
  </si>
  <si>
    <t>Space Use</t>
  </si>
  <si>
    <t>12/9/2013</t>
  </si>
  <si>
    <t>2013-12-09</t>
  </si>
  <si>
    <t>Fluent City Class beginning 12/9/13</t>
  </si>
  <si>
    <t>CR 2013-12-09</t>
  </si>
  <si>
    <t>Calc error on Dec class income of $120 coded as $300</t>
  </si>
  <si>
    <t>12/16/2013</t>
  </si>
  <si>
    <t>2013-12-16</t>
  </si>
  <si>
    <t>Fluent City Class beginning 12/16/13</t>
  </si>
  <si>
    <t>12/21/2013</t>
  </si>
  <si>
    <t>12/21/13 McNeil ceremony</t>
  </si>
  <si>
    <t>12/27/2013</t>
  </si>
  <si>
    <t>2013-12-27CCC</t>
  </si>
  <si>
    <t>Credit card deposit</t>
  </si>
  <si>
    <t>J Foust's meditation group</t>
  </si>
  <si>
    <t>2014-01-13</t>
  </si>
  <si>
    <t>1/17/2014</t>
  </si>
  <si>
    <t>2014-01-17FC</t>
  </si>
  <si>
    <t>2014-01-17Space</t>
  </si>
  <si>
    <t>MH 1/22/14 event</t>
  </si>
  <si>
    <t>2013-11-13 rent</t>
  </si>
  <si>
    <t>Ryan Bradshaw Parlor Use 1/17/13</t>
  </si>
  <si>
    <t>1/27/2014</t>
  </si>
  <si>
    <t>2014-01-27FC</t>
  </si>
  <si>
    <t>2014-02-03</t>
  </si>
  <si>
    <t>Fluent City deposit</t>
  </si>
  <si>
    <t>2/3/2014</t>
  </si>
  <si>
    <t>2014-01-31 Space</t>
  </si>
  <si>
    <t>Greenpeace retreat 2/3/14</t>
  </si>
  <si>
    <t>Chair &amp;Table use</t>
  </si>
  <si>
    <t>2/6/2014</t>
  </si>
  <si>
    <t>2014-02-04V/MC</t>
  </si>
  <si>
    <t>2/12/14 Save the Children space use</t>
  </si>
  <si>
    <t>2/7/2014</t>
  </si>
  <si>
    <t>Cancel Coaches Training 2013-10-08</t>
  </si>
  <si>
    <t>2/10/2014</t>
  </si>
  <si>
    <t>2014-02-10</t>
  </si>
  <si>
    <t>Fluent City online deposit</t>
  </si>
  <si>
    <t>2014-02-07A/E</t>
  </si>
  <si>
    <t>Mercy Corps 2/20 space use</t>
  </si>
  <si>
    <t>2/13/2014</t>
  </si>
  <si>
    <t>2014-02-11Visa</t>
  </si>
  <si>
    <t>2/20 Peace Corps space use</t>
  </si>
  <si>
    <t>2014-01-28 space</t>
  </si>
  <si>
    <t>E McGowan use of space 2/15/14</t>
  </si>
  <si>
    <t>2014-02-15V/MC</t>
  </si>
  <si>
    <t>FSmyth workshop 2/18-19/14</t>
  </si>
  <si>
    <t>2/21/2014</t>
  </si>
  <si>
    <t>2014-02-18V/MC</t>
  </si>
  <si>
    <t>Assembly rm use</t>
  </si>
  <si>
    <t>2014-02-21Fluent</t>
  </si>
  <si>
    <t>EFT payment for 3 classes + 1 make up class</t>
  </si>
  <si>
    <t>Coaches Training 3/7/14 in QHLR</t>
  </si>
  <si>
    <t>4465</t>
  </si>
  <si>
    <t>Refund for Minahan bridal shower deposit</t>
  </si>
  <si>
    <t>VCK</t>
  </si>
  <si>
    <t>3/1/14 Favretti wedding</t>
  </si>
  <si>
    <t>Cole 3/1/14 assembly rm use</t>
  </si>
  <si>
    <t>Minahan 3/1/14 bridal shower</t>
  </si>
  <si>
    <t>Adcock 3/13/14 wedding in parlor</t>
  </si>
  <si>
    <t>3/2/2014</t>
  </si>
  <si>
    <t>2014-03-02MC</t>
  </si>
  <si>
    <t>Space Use payment</t>
  </si>
  <si>
    <t>3/3/2014</t>
  </si>
  <si>
    <t>2013-03-03Fluent</t>
  </si>
  <si>
    <t>2014-03-04MC/V</t>
  </si>
  <si>
    <t>3/8/2014</t>
  </si>
  <si>
    <t>2014-02-23MV</t>
  </si>
  <si>
    <t>3/8/14 Estrada QHLR event</t>
  </si>
  <si>
    <t>3/10/2014</t>
  </si>
  <si>
    <t>2013-03-10Fluent</t>
  </si>
  <si>
    <t>2014-03-10AmEx</t>
  </si>
  <si>
    <t>3/15/14 Gurdieff Society</t>
  </si>
  <si>
    <t>3/19/2014</t>
  </si>
  <si>
    <t>2014-03-19V</t>
  </si>
  <si>
    <t>3/22/2014</t>
  </si>
  <si>
    <t>3/24/2014</t>
  </si>
  <si>
    <t>2014-03-24V/MC</t>
  </si>
  <si>
    <t>Space Use payments</t>
  </si>
  <si>
    <t>Duplicate pymt reported by CHI not in deposit</t>
  </si>
  <si>
    <t>2014-03-25Fluent</t>
  </si>
  <si>
    <t>Correct class wks 2 in Mar; 3 in May</t>
  </si>
  <si>
    <t>3/27/2014</t>
  </si>
  <si>
    <t>2014-03-27V</t>
  </si>
  <si>
    <t>2014-03-31 Fluent</t>
  </si>
  <si>
    <t>3/25 classes + one make up class</t>
  </si>
  <si>
    <t>2014-02-19V</t>
  </si>
  <si>
    <t>4/1-2/14 QHLR use - Online deposit</t>
  </si>
  <si>
    <t>Smith/Churchman wedding 4/14</t>
  </si>
  <si>
    <t>4/12/14 wedding Weber</t>
  </si>
  <si>
    <t>April space users</t>
  </si>
  <si>
    <t>2014-03-25 AmEx</t>
  </si>
  <si>
    <t>AmEx Space Use payment</t>
  </si>
  <si>
    <t>2014-03-25V/MC</t>
  </si>
  <si>
    <t>4/2/2014</t>
  </si>
  <si>
    <t>2014-03-28CC2</t>
  </si>
  <si>
    <t>Space Use payment - Visa</t>
  </si>
  <si>
    <t>4/3/2014</t>
  </si>
  <si>
    <t>2014-04-01CC</t>
  </si>
  <si>
    <t>CHI Deposit</t>
  </si>
  <si>
    <t>4/5/2014</t>
  </si>
  <si>
    <t>2014-03-31MC</t>
  </si>
  <si>
    <t>Cox/Shih 4/5/14 wedding</t>
  </si>
  <si>
    <t>2014-02-25V/MC</t>
  </si>
  <si>
    <t>Shih wedding payment</t>
  </si>
  <si>
    <t>4/6/2014</t>
  </si>
  <si>
    <t>4/7/2014</t>
  </si>
  <si>
    <t>2014-04-04CC</t>
  </si>
  <si>
    <t>4/19/14 Climate First</t>
  </si>
  <si>
    <t>Climate Group (NIPS) gift</t>
  </si>
  <si>
    <t>Gilzow wedding 4/26/14</t>
  </si>
  <si>
    <t>4/9/2014</t>
  </si>
  <si>
    <t>2014-02-25AmEx</t>
  </si>
  <si>
    <t>Space use payment via AmEx</t>
  </si>
  <si>
    <t>2014-03-26AE</t>
  </si>
  <si>
    <t>Vandermade 4/11/14 wedding deposit</t>
  </si>
  <si>
    <t>2014-04-08CC</t>
  </si>
  <si>
    <t>FCNL deposit</t>
  </si>
  <si>
    <t>4/13/2014</t>
  </si>
  <si>
    <t>2014-04-10CC</t>
  </si>
  <si>
    <t>4/15-16 retreat</t>
  </si>
  <si>
    <t>4/17/2014</t>
  </si>
  <si>
    <t>2014-04-15 CC</t>
  </si>
  <si>
    <t>4/22/2014</t>
  </si>
  <si>
    <t>2014-04-22Fluent</t>
  </si>
  <si>
    <t>Friends Committee on National Legislation</t>
  </si>
  <si>
    <t>4/24/2014</t>
  </si>
  <si>
    <t>4520</t>
  </si>
  <si>
    <t>Refund due on duplicate space reservation payment</t>
  </si>
  <si>
    <t>2014-04-22</t>
  </si>
  <si>
    <t>FCNL duplicate pymnt - refunded</t>
  </si>
  <si>
    <t>4/26/2014</t>
  </si>
  <si>
    <t>Gilzow/Deleo 4/26/14 MH rental</t>
  </si>
  <si>
    <t>Mari Quenemoen</t>
  </si>
  <si>
    <t>4517</t>
  </si>
  <si>
    <t>Refund due on space cancellation</t>
  </si>
  <si>
    <t>2013-03-27</t>
  </si>
  <si>
    <t>Lustig/Mayen 5/2014 wedding deposit</t>
  </si>
  <si>
    <t>5/2/2014</t>
  </si>
  <si>
    <t>P Nash 5/2-3-14 film</t>
  </si>
  <si>
    <t>5/3/2014</t>
  </si>
  <si>
    <t>2014-02-12A/E</t>
  </si>
  <si>
    <t>5/3/14 parlor use</t>
  </si>
  <si>
    <t>2014-02-28AmEx</t>
  </si>
  <si>
    <t>Contemplative Mind space use payment</t>
  </si>
  <si>
    <t>2014-05-03</t>
  </si>
  <si>
    <t>Journalist Security (2 events)</t>
  </si>
  <si>
    <t>5/5/2014</t>
  </si>
  <si>
    <t>2014-05-05 Fluent</t>
  </si>
  <si>
    <t>Fluent City class</t>
  </si>
  <si>
    <t>Proto QHLR 5/17/14</t>
  </si>
  <si>
    <t>Picnet 5/6/14</t>
  </si>
  <si>
    <t>Picnet 5/6/14 event</t>
  </si>
  <si>
    <t>5/9/2014</t>
  </si>
  <si>
    <t>Morrow wedding QHLR 5/9/14</t>
  </si>
  <si>
    <t>5/11/2014</t>
  </si>
  <si>
    <t>Lustig wedding 5/11/14</t>
  </si>
  <si>
    <t>5/15/2014</t>
  </si>
  <si>
    <t>2014-05-15CC</t>
  </si>
  <si>
    <t>Credit card rent pymt</t>
  </si>
  <si>
    <t>5/16/2014</t>
  </si>
  <si>
    <t>2014-05-14CC</t>
  </si>
  <si>
    <t>journalist security 5/28</t>
  </si>
  <si>
    <t>5/19/2014</t>
  </si>
  <si>
    <t>2014-05-19Fluent</t>
  </si>
  <si>
    <t>Class starts 5/12-15/14</t>
  </si>
  <si>
    <t>May rent</t>
  </si>
  <si>
    <t>5/29/2014</t>
  </si>
  <si>
    <t>2014-05-27CC</t>
  </si>
  <si>
    <t>Viridian Energy 5/29/14</t>
  </si>
  <si>
    <t>6/1/2014</t>
  </si>
  <si>
    <t>2014-05-27Fluent</t>
  </si>
  <si>
    <t>Fluent City rental</t>
  </si>
  <si>
    <t>6/4/2014</t>
  </si>
  <si>
    <t>2014-05-19CC</t>
  </si>
  <si>
    <t>Greenpeace 6/4-5/14</t>
  </si>
  <si>
    <t>6/6/2014</t>
  </si>
  <si>
    <t>2014-03-21V</t>
  </si>
  <si>
    <t>Space Use payment 6/6-7 event</t>
  </si>
  <si>
    <t>6/14/2014</t>
  </si>
  <si>
    <t>214-05-22CC</t>
  </si>
  <si>
    <t>6/14 Clark group</t>
  </si>
  <si>
    <t>6/21/2014</t>
  </si>
  <si>
    <t>2014-04-07CC</t>
  </si>
  <si>
    <t>Longstreet 6/21 Wedding</t>
  </si>
  <si>
    <t>6/28/2014</t>
  </si>
  <si>
    <t>2014-05-07</t>
  </si>
  <si>
    <t>6/28/14 QHLR event payment</t>
  </si>
  <si>
    <t>6/29/2014</t>
  </si>
  <si>
    <t>2014-05-27AmEx</t>
  </si>
  <si>
    <t>Sahni wedding pymt</t>
  </si>
  <si>
    <t>Sahni 6/29/14 Wedding Deposit</t>
  </si>
  <si>
    <t>Balance 5150 - Event Rental</t>
  </si>
  <si>
    <t>5991 - Designated Funds Used</t>
  </si>
  <si>
    <t>API</t>
  </si>
  <si>
    <t>Bld Res Fund used in FY12</t>
  </si>
  <si>
    <t>DC Treasurer</t>
  </si>
  <si>
    <t>1/1/2013</t>
  </si>
  <si>
    <t>4/1-9/30/12 Prop Tax</t>
  </si>
  <si>
    <t>Apply property reserve fund</t>
  </si>
  <si>
    <t>PR 2013-11-30</t>
  </si>
  <si>
    <t>Kitchenette work- K Orvis</t>
  </si>
  <si>
    <t>12/15/2013</t>
  </si>
  <si>
    <t>PR 2013-12-15</t>
  </si>
  <si>
    <t>Payroll for the period</t>
  </si>
  <si>
    <t>PR 2013-12-31</t>
  </si>
  <si>
    <t>PR 2014-01-15</t>
  </si>
  <si>
    <t>PR 2014-02-28</t>
  </si>
  <si>
    <t>PR 2014-03-15</t>
  </si>
  <si>
    <t>PR 2014-03-31</t>
  </si>
  <si>
    <t>PR 2014-04-15</t>
  </si>
  <si>
    <t>Balance 5991 - Designated Funds Used</t>
  </si>
  <si>
    <t>5992 - Restricted Funds Used</t>
  </si>
  <si>
    <t>Roof &amp; gutter repair &amp; replace install roof vent</t>
  </si>
  <si>
    <t>Md Materials Co</t>
  </si>
  <si>
    <t>7/13/2012</t>
  </si>
  <si>
    <t>7983</t>
  </si>
  <si>
    <t>Use restricted gift for playground inspection</t>
  </si>
  <si>
    <t>Play structure</t>
  </si>
  <si>
    <t>Use restricted gift for labor costs on play equipment</t>
  </si>
  <si>
    <t>Balance 5992 - Restricted Funds Used</t>
  </si>
  <si>
    <t>6000 - Wages (Non Childcare)</t>
  </si>
  <si>
    <t>1/15/2012</t>
  </si>
  <si>
    <t>PR 2012-01-15</t>
  </si>
  <si>
    <t>PR 2012-01-31</t>
  </si>
  <si>
    <t>2/15/2012</t>
  </si>
  <si>
    <t>PR 2012-02-15</t>
  </si>
  <si>
    <t>2/29/2012</t>
  </si>
  <si>
    <t>PR 2012-02-29</t>
  </si>
  <si>
    <t>3/15/2012</t>
  </si>
  <si>
    <t>PR 2012-03-15</t>
  </si>
  <si>
    <t>3/31/2012</t>
  </si>
  <si>
    <t>PR 2012-03-31</t>
  </si>
  <si>
    <t>4/15/2012</t>
  </si>
  <si>
    <t>PR 2012-04-15</t>
  </si>
  <si>
    <t>4/30/2012</t>
  </si>
  <si>
    <t>PR 2012-04-30</t>
  </si>
  <si>
    <t>PR 2012-05-31</t>
  </si>
  <si>
    <t>6/15/2012</t>
  </si>
  <si>
    <t>PR 2012-06-15</t>
  </si>
  <si>
    <t>6/30/12 K Orvis Adj</t>
  </si>
  <si>
    <t>Record over payment of hours to K Orvis on 6/30/12 PR</t>
  </si>
  <si>
    <t>FY 12 Vac Payable</t>
  </si>
  <si>
    <t>Accrue Vacation Payable</t>
  </si>
  <si>
    <t>PR 2012-06-30</t>
  </si>
  <si>
    <t>7/15/2012</t>
  </si>
  <si>
    <t>PR 2012-07-15</t>
  </si>
  <si>
    <t>7/31/2012</t>
  </si>
  <si>
    <t>PR 2012-07-31</t>
  </si>
  <si>
    <t>8/15/2012</t>
  </si>
  <si>
    <t>PR 2012-08-15</t>
  </si>
  <si>
    <t>8/31/2012</t>
  </si>
  <si>
    <t>pr 2012-08-31</t>
  </si>
  <si>
    <t>9/15/2012</t>
  </si>
  <si>
    <t>PR 2012-09-15</t>
  </si>
  <si>
    <t>9/30/2012</t>
  </si>
  <si>
    <t>PR 2012-09-30</t>
  </si>
  <si>
    <t>10/15/2012</t>
  </si>
  <si>
    <t>PR 2012-10-15</t>
  </si>
  <si>
    <t>PR 2012-10-31</t>
  </si>
  <si>
    <t>11/15/2012</t>
  </si>
  <si>
    <t>PR 2012-11-15</t>
  </si>
  <si>
    <t>PR 2012-11-30</t>
  </si>
  <si>
    <t>12/15/2012</t>
  </si>
  <si>
    <t>PR 2012-12-15</t>
  </si>
  <si>
    <t>PR 2012-12-31</t>
  </si>
  <si>
    <t>1/15/2013</t>
  </si>
  <si>
    <t>PR 2013-01-15</t>
  </si>
  <si>
    <t>1/31/2013</t>
  </si>
  <si>
    <t>PR 2013-01-31</t>
  </si>
  <si>
    <t>PR 2013-02-15</t>
  </si>
  <si>
    <t>PR 2013-02-28</t>
  </si>
  <si>
    <t>3/15/2013</t>
  </si>
  <si>
    <t>PR 2013-03-15</t>
  </si>
  <si>
    <t>3/31/2013</t>
  </si>
  <si>
    <t>PR 2013-03-31</t>
  </si>
  <si>
    <t>4/15/2013</t>
  </si>
  <si>
    <t>PR 2013-04-15</t>
  </si>
  <si>
    <t>4/30/2013</t>
  </si>
  <si>
    <t>PR 2013-04-30</t>
  </si>
  <si>
    <t>Bldg Mgr cost to MH</t>
  </si>
  <si>
    <t>Adj to record Bldg Mgr's time @ MH</t>
  </si>
  <si>
    <t>5/15/2013</t>
  </si>
  <si>
    <t>PR 2013-05-15</t>
  </si>
  <si>
    <t>5/31/2013</t>
  </si>
  <si>
    <t>PR 2013-05-31</t>
  </si>
  <si>
    <t>PR 2013-06-15</t>
  </si>
  <si>
    <t>FY 13 Vacation Accr</t>
  </si>
  <si>
    <t>Adjust accrued vacation at year end to reflect actual</t>
  </si>
  <si>
    <t>PR 2013-06-30</t>
  </si>
  <si>
    <t>FY13 Wage Accrual</t>
  </si>
  <si>
    <t>Accrue wages for hrs worked in June &amp; pd in July</t>
  </si>
  <si>
    <t>MH Func Exp FY13</t>
  </si>
  <si>
    <t>Record MH expenses to a functional expense code</t>
  </si>
  <si>
    <t>Rev FY13 Wage Accr</t>
  </si>
  <si>
    <t>Reverse wage accrual at 6/30/13 to expense with payroll</t>
  </si>
  <si>
    <t>7/15/2013</t>
  </si>
  <si>
    <t>PR 2013-07-15</t>
  </si>
  <si>
    <t>7/31/2013</t>
  </si>
  <si>
    <t>PR 2013-07-31</t>
  </si>
  <si>
    <t>8/15/2013</t>
  </si>
  <si>
    <t>PR 2013-08-15</t>
  </si>
  <si>
    <t>8/31/2013</t>
  </si>
  <si>
    <t>PR 2013-08-31</t>
  </si>
  <si>
    <t>9/15/2013</t>
  </si>
  <si>
    <t>PR 2013-09-15</t>
  </si>
  <si>
    <t>PR 2013-09-30</t>
  </si>
  <si>
    <t>PR 2013-10-15</t>
  </si>
  <si>
    <t>10/31/2013</t>
  </si>
  <si>
    <t>PR 2013-10-31</t>
  </si>
  <si>
    <t>11/15/2013</t>
  </si>
  <si>
    <t>PR 2013-11-15</t>
  </si>
  <si>
    <t>Accr K Orvis 12/13</t>
  </si>
  <si>
    <t>Accrue K Orvis cost for Dec hrs paid in Jan 2014</t>
  </si>
  <si>
    <t>Reverse K Orvis</t>
  </si>
  <si>
    <t>Reverse Dec wage accrual for K Orvis on Jan 15 PR entry</t>
  </si>
  <si>
    <t>pR 2014-01-31</t>
  </si>
  <si>
    <t>PR 2014-02-15</t>
  </si>
  <si>
    <t>PR 2014-04-30</t>
  </si>
  <si>
    <t>PR 2014-05-15</t>
  </si>
  <si>
    <t>PR 2014-05-31</t>
  </si>
  <si>
    <t>Balance 6000 - Wages (Non Childcare)</t>
  </si>
  <si>
    <t>6010 - Payroll Tax Expense (Non Child Care)</t>
  </si>
  <si>
    <t>Balance 6010 - Payroll Tax Expense (Non Child Care)</t>
  </si>
  <si>
    <t>6011 - Friendly Presence Costs</t>
  </si>
  <si>
    <t>7/31/2010</t>
  </si>
  <si>
    <t>PR 2010-07-31</t>
  </si>
  <si>
    <t>Payroll for period</t>
  </si>
  <si>
    <t>PR 2010-08-31</t>
  </si>
  <si>
    <t>Payroll for the Period</t>
  </si>
  <si>
    <t>9/21/2010</t>
  </si>
  <si>
    <t>2010-09-21</t>
  </si>
  <si>
    <t>Kiwan wedding</t>
  </si>
  <si>
    <t>PR 2010-09-30</t>
  </si>
  <si>
    <t>10/31/2010</t>
  </si>
  <si>
    <t>PR 2010-10-31</t>
  </si>
  <si>
    <t>11/30/2010</t>
  </si>
  <si>
    <t>PR 2010-11-30</t>
  </si>
  <si>
    <t>$14 Meditation + $168 WW</t>
  </si>
  <si>
    <t>Terrace Room</t>
  </si>
  <si>
    <t>PR 2010-12-31</t>
  </si>
  <si>
    <t>1/31/2011</t>
  </si>
  <si>
    <t>PR 2011-01-31</t>
  </si>
  <si>
    <t>Weight Watcher payment</t>
  </si>
  <si>
    <t>PR 2011-02-28</t>
  </si>
  <si>
    <t>Know Thyself mediation March</t>
  </si>
  <si>
    <t>PR 2011-03-31</t>
  </si>
  <si>
    <t>Terrace Rm monthly Wed use</t>
  </si>
  <si>
    <t>Wt Watchers April</t>
  </si>
  <si>
    <t>PR 2011-04-30</t>
  </si>
  <si>
    <t>PR 2011-05-31</t>
  </si>
  <si>
    <t>PR 2011-06-30</t>
  </si>
  <si>
    <t>MH FY11</t>
  </si>
  <si>
    <t>Classify Func Exp</t>
  </si>
  <si>
    <t>Wt Watcher July</t>
  </si>
  <si>
    <t>Memorial service donation for friendly presence</t>
  </si>
  <si>
    <t>Buddhist meditation group</t>
  </si>
  <si>
    <t>PR 2011-07-31</t>
  </si>
  <si>
    <t>Wt Watchers Aug Fr Pres</t>
  </si>
  <si>
    <t>8/31/2011</t>
  </si>
  <si>
    <t>PR 2011-08-31</t>
  </si>
  <si>
    <t>Bruce wedding PR for the period</t>
  </si>
  <si>
    <t>Wt Watcher PR for the period</t>
  </si>
  <si>
    <t>Deposit of space use checks</t>
  </si>
  <si>
    <t>9/30/2011</t>
  </si>
  <si>
    <t>PR 2011-09-30</t>
  </si>
  <si>
    <t>10/31/2011</t>
  </si>
  <si>
    <t>PR 2011-10-31</t>
  </si>
  <si>
    <t>11/30/2011</t>
  </si>
  <si>
    <t>PR 2011-11-30</t>
  </si>
  <si>
    <t>Journal Entry</t>
  </si>
  <si>
    <t>PR 2011-12-31</t>
  </si>
  <si>
    <t>PR 2012-03-31adj</t>
  </si>
  <si>
    <t>Office subs recorded on Friendly Presence code</t>
  </si>
  <si>
    <t>Pittman event</t>
  </si>
  <si>
    <t>Wt Watchers April less 1 wk Feb</t>
  </si>
  <si>
    <t>Memorial Svc 6/7/12</t>
  </si>
  <si>
    <t>Rev FY13 F/P Hrs</t>
  </si>
  <si>
    <t>Reverse JE duplicated in FY13 Wage Accrual</t>
  </si>
  <si>
    <t>FY13 F/P Hrs</t>
  </si>
  <si>
    <t>Accrue hours worked by Friendly Presences</t>
  </si>
  <si>
    <t>Reverse accrued hours worked by Friendly Presences</t>
  </si>
  <si>
    <t>Wages Payable FY13</t>
  </si>
  <si>
    <t>REV duplicated entry - clear accrued wages to -0-</t>
  </si>
  <si>
    <t>8/3/2013</t>
  </si>
  <si>
    <t>8/3/13 D Mack memorial</t>
  </si>
  <si>
    <t>8/6/13 Wellspring retreat - Fr Presence</t>
  </si>
  <si>
    <t>8/23/2013</t>
  </si>
  <si>
    <t>2013-08-23Visa</t>
  </si>
  <si>
    <t>AFSC F/P for weekend event</t>
  </si>
  <si>
    <t>8/27/2013</t>
  </si>
  <si>
    <t>Gardner wedding F/P pymt</t>
  </si>
  <si>
    <t>2013-09-01online</t>
  </si>
  <si>
    <t>AVP Workshop 9/20/13</t>
  </si>
  <si>
    <t>10/4-5 Caleb Brown event</t>
  </si>
  <si>
    <t>10/30 Westtown event</t>
  </si>
  <si>
    <t>10/9/2013</t>
  </si>
  <si>
    <t>2013-10-09CC</t>
  </si>
  <si>
    <t>AFSC Fr Presence payment for event</t>
  </si>
  <si>
    <t>Boynton/Posey Wedding</t>
  </si>
  <si>
    <t>Coaches Trainig events</t>
  </si>
  <si>
    <t>Spruance 11/2/13 wedding</t>
  </si>
  <si>
    <t>F/P 2013</t>
  </si>
  <si>
    <t>Correct department coding for costs</t>
  </si>
  <si>
    <t>3/23/14 QHLR event</t>
  </si>
  <si>
    <t>Moore Wed + Fortway Ctr</t>
  </si>
  <si>
    <t>CR 2013-10-08</t>
  </si>
  <si>
    <t>Coaches training - adj amt to actual</t>
  </si>
  <si>
    <t>2014-02-28MC</t>
  </si>
  <si>
    <t>Wash Peace Center 4/5/14</t>
  </si>
  <si>
    <t>Extra hours 5/3/14</t>
  </si>
  <si>
    <t>2014-05-31</t>
  </si>
  <si>
    <t>5/17/14 evebt</t>
  </si>
  <si>
    <t>Memorial F/P 6/8 &amp; 6/14</t>
  </si>
  <si>
    <t>Balance 6011 - Friendly Presence Costs</t>
  </si>
  <si>
    <t>6020 - Employee Benefits</t>
  </si>
  <si>
    <t>Center for Nonprofit Advancement's Benefits Trust</t>
  </si>
  <si>
    <t>6/1/2012</t>
  </si>
  <si>
    <t>107588</t>
  </si>
  <si>
    <t>108653</t>
  </si>
  <si>
    <t>108227</t>
  </si>
  <si>
    <t>110349</t>
  </si>
  <si>
    <t>00110919</t>
  </si>
  <si>
    <t>111463</t>
  </si>
  <si>
    <t>Feb insur</t>
  </si>
  <si>
    <t>112650</t>
  </si>
  <si>
    <t>113154</t>
  </si>
  <si>
    <t>113686</t>
  </si>
  <si>
    <t>Monthy invoice</t>
  </si>
  <si>
    <t>114215</t>
  </si>
  <si>
    <t>114775</t>
  </si>
  <si>
    <t>115284</t>
  </si>
  <si>
    <t>115858</t>
  </si>
  <si>
    <t>116394</t>
  </si>
  <si>
    <t>116931</t>
  </si>
  <si>
    <t>117549</t>
  </si>
  <si>
    <t>118173</t>
  </si>
  <si>
    <t>118643</t>
  </si>
  <si>
    <t>119033</t>
  </si>
  <si>
    <t>119540</t>
  </si>
  <si>
    <t>120034</t>
  </si>
  <si>
    <t>Invoice</t>
  </si>
  <si>
    <t>120534</t>
  </si>
  <si>
    <t>Balance 6020 - Employee Benefits</t>
  </si>
  <si>
    <t>6025 - Retirement Expense</t>
  </si>
  <si>
    <t>Record employer's share of retirement</t>
  </si>
  <si>
    <t>Funct Exp FY13</t>
  </si>
  <si>
    <t>Record all expenses to a functional expense designation</t>
  </si>
  <si>
    <t>Balance 6025 - Retirement Expense</t>
  </si>
  <si>
    <t>6105 - Audit &amp; Legal Costs</t>
  </si>
  <si>
    <t>Greenstein Delorme &amp; Luchs, PC</t>
  </si>
  <si>
    <t>168156</t>
  </si>
  <si>
    <t>Tax Assessment Appeal</t>
  </si>
  <si>
    <t>168988</t>
  </si>
  <si>
    <t>169523</t>
  </si>
  <si>
    <t>Progress billing on tax appeal</t>
  </si>
  <si>
    <t>170048</t>
  </si>
  <si>
    <t>Hours worked on property tax appeal</t>
  </si>
  <si>
    <t>Balance 6105 - Audit &amp; Legal Costs</t>
  </si>
  <si>
    <t>6200 - Telephone</t>
  </si>
  <si>
    <t>Verizon</t>
  </si>
  <si>
    <t>QH phone set-up</t>
  </si>
  <si>
    <t>Set up of phone/internet at QH</t>
  </si>
  <si>
    <t>3/28/2011</t>
  </si>
  <si>
    <t>QH Ph 3/11</t>
  </si>
  <si>
    <t>4/28/2011</t>
  </si>
  <si>
    <t>QH phone4/11</t>
  </si>
  <si>
    <t>5/28/2011</t>
  </si>
  <si>
    <t>QH phone5/11</t>
  </si>
  <si>
    <t>6/28/2011</t>
  </si>
  <si>
    <t>phone 6/11 QH</t>
  </si>
  <si>
    <t>7/28/2011</t>
  </si>
  <si>
    <t>QH phone 7/11</t>
  </si>
  <si>
    <t>8/28/2011</t>
  </si>
  <si>
    <t>8/11 QH phone</t>
  </si>
  <si>
    <t>Phone &amp; internet for QH</t>
  </si>
  <si>
    <t>9/28/2011</t>
  </si>
  <si>
    <t>phone QH 9/11</t>
  </si>
  <si>
    <t>10/28/2011</t>
  </si>
  <si>
    <t>phone 10/11 Qh</t>
  </si>
  <si>
    <t>11/28/2011</t>
  </si>
  <si>
    <t>QH Phone 11/11</t>
  </si>
  <si>
    <t>QH phone 12/11</t>
  </si>
  <si>
    <t>Net after adjustments for Dec phone @ QH</t>
  </si>
  <si>
    <t>1/28/2012</t>
  </si>
  <si>
    <t>phone QH 1/12</t>
  </si>
  <si>
    <t>2/28/2012</t>
  </si>
  <si>
    <t>QH 2/12</t>
  </si>
  <si>
    <t>Monthly invoice for QH</t>
  </si>
  <si>
    <t>MH 2/12 phone</t>
  </si>
  <si>
    <t>3/28/2012</t>
  </si>
  <si>
    <t>phone 3/12QH</t>
  </si>
  <si>
    <t>phone 3/12MH</t>
  </si>
  <si>
    <t>phone 4/12 QH</t>
  </si>
  <si>
    <t>Phone 5/12MH</t>
  </si>
  <si>
    <t>6/28/2012</t>
  </si>
  <si>
    <t>phone 6/12 QH</t>
  </si>
  <si>
    <t>Func Exp</t>
  </si>
  <si>
    <t>Distribute expenses</t>
  </si>
  <si>
    <t>7/28/2012</t>
  </si>
  <si>
    <t>7/12 Phone QH</t>
  </si>
  <si>
    <t>8/28/2012</t>
  </si>
  <si>
    <t>Phone QH 8/12</t>
  </si>
  <si>
    <t>9/28/2012</t>
  </si>
  <si>
    <t>phone 9/12QH</t>
  </si>
  <si>
    <t>10/28/2012</t>
  </si>
  <si>
    <t>phone 10/12 QH</t>
  </si>
  <si>
    <t>11/28/2012</t>
  </si>
  <si>
    <t>phone 11/12 QH</t>
  </si>
  <si>
    <t>12/28/2012</t>
  </si>
  <si>
    <t>Phone 12/12-CH</t>
  </si>
  <si>
    <t>phone 12/12-MH</t>
  </si>
  <si>
    <t>1/28/2013</t>
  </si>
  <si>
    <t>Phone 1/13 QH</t>
  </si>
  <si>
    <t>phone 2/13 QH</t>
  </si>
  <si>
    <t>3/28/2013</t>
  </si>
  <si>
    <t>phone 3/13 QH</t>
  </si>
  <si>
    <t>4/28/2013</t>
  </si>
  <si>
    <t>phone QH 4/13</t>
  </si>
  <si>
    <t>Invoice due</t>
  </si>
  <si>
    <t>Phone 5/13 QH</t>
  </si>
  <si>
    <t>Monthly phone</t>
  </si>
  <si>
    <t>phone 5/13 MH</t>
  </si>
  <si>
    <t>QH Phone</t>
  </si>
  <si>
    <t>Expense tenant use of phone</t>
  </si>
  <si>
    <t>6/28/2013</t>
  </si>
  <si>
    <t>Phone 6/13 QH</t>
  </si>
  <si>
    <t>Phone 6/13 MH</t>
  </si>
  <si>
    <t>7/28/2013</t>
  </si>
  <si>
    <t>phone 7/13 QH</t>
  </si>
  <si>
    <t>8/28/2013</t>
  </si>
  <si>
    <t>phone 8/13 QH</t>
  </si>
  <si>
    <t>phone 8/13 MH</t>
  </si>
  <si>
    <t>9/28/2013</t>
  </si>
  <si>
    <t>Phone 9/13QH</t>
  </si>
  <si>
    <t>Phone 9/13 MH</t>
  </si>
  <si>
    <t>phone 10/13 QH</t>
  </si>
  <si>
    <t>11/28/2013</t>
  </si>
  <si>
    <t>Phone 11/13QH</t>
  </si>
  <si>
    <t>12/28/2013</t>
  </si>
  <si>
    <t>phone 12/13 QH</t>
  </si>
  <si>
    <t>1/28/2014</t>
  </si>
  <si>
    <t>phone 1/14 QH</t>
  </si>
  <si>
    <t>2/14 phone QH</t>
  </si>
  <si>
    <t>Change in service</t>
  </si>
  <si>
    <t>Comcast</t>
  </si>
  <si>
    <t>3/21/2014</t>
  </si>
  <si>
    <t>2014-03Comcast</t>
  </si>
  <si>
    <t>Monthly invoice - internet</t>
  </si>
  <si>
    <t>2014-04-08Verizon</t>
  </si>
  <si>
    <t>Verizon refund check</t>
  </si>
  <si>
    <t>3/14 Close Acct</t>
  </si>
  <si>
    <t>Record verizon refund</t>
  </si>
  <si>
    <t>4/21/2014</t>
  </si>
  <si>
    <t>2014-04Comcast</t>
  </si>
  <si>
    <t>Balance 6200 - Telephone</t>
  </si>
  <si>
    <t>6210 - Gas</t>
  </si>
  <si>
    <t>Washington Gas</t>
  </si>
  <si>
    <t>7/16/2010</t>
  </si>
  <si>
    <t>gas 07/10-002</t>
  </si>
  <si>
    <t>7/21/2010</t>
  </si>
  <si>
    <t>gas 07/10-001</t>
  </si>
  <si>
    <t>Gas 8/10 QH</t>
  </si>
  <si>
    <t>8/19/2010</t>
  </si>
  <si>
    <t>08/10 gas MH</t>
  </si>
  <si>
    <t>9/15/2010</t>
  </si>
  <si>
    <t>gas 9/10-2</t>
  </si>
  <si>
    <t>9/20/2010</t>
  </si>
  <si>
    <t>gas 9/10-1</t>
  </si>
  <si>
    <t>10/15/2010</t>
  </si>
  <si>
    <t>Gas 10/10-01</t>
  </si>
  <si>
    <t>Gas 10/10-02</t>
  </si>
  <si>
    <t>11/15/2010</t>
  </si>
  <si>
    <t>gas 11/10-01</t>
  </si>
  <si>
    <t>11/18/2010</t>
  </si>
  <si>
    <t>gas 11/10-02</t>
  </si>
  <si>
    <t>12/16/2010</t>
  </si>
  <si>
    <t>gas 12/10-02</t>
  </si>
  <si>
    <t>12/21/2010</t>
  </si>
  <si>
    <t>gas 12/10-01</t>
  </si>
  <si>
    <t>1/19/2011</t>
  </si>
  <si>
    <t>Gas 1/11 QH</t>
  </si>
  <si>
    <t>Correct posting dates</t>
  </si>
  <si>
    <t>1/24/2011</t>
  </si>
  <si>
    <t>Gas 2/11 MH</t>
  </si>
  <si>
    <t>gas 2/11 QH</t>
  </si>
  <si>
    <t>2/16/2011</t>
  </si>
  <si>
    <t>Gas 2/16/11 QH</t>
  </si>
  <si>
    <t>2/22/2011</t>
  </si>
  <si>
    <t>Gas 2/11 MH Feb</t>
  </si>
  <si>
    <t>3/17/2011</t>
  </si>
  <si>
    <t>gas 3/11 QH</t>
  </si>
  <si>
    <t>3/22/2011</t>
  </si>
  <si>
    <t>gas 3/11 MH</t>
  </si>
  <si>
    <t>4/15/2011</t>
  </si>
  <si>
    <t>gas 04/11 QH</t>
  </si>
  <si>
    <t>4/20/2011</t>
  </si>
  <si>
    <t>gas 04/11 MH</t>
  </si>
  <si>
    <t>5/16/2011</t>
  </si>
  <si>
    <t>gas 5/11-02</t>
  </si>
  <si>
    <t>5/19/2011</t>
  </si>
  <si>
    <t>gas 5/11-01</t>
  </si>
  <si>
    <t>6/15/2011</t>
  </si>
  <si>
    <t>Gas 6/11 QH</t>
  </si>
  <si>
    <t>6/20/2011</t>
  </si>
  <si>
    <t>Gas 6/11 MH</t>
  </si>
  <si>
    <t>7/15/2011</t>
  </si>
  <si>
    <t>gas 7/11-02</t>
  </si>
  <si>
    <t>7/20/2011</t>
  </si>
  <si>
    <t>gas 7/11-01</t>
  </si>
  <si>
    <t>8/15/2011</t>
  </si>
  <si>
    <t>gas 8/11-QH</t>
  </si>
  <si>
    <t>gas 8/11-MH</t>
  </si>
  <si>
    <t>9/14/2011</t>
  </si>
  <si>
    <t>gas 9/11 QH</t>
  </si>
  <si>
    <t>9/19/2011</t>
  </si>
  <si>
    <t>gas 9/11 MH</t>
  </si>
  <si>
    <t>10/15/2011</t>
  </si>
  <si>
    <t>10/11 gas QH</t>
  </si>
  <si>
    <t>10/18/2011</t>
  </si>
  <si>
    <t>10/11 gas MH</t>
  </si>
  <si>
    <t>11/14/2011</t>
  </si>
  <si>
    <t>Gas 11/11 QH</t>
  </si>
  <si>
    <t>Gas 11/11 MH</t>
  </si>
  <si>
    <t>12/15/2011</t>
  </si>
  <si>
    <t>gas 12/11QH</t>
  </si>
  <si>
    <t>gas 12/11MH</t>
  </si>
  <si>
    <t>1/18/2012</t>
  </si>
  <si>
    <t>Gas 1/12 QH</t>
  </si>
  <si>
    <t>1/23/2012</t>
  </si>
  <si>
    <t>Gas 1/12 MH</t>
  </si>
  <si>
    <t>QH Gas 2/12</t>
  </si>
  <si>
    <t>2/22/2012</t>
  </si>
  <si>
    <t>MH Gas 2/12</t>
  </si>
  <si>
    <t>3/19/2012</t>
  </si>
  <si>
    <t>Gas 3/12</t>
  </si>
  <si>
    <t>3/22/2012</t>
  </si>
  <si>
    <t>Gas 3/12 MH</t>
  </si>
  <si>
    <t>04/12 Gas QH</t>
  </si>
  <si>
    <t>Monthly Invioce</t>
  </si>
  <si>
    <t>4/20/2012</t>
  </si>
  <si>
    <t>Gas 4/12 MH</t>
  </si>
  <si>
    <t>Gas 4/12 QH</t>
  </si>
  <si>
    <t>gas invoice</t>
  </si>
  <si>
    <t>5/16/2012</t>
  </si>
  <si>
    <t>gas 5/12 QH</t>
  </si>
  <si>
    <t>5/21/2012</t>
  </si>
  <si>
    <t>gas 5/12 MH</t>
  </si>
  <si>
    <t>Gas 6/12 QH</t>
  </si>
  <si>
    <t>6/20/2012</t>
  </si>
  <si>
    <t>Gas 06/12-MH</t>
  </si>
  <si>
    <t>7/17/2012</t>
  </si>
  <si>
    <t>Gas 7/12 QH</t>
  </si>
  <si>
    <t>gas 7/12 MH</t>
  </si>
  <si>
    <t>Gas 8/12 QH</t>
  </si>
  <si>
    <t>Monthly Gas</t>
  </si>
  <si>
    <t>8/20/2012</t>
  </si>
  <si>
    <t>Gas 8/12 MH</t>
  </si>
  <si>
    <t>10/8/2012</t>
  </si>
  <si>
    <t>Gas 10/12 QH</t>
  </si>
  <si>
    <t>10/18/2012</t>
  </si>
  <si>
    <t>gas 10/12-QH</t>
  </si>
  <si>
    <t>gas 10/12-MH</t>
  </si>
  <si>
    <t>10/19/2012</t>
  </si>
  <si>
    <t>Gas 10/12 MH</t>
  </si>
  <si>
    <t>11/14/2012</t>
  </si>
  <si>
    <t>Gas 11/12 QH</t>
  </si>
  <si>
    <t>Monthy Invoice</t>
  </si>
  <si>
    <t>Gas 11/12 MH</t>
  </si>
  <si>
    <t>12/17/2012</t>
  </si>
  <si>
    <t>Gas 12/12 QH</t>
  </si>
  <si>
    <t>12/20/2012</t>
  </si>
  <si>
    <t>Gas 12/12 MH</t>
  </si>
  <si>
    <t>1/17/2013</t>
  </si>
  <si>
    <t>gas QH 1/13</t>
  </si>
  <si>
    <t>1/23/2013</t>
  </si>
  <si>
    <t>Gas MH 1/13</t>
  </si>
  <si>
    <t>gas 2/13 QH</t>
  </si>
  <si>
    <t>2/21/2013</t>
  </si>
  <si>
    <t>Gas 2/13 MH</t>
  </si>
  <si>
    <t>03/13-003</t>
  </si>
  <si>
    <t>Auto Payment</t>
  </si>
  <si>
    <t>APC</t>
  </si>
  <si>
    <t>3/19/2013</t>
  </si>
  <si>
    <t>gas 3/13 QH</t>
  </si>
  <si>
    <t>3/22/2013</t>
  </si>
  <si>
    <t>gas 3/13 MH</t>
  </si>
  <si>
    <t>4/17/2013</t>
  </si>
  <si>
    <t>gas 4/13-QH</t>
  </si>
  <si>
    <t>4/22/2013</t>
  </si>
  <si>
    <t>Gas 4/13-MH</t>
  </si>
  <si>
    <t>5/16/2013</t>
  </si>
  <si>
    <t>gas 5/13 QH</t>
  </si>
  <si>
    <t>monthly invoice</t>
  </si>
  <si>
    <t>5/21/2013</t>
  </si>
  <si>
    <t>gas 5/13 MH</t>
  </si>
  <si>
    <t>6/17/2013</t>
  </si>
  <si>
    <t>Gas 6/13 QH</t>
  </si>
  <si>
    <t>6/20/2013</t>
  </si>
  <si>
    <t>gas 6/13 MH</t>
  </si>
  <si>
    <t>7/17/2013</t>
  </si>
  <si>
    <t>7/12 gas QH</t>
  </si>
  <si>
    <t>Gas 7/13 MH</t>
  </si>
  <si>
    <t>gas 8/13 QH</t>
  </si>
  <si>
    <t>8/20/2013</t>
  </si>
  <si>
    <t>gas 8/13</t>
  </si>
  <si>
    <t>gas 9/13 QH</t>
  </si>
  <si>
    <t>9/19/2013</t>
  </si>
  <si>
    <t>gas 9/13 MH</t>
  </si>
  <si>
    <t>gas 10/13 QH</t>
  </si>
  <si>
    <t>gas 10/13 MH</t>
  </si>
  <si>
    <t>11/14/2013</t>
  </si>
  <si>
    <t>gas 11/13 QH</t>
  </si>
  <si>
    <t>11/19/2013</t>
  </si>
  <si>
    <t>gas 11/13 &lt;J</t>
  </si>
  <si>
    <t>gas 12/13 QH</t>
  </si>
  <si>
    <t>gas 12/13 MH</t>
  </si>
  <si>
    <t>1/22/2014</t>
  </si>
  <si>
    <t>gas 1/14 QH</t>
  </si>
  <si>
    <t>1/23/2014</t>
  </si>
  <si>
    <t>gas 1/14 MH</t>
  </si>
  <si>
    <t>Gas 2/14 QH</t>
  </si>
  <si>
    <t>gas 2/14 MH</t>
  </si>
  <si>
    <t>Gas 3/14 QH</t>
  </si>
  <si>
    <t>Gas 3/14 MH</t>
  </si>
  <si>
    <t>Gas 4/14 QH</t>
  </si>
  <si>
    <t>Gas 4/14 MH</t>
  </si>
  <si>
    <t>Gas 5/14 QH</t>
  </si>
  <si>
    <t>gas 5/14 MH</t>
  </si>
  <si>
    <t>Balance 6210 - Gas</t>
  </si>
  <si>
    <t>6220 - Electric</t>
  </si>
  <si>
    <t>Pepco</t>
  </si>
  <si>
    <t>7/15/2010</t>
  </si>
  <si>
    <t>elec 7/10-001</t>
  </si>
  <si>
    <t>elec 7/10-002</t>
  </si>
  <si>
    <t>elec 8/10-002</t>
  </si>
  <si>
    <t>elec 8/10-001</t>
  </si>
  <si>
    <t>9/14/2010</t>
  </si>
  <si>
    <t>elec 8/10-02</t>
  </si>
  <si>
    <t>elec 8/10-01</t>
  </si>
  <si>
    <t>10/13/2010</t>
  </si>
  <si>
    <t>Elec 10/10-01</t>
  </si>
  <si>
    <t>Elec 10/10-02</t>
  </si>
  <si>
    <t>11/12/2010</t>
  </si>
  <si>
    <t>elec 11/10-02</t>
  </si>
  <si>
    <t>elec 11/10-01</t>
  </si>
  <si>
    <t>12/14/2010</t>
  </si>
  <si>
    <t>elec 12/10 QH</t>
  </si>
  <si>
    <t>elec 12/10</t>
  </si>
  <si>
    <t>1/18/2011</t>
  </si>
  <si>
    <t>Elec 1/11 QH</t>
  </si>
  <si>
    <t>elec 1/11 MH</t>
  </si>
  <si>
    <t>Elec 2/11QH</t>
  </si>
  <si>
    <t>Elec 2/11MH</t>
  </si>
  <si>
    <t>Elec3/11QH</t>
  </si>
  <si>
    <t>Elec3/11 MH</t>
  </si>
  <si>
    <t>elec 4/11QH</t>
  </si>
  <si>
    <t>elec 4/11MH</t>
  </si>
  <si>
    <t>Elec 5/11-01</t>
  </si>
  <si>
    <t>elec 5/11-02</t>
  </si>
  <si>
    <t>elec 6/11 QH</t>
  </si>
  <si>
    <t>6/16/2011</t>
  </si>
  <si>
    <t>elec 6/11</t>
  </si>
  <si>
    <t>elec 7/11-02</t>
  </si>
  <si>
    <t>elec 7/11-01</t>
  </si>
  <si>
    <t>8/16/2011</t>
  </si>
  <si>
    <t>elec 8/11 QH</t>
  </si>
  <si>
    <t>elec 8/11 MH</t>
  </si>
  <si>
    <t>elec 9/11 QH</t>
  </si>
  <si>
    <t>elec 9/11 MH</t>
  </si>
  <si>
    <t>10/14/2011</t>
  </si>
  <si>
    <t>10/11 elec MH</t>
  </si>
  <si>
    <t>10/11 elec QH</t>
  </si>
  <si>
    <t>11/11/2011</t>
  </si>
  <si>
    <t>elec 11/11 QH</t>
  </si>
  <si>
    <t>elec 11/11 MH</t>
  </si>
  <si>
    <t>elec 12/11 QH</t>
  </si>
  <si>
    <t>Elec 12/11 MH</t>
  </si>
  <si>
    <t>1/17/2012</t>
  </si>
  <si>
    <t>MH elec 1/12</t>
  </si>
  <si>
    <t>1/19/2012</t>
  </si>
  <si>
    <t>QH elec 1/12</t>
  </si>
  <si>
    <t>2/14/2012</t>
  </si>
  <si>
    <t>02/12 gas QH</t>
  </si>
  <si>
    <t>Monthly expense</t>
  </si>
  <si>
    <t>02/12 gas MH</t>
  </si>
  <si>
    <t>Elec 3/12 Qh</t>
  </si>
  <si>
    <t>Elec 3/12 MH</t>
  </si>
  <si>
    <t>4/13/2012</t>
  </si>
  <si>
    <t>elec 4/12QH</t>
  </si>
  <si>
    <t>elec 4/12MH</t>
  </si>
  <si>
    <t>5/15/2012</t>
  </si>
  <si>
    <t>elec 5/12 QH</t>
  </si>
  <si>
    <t>elec 5/12 MH</t>
  </si>
  <si>
    <t>6/14/2012</t>
  </si>
  <si>
    <t>elec 6/12QH</t>
  </si>
  <si>
    <t>elec 6/12MH</t>
  </si>
  <si>
    <t>7/16/2012</t>
  </si>
  <si>
    <t>Elec 7/12 QH</t>
  </si>
  <si>
    <t>Elec 7/12 MH</t>
  </si>
  <si>
    <t>8/14/2012</t>
  </si>
  <si>
    <t>elec QH 8/12</t>
  </si>
  <si>
    <t>Elec MH 8/12</t>
  </si>
  <si>
    <t>9/13/2012</t>
  </si>
  <si>
    <t>Elec 9/12 QH</t>
  </si>
  <si>
    <t>Elec 9/12 MH</t>
  </si>
  <si>
    <t>10/12/2012</t>
  </si>
  <si>
    <t>elec 10/12QH</t>
  </si>
  <si>
    <t>elec 10/12MH</t>
  </si>
  <si>
    <t>11/13/2012</t>
  </si>
  <si>
    <t>Elec11/12 QH</t>
  </si>
  <si>
    <t>Elec 11-12 MH</t>
  </si>
  <si>
    <t>Elec 12/12-QH</t>
  </si>
  <si>
    <t>Elec 12/12-MH</t>
  </si>
  <si>
    <t>pepco QH 1/13</t>
  </si>
  <si>
    <t>pepco MH 1/13</t>
  </si>
  <si>
    <t>2/13/2013</t>
  </si>
  <si>
    <t>elec 2/13 QH</t>
  </si>
  <si>
    <t>elec 2/13 MH</t>
  </si>
  <si>
    <t>Pepco 3/13 QH</t>
  </si>
  <si>
    <t>pepco 3/13 MH</t>
  </si>
  <si>
    <t>4/16/2013</t>
  </si>
  <si>
    <t>elec 4/13-QH</t>
  </si>
  <si>
    <t>elec 4/13-MH</t>
  </si>
  <si>
    <t>5/14/2013</t>
  </si>
  <si>
    <t>elec 5/13 QH</t>
  </si>
  <si>
    <t>elec 5/13 MH</t>
  </si>
  <si>
    <t>6/14/2013</t>
  </si>
  <si>
    <t>Elec 6/13-QH</t>
  </si>
  <si>
    <t>elec 6/13-MH</t>
  </si>
  <si>
    <t>7/16/2013</t>
  </si>
  <si>
    <t>elec 7/13 QH</t>
  </si>
  <si>
    <t>Elec 7/13 MH</t>
  </si>
  <si>
    <t>8/13/2013</t>
  </si>
  <si>
    <t>elec 8/13 QH</t>
  </si>
  <si>
    <t>elec 8/13 MH</t>
  </si>
  <si>
    <t>9/13/2013</t>
  </si>
  <si>
    <t>elec 9/13 QH</t>
  </si>
  <si>
    <t>elec 9/13 MH</t>
  </si>
  <si>
    <t>Elec 10/13 QH</t>
  </si>
  <si>
    <t>Elec 10/13 MH</t>
  </si>
  <si>
    <t>11/13/2013</t>
  </si>
  <si>
    <t>elec 11/13QH</t>
  </si>
  <si>
    <t>elec 11/13MH</t>
  </si>
  <si>
    <t>elec 12/13QH</t>
  </si>
  <si>
    <t>elec 12/13MH</t>
  </si>
  <si>
    <t>1/16/2014</t>
  </si>
  <si>
    <t>Elec 1/14 QH</t>
  </si>
  <si>
    <t>elec 1/14 MH</t>
  </si>
  <si>
    <t>2/12/2014</t>
  </si>
  <si>
    <t>Elec 2/14-QJ</t>
  </si>
  <si>
    <t>Elec 2/14-MH</t>
  </si>
  <si>
    <t>3/17/2014</t>
  </si>
  <si>
    <t>Elec 3/14 QH</t>
  </si>
  <si>
    <t>elec 3/14 MH</t>
  </si>
  <si>
    <t>4/16/2014</t>
  </si>
  <si>
    <t>Elec 4/14 QH</t>
  </si>
  <si>
    <t>Elec 4/14 MH</t>
  </si>
  <si>
    <t>Elec 5/14QH</t>
  </si>
  <si>
    <t>Elec 5/14MH</t>
  </si>
  <si>
    <t>Balance 6220 - Electric</t>
  </si>
  <si>
    <t>6230 - Water &amp; Sewer Expense</t>
  </si>
  <si>
    <t>DC Water &amp; Sewer Authority</t>
  </si>
  <si>
    <t>Water 7/10-02</t>
  </si>
  <si>
    <t>Water 7/10-01</t>
  </si>
  <si>
    <t>water 8/10-02</t>
  </si>
  <si>
    <t>Monthly invoice - Meter 12014485</t>
  </si>
  <si>
    <t>water 8/10-01</t>
  </si>
  <si>
    <t>Monthly invoice-Meter 13505287</t>
  </si>
  <si>
    <t>water 9/10-002</t>
  </si>
  <si>
    <t>water 9/10-001</t>
  </si>
  <si>
    <t>Water 10/10-01</t>
  </si>
  <si>
    <t>Water 10/10-02</t>
  </si>
  <si>
    <t>water 11/10-01</t>
  </si>
  <si>
    <t>water 11/10-02</t>
  </si>
  <si>
    <t>Water 12/10 QH</t>
  </si>
  <si>
    <t>water 12/10 MH</t>
  </si>
  <si>
    <t>water 1/11 QH</t>
  </si>
  <si>
    <t>Water 1/11 MH</t>
  </si>
  <si>
    <t>water 2/11-QH</t>
  </si>
  <si>
    <t>Water 3-11 MH</t>
  </si>
  <si>
    <t>QH water 3/11</t>
  </si>
  <si>
    <t>MH water 3/11</t>
  </si>
  <si>
    <t>Water 5/11-01</t>
  </si>
  <si>
    <t>Water 5/11-02</t>
  </si>
  <si>
    <t>water 05/11-01</t>
  </si>
  <si>
    <t>water 05/11-02</t>
  </si>
  <si>
    <t>water6/11-02</t>
  </si>
  <si>
    <t>water6/11-01</t>
  </si>
  <si>
    <t>water 7/11-01</t>
  </si>
  <si>
    <t>Water 7/11-02</t>
  </si>
  <si>
    <t>8/11 water QH</t>
  </si>
  <si>
    <t>8/11 water MH</t>
  </si>
  <si>
    <t>water 9/11 Qh</t>
  </si>
  <si>
    <t>water 9/11 MH</t>
  </si>
  <si>
    <t>water 10/11 QH</t>
  </si>
  <si>
    <t>water 10/11 MH</t>
  </si>
  <si>
    <t>QH water 11/11</t>
  </si>
  <si>
    <t>MH water 11/11</t>
  </si>
  <si>
    <t>water QH 12/11</t>
  </si>
  <si>
    <t>water MH 12/11</t>
  </si>
  <si>
    <t>Water 01/12 QH</t>
  </si>
  <si>
    <t>water 01/12 MH</t>
  </si>
  <si>
    <t>02/12 QH Water</t>
  </si>
  <si>
    <t>02/12 MH Water</t>
  </si>
  <si>
    <t>water 3/12QH</t>
  </si>
  <si>
    <t>water 3/12MH</t>
  </si>
  <si>
    <t>water 4/12QH</t>
  </si>
  <si>
    <t>water bill entered twice</t>
  </si>
  <si>
    <t>APM</t>
  </si>
  <si>
    <t>water 4/12 MH</t>
  </si>
  <si>
    <t>Water 5/12 QH</t>
  </si>
  <si>
    <t>Water 5/12 MH</t>
  </si>
  <si>
    <t>Water 6/12 QH</t>
  </si>
  <si>
    <t>Water 6/12 MH</t>
  </si>
  <si>
    <t>7/12 Water QH</t>
  </si>
  <si>
    <t>7/12 Water MH</t>
  </si>
  <si>
    <t>Water QH 8/12</t>
  </si>
  <si>
    <t>water MH 8/12</t>
  </si>
  <si>
    <t>Water 9/12QH</t>
  </si>
  <si>
    <t>Water 9/12MH</t>
  </si>
  <si>
    <t>Water10/12 QH</t>
  </si>
  <si>
    <t>Water10/12 MH</t>
  </si>
  <si>
    <t>water 11/1QH</t>
  </si>
  <si>
    <t>water 11/1MH</t>
  </si>
  <si>
    <t>Water 12/12-QH</t>
  </si>
  <si>
    <t>Water 12/12-MH</t>
  </si>
  <si>
    <t>water1/13QH</t>
  </si>
  <si>
    <t>water1/13MH</t>
  </si>
  <si>
    <t>Water 2/13-QH</t>
  </si>
  <si>
    <t>Water 2/13-MH</t>
  </si>
  <si>
    <t>water 3/13 QH</t>
  </si>
  <si>
    <t>water 3/13 MH</t>
  </si>
  <si>
    <t>water 4/13 QH</t>
  </si>
  <si>
    <t>water 4/13 MH</t>
  </si>
  <si>
    <t>water 5/13 QH</t>
  </si>
  <si>
    <t>water 5/13 MH</t>
  </si>
  <si>
    <t>water 6/13 QH</t>
  </si>
  <si>
    <t>Water 6/13 MH</t>
  </si>
  <si>
    <t>Water 7/13 QH</t>
  </si>
  <si>
    <t>water 7/13 MH</t>
  </si>
  <si>
    <t>water 8/13 QH</t>
  </si>
  <si>
    <t>water 8/13 MH</t>
  </si>
  <si>
    <t>water 9/13 QH</t>
  </si>
  <si>
    <t>Water 9/13 MH</t>
  </si>
  <si>
    <t>water 10/13 QH</t>
  </si>
  <si>
    <t>Water 10/13 MH</t>
  </si>
  <si>
    <t>Water 11/13 QH</t>
  </si>
  <si>
    <t>water 11/13 MH</t>
  </si>
  <si>
    <t>Water12/13QH</t>
  </si>
  <si>
    <t>Monthly water at QH</t>
  </si>
  <si>
    <t>water12/13MH</t>
  </si>
  <si>
    <t>water 1/14 QH</t>
  </si>
  <si>
    <t>water 1/14 MH</t>
  </si>
  <si>
    <t>2/14Water QH</t>
  </si>
  <si>
    <t>32/14Water MH</t>
  </si>
  <si>
    <t>Water 3/14 QH</t>
  </si>
  <si>
    <t>Water 3/14 MH</t>
  </si>
  <si>
    <t>Water4/14QH</t>
  </si>
  <si>
    <t>water4/14MH</t>
  </si>
  <si>
    <t>Balance 6230 - Water &amp; Sewer Expense</t>
  </si>
  <si>
    <t>6240 - Trash &amp; Recycle</t>
  </si>
  <si>
    <t>470080</t>
  </si>
  <si>
    <t>Bulk collection</t>
  </si>
  <si>
    <t>471483</t>
  </si>
  <si>
    <t>470391</t>
  </si>
  <si>
    <t>July Trash service</t>
  </si>
  <si>
    <t>472945</t>
  </si>
  <si>
    <t>474151</t>
  </si>
  <si>
    <t>Monthly trash &amp; recycle collection</t>
  </si>
  <si>
    <t>475366</t>
  </si>
  <si>
    <t>476587</t>
  </si>
  <si>
    <t>1/25/2011</t>
  </si>
  <si>
    <t>477830</t>
  </si>
  <si>
    <t>Correct dept code</t>
  </si>
  <si>
    <t>477743</t>
  </si>
  <si>
    <t>2/9/2011</t>
  </si>
  <si>
    <t>478588</t>
  </si>
  <si>
    <t>Special collection of construction debris</t>
  </si>
  <si>
    <t>478600</t>
  </si>
  <si>
    <t>Bulk pick up</t>
  </si>
  <si>
    <t>478984</t>
  </si>
  <si>
    <t>480355</t>
  </si>
  <si>
    <t>481649</t>
  </si>
  <si>
    <t>Monthly trash &amp; recycle</t>
  </si>
  <si>
    <t>5/12/2011</t>
  </si>
  <si>
    <t>482429</t>
  </si>
  <si>
    <t>Special trash pick-up from QH work day</t>
  </si>
  <si>
    <t>482964</t>
  </si>
  <si>
    <t>484096</t>
  </si>
  <si>
    <t>FMW FY11</t>
  </si>
  <si>
    <t>485654</t>
  </si>
  <si>
    <t>Monthly service</t>
  </si>
  <si>
    <t>486781</t>
  </si>
  <si>
    <t>9/16/2011</t>
  </si>
  <si>
    <t>487839</t>
  </si>
  <si>
    <t>488144</t>
  </si>
  <si>
    <t>489768</t>
  </si>
  <si>
    <t>11/2/2011</t>
  </si>
  <si>
    <t>490556</t>
  </si>
  <si>
    <t>Special collection following workday</t>
  </si>
  <si>
    <t>490924</t>
  </si>
  <si>
    <t>493276</t>
  </si>
  <si>
    <t>1/13/2012</t>
  </si>
  <si>
    <t>494339</t>
  </si>
  <si>
    <t>Special trash pick up</t>
  </si>
  <si>
    <t>496616</t>
  </si>
  <si>
    <t>2/13/2012</t>
  </si>
  <si>
    <t>496911</t>
  </si>
  <si>
    <t>First floor QH front office debris</t>
  </si>
  <si>
    <t>497243</t>
  </si>
  <si>
    <t>3/21/2012</t>
  </si>
  <si>
    <t>498346</t>
  </si>
  <si>
    <t>File cabinet + full load</t>
  </si>
  <si>
    <t>498884</t>
  </si>
  <si>
    <t>4/23/2012</t>
  </si>
  <si>
    <t>499779</t>
  </si>
  <si>
    <t>500289</t>
  </si>
  <si>
    <t>5/29/2012</t>
  </si>
  <si>
    <t>501689</t>
  </si>
  <si>
    <t>Extra trash pick up</t>
  </si>
  <si>
    <t>501576</t>
  </si>
  <si>
    <t>503396</t>
  </si>
  <si>
    <t>504768</t>
  </si>
  <si>
    <t>506014</t>
  </si>
  <si>
    <t>507320</t>
  </si>
  <si>
    <t>Bulk collection - QH1 North final debris removal</t>
  </si>
  <si>
    <t>507853</t>
  </si>
  <si>
    <t>509091</t>
  </si>
  <si>
    <t>Bulk collection - QHLR resupport (ceiling debris)</t>
  </si>
  <si>
    <t>10/23/2012</t>
  </si>
  <si>
    <t>509132</t>
  </si>
  <si>
    <t>Bulk pickup of playground structure</t>
  </si>
  <si>
    <t>509460</t>
  </si>
  <si>
    <t>11/16/2012</t>
  </si>
  <si>
    <t>510709</t>
  </si>
  <si>
    <t>Bulk collection - Children's library wall debris</t>
  </si>
  <si>
    <t>511047</t>
  </si>
  <si>
    <t>512661</t>
  </si>
  <si>
    <t>514296</t>
  </si>
  <si>
    <t>2/4/2013</t>
  </si>
  <si>
    <t>515428</t>
  </si>
  <si>
    <t>Bulk trash collection</t>
  </si>
  <si>
    <t>515828</t>
  </si>
  <si>
    <t>517405</t>
  </si>
  <si>
    <t>518835</t>
  </si>
  <si>
    <t>520250</t>
  </si>
  <si>
    <t>Bulk pick up (QH Kitchenette &amp; MH sink &amp; misc)</t>
  </si>
  <si>
    <t>520487</t>
  </si>
  <si>
    <t>522103</t>
  </si>
  <si>
    <t>523799</t>
  </si>
  <si>
    <t>525713</t>
  </si>
  <si>
    <t>527486</t>
  </si>
  <si>
    <t>529230</t>
  </si>
  <si>
    <t>530557</t>
  </si>
  <si>
    <t>Special collection following work day</t>
  </si>
  <si>
    <t>530760</t>
  </si>
  <si>
    <t>532578</t>
  </si>
  <si>
    <t>534318</t>
  </si>
  <si>
    <t>536354</t>
  </si>
  <si>
    <t>538146</t>
  </si>
  <si>
    <t>540112</t>
  </si>
  <si>
    <t>541764</t>
  </si>
  <si>
    <t>Balance 6240 - Trash &amp; Recycle</t>
  </si>
  <si>
    <t>6250 - Custodial Service</t>
  </si>
  <si>
    <t>Bill &amp; Alice Kelly</t>
  </si>
  <si>
    <t>12/8/2010</t>
  </si>
  <si>
    <t>3587</t>
  </si>
  <si>
    <t>Holiday Bonus</t>
  </si>
  <si>
    <t>Harry Price</t>
  </si>
  <si>
    <t>3588</t>
  </si>
  <si>
    <t>Dec cleaning</t>
  </si>
  <si>
    <t>Dec cleaning plus floor buff</t>
  </si>
  <si>
    <t>Kelly Cleaning</t>
  </si>
  <si>
    <t>11501</t>
  </si>
  <si>
    <t>Payroll check for monthly service</t>
  </si>
  <si>
    <t>CD</t>
  </si>
  <si>
    <t>2/26/2011</t>
  </si>
  <si>
    <t>02-1432</t>
  </si>
  <si>
    <t>Strip &amp; Wax QH floor</t>
  </si>
  <si>
    <t>QH FY11</t>
  </si>
  <si>
    <t>07-1456</t>
  </si>
  <si>
    <t>Bonus - 2011</t>
  </si>
  <si>
    <t>Thank you for all your work &amp; help this past year!</t>
  </si>
  <si>
    <t>Bonus 2011</t>
  </si>
  <si>
    <t>Thank you for all your work this past year!</t>
  </si>
  <si>
    <t>1101955</t>
  </si>
  <si>
    <t>hand soap</t>
  </si>
  <si>
    <t>11850 Kelly</t>
  </si>
  <si>
    <t>Direct deposited Kelly's Pymts</t>
  </si>
  <si>
    <t>10-1529</t>
  </si>
  <si>
    <t>Bonus 12/2012</t>
  </si>
  <si>
    <t>Thank you for your work!</t>
  </si>
  <si>
    <t>to 3/31/13</t>
  </si>
  <si>
    <t>Labor on FMW property (custodial &amp; maintenance)</t>
  </si>
  <si>
    <t>4/15/13 time</t>
  </si>
  <si>
    <t>Mtc &amp; Custodial work</t>
  </si>
  <si>
    <t>to 4/30/13</t>
  </si>
  <si>
    <t>Maintenance &amp; contract labor</t>
  </si>
  <si>
    <t>5/30/2013</t>
  </si>
  <si>
    <t>5/15-30/13</t>
  </si>
  <si>
    <t>Work done around MH</t>
  </si>
  <si>
    <t>12024</t>
  </si>
  <si>
    <t>Payroll check</t>
  </si>
  <si>
    <t>12026</t>
  </si>
  <si>
    <t>06-1568</t>
  </si>
  <si>
    <t>7/13 RW</t>
  </si>
  <si>
    <t>MH Janitorial work</t>
  </si>
  <si>
    <t>08/15/13RW</t>
  </si>
  <si>
    <t>Work through 8/15/13</t>
  </si>
  <si>
    <t>08-1577</t>
  </si>
  <si>
    <t>9/15/13RW</t>
  </si>
  <si>
    <t>Terrace Rm Stripped &amp; Waxed</t>
  </si>
  <si>
    <t>RW 9/30/13</t>
  </si>
  <si>
    <t>Semi-Monthly invoice</t>
  </si>
  <si>
    <t>RW 2013-10-31</t>
  </si>
  <si>
    <t>FMW work</t>
  </si>
  <si>
    <t>Mr Price 2014</t>
  </si>
  <si>
    <t>Payroll Check</t>
  </si>
  <si>
    <t>1/1-15/14 contract labor</t>
  </si>
  <si>
    <t>01-1601</t>
  </si>
  <si>
    <t>Casual labor 4/1-15/14</t>
  </si>
  <si>
    <t>Casual labor 4/1-15/14 - event clean-up</t>
  </si>
  <si>
    <t>RW 4/30/14</t>
  </si>
  <si>
    <t>Contractor hours 4/16-30/14</t>
  </si>
  <si>
    <t>RW 5/15/14</t>
  </si>
  <si>
    <t>Casual labor to 5/15/14</t>
  </si>
  <si>
    <t>Balance 6250 - Custodial Service</t>
  </si>
  <si>
    <t>6251 - Event Custodial</t>
  </si>
  <si>
    <t>RW 3/31/14</t>
  </si>
  <si>
    <t>Contractor time 3/16-31/14</t>
  </si>
  <si>
    <t>Balance 6251 - Event Custodial</t>
  </si>
  <si>
    <t>6255 - Custodial Supplies</t>
  </si>
  <si>
    <t>7/7/2010</t>
  </si>
  <si>
    <t>6508716</t>
  </si>
  <si>
    <t>supplies</t>
  </si>
  <si>
    <t>9/22/2010</t>
  </si>
  <si>
    <t>8149186</t>
  </si>
  <si>
    <t>Trash bags</t>
  </si>
  <si>
    <t>11/4/2010</t>
  </si>
  <si>
    <t>9103529</t>
  </si>
  <si>
    <t>Clasp envelopes &amp; towels</t>
  </si>
  <si>
    <t>1/21/2011</t>
  </si>
  <si>
    <t>1787516</t>
  </si>
  <si>
    <t>Paper towels &amp;bleach</t>
  </si>
  <si>
    <t>4/4/2011</t>
  </si>
  <si>
    <t>3466210</t>
  </si>
  <si>
    <t>furniture polish</t>
  </si>
  <si>
    <t>3435712</t>
  </si>
  <si>
    <t>4633019</t>
  </si>
  <si>
    <t>paper towels &amp; bathroom tissue</t>
  </si>
  <si>
    <t>6/10/2011</t>
  </si>
  <si>
    <t>Kelly supplies</t>
  </si>
  <si>
    <t>1.5 gal cleaner provided</t>
  </si>
  <si>
    <t>kelly exp</t>
  </si>
  <si>
    <t>Void Kelly exp (on PR)</t>
  </si>
  <si>
    <t>11/29/2011</t>
  </si>
  <si>
    <t>8307083</t>
  </si>
  <si>
    <t>Paper supplies, janitorial supplies</t>
  </si>
  <si>
    <t>Broom for QH</t>
  </si>
  <si>
    <t>1774963</t>
  </si>
  <si>
    <t>Trash liners &amp; batteries</t>
  </si>
  <si>
    <t>Quill1965202</t>
  </si>
  <si>
    <t>Trash liners</t>
  </si>
  <si>
    <t>1965202 CC</t>
  </si>
  <si>
    <t>Credit Card used for Quill order</t>
  </si>
  <si>
    <t>1965202</t>
  </si>
  <si>
    <t>2480675</t>
  </si>
  <si>
    <t>Janitorial supplies</t>
  </si>
  <si>
    <t>4/16/2012</t>
  </si>
  <si>
    <t>Soap.com 4/12</t>
  </si>
  <si>
    <t>Hand wash pouches (4)</t>
  </si>
  <si>
    <t>6/11/2012</t>
  </si>
  <si>
    <t>3674700</t>
  </si>
  <si>
    <t>Towels &amp; Bath Tissue</t>
  </si>
  <si>
    <t>6/16/2012</t>
  </si>
  <si>
    <t>Daycon6/16/12</t>
  </si>
  <si>
    <t>Soap purchased</t>
  </si>
  <si>
    <t>8/16/2012</t>
  </si>
  <si>
    <t>Soap.com8/16/12</t>
  </si>
  <si>
    <t>5 foaming hand was refills</t>
  </si>
  <si>
    <t>9/10/2012</t>
  </si>
  <si>
    <t>5666687</t>
  </si>
  <si>
    <t>Kitchen towels for QH2</t>
  </si>
  <si>
    <t>5666674</t>
  </si>
  <si>
    <t>Janitorial supplies (towels &amp; liners)</t>
  </si>
  <si>
    <t>10/16/2012</t>
  </si>
  <si>
    <t>6552859</t>
  </si>
  <si>
    <t>Toilet tissue</t>
  </si>
  <si>
    <t>10/25/2012</t>
  </si>
  <si>
    <t>986688</t>
  </si>
  <si>
    <t>1 missing carton of bath tissue</t>
  </si>
  <si>
    <t>6788722</t>
  </si>
  <si>
    <t>bath tissue</t>
  </si>
  <si>
    <t>Daycon</t>
  </si>
  <si>
    <t>Dishwasher Detergent</t>
  </si>
  <si>
    <t>11/20/2012</t>
  </si>
  <si>
    <t>TD 2012-11</t>
  </si>
  <si>
    <t>Rite Aid cleaning supplies</t>
  </si>
  <si>
    <t>12/7/2012</t>
  </si>
  <si>
    <t>7770815</t>
  </si>
  <si>
    <t>File folders &amp; towels</t>
  </si>
  <si>
    <t>1/8/2013</t>
  </si>
  <si>
    <t>8412616</t>
  </si>
  <si>
    <t>Paper supplies &amp; labels</t>
  </si>
  <si>
    <t>8412616Adj</t>
  </si>
  <si>
    <t>1/9/2013</t>
  </si>
  <si>
    <t>8455646</t>
  </si>
  <si>
    <t>Bath tissue, envelopes &amp; push pins</t>
  </si>
  <si>
    <t>Soap.com</t>
  </si>
  <si>
    <t>Hand wash refill pouches (3 - 2 pks)</t>
  </si>
  <si>
    <t>Petty Cash - cleaning supplies</t>
  </si>
  <si>
    <t>9415771</t>
  </si>
  <si>
    <t>bathroom supplies</t>
  </si>
  <si>
    <t>Rite Aid</t>
  </si>
  <si>
    <t>Supplies for Kitchen clean-up</t>
  </si>
  <si>
    <t>5/10/2013</t>
  </si>
  <si>
    <t>2590449</t>
  </si>
  <si>
    <t>Towels &amp; toilet paper</t>
  </si>
  <si>
    <t>5/20/2013</t>
  </si>
  <si>
    <t>Ken 5/13 CrCard</t>
  </si>
  <si>
    <t>3052442</t>
  </si>
  <si>
    <t>Bath tissue, towels &amp; soap</t>
  </si>
  <si>
    <t>TD 7/13 KO</t>
  </si>
  <si>
    <t>QH Janitorial supplies</t>
  </si>
  <si>
    <t>7/23/2013</t>
  </si>
  <si>
    <t>4237865</t>
  </si>
  <si>
    <t>laminator &amp; trash can liners</t>
  </si>
  <si>
    <t>4966084</t>
  </si>
  <si>
    <t>7082467</t>
  </si>
  <si>
    <t>Paper supplies for kitchen &amp; bath</t>
  </si>
  <si>
    <t>Cleaning supplies</t>
  </si>
  <si>
    <t>1/24/2014</t>
  </si>
  <si>
    <t>9013095</t>
  </si>
  <si>
    <t>Custodial supplies</t>
  </si>
  <si>
    <t>9663606</t>
  </si>
  <si>
    <t>Towels &amp; Windex</t>
  </si>
  <si>
    <t>Windex</t>
  </si>
  <si>
    <t>Soap.com purchase</t>
  </si>
  <si>
    <t>TD 2/14 DC</t>
  </si>
  <si>
    <t>Carpet steam cleaning</t>
  </si>
  <si>
    <t>cleaning supplies</t>
  </si>
  <si>
    <t>1892047</t>
  </si>
  <si>
    <t>Janitorial Supplies</t>
  </si>
  <si>
    <t>TD - KO 4/14</t>
  </si>
  <si>
    <t>Soap.com custodial supplies</t>
  </si>
  <si>
    <t>2659168</t>
  </si>
  <si>
    <t>Lid liners &amp; foam soap</t>
  </si>
  <si>
    <t>Balance 6255 - Custodial Supplies</t>
  </si>
  <si>
    <t>6300 - Building Maintenance &amp; Repairs</t>
  </si>
  <si>
    <t>7/14/2010</t>
  </si>
  <si>
    <t>07-00405</t>
  </si>
  <si>
    <t>School power failure</t>
  </si>
  <si>
    <t>113889</t>
  </si>
  <si>
    <t>QH keys &amp; hose washer</t>
  </si>
  <si>
    <t>7/19/2010</t>
  </si>
  <si>
    <t>Dewitt 7/19/10</t>
  </si>
  <si>
    <t>Carriage House work</t>
  </si>
  <si>
    <t>7/28/2010</t>
  </si>
  <si>
    <t>114295</t>
  </si>
  <si>
    <t>Flourescent bulbs</t>
  </si>
  <si>
    <t>R L Voight &amp; Son, Inc</t>
  </si>
  <si>
    <t>727335</t>
  </si>
  <si>
    <t>Clear furnace sink &amp; snake</t>
  </si>
  <si>
    <t>7/30/2010</t>
  </si>
  <si>
    <t>27343</t>
  </si>
  <si>
    <t>Repair urinal and flush line of dirt</t>
  </si>
  <si>
    <t>Western Pest Service</t>
  </si>
  <si>
    <t>12471310</t>
  </si>
  <si>
    <t>Dupl pymt of 8/1/09 QH Pest extends contract</t>
  </si>
  <si>
    <t>Annual MH pest contract</t>
  </si>
  <si>
    <t>8/13/2010</t>
  </si>
  <si>
    <t>27374</t>
  </si>
  <si>
    <t>Tostan sink repairs</t>
  </si>
  <si>
    <t>8/15/2010</t>
  </si>
  <si>
    <t>QH Term to 8/15/11</t>
  </si>
  <si>
    <t>Annual termite guarantee for QH</t>
  </si>
  <si>
    <t>8/25/2010</t>
  </si>
  <si>
    <t>27399</t>
  </si>
  <si>
    <t>Downspout cleaned</t>
  </si>
  <si>
    <t>115996</t>
  </si>
  <si>
    <t>Supplies for repairs</t>
  </si>
  <si>
    <t>27466</t>
  </si>
  <si>
    <t>Vent line repair</t>
  </si>
  <si>
    <t>10/5/2010</t>
  </si>
  <si>
    <t>27506</t>
  </si>
  <si>
    <t>Women's toilet repair</t>
  </si>
  <si>
    <t>Whitehall Associates, Inc</t>
  </si>
  <si>
    <t>10/19/2010</t>
  </si>
  <si>
    <t>56740</t>
  </si>
  <si>
    <t>Lead &amp; asbestos inspection &amp; sample collection</t>
  </si>
  <si>
    <t>10/26/2010</t>
  </si>
  <si>
    <t>9790</t>
  </si>
  <si>
    <t>Furnace cleaning &amp; inspection</t>
  </si>
  <si>
    <t>11/23/2010</t>
  </si>
  <si>
    <t>117994</t>
  </si>
  <si>
    <t>key copies</t>
  </si>
  <si>
    <t>MH Back Room 12/10</t>
  </si>
  <si>
    <t>Repair MH Back storage room</t>
  </si>
  <si>
    <t>Hearn Insulation &amp; Imrpovement</t>
  </si>
  <si>
    <t>12/13/2010</t>
  </si>
  <si>
    <t>376 Hearn</t>
  </si>
  <si>
    <t>Clear gutters</t>
  </si>
  <si>
    <t>12/17/2010</t>
  </si>
  <si>
    <t>TD12/10</t>
  </si>
  <si>
    <t>Skim coat over tiles &amp; carpet</t>
  </si>
  <si>
    <t>12/10 Brooks</t>
  </si>
  <si>
    <t>Building supplies</t>
  </si>
  <si>
    <t>12/24/2010</t>
  </si>
  <si>
    <t>TD 12/10- Argent</t>
  </si>
  <si>
    <t>Service oil burner</t>
  </si>
  <si>
    <t>12/28/2010</t>
  </si>
  <si>
    <t>118974</t>
  </si>
  <si>
    <t>floor covering, sand paper &amp; cover plate for 2nd fl QH</t>
  </si>
  <si>
    <t>12/30/2010</t>
  </si>
  <si>
    <t>Td 12/10- Mikes</t>
  </si>
  <si>
    <t>Tile for store room</t>
  </si>
  <si>
    <t>Dist Lock</t>
  </si>
  <si>
    <t>Lock Repair unpd from prior tenant occupancy</t>
  </si>
  <si>
    <t>Ronald D. Sturges/The Sturges Co.</t>
  </si>
  <si>
    <t>1/13/2011</t>
  </si>
  <si>
    <t>110106</t>
  </si>
  <si>
    <t>QH Pipe replacement</t>
  </si>
  <si>
    <t>119411</t>
  </si>
  <si>
    <t>Electrical &amp; keys</t>
  </si>
  <si>
    <t>S040209198.001</t>
  </si>
  <si>
    <t>Electrical supply</t>
  </si>
  <si>
    <t>Jon Hall</t>
  </si>
  <si>
    <t>1-A</t>
  </si>
  <si>
    <t>Wash Quaker &amp; Carriage House windows - donated QH work</t>
  </si>
  <si>
    <t>Argent1/25/11</t>
  </si>
  <si>
    <t>Argent - Heat pump/boiler repair</t>
  </si>
  <si>
    <t>119769</t>
  </si>
  <si>
    <t>Keys for gate locks</t>
  </si>
  <si>
    <t>119766</t>
  </si>
  <si>
    <t>Furniture oil</t>
  </si>
  <si>
    <t>Brian Greenberg</t>
  </si>
  <si>
    <t>QH Stairway 1/11</t>
  </si>
  <si>
    <t>Quaker House stairway refinished</t>
  </si>
  <si>
    <t>2/1/2011</t>
  </si>
  <si>
    <t>MH Term Guar 2011</t>
  </si>
  <si>
    <t>Annual Termite Guarantee for MH</t>
  </si>
  <si>
    <t>Argent 2/7/11</t>
  </si>
  <si>
    <t>Argent - boiler gauge, clear water line</t>
  </si>
  <si>
    <t>Argent - repl QH boiler gauge &amp; clear water line; MH checkup</t>
  </si>
  <si>
    <t>2/21/2011</t>
  </si>
  <si>
    <t>110212</t>
  </si>
  <si>
    <t>Remove &amp; cap waste lines to create kitchen in CH 1st floor</t>
  </si>
  <si>
    <t>New toilet install in MH</t>
  </si>
  <si>
    <t>USA Technology Services, Inc</t>
  </si>
  <si>
    <t>3/15/2011</t>
  </si>
  <si>
    <t>53009</t>
  </si>
  <si>
    <t>Boiler check; cleaned pilot assembly</t>
  </si>
  <si>
    <t>3/16/2011</t>
  </si>
  <si>
    <t>27920</t>
  </si>
  <si>
    <t>Sump pump installed (new)</t>
  </si>
  <si>
    <t>Key deposit cleared</t>
  </si>
  <si>
    <t>Clear old key deposit (predates MIP)</t>
  </si>
  <si>
    <t>121642</t>
  </si>
  <si>
    <t>Keys</t>
  </si>
  <si>
    <t>HP Contractors</t>
  </si>
  <si>
    <t>3677</t>
  </si>
  <si>
    <t>Fix Tostan window that would not close</t>
  </si>
  <si>
    <t>Paint QH stairway</t>
  </si>
  <si>
    <t>Paint CH stairwell</t>
  </si>
  <si>
    <t>5/20/2011</t>
  </si>
  <si>
    <t>122958</t>
  </si>
  <si>
    <t>Toilet repair &amp; window lock</t>
  </si>
  <si>
    <t>5/25/2011</t>
  </si>
  <si>
    <t>123107</t>
  </si>
  <si>
    <t>plaster for QH 3rd Floor</t>
  </si>
  <si>
    <t>660</t>
  </si>
  <si>
    <t>QH 3rd Floor</t>
  </si>
  <si>
    <t>Meg Greene</t>
  </si>
  <si>
    <t>Decatur Pl addresses</t>
  </si>
  <si>
    <t>Reimbursement of expense for creating unit addresses (1-5)</t>
  </si>
  <si>
    <t>6/1/2011</t>
  </si>
  <si>
    <t>123282</t>
  </si>
  <si>
    <t>plaster for 3rd fl QH</t>
  </si>
  <si>
    <t>6/3/2011</t>
  </si>
  <si>
    <t>June 2-3,11 exp</t>
  </si>
  <si>
    <t>Tiebacks, treads &amp; hardware</t>
  </si>
  <si>
    <t>Screens (2) for Promundo</t>
  </si>
  <si>
    <t>6/6/2011</t>
  </si>
  <si>
    <t>123426</t>
  </si>
  <si>
    <t>26W compact flourescent bulbs</t>
  </si>
  <si>
    <t>22806</t>
  </si>
  <si>
    <t>AC repair - freon recharged</t>
  </si>
  <si>
    <t>124138</t>
  </si>
  <si>
    <t>Sand belt, paint &amp; foam sealant</t>
  </si>
  <si>
    <t>6/29/2011</t>
  </si>
  <si>
    <t>124169</t>
  </si>
  <si>
    <t>Sand belts</t>
  </si>
  <si>
    <t>6/11 disc</t>
  </si>
  <si>
    <t>Discount allowed</t>
  </si>
  <si>
    <t>124201</t>
  </si>
  <si>
    <t>Polycrylic</t>
  </si>
  <si>
    <t>9985</t>
  </si>
  <si>
    <t>Clean &amp; check 4 air conditioners</t>
  </si>
  <si>
    <t>District Lock &amp; Hardware</t>
  </si>
  <si>
    <t>7/18/2011</t>
  </si>
  <si>
    <t>791731</t>
  </si>
  <si>
    <t>Lock repair &amp; replacement</t>
  </si>
  <si>
    <t>Work not billed despite calls by staff &amp; Bkkpr</t>
  </si>
  <si>
    <t>Entry door adjustment</t>
  </si>
  <si>
    <t>7/27/2011</t>
  </si>
  <si>
    <t>S040342916.000</t>
  </si>
  <si>
    <t>Fluorescent lamp supplies</t>
  </si>
  <si>
    <t>07-00509</t>
  </si>
  <si>
    <t>Lamps &amp; ballasts for stairwell</t>
  </si>
  <si>
    <t>8/1/2011</t>
  </si>
  <si>
    <t>QH Term Guar</t>
  </si>
  <si>
    <t>Annual termite treatment guarantee</t>
  </si>
  <si>
    <t>12471311</t>
  </si>
  <si>
    <t>Annual Pest Control 8/1/11 - 7/31/12</t>
  </si>
  <si>
    <t>8/3/2011</t>
  </si>
  <si>
    <t>125204</t>
  </si>
  <si>
    <t>Spackling supplies</t>
  </si>
  <si>
    <t>125204Disc</t>
  </si>
  <si>
    <t>HomeDepot8/9</t>
  </si>
  <si>
    <t>QH &amp; CH materials</t>
  </si>
  <si>
    <t>8/18/2011</t>
  </si>
  <si>
    <t>S040342993.001</t>
  </si>
  <si>
    <t>Ballasts, etc</t>
  </si>
  <si>
    <t>8/23/2011</t>
  </si>
  <si>
    <t>12472811</t>
  </si>
  <si>
    <t>QH 8/1/11-7/31/12 pest control</t>
  </si>
  <si>
    <t>9/9/2011</t>
  </si>
  <si>
    <t>07-00523</t>
  </si>
  <si>
    <t>Install light, switch, etc.</t>
  </si>
  <si>
    <t>Angel Floors</t>
  </si>
  <si>
    <t>Angel Floors first payment refinishing of MH stairs</t>
  </si>
  <si>
    <t>Academy Heating &amp; Air</t>
  </si>
  <si>
    <t>10/3/2011</t>
  </si>
  <si>
    <t>58207</t>
  </si>
  <si>
    <t>Heat check</t>
  </si>
  <si>
    <t>127222</t>
  </si>
  <si>
    <t>Supplies for repair work</t>
  </si>
  <si>
    <t>10/5/2011</t>
  </si>
  <si>
    <t>27116</t>
  </si>
  <si>
    <t>Furnace work</t>
  </si>
  <si>
    <t>10/10/2011</t>
  </si>
  <si>
    <t>10062</t>
  </si>
  <si>
    <t>Maintenance check of furnace</t>
  </si>
  <si>
    <t>10/20/2011</t>
  </si>
  <si>
    <t>127747</t>
  </si>
  <si>
    <t>10/21/2011</t>
  </si>
  <si>
    <t>60376</t>
  </si>
  <si>
    <t>Suppy &amp; return work</t>
  </si>
  <si>
    <t>10062 CM</t>
  </si>
  <si>
    <t>Void Dupl invoice</t>
  </si>
  <si>
    <t>10/27/2011</t>
  </si>
  <si>
    <t>Code Corr USA Tech</t>
  </si>
  <si>
    <t>111022</t>
  </si>
  <si>
    <t>Repl galvanized with copper lines</t>
  </si>
  <si>
    <t>10/31/11</t>
  </si>
  <si>
    <t>Repairs, paint &amp; windows QH &amp; CH</t>
  </si>
  <si>
    <t>Disc 10/11</t>
  </si>
  <si>
    <t>Discount allowed on early pay</t>
  </si>
  <si>
    <t>11/16/2011</t>
  </si>
  <si>
    <t>Cord &amp; Battery</t>
  </si>
  <si>
    <t>Patch cable cords &amp; batteries</t>
  </si>
  <si>
    <t>11/17/2011</t>
  </si>
  <si>
    <t>TD 11/11</t>
  </si>
  <si>
    <t>MHFloors</t>
  </si>
  <si>
    <t>11/27/2011</t>
  </si>
  <si>
    <t>111026</t>
  </si>
  <si>
    <t>CH Bath demo</t>
  </si>
  <si>
    <t>12/2/2011</t>
  </si>
  <si>
    <t>129038</t>
  </si>
  <si>
    <t>Supplies</t>
  </si>
  <si>
    <t>12/16/2011</t>
  </si>
  <si>
    <t>28517</t>
  </si>
  <si>
    <t>Cleared 2nd floor toilet</t>
  </si>
  <si>
    <t>12/27/2011</t>
  </si>
  <si>
    <t>129679</t>
  </si>
  <si>
    <t>Compound</t>
  </si>
  <si>
    <t>12/28/2011</t>
  </si>
  <si>
    <t>HomeDepot</t>
  </si>
  <si>
    <t>Joint compound</t>
  </si>
  <si>
    <t>Sink &amp; panels</t>
  </si>
  <si>
    <t>Kit Sink, Handy Panels &amp; Caulk</t>
  </si>
  <si>
    <t>12/30/2011</t>
  </si>
  <si>
    <t>Paint &amp; Tape</t>
  </si>
  <si>
    <t>Claret Wine Painters Touch, Tape Eggshell</t>
  </si>
  <si>
    <t>12/11 TrueValue</t>
  </si>
  <si>
    <t>Discount for timely payment</t>
  </si>
  <si>
    <t>1/2/2012</t>
  </si>
  <si>
    <t>129826</t>
  </si>
  <si>
    <t>Screws, nuts, bolts &amp; fasteners</t>
  </si>
  <si>
    <t>Hand sink</t>
  </si>
  <si>
    <t>Wall hung lavatory</t>
  </si>
  <si>
    <t>1/5/2012</t>
  </si>
  <si>
    <t>129914</t>
  </si>
  <si>
    <t>Screws, nuts, bolt, etc</t>
  </si>
  <si>
    <t>1/6/2012</t>
  </si>
  <si>
    <t>129948</t>
  </si>
  <si>
    <t>Kitchen Lavatories supplies</t>
  </si>
  <si>
    <t>1/7/2012</t>
  </si>
  <si>
    <t>129996</t>
  </si>
  <si>
    <t>Supplies for QH bathroom</t>
  </si>
  <si>
    <t>129997</t>
  </si>
  <si>
    <t>Discounted toilet paper holder</t>
  </si>
  <si>
    <t>3884</t>
  </si>
  <si>
    <t>Lavatory faucets set</t>
  </si>
  <si>
    <t>Reimburse for faucet for QH</t>
  </si>
  <si>
    <t>1/12/2012</t>
  </si>
  <si>
    <t>130139</t>
  </si>
  <si>
    <t>drain tray</t>
  </si>
  <si>
    <t>130135</t>
  </si>
  <si>
    <t>QH Kitchen/lavatory</t>
  </si>
  <si>
    <t>130181</t>
  </si>
  <si>
    <t>supplies &amp; tools for property mgr</t>
  </si>
  <si>
    <t>Kenneth H Orvis</t>
  </si>
  <si>
    <t>1/13 Home Depot</t>
  </si>
  <si>
    <t>Safety equipment &amp; general tools</t>
  </si>
  <si>
    <t>Tyrone Edwards</t>
  </si>
  <si>
    <t>3885</t>
  </si>
  <si>
    <t>payment due for work on QH</t>
  </si>
  <si>
    <t>130339</t>
  </si>
  <si>
    <t>Repair supplies</t>
  </si>
  <si>
    <t>1/22/2012</t>
  </si>
  <si>
    <t>120114</t>
  </si>
  <si>
    <t>Plumbing for QH Kitchen renovation</t>
  </si>
  <si>
    <t>130424</t>
  </si>
  <si>
    <t>QH Bathroom lockset</t>
  </si>
  <si>
    <t>130423</t>
  </si>
  <si>
    <t>QH &amp; MH repair supplies</t>
  </si>
  <si>
    <t>1/25/2012</t>
  </si>
  <si>
    <t>Water filters</t>
  </si>
  <si>
    <t>Purchase of 2 water filters</t>
  </si>
  <si>
    <t>120205</t>
  </si>
  <si>
    <t>Relocate &amp; replace toilet in powder room</t>
  </si>
  <si>
    <t>01/12dewitt</t>
  </si>
  <si>
    <t>Work done on QH &amp; MH</t>
  </si>
  <si>
    <t>Disc 01/12</t>
  </si>
  <si>
    <t>Discount allowed on prompt payment</t>
  </si>
  <si>
    <t>Home Depot 1/31/12</t>
  </si>
  <si>
    <t>Home Depot supplies</t>
  </si>
  <si>
    <t>Keys copied - Petty Cash</t>
  </si>
  <si>
    <t>130977</t>
  </si>
  <si>
    <t>Supplies for building repairs &amp; maintenance</t>
  </si>
  <si>
    <t>1131703</t>
  </si>
  <si>
    <t>6 towel dispensers</t>
  </si>
  <si>
    <t>Fire Alarm Batteries</t>
  </si>
  <si>
    <t>Fire alarm batteries</t>
  </si>
  <si>
    <t>131137</t>
  </si>
  <si>
    <t>MH Lavatory repairs</t>
  </si>
  <si>
    <t>Clean gutters, replace 10 slates, inspect roof</t>
  </si>
  <si>
    <t>131230</t>
  </si>
  <si>
    <t>Florescent bulbs for MH</t>
  </si>
  <si>
    <t>2/23/2012</t>
  </si>
  <si>
    <t>131387</t>
  </si>
  <si>
    <t>Paper towel holder</t>
  </si>
  <si>
    <t>Ward Pest control, Inc</t>
  </si>
  <si>
    <t>215952</t>
  </si>
  <si>
    <t>Pest control contracts</t>
  </si>
  <si>
    <t>Just Jacks Co</t>
  </si>
  <si>
    <t>2/25/2012</t>
  </si>
  <si>
    <t>3671</t>
  </si>
  <si>
    <t>Phone line work</t>
  </si>
  <si>
    <t>07-00578</t>
  </si>
  <si>
    <t>Kitchen work</t>
  </si>
  <si>
    <t>Demo conduit &amp; cable &amp; refeed lines to Tostan</t>
  </si>
  <si>
    <t>Exterior lights replaced with LED</t>
  </si>
  <si>
    <t>2/27/2012</t>
  </si>
  <si>
    <t>TWPerry 2/24</t>
  </si>
  <si>
    <t>TW Perry order pd by credit card</t>
  </si>
  <si>
    <t>RJH Air Conditioning &amp; Refrigeration Svc, LLC</t>
  </si>
  <si>
    <t>59695</t>
  </si>
  <si>
    <t>Dishwasher rapair</t>
  </si>
  <si>
    <t>Urban Alarm</t>
  </si>
  <si>
    <t>I-10712</t>
  </si>
  <si>
    <t>Fire Alarm Inspection</t>
  </si>
  <si>
    <t>02/12 disc</t>
  </si>
  <si>
    <t>131542</t>
  </si>
  <si>
    <t>Framing Blade &amp; pliers</t>
  </si>
  <si>
    <t>MH Ceiling &amp; walls</t>
  </si>
  <si>
    <t>Painting MH ceiling &amp; walls</t>
  </si>
  <si>
    <t>3/3/2012</t>
  </si>
  <si>
    <t>Radio Shack Cables</t>
  </si>
  <si>
    <t>Refund for 100' CAT5E + 3' CAT cables</t>
  </si>
  <si>
    <t>RadioShack 3/3/12</t>
  </si>
  <si>
    <t>Cables 10' CAT + 3' CAT</t>
  </si>
  <si>
    <t>Rev Entry Err</t>
  </si>
  <si>
    <t>Credit card purchase entered for reimbursement</t>
  </si>
  <si>
    <t>Remove AP error</t>
  </si>
  <si>
    <t>3/5/2012</t>
  </si>
  <si>
    <t>32</t>
  </si>
  <si>
    <t>Re-coat roof over QH</t>
  </si>
  <si>
    <t>3/8/2012</t>
  </si>
  <si>
    <t>Q246</t>
  </si>
  <si>
    <t>Running wiring for 2 network locations + phone lines</t>
  </si>
  <si>
    <t>131762</t>
  </si>
  <si>
    <t>stain supplies</t>
  </si>
  <si>
    <t>3/9/2012</t>
  </si>
  <si>
    <t>131797</t>
  </si>
  <si>
    <t>Office/hall paint supplies</t>
  </si>
  <si>
    <t>3/14/2012</t>
  </si>
  <si>
    <t>HomeDepot 3/14/12</t>
  </si>
  <si>
    <t>Supplies for garden &amp; repairs</t>
  </si>
  <si>
    <t>Atl Elec</t>
  </si>
  <si>
    <t>Electrical supplies</t>
  </si>
  <si>
    <t>3/16/2012</t>
  </si>
  <si>
    <t>Rite Aid 3/16/12</t>
  </si>
  <si>
    <t>Toilet paper for salt leaching process at lower baths</t>
  </si>
  <si>
    <t>132178</t>
  </si>
  <si>
    <t>QH2 Living Room Closet supplies</t>
  </si>
  <si>
    <t>Patriot Plumbing Services, Inc</t>
  </si>
  <si>
    <t>2293</t>
  </si>
  <si>
    <t>Clean &amp; snake gutters &amp; drain pipes</t>
  </si>
  <si>
    <t>Home Depot 3-12</t>
  </si>
  <si>
    <t>132210</t>
  </si>
  <si>
    <t>Supplies for QH3 Living Room Closet work</t>
  </si>
  <si>
    <t>HomeDepot3/22/12</t>
  </si>
  <si>
    <t>HomeDepot3/22/12-2</t>
  </si>
  <si>
    <t>CAT 5 1,000 ft gray</t>
  </si>
  <si>
    <t>HomeDepot3/22/12C</t>
  </si>
  <si>
    <t>Return item</t>
  </si>
  <si>
    <t>3/29/2012</t>
  </si>
  <si>
    <t>132463</t>
  </si>
  <si>
    <t>Cable ties &amp; coaxial staples</t>
  </si>
  <si>
    <t>132448</t>
  </si>
  <si>
    <t>nuts, bolts, keys, key rings, sash cords, masonry bit</t>
  </si>
  <si>
    <t>True 3/12 disc</t>
  </si>
  <si>
    <t>Monthly Invoice Discount</t>
  </si>
  <si>
    <t>4/5/2012</t>
  </si>
  <si>
    <t>132691</t>
  </si>
  <si>
    <t>Drill bit, screws, chain</t>
  </si>
  <si>
    <t>4/6/2012</t>
  </si>
  <si>
    <t>218026</t>
  </si>
  <si>
    <t>Pest control</t>
  </si>
  <si>
    <t>4/9/2012</t>
  </si>
  <si>
    <t>HomeDepo4/9/12</t>
  </si>
  <si>
    <t>Supplies &amp; Equip</t>
  </si>
  <si>
    <t>132813</t>
  </si>
  <si>
    <t>Masking tape</t>
  </si>
  <si>
    <t>4/11/2012</t>
  </si>
  <si>
    <t>132857</t>
  </si>
  <si>
    <t>Nails &amp; wood for playground repair</t>
  </si>
  <si>
    <t>2482046</t>
  </si>
  <si>
    <t>9 volt batteries</t>
  </si>
  <si>
    <t>120206</t>
  </si>
  <si>
    <t>MH heat pipe removed + bib pipe repair; QH kitchen work</t>
  </si>
  <si>
    <t>Grainger 4/13</t>
  </si>
  <si>
    <t>Cup dispensers (8)</t>
  </si>
  <si>
    <t>132912</t>
  </si>
  <si>
    <t>tools &amp; supplies</t>
  </si>
  <si>
    <t>4/16/12</t>
  </si>
  <si>
    <t>Preparation fo QH North rooms for renovation</t>
  </si>
  <si>
    <t>Qualified 4/15</t>
  </si>
  <si>
    <t>Door closer</t>
  </si>
  <si>
    <t>132992</t>
  </si>
  <si>
    <t>RiteAid4/20/12</t>
  </si>
  <si>
    <t>Strapping tape</t>
  </si>
  <si>
    <t>4/17-23/12</t>
  </si>
  <si>
    <t>32 hrs 40 minutes on property maintenance</t>
  </si>
  <si>
    <t>Ward Pest Control, Inc</t>
  </si>
  <si>
    <t>4/24/2012</t>
  </si>
  <si>
    <t>220142</t>
  </si>
  <si>
    <t>4/25/2012</t>
  </si>
  <si>
    <t>Tools given to worker per Personal Aid</t>
  </si>
  <si>
    <t>4/27/2012</t>
  </si>
  <si>
    <t>4-26-12</t>
  </si>
  <si>
    <t>Labor per contractor billing</t>
  </si>
  <si>
    <t>Ward 4/12</t>
  </si>
  <si>
    <t>Move Ward 4/12 Inv to 7/12</t>
  </si>
  <si>
    <t>Disc 4/12</t>
  </si>
  <si>
    <t>Discount on timely payment</t>
  </si>
  <si>
    <t>5/11/2012</t>
  </si>
  <si>
    <t>133645</t>
  </si>
  <si>
    <t>Feb-May 11,12</t>
  </si>
  <si>
    <t>Work done from 2/12-5/11/12</t>
  </si>
  <si>
    <t>5/7-15/12</t>
  </si>
  <si>
    <t>Labor provided at QH &amp; MH from 5/7-15/12</t>
  </si>
  <si>
    <t>Mike's Flooring Companies</t>
  </si>
  <si>
    <t>78577</t>
  </si>
  <si>
    <t>Flooring for QH &amp; MH</t>
  </si>
  <si>
    <t>US Plastics</t>
  </si>
  <si>
    <t>US Plastics inv</t>
  </si>
  <si>
    <t>133808</t>
  </si>
  <si>
    <t>supplies &amp; cleansers</t>
  </si>
  <si>
    <t>HomeDepot5/16/12</t>
  </si>
  <si>
    <t>HomeDepot5/21/12</t>
  </si>
  <si>
    <t>Batting &amp; Rolls</t>
  </si>
  <si>
    <t>5/22/2012</t>
  </si>
  <si>
    <t>120515</t>
  </si>
  <si>
    <t>Shower drain to ground water drain; kitchen pipe work</t>
  </si>
  <si>
    <t>133994</t>
  </si>
  <si>
    <t>5/23/2012</t>
  </si>
  <si>
    <t>134045</t>
  </si>
  <si>
    <t>Kickplate &amp; supplies</t>
  </si>
  <si>
    <t>5/24/2012</t>
  </si>
  <si>
    <t>222555</t>
  </si>
  <si>
    <t>Rodent &amp; insect abatement</t>
  </si>
  <si>
    <t>5/25/2012</t>
  </si>
  <si>
    <t>1205-C76745</t>
  </si>
  <si>
    <t>134165</t>
  </si>
  <si>
    <t>Compliance Signs</t>
  </si>
  <si>
    <t>7 x 5 Aluminum Sign</t>
  </si>
  <si>
    <t>5/18-29/12</t>
  </si>
  <si>
    <t>Repair services</t>
  </si>
  <si>
    <t>5/30/2012</t>
  </si>
  <si>
    <t>134190</t>
  </si>
  <si>
    <t>Screws</t>
  </si>
  <si>
    <t>HomeD5/31</t>
  </si>
  <si>
    <t>134251</t>
  </si>
  <si>
    <t>Wood Filler, screws, sponge, ext cord</t>
  </si>
  <si>
    <t>Credit 5/12</t>
  </si>
  <si>
    <t>Credit permitted</t>
  </si>
  <si>
    <t>6/2/2012</t>
  </si>
  <si>
    <t>134305</t>
  </si>
  <si>
    <t>Pipe, Steel Wool &amp; Containers</t>
  </si>
  <si>
    <t>134296</t>
  </si>
  <si>
    <t>Screws &amp; Bit</t>
  </si>
  <si>
    <t>6/4/2012</t>
  </si>
  <si>
    <t>134323</t>
  </si>
  <si>
    <t>Concrete Mix</t>
  </si>
  <si>
    <t>TWPerry 6/4/12</t>
  </si>
  <si>
    <t>drywall screws</t>
  </si>
  <si>
    <t>5/30-6/4/12</t>
  </si>
  <si>
    <t>QH North Wing repair work</t>
  </si>
  <si>
    <t>134375</t>
  </si>
  <si>
    <t>Bit &amp; Concrete Mix</t>
  </si>
  <si>
    <t>6/5 QH Work</t>
  </si>
  <si>
    <t>QH Renovation Work</t>
  </si>
  <si>
    <t>Credit B/F</t>
  </si>
  <si>
    <t>Credit from overpymt</t>
  </si>
  <si>
    <t>6/7/2012</t>
  </si>
  <si>
    <t>TWPerry 1206-299515</t>
  </si>
  <si>
    <t>Suplies</t>
  </si>
  <si>
    <t>RiteAid6/12/12</t>
  </si>
  <si>
    <t>12pk toilet tissue</t>
  </si>
  <si>
    <t>Sarah's Place</t>
  </si>
  <si>
    <t>Kwikset locks (3)</t>
  </si>
  <si>
    <t>8</t>
  </si>
  <si>
    <t>Painting &amp; repair</t>
  </si>
  <si>
    <t>8B</t>
  </si>
  <si>
    <t>Correct distribution of painting charges</t>
  </si>
  <si>
    <t>134716</t>
  </si>
  <si>
    <t>3710</t>
  </si>
  <si>
    <t>Transfer service to new cat5 wiring QH North remodel</t>
  </si>
  <si>
    <t>2012-09-11</t>
  </si>
  <si>
    <t>Move Just Jacks inv to FY13</t>
  </si>
  <si>
    <t>11795</t>
  </si>
  <si>
    <t>PR Ck paying for casual labor</t>
  </si>
  <si>
    <t>31549</t>
  </si>
  <si>
    <t>Maintenance on HVAC system</t>
  </si>
  <si>
    <t>6/18/2012</t>
  </si>
  <si>
    <t>134777</t>
  </si>
  <si>
    <t>Rekeying charge</t>
  </si>
  <si>
    <t>TWPerry319033</t>
  </si>
  <si>
    <t>Supplies &amp; lumber</t>
  </si>
  <si>
    <t>TWPerry319126</t>
  </si>
  <si>
    <t>Adj for size of stock (no 8' in stock)</t>
  </si>
  <si>
    <t>6/6-19/12</t>
  </si>
  <si>
    <t>Plaster, furring over brick, baseboard, &amp; window reframe</t>
  </si>
  <si>
    <t>TWPerry324222</t>
  </si>
  <si>
    <t>TWPerryC24234</t>
  </si>
  <si>
    <t>Lumber order</t>
  </si>
  <si>
    <t>6/25/2012</t>
  </si>
  <si>
    <t>6/19-25/12</t>
  </si>
  <si>
    <t>Casual Labor</t>
  </si>
  <si>
    <t>225256</t>
  </si>
  <si>
    <t>TWPerry1206-341794</t>
  </si>
  <si>
    <t>Windsor primed pine 1x6</t>
  </si>
  <si>
    <t>6/29/2012</t>
  </si>
  <si>
    <t>6/26-29/12</t>
  </si>
  <si>
    <t>TV 6/30/12</t>
  </si>
  <si>
    <t>Credit for timely payment</t>
  </si>
  <si>
    <t>7/2/2012</t>
  </si>
  <si>
    <t>7/2/12 RW</t>
  </si>
  <si>
    <t>Doors &amp; Supplies</t>
  </si>
  <si>
    <t>7/8/2012</t>
  </si>
  <si>
    <t>Forestry 420884</t>
  </si>
  <si>
    <t>Thermometer infrared</t>
  </si>
  <si>
    <t>7/9/2012</t>
  </si>
  <si>
    <t>7/3-9/12</t>
  </si>
  <si>
    <t>Plastering &amp; Mudding QH</t>
  </si>
  <si>
    <t>Strip-Curtains</t>
  </si>
  <si>
    <t>Door</t>
  </si>
  <si>
    <t>Strip-Curtains 44684</t>
  </si>
  <si>
    <t>Stair curtain door for AC @ Promundo space</t>
  </si>
  <si>
    <t>strip-CurtainsX44684</t>
  </si>
  <si>
    <t>Reverse invoice submitted twice for payment</t>
  </si>
  <si>
    <t>135662</t>
  </si>
  <si>
    <t>Playground inspection</t>
  </si>
  <si>
    <t>Monarch G0128751</t>
  </si>
  <si>
    <t>Paint &amp; supplies</t>
  </si>
  <si>
    <t>7/19/2012</t>
  </si>
  <si>
    <t>Home Depot 7/19/12</t>
  </si>
  <si>
    <t>Paint, patching supplies</t>
  </si>
  <si>
    <t>7/20/2012</t>
  </si>
  <si>
    <t>Home Depot July</t>
  </si>
  <si>
    <t>Light fixtures for QH &amp; safety fencing for play area</t>
  </si>
  <si>
    <t>7/23/2012</t>
  </si>
  <si>
    <t>135890</t>
  </si>
  <si>
    <t>Pail &amp; Screws</t>
  </si>
  <si>
    <t>7/24/2012</t>
  </si>
  <si>
    <t>Monarch G0128998</t>
  </si>
  <si>
    <t>Paint</t>
  </si>
  <si>
    <t>RW 7/24/12</t>
  </si>
  <si>
    <t>Plaster &amp; Paint work in QH</t>
  </si>
  <si>
    <t>7/26/2012</t>
  </si>
  <si>
    <t>1136048</t>
  </si>
  <si>
    <t>Protection Kit &amp; Gloves, Flourescent fixture, screws</t>
  </si>
  <si>
    <t>227761</t>
  </si>
  <si>
    <t>7/27/2012</t>
  </si>
  <si>
    <t>136067</t>
  </si>
  <si>
    <t>Foam sealant</t>
  </si>
  <si>
    <t>7/29/2012</t>
  </si>
  <si>
    <t>Electrical work</t>
  </si>
  <si>
    <t>7/30/2012</t>
  </si>
  <si>
    <t>TWPerry397746</t>
  </si>
  <si>
    <t>Exchange hinges for pewter set</t>
  </si>
  <si>
    <t>136174</t>
  </si>
  <si>
    <t>Mortar &amp; Keys</t>
  </si>
  <si>
    <t>7/12 Discount</t>
  </si>
  <si>
    <t>TWPerry ballasters</t>
  </si>
  <si>
    <t>Back ordered item credited</t>
  </si>
  <si>
    <t>8/3/2012</t>
  </si>
  <si>
    <t>RW 7/24-8/3/12</t>
  </si>
  <si>
    <t>QH remodel and prep for HVAC installation</t>
  </si>
  <si>
    <t>Western Pest refund</t>
  </si>
  <si>
    <t>136442</t>
  </si>
  <si>
    <t>Tarp, Dump Box &amp; Keys</t>
  </si>
  <si>
    <t>F &amp; M Fire Protection Service</t>
  </si>
  <si>
    <t>8/8/2012</t>
  </si>
  <si>
    <t>54496</t>
  </si>
  <si>
    <t>wall bracket for fire extinguisher</t>
  </si>
  <si>
    <t>8/9/2012</t>
  </si>
  <si>
    <t>136517</t>
  </si>
  <si>
    <t>Electrical supplies &amp; misc supplies</t>
  </si>
  <si>
    <t>136523</t>
  </si>
  <si>
    <t>Cable &amp; Plug</t>
  </si>
  <si>
    <t>8/10/2012</t>
  </si>
  <si>
    <t>HomeDepot 8/10/12</t>
  </si>
  <si>
    <t>Supplies to strip paint</t>
  </si>
  <si>
    <t>8/13/2012</t>
  </si>
  <si>
    <t>TWPerry 8/13/12</t>
  </si>
  <si>
    <t>Sheetrock, mud, lumber, wrench</t>
  </si>
  <si>
    <t>136622</t>
  </si>
  <si>
    <t>Screws, door stops, grommets, etc</t>
  </si>
  <si>
    <t>HomeDepot8/20</t>
  </si>
  <si>
    <t>Construction Supplies</t>
  </si>
  <si>
    <t>Missing Inv found - Code Correct</t>
  </si>
  <si>
    <t>8/21/2012</t>
  </si>
  <si>
    <t>1208-440242</t>
  </si>
  <si>
    <t>Epoxy Glue &amp; tack blue</t>
  </si>
  <si>
    <t>136874</t>
  </si>
  <si>
    <t>Keys &amp; 18 pk staples</t>
  </si>
  <si>
    <t>8/22/2012</t>
  </si>
  <si>
    <t>078978</t>
  </si>
  <si>
    <t>Flooring installation @ QH</t>
  </si>
  <si>
    <t>8/24/2012</t>
  </si>
  <si>
    <t>136982</t>
  </si>
  <si>
    <t>Sash Lock, screws, etc</t>
  </si>
  <si>
    <t>Sher Wms 8/24/12</t>
  </si>
  <si>
    <t>QH LR paint</t>
  </si>
  <si>
    <t>Washington 8/24/12</t>
  </si>
  <si>
    <t>Labor on QH 1 North, LR, HVAC (sidewalk) &amp; Central office</t>
  </si>
  <si>
    <t>10611</t>
  </si>
  <si>
    <t>Aug work on QH supporting wall</t>
  </si>
  <si>
    <t>8/12 Disc</t>
  </si>
  <si>
    <t>Allowable discount</t>
  </si>
  <si>
    <t>120901</t>
  </si>
  <si>
    <t>Repair heating in QH &amp; install backflow drain</t>
  </si>
  <si>
    <t>230575</t>
  </si>
  <si>
    <t>9/11/2012</t>
  </si>
  <si>
    <t>Washington 9/11</t>
  </si>
  <si>
    <t>Casual labor on QH/CH survey + exterior cleaning</t>
  </si>
  <si>
    <t>9/14/2012</t>
  </si>
  <si>
    <t>TWPerry1209-487016</t>
  </si>
  <si>
    <t>Safety supplies</t>
  </si>
  <si>
    <t>9/17/2012</t>
  </si>
  <si>
    <t>Washington 9/17/12</t>
  </si>
  <si>
    <t>General work &amp; rebuilding garden bench</t>
  </si>
  <si>
    <t>137721</t>
  </si>
  <si>
    <t>Circular saw &amp; blade</t>
  </si>
  <si>
    <t>9/18-10/1/12</t>
  </si>
  <si>
    <t>Fire safety work for insuracne</t>
  </si>
  <si>
    <t>InKind 9/12</t>
  </si>
  <si>
    <t>Adaptors &amp; cables donated by S Brooks</t>
  </si>
  <si>
    <t>9/20/2012</t>
  </si>
  <si>
    <t>137839</t>
  </si>
  <si>
    <t>Tools &amp; Supplies</t>
  </si>
  <si>
    <t>9/24/2012</t>
  </si>
  <si>
    <t>12E08133</t>
  </si>
  <si>
    <t>Battery Plex.com Safety light</t>
  </si>
  <si>
    <t>232307</t>
  </si>
  <si>
    <t>Pest service</t>
  </si>
  <si>
    <t>9/26/2012</t>
  </si>
  <si>
    <t>138035</t>
  </si>
  <si>
    <t>Aero Lock Ease</t>
  </si>
  <si>
    <t>Frontier 9/28/12</t>
  </si>
  <si>
    <t>Replacement clock</t>
  </si>
  <si>
    <t>Baby Stations</t>
  </si>
  <si>
    <t>Baby changing station</t>
  </si>
  <si>
    <t>9/12 Disc</t>
  </si>
  <si>
    <t>Monthly Discount</t>
  </si>
  <si>
    <t>QH1 North wing remodel</t>
  </si>
  <si>
    <t>10/3/2012</t>
  </si>
  <si>
    <t>138275</t>
  </si>
  <si>
    <t>Supplies for work being done</t>
  </si>
  <si>
    <t>BatteryPlex</t>
  </si>
  <si>
    <t>Lith batteries for exit signs</t>
  </si>
  <si>
    <t>10/7/2012</t>
  </si>
  <si>
    <t>07-00650</t>
  </si>
  <si>
    <t>Repair damage to exterior safety light</t>
  </si>
  <si>
    <t>07-00649</t>
  </si>
  <si>
    <t>HVAC Project QHLR</t>
  </si>
  <si>
    <t>07-00651</t>
  </si>
  <si>
    <t>MH Electric work on 2 fixtures</t>
  </si>
  <si>
    <t>10/10/2012</t>
  </si>
  <si>
    <t>HomeDepot 10/12</t>
  </si>
  <si>
    <t>Home Depot10/12</t>
  </si>
  <si>
    <t>Special orders for QH1 North</t>
  </si>
  <si>
    <t>138582</t>
  </si>
  <si>
    <t>Supplies for electric repairs</t>
  </si>
  <si>
    <t>10/2-15 Ron</t>
  </si>
  <si>
    <t>QHLR Work performed 10/2-15/12</t>
  </si>
  <si>
    <t>Safety Work performed on furnace room 10/2-15/12</t>
  </si>
  <si>
    <t>TWPerry10/16/12</t>
  </si>
  <si>
    <t>Screwdriver bits</t>
  </si>
  <si>
    <t>138770</t>
  </si>
  <si>
    <t>Saw blades for disassembling playground</t>
  </si>
  <si>
    <t>138803</t>
  </si>
  <si>
    <t>Supply of molly bolts</t>
  </si>
  <si>
    <t>1025</t>
  </si>
  <si>
    <t>Amazon 10/29/12</t>
  </si>
  <si>
    <t>batteries for tools</t>
  </si>
  <si>
    <t>10/12 discount</t>
  </si>
  <si>
    <t>Discount</t>
  </si>
  <si>
    <t>11900</t>
  </si>
  <si>
    <t>Removal of playstructure</t>
  </si>
  <si>
    <t>Hours worked</t>
  </si>
  <si>
    <t>11/17/2012</t>
  </si>
  <si>
    <t>11-17-12</t>
  </si>
  <si>
    <t>Play equip, A/C removal, window repairs, R/E space</t>
  </si>
  <si>
    <t>238938</t>
  </si>
  <si>
    <t>Home Depot truck rental for QH delivery</t>
  </si>
  <si>
    <t>Fin charge on receipts not in for QH</t>
  </si>
  <si>
    <t>11386</t>
  </si>
  <si>
    <t>MH Furnace check</t>
  </si>
  <si>
    <t>Home Depot MH Supplies</t>
  </si>
  <si>
    <t>237120</t>
  </si>
  <si>
    <t>11/12 stmt</t>
  </si>
  <si>
    <t>Work supplies for building repairs</t>
  </si>
  <si>
    <t>11910</t>
  </si>
  <si>
    <t>Washington 11/16-30</t>
  </si>
  <si>
    <t>MH window well work &amp; other jobs</t>
  </si>
  <si>
    <t>140271</t>
  </si>
  <si>
    <t>Repair door weather stripping</t>
  </si>
  <si>
    <t>Repair attic access latch system</t>
  </si>
  <si>
    <t>12/8/2012</t>
  </si>
  <si>
    <t>121206</t>
  </si>
  <si>
    <t>Work done 10/5 - 12/5-12</t>
  </si>
  <si>
    <t>140400</t>
  </si>
  <si>
    <t>Supplies 127.56 less 10%</t>
  </si>
  <si>
    <t>12/12/2012</t>
  </si>
  <si>
    <t>12/4-12/12</t>
  </si>
  <si>
    <t>MH light maintenance, fire separation work in furnace room</t>
  </si>
  <si>
    <t>Outside Sign</t>
  </si>
  <si>
    <t>Sign mounted on foamcore with FMW info in sign box</t>
  </si>
  <si>
    <t>140616</t>
  </si>
  <si>
    <t>QH boiler system control supplies</t>
  </si>
  <si>
    <t>12/12 TD-Ken</t>
  </si>
  <si>
    <t>Amazon - key holders</t>
  </si>
  <si>
    <t>Atlantic Supply - QH boiler system control</t>
  </si>
  <si>
    <t>Night Vision security camera Amazon</t>
  </si>
  <si>
    <t>QH heating system Home Depot</t>
  </si>
  <si>
    <t>Safeway - green food coloring</t>
  </si>
  <si>
    <t>HomeDepot - tools &amp; supplies</t>
  </si>
  <si>
    <t>12/18-20 RW</t>
  </si>
  <si>
    <t>Labor on MH lights &amp; Fireproofing</t>
  </si>
  <si>
    <t>12/21/2012</t>
  </si>
  <si>
    <t>Amazon 12/21/13</t>
  </si>
  <si>
    <t>window well escape ladder</t>
  </si>
  <si>
    <t>12/24/2012</t>
  </si>
  <si>
    <t>Amazon 12/24/12</t>
  </si>
  <si>
    <t>Moisture meter for Decatur Pl room</t>
  </si>
  <si>
    <t>Argent Air 12/12</t>
  </si>
  <si>
    <t>Service call</t>
  </si>
  <si>
    <t>1/7/2013</t>
  </si>
  <si>
    <t>Rite Aid 1/13</t>
  </si>
  <si>
    <t>hammer</t>
  </si>
  <si>
    <t>Amazon 1/8/13</t>
  </si>
  <si>
    <t>QH Electrical Repair</t>
  </si>
  <si>
    <t>Atlantic Elec 1/9/13</t>
  </si>
  <si>
    <t>Glow switches</t>
  </si>
  <si>
    <t>1/10/2013</t>
  </si>
  <si>
    <t>HomeDepot 1/10/13</t>
  </si>
  <si>
    <t>141197</t>
  </si>
  <si>
    <t>QH su0pplies</t>
  </si>
  <si>
    <t>Aireco1/10/13</t>
  </si>
  <si>
    <t>Heating system supplies</t>
  </si>
  <si>
    <t>Reverse dupl posting</t>
  </si>
  <si>
    <t>1/12/2013</t>
  </si>
  <si>
    <t>Ace 1/12/13</t>
  </si>
  <si>
    <t>141287</t>
  </si>
  <si>
    <t>Dishwasher repair &amp; child safety supplies</t>
  </si>
  <si>
    <t>Invoice entered twice (as inv &amp; as stmt)</t>
  </si>
  <si>
    <t>Amazon 1/17/13</t>
  </si>
  <si>
    <t>6 foot Ramp</t>
  </si>
  <si>
    <t>1/21/2013</t>
  </si>
  <si>
    <t>Aireco 1/13</t>
  </si>
  <si>
    <t>QH Heating upgrade</t>
  </si>
  <si>
    <t>Amazon ret ladder</t>
  </si>
  <si>
    <t>Escape ladder 132.33 returned for credit of 112.04</t>
  </si>
  <si>
    <t>1/22/2013</t>
  </si>
  <si>
    <t>240775</t>
  </si>
  <si>
    <t>263078</t>
  </si>
  <si>
    <t>01/31/13</t>
  </si>
  <si>
    <t>Labor on property</t>
  </si>
  <si>
    <t>2013-01</t>
  </si>
  <si>
    <t>01/31 RW</t>
  </si>
  <si>
    <t>Meeting House work</t>
  </si>
  <si>
    <t>130109</t>
  </si>
  <si>
    <t>Boiler repair</t>
  </si>
  <si>
    <t>Kitchenette remodel in CH</t>
  </si>
  <si>
    <t>2/13 Ken CrCard</t>
  </si>
  <si>
    <t>TWPerry - Tostan door supplies</t>
  </si>
  <si>
    <t>TW Perry - Tostan door</t>
  </si>
  <si>
    <t>Missing receipts</t>
  </si>
  <si>
    <t>QH foundation digging</t>
  </si>
  <si>
    <t>Home Depot - MH lights</t>
  </si>
  <si>
    <t>MH Upkeep</t>
  </si>
  <si>
    <t>2/20/2013</t>
  </si>
  <si>
    <t>TD 2013-02</t>
  </si>
  <si>
    <t>Adj for code assumptions on missing receipts</t>
  </si>
  <si>
    <t>2/23/13</t>
  </si>
  <si>
    <t>Side Light doorway construction &amp; lavatory work</t>
  </si>
  <si>
    <t>2013-02TrueVal</t>
  </si>
  <si>
    <t>2/28/13 RW</t>
  </si>
  <si>
    <t>QH foundation investigation</t>
  </si>
  <si>
    <t>MH maintenance work</t>
  </si>
  <si>
    <t>11476</t>
  </si>
  <si>
    <t>Repair MH furnace</t>
  </si>
  <si>
    <t>3/1-15/13RW</t>
  </si>
  <si>
    <t>QH mtc supplies</t>
  </si>
  <si>
    <t>MH supplies</t>
  </si>
  <si>
    <t>3/25/2013</t>
  </si>
  <si>
    <t>HomeDepot-3/25/13</t>
  </si>
  <si>
    <t>MH electrical supplies &amp; tools</t>
  </si>
  <si>
    <t>3/26/2013</t>
  </si>
  <si>
    <t>3/13 Statement KO</t>
  </si>
  <si>
    <t>monthly statement</t>
  </si>
  <si>
    <t>MH Duron &amp; Monarch paint receipts</t>
  </si>
  <si>
    <t>True 3/13</t>
  </si>
  <si>
    <t>Repair supplies for MH work</t>
  </si>
  <si>
    <t>4/2/2013</t>
  </si>
  <si>
    <t>SafetuSogm</t>
  </si>
  <si>
    <t>Signs for Defibrillator</t>
  </si>
  <si>
    <t>4/5/2013</t>
  </si>
  <si>
    <t>Amazon-2</t>
  </si>
  <si>
    <t>SanDisk for security camera</t>
  </si>
  <si>
    <t>Dell Corporation</t>
  </si>
  <si>
    <t>4/8/2013</t>
  </si>
  <si>
    <t>7704-01</t>
  </si>
  <si>
    <t>Inspection - J Bryan Blundell (QH LR support)</t>
  </si>
  <si>
    <t>Sherwin Wms</t>
  </si>
  <si>
    <t>Paint supply</t>
  </si>
  <si>
    <t>4/10/2013</t>
  </si>
  <si>
    <t>RiteAid4/10/13</t>
  </si>
  <si>
    <t>MH maint &amp; hospitality supplies</t>
  </si>
  <si>
    <t>4/12/2013</t>
  </si>
  <si>
    <t>EnTech</t>
  </si>
  <si>
    <t>HEPA filters for vacuum</t>
  </si>
  <si>
    <t>242062</t>
  </si>
  <si>
    <t>Monthly treatment</t>
  </si>
  <si>
    <t>Petty cash - urinal repair supplies</t>
  </si>
  <si>
    <t>4/25/2013</t>
  </si>
  <si>
    <t>2202237</t>
  </si>
  <si>
    <t>Batteries (AAA)</t>
  </si>
  <si>
    <t>4/30/13TrueVal</t>
  </si>
  <si>
    <t>Monthly statement less allowed discount</t>
  </si>
  <si>
    <t>MH bathrm fixt</t>
  </si>
  <si>
    <t>Sink &amp; faucet for rear MH bath</t>
  </si>
  <si>
    <t>5/3/2013</t>
  </si>
  <si>
    <t>144477</t>
  </si>
  <si>
    <t>bathroom repair supplies</t>
  </si>
  <si>
    <t>5/11/2013</t>
  </si>
  <si>
    <t>5/9-11/13</t>
  </si>
  <si>
    <t>MH Lavatories repaired &amp; painted</t>
  </si>
  <si>
    <t>5/13/2013</t>
  </si>
  <si>
    <t>B118382</t>
  </si>
  <si>
    <t>Removed clog &amp; replaced J bend QH 2nd fl Bath sink</t>
  </si>
  <si>
    <t>144896</t>
  </si>
  <si>
    <t>MH restroom supplies</t>
  </si>
  <si>
    <t>5/18/2013</t>
  </si>
  <si>
    <t>144962</t>
  </si>
  <si>
    <t>MH Restroom supplies</t>
  </si>
  <si>
    <t>250315</t>
  </si>
  <si>
    <t>145304</t>
  </si>
  <si>
    <t>MH Restroom Supplies</t>
  </si>
  <si>
    <t>Disc5/13</t>
  </si>
  <si>
    <t>6/10/2013</t>
  </si>
  <si>
    <t>11554</t>
  </si>
  <si>
    <t>Clean &amp; check A/C; add 5# R-22 refrigerant</t>
  </si>
  <si>
    <t>CrCard KO 6/13</t>
  </si>
  <si>
    <t>6/19/2013</t>
  </si>
  <si>
    <t>HomeDepot6/13</t>
  </si>
  <si>
    <t>S100580693.005</t>
  </si>
  <si>
    <t>Lightolier lens for 5240WH fixture</t>
  </si>
  <si>
    <t>S100580693.004</t>
  </si>
  <si>
    <t>7 of 10 LEV 26725-413 bases for lamps</t>
  </si>
  <si>
    <t>CrCard DC 6/13</t>
  </si>
  <si>
    <t>252896</t>
  </si>
  <si>
    <t>6/13 True</t>
  </si>
  <si>
    <t>Monthly purchases</t>
  </si>
  <si>
    <t>6/16-30/13</t>
  </si>
  <si>
    <t>Hours worked 6/16-30/13</t>
  </si>
  <si>
    <t>7/19/2013</t>
  </si>
  <si>
    <t>5/17-7/19/13</t>
  </si>
  <si>
    <t>QH A/C hook-up &amp; venting</t>
  </si>
  <si>
    <t>QH access ramp</t>
  </si>
  <si>
    <t>MH bathroom tile owrk; back bathrm renov</t>
  </si>
  <si>
    <t>MH childrens' library - pull chain switch</t>
  </si>
  <si>
    <t>Terrace Rm plaster work</t>
  </si>
  <si>
    <t>QH- Promundo move out punch list items</t>
  </si>
  <si>
    <t>MH - remove old phone wire (supplies)</t>
  </si>
  <si>
    <t>Terrace Rm supplies for improvements</t>
  </si>
  <si>
    <t>255326</t>
  </si>
  <si>
    <t>TrueV7/13</t>
  </si>
  <si>
    <t>Post-Promundo punch list</t>
  </si>
  <si>
    <t>Terrace Rm work</t>
  </si>
  <si>
    <t>8/9/2013</t>
  </si>
  <si>
    <t>Dewitt Dupl inv</t>
  </si>
  <si>
    <t>Void duplicated invoice</t>
  </si>
  <si>
    <t>8/9/13Dewitt</t>
  </si>
  <si>
    <t>QH2 Promundo departure punch list</t>
  </si>
  <si>
    <t>DeWitt 8/9/13</t>
  </si>
  <si>
    <t>Patch, repair &amp; paint Terrace Rm &amp; QH2 work</t>
  </si>
  <si>
    <t>Terrace Rm &amp; QH2 work</t>
  </si>
  <si>
    <t>Terrace room plaster, paint, etc</t>
  </si>
  <si>
    <t>Rooftop Chimney Sweeps</t>
  </si>
  <si>
    <t>4318</t>
  </si>
  <si>
    <t>Invoice 94498 - Inspect &amp; Sweep 1st Fl Fireplace</t>
  </si>
  <si>
    <t>8/13 KO Cr Card</t>
  </si>
  <si>
    <t>Signage:Office depot</t>
  </si>
  <si>
    <t>Front door paint</t>
  </si>
  <si>
    <t>Touch-up paint &amp; tools: Duron</t>
  </si>
  <si>
    <t>TW Perry: Terrace Rm supplies</t>
  </si>
  <si>
    <t>Terrace Rm refurb supplies:TW Perry</t>
  </si>
  <si>
    <t>8/13 TrueValue</t>
  </si>
  <si>
    <t>8/16-31/13 RW</t>
  </si>
  <si>
    <t>1-17589</t>
  </si>
  <si>
    <t>Inspection of fire alarms</t>
  </si>
  <si>
    <t>Jobs worked at FMW</t>
  </si>
  <si>
    <t>KO CC 09/13</t>
  </si>
  <si>
    <t>258178</t>
  </si>
  <si>
    <t>9/25/2013</t>
  </si>
  <si>
    <t>5903446</t>
  </si>
  <si>
    <t>Kraft paper</t>
  </si>
  <si>
    <t>2013-09 TrueValue</t>
  </si>
  <si>
    <t>149034</t>
  </si>
  <si>
    <t>MH Office, No Rm &amp; Child Lib supplies</t>
  </si>
  <si>
    <t>30149</t>
  </si>
  <si>
    <t>QH rear hose bib &amp; MH gate valve</t>
  </si>
  <si>
    <t>30151</t>
  </si>
  <si>
    <t>QH Living Room HVAC work</t>
  </si>
  <si>
    <t>QH Rear hose bibb</t>
  </si>
  <si>
    <t>30150</t>
  </si>
  <si>
    <t>Replace T&amp;P valve &amp; gauge</t>
  </si>
  <si>
    <t>MH Water Heater valve</t>
  </si>
  <si>
    <t>MH Assembly Room Ceiling hose shut-off</t>
  </si>
  <si>
    <t>RWashington10/15/13</t>
  </si>
  <si>
    <t>TD 10/13 KO</t>
  </si>
  <si>
    <t>11699</t>
  </si>
  <si>
    <t>Routine maintenance</t>
  </si>
  <si>
    <t>Tools (Atl Electrical)</t>
  </si>
  <si>
    <t>Home Depot - elec supplies</t>
  </si>
  <si>
    <t>Flooring samples</t>
  </si>
  <si>
    <t>94940</t>
  </si>
  <si>
    <t>QH maintenance</t>
  </si>
  <si>
    <t>95712</t>
  </si>
  <si>
    <t>Roofwork</t>
  </si>
  <si>
    <t>TWPerry &amp; Home Depot supplies</t>
  </si>
  <si>
    <t>267585</t>
  </si>
  <si>
    <t>Due from prior period</t>
  </si>
  <si>
    <t>1/8/2014</t>
  </si>
  <si>
    <t>2014-01-08</t>
  </si>
  <si>
    <t>Payment of damages to wall from event</t>
  </si>
  <si>
    <t>TWPerry shelving order</t>
  </si>
  <si>
    <t>QH 3rd fl electrical supplies</t>
  </si>
  <si>
    <t>242392</t>
  </si>
  <si>
    <t>2/11/2014</t>
  </si>
  <si>
    <t>2/11/14</t>
  </si>
  <si>
    <t>CH 1 Plaster, trim &amp; paint; QH1 cabinet</t>
  </si>
  <si>
    <t>271241</t>
  </si>
  <si>
    <t>2/27/2014</t>
  </si>
  <si>
    <t>4475</t>
  </si>
  <si>
    <t>TW Perry - QH IT (FMW cr card @ limit)</t>
  </si>
  <si>
    <t>TW Perry - Children's library switch (FMW cr card @ limit)</t>
  </si>
  <si>
    <t>56306</t>
  </si>
  <si>
    <t>Annual inspection</t>
  </si>
  <si>
    <t>3/12/2014</t>
  </si>
  <si>
    <t>1277309</t>
  </si>
  <si>
    <t>batteries, respirator, Dell ink</t>
  </si>
  <si>
    <t>1308396</t>
  </si>
  <si>
    <t>Hazard warning tape</t>
  </si>
  <si>
    <t>QH Home Depot &amp; Internet supplies</t>
  </si>
  <si>
    <t>MH Home Depot &amp; Internet supplies</t>
  </si>
  <si>
    <t>Jiffy Plumbing - snake mens bathroom</t>
  </si>
  <si>
    <t>MH door crash bar</t>
  </si>
  <si>
    <t>4/4/2014</t>
  </si>
  <si>
    <t>274467</t>
  </si>
  <si>
    <t>154357</t>
  </si>
  <si>
    <t>Tools &amp; sand paper</t>
  </si>
  <si>
    <t>Masonry work 4/1-15/14</t>
  </si>
  <si>
    <t>Engraved brass tags</t>
  </si>
  <si>
    <t>Jiffy plumbing snake deep clogs in drain</t>
  </si>
  <si>
    <t>4814</t>
  </si>
  <si>
    <t>snaking downspouts</t>
  </si>
  <si>
    <t>5/13/2014</t>
  </si>
  <si>
    <t>Contract $950</t>
  </si>
  <si>
    <t>Clean gutter, close pipe, replace missing slate on roof</t>
  </si>
  <si>
    <t>30769</t>
  </si>
  <si>
    <t>Replace boiler drain</t>
  </si>
  <si>
    <t>Repair frozen water line to rear hose bib</t>
  </si>
  <si>
    <t>MH Flood supplies, etc</t>
  </si>
  <si>
    <t>Balance 6300 - Building Maintenance &amp; Repairs</t>
  </si>
  <si>
    <t>6310 - Ground Maintenance</t>
  </si>
  <si>
    <t>Terra, Inc</t>
  </si>
  <si>
    <t>8997</t>
  </si>
  <si>
    <t>8/2/2010</t>
  </si>
  <si>
    <t>9170</t>
  </si>
  <si>
    <t>9/2/2010</t>
  </si>
  <si>
    <t>9385</t>
  </si>
  <si>
    <t>10/1/2010</t>
  </si>
  <si>
    <t>9588</t>
  </si>
  <si>
    <t>11/1/2010</t>
  </si>
  <si>
    <t>9725</t>
  </si>
  <si>
    <t>185</t>
  </si>
  <si>
    <t>Snow removal &amp; salt</t>
  </si>
  <si>
    <t>12/29/2010</t>
  </si>
  <si>
    <t>210</t>
  </si>
  <si>
    <t>Salt application 12/27/10</t>
  </si>
  <si>
    <t>236</t>
  </si>
  <si>
    <t>Snow removal on 1/12/11</t>
  </si>
  <si>
    <t>1/20/2011</t>
  </si>
  <si>
    <t>9859</t>
  </si>
  <si>
    <t>Snow &amp; ice removal + 5 bags salt</t>
  </si>
  <si>
    <t>1/29/2011</t>
  </si>
  <si>
    <t>9882</t>
  </si>
  <si>
    <t>Snow removal &amp; salting 1/27</t>
  </si>
  <si>
    <t>291</t>
  </si>
  <si>
    <t>Salt application 2/1</t>
  </si>
  <si>
    <t>Treeman, Inc</t>
  </si>
  <si>
    <t>5809</t>
  </si>
  <si>
    <t>Remove three hollies</t>
  </si>
  <si>
    <t>2/24/2011</t>
  </si>
  <si>
    <t>321</t>
  </si>
  <si>
    <t>Snow removal 2/22 &amp; 4 bags salt</t>
  </si>
  <si>
    <t>10087</t>
  </si>
  <si>
    <t>March - Nov monthly (March)</t>
  </si>
  <si>
    <t>10191</t>
  </si>
  <si>
    <t>5/2/2011</t>
  </si>
  <si>
    <t>10400</t>
  </si>
  <si>
    <t>Monthly invoice (3 of 9)</t>
  </si>
  <si>
    <t>10584</t>
  </si>
  <si>
    <t>Monthly Invoice 4 of 9</t>
  </si>
  <si>
    <t>10740</t>
  </si>
  <si>
    <t>Monthly lawn care</t>
  </si>
  <si>
    <t>10891</t>
  </si>
  <si>
    <t>11049</t>
  </si>
  <si>
    <t>11197</t>
  </si>
  <si>
    <t>753</t>
  </si>
  <si>
    <t>Debris removal</t>
  </si>
  <si>
    <t>11/1/2011</t>
  </si>
  <si>
    <t>11351</t>
  </si>
  <si>
    <t>860</t>
  </si>
  <si>
    <t>Salt application 1/21 &amp; 1/22</t>
  </si>
  <si>
    <t>2/4/2012</t>
  </si>
  <si>
    <t>130841</t>
  </si>
  <si>
    <t>Tarp &amp; Lawn Edging</t>
  </si>
  <si>
    <t>3/4/2012</t>
  </si>
  <si>
    <t>131655</t>
  </si>
  <si>
    <t>Rake</t>
  </si>
  <si>
    <t>11515</t>
  </si>
  <si>
    <t>Monthly Invoice 1 of 9</t>
  </si>
  <si>
    <t>131984</t>
  </si>
  <si>
    <t>Rebar for FDS garden</t>
  </si>
  <si>
    <t>4/1/2012</t>
  </si>
  <si>
    <t>11604</t>
  </si>
  <si>
    <t>Monthly Invoice 2 of 9</t>
  </si>
  <si>
    <t>5/1/2012</t>
  </si>
  <si>
    <t>11802</t>
  </si>
  <si>
    <t>Monthly invoice #3 of 9</t>
  </si>
  <si>
    <t>11981</t>
  </si>
  <si>
    <t>12142</t>
  </si>
  <si>
    <t>Monthly Invoice 5 of 9</t>
  </si>
  <si>
    <t>12265</t>
  </si>
  <si>
    <t>Invoice 6 of 9</t>
  </si>
  <si>
    <t>12459</t>
  </si>
  <si>
    <t>Monthly Invoice 7 of 9</t>
  </si>
  <si>
    <t>Supplies to rebuild garden bench</t>
  </si>
  <si>
    <t>TWPerry1209-C87029</t>
  </si>
  <si>
    <t>Wood to rebuild garden bench</t>
  </si>
  <si>
    <t>12619</t>
  </si>
  <si>
    <t>Oct lawn billing 8 of 9</t>
  </si>
  <si>
    <t>AutoZone 10/12</t>
  </si>
  <si>
    <t>Supplies for removal of play structure</t>
  </si>
  <si>
    <t>12785</t>
  </si>
  <si>
    <t>Installment 9 of 9</t>
  </si>
  <si>
    <t>1/24/2013</t>
  </si>
  <si>
    <t>1458</t>
  </si>
  <si>
    <t>Salt application 1/24/13</t>
  </si>
  <si>
    <t>1/29/2013</t>
  </si>
  <si>
    <t>1504</t>
  </si>
  <si>
    <t>1/28/13 salt application</t>
  </si>
  <si>
    <t>1480</t>
  </si>
  <si>
    <t>Salt application 1/25/13</t>
  </si>
  <si>
    <t>12851</t>
  </si>
  <si>
    <t>Invoice 1 of 10</t>
  </si>
  <si>
    <t>2/3/2013</t>
  </si>
  <si>
    <t>1534</t>
  </si>
  <si>
    <t>2 bags of salt spread</t>
  </si>
  <si>
    <t>12921</t>
  </si>
  <si>
    <t>Monthy invoice 2 of 10</t>
  </si>
  <si>
    <t>3/27/2013</t>
  </si>
  <si>
    <t>1562</t>
  </si>
  <si>
    <t>De-ice application 3/25/13</t>
  </si>
  <si>
    <t>13067</t>
  </si>
  <si>
    <t>Monthy invoice 3 of 10</t>
  </si>
  <si>
    <t>13236</t>
  </si>
  <si>
    <t>Invoice due 4 of 10</t>
  </si>
  <si>
    <t>13400</t>
  </si>
  <si>
    <t>Monthly Invoice 5 of 10</t>
  </si>
  <si>
    <t>13564</t>
  </si>
  <si>
    <t>Installment 6 of 10</t>
  </si>
  <si>
    <t>13730</t>
  </si>
  <si>
    <t>Monthly invoice 7 of 10</t>
  </si>
  <si>
    <t>13895</t>
  </si>
  <si>
    <t>14051</t>
  </si>
  <si>
    <t>Invoice 9 of 10 on contract</t>
  </si>
  <si>
    <t>14212</t>
  </si>
  <si>
    <t>2134</t>
  </si>
  <si>
    <t>De-Icer application (12/8 &amp; 12/9)</t>
  </si>
  <si>
    <t>1/6/2014</t>
  </si>
  <si>
    <t>14299</t>
  </si>
  <si>
    <t>Ice &amp; Snow removal/salt application</t>
  </si>
  <si>
    <t>1/10/2014</t>
  </si>
  <si>
    <t>2247</t>
  </si>
  <si>
    <t>De-icing 1/10/14</t>
  </si>
  <si>
    <t>14356</t>
  </si>
  <si>
    <t>Snow removal 1/21</t>
  </si>
  <si>
    <t>1/30/2014</t>
  </si>
  <si>
    <t>2288</t>
  </si>
  <si>
    <t>Snow removal</t>
  </si>
  <si>
    <t>14386</t>
  </si>
  <si>
    <t>2/6/14 de-icer application</t>
  </si>
  <si>
    <t>2/19/2014</t>
  </si>
  <si>
    <t>14404</t>
  </si>
  <si>
    <t>Snow removal &amp; de-ice applications 2/13, 2/14, 2/18</t>
  </si>
  <si>
    <t>232</t>
  </si>
  <si>
    <t>2/26 de-ice</t>
  </si>
  <si>
    <t>2350</t>
  </si>
  <si>
    <t>Snow removal 3/3-4</t>
  </si>
  <si>
    <t>14563</t>
  </si>
  <si>
    <t>1st of 9 installments</t>
  </si>
  <si>
    <t>2427</t>
  </si>
  <si>
    <t>Snow removal 3/18</t>
  </si>
  <si>
    <t>14694</t>
  </si>
  <si>
    <t>Monthly invoice 2 of 10</t>
  </si>
  <si>
    <t>14853</t>
  </si>
  <si>
    <t>5/10/2014</t>
  </si>
  <si>
    <t>14919</t>
  </si>
  <si>
    <t>Install sod</t>
  </si>
  <si>
    <t>Balance 6310 - Ground Maintenance</t>
  </si>
  <si>
    <t>6350 - Insurance - Property &amp; Liability</t>
  </si>
  <si>
    <t>GuideOne Insurance</t>
  </si>
  <si>
    <t>FY 11 Work Com Audit</t>
  </si>
  <si>
    <t>Workers Comp Adj</t>
  </si>
  <si>
    <t>Insur 2011/2012</t>
  </si>
  <si>
    <t>Distribute insurance to buildings</t>
  </si>
  <si>
    <t>Insur 2012-13</t>
  </si>
  <si>
    <t>Annual Insurance Premium</t>
  </si>
  <si>
    <t>2012 Wkrs Com</t>
  </si>
  <si>
    <t>Audit adjustment for 6/1/11-12 workers comp</t>
  </si>
  <si>
    <t>Insur 2011-12</t>
  </si>
  <si>
    <t>Distribute insurance cost per budget</t>
  </si>
  <si>
    <t>10/19/2013</t>
  </si>
  <si>
    <t>Wkrs Comp Audit 2013</t>
  </si>
  <si>
    <t>Audit adjustment on Workers Comp policy</t>
  </si>
  <si>
    <t>Balance 6350 - Insurance - Property &amp; Liability</t>
  </si>
  <si>
    <t>6375 - Property Tax</t>
  </si>
  <si>
    <t>Prop Tax 2012</t>
  </si>
  <si>
    <t>Property Tax SSL: 2515 0047</t>
  </si>
  <si>
    <t>4/1-6/30/12RE Tax</t>
  </si>
  <si>
    <t>Accrue property tax April - June 2013</t>
  </si>
  <si>
    <t>Prop tax accr 6/12</t>
  </si>
  <si>
    <t>Reverse accrual of property tax</t>
  </si>
  <si>
    <t>Second half 2012 property tax</t>
  </si>
  <si>
    <t>2013 tax 1 of 2</t>
  </si>
  <si>
    <t>First half 2013 property tax</t>
  </si>
  <si>
    <t>Accr Tax to 6/13</t>
  </si>
  <si>
    <t>Accrue property tax estimate for 4/1-6/30/13</t>
  </si>
  <si>
    <t>2013 2nd half</t>
  </si>
  <si>
    <t>Second half tax bill</t>
  </si>
  <si>
    <t>Reverse property tax accrual for 4/1-6/30/13</t>
  </si>
  <si>
    <t>2014 tax 1st half</t>
  </si>
  <si>
    <t>First half 2014 property tax</t>
  </si>
  <si>
    <t>Balance 6375 - Property Tax</t>
  </si>
  <si>
    <t>6390 - Building &amp; Grounds - Other Costs</t>
  </si>
  <si>
    <t>2/23/2011</t>
  </si>
  <si>
    <t>52536</t>
  </si>
  <si>
    <t>Annual fire extinguisher inspection</t>
  </si>
  <si>
    <t>Margaret Greene</t>
  </si>
  <si>
    <t>3/9/2011</t>
  </si>
  <si>
    <t>3655</t>
  </si>
  <si>
    <t>QH Mailbox (5 compartment)</t>
  </si>
  <si>
    <t>3/18/2011</t>
  </si>
  <si>
    <t>52673</t>
  </si>
  <si>
    <t>One fire extinguisher &amp; install 3</t>
  </si>
  <si>
    <t>QH doormat for entrance</t>
  </si>
  <si>
    <t>Shades for CH 1st floor windows &amp; door</t>
  </si>
  <si>
    <t>Janet Dinsmore 2011</t>
  </si>
  <si>
    <t>Correcrt func exp err</t>
  </si>
  <si>
    <t>Thomas Cooke</t>
  </si>
  <si>
    <t>9/3/2011</t>
  </si>
  <si>
    <t>Rug clean &amp; repair</t>
  </si>
  <si>
    <t>Clean rug &amp; repair binding</t>
  </si>
  <si>
    <t>Property Diagnostics, Inc</t>
  </si>
  <si>
    <t>11/7/2011</t>
  </si>
  <si>
    <t>4402</t>
  </si>
  <si>
    <t>Inspect, Document &amp; Summary of Findings for all 3 buildings</t>
  </si>
  <si>
    <t>Inspect, Document &amp; Summary of Finding for all 3 buildings</t>
  </si>
  <si>
    <t>2/17/2012</t>
  </si>
  <si>
    <t>53897</t>
  </si>
  <si>
    <t>55156</t>
  </si>
  <si>
    <t>Annual inspection &amp; tag</t>
  </si>
  <si>
    <t>Home Depot - ext cords</t>
  </si>
  <si>
    <t>Costar Group rental listing</t>
  </si>
  <si>
    <t>Balance 6390 - Building &amp; Grounds - Other Costs</t>
  </si>
  <si>
    <t>6400 - Office Supplies</t>
  </si>
  <si>
    <t>7/29/2011</t>
  </si>
  <si>
    <t>5788958</t>
  </si>
  <si>
    <t>Trash Bags</t>
  </si>
  <si>
    <t>6718195</t>
  </si>
  <si>
    <t>Paper, pencils, ink cartridges</t>
  </si>
  <si>
    <t>1511585</t>
  </si>
  <si>
    <t>Foaming hand wash dispensers</t>
  </si>
  <si>
    <t>1511585-535261</t>
  </si>
  <si>
    <t>Credit on 6 soap dispensers</t>
  </si>
  <si>
    <t>Balance 6400 - Office Supplies</t>
  </si>
  <si>
    <t>6420 - Printing &amp; Copying</t>
  </si>
  <si>
    <t>FedEx Printing</t>
  </si>
  <si>
    <t>5 copies of plans for CH1 Kitchenette</t>
  </si>
  <si>
    <t>611</t>
  </si>
  <si>
    <t>CH Kit/BathFY13</t>
  </si>
  <si>
    <t>Balance 6420 - Printing &amp; Copying</t>
  </si>
  <si>
    <t>6500 - Computer Expense</t>
  </si>
  <si>
    <t>Dell Computer</t>
  </si>
  <si>
    <t>Dell Vostro 260 ST computer for property</t>
  </si>
  <si>
    <t>Punch Software 6/12</t>
  </si>
  <si>
    <t>Home &amp; Landscape Design Pro</t>
  </si>
  <si>
    <t>7/11/2012</t>
  </si>
  <si>
    <t>Dell Sales Tax Cr</t>
  </si>
  <si>
    <t>Sales tax refunded to account</t>
  </si>
  <si>
    <t>Computer &amp; Network Support</t>
  </si>
  <si>
    <t>5941</t>
  </si>
  <si>
    <t>Router on 3rd floor; Remove virus/adware from Adm Secy comp</t>
  </si>
  <si>
    <t>Long range WiFi - Amazon</t>
  </si>
  <si>
    <t>Cables for IT</t>
  </si>
  <si>
    <t>The Hunger Project</t>
  </si>
  <si>
    <t>3/13/2014</t>
  </si>
  <si>
    <t>4495</t>
  </si>
  <si>
    <t>Motorola Surfboard DOCSIS cable modem</t>
  </si>
  <si>
    <t>Ethernet tools &amp; supplies</t>
  </si>
  <si>
    <t>5/20/2014</t>
  </si>
  <si>
    <t>TD KO 5/14</t>
  </si>
  <si>
    <t>Costar Group - rental website</t>
  </si>
  <si>
    <t>Balance 6500 - Computer Expense</t>
  </si>
  <si>
    <t>6600 - Equipment Costs</t>
  </si>
  <si>
    <t>Luzon Pahl</t>
  </si>
  <si>
    <t>10/27/2010</t>
  </si>
  <si>
    <t>Space Heaters</t>
  </si>
  <si>
    <t>Reimburse for space heaters</t>
  </si>
  <si>
    <t>MagicJack</t>
  </si>
  <si>
    <t>Magic Jack purchase</t>
  </si>
  <si>
    <t>6/5/2011</t>
  </si>
  <si>
    <t>A/C Sears</t>
  </si>
  <si>
    <t>Air conditioner for third floor QH (Promundo space)</t>
  </si>
  <si>
    <t>A/C CH2LR</t>
  </si>
  <si>
    <t>Air conditioner for Tostan</t>
  </si>
  <si>
    <t>8/29/2011</t>
  </si>
  <si>
    <t>Amazon sound sys</t>
  </si>
  <si>
    <t>Events sound system &amp; MH headphones &amp; earbud</t>
  </si>
  <si>
    <t>Cable, Mic &amp; Splitte</t>
  </si>
  <si>
    <t>Cable, Mic splitter &amp; combiner, Mic Stand</t>
  </si>
  <si>
    <t>Audio Supplies</t>
  </si>
  <si>
    <t>Audio supplies for Meeting Room</t>
  </si>
  <si>
    <t>11/4/2011</t>
  </si>
  <si>
    <t>Wedding photo</t>
  </si>
  <si>
    <t>Hearing device from Amazon</t>
  </si>
  <si>
    <t>Costco tables</t>
  </si>
  <si>
    <t>Tables for fellowship</t>
  </si>
  <si>
    <t>Balance 6600 - Equipment Costs</t>
  </si>
  <si>
    <t>6650 - Furnishings Costs</t>
  </si>
  <si>
    <t>Costco  6/16/11</t>
  </si>
  <si>
    <t>Folding table</t>
  </si>
  <si>
    <t>Dr. George Kafig</t>
  </si>
  <si>
    <t>Piano 1/12</t>
  </si>
  <si>
    <t>Tune piano &amp; repair</t>
  </si>
  <si>
    <t>Caster City</t>
  </si>
  <si>
    <t>Furniture Casters</t>
  </si>
  <si>
    <t>Creative Play</t>
  </si>
  <si>
    <t>Chair parts: V-tips &amp; footcaps</t>
  </si>
  <si>
    <t>Prop Mgr chair mat</t>
  </si>
  <si>
    <t>Upholstery work</t>
  </si>
  <si>
    <t>Balance 6650 - Furnishings Costs</t>
  </si>
  <si>
    <t>6700 - Project Supplies</t>
  </si>
  <si>
    <t>6/4/2011</t>
  </si>
  <si>
    <t>3 AC units</t>
  </si>
  <si>
    <t>Three AC units for QH/CH</t>
  </si>
  <si>
    <t>light fixture</t>
  </si>
  <si>
    <t>Lighting Universe.com light order</t>
  </si>
  <si>
    <t>Hayden Wetzel</t>
  </si>
  <si>
    <t>Frames 12/13</t>
  </si>
  <si>
    <t>Frames fro parlor</t>
  </si>
  <si>
    <t>Reimb12/13</t>
  </si>
  <si>
    <t>Frames for prints in parlor</t>
  </si>
  <si>
    <t>Frames 2/14</t>
  </si>
  <si>
    <t>Picture frames</t>
  </si>
  <si>
    <t>Balance 6700 - Project Supplies</t>
  </si>
  <si>
    <t>6703 - Food Costs</t>
  </si>
  <si>
    <t>Jean Harman</t>
  </si>
  <si>
    <t>7/25/2013</t>
  </si>
  <si>
    <t>4303</t>
  </si>
  <si>
    <t>Work day refreshments for volunteers</t>
  </si>
  <si>
    <t>Balance 6703 - Food Costs</t>
  </si>
  <si>
    <t>6810 - Taxi</t>
  </si>
  <si>
    <t>Parking for supply runs</t>
  </si>
  <si>
    <t>Balance 6810 - Taxi</t>
  </si>
  <si>
    <t>6909 - Depreciation/Reserve Transfer</t>
  </si>
  <si>
    <t>Depr for 12/10</t>
  </si>
  <si>
    <t>Mid-Year Depreciation</t>
  </si>
  <si>
    <t>QH FY11 depr</t>
  </si>
  <si>
    <t>QH Bldg</t>
  </si>
  <si>
    <t>Depreciation for FY 11</t>
  </si>
  <si>
    <t>MH Bldg</t>
  </si>
  <si>
    <t>Grounds FY11</t>
  </si>
  <si>
    <t>Depr FY12</t>
  </si>
  <si>
    <t>Depreciation for FY 12</t>
  </si>
  <si>
    <t>FY12 Depr QH</t>
  </si>
  <si>
    <t>FY 12 Asset Additions Depreciated</t>
  </si>
  <si>
    <t>Depr FY13</t>
  </si>
  <si>
    <t>Record FY 13 depreciation cost</t>
  </si>
  <si>
    <t>Balance 6909 - Depreciation/Reserve Transfer</t>
  </si>
  <si>
    <t>Capital Reserve Account 4500</t>
  </si>
  <si>
    <t>7/15/2005</t>
  </si>
  <si>
    <t>2005-07-15</t>
  </si>
  <si>
    <t>Auto Donations</t>
  </si>
  <si>
    <t>8/15/2005</t>
  </si>
  <si>
    <t>2005-08-15</t>
  </si>
  <si>
    <t>Auto Deposit</t>
  </si>
  <si>
    <t>9/15/2005</t>
  </si>
  <si>
    <t>2005-09-15</t>
  </si>
  <si>
    <t>10/15/2005</t>
  </si>
  <si>
    <t>CR 2005-10-15</t>
  </si>
  <si>
    <t>Auto Deposits</t>
  </si>
  <si>
    <t>11/15/2005</t>
  </si>
  <si>
    <t>CR 2005-11-15</t>
  </si>
  <si>
    <t>12/15/2005</t>
  </si>
  <si>
    <t>2005-12-15</t>
  </si>
  <si>
    <t>1/15/2006</t>
  </si>
  <si>
    <t>2006-01-15</t>
  </si>
  <si>
    <t>2/15/2006</t>
  </si>
  <si>
    <t>2006-02-15</t>
  </si>
  <si>
    <t>CR 2006-02-15</t>
  </si>
  <si>
    <t>Correct $125 entry where debit &amp; credit was reversed</t>
  </si>
  <si>
    <t>3/15/2006</t>
  </si>
  <si>
    <t>2006-03-15</t>
  </si>
  <si>
    <t>4/1/2006</t>
  </si>
  <si>
    <t>2006-04-01</t>
  </si>
  <si>
    <t>5/15/2006</t>
  </si>
  <si>
    <t>2006-05-15</t>
  </si>
  <si>
    <t>6/15/2006</t>
  </si>
  <si>
    <t>2006-06-15</t>
  </si>
  <si>
    <t>7/15/2006</t>
  </si>
  <si>
    <t>CR 2006-07-15</t>
  </si>
  <si>
    <t>8/15/2006</t>
  </si>
  <si>
    <t>2006-08-15</t>
  </si>
  <si>
    <t>2006-09-15</t>
  </si>
  <si>
    <t>Auto deposit</t>
  </si>
  <si>
    <t>10/15/2006</t>
  </si>
  <si>
    <t>2006-10-15</t>
  </si>
  <si>
    <t>Auto Depost</t>
  </si>
  <si>
    <t>11/15/2006</t>
  </si>
  <si>
    <t>2006-11-15</t>
  </si>
  <si>
    <t>Auto deposits</t>
  </si>
  <si>
    <t>12/15/2006</t>
  </si>
  <si>
    <t>2006-12-15</t>
  </si>
  <si>
    <t>1/15/2007</t>
  </si>
  <si>
    <t>2007-01-15</t>
  </si>
  <si>
    <t>2/15/2007</t>
  </si>
  <si>
    <t>2007-02-15</t>
  </si>
  <si>
    <t>3/15/2007</t>
  </si>
  <si>
    <t>2007-03-15</t>
  </si>
  <si>
    <t>4/15/2007</t>
  </si>
  <si>
    <t>2007-04-15</t>
  </si>
  <si>
    <t>5/15/2007</t>
  </si>
  <si>
    <t>2007-05-15</t>
  </si>
  <si>
    <t>6/15/2007</t>
  </si>
  <si>
    <t>2007-06-15</t>
  </si>
  <si>
    <t>6/30/2007</t>
  </si>
  <si>
    <t>Solt CHI ending</t>
  </si>
  <si>
    <t>Correct auto deposit code</t>
  </si>
  <si>
    <t>Per Budget</t>
  </si>
  <si>
    <t>Transfer for Year End</t>
  </si>
  <si>
    <t>8/15/2007</t>
  </si>
  <si>
    <t>2007-08-15</t>
  </si>
  <si>
    <t>Fixed Asset funding</t>
  </si>
  <si>
    <t>Transfer from operating into capital reserve</t>
  </si>
  <si>
    <t>Adj Trans to Reserve</t>
  </si>
  <si>
    <t>Adjust transfer to reserves to prevent negative oper acct</t>
  </si>
  <si>
    <t>9/23/2008</t>
  </si>
  <si>
    <t>2008-09-23</t>
  </si>
  <si>
    <t>Drainage Project - Cap Reserve Fund</t>
  </si>
  <si>
    <t>10/28/2008</t>
  </si>
  <si>
    <t>2008-10-28</t>
  </si>
  <si>
    <t>Grading Project Donation</t>
  </si>
  <si>
    <t>11/3/2008</t>
  </si>
  <si>
    <t>2008-11-03</t>
  </si>
  <si>
    <t>Capital Project Gift</t>
  </si>
  <si>
    <t>4/28/2009</t>
  </si>
  <si>
    <t>2009-04-28</t>
  </si>
  <si>
    <t>Meeting Room Matching Gifts</t>
  </si>
  <si>
    <t>Prof Services thorugh 2/28</t>
  </si>
  <si>
    <t>Quinn Evans 20993</t>
  </si>
  <si>
    <t>From Cap Reserve to Cap Campaign per donor intent</t>
  </si>
  <si>
    <t>Correct fund from Cap Res to Bldg Campaign</t>
  </si>
  <si>
    <t>Rev JE 20993 QE</t>
  </si>
  <si>
    <t>Reverse duplicated entry</t>
  </si>
  <si>
    <t>6/30/2010</t>
  </si>
  <si>
    <t>FY 10 to reserves</t>
  </si>
  <si>
    <t>Transfer to Cap Res FY10</t>
  </si>
  <si>
    <t>Pocket doors, radiator boxes, water pipe</t>
  </si>
  <si>
    <t>Shades for CH 1st fl, paint &amp; doormat</t>
  </si>
  <si>
    <t>Paint &amp; Drywall QH/CH</t>
  </si>
  <si>
    <t>Reserve Fund FY11</t>
  </si>
  <si>
    <t>Transfer 50% of net (excl unrealized gains) to Cap Reserve</t>
  </si>
  <si>
    <t>Adj JE for Build Res</t>
  </si>
  <si>
    <t>Building reserve fund adj for approved total</t>
  </si>
  <si>
    <t>Use Bld Repair Fund for some of HVAC in QH per MfB</t>
  </si>
  <si>
    <t>QHLR Support TWPerry supplies</t>
  </si>
  <si>
    <t>Correct amt on 3 ton jack rental</t>
  </si>
  <si>
    <t>Use Cap Reserve 2013</t>
  </si>
  <si>
    <t>Apply Capital Reserve Fund to playground equip removal</t>
  </si>
  <si>
    <t>Apply Capital Reserve Fund to QHLR structural repairs</t>
  </si>
  <si>
    <t>Apply Capital Reserve Fund to QH1 restroom</t>
  </si>
  <si>
    <t>Apply Capital Reserve Fund to MH1 North R/E Center</t>
  </si>
  <si>
    <t>Apply Capital Reserve Fund to CH1 Kitchenette</t>
  </si>
  <si>
    <t>Trans to Prop Res</t>
  </si>
  <si>
    <t>Transfer to Property Reserve per budget</t>
  </si>
  <si>
    <t>Transfer of funds</t>
  </si>
  <si>
    <t>Transfer from Murray to Prop Reserve per MfB 5/14</t>
  </si>
  <si>
    <t>AJE 2014-02</t>
  </si>
  <si>
    <t>Correct Dewitt QH HVAC A/P reversal of db/cr</t>
  </si>
  <si>
    <t>AJE 2014-03</t>
  </si>
  <si>
    <t>Correct Dewitt QH Kitchenette A/P reversal of db/cr</t>
  </si>
  <si>
    <t>AJE 2014-05</t>
  </si>
  <si>
    <t>Share net FY14 between Cap Res &amp; Bldg Campaign Funds</t>
  </si>
  <si>
    <t>7/25/2014</t>
  </si>
  <si>
    <t>Contract 6-30-14</t>
  </si>
  <si>
    <t>Contract for MH flat roof work</t>
  </si>
  <si>
    <t>7/29/2014</t>
  </si>
  <si>
    <t>2014-07-29</t>
  </si>
  <si>
    <t>Capital Fund gift</t>
  </si>
  <si>
    <t>8/19/2014</t>
  </si>
  <si>
    <t>QHLR Elec</t>
  </si>
  <si>
    <t>Prime Construction Corp</t>
  </si>
  <si>
    <t>Electrical work for QHLR</t>
  </si>
  <si>
    <t>12/10/2014</t>
  </si>
  <si>
    <t>Kitchenette: prep elec, ciling &amp; wall, cabinet layout</t>
  </si>
  <si>
    <t>Asset</t>
  </si>
  <si>
    <t xml:space="preserve">   Cash</t>
  </si>
  <si>
    <t xml:space="preserve">            PNC - Operating Acct</t>
  </si>
  <si>
    <t xml:space="preserve">            Sun Trust - Auto Checking</t>
  </si>
  <si>
    <t xml:space="preserve">            Friendship Meeting - Checking</t>
  </si>
  <si>
    <t xml:space="preserve">            PNC - Money Market</t>
  </si>
  <si>
    <t xml:space="preserve">            Smith Barney Money Market</t>
  </si>
  <si>
    <t xml:space="preserve">            Petty Cash</t>
  </si>
  <si>
    <t xml:space="preserve">         Total Cash</t>
  </si>
  <si>
    <t xml:space="preserve">   Investments</t>
  </si>
  <si>
    <t xml:space="preserve">            Fiduciary - Unrestricted</t>
  </si>
  <si>
    <t xml:space="preserve">            Fiduciary - Murray Bequest</t>
  </si>
  <si>
    <t xml:space="preserve">            Fiduciary - Other Bequests</t>
  </si>
  <si>
    <t xml:space="preserve">            Fiduciary - Ross Bequest</t>
  </si>
  <si>
    <t xml:space="preserve">            Unrealized Gains - Unrestricted</t>
  </si>
  <si>
    <t xml:space="preserve">            Unrealized Gain - Murray</t>
  </si>
  <si>
    <t xml:space="preserve">            Unrealized Gain - Small Bequest</t>
  </si>
  <si>
    <t xml:space="preserve">            Unrealized Gain - Ross Bequest</t>
  </si>
  <si>
    <t xml:space="preserve">         Total Investments</t>
  </si>
  <si>
    <t xml:space="preserve">   Other Current Assets</t>
  </si>
  <si>
    <t xml:space="preserve">            Accounts Receivable</t>
  </si>
  <si>
    <t xml:space="preserve">            Other Prepaid Expense</t>
  </si>
  <si>
    <t xml:space="preserve">            Prepaid Postage</t>
  </si>
  <si>
    <t xml:space="preserve">         Total Other Current Assets</t>
  </si>
  <si>
    <t xml:space="preserve">   Antiques</t>
  </si>
  <si>
    <t xml:space="preserve">            Antiques &amp; Art</t>
  </si>
  <si>
    <t xml:space="preserve">         Total Antiques</t>
  </si>
  <si>
    <t xml:space="preserve">      Total Asset</t>
  </si>
  <si>
    <t>Fixed Assets</t>
  </si>
  <si>
    <t xml:space="preserve">   Land</t>
  </si>
  <si>
    <t xml:space="preserve">            Land</t>
  </si>
  <si>
    <t xml:space="preserve">            Garden &amp; Ground Improvements</t>
  </si>
  <si>
    <t xml:space="preserve">            Accum Depr - Grounds Improvements</t>
  </si>
  <si>
    <t xml:space="preserve">         Total Land</t>
  </si>
  <si>
    <t xml:space="preserve">   Building</t>
  </si>
  <si>
    <t xml:space="preserve">            Building</t>
  </si>
  <si>
    <t xml:space="preserve">            Accumulated Depreciation - Building</t>
  </si>
  <si>
    <t xml:space="preserve">         Total Building</t>
  </si>
  <si>
    <t xml:space="preserve">   Furniture, Fixtures &amp; Equipment</t>
  </si>
  <si>
    <t xml:space="preserve">            Furniture, Fixtures &amp; Equipment</t>
  </si>
  <si>
    <t xml:space="preserve">            Accumulated Depreciation - Equipment</t>
  </si>
  <si>
    <t xml:space="preserve">         Total Furniture, Fixtures &amp; Equipment</t>
  </si>
  <si>
    <t xml:space="preserve">      Total Fixed Assets</t>
  </si>
  <si>
    <t>Liabilities</t>
  </si>
  <si>
    <t xml:space="preserve">   Accounts Payable</t>
  </si>
  <si>
    <t xml:space="preserve">            Accounts Payable - Vendor</t>
  </si>
  <si>
    <t xml:space="preserve">            Retirement Payable</t>
  </si>
  <si>
    <t xml:space="preserve">            Sales Tax Payable</t>
  </si>
  <si>
    <t xml:space="preserve">         Total Accounts Payable</t>
  </si>
  <si>
    <t xml:space="preserve">   Wages Payable</t>
  </si>
  <si>
    <t xml:space="preserve">            Wages Payable</t>
  </si>
  <si>
    <t xml:space="preserve">         Total Wages Payable</t>
  </si>
  <si>
    <t xml:space="preserve">   Deferred Income</t>
  </si>
  <si>
    <t xml:space="preserve">            Deferred Income</t>
  </si>
  <si>
    <t xml:space="preserve">         Total Deferred Income</t>
  </si>
  <si>
    <t xml:space="preserve">   Deposits on Space Use, etc.</t>
  </si>
  <si>
    <t xml:space="preserve">            Deposits Received</t>
  </si>
  <si>
    <t xml:space="preserve">         Total Deposits on Space Use, etc.</t>
  </si>
  <si>
    <t xml:space="preserve">      Total Liabilities</t>
  </si>
  <si>
    <t>Fund Balances</t>
  </si>
  <si>
    <t xml:space="preserve">   Unrestricted Net Operating Fund</t>
  </si>
  <si>
    <t xml:space="preserve">            Value of Fixed Assets</t>
  </si>
  <si>
    <t xml:space="preserve">            Other</t>
  </si>
  <si>
    <t xml:space="preserve">         Total Unrestricted Net Operating Fund</t>
  </si>
  <si>
    <t xml:space="preserve">   Designated Funds</t>
  </si>
  <si>
    <t xml:space="preserve">            Capital Reserve Fund</t>
  </si>
  <si>
    <t xml:space="preserve">            Murray Bequest Fund</t>
  </si>
  <si>
    <t xml:space="preserve">            Other Bequest Fund</t>
  </si>
  <si>
    <t xml:space="preserve">         Total Designated Funds</t>
  </si>
  <si>
    <t xml:space="preserve">   Temporarily Restricted</t>
  </si>
  <si>
    <t xml:space="preserve">            Book &amp; Craft Sale Fund</t>
  </si>
  <si>
    <t xml:space="preserve">            Simpson Scholarship Designated Fund</t>
  </si>
  <si>
    <t xml:space="preserve">            History Project Fund</t>
  </si>
  <si>
    <t xml:space="preserve">            Personal Aid Fund</t>
  </si>
  <si>
    <t xml:space="preserve">            Library Fund</t>
  </si>
  <si>
    <t xml:space="preserve">            Marriage &amp; Family Relations Fund</t>
  </si>
  <si>
    <t xml:space="preserve">            Social Concerns Fund</t>
  </si>
  <si>
    <t xml:space="preserve">            Young Adult Friends Fund</t>
  </si>
  <si>
    <t xml:space="preserve">            AIDS Committee Fund</t>
  </si>
  <si>
    <t xml:space="preserve">            Children's Fund</t>
  </si>
  <si>
    <t xml:space="preserve">            Fund for Sufferings</t>
  </si>
  <si>
    <t xml:space="preserve">            Garden Improvement Fund</t>
  </si>
  <si>
    <t xml:space="preserve">            Senior Center Fund</t>
  </si>
  <si>
    <t xml:space="preserve">            Shoebox Fund</t>
  </si>
  <si>
    <t xml:space="preserve">            Simpson Scholarship - Restricted Fund</t>
  </si>
  <si>
    <t xml:space="preserve">            Walcott - Foster Scholarship Fund</t>
  </si>
  <si>
    <t xml:space="preserve">         Total Temporarily Restricted</t>
  </si>
  <si>
    <t xml:space="preserve">   Endowment</t>
  </si>
  <si>
    <t xml:space="preserve">            Ross Endowment - Perm Restr Fund</t>
  </si>
  <si>
    <t xml:space="preserve">         Total Endowment</t>
  </si>
  <si>
    <t xml:space="preserve">      Total Fund Balances</t>
  </si>
  <si>
    <t>Total Liabilities &amp; Fund Balances</t>
  </si>
  <si>
    <t xml:space="preserve">            TD Bank Operating Account</t>
  </si>
  <si>
    <t xml:space="preserve">            Deposits</t>
  </si>
  <si>
    <t xml:space="preserve">            Other Accounts Payable</t>
  </si>
  <si>
    <t xml:space="preserve">            Building Campaign Fund</t>
  </si>
  <si>
    <t xml:space="preserve">            Ross Bequest Gains</t>
  </si>
  <si>
    <t xml:space="preserve">            Fair Trade Coffee</t>
  </si>
  <si>
    <t xml:space="preserve">            Religious Education Fund</t>
  </si>
  <si>
    <t xml:space="preserve">            Katrina Relief Fund</t>
  </si>
  <si>
    <t xml:space="preserve">            Hlekweni Fund</t>
  </si>
  <si>
    <t xml:space="preserve">            Restricted Project</t>
  </si>
  <si>
    <t xml:space="preserve">            TD Bank - Money Market</t>
  </si>
  <si>
    <t xml:space="preserve">            Renovation Start Up Costs</t>
  </si>
  <si>
    <t xml:space="preserve">            Vacation Payable</t>
  </si>
  <si>
    <t>FY 05</t>
  </si>
  <si>
    <t>FY 08</t>
  </si>
  <si>
    <t>Revenue</t>
  </si>
  <si>
    <t xml:space="preserve">   Donations</t>
  </si>
  <si>
    <t xml:space="preserve">               Contribution - Identified</t>
  </si>
  <si>
    <t xml:space="preserve">               Contributions - Stock</t>
  </si>
  <si>
    <t xml:space="preserve">               Contributions - In Kind</t>
  </si>
  <si>
    <t xml:space="preserve">               Contributions - Other</t>
  </si>
  <si>
    <t xml:space="preserve">         Total Donations</t>
  </si>
  <si>
    <t xml:space="preserve">   Sales</t>
  </si>
  <si>
    <t xml:space="preserve">               Literature Gifts</t>
  </si>
  <si>
    <t xml:space="preserve">               Sales - Other</t>
  </si>
  <si>
    <t xml:space="preserve">         Total Sales</t>
  </si>
  <si>
    <t xml:space="preserve">   Building Revenue</t>
  </si>
  <si>
    <t xml:space="preserve">               Rental Income</t>
  </si>
  <si>
    <t xml:space="preserve">               Pass Thru - Prop Tax</t>
  </si>
  <si>
    <t xml:space="preserve">               Event Rental</t>
  </si>
  <si>
    <t xml:space="preserve">         Total Building Revenue</t>
  </si>
  <si>
    <t xml:space="preserve">   Investment Income</t>
  </si>
  <si>
    <t xml:space="preserve">               Ross Income</t>
  </si>
  <si>
    <t xml:space="preserve">               Murray Income</t>
  </si>
  <si>
    <t xml:space="preserve">               Small Bequest Income</t>
  </si>
  <si>
    <t xml:space="preserve">               Other Investment Income</t>
  </si>
  <si>
    <t xml:space="preserve">               Gain/Loss on Investment</t>
  </si>
  <si>
    <t xml:space="preserve">         Total Investment Income</t>
  </si>
  <si>
    <t xml:space="preserve">   Miscellaneous Income</t>
  </si>
  <si>
    <t xml:space="preserve">               Miscellaneous Income</t>
  </si>
  <si>
    <t xml:space="preserve">         Total Miscellaneous Income</t>
  </si>
  <si>
    <t xml:space="preserve">   Restricted &amp; Designated Funds</t>
  </si>
  <si>
    <t xml:space="preserve">               Contributions - Bequests</t>
  </si>
  <si>
    <t xml:space="preserve">               Designated Contribution</t>
  </si>
  <si>
    <t xml:space="preserve">               Designated Memorial</t>
  </si>
  <si>
    <t xml:space="preserve">               Restricted  Contribution</t>
  </si>
  <si>
    <t xml:space="preserve">               Restricted Memorials</t>
  </si>
  <si>
    <t xml:space="preserve">               Restricted Revenue to Fund</t>
  </si>
  <si>
    <t xml:space="preserve">               Designated Revenue to Fund</t>
  </si>
  <si>
    <t xml:space="preserve">               Designated Sales</t>
  </si>
  <si>
    <t xml:space="preserve">               Restricted Sales</t>
  </si>
  <si>
    <t xml:space="preserve">               Designated Investment Income</t>
  </si>
  <si>
    <t xml:space="preserve">               Restricted Investment Income</t>
  </si>
  <si>
    <t xml:space="preserve">               Designated Real/Unrealized Gains/Losses</t>
  </si>
  <si>
    <t xml:space="preserve">               Designated Funds Used</t>
  </si>
  <si>
    <t xml:space="preserve">               Restricted Funds Used</t>
  </si>
  <si>
    <t xml:space="preserve">         Total Restricted &amp; Designated Funds</t>
  </si>
  <si>
    <t xml:space="preserve">   Other Unbudgeted Revenue</t>
  </si>
  <si>
    <t xml:space="preserve">               Contributions - Memorial</t>
  </si>
  <si>
    <t xml:space="preserve">               Sale/Loss on Disposal of Assets</t>
  </si>
  <si>
    <t xml:space="preserve">         Total Other Unbudgeted Revenue</t>
  </si>
  <si>
    <t xml:space="preserve">      Total Revenue</t>
  </si>
  <si>
    <t>Expense</t>
  </si>
  <si>
    <t xml:space="preserve">   Personnel Costs</t>
  </si>
  <si>
    <t xml:space="preserve">      Office Staff</t>
  </si>
  <si>
    <t xml:space="preserve">               Wages (Non Childcare)</t>
  </si>
  <si>
    <t xml:space="preserve">               Payroll Tax Expense (Non Child Care)</t>
  </si>
  <si>
    <t xml:space="preserve">               Employee Benefits</t>
  </si>
  <si>
    <t xml:space="preserve">               Retirement Expense</t>
  </si>
  <si>
    <t xml:space="preserve">            Total Office Staff</t>
  </si>
  <si>
    <t xml:space="preserve">      Childcare Staff</t>
  </si>
  <si>
    <t xml:space="preserve">               Childcare Wages</t>
  </si>
  <si>
    <t xml:space="preserve">               Childcare PR Tax Exp</t>
  </si>
  <si>
    <t xml:space="preserve">            Total Childcare Staff</t>
  </si>
  <si>
    <t xml:space="preserve">      Training &amp; Development</t>
  </si>
  <si>
    <t xml:space="preserve">               Staff Training</t>
  </si>
  <si>
    <t xml:space="preserve">               Seminar &amp; Similar Expenses</t>
  </si>
  <si>
    <t xml:space="preserve">            Total Training &amp; Development</t>
  </si>
  <si>
    <t xml:space="preserve">      Other Staff</t>
  </si>
  <si>
    <t xml:space="preserve">               Friendly Presence Costs</t>
  </si>
  <si>
    <t xml:space="preserve">               Office Assistance</t>
  </si>
  <si>
    <t xml:space="preserve">            Total Other Staff</t>
  </si>
  <si>
    <t xml:space="preserve">         Total Personnel Costs</t>
  </si>
  <si>
    <t xml:space="preserve">   Consultants</t>
  </si>
  <si>
    <t xml:space="preserve">               Bookkeeping</t>
  </si>
  <si>
    <t xml:space="preserve">               Audit &amp; Legal Costs</t>
  </si>
  <si>
    <t xml:space="preserve">               Consultants - Other</t>
  </si>
  <si>
    <t xml:space="preserve">         Total Consultants</t>
  </si>
  <si>
    <t xml:space="preserve">   Program Costs</t>
  </si>
  <si>
    <t xml:space="preserve">      Individual &amp; Corporate Support</t>
  </si>
  <si>
    <t xml:space="preserve">               Donations &amp; Grants</t>
  </si>
  <si>
    <t xml:space="preserve">               Scholarship Awards</t>
  </si>
  <si>
    <t xml:space="preserve">            Total Individual &amp; Corporate Support</t>
  </si>
  <si>
    <t xml:space="preserve">      Supplies &amp; Expenses</t>
  </si>
  <si>
    <t xml:space="preserve">               Project Supplies</t>
  </si>
  <si>
    <t xml:space="preserve">               Food Costs</t>
  </si>
  <si>
    <t xml:space="preserve">               Outreach Expenses</t>
  </si>
  <si>
    <t xml:space="preserve">               Other Project Costs</t>
  </si>
  <si>
    <t xml:space="preserve">               Purchases for Resale</t>
  </si>
  <si>
    <t xml:space="preserve">               Dues &amp; Subscriptions &amp; Books</t>
  </si>
  <si>
    <t xml:space="preserve">               Taxi</t>
  </si>
  <si>
    <t xml:space="preserve">            Total Supplies &amp; Expenses</t>
  </si>
  <si>
    <t xml:space="preserve">         Total Program Costs</t>
  </si>
  <si>
    <t xml:space="preserve">   Site Costs</t>
  </si>
  <si>
    <t xml:space="preserve">      Utilities</t>
  </si>
  <si>
    <t xml:space="preserve">               Telephone</t>
  </si>
  <si>
    <t xml:space="preserve">               Gas</t>
  </si>
  <si>
    <t xml:space="preserve">               Electric</t>
  </si>
  <si>
    <t xml:space="preserve">               Water &amp; Sewer Expense</t>
  </si>
  <si>
    <t xml:space="preserve">            Total Utilities</t>
  </si>
  <si>
    <t xml:space="preserve">      Maintenance &amp; Repair</t>
  </si>
  <si>
    <t xml:space="preserve">               Building Maintenance &amp; Repairs</t>
  </si>
  <si>
    <t xml:space="preserve">               Building Repairs</t>
  </si>
  <si>
    <t xml:space="preserve">               Ground Maintenance</t>
  </si>
  <si>
    <t xml:space="preserve">            Total Maintenance &amp; Repair</t>
  </si>
  <si>
    <t xml:space="preserve">      Cleaning &amp; Trash Removal</t>
  </si>
  <si>
    <t xml:space="preserve">               Trash &amp; Recycle</t>
  </si>
  <si>
    <t xml:space="preserve">               Custodial Service</t>
  </si>
  <si>
    <t xml:space="preserve">               Event Custodial</t>
  </si>
  <si>
    <t xml:space="preserve">               Custodial Supplies</t>
  </si>
  <si>
    <t xml:space="preserve">            Total Cleaning &amp; Trash Removal</t>
  </si>
  <si>
    <t xml:space="preserve">      Real Property Tax</t>
  </si>
  <si>
    <t xml:space="preserve">               Property Tax</t>
  </si>
  <si>
    <t xml:space="preserve">            Total Real Property Tax</t>
  </si>
  <si>
    <t xml:space="preserve">      Other Site Costs</t>
  </si>
  <si>
    <t xml:space="preserve">               Insurance - Property &amp; Liability</t>
  </si>
  <si>
    <t xml:space="preserve">               Building &amp; Grounds - Other Costs</t>
  </si>
  <si>
    <t xml:space="preserve">               Furnishings Costs</t>
  </si>
  <si>
    <t xml:space="preserve">               Furnishings Maintenance &amp; Repair</t>
  </si>
  <si>
    <t xml:space="preserve">            Total Other Site Costs</t>
  </si>
  <si>
    <t xml:space="preserve">         Total Site Costs</t>
  </si>
  <si>
    <t xml:space="preserve">   Office Expenses</t>
  </si>
  <si>
    <t xml:space="preserve">      Computer Expenses</t>
  </si>
  <si>
    <t xml:space="preserve">               Computer Expense</t>
  </si>
  <si>
    <t xml:space="preserve">               Software</t>
  </si>
  <si>
    <t xml:space="preserve">               Computer Service</t>
  </si>
  <si>
    <t xml:space="preserve">               Computer Supplies</t>
  </si>
  <si>
    <t xml:space="preserve">            Total Computer Expenses</t>
  </si>
  <si>
    <t xml:space="preserve">      Other Equipment</t>
  </si>
  <si>
    <t xml:space="preserve">               Equipment Costs</t>
  </si>
  <si>
    <t xml:space="preserve">               Equipment Maintenance &amp; Repair</t>
  </si>
  <si>
    <t xml:space="preserve">            Total Other Equipment</t>
  </si>
  <si>
    <t xml:space="preserve">      Postage &amp; Printing &amp; Supplies</t>
  </si>
  <si>
    <t xml:space="preserve">               Office Supplies</t>
  </si>
  <si>
    <t xml:space="preserve">               Paper Supplies</t>
  </si>
  <si>
    <t xml:space="preserve">               Postage</t>
  </si>
  <si>
    <t xml:space="preserve">               Printing &amp; Copying</t>
  </si>
  <si>
    <t xml:space="preserve">               Copy Charges</t>
  </si>
  <si>
    <t xml:space="preserve">            Total Postage &amp; Printing &amp; Supplies</t>
  </si>
  <si>
    <t xml:space="preserve">         Total Office Expenses</t>
  </si>
  <si>
    <t xml:space="preserve">   Other Expenses</t>
  </si>
  <si>
    <t xml:space="preserve">      Apportionment Expense</t>
  </si>
  <si>
    <t xml:space="preserve">               BYM Support (Apportionment)</t>
  </si>
  <si>
    <t xml:space="preserve">            Total Apportionment Expense</t>
  </si>
  <si>
    <t xml:space="preserve">      Misc &amp; Bank Fees</t>
  </si>
  <si>
    <t xml:space="preserve">               Other Payroll Costs</t>
  </si>
  <si>
    <t xml:space="preserve">               Credit Card Processing Costs</t>
  </si>
  <si>
    <t xml:space="preserve">               Bank Fees</t>
  </si>
  <si>
    <t xml:space="preserve">               Miscellaneous Expense</t>
  </si>
  <si>
    <t xml:space="preserve">               Loss on Disposal of Fixed Assets</t>
  </si>
  <si>
    <t xml:space="preserve">            Total Misc &amp; Bank Fees</t>
  </si>
  <si>
    <t xml:space="preserve">         Total Other Expenses</t>
  </si>
  <si>
    <t xml:space="preserve">      Total Expense</t>
  </si>
  <si>
    <t>Net Operating Income Less Expense</t>
  </si>
  <si>
    <t>Depreciation &amp; Transfers to Reserve</t>
  </si>
  <si>
    <t xml:space="preserve">      Total Depreciation &amp; Transfers to Reserve</t>
  </si>
  <si>
    <t>Net Revenue After Depreciation &amp; Transfers</t>
  </si>
  <si>
    <t>Unrealized Gains</t>
  </si>
  <si>
    <t xml:space="preserve">      Total Unrealized Gains</t>
  </si>
  <si>
    <t>Net Revenue After Unrealized Revenue</t>
  </si>
  <si>
    <t xml:space="preserve">         Total Contributions</t>
  </si>
  <si>
    <t xml:space="preserve">         Total Current Revenue</t>
  </si>
  <si>
    <t>Personnel, office, other expenses</t>
  </si>
  <si>
    <t>Program &amp; apportionment expenses</t>
  </si>
  <si>
    <t xml:space="preserve">         Net Site Revenue</t>
  </si>
  <si>
    <t>FY</t>
  </si>
  <si>
    <t>FY
2005</t>
  </si>
  <si>
    <t>FY
2006</t>
  </si>
  <si>
    <t>FY
2007</t>
  </si>
  <si>
    <t>FY
2008</t>
  </si>
  <si>
    <t>FY
2009</t>
  </si>
  <si>
    <t>FY
2010</t>
  </si>
  <si>
    <t>FY
2011</t>
  </si>
  <si>
    <t>FY
2012</t>
  </si>
  <si>
    <t>FY
2013</t>
  </si>
  <si>
    <t>FY
2014</t>
  </si>
  <si>
    <t>Donations and miscellaneous income</t>
  </si>
  <si>
    <t xml:space="preserve">  less: Personnel, office, other expenses</t>
  </si>
  <si>
    <t xml:space="preserve">  less: Program &amp; apportionment expenses</t>
  </si>
  <si>
    <t>Net cash:</t>
  </si>
  <si>
    <t>Maintenance &amp; repair expense</t>
  </si>
  <si>
    <t>Capital spending</t>
  </si>
  <si>
    <t xml:space="preserve">            Insurance &amp; Other Site Costs</t>
  </si>
  <si>
    <t>Capitalized Renovation Architecture</t>
  </si>
  <si>
    <t>Restricted &amp; Designated contributions</t>
  </si>
  <si>
    <t>Investment Distribution</t>
  </si>
  <si>
    <t>Retained gains on investments</t>
  </si>
  <si>
    <t>?</t>
  </si>
  <si>
    <t>Non-operating income</t>
  </si>
  <si>
    <t>FY 14 Budget</t>
  </si>
  <si>
    <t>Actual FY 14 to date</t>
  </si>
  <si>
    <t>FY 14 Projected Yr End</t>
  </si>
  <si>
    <t>FY 15 Draft Budget</t>
  </si>
  <si>
    <t>Notes</t>
  </si>
  <si>
    <t xml:space="preserve">            Contribution - Identified</t>
  </si>
  <si>
    <t>5000</t>
  </si>
  <si>
    <t>Based on estimated actual</t>
  </si>
  <si>
    <t xml:space="preserve">            Contributions - In Kind</t>
  </si>
  <si>
    <t>5008</t>
  </si>
  <si>
    <t>No budget impact; donated goods added as expense</t>
  </si>
  <si>
    <t xml:space="preserve">            Contributions - Other</t>
  </si>
  <si>
    <t>5009</t>
  </si>
  <si>
    <t>Based on estimated actual as of March</t>
  </si>
  <si>
    <t xml:space="preserve">    Literature Gifts</t>
  </si>
  <si>
    <t>5200</t>
  </si>
  <si>
    <t xml:space="preserve">            Rental Income + Pass Throughs</t>
  </si>
  <si>
    <t>5100</t>
  </si>
  <si>
    <t>Property's projected amt less 5% vacancy reserve</t>
  </si>
  <si>
    <t xml:space="preserve">            Event Rental - Occasional Use</t>
  </si>
  <si>
    <t>5150</t>
  </si>
  <si>
    <t>Reduced due to loss of a major client</t>
  </si>
  <si>
    <t xml:space="preserve">            Ross Income</t>
  </si>
  <si>
    <t>5510</t>
  </si>
  <si>
    <t xml:space="preserve">            Murray Income</t>
  </si>
  <si>
    <t>5520</t>
  </si>
  <si>
    <t xml:space="preserve">            Other Investment Income</t>
  </si>
  <si>
    <t>5590</t>
  </si>
  <si>
    <t xml:space="preserve">            Gain/Loss on Investment</t>
  </si>
  <si>
    <t>5900</t>
  </si>
  <si>
    <t>5909</t>
  </si>
  <si>
    <t>Spring Catoctin retreat expected</t>
  </si>
  <si>
    <t xml:space="preserve">            Designated Funds Used</t>
  </si>
  <si>
    <t>5991</t>
  </si>
  <si>
    <t>Property reserve for expensed costs not expected to continue</t>
  </si>
  <si>
    <t xml:space="preserve">            Restricted Funds Used</t>
  </si>
  <si>
    <t>5992</t>
  </si>
  <si>
    <t>Shoebox, Simpson, Zimbabwe, &amp; Walcott Foster</t>
  </si>
  <si>
    <t xml:space="preserve">   Memorial Gifts</t>
  </si>
  <si>
    <t>5001</t>
  </si>
  <si>
    <t xml:space="preserve">      Total Expenses</t>
  </si>
  <si>
    <t>NET FROM OPERATIONS</t>
  </si>
  <si>
    <t xml:space="preserve">            Wages </t>
  </si>
  <si>
    <t>6000</t>
  </si>
  <si>
    <t>Increase Property Manager to full time</t>
  </si>
  <si>
    <t xml:space="preserve">            First Day School Wages</t>
  </si>
  <si>
    <t>6005</t>
  </si>
  <si>
    <t>Includes increased child care for older children</t>
  </si>
  <si>
    <t xml:space="preserve">            Payroll Tax Expense </t>
  </si>
  <si>
    <t>6010</t>
  </si>
  <si>
    <t>Actual computed per salaries</t>
  </si>
  <si>
    <t xml:space="preserve">            Friendly Presence Costs</t>
  </si>
  <si>
    <t>6011</t>
  </si>
  <si>
    <t>Includes PR taxes</t>
  </si>
  <si>
    <t xml:space="preserve">            First Day School PR Tax Exp</t>
  </si>
  <si>
    <t>6015</t>
  </si>
  <si>
    <t xml:space="preserve">            Employee Benefits</t>
  </si>
  <si>
    <t>6020</t>
  </si>
  <si>
    <t>Admin Secy &amp; Prop Mgr benefits</t>
  </si>
  <si>
    <t xml:space="preserve">            Retirement Expense</t>
  </si>
  <si>
    <t>6025</t>
  </si>
  <si>
    <t xml:space="preserve">            Office Assistance</t>
  </si>
  <si>
    <t>6050</t>
  </si>
  <si>
    <t>Coverage for Admin Secy</t>
  </si>
  <si>
    <t xml:space="preserve">            Seminar &amp; Similar Expenses</t>
  </si>
  <si>
    <t>6085</t>
  </si>
  <si>
    <t>Training for office &amp; R/E staff</t>
  </si>
  <si>
    <t>Significant increases are due to full time Prop Mgr, increased child care for older children, adequate coverage for Debby during vacation and increased training</t>
  </si>
  <si>
    <t xml:space="preserve">            Bookkeeping</t>
  </si>
  <si>
    <t>6100</t>
  </si>
  <si>
    <t>Estimated based on actual</t>
  </si>
  <si>
    <t xml:space="preserve">            Audit &amp; Legal Costs</t>
  </si>
  <si>
    <t>6105</t>
  </si>
  <si>
    <t>FY15 is review only - FY14 was full audit</t>
  </si>
  <si>
    <t xml:space="preserve">            Consultants - Other</t>
  </si>
  <si>
    <t>6119</t>
  </si>
  <si>
    <t>Committee expense</t>
  </si>
  <si>
    <t>Audit was last year - review only</t>
  </si>
  <si>
    <t xml:space="preserve">            Project Supplies</t>
  </si>
  <si>
    <t>6700</t>
  </si>
  <si>
    <t>Shoebox included</t>
  </si>
  <si>
    <t xml:space="preserve">            Food Costs</t>
  </si>
  <si>
    <t>6703</t>
  </si>
  <si>
    <t>Hunger &amp; Homelessnes + Hospitality mostly</t>
  </si>
  <si>
    <t xml:space="preserve">            Other Project Costs</t>
  </si>
  <si>
    <t>6709</t>
  </si>
  <si>
    <t>Committee expenses</t>
  </si>
  <si>
    <t xml:space="preserve">            Purchases for Resale</t>
  </si>
  <si>
    <t>6750</t>
  </si>
  <si>
    <t>Office "book shop"</t>
  </si>
  <si>
    <t xml:space="preserve">            Donations &amp; Grants</t>
  </si>
  <si>
    <t>6800</t>
  </si>
  <si>
    <t>$2,000 to each of four organizations* + Pers Aid &amp; Peace funds used</t>
  </si>
  <si>
    <t xml:space="preserve">            Scholarship Awards</t>
  </si>
  <si>
    <t>6805</t>
  </si>
  <si>
    <t>Mostly Simpson + R/E, Walcott Foster</t>
  </si>
  <si>
    <t xml:space="preserve">            Dues, Subscriptions, Books, Etc</t>
  </si>
  <si>
    <t>6807</t>
  </si>
  <si>
    <t>Office &amp; Library subscriptions</t>
  </si>
  <si>
    <t>Signifcant reduction in Shoebox funding is expected due to World Bank policy changes related to fund raising there.</t>
  </si>
  <si>
    <t>Items in this category were provided by Property Committee</t>
  </si>
  <si>
    <t xml:space="preserve">            Telephone</t>
  </si>
  <si>
    <t>6200</t>
  </si>
  <si>
    <t xml:space="preserve">            Gas</t>
  </si>
  <si>
    <t>6210</t>
  </si>
  <si>
    <t xml:space="preserve">            Electric</t>
  </si>
  <si>
    <t>6220</t>
  </si>
  <si>
    <t xml:space="preserve">            Water &amp; Sewer Expense</t>
  </si>
  <si>
    <t>6230</t>
  </si>
  <si>
    <t xml:space="preserve">            Trash &amp; Recycle</t>
  </si>
  <si>
    <t>6240</t>
  </si>
  <si>
    <t xml:space="preserve">            Custodial Service</t>
  </si>
  <si>
    <t>6250</t>
  </si>
  <si>
    <t>Increased substantially to appropriately service whole property</t>
  </si>
  <si>
    <t xml:space="preserve">            Custodial Supplies</t>
  </si>
  <si>
    <t>6255</t>
  </si>
  <si>
    <t xml:space="preserve">            Building Maintenance &amp; Repairs</t>
  </si>
  <si>
    <t>6300</t>
  </si>
  <si>
    <t xml:space="preserve">            Ground Maintenance</t>
  </si>
  <si>
    <t>6310</t>
  </si>
  <si>
    <t xml:space="preserve">            Insurance - Property &amp; Liability</t>
  </si>
  <si>
    <t>6350</t>
  </si>
  <si>
    <t>6375</t>
  </si>
  <si>
    <t>Reduction in assessment of property by D.C.</t>
  </si>
  <si>
    <t xml:space="preserve">            Building &amp; Grounds - Other Costs</t>
  </si>
  <si>
    <t>6390</t>
  </si>
  <si>
    <t xml:space="preserve">            Furnishings Costs</t>
  </si>
  <si>
    <t>6650</t>
  </si>
  <si>
    <t>Significant changes in custodial and offsetting savings in taxes expected</t>
  </si>
  <si>
    <t xml:space="preserve">            Office Supplies</t>
  </si>
  <si>
    <t>6400</t>
  </si>
  <si>
    <t xml:space="preserve">            Postage</t>
  </si>
  <si>
    <t>6410</t>
  </si>
  <si>
    <t>F&amp;S estimate</t>
  </si>
  <si>
    <t xml:space="preserve">            Printing &amp; Copying</t>
  </si>
  <si>
    <t>6420</t>
  </si>
  <si>
    <t xml:space="preserve">            Computer Expense</t>
  </si>
  <si>
    <t>6500</t>
  </si>
  <si>
    <t xml:space="preserve">            Equipment Costs</t>
  </si>
  <si>
    <t>6600</t>
  </si>
  <si>
    <t>Increase due to F&amp;S plan for additional newsletter mailing</t>
  </si>
  <si>
    <t xml:space="preserve">            Other Payroll Costs</t>
  </si>
  <si>
    <t>6090</t>
  </si>
  <si>
    <t>Payroll processing</t>
  </si>
  <si>
    <t xml:space="preserve">            BYM support (apportionment)</t>
  </si>
  <si>
    <t>6150</t>
  </si>
  <si>
    <t>Actual</t>
  </si>
  <si>
    <t xml:space="preserve">            Bank &amp; Credit Card Fees</t>
  </si>
  <si>
    <t>6900</t>
  </si>
  <si>
    <t>Estimated credit card processing cost + Safety Deposit box cost</t>
  </si>
  <si>
    <t xml:space="preserve">            Miscellaneous Expense</t>
  </si>
  <si>
    <t>6905</t>
  </si>
  <si>
    <t>Net Income less Expense</t>
  </si>
  <si>
    <t>Transfer to Property Reserve Fund</t>
  </si>
  <si>
    <t>Transfer to Capital Campaign Fund</t>
  </si>
  <si>
    <t>*Friends Committee on National Legislation,Baltimore Yearly Meeting Camping Program</t>
  </si>
  <si>
    <t>American Friends Service Committee – DC  and William Penn House</t>
  </si>
  <si>
    <t>Dept</t>
  </si>
  <si>
    <t>FY2004</t>
  </si>
  <si>
    <t>6/30/2003</t>
  </si>
  <si>
    <t>JE - FY03 Bal</t>
  </si>
  <si>
    <t>FY 03 Balances</t>
  </si>
  <si>
    <t>7/9/2003</t>
  </si>
  <si>
    <t>1009</t>
  </si>
  <si>
    <t>Annual Termite Treatment Guarantee</t>
  </si>
  <si>
    <t>7/17/2003</t>
  </si>
  <si>
    <t>1015</t>
  </si>
  <si>
    <t>Yearly Pest Control Service</t>
  </si>
  <si>
    <t>7/25/2003</t>
  </si>
  <si>
    <t>S1043092.001</t>
  </si>
  <si>
    <t>Par 38 flood light</t>
  </si>
  <si>
    <t>8/4/2003</t>
  </si>
  <si>
    <t>S1046521.001</t>
  </si>
  <si>
    <t>Par 38 light bulbs</t>
  </si>
  <si>
    <t>8/7/2003</t>
  </si>
  <si>
    <t>1029</t>
  </si>
  <si>
    <t>Clem Swisher</t>
  </si>
  <si>
    <t>electrical &amp; duct tape</t>
  </si>
  <si>
    <t>8/15/2003</t>
  </si>
  <si>
    <t>041618</t>
  </si>
  <si>
    <t>Trash Cans</t>
  </si>
  <si>
    <t>8/21/2003</t>
  </si>
  <si>
    <t>1039</t>
  </si>
  <si>
    <t>Trash Cans &amp; Smoke Detectors &amp; Bricks</t>
  </si>
  <si>
    <t>801</t>
  </si>
  <si>
    <t>9/17/2003</t>
  </si>
  <si>
    <t>042605</t>
  </si>
  <si>
    <t>Supplies &amp; Equipment</t>
  </si>
  <si>
    <t>10/3/2003</t>
  </si>
  <si>
    <t>7631</t>
  </si>
  <si>
    <t>Kraft Service</t>
  </si>
  <si>
    <t>Check A/C &amp; thermostat</t>
  </si>
  <si>
    <t>10/16/2003</t>
  </si>
  <si>
    <t>66343</t>
  </si>
  <si>
    <t>Heating System Check</t>
  </si>
  <si>
    <t>7671</t>
  </si>
  <si>
    <t>Service for A/C</t>
  </si>
  <si>
    <t>10/20/2003</t>
  </si>
  <si>
    <t>QH paint 03</t>
  </si>
  <si>
    <t>Shutters &amp; Building Paint for Quaker House</t>
  </si>
  <si>
    <t>JE - 022</t>
  </si>
  <si>
    <t>J Juenemann Painting of QH exterior</t>
  </si>
  <si>
    <t>10/22/2003</t>
  </si>
  <si>
    <t>7675</t>
  </si>
  <si>
    <t>Furnaces checked</t>
  </si>
  <si>
    <t>11/26/2003</t>
  </si>
  <si>
    <t>1142</t>
  </si>
  <si>
    <t>R &amp; R Enterprises</t>
  </si>
  <si>
    <t>MH door &amp; screws, janitor closet door, &amp; window well</t>
  </si>
  <si>
    <t>12/18/2003</t>
  </si>
  <si>
    <t>1159</t>
  </si>
  <si>
    <t>Balance due on painting</t>
  </si>
  <si>
    <t>1153</t>
  </si>
  <si>
    <t>Depo on contract for shutter replacement</t>
  </si>
  <si>
    <t>Inv pd on ck 1159 was part of orig proposal</t>
  </si>
  <si>
    <t>J Juenemann Repair of QH shutters</t>
  </si>
  <si>
    <t>1/8/2004</t>
  </si>
  <si>
    <t>1179</t>
  </si>
  <si>
    <t>Termite treatment guarantee</t>
  </si>
  <si>
    <t>2/19/2004</t>
  </si>
  <si>
    <t>JE Code Correction</t>
  </si>
  <si>
    <t>District Lock - Dept Code Error</t>
  </si>
  <si>
    <t>2/20/2004</t>
  </si>
  <si>
    <t>046905</t>
  </si>
  <si>
    <t>Keys, etc</t>
  </si>
  <si>
    <t>2/26/2004</t>
  </si>
  <si>
    <t>Exp 2/04</t>
  </si>
  <si>
    <t>Smoke Detector Battery</t>
  </si>
  <si>
    <t>3/1/2004</t>
  </si>
  <si>
    <t>047146</t>
  </si>
  <si>
    <t>Key miscut &amp; returned for credit</t>
  </si>
  <si>
    <t>3/26/2004</t>
  </si>
  <si>
    <t>14403</t>
  </si>
  <si>
    <t>Final bill on replacement shutters</t>
  </si>
  <si>
    <t>Painting shutters</t>
  </si>
  <si>
    <t>Ck 1325</t>
  </si>
  <si>
    <t>Shutters on Inv14401 were incl in orig contract</t>
  </si>
  <si>
    <t>J Juenemann Repair of QH shutters &amp; painting work</t>
  </si>
  <si>
    <t>4/1/2004</t>
  </si>
  <si>
    <t>Becker Electric replacement of Flourescent Lights</t>
  </si>
  <si>
    <t>1651</t>
  </si>
  <si>
    <t>Becker Electric</t>
  </si>
  <si>
    <t>Replace Meeting House flourescents</t>
  </si>
  <si>
    <t>4/27/2004</t>
  </si>
  <si>
    <t>1372</t>
  </si>
  <si>
    <t>Window Repair on Apt (Invoice 048468)</t>
  </si>
  <si>
    <t>4/30/2004</t>
  </si>
  <si>
    <t>7852</t>
  </si>
  <si>
    <t>A/C Service Call</t>
  </si>
  <si>
    <t>6/15/2004</t>
  </si>
  <si>
    <t>96095359</t>
  </si>
  <si>
    <t>Stanley Access Tech</t>
  </si>
  <si>
    <t>New door - 2nd floor of Meeting House</t>
  </si>
  <si>
    <t>6/30/2004</t>
  </si>
  <si>
    <t>AJE 6</t>
  </si>
  <si>
    <t>Expense Juenmann Painting of Quaker House</t>
  </si>
  <si>
    <t>JE 2004-6-004</t>
  </si>
  <si>
    <t>Distribute Expense by Function</t>
  </si>
  <si>
    <t>FY2005</t>
  </si>
  <si>
    <t>7/1/2004</t>
  </si>
  <si>
    <t>35680</t>
  </si>
  <si>
    <t>Annual Contract</t>
  </si>
  <si>
    <t>33852</t>
  </si>
  <si>
    <t>Annual service</t>
  </si>
  <si>
    <t>7/6/2004</t>
  </si>
  <si>
    <t>1438</t>
  </si>
  <si>
    <t>Termite Treatment Guarantee Renewal</t>
  </si>
  <si>
    <t>7/9/2004</t>
  </si>
  <si>
    <t>050844</t>
  </si>
  <si>
    <t>Glass for QH Apt</t>
  </si>
  <si>
    <t>7/15/2004</t>
  </si>
  <si>
    <t>Painting 7/04</t>
  </si>
  <si>
    <t>Jacqueline DeCarlo</t>
  </si>
  <si>
    <t>Paint for Apt Living Room</t>
  </si>
  <si>
    <t>8/6/2004</t>
  </si>
  <si>
    <t>051679</t>
  </si>
  <si>
    <t>Appliance Cords</t>
  </si>
  <si>
    <t>100</t>
  </si>
  <si>
    <t>8/8/2004</t>
  </si>
  <si>
    <t>051720</t>
  </si>
  <si>
    <t>Appliance Cord</t>
  </si>
  <si>
    <t>9/23/2004</t>
  </si>
  <si>
    <t>9/23/04</t>
  </si>
  <si>
    <t>Smoke Detector Batteries</t>
  </si>
  <si>
    <t>9/30/2004</t>
  </si>
  <si>
    <t>3867-Part 2</t>
  </si>
  <si>
    <t>Quarterly DC SUI remittance</t>
  </si>
  <si>
    <t>10/8/2004</t>
  </si>
  <si>
    <t>053455</t>
  </si>
  <si>
    <t>Trash Can</t>
  </si>
  <si>
    <t>10/12/2004</t>
  </si>
  <si>
    <t>3867</t>
  </si>
  <si>
    <t>Quaker House heat check</t>
  </si>
  <si>
    <t>10/19/2004</t>
  </si>
  <si>
    <t>053735</t>
  </si>
  <si>
    <t>Cord &amp; Flourescent Bulbs</t>
  </si>
  <si>
    <t>10/26/2004</t>
  </si>
  <si>
    <t>8006</t>
  </si>
  <si>
    <t>Fall Maintenance</t>
  </si>
  <si>
    <t>11/11/2004</t>
  </si>
  <si>
    <t>steel trash cans</t>
  </si>
  <si>
    <t>Four steel trash cans</t>
  </si>
  <si>
    <t>1523</t>
  </si>
  <si>
    <t>Handicap Assist for ladies room</t>
  </si>
  <si>
    <t>11/19/2004</t>
  </si>
  <si>
    <t>7331</t>
  </si>
  <si>
    <t>QH Thermostat check &amp; adjustment</t>
  </si>
  <si>
    <t>12/14/2004</t>
  </si>
  <si>
    <t>7881</t>
  </si>
  <si>
    <t>Quaker House Pressure Reg &amp; Relief Valve Replacement</t>
  </si>
  <si>
    <t>1/13/2005</t>
  </si>
  <si>
    <t>63279-2005</t>
  </si>
  <si>
    <t>MH Termite Treatement Guarantee 2/16/05-2/15/06</t>
  </si>
  <si>
    <t>2/23/2005</t>
  </si>
  <si>
    <t>8093</t>
  </si>
  <si>
    <t>Replace 4-way diffusers with 2-way in Mtg Rm</t>
  </si>
  <si>
    <t>4/12/2005</t>
  </si>
  <si>
    <t>39056</t>
  </si>
  <si>
    <t>Fire Extinguisher Replacement, Inspection, Refill</t>
  </si>
  <si>
    <t>6/21/2005</t>
  </si>
  <si>
    <t>8176</t>
  </si>
  <si>
    <t>Air Conditioning Maintenance</t>
  </si>
  <si>
    <t>6/30/2005</t>
  </si>
  <si>
    <t>Functional Exp 6/05</t>
  </si>
  <si>
    <t>Distribute expenses by function</t>
  </si>
  <si>
    <t>FY2006</t>
  </si>
  <si>
    <t>38505-05</t>
  </si>
  <si>
    <t>Invoice-Annual Contract QH</t>
  </si>
  <si>
    <t>8/16/05</t>
  </si>
  <si>
    <t>Annual termite guarantee</t>
  </si>
  <si>
    <t>8/18/2005</t>
  </si>
  <si>
    <t>Padlock &amp; Keys</t>
  </si>
  <si>
    <t>Reimbursement for expenese</t>
  </si>
  <si>
    <t>10/18/2005</t>
  </si>
  <si>
    <t>8333</t>
  </si>
  <si>
    <t>Fall Maintenance Ck</t>
  </si>
  <si>
    <t>10/28/2005</t>
  </si>
  <si>
    <t>2 trash cans</t>
  </si>
  <si>
    <t>Expense reimbursement</t>
  </si>
  <si>
    <t>11/17/2005</t>
  </si>
  <si>
    <t>batteries</t>
  </si>
  <si>
    <t>reimbursement of expenses</t>
  </si>
  <si>
    <t>2133</t>
  </si>
  <si>
    <t>Reimbursement for smoke alarms</t>
  </si>
  <si>
    <t>1/12/2006</t>
  </si>
  <si>
    <t>MH Guar A/C 62379</t>
  </si>
  <si>
    <t>Annual guarantee for Meeting House</t>
  </si>
  <si>
    <t>1/31/2006</t>
  </si>
  <si>
    <t>9/8/03</t>
  </si>
  <si>
    <t>Overpymt from 2003 never recorded</t>
  </si>
  <si>
    <t>65860</t>
  </si>
  <si>
    <t>Window Glass</t>
  </si>
  <si>
    <t>65950</t>
  </si>
  <si>
    <t>Returned Glass</t>
  </si>
  <si>
    <t>3/31/2006</t>
  </si>
  <si>
    <t>67623</t>
  </si>
  <si>
    <t>Window Repair costs</t>
  </si>
  <si>
    <t>4/19/2006</t>
  </si>
  <si>
    <t>83466</t>
  </si>
  <si>
    <t>maintenance ck</t>
  </si>
  <si>
    <t>5/28/2006</t>
  </si>
  <si>
    <t>batteries 5/06</t>
  </si>
  <si>
    <t>6/30/2006</t>
  </si>
  <si>
    <t>Record Func Expense</t>
  </si>
  <si>
    <t>FY2007</t>
  </si>
  <si>
    <t>2007 QH</t>
  </si>
  <si>
    <t>Annual contract</t>
  </si>
  <si>
    <t>2007 MH</t>
  </si>
  <si>
    <t>Annual contract 2007</t>
  </si>
  <si>
    <t>8/1/2006</t>
  </si>
  <si>
    <t>8/06-07 QH</t>
  </si>
  <si>
    <t>Annual termite guarantee 8/16/06 - 8/15/07 QH</t>
  </si>
  <si>
    <t>8/21/2006</t>
  </si>
  <si>
    <t>8762</t>
  </si>
  <si>
    <t>AlarmWorks</t>
  </si>
  <si>
    <t>Install new detector</t>
  </si>
  <si>
    <t>8763</t>
  </si>
  <si>
    <t>Alarm work invoice</t>
  </si>
  <si>
    <t>10/12/2006</t>
  </si>
  <si>
    <t>22562</t>
  </si>
  <si>
    <t>Routine Heat Check &amp; Repairs</t>
  </si>
  <si>
    <t>10/26/2006</t>
  </si>
  <si>
    <t>8633</t>
  </si>
  <si>
    <t>Annual maintenance</t>
  </si>
  <si>
    <t>11/1/2006</t>
  </si>
  <si>
    <t>2393</t>
  </si>
  <si>
    <t>Maryland Carpet &amp; Tile</t>
  </si>
  <si>
    <t>Stair Treads</t>
  </si>
  <si>
    <t>12/1/2006</t>
  </si>
  <si>
    <t>stair treads</t>
  </si>
  <si>
    <t>Jimmy's Remodling &amp; Painting</t>
  </si>
  <si>
    <t>Remove old stair treads &amp; install new</t>
  </si>
  <si>
    <t>batteries 11-06</t>
  </si>
  <si>
    <t>smoke detector batteries</t>
  </si>
  <si>
    <t>12/4/2006</t>
  </si>
  <si>
    <t>74573</t>
  </si>
  <si>
    <t>Hose &amp; sponge tape</t>
  </si>
  <si>
    <t>601</t>
  </si>
  <si>
    <t>12/5/2006</t>
  </si>
  <si>
    <t>74616 &amp; 74667</t>
  </si>
  <si>
    <t>Tape &amp; Contact Cement</t>
  </si>
  <si>
    <t>12/29/2006</t>
  </si>
  <si>
    <t>569</t>
  </si>
  <si>
    <t>Roof repair work</t>
  </si>
  <si>
    <t>1/1/2007</t>
  </si>
  <si>
    <t>Termite MH</t>
  </si>
  <si>
    <t>1/2/2007</t>
  </si>
  <si>
    <t>Roof Repair Depo</t>
  </si>
  <si>
    <t>Reimbuse for roof vent repair deposit</t>
  </si>
  <si>
    <t>1/4/2007</t>
  </si>
  <si>
    <t>Gutters</t>
  </si>
  <si>
    <t>Gutter cleaning</t>
  </si>
  <si>
    <t>2/12/2007</t>
  </si>
  <si>
    <t>44</t>
  </si>
  <si>
    <t>roofing repair</t>
  </si>
  <si>
    <t>Roofing 2</t>
  </si>
  <si>
    <t>Deposit on roofing work</t>
  </si>
  <si>
    <t>2/22/2007</t>
  </si>
  <si>
    <t>8682</t>
  </si>
  <si>
    <t>MH heat repair</t>
  </si>
  <si>
    <t>4/10/2007</t>
  </si>
  <si>
    <t>2007-04-10</t>
  </si>
  <si>
    <t>Petty Cash - Replace toilet handle`</t>
  </si>
  <si>
    <t>5/2/2007</t>
  </si>
  <si>
    <t>26783</t>
  </si>
  <si>
    <t>Truned off heat</t>
  </si>
  <si>
    <t>5/18/2007</t>
  </si>
  <si>
    <t>79221</t>
  </si>
  <si>
    <t>15 foot ext cord</t>
  </si>
  <si>
    <t>5/25/2007</t>
  </si>
  <si>
    <t>8735</t>
  </si>
  <si>
    <t>Check air conditioners</t>
  </si>
  <si>
    <t>V6/15/07</t>
  </si>
  <si>
    <t>Commerce Bank</t>
  </si>
  <si>
    <t>Washers for fire alarm boxes</t>
  </si>
  <si>
    <t>Dept 100</t>
  </si>
  <si>
    <t>Functional Expense</t>
  </si>
  <si>
    <t>MH Func 07</t>
  </si>
  <si>
    <t>Just Jacks</t>
  </si>
  <si>
    <t>Correct line item code</t>
  </si>
  <si>
    <t>MH Ground Func</t>
  </si>
  <si>
    <t>FY2008</t>
  </si>
  <si>
    <t>QH Gurar 2007/8</t>
  </si>
  <si>
    <t>Annual Guarantee 8/16/07-8/15/08</t>
  </si>
  <si>
    <t>7/3/2007</t>
  </si>
  <si>
    <t>24708</t>
  </si>
  <si>
    <t>toilet repair QH living room</t>
  </si>
  <si>
    <t>8/1/2007</t>
  </si>
  <si>
    <t>QH 8/07-7/08</t>
  </si>
  <si>
    <t>Monthly Extermination</t>
  </si>
  <si>
    <t>Annual Fee</t>
  </si>
  <si>
    <t>Annual Fee for Monthly Pest Service</t>
  </si>
  <si>
    <t>8/7/2007</t>
  </si>
  <si>
    <t>7-14-07</t>
  </si>
  <si>
    <t>Bal of insert for fire boxes</t>
  </si>
  <si>
    <t>tape &amp; smoke detect</t>
  </si>
  <si>
    <t>Reimbursement for tape &amp; one smoke detector</t>
  </si>
  <si>
    <t>8/14/2007</t>
  </si>
  <si>
    <t>12923</t>
  </si>
  <si>
    <t>Petitbon Alarm Co</t>
  </si>
  <si>
    <t>Service Call</t>
  </si>
  <si>
    <t>10/7/2007</t>
  </si>
  <si>
    <t>07-00174</t>
  </si>
  <si>
    <t>Replace lights</t>
  </si>
  <si>
    <t>10/19/2007</t>
  </si>
  <si>
    <t>30599</t>
  </si>
  <si>
    <t>Heating Check</t>
  </si>
  <si>
    <t>11/27/2007</t>
  </si>
  <si>
    <t>25108</t>
  </si>
  <si>
    <t>toilet repair</t>
  </si>
  <si>
    <t>12/16/2007</t>
  </si>
  <si>
    <t>07-00185</t>
  </si>
  <si>
    <t>Replace ballasts &amp; lamps</t>
  </si>
  <si>
    <t>12/31/2007</t>
  </si>
  <si>
    <t>Sm Det Batt 12/07</t>
  </si>
  <si>
    <t>1/7/2008</t>
  </si>
  <si>
    <t>32533</t>
  </si>
  <si>
    <t>Check Boiler &amp; winterize system</t>
  </si>
  <si>
    <t>1/10/2008</t>
  </si>
  <si>
    <t>25230</t>
  </si>
  <si>
    <t>Toilet &amp; sink repairs</t>
  </si>
  <si>
    <t>1/17/2008</t>
  </si>
  <si>
    <t>86355</t>
  </si>
  <si>
    <t>Mini Fluorescent Bulbs</t>
  </si>
  <si>
    <t>86353</t>
  </si>
  <si>
    <t>1/18/2008</t>
  </si>
  <si>
    <t>25251</t>
  </si>
  <si>
    <t>Water Heater</t>
  </si>
  <si>
    <t>1/21/2008</t>
  </si>
  <si>
    <t>Tom 1/08 CC</t>
  </si>
  <si>
    <t>1/22/2008</t>
  </si>
  <si>
    <t>2008-01-22</t>
  </si>
  <si>
    <t>Window Repair</t>
  </si>
  <si>
    <t>1/24/2008</t>
  </si>
  <si>
    <t>19732</t>
  </si>
  <si>
    <t>No heat at School</t>
  </si>
  <si>
    <t>2/8/2008</t>
  </si>
  <si>
    <t>613560</t>
  </si>
  <si>
    <t>key padlock to existing key</t>
  </si>
  <si>
    <t>2/15/2008</t>
  </si>
  <si>
    <t>MH 2/08-09</t>
  </si>
  <si>
    <t>MH Annual Termite Treatment Guarantee</t>
  </si>
  <si>
    <t>2/20/2008</t>
  </si>
  <si>
    <t>87260</t>
  </si>
  <si>
    <t>Duct Tape</t>
  </si>
  <si>
    <t>2/22/2008</t>
  </si>
  <si>
    <t>25328</t>
  </si>
  <si>
    <t>School rest room repairs</t>
  </si>
  <si>
    <t>3/7/2008</t>
  </si>
  <si>
    <t>25372</t>
  </si>
  <si>
    <t>Toilet repairs</t>
  </si>
  <si>
    <t>5/16/2008</t>
  </si>
  <si>
    <t>25558</t>
  </si>
  <si>
    <t>Kitchen repairs &amp; men's room urinal valve</t>
  </si>
  <si>
    <t>07-00219</t>
  </si>
  <si>
    <t>Lamp replacement</t>
  </si>
  <si>
    <t>5/22/2008</t>
  </si>
  <si>
    <t>143</t>
  </si>
  <si>
    <t>Repair &amp; Maintenance on roof</t>
  </si>
  <si>
    <t>5/23/2008</t>
  </si>
  <si>
    <t>Batteries 5/08</t>
  </si>
  <si>
    <t>Smoke detector batteries</t>
  </si>
  <si>
    <t>6/5/2008</t>
  </si>
  <si>
    <t>Accessibility 6/08</t>
  </si>
  <si>
    <t>Louis Tenenbaum, LLC</t>
  </si>
  <si>
    <t>Preliminary Accessibility Review &amp; Recommendation</t>
  </si>
  <si>
    <t>6/10/2008</t>
  </si>
  <si>
    <t>25634</t>
  </si>
  <si>
    <t>Repair boys room toilet at SfF</t>
  </si>
  <si>
    <t>6/14/2008</t>
  </si>
  <si>
    <t>6/14/08</t>
  </si>
  <si>
    <t>Dishwasher repair</t>
  </si>
  <si>
    <t>Handicap access rails for ladies room MH</t>
  </si>
  <si>
    <t>Func Exp - MH</t>
  </si>
  <si>
    <t>Functional Expense Distribution</t>
  </si>
  <si>
    <t>FY2009</t>
  </si>
  <si>
    <t>7/1/2008</t>
  </si>
  <si>
    <t>3462416- 7/2008</t>
  </si>
  <si>
    <t>Termite Guarantee through 8/15/09</t>
  </si>
  <si>
    <t>70108</t>
  </si>
  <si>
    <t>Monthly termite treatment - 1 year</t>
  </si>
  <si>
    <t>7/9/2008</t>
  </si>
  <si>
    <t>954634</t>
  </si>
  <si>
    <t>Service call &amp; new keys for School</t>
  </si>
  <si>
    <t>7/13/2008</t>
  </si>
  <si>
    <t>91741</t>
  </si>
  <si>
    <t>Paint for Railings</t>
  </si>
  <si>
    <t>7/19/2008</t>
  </si>
  <si>
    <t>7/15-19/08</t>
  </si>
  <si>
    <t>Railing &amp; Gate painting</t>
  </si>
  <si>
    <t>7/28/2008</t>
  </si>
  <si>
    <t>7/23-28/08</t>
  </si>
  <si>
    <t>Terrace &amp; stair rail painting</t>
  </si>
  <si>
    <t>7/31/2008</t>
  </si>
  <si>
    <t>124728</t>
  </si>
  <si>
    <t>Annual 8/1/08-7/31/09 pest service</t>
  </si>
  <si>
    <t>91762</t>
  </si>
  <si>
    <t>Keys for SfF &amp; Paint for Gates</t>
  </si>
  <si>
    <t>9/9/2008</t>
  </si>
  <si>
    <t>9164</t>
  </si>
  <si>
    <t>Meeting Room A/C</t>
  </si>
  <si>
    <t>9/15/2008</t>
  </si>
  <si>
    <t>25842</t>
  </si>
  <si>
    <t>Drain wrok + Apt sink &amp; tank repair</t>
  </si>
  <si>
    <t>1377812</t>
  </si>
  <si>
    <t>Towels &amp; 9V batteries</t>
  </si>
  <si>
    <t>9/30/2008</t>
  </si>
  <si>
    <t>True V 9/08</t>
  </si>
  <si>
    <t>Statement</t>
  </si>
  <si>
    <t>PR 2008-09-30</t>
  </si>
  <si>
    <t>10/14/2008</t>
  </si>
  <si>
    <t>25902</t>
  </si>
  <si>
    <t>Toilet Repairs</t>
  </si>
  <si>
    <t>10/15/2008</t>
  </si>
  <si>
    <t>Wax 10/15/078</t>
  </si>
  <si>
    <t>John Wax</t>
  </si>
  <si>
    <t>Hours worked as handyman</t>
  </si>
  <si>
    <t>Wax 10/15</t>
  </si>
  <si>
    <t>Wax entered via PR</t>
  </si>
  <si>
    <t>10/17/2008</t>
  </si>
  <si>
    <t>094859</t>
  </si>
  <si>
    <t>10/21/2008</t>
  </si>
  <si>
    <t>10/21 reimb</t>
  </si>
  <si>
    <t>Reimbursement for hardware store</t>
  </si>
  <si>
    <t>25925</t>
  </si>
  <si>
    <t>Apt leak into class - radiator repair</t>
  </si>
  <si>
    <t>10/27/2008</t>
  </si>
  <si>
    <t>38175-Adj</t>
  </si>
  <si>
    <t>30097</t>
  </si>
  <si>
    <t>Void duplicated entry</t>
  </si>
  <si>
    <t>38175</t>
  </si>
  <si>
    <t>Routine Heat Check</t>
  </si>
  <si>
    <t>Furnace Start-Up</t>
  </si>
  <si>
    <t>95180</t>
  </si>
  <si>
    <t>Wall Hanger &amp; Picture Wire</t>
  </si>
  <si>
    <t>95179</t>
  </si>
  <si>
    <t>Supplies for maintenance work</t>
  </si>
  <si>
    <t>10/31/2008</t>
  </si>
  <si>
    <t>PR 2008-10-31</t>
  </si>
  <si>
    <t>Petty Cash Hardware Store Receipt</t>
  </si>
  <si>
    <t>11/12/2008</t>
  </si>
  <si>
    <t>25967</t>
  </si>
  <si>
    <t>Girls room School for Friends</t>
  </si>
  <si>
    <t>11/15/2008</t>
  </si>
  <si>
    <t>PR 2008-11-15</t>
  </si>
  <si>
    <t>11/18/2008</t>
  </si>
  <si>
    <t>9253</t>
  </si>
  <si>
    <t>School air conditioner</t>
  </si>
  <si>
    <t>11/19/2008</t>
  </si>
  <si>
    <t>25983</t>
  </si>
  <si>
    <t>11/20/2008</t>
  </si>
  <si>
    <t>Car Accident</t>
  </si>
  <si>
    <t>Car Accident on Bldg Supply Pick Up with J Wax</t>
  </si>
  <si>
    <t>12/3/2008</t>
  </si>
  <si>
    <t>26028</t>
  </si>
  <si>
    <t>Kitchen sink drain - apt</t>
  </si>
  <si>
    <t>12/4/2008</t>
  </si>
  <si>
    <t>408</t>
  </si>
  <si>
    <t>Gutter Cleaning</t>
  </si>
  <si>
    <t>409</t>
  </si>
  <si>
    <t>fix apt roof leak</t>
  </si>
  <si>
    <t>12/19/2008</t>
  </si>
  <si>
    <t>424</t>
  </si>
  <si>
    <t>QH roof leak</t>
  </si>
  <si>
    <t>12/24/2008</t>
  </si>
  <si>
    <t>12/08</t>
  </si>
  <si>
    <t>Replaster &amp; repaint Apt for water damage</t>
  </si>
  <si>
    <t>1/29/2009</t>
  </si>
  <si>
    <t>1/26-29/09</t>
  </si>
  <si>
    <t>Repair &amp; paint children's library</t>
  </si>
  <si>
    <t>2/1/2009</t>
  </si>
  <si>
    <t>MH Term Guarantee</t>
  </si>
  <si>
    <t>Annual Termite Guarantee Renewal 2/15/09-2/14/10</t>
  </si>
  <si>
    <t>2/11/2009</t>
  </si>
  <si>
    <t>4669019</t>
  </si>
  <si>
    <t>duct tape</t>
  </si>
  <si>
    <t>3/23/2009</t>
  </si>
  <si>
    <t>07-00287</t>
  </si>
  <si>
    <t>3 ballasts</t>
  </si>
  <si>
    <t>3/25/2009</t>
  </si>
  <si>
    <t>S2374071.002</t>
  </si>
  <si>
    <t>Lamps</t>
  </si>
  <si>
    <t>3/30/2009</t>
  </si>
  <si>
    <t>149750</t>
  </si>
  <si>
    <t>Repair lock at School</t>
  </si>
  <si>
    <t>3/31/2009</t>
  </si>
  <si>
    <t>PR 2009-03-31</t>
  </si>
  <si>
    <t>5/7/2009</t>
  </si>
  <si>
    <t>26348</t>
  </si>
  <si>
    <t>School bathroom &amp; MH hose bib</t>
  </si>
  <si>
    <t>5/27/2009</t>
  </si>
  <si>
    <t>9399</t>
  </si>
  <si>
    <t>Maintenance cyheck on four units</t>
  </si>
  <si>
    <t>5/28/2009</t>
  </si>
  <si>
    <t>118</t>
  </si>
  <si>
    <t>Gutter Cleaning and roof check</t>
  </si>
  <si>
    <t>508533</t>
  </si>
  <si>
    <t>3 lock repairs</t>
  </si>
  <si>
    <t>6/2/2009</t>
  </si>
  <si>
    <t>101484</t>
  </si>
  <si>
    <t>Padlock, keys for QH cash box</t>
  </si>
  <si>
    <t>6/23/2009</t>
  </si>
  <si>
    <t>Steps &amp; 1/4 round</t>
  </si>
  <si>
    <t>Fellowship Hall Repair</t>
  </si>
  <si>
    <t>FY09 Func Exp</t>
  </si>
  <si>
    <t>Distribute functional expense</t>
  </si>
  <si>
    <t>MH Func Exp 09</t>
  </si>
  <si>
    <t>FY2010</t>
  </si>
  <si>
    <t>7/1/2009</t>
  </si>
  <si>
    <t>124713</t>
  </si>
  <si>
    <t>MH Annual Pest Control Service</t>
  </si>
  <si>
    <t>7/21/2009</t>
  </si>
  <si>
    <t>102958</t>
  </si>
  <si>
    <t>Key</t>
  </si>
  <si>
    <t>7/29/2009</t>
  </si>
  <si>
    <t>26508</t>
  </si>
  <si>
    <t>8/1/2009</t>
  </si>
  <si>
    <t>QH Pest Svc</t>
  </si>
  <si>
    <t>Monthly Pest Service Ref W-3462416</t>
  </si>
  <si>
    <t>124728-FY10</t>
  </si>
  <si>
    <t>8/1/09-7/31/10 Pest Svc @ 2121 Decatur</t>
  </si>
  <si>
    <t>8/14/2009</t>
  </si>
  <si>
    <t>QH Termite Guarantee</t>
  </si>
  <si>
    <t>Annual Invoice</t>
  </si>
  <si>
    <t>9/17/2009</t>
  </si>
  <si>
    <t>CC 9/09</t>
  </si>
  <si>
    <t>9/22/2009</t>
  </si>
  <si>
    <t>S2450366.001</t>
  </si>
  <si>
    <t>Ballaasts</t>
  </si>
  <si>
    <t>10/6/2009</t>
  </si>
  <si>
    <t>DeWitt 10/6//09</t>
  </si>
  <si>
    <t>Repair &amp; Maintenance</t>
  </si>
  <si>
    <t>10/13/2009</t>
  </si>
  <si>
    <t>2009-10-13</t>
  </si>
  <si>
    <t>Screen for window wells -petty cash</t>
  </si>
  <si>
    <t>Window glass - petty cash</t>
  </si>
  <si>
    <t>10/16/2009</t>
  </si>
  <si>
    <t>44634</t>
  </si>
  <si>
    <t>Repair Order</t>
  </si>
  <si>
    <t>10/19/2009</t>
  </si>
  <si>
    <t>26688</t>
  </si>
  <si>
    <t>Toilet &amp; hose repairs</t>
  </si>
  <si>
    <t>11/11/2009</t>
  </si>
  <si>
    <t>9520</t>
  </si>
  <si>
    <t>MH heating check</t>
  </si>
  <si>
    <t>11/24/2009</t>
  </si>
  <si>
    <t>271</t>
  </si>
  <si>
    <t>Clean gutters &amp; downspout</t>
  </si>
  <si>
    <t>11/25/2009</t>
  </si>
  <si>
    <t>26797</t>
  </si>
  <si>
    <t>Laundry tub faucet</t>
  </si>
  <si>
    <t>12/3/2009</t>
  </si>
  <si>
    <t>107010</t>
  </si>
  <si>
    <t>Key (5 copies)</t>
  </si>
  <si>
    <t>12/8/2009</t>
  </si>
  <si>
    <t>12/8/08</t>
  </si>
  <si>
    <t>Brookland Plumbing</t>
  </si>
  <si>
    <t>Plumbing repair</t>
  </si>
  <si>
    <t>Void Est Fee</t>
  </si>
  <si>
    <t>Void Brookland Inv</t>
  </si>
  <si>
    <t>12/9/2009</t>
  </si>
  <si>
    <t>107201</t>
  </si>
  <si>
    <t>Expanding sealant &amp; light bulbs</t>
  </si>
  <si>
    <t>12/10/2009</t>
  </si>
  <si>
    <t>26833</t>
  </si>
  <si>
    <t>Snake drain outside PTF door</t>
  </si>
  <si>
    <t>12/11/2009</t>
  </si>
  <si>
    <t>2009-12-11</t>
  </si>
  <si>
    <t>Invoice for services</t>
  </si>
  <si>
    <t>1/7/2010</t>
  </si>
  <si>
    <t>107913</t>
  </si>
  <si>
    <t>Key Copies</t>
  </si>
  <si>
    <t>1/14/2010</t>
  </si>
  <si>
    <t>CrCard 1/10</t>
  </si>
  <si>
    <t>Thermostat purchases on Amazon</t>
  </si>
  <si>
    <t>1/25/2010</t>
  </si>
  <si>
    <t>19</t>
  </si>
  <si>
    <t>Contract &amp; Over-run for extra slate &amp; copper needed</t>
  </si>
  <si>
    <t>1/31/2010</t>
  </si>
  <si>
    <t>2010-01 In Kind</t>
  </si>
  <si>
    <t>In Kind gift of work day supplies</t>
  </si>
  <si>
    <t>2/15/2010</t>
  </si>
  <si>
    <t>MH Termite Guarantee</t>
  </si>
  <si>
    <t>2/22/2010</t>
  </si>
  <si>
    <t>2/10 Cr Card</t>
  </si>
  <si>
    <t>3/2/2010</t>
  </si>
  <si>
    <t>109535</t>
  </si>
  <si>
    <t>Padlock &amp; Hasp for cash box</t>
  </si>
  <si>
    <t>3/4/2010</t>
  </si>
  <si>
    <t>3368</t>
  </si>
  <si>
    <t>Deposit on Roof Contract</t>
  </si>
  <si>
    <t>3/19/2010</t>
  </si>
  <si>
    <t>CC 03/10</t>
  </si>
  <si>
    <t>3/24/2010</t>
  </si>
  <si>
    <t>2010-03-24 In-kind</t>
  </si>
  <si>
    <t>Electrical supplies donated</t>
  </si>
  <si>
    <t>260</t>
  </si>
  <si>
    <t>3/26/2010</t>
  </si>
  <si>
    <t>74</t>
  </si>
  <si>
    <t>Balance on contract</t>
  </si>
  <si>
    <t>3/29/2010</t>
  </si>
  <si>
    <t>12049</t>
  </si>
  <si>
    <t>Michael J. Thomas Plumbing &amp; Heating Co</t>
  </si>
  <si>
    <t>cap gas line to range</t>
  </si>
  <si>
    <t>4/2/2010</t>
  </si>
  <si>
    <t>04/10 QH work</t>
  </si>
  <si>
    <t>Work on deck railing &amp; tap valves in old apt kitchen</t>
  </si>
  <si>
    <t>4/9/2010</t>
  </si>
  <si>
    <t>689328</t>
  </si>
  <si>
    <t>Front Door Lock Repair - MH</t>
  </si>
  <si>
    <t>4/12/2010</t>
  </si>
  <si>
    <t>27066</t>
  </si>
  <si>
    <t>Repairs required</t>
  </si>
  <si>
    <t>4/20/2010</t>
  </si>
  <si>
    <t>111207</t>
  </si>
  <si>
    <t>Key duplication</t>
  </si>
  <si>
    <t>4/22/2010</t>
  </si>
  <si>
    <t>S2529003.001</t>
  </si>
  <si>
    <t>Ballasts</t>
  </si>
  <si>
    <t>4/27/2010</t>
  </si>
  <si>
    <t>5/15/10 stmt</t>
  </si>
  <si>
    <t>Thermostat purchase</t>
  </si>
  <si>
    <t>5/6/2010</t>
  </si>
  <si>
    <t>111782</t>
  </si>
  <si>
    <t>Outlet plate</t>
  </si>
  <si>
    <t>5/7/2010</t>
  </si>
  <si>
    <t>Change Ballasts 5/10</t>
  </si>
  <si>
    <t>Change ballasts in storage room &amp; kitchen</t>
  </si>
  <si>
    <t>5/14/2010</t>
  </si>
  <si>
    <t>27140</t>
  </si>
  <si>
    <t>Repairs to MH bathroom &amp; laundry drain</t>
  </si>
  <si>
    <t>5/15/2010</t>
  </si>
  <si>
    <t>112007</t>
  </si>
  <si>
    <t>drywall</t>
  </si>
  <si>
    <t>112009</t>
  </si>
  <si>
    <t>sand paper</t>
  </si>
  <si>
    <t>5/18/2010</t>
  </si>
  <si>
    <t>27151</t>
  </si>
  <si>
    <t>Repair SfF bathrooms &amp; MH laundry sink</t>
  </si>
  <si>
    <t>5/21/2010</t>
  </si>
  <si>
    <t>112172</t>
  </si>
  <si>
    <t>cleansers, bulbs, keys</t>
  </si>
  <si>
    <t>JM480935</t>
  </si>
  <si>
    <t>Lock repair/replace</t>
  </si>
  <si>
    <t>5/22/2010</t>
  </si>
  <si>
    <t>5/13-22/10</t>
  </si>
  <si>
    <t>Floor, drywall, paint, electrical, trim &amp; ceiling fan in QH</t>
  </si>
  <si>
    <t>5/25/2010</t>
  </si>
  <si>
    <t>2010-05-25InKind</t>
  </si>
  <si>
    <t>Painting &amp; Repair Donation</t>
  </si>
  <si>
    <t>9654</t>
  </si>
  <si>
    <t>clean &amp; check 4 A/C &amp; furnaces</t>
  </si>
  <si>
    <t>112287</t>
  </si>
  <si>
    <t>Keys returned - not working</t>
  </si>
  <si>
    <t>5/27/2010</t>
  </si>
  <si>
    <t>JM480946</t>
  </si>
  <si>
    <t>Lock repair at Quaker House</t>
  </si>
  <si>
    <t>6/3/2010</t>
  </si>
  <si>
    <t>112582</t>
  </si>
  <si>
    <t>MH Keys</t>
  </si>
  <si>
    <t>6/8/2010</t>
  </si>
  <si>
    <t>112778</t>
  </si>
  <si>
    <t>screen - MH</t>
  </si>
  <si>
    <t>6/18/2010</t>
  </si>
  <si>
    <t>113116</t>
  </si>
  <si>
    <t>Bathroom fan, valve and chains</t>
  </si>
  <si>
    <t>6/23/2010</t>
  </si>
  <si>
    <t>113292</t>
  </si>
  <si>
    <t>Sand belt &amp; sprinkler ring</t>
  </si>
  <si>
    <t>Property 2010</t>
  </si>
  <si>
    <t>6/30/10 Dewitt</t>
  </si>
  <si>
    <t>preparation and repair at QH</t>
  </si>
  <si>
    <t>FY2011</t>
  </si>
  <si>
    <t>7/24/2010</t>
  </si>
  <si>
    <t>114160</t>
  </si>
  <si>
    <t>Drill bit extension</t>
  </si>
  <si>
    <t>Property Ctee FY 11-</t>
  </si>
  <si>
    <t>FY2012</t>
  </si>
  <si>
    <t>129335</t>
  </si>
  <si>
    <t>Compact heater</t>
  </si>
  <si>
    <t>Framing blade &amp; pliers</t>
  </si>
  <si>
    <t>280</t>
  </si>
  <si>
    <t>Compact heater to equip cost</t>
  </si>
  <si>
    <t>FY2013</t>
  </si>
  <si>
    <t>FY2014</t>
  </si>
  <si>
    <t>325</t>
  </si>
  <si>
    <t>12-9-14</t>
  </si>
  <si>
    <t>Extension cord &amp; blue painters tape</t>
  </si>
  <si>
    <t>RW 5/31/14</t>
  </si>
  <si>
    <t>Contracted labor</t>
  </si>
  <si>
    <t>6/20/2014</t>
  </si>
  <si>
    <t>TD 6/14 KO</t>
  </si>
  <si>
    <t>Mailboxes for tenants</t>
  </si>
  <si>
    <t>Home Depot</t>
  </si>
  <si>
    <t>Terrace room blinds</t>
  </si>
  <si>
    <t>Home depot ceiling tiles</t>
  </si>
  <si>
    <t>Terrace room ceiling fan</t>
  </si>
  <si>
    <t>Paint, repair, A/C units installed</t>
  </si>
  <si>
    <t>Ceiling tile replaced in MH Kit &amp; Decatur Pl</t>
  </si>
  <si>
    <t>RW 6/30/14</t>
  </si>
  <si>
    <t>Contractor services 6/16-30/14</t>
  </si>
  <si>
    <t>True 6/14</t>
  </si>
  <si>
    <t>Primer &amp; sand paper</t>
  </si>
  <si>
    <t>FY2015</t>
  </si>
  <si>
    <t>7/14/2014</t>
  </si>
  <si>
    <t>283456</t>
  </si>
  <si>
    <t>7/15/2014</t>
  </si>
  <si>
    <t>RW 7/15/14</t>
  </si>
  <si>
    <t>Casual labor 7/1-15/14</t>
  </si>
  <si>
    <t>7/21/2014</t>
  </si>
  <si>
    <t>7/14 KO CrCard</t>
  </si>
  <si>
    <t>7/23/2014</t>
  </si>
  <si>
    <t>1167</t>
  </si>
  <si>
    <t>Binis Ironworks LLC</t>
  </si>
  <si>
    <t>Refurbish both handrails</t>
  </si>
  <si>
    <t>7/24/2014</t>
  </si>
  <si>
    <t>4583</t>
  </si>
  <si>
    <t>USA Clean Master</t>
  </si>
  <si>
    <t>steam cleaning carpets &amp; upholstery</t>
  </si>
  <si>
    <t>6305 - Building Repairs</t>
  </si>
  <si>
    <t>7/29/2003</t>
  </si>
  <si>
    <t>21018</t>
  </si>
  <si>
    <t>Cleared sink in classroom</t>
  </si>
  <si>
    <t>9/29/2003</t>
  </si>
  <si>
    <t>21335</t>
  </si>
  <si>
    <t>Boys' room sink &amp; faucet</t>
  </si>
  <si>
    <t>10/15/2003</t>
  </si>
  <si>
    <t>5695</t>
  </si>
  <si>
    <t>MH bath fan &amp; QH electronic ballasts (2)</t>
  </si>
  <si>
    <t>10/31/2003</t>
  </si>
  <si>
    <t>CL78818</t>
  </si>
  <si>
    <t>Remove broken key</t>
  </si>
  <si>
    <t>11/20/2003</t>
  </si>
  <si>
    <t>1135</t>
  </si>
  <si>
    <t>JP Spadaro &amp; Sons, Inc</t>
  </si>
  <si>
    <t>Kitchen drain work</t>
  </si>
  <si>
    <t>12/9/2003</t>
  </si>
  <si>
    <t>1143</t>
  </si>
  <si>
    <t>Powder Room Toilet Repair</t>
  </si>
  <si>
    <t>CL80959</t>
  </si>
  <si>
    <t>Service Call &amp; Repair on Friends School Door</t>
  </si>
  <si>
    <t>1369</t>
  </si>
  <si>
    <t>Invoice 7119 X (Repair Meeting Room Fixture)</t>
  </si>
  <si>
    <t>6/2/2004</t>
  </si>
  <si>
    <t>7481</t>
  </si>
  <si>
    <t>Replace One Light Fixture</t>
  </si>
  <si>
    <t>6/18/2004</t>
  </si>
  <si>
    <t>21882</t>
  </si>
  <si>
    <t>Bathroom Repairs &amp; Hose Bib Repair</t>
  </si>
  <si>
    <t>9/8/2004</t>
  </si>
  <si>
    <t>101371</t>
  </si>
  <si>
    <t>Bathroom Repair</t>
  </si>
  <si>
    <t>9/29/2004</t>
  </si>
  <si>
    <t>B 101503</t>
  </si>
  <si>
    <t>apartment water heater repair</t>
  </si>
  <si>
    <t>22180</t>
  </si>
  <si>
    <t>School Bathroom Repairs</t>
  </si>
  <si>
    <t>11/16/2004</t>
  </si>
  <si>
    <t>22259</t>
  </si>
  <si>
    <t>Quaker House cold water line repair</t>
  </si>
  <si>
    <t>11/30/2004</t>
  </si>
  <si>
    <t>22300</t>
  </si>
  <si>
    <t>Apartment Toilet Snaked</t>
  </si>
  <si>
    <t>12/17/2004</t>
  </si>
  <si>
    <t>22363</t>
  </si>
  <si>
    <t>Preschool Girls' bathroom toilets</t>
  </si>
  <si>
    <t>12/30/2004</t>
  </si>
  <si>
    <t>9452</t>
  </si>
  <si>
    <t>Replace 3 ballasts @ school for Friends</t>
  </si>
  <si>
    <t>12/31/2004</t>
  </si>
  <si>
    <t>12/04</t>
  </si>
  <si>
    <t>Petty Cash Use -Gutter Cleaning</t>
  </si>
  <si>
    <t>3/11/2005</t>
  </si>
  <si>
    <t>85775</t>
  </si>
  <si>
    <t>Repair Bar in MH</t>
  </si>
  <si>
    <t>4/7/2005</t>
  </si>
  <si>
    <t>CL 86141</t>
  </si>
  <si>
    <t>School door repair</t>
  </si>
  <si>
    <t>5/2/2005</t>
  </si>
  <si>
    <t>CL86446</t>
  </si>
  <si>
    <t>Storeroom door knob in School</t>
  </si>
  <si>
    <t>5/9/2005</t>
  </si>
  <si>
    <t>22851</t>
  </si>
  <si>
    <t>Men's Room Urinal Repair</t>
  </si>
  <si>
    <t>6/16/2005</t>
  </si>
  <si>
    <t>22830</t>
  </si>
  <si>
    <t>Apt sink drain</t>
  </si>
  <si>
    <t>6/23/2005</t>
  </si>
  <si>
    <t>R Robinson Ck 1695</t>
  </si>
  <si>
    <t>Correct code error on reimbursement check</t>
  </si>
  <si>
    <t>7/21/2005</t>
  </si>
  <si>
    <t>1727</t>
  </si>
  <si>
    <t>Door lock repair for stuck lock</t>
  </si>
  <si>
    <t>7/28/2005</t>
  </si>
  <si>
    <t>1731</t>
  </si>
  <si>
    <t>Urinal Repair</t>
  </si>
  <si>
    <t>9/13/2005</t>
  </si>
  <si>
    <t>2805</t>
  </si>
  <si>
    <t>Outlets not functioning</t>
  </si>
  <si>
    <t>12/30/2005</t>
  </si>
  <si>
    <t>23275</t>
  </si>
  <si>
    <t>Repairs 12/8, 12/13, 12/22</t>
  </si>
  <si>
    <t>1/26/2006</t>
  </si>
  <si>
    <t>B104620</t>
  </si>
  <si>
    <t>Repair sinks &amp; toilet</t>
  </si>
  <si>
    <t>2/3/2006</t>
  </si>
  <si>
    <t>23360</t>
  </si>
  <si>
    <t>water pipe clamped</t>
  </si>
  <si>
    <t>2/9/2006</t>
  </si>
  <si>
    <t>2006-02-09</t>
  </si>
  <si>
    <t>3/18/2006</t>
  </si>
  <si>
    <t>Sat plumber</t>
  </si>
  <si>
    <t>reimburse plumber cost</t>
  </si>
  <si>
    <t>4/11/2006</t>
  </si>
  <si>
    <t>CL11952</t>
  </si>
  <si>
    <t>Window Locks &amp; Door Repair</t>
  </si>
  <si>
    <t>5/19/2006</t>
  </si>
  <si>
    <t>B1052710</t>
  </si>
  <si>
    <t>4849</t>
  </si>
  <si>
    <t>Lighting &amp; Bulb replacements</t>
  </si>
  <si>
    <t>7/21/2006</t>
  </si>
  <si>
    <t>23791</t>
  </si>
  <si>
    <t>Hose Bib &amp; Washer, Snake, bathroom repairs</t>
  </si>
  <si>
    <t>7/31/2006</t>
  </si>
  <si>
    <t>S1548633.001</t>
  </si>
  <si>
    <t>electrical supplies</t>
  </si>
  <si>
    <t>9/8/2006</t>
  </si>
  <si>
    <t>B-105892</t>
  </si>
  <si>
    <t>Ladies room (office area) leak</t>
  </si>
  <si>
    <t>9/27/2006</t>
  </si>
  <si>
    <t>24008</t>
  </si>
  <si>
    <t>Boys &amp; Girls bathrooms repaired</t>
  </si>
  <si>
    <t>10/2/2006</t>
  </si>
  <si>
    <t>MH batroom repairs</t>
  </si>
  <si>
    <t>601061</t>
  </si>
  <si>
    <t>RCI Sound Systems</t>
  </si>
  <si>
    <t>repair hearing assist system</t>
  </si>
  <si>
    <t>2396</t>
  </si>
  <si>
    <t>Jimmy's Remodeling &amp; Painting</t>
  </si>
  <si>
    <t>Replace glass &amp; Railing</t>
  </si>
  <si>
    <t>11/14/2006</t>
  </si>
  <si>
    <t>2006-11-14</t>
  </si>
  <si>
    <t>Broken Window Reimb</t>
  </si>
  <si>
    <t>K11230</t>
  </si>
  <si>
    <t>Lock suppl;ies</t>
  </si>
  <si>
    <t>7146</t>
  </si>
  <si>
    <t>Install new GFIC outlet</t>
  </si>
  <si>
    <t>1/30/2007</t>
  </si>
  <si>
    <t>Smoke Alarm</t>
  </si>
  <si>
    <t>Reimbursement</t>
  </si>
  <si>
    <t>2/8/2007</t>
  </si>
  <si>
    <t>RLVoight 2/07</t>
  </si>
  <si>
    <t>Correct Dept code on invoice</t>
  </si>
  <si>
    <t>24357</t>
  </si>
  <si>
    <t>School sink &amp; MH toilet</t>
  </si>
  <si>
    <t>3/14/2007</t>
  </si>
  <si>
    <t>24438</t>
  </si>
  <si>
    <t>School girl's room repairs</t>
  </si>
  <si>
    <t>4/20/2007</t>
  </si>
  <si>
    <t>2544</t>
  </si>
  <si>
    <t>Invoice 24519</t>
  </si>
  <si>
    <t>Invoice 24523</t>
  </si>
  <si>
    <t>6/11/2007</t>
  </si>
  <si>
    <t>24664</t>
  </si>
  <si>
    <t>Apt &amp; SfF plumbing</t>
  </si>
  <si>
    <t>PR 08-15-03</t>
  </si>
  <si>
    <t>Payroll Pd Ended 8/15/03</t>
  </si>
  <si>
    <t>9/4/2003</t>
  </si>
  <si>
    <t>Evergro Dept Code Error</t>
  </si>
  <si>
    <t>21581</t>
  </si>
  <si>
    <t>Evergro Landscaping, Inc</t>
  </si>
  <si>
    <t>Landscape Clean Up</t>
  </si>
  <si>
    <t>21632</t>
  </si>
  <si>
    <t>Mowing &amp; trimming gardens</t>
  </si>
  <si>
    <t>11/25/2003</t>
  </si>
  <si>
    <t>S1092180.001</t>
  </si>
  <si>
    <t>Light Bulbs</t>
  </si>
  <si>
    <t>Ivey Welding Gate Work</t>
  </si>
  <si>
    <t>14979</t>
  </si>
  <si>
    <t>Ivey Welding Service</t>
  </si>
  <si>
    <t>Gate Work as per proposal</t>
  </si>
  <si>
    <t>12/24/2003</t>
  </si>
  <si>
    <t>1165</t>
  </si>
  <si>
    <t>Clean up &amp; Landscape work done</t>
  </si>
  <si>
    <t>5/28/2004</t>
  </si>
  <si>
    <t>22250</t>
  </si>
  <si>
    <t>Mowing &amp; Trimming for April &amp; May</t>
  </si>
  <si>
    <t>6/23/2004</t>
  </si>
  <si>
    <t>22347</t>
  </si>
  <si>
    <t>June Mowing &amp; Trimming</t>
  </si>
  <si>
    <t>7/31/2004</t>
  </si>
  <si>
    <t>186</t>
  </si>
  <si>
    <t>Monthly charge</t>
  </si>
  <si>
    <t>8/24/2004</t>
  </si>
  <si>
    <t>08/24/04</t>
  </si>
  <si>
    <t>Modesto Chaves</t>
  </si>
  <si>
    <t>Landscape Invoices</t>
  </si>
  <si>
    <t>8/30/2004</t>
  </si>
  <si>
    <t>08/25-30/04</t>
  </si>
  <si>
    <t>8/31/2004</t>
  </si>
  <si>
    <t>PR 8/31/04</t>
  </si>
  <si>
    <t>9/15/2004</t>
  </si>
  <si>
    <t>218</t>
  </si>
  <si>
    <t>Lawn &amp; Plant Care</t>
  </si>
  <si>
    <t>PR 9/30/04</t>
  </si>
  <si>
    <t>Payroll Entries</t>
  </si>
  <si>
    <t>10/2/2004</t>
  </si>
  <si>
    <t>10/2/04</t>
  </si>
  <si>
    <t>Hours 9/29-10/2</t>
  </si>
  <si>
    <t>10/16/2004</t>
  </si>
  <si>
    <t>10/16/04</t>
  </si>
  <si>
    <t>Modesto Chavez</t>
  </si>
  <si>
    <t>Landscape work</t>
  </si>
  <si>
    <t>10/31/2004</t>
  </si>
  <si>
    <t>PR 10/31/04</t>
  </si>
  <si>
    <t>Payroll</t>
  </si>
  <si>
    <t>12/10/2004</t>
  </si>
  <si>
    <t>MC021031</t>
  </si>
  <si>
    <t>The Care of Trees</t>
  </si>
  <si>
    <t>Prune hollies</t>
  </si>
  <si>
    <t>3/10/2005</t>
  </si>
  <si>
    <t>MC021252</t>
  </si>
  <si>
    <t>Tree work</t>
  </si>
  <si>
    <t>3/31/2005</t>
  </si>
  <si>
    <t>10468</t>
  </si>
  <si>
    <t>Payroll Cash Activity</t>
  </si>
  <si>
    <t>4/30/2005</t>
  </si>
  <si>
    <t>10478</t>
  </si>
  <si>
    <t>PR Check</t>
  </si>
  <si>
    <t>5/12/2005</t>
  </si>
  <si>
    <t>MC022063</t>
  </si>
  <si>
    <t>Treat plants per contract</t>
  </si>
  <si>
    <t>9/8/2005</t>
  </si>
  <si>
    <t>Chavez 9/8 &amp; 9/22</t>
  </si>
  <si>
    <t>Correct Cost Center Code</t>
  </si>
  <si>
    <t>9/8/05</t>
  </si>
  <si>
    <t>Yardwork 8/29-9/8/05</t>
  </si>
  <si>
    <t>9/22/2005</t>
  </si>
  <si>
    <t>yard 9/10-22</t>
  </si>
  <si>
    <t>Yard work through 9/22</t>
  </si>
  <si>
    <t>10/5/2005</t>
  </si>
  <si>
    <t>10/05/05</t>
  </si>
  <si>
    <t>Garden work</t>
  </si>
  <si>
    <t>10/12/2005</t>
  </si>
  <si>
    <t>1517</t>
  </si>
  <si>
    <t>10/3-11/05 yard work</t>
  </si>
  <si>
    <t>10/31/2005</t>
  </si>
  <si>
    <t>10540</t>
  </si>
  <si>
    <t>Yard work 10/6-19/05</t>
  </si>
  <si>
    <t>11/7/2005</t>
  </si>
  <si>
    <t>10/20-11/7</t>
  </si>
  <si>
    <t>Yard Work</t>
  </si>
  <si>
    <t>MC 11/17/05</t>
  </si>
  <si>
    <t>Yard work 11/8-17/05</t>
  </si>
  <si>
    <t>12/5/2005</t>
  </si>
  <si>
    <t>11/18-12/5/05</t>
  </si>
  <si>
    <t>Yard work 11/18-12/5`</t>
  </si>
  <si>
    <t>12/31/2005</t>
  </si>
  <si>
    <t>10568</t>
  </si>
  <si>
    <t>PR Check Pymt for Grounds Care</t>
  </si>
  <si>
    <t>1/23-2/2/06</t>
  </si>
  <si>
    <t>Yand work through 2/2/06</t>
  </si>
  <si>
    <t>PR 2006-03-31</t>
  </si>
  <si>
    <t>3/31 yard work</t>
  </si>
  <si>
    <t>Chavez 3/14-31</t>
  </si>
  <si>
    <t>A71024</t>
  </si>
  <si>
    <t>Annual rose &amp; shrub care</t>
  </si>
  <si>
    <t>04-19-06</t>
  </si>
  <si>
    <t>Lawn Maintenance</t>
  </si>
  <si>
    <t>4/27/2006</t>
  </si>
  <si>
    <t>190093</t>
  </si>
  <si>
    <t>Boxwoods &amp; Roses treated for 2 years</t>
  </si>
  <si>
    <t>4/20-5/1</t>
  </si>
  <si>
    <t>Yard work</t>
  </si>
  <si>
    <t>XC 4/30</t>
  </si>
  <si>
    <t>Xiomara Aviles de Chavez</t>
  </si>
  <si>
    <t>Yard work through 5/1/06</t>
  </si>
  <si>
    <t>5/13/2006</t>
  </si>
  <si>
    <t>5/13/06 lawn 2</t>
  </si>
  <si>
    <t>lawn work through 5/13/06</t>
  </si>
  <si>
    <t>5/31/2006</t>
  </si>
  <si>
    <t>Modesto 5/30</t>
  </si>
  <si>
    <t>X Chavez</t>
  </si>
  <si>
    <t>6/13/06 Xiomara</t>
  </si>
  <si>
    <t>yard work through 6/13/06</t>
  </si>
  <si>
    <t>6/13/06 Modesto</t>
  </si>
  <si>
    <t>Yard work through 6/13</t>
  </si>
  <si>
    <t>6/24/2006</t>
  </si>
  <si>
    <t>X Ch 6/24/06</t>
  </si>
  <si>
    <t>Garden work 6/14-24</t>
  </si>
  <si>
    <t>6/28/2006</t>
  </si>
  <si>
    <t>MCh 6/28-06</t>
  </si>
  <si>
    <t>Ground work 6/14-28/06</t>
  </si>
  <si>
    <t>Chavez 5/31/06</t>
  </si>
  <si>
    <t>Year End Preparation</t>
  </si>
  <si>
    <t>7/19/2006</t>
  </si>
  <si>
    <t>07-19-06 XC</t>
  </si>
  <si>
    <t>Yard &amp; garden work 6/29-7-19</t>
  </si>
  <si>
    <t>7-19-06 MC</t>
  </si>
  <si>
    <t>Yard &amp; Garden work 6/29-7-19</t>
  </si>
  <si>
    <t>7-06-006</t>
  </si>
  <si>
    <t>yard work through 7/31</t>
  </si>
  <si>
    <t>7-06-007</t>
  </si>
  <si>
    <t>yard work to 7/31</t>
  </si>
  <si>
    <t>8/31/2006</t>
  </si>
  <si>
    <t>9-4-06</t>
  </si>
  <si>
    <t>Yard work 8/17-9-4</t>
  </si>
  <si>
    <t>9-4-06 yard</t>
  </si>
  <si>
    <t>yard work 8/17-9-4</t>
  </si>
  <si>
    <t>PR 2006-08-31</t>
  </si>
  <si>
    <t>Payroll for the pd end 8/31/06</t>
  </si>
  <si>
    <t>Sand &amp; Kiddie Pool clean up</t>
  </si>
  <si>
    <t>9/29/2006</t>
  </si>
  <si>
    <t>10698</t>
  </si>
  <si>
    <t>Invoice Pymt through PR</t>
  </si>
  <si>
    <t>10699</t>
  </si>
  <si>
    <t>9/30/2006</t>
  </si>
  <si>
    <t>9-30-06</t>
  </si>
  <si>
    <t>9/20-10-3 garden work</t>
  </si>
  <si>
    <t>9/30/06 XC</t>
  </si>
  <si>
    <t>9/20-10/3 garden work</t>
  </si>
  <si>
    <t>10/31/2006</t>
  </si>
  <si>
    <t>PR 2006-10-31</t>
  </si>
  <si>
    <t>Payroll for the period ended 10-31-06</t>
  </si>
  <si>
    <t>PR 2006-11-15</t>
  </si>
  <si>
    <t>Payroll ended 11-15-06</t>
  </si>
  <si>
    <t>11/27/2006</t>
  </si>
  <si>
    <t>2421</t>
  </si>
  <si>
    <t>Hours thorugh 11/20/06</t>
  </si>
  <si>
    <t>2419</t>
  </si>
  <si>
    <t>Hours through 11/20/06</t>
  </si>
  <si>
    <t>12/5/06 lawn MC</t>
  </si>
  <si>
    <t>Lawn work 11/29-12/5</t>
  </si>
  <si>
    <t>12/5/06 lawn XC</t>
  </si>
  <si>
    <t>yard work 11/29-12/5/06</t>
  </si>
  <si>
    <t>12/19/2006</t>
  </si>
  <si>
    <t>12/19/06 XC</t>
  </si>
  <si>
    <t>Yard work 12/9-19/06</t>
  </si>
  <si>
    <t>12/19/06 MC</t>
  </si>
  <si>
    <t>Void 12-06 lawn001</t>
  </si>
  <si>
    <t>Void unapproved expense</t>
  </si>
  <si>
    <t>Void 12-06 lawn</t>
  </si>
  <si>
    <t>3/31/2007</t>
  </si>
  <si>
    <t>snow 3-07</t>
  </si>
  <si>
    <t>Robert Hertzfeldt</t>
  </si>
  <si>
    <t>snow removal</t>
  </si>
  <si>
    <t>5/12/2007</t>
  </si>
  <si>
    <t>5-07 mulch</t>
  </si>
  <si>
    <t>Mr. Mulch</t>
  </si>
  <si>
    <t>10 Yards of Hardwood Mulch</t>
  </si>
  <si>
    <t>6/28/2007</t>
  </si>
  <si>
    <t>2231</t>
  </si>
  <si>
    <t>June yard work - clean up</t>
  </si>
  <si>
    <t>Ground Mtc FY 07</t>
  </si>
  <si>
    <t>Move to Dept 601</t>
  </si>
  <si>
    <t>From Dept 600</t>
  </si>
  <si>
    <t>Move to Dept 801</t>
  </si>
  <si>
    <t>Dept 601 &amp; 801 to be deleted FY 08</t>
  </si>
  <si>
    <t>8/27/2007</t>
  </si>
  <si>
    <t>2445</t>
  </si>
  <si>
    <t>July 20 - Aug 17 yard maintenance</t>
  </si>
  <si>
    <t>2684</t>
  </si>
  <si>
    <t>Aug 30 - Sept 14, 2007</t>
  </si>
  <si>
    <t>2923</t>
  </si>
  <si>
    <t>9/27, 10/12, 10/16 @ $200 each</t>
  </si>
  <si>
    <t>11/28/2007</t>
  </si>
  <si>
    <t>3077</t>
  </si>
  <si>
    <t>10/31 &amp; 11/14 plus pansies</t>
  </si>
  <si>
    <t>12/21/2007</t>
  </si>
  <si>
    <t>3288</t>
  </si>
  <si>
    <t>11/30/07 &amp; 12/14/07 Clean Up &amp; debris removal</t>
  </si>
  <si>
    <t>12/27/2007</t>
  </si>
  <si>
    <t>3420</t>
  </si>
  <si>
    <t>Salt application</t>
  </si>
  <si>
    <t>3308</t>
  </si>
  <si>
    <t>Clean Up 12/21 &amp; Disposal Fee</t>
  </si>
  <si>
    <t>1/31/2008</t>
  </si>
  <si>
    <t>3461</t>
  </si>
  <si>
    <t>Snow Removal &amp; Salt</t>
  </si>
  <si>
    <t>2/6/2008</t>
  </si>
  <si>
    <t>2/08</t>
  </si>
  <si>
    <t>Remove 3 hollies, trim wisteria, grind 8 stumps</t>
  </si>
  <si>
    <t>2/12/2008</t>
  </si>
  <si>
    <t>3486</t>
  </si>
  <si>
    <t>Salting of walks</t>
  </si>
  <si>
    <t>2/21/2008</t>
  </si>
  <si>
    <t>3494</t>
  </si>
  <si>
    <t>3/13/2008</t>
  </si>
  <si>
    <t>S-101322</t>
  </si>
  <si>
    <t>Holly tree care</t>
  </si>
  <si>
    <t>3/18/2008</t>
  </si>
  <si>
    <t>S-101917</t>
  </si>
  <si>
    <t>Tree work - white oak</t>
  </si>
  <si>
    <t>4/26/2008</t>
  </si>
  <si>
    <t>S 103098</t>
  </si>
  <si>
    <t>Soil Sample Testing</t>
  </si>
  <si>
    <t>4/30/2008</t>
  </si>
  <si>
    <t>3764</t>
  </si>
  <si>
    <t>5/5/2008</t>
  </si>
  <si>
    <t>3943</t>
  </si>
  <si>
    <t>5/9/2008</t>
  </si>
  <si>
    <t>Boxwoods</t>
  </si>
  <si>
    <t>Mark Haskell</t>
  </si>
  <si>
    <t>Reimbuse for garden plants</t>
  </si>
  <si>
    <t>4184</t>
  </si>
  <si>
    <t>SI129830</t>
  </si>
  <si>
    <t>White Oaks terated</t>
  </si>
  <si>
    <t>Proposal 4176</t>
  </si>
  <si>
    <t>Front Garden proposal</t>
  </si>
  <si>
    <t>7/5/2008</t>
  </si>
  <si>
    <t>4309</t>
  </si>
  <si>
    <t>8/5/2008</t>
  </si>
  <si>
    <t>4533</t>
  </si>
  <si>
    <t>8/13/2008</t>
  </si>
  <si>
    <t>S 147825</t>
  </si>
  <si>
    <t>White Oak treatment</t>
  </si>
  <si>
    <t>9/5/2008</t>
  </si>
  <si>
    <t>4828</t>
  </si>
  <si>
    <t>10/1/2008</t>
  </si>
  <si>
    <t>5031</t>
  </si>
  <si>
    <t>Monthly Invoiuce</t>
  </si>
  <si>
    <t>Wax JV</t>
  </si>
  <si>
    <t>Correct Depart Code on Wax JV correction</t>
  </si>
  <si>
    <t>Adj APM 10/08</t>
  </si>
  <si>
    <t>Correct entry error on Wax</t>
  </si>
  <si>
    <t>Sprinkler</t>
  </si>
  <si>
    <t>Mira Courpas</t>
  </si>
  <si>
    <t>Reimburse for sprinkler</t>
  </si>
  <si>
    <t>5118</t>
  </si>
  <si>
    <t>Pansies &amp; debris removal</t>
  </si>
  <si>
    <t>TC Cr Card 10/08</t>
  </si>
  <si>
    <t>Parking Reserve for Garden Work</t>
  </si>
  <si>
    <t>11/5/2008</t>
  </si>
  <si>
    <t>5282</t>
  </si>
  <si>
    <t>11/14/2008</t>
  </si>
  <si>
    <t>13750</t>
  </si>
  <si>
    <t>Path &amp; Phelps Pl swale redone</t>
  </si>
  <si>
    <t>si170417</t>
  </si>
  <si>
    <t>Treat front hollies with Vapot Guard</t>
  </si>
  <si>
    <t>1/30/2009</t>
  </si>
  <si>
    <t>5561</t>
  </si>
  <si>
    <t>Snow removal &amp; salting</t>
  </si>
  <si>
    <t>3/3/2009</t>
  </si>
  <si>
    <t>5603</t>
  </si>
  <si>
    <t>Snow Removal &amp; salting</t>
  </si>
  <si>
    <t>3/24/2009</t>
  </si>
  <si>
    <t>5715</t>
  </si>
  <si>
    <t>4/1/2009</t>
  </si>
  <si>
    <t>5796</t>
  </si>
  <si>
    <t>5/1/2009</t>
  </si>
  <si>
    <t>6041</t>
  </si>
  <si>
    <t>6/1/2009</t>
  </si>
  <si>
    <t>6374</t>
  </si>
  <si>
    <t>6619</t>
  </si>
  <si>
    <t>8/3/2009</t>
  </si>
  <si>
    <t>6841</t>
  </si>
  <si>
    <t>9/1/2009</t>
  </si>
  <si>
    <t>7044</t>
  </si>
  <si>
    <t>9/28/2009</t>
  </si>
  <si>
    <t>7124</t>
  </si>
  <si>
    <t>Pansies &amp; Mums</t>
  </si>
  <si>
    <t>10/1/2009</t>
  </si>
  <si>
    <t>7268</t>
  </si>
  <si>
    <t>731</t>
  </si>
  <si>
    <t>Pansies (2 flats)</t>
  </si>
  <si>
    <t>10/27/2009</t>
  </si>
  <si>
    <t>14811</t>
  </si>
  <si>
    <t>Contract &amp; Additional Work</t>
  </si>
  <si>
    <t>11/2/2009</t>
  </si>
  <si>
    <t>7521</t>
  </si>
  <si>
    <t>12/21/2009</t>
  </si>
  <si>
    <t>7718</t>
  </si>
  <si>
    <t>7776</t>
  </si>
  <si>
    <t>1/8/2010</t>
  </si>
  <si>
    <t>7789</t>
  </si>
  <si>
    <t>1/30/2010</t>
  </si>
  <si>
    <t>7873</t>
  </si>
  <si>
    <t>Snow Removal &amp; Salting</t>
  </si>
  <si>
    <t>2/3/2010</t>
  </si>
  <si>
    <t>7914</t>
  </si>
  <si>
    <t>57443</t>
  </si>
  <si>
    <t>Mulheron Tree Experts</t>
  </si>
  <si>
    <t>Holly &amp; Oak feeding</t>
  </si>
  <si>
    <t>2/13/2010</t>
  </si>
  <si>
    <t>7953</t>
  </si>
  <si>
    <t>2/16/2010</t>
  </si>
  <si>
    <t>8031</t>
  </si>
  <si>
    <t>Snow Removal &amp; Salt - Blizzard 2</t>
  </si>
  <si>
    <t>8107</t>
  </si>
  <si>
    <t>3/30/2010</t>
  </si>
  <si>
    <t>57654</t>
  </si>
  <si>
    <t>Tree spraying</t>
  </si>
  <si>
    <t>3/31/2010</t>
  </si>
  <si>
    <t>8212</t>
  </si>
  <si>
    <t>Storm debris removal</t>
  </si>
  <si>
    <t>4/1/2010</t>
  </si>
  <si>
    <t>8277</t>
  </si>
  <si>
    <t>5/1/2010</t>
  </si>
  <si>
    <t>8555</t>
  </si>
  <si>
    <t>Monthly Invoice 3 of 9</t>
  </si>
  <si>
    <t>8589</t>
  </si>
  <si>
    <t>Stump removal in front of PTF window</t>
  </si>
  <si>
    <t>6/1/2010</t>
  </si>
  <si>
    <t>8728</t>
  </si>
  <si>
    <t>6/21/2010</t>
  </si>
  <si>
    <t>2010-06-21</t>
  </si>
  <si>
    <t>Tree reimbursement</t>
  </si>
  <si>
    <t>2/3/2012</t>
  </si>
  <si>
    <t>Wheelbarrow</t>
  </si>
  <si>
    <t>Reimburse for wheelbarrow</t>
  </si>
  <si>
    <t>6/2/2014</t>
  </si>
  <si>
    <t>15060</t>
  </si>
  <si>
    <t>Monthly invoice 4 of 10</t>
  </si>
  <si>
    <t>6/15/2014</t>
  </si>
  <si>
    <t>RW 6/15/14</t>
  </si>
  <si>
    <t>7/2/2014</t>
  </si>
  <si>
    <t>15272</t>
  </si>
  <si>
    <t>Monthly invoice 6 of 10</t>
  </si>
  <si>
    <t>6315 - Ground Improvements</t>
  </si>
  <si>
    <t>7/3/2003</t>
  </si>
  <si>
    <t>7/01/03</t>
  </si>
  <si>
    <t>Melissa Gildea</t>
  </si>
  <si>
    <t>Landscape Plans &amp; FedEx</t>
  </si>
  <si>
    <t>R Nuesch Landscape Plans</t>
  </si>
  <si>
    <t>9/17/03</t>
  </si>
  <si>
    <t>Raymond Nuesch Landscape Architecture</t>
  </si>
  <si>
    <t>Front Landscape Design</t>
  </si>
  <si>
    <t>11/12/2003</t>
  </si>
  <si>
    <t>Proposal</t>
  </si>
  <si>
    <t>JMC Masonry</t>
  </si>
  <si>
    <t>Wall work &amp; excavation</t>
  </si>
  <si>
    <t>11/13/2003</t>
  </si>
  <si>
    <t>5/4/04</t>
  </si>
  <si>
    <t>Final Billing on Masonry Work for Garden</t>
  </si>
  <si>
    <t>2/12/2004</t>
  </si>
  <si>
    <t>1215</t>
  </si>
  <si>
    <t>Permits for work on garden - from the Garden Fund</t>
  </si>
  <si>
    <t>130</t>
  </si>
  <si>
    <t>JE - 004</t>
  </si>
  <si>
    <t>Correct Dept code on Ck 1215 (M Gildea for permits on garden</t>
  </si>
  <si>
    <t>M Gildea Permit Fees</t>
  </si>
  <si>
    <t>2-13-04</t>
  </si>
  <si>
    <t>Reimbursement for garden</t>
  </si>
  <si>
    <t>4/16/2004</t>
  </si>
  <si>
    <t>R Nuesch Sketch for permit office</t>
  </si>
  <si>
    <t>1342</t>
  </si>
  <si>
    <t>Plant sketch for permit application</t>
  </si>
  <si>
    <t>1348</t>
  </si>
  <si>
    <t>Tracy Stannard</t>
  </si>
  <si>
    <t>Research on underground water &amp; sewer connections</t>
  </si>
  <si>
    <t>FY 2004</t>
  </si>
  <si>
    <t>FY 2005</t>
  </si>
  <si>
    <t>FY 2006</t>
  </si>
  <si>
    <t>FY 2007</t>
  </si>
  <si>
    <t>FY 2008</t>
  </si>
  <si>
    <t>FY 2009</t>
  </si>
  <si>
    <t>FY 2010</t>
  </si>
  <si>
    <t>FY 2011</t>
  </si>
  <si>
    <t>FY 2012</t>
  </si>
  <si>
    <t>FY 2013</t>
  </si>
  <si>
    <t>FY 2014</t>
  </si>
  <si>
    <t>FY 2015</t>
  </si>
  <si>
    <t>Building Maintenance</t>
  </si>
  <si>
    <t>Grounds Maintenance</t>
  </si>
  <si>
    <t>Nearly all routine repairs or minor upgrades, likely to reflect ongoing costs</t>
  </si>
  <si>
    <t>P&amp;L</t>
  </si>
  <si>
    <t>Maintenance &amp; Repair</t>
  </si>
  <si>
    <t>Check Difference</t>
  </si>
  <si>
    <t>Cross check of accounts on previous page against P&amp;L:</t>
  </si>
  <si>
    <t>Donations</t>
  </si>
  <si>
    <t>Restricted Memorials</t>
  </si>
  <si>
    <t>Designated Contribution</t>
  </si>
  <si>
    <t>Designated Memorial</t>
  </si>
  <si>
    <t>Restricted Contribution</t>
  </si>
  <si>
    <t>Year End</t>
  </si>
  <si>
    <t>Audit</t>
  </si>
  <si>
    <t>Total Cont &amp; Beq from P&amp;L</t>
  </si>
  <si>
    <t xml:space="preserve">  Total Cont &amp; Beq from Audit</t>
  </si>
  <si>
    <t>DIF</t>
  </si>
  <si>
    <t>Matches Audit Statement Net Assets</t>
  </si>
  <si>
    <t xml:space="preserve">            Other Unrestricted</t>
  </si>
  <si>
    <t xml:space="preserve">            Restricted Funds</t>
  </si>
  <si>
    <t xml:space="preserve">            Ross Endowment</t>
  </si>
  <si>
    <t>Total Balance Sheet</t>
  </si>
  <si>
    <t>Design Concept</t>
  </si>
  <si>
    <t>Design Concept Total</t>
  </si>
  <si>
    <t>Schematic Design</t>
  </si>
  <si>
    <t>Design Development</t>
  </si>
  <si>
    <t>Net Income</t>
  </si>
  <si>
    <t>Operating</t>
  </si>
  <si>
    <t>Investment</t>
  </si>
  <si>
    <t>C+I up 540K</t>
  </si>
  <si>
    <t>Cash , without investment income</t>
  </si>
  <si>
    <t>capital expenditures</t>
  </si>
  <si>
    <t>investment gains</t>
  </si>
  <si>
    <t>total cash flow</t>
  </si>
  <si>
    <t>savings</t>
  </si>
  <si>
    <t>start</t>
  </si>
  <si>
    <t>end</t>
  </si>
  <si>
    <t>Change</t>
  </si>
  <si>
    <t>C &amp; I</t>
  </si>
  <si>
    <t>Cash from Ops</t>
  </si>
  <si>
    <t>Dividends</t>
  </si>
  <si>
    <t>Buy Investments</t>
  </si>
  <si>
    <t>Change in Cash</t>
  </si>
  <si>
    <t>Investment Gains</t>
  </si>
  <si>
    <t>Change in investments</t>
  </si>
  <si>
    <t>4 to 9</t>
  </si>
  <si>
    <t>9 to 14</t>
  </si>
  <si>
    <t>4 to 14</t>
  </si>
  <si>
    <t>Doc</t>
  </si>
  <si>
    <t>Description</t>
  </si>
  <si>
    <t>Balance</t>
  </si>
  <si>
    <t>2005-12-28</t>
  </si>
  <si>
    <t>Anon Gift to Cap Campaign</t>
  </si>
  <si>
    <t>2005-12-31</t>
  </si>
  <si>
    <t>Year End Gifts XXXXX</t>
  </si>
  <si>
    <t>2006-01-12</t>
  </si>
  <si>
    <t>XXX Gift to Cap Campaign</t>
  </si>
  <si>
    <t>2006-01-26</t>
  </si>
  <si>
    <t>Restr to Cap Campaign</t>
  </si>
  <si>
    <t>2006-05-18</t>
  </si>
  <si>
    <t>Cap Campaign Gift XXXXX</t>
  </si>
  <si>
    <t>Bldg Camp Interest</t>
  </si>
  <si>
    <t>Record interest earned on the Building  Campaign Fund</t>
  </si>
  <si>
    <t>2006-12-30</t>
  </si>
  <si>
    <t>2006-12-31</t>
  </si>
  <si>
    <t>Capital Campaign Gift</t>
  </si>
  <si>
    <t>Bldg Camp Fund Int</t>
  </si>
  <si>
    <t>Record interest earned on Building Campaign Fund</t>
  </si>
  <si>
    <t>Cap Bldg Fund Int</t>
  </si>
  <si>
    <t>Record interest on fund through 6/30/07</t>
  </si>
  <si>
    <t>2007-12-27</t>
  </si>
  <si>
    <t>Building Campaign Gift</t>
  </si>
  <si>
    <t>2008-04-17</t>
  </si>
  <si>
    <t>XXXXX Memorial to Cap Bldg Fund</t>
  </si>
  <si>
    <t>Garvey Memorial</t>
  </si>
  <si>
    <t>Assign XXXXX Memorial to Cap Campaign</t>
  </si>
  <si>
    <t>Int 6/08 Cap Camp</t>
  </si>
  <si>
    <t>Record interest on Capital Campaign funds</t>
  </si>
  <si>
    <t>2009-10-14 Stock</t>
  </si>
  <si>
    <t>Stock Gift 585 sh Exxon Mobil</t>
  </si>
  <si>
    <t>Quinn Evans Architects, Inc</t>
  </si>
  <si>
    <t>Pre-Design work on renovations</t>
  </si>
  <si>
    <t>Quinn Evans 21156</t>
  </si>
  <si>
    <t>Apply fund to invoice</t>
  </si>
  <si>
    <t>2010-12-28</t>
  </si>
  <si>
    <t>2011-04-26</t>
  </si>
  <si>
    <t>Capital Campaign gift</t>
  </si>
  <si>
    <t>Cap Camp Int FY11</t>
  </si>
  <si>
    <t>Record interest due on the fund FY 09 forward</t>
  </si>
  <si>
    <t>2011-08-14</t>
  </si>
  <si>
    <t>Capital Campaign Appeal response</t>
  </si>
  <si>
    <t>Capital Campaign Appeal gift</t>
  </si>
  <si>
    <t>201212-31</t>
  </si>
  <si>
    <t>Capital Campaign gifts</t>
  </si>
  <si>
    <t>Wealth Mgt Invoice</t>
  </si>
  <si>
    <t>Wealth Engine</t>
  </si>
  <si>
    <t>Add designated funding</t>
  </si>
  <si>
    <t>2013-01-08</t>
  </si>
  <si>
    <t>Building Campaign gift</t>
  </si>
  <si>
    <t>2013-07-10</t>
  </si>
  <si>
    <t>2013-09-24 (9-11)</t>
  </si>
  <si>
    <t>Capital campaign pledge payment</t>
  </si>
  <si>
    <t>Cap Campaign gift</t>
  </si>
  <si>
    <t>2013-11 Vanguard</t>
  </si>
  <si>
    <t>Vanguard shares from bequest</t>
  </si>
  <si>
    <t>2013-11 Stock gifts</t>
  </si>
  <si>
    <t>Stocks transferred as gift</t>
  </si>
  <si>
    <t>Century Link stock gift</t>
  </si>
  <si>
    <t>Capital Campaign</t>
  </si>
  <si>
    <t>20l3-12-03stock</t>
  </si>
  <si>
    <t>Stock proceeds</t>
  </si>
  <si>
    <t>2013-12-17</t>
  </si>
  <si>
    <t>Capital campaign gift</t>
  </si>
  <si>
    <t>Capital campaign support</t>
  </si>
  <si>
    <t>Correct Fund</t>
  </si>
  <si>
    <t>Correct fund for CHI donor</t>
  </si>
  <si>
    <t>2014-04-01</t>
  </si>
  <si>
    <t>Capital campaign gifts</t>
  </si>
  <si>
    <t>2014-05-01</t>
  </si>
  <si>
    <t>2014-06-01 Aulo</t>
  </si>
  <si>
    <t>2014-06-24</t>
  </si>
  <si>
    <t>Share net FYI4 between Cap Res &amp; Bldg Campaign Funds</t>
  </si>
  <si>
    <t>2014-07-23</t>
  </si>
  <si>
    <t>2014-08-05</t>
  </si>
  <si>
    <t>2014-08-19</t>
  </si>
  <si>
    <t>FY 15</t>
  </si>
  <si>
    <t>Meeting approves formation of Capital Campaign Committee</t>
  </si>
  <si>
    <t>CITF organized</t>
  </si>
  <si>
    <t>Check</t>
  </si>
  <si>
    <t>Expenditures</t>
  </si>
  <si>
    <t>Concept Development agreement signed with architects</t>
  </si>
  <si>
    <t>Meeting approves development of concept with estimated $1.8 million price tag</t>
  </si>
  <si>
    <t>Design Contract signed - project spending begins</t>
  </si>
  <si>
    <t>From Balance Sheet</t>
  </si>
  <si>
    <t>Dif</t>
  </si>
  <si>
    <t>Project spending:</t>
  </si>
  <si>
    <t>Lippincott/GAA</t>
  </si>
  <si>
    <t>Project spending to date:</t>
  </si>
  <si>
    <t>Additional spending approved by Meeting:</t>
  </si>
  <si>
    <t>As of September 2014</t>
  </si>
  <si>
    <t>Campaign:</t>
  </si>
  <si>
    <t>pre-Project spending:</t>
  </si>
  <si>
    <t>Initial contract retainer</t>
  </si>
  <si>
    <t>Fund raising cost</t>
  </si>
  <si>
    <t>Final payment on Schematic Design</t>
  </si>
  <si>
    <t>Final Payment on Design Development</t>
  </si>
  <si>
    <t>Capital Campaign Kickoff Meeting</t>
  </si>
  <si>
    <t>Fund-raising target</t>
  </si>
  <si>
    <t>Funds raised</t>
  </si>
  <si>
    <t xml:space="preserve">    Remaining</t>
  </si>
  <si>
    <t>Project Cost Target</t>
  </si>
  <si>
    <t>Funds expended</t>
  </si>
  <si>
    <t>September 2014 Status:</t>
  </si>
  <si>
    <t>Chatelain Architects</t>
  </si>
  <si>
    <t>About:</t>
  </si>
  <si>
    <t>Quinn Evans Architects</t>
  </si>
  <si>
    <t>Henry Freeman</t>
  </si>
  <si>
    <t>Less: "Agency funds":</t>
  </si>
  <si>
    <t>Sources of Funds</t>
  </si>
  <si>
    <t>Contributions &amp; other</t>
  </si>
  <si>
    <t>Space rental</t>
  </si>
  <si>
    <t>Total funds</t>
  </si>
  <si>
    <t>Uses of funds</t>
  </si>
  <si>
    <t>Property costs</t>
  </si>
  <si>
    <t>Capital Spending</t>
  </si>
  <si>
    <t>Total uses of funds</t>
  </si>
  <si>
    <t>Net funds available</t>
  </si>
  <si>
    <t xml:space="preserve">     Total</t>
  </si>
  <si>
    <t xml:space="preserve">     Change</t>
  </si>
  <si>
    <t>Property Net</t>
  </si>
  <si>
    <t>Property Operating</t>
  </si>
  <si>
    <t xml:space="preserve">            Architects</t>
  </si>
  <si>
    <t xml:space="preserve">Note:  Site Costs do not include allocated portion of rising personnel and office costs attributable to site operations and maintenance </t>
  </si>
  <si>
    <t>Cash from Operating Activities</t>
  </si>
  <si>
    <t>Average Unrealized Gain</t>
  </si>
  <si>
    <t>Average Maintenance Cap Exp</t>
  </si>
  <si>
    <t>Designated contributions</t>
  </si>
  <si>
    <t>Future increase in annual rental income</t>
  </si>
  <si>
    <t>average</t>
  </si>
  <si>
    <t>Beginning of FY 2015</t>
  </si>
  <si>
    <t>Approved HVAC spending</t>
  </si>
  <si>
    <t>Other Capital Expenditures</t>
  </si>
  <si>
    <t>Construction documents</t>
  </si>
  <si>
    <t>Campaign donations booked</t>
  </si>
  <si>
    <t>For example:</t>
  </si>
  <si>
    <r>
      <t xml:space="preserve">Hi, Merry,
I'm going through your speadsheet projections and jotting down coments and concerns that occur to me as I go along.
Your spreadsheet tackles the problem of how to project financing scenarios for the renovation project.
I've been trying to think about how I would spreadsheet this problem (something I used to do for
 a living) and found it very heavy going, partly because so much data is not readily available about how our accounting system and our relationship with FF works.  Laurie is wonderfully helpful, but you have to know what questions to ask. 
On this page, the first assumption is that the "principal amount of outside financing will be repaid by capital contributions", but the contribution number goes beyond that to assume that the entire target project cost of $2 million will be raised, but not the additional financing costs.  The underlying assumption, then, is that the Meeting will somehow fund the additional financing costs of roughly ($200K to $300K) either by drawing down Cash and Investments or by generating an operating cash surplus.
If we look at the last ten years (see </t>
    </r>
    <r>
      <rPr>
        <b/>
        <sz val="11"/>
        <color theme="1"/>
        <rFont val="Calibri"/>
        <family val="2"/>
        <scheme val="minor"/>
      </rPr>
      <t xml:space="preserve">Audits 5-14 </t>
    </r>
    <r>
      <rPr>
        <sz val="11"/>
        <color theme="1"/>
        <rFont val="Calibri"/>
        <family val="2"/>
        <scheme val="minor"/>
      </rPr>
      <t>tab), we find that day to day operations (contributions, expenses) ran a deficit of about $143K, and we used up an additional $406K in capital expenditures (repairs and renvoations).  So we would have used up $549K,  but we had $1,090K in investment gains, which gave us a net gain of cash/investments of $540K.  That would have given us about $54K per year to pay financing costs.
That cash flow was not regular.  In the first five years it was negative $204K and in the next five years, positive $744K.  This is one hazard we need to think about.  If we had been paying financing costs, we would not have fully recovered from the effects of selling investments in the down cycle.
Next assumption:  Starting funds for the analysis is $1,990,000, less $80K authorized fo architects' fees.  I think the starting position is a little more complicated, as outlined at right -----&gt;
If we subtract all the funds that are already committed, offset by the fact that some of the funds are held in cash, we have a starting position that is several hundred thousand dollars less than in your scenarios.
The scenarios assume $1 million loans from FF.  I'm suggesting that we will have spent investments down closer to $1.6 million by the time we take out the loans.  Of that amount, about $400K is held in trust (Ross bequest and he various restricted funds), and we, as the trustees, cannot use the funds for other purposes, I believe.  So I think we are probably limited to about $850K in FF borrowing.
It also seems to me that borrowing from FF carries some risk and that we would be better off to focus our borrowing more on mortgages, as you first proposed.  The Prime Rate may be 3¼% now, but it was 8¼ not so long ago, and I remember when it hit 21½.  Folks say rate are due to rise.
The reason the bank rate is higher is that they are taking the risk of guaranteeing that rate for 5 years.  I think we should let them take the risk.</t>
    </r>
  </si>
  <si>
    <t>Fall</t>
  </si>
  <si>
    <t>In these scenarios, the Total line appears to represent money actually to be paid during FY15.
We won't have a very good estimate until the construction bids come in (October?).  In the meantime, let's assume that the $2 million target is correct.
The project cost estimate includes fund-raising costs and contract design costs.
As of the beginning of FY15, at least $3K of fundraising costs and $94,847 of project design costs had been paid out.  Call it $98K, at least.  So that leaves us with an remaining project cost of $1.9 million to be fnded.
The Capital Campaign (CC) contributions in the three scenarios are in the table at right.  If Dan and David continue to say that $256 had already been raised at the beginning of the FY, that means that the first $256K comes out of the campaign (which means it comes out of investments).  I'll assume that at least $300K will be available by Feb-2015, that another $150K will be raised in the rest of FY2015, and that Friends' contributions can be doubled (an additional $200K per year, going forward).
The second table at right shows the spending rate assumed in the three scenarios.  I'm going to use a total of $1.9 million and assume that the bills are a little heavier in the earlier months.  (See Alt scenarios at right and below.)
This is not far from scenarios A and B, but with a maximum deficit to be financed of $1.4 million.
A possible concern about all these scenarios is that they show, for example, $200K in contributions paying down the loans by $200K, but the interest on the loans would also have to be paid.
Also, the very heavy draws in the first year would reduce our invesment balance quite sharply, as descibed on the previous page, so I would suggest that we borrow $1.6 million, split between an $800K FF loan and an equal sized bank mortgage.</t>
  </si>
  <si>
    <t>This is Scenario B,
drawn directly from
your spreadsheet.</t>
  </si>
  <si>
    <t>This is Scenario B, but I have inserted real data from the three prior years to test the model.
By the end of the three years, there is a $245K discrepancy between the projected FF balance and the real balance.</t>
  </si>
  <si>
    <t>Cash BOY</t>
  </si>
  <si>
    <t>Cash EOY</t>
  </si>
  <si>
    <t>Investment Gain</t>
  </si>
  <si>
    <t>FF Dividend paid</t>
  </si>
  <si>
    <t>Buy (sell) shares</t>
  </si>
  <si>
    <t>(Buy) Sell FF shares</t>
  </si>
  <si>
    <t xml:space="preserve">   Long-term rental income</t>
  </si>
  <si>
    <t xml:space="preserve">   Event rental income</t>
  </si>
  <si>
    <t>Expenses</t>
  </si>
  <si>
    <t xml:space="preserve">   Current account adjustments</t>
  </si>
  <si>
    <t>Cash from Operations</t>
  </si>
  <si>
    <t>Cash from operations</t>
  </si>
  <si>
    <t>Capital expenditures</t>
  </si>
  <si>
    <t>x</t>
  </si>
  <si>
    <t xml:space="preserve">   Personnel, office, other expenses</t>
  </si>
  <si>
    <t xml:space="preserve">   Program &amp; apportionment expenses</t>
  </si>
  <si>
    <t>Cash + Investments EOY</t>
  </si>
  <si>
    <t>Change in Cash &amp; Investments</t>
  </si>
  <si>
    <t>Capital Campaign contributions</t>
  </si>
  <si>
    <t xml:space="preserve">   Other contributions</t>
  </si>
  <si>
    <t>Financing</t>
  </si>
  <si>
    <t>Cash from financing</t>
  </si>
  <si>
    <t>Interest on FF loan (Prime Rate)</t>
  </si>
  <si>
    <t>Total FF Investment return</t>
  </si>
  <si>
    <t>FF loan</t>
  </si>
  <si>
    <t>Mortgage</t>
  </si>
  <si>
    <t>Capital Campaign (cum)</t>
  </si>
  <si>
    <t>Project Costs (cum)</t>
  </si>
  <si>
    <t>FF Loan Balance</t>
  </si>
  <si>
    <t>Mortgage Balance</t>
  </si>
  <si>
    <t>FF interest paid</t>
  </si>
  <si>
    <t>Mortgage interest paid</t>
  </si>
  <si>
    <t>FF principal paid</t>
  </si>
  <si>
    <t>Mortgage principal paid</t>
  </si>
  <si>
    <t>Mortgage payment</t>
  </si>
  <si>
    <t>per annum</t>
  </si>
  <si>
    <t>per month</t>
  </si>
  <si>
    <t>Pmt due</t>
  </si>
  <si>
    <t>Assume mortgage closed on May 1, 2015</t>
  </si>
  <si>
    <t>Principal</t>
  </si>
  <si>
    <t>Paid</t>
  </si>
  <si>
    <t>Interest</t>
  </si>
  <si>
    <t>FY 16</t>
  </si>
  <si>
    <t>FY 17</t>
  </si>
  <si>
    <t>FY 18</t>
  </si>
  <si>
    <t>FY 19</t>
  </si>
  <si>
    <t>FY 20</t>
  </si>
  <si>
    <t>FY 21</t>
  </si>
  <si>
    <t>FY 22</t>
  </si>
  <si>
    <t>FY 23</t>
  </si>
  <si>
    <t>FF Proceeds</t>
  </si>
  <si>
    <t>FF Balance</t>
  </si>
  <si>
    <t>Utilities</t>
  </si>
  <si>
    <t>Cleaning &amp; Trash Removal</t>
  </si>
  <si>
    <t>Property Tax</t>
  </si>
  <si>
    <t>Insurance &amp; Other Site Costs</t>
  </si>
  <si>
    <t>Cash flow from financing</t>
  </si>
  <si>
    <t>FY 24</t>
  </si>
  <si>
    <t>FY 25</t>
  </si>
  <si>
    <t>FF Prime Rate</t>
  </si>
  <si>
    <t>Extra mortgage principal payment</t>
  </si>
  <si>
    <t>Xtra mort. principal paid</t>
  </si>
  <si>
    <t>I</t>
  </si>
  <si>
    <t>Project expenditures</t>
  </si>
  <si>
    <t xml:space="preserve">  Total expenses</t>
  </si>
  <si>
    <t xml:space="preserve">   Total Property costs</t>
  </si>
  <si>
    <t>Financing Costs (cum)</t>
  </si>
  <si>
    <r>
      <t xml:space="preserve">I've modified this sheet, first to achieve a structure that would accurately calculate ending investment and cash numbers for prior years when using audit data.
I added a Cash section above the FF Investments section, and relocated the "Income minus expenses line" to the Cash section, since that's where the money shows up in reality.
I modified the Investments section so that each year it:
    o  adds the full investment gain
    o  subtracts the amount paid out to the Meeting as a dividend
    o  adds (or subtracts) any amount invested or withdrawn.
As a result, the section accurately calculates each years ending balance.
Similarly, the Cash section begins with starting cash and:
    o  adds Capital Campaign Contributions
    o  adds or subtract financing cash (loan proceeds or payments)
    o  adds the cash provided from operations (income minus expenses, etc.)
    o  subtracts cash used for capital expeditures and cash used for project costs
    o  adds or subtracts dividends and any other cash withdrawn or invested with FF
to get an accurate ending cash balance.
The lines that buy/sell FF shares are coded to provide an ending cash balance in the $150K to $200K range reflecting past practice.
The Assumptions section at the top is not much modified, except that I added lines to show the amount of the two loans.  The borrowing and payment information from this sheet is run through a loan calculation on the following sheet to generate loan balances and payment numbers.  The FF investment return line in the assumptions now refers to </t>
    </r>
    <r>
      <rPr>
        <b/>
        <sz val="11"/>
        <color theme="1"/>
        <rFont val="Calibri"/>
        <family val="2"/>
        <scheme val="minor"/>
      </rPr>
      <t>Total</t>
    </r>
    <r>
      <rPr>
        <sz val="11"/>
        <color theme="1"/>
        <rFont val="Calibri"/>
        <family val="2"/>
        <scheme val="minor"/>
      </rPr>
      <t xml:space="preserve"> return, rather than the semiannual dividend that FF pays to us, which is assumed to be 4.5% in all years.  Total returns for 2005-2009 averaged 1.6%, as a percentage f the prior year's ending balance.  Returns for 2010-2014 averaged 12.6%.  We should perhaps use 2% as a worst-case scenario?  In this first scenario, I used 5.5%, since I'm a little pessimistic about the next few years.
In the Income section, I've expanded the section to break out the income components.  The </t>
    </r>
    <r>
      <rPr>
        <b/>
        <sz val="11"/>
        <color theme="1"/>
        <rFont val="Calibri"/>
        <family val="2"/>
        <scheme val="minor"/>
      </rPr>
      <t>Other contributions</t>
    </r>
    <r>
      <rPr>
        <sz val="11"/>
        <color theme="1"/>
        <rFont val="Calibri"/>
        <family val="2"/>
        <scheme val="minor"/>
      </rPr>
      <t xml:space="preserve"> line is mostly restricted contributions (Shoebox, MJS, etc.), which usually balances over time with related expenses, so I hope we can ignore it on the theory that if it varies from our projection then offsetting expenses will also.  The FF dividend income is not included here, but shown as a transfer to cash, below.
The Expenses section is also broken out, with a focus on Property Costs, which are much more varable than the other items.
The Financing section draws cash flow information from the followng Loans worksheet.  However, the blue lines are input lines, in which I've entered, for this scenario, the amount of loan payments for each year.  The Loans worksheet automatically makes the minimum payments on the mortgage and the interest payments on the FF loan, so these lines represent </t>
    </r>
    <r>
      <rPr>
        <i/>
        <sz val="11"/>
        <color theme="1"/>
        <rFont val="Calibri"/>
        <family val="2"/>
        <scheme val="minor"/>
      </rPr>
      <t>additional</t>
    </r>
    <r>
      <rPr>
        <sz val="11"/>
        <color theme="1"/>
        <rFont val="Calibri"/>
        <family val="2"/>
        <scheme val="minor"/>
      </rPr>
      <t xml:space="preserve"> principal payments.
Note that in this first scenario, we finish payng the loans before the Capital Campaign has reached it's target.  That reflects the fact that this scenario assumes 5.5% investment returns, good rental income, and relatively low capital expenditures, so we have a cash surplus and are making extra payments each year.
The spreadsheet is coded to assume that the FF loan begins in February and the mortgage begins in May.  It also assmes, based on recent exchanges, that the Capital Campaign target of $2 million really represents only about $1.9 million from the current campaign and only $1.75 million from this point forward, although project spending is estimated to be $1.9 million.  So Meeting resources have to make up for the $150K difference and the $258K financing costs.
It does appear that we should be fine, if the Capital Campaign really does raise $1.75 million going forward.
At the bottom, you can see that in this scenario our FF investment balance is preserved, never droppping below $1.9 million, and all loans are paid in eight years.</t>
    </r>
  </si>
  <si>
    <t>In this scenario, I have changd the FF investment returns to a gloomy 2% for the next six years — certainly not an unprecedented possibility.
I have also changed the Capital Campaign performance to provide $100,000 per year, rather than $200,000, for years after FY 15.
These seem to me to be the two major uncertainties that might put our finances at risk.
When I reduce the investment return to two percent, paying off the loans in eight years, as in the previous scenario, our FF balance is reduced by $590K, but we end up gradually recovering.  If I reduce the loan payments to maintain our investment balances, then we end up, after ten years, with $1.9 million in FF and with the FF loan paid off, but we still have a $387K mortgage balance, and we are making $58K annual mortgage payments for another eight years.  During this entire time, the projection has us restricted to a somewhat tight $20K annual limit for repair and renovation capital spending.
 This is not a cheerful prospect, but one would hope that FF would return to normal returnws and rescue us with a few good years.
If I assume those 2% investment returns and also assume that the Caitoal Campaign only produces $100K/year of contributions after FY 2015, the situation becomes fairly dire, as you see at left.
At the end of ten years, the Campaign is still under way and has raised $1.5 million.  We still have $825K of outstanding loan balances.  We have an FF balance of $1.68 million, and that is holding steady, but only because this scenario projects that FF returns have recovered to a more normal 5% and that the Capital Campaign in still raising $100K per year.  At this rate, the Capital Campaign will reach its goal in 2030, and we will still owe $360K.  At that point, we could pay off the loans from the FF account, leaving about $1.3 million in the account.  Not a pretty picture.
It seems like a lot depends on the Capital Campaign and how much confidence we have in the increased revenue that will come from it n future years.  David says we have $120K in future pledges so far.  It seems as if we would want to have some long-term pledges that we can rely on.  If the Meeting community were to agree to double its usual annual contribution (on the average) until the loans are paid off, we would have an extra $200K per year and could proceed with some confidence.
At one time, we were talking about the Trustees being willing to move forward at the point that the Capital Campaign had $1 million in donations and pledges.  Perhaps we should consider waiting for some target like that to be reached.</t>
  </si>
  <si>
    <t xml:space="preserve">In this scenario, just for the heck of it, I have kept the somewhat less hopeful peformance of the Capital Campaign just as it was in the previous scenario, but I have asked:  "What if we got the same investment performance in th next ten years that we got in the last ten years?"
I copied the annual returns from the last ten years into this sheet (good, at first, hideous losses in years 4 and 5, and then five more good years).  I also dialed back our maintenance spending to last year's level and assumed that we really will get another $20K or so of wedding revenue out of our new garden.
With those assumptions, we pay all the loans off in ten years and have $1.9 million left in our FF account, even though the Capital Campaign is still $500K short of it's goal.
Unfortunately, as they say, past performance is no indication of future results.
What I'm left with is that I wish I had Grant's sunny confidence in the fundraising.  It seems to me that we are very likely to be OK, but I can see scenarios in which we are struggling.  The Meeting is dependent on investment earnings, as are some retired members of the Meeting.  If we have another economic meltdown, we might need very much to raise funds from Friends who are feeling suddenly cautious about money.
What the heck.  Let's go for it! </t>
  </si>
  <si>
    <t>Forever:</t>
  </si>
  <si>
    <t>David, September 5th:</t>
  </si>
  <si>
    <t>Cash &amp; Investments:</t>
  </si>
  <si>
    <t>Bequests</t>
  </si>
  <si>
    <t>Memorials</t>
  </si>
  <si>
    <t>Rounding/other</t>
  </si>
  <si>
    <t>Total investment income</t>
  </si>
  <si>
    <t>Total noninvestment income</t>
  </si>
  <si>
    <t xml:space="preserve">Total </t>
  </si>
  <si>
    <t>2015B</t>
  </si>
  <si>
    <t>Net Rental Income</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</si>
</sst>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d\-mmm\-yy;@"/>
    <numFmt numFmtId="165" formatCode="#,##0_);[Red]\-#,##0_)"/>
    <numFmt numFmtId="166" formatCode="&quot;$&quot;#,##0"/>
    <numFmt numFmtId="167" formatCode="_(* #,##0_);_(* \(#,##0\);_(* &quot;-&quot;??_);_(@_)"/>
    <numFmt numFmtId="168" formatCode="mmm"/>
    <numFmt numFmtId="169" formatCode="0.0%"/>
    <numFmt numFmtId="170" formatCode="m/d/yy;@"/>
    <numFmt numFmtId="171" formatCode="mm/dd/yy;@"/>
    <numFmt numFmtId="172" formatCode="#,##0;[Red]\-#,##0"/>
    <numFmt numFmtId="173" formatCode="mmm\-yyyy"/>
    <numFmt numFmtId="174" formatCode="&quot;$&quot;#,##0.00"/>
    <numFmt numFmtId="175" formatCode="&quot;$&quot;#,##0_)"/>
    <numFmt numFmtId="176" formatCode="0.0%;[Red]\-0.0%"/>
    <numFmt numFmtId="177" formatCode="0%_M"/>
  </numFmts>
  <fonts count="110" x14ac:knownFonts="1">
    <font>
      <sz val="8"/>
      <color theme="1"/>
      <name val="Tahom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Tahoma"/>
      <family val="2"/>
    </font>
    <font>
      <sz val="8"/>
      <color theme="0"/>
      <name val="Tahoma"/>
      <family val="2"/>
    </font>
    <font>
      <sz val="8"/>
      <color rgb="FF9C0006"/>
      <name val="Tahoma"/>
      <family val="2"/>
    </font>
    <font>
      <b/>
      <sz val="8"/>
      <color rgb="FFFA7D00"/>
      <name val="Tahoma"/>
      <family val="2"/>
    </font>
    <font>
      <b/>
      <sz val="8"/>
      <color theme="0"/>
      <name val="Tahoma"/>
      <family val="2"/>
    </font>
    <font>
      <i/>
      <sz val="8"/>
      <color rgb="FF7F7F7F"/>
      <name val="Tahoma"/>
      <family val="2"/>
    </font>
    <font>
      <sz val="8"/>
      <color rgb="FF006100"/>
      <name val="Tahoma"/>
      <family val="2"/>
    </font>
    <font>
      <b/>
      <sz val="8"/>
      <color theme="3"/>
      <name val="Tahoma"/>
      <family val="2"/>
    </font>
    <font>
      <sz val="8"/>
      <color rgb="FF3F3F76"/>
      <name val="Tahoma"/>
      <family val="2"/>
    </font>
    <font>
      <sz val="8"/>
      <color rgb="FFFA7D00"/>
      <name val="Tahoma"/>
      <family val="2"/>
    </font>
    <font>
      <sz val="8"/>
      <color rgb="FF9C6500"/>
      <name val="Tahoma"/>
      <family val="2"/>
    </font>
    <font>
      <b/>
      <sz val="8"/>
      <color rgb="FF3F3F3F"/>
      <name val="Tahoma"/>
      <family val="2"/>
    </font>
    <font>
      <b/>
      <sz val="8"/>
      <color theme="1"/>
      <name val="Tahoma"/>
      <family val="2"/>
    </font>
    <font>
      <sz val="8"/>
      <color rgb="FFFF0000"/>
      <name val="Tahoma"/>
      <family val="2"/>
    </font>
    <font>
      <i/>
      <sz val="8"/>
      <color theme="1"/>
      <name val="Times New Roman"/>
      <family val="1"/>
    </font>
    <font>
      <u val="singleAccounting"/>
      <sz val="8"/>
      <color theme="1"/>
      <name val="Times New Roman"/>
      <family val="1"/>
    </font>
    <font>
      <sz val="8"/>
      <color theme="1"/>
      <name val="Times New Roman"/>
      <family val="1"/>
    </font>
    <font>
      <u val="doubleAccounting"/>
      <sz val="8"/>
      <color theme="1"/>
      <name val="Times New Roman"/>
      <family val="1"/>
    </font>
    <font>
      <b/>
      <sz val="8"/>
      <color theme="1"/>
      <name val="Calibri"/>
      <family val="2"/>
      <scheme val="minor"/>
    </font>
    <font>
      <b/>
      <sz val="10"/>
      <name val="Calibri"/>
      <family val="2"/>
    </font>
    <font>
      <sz val="12"/>
      <color theme="1"/>
      <name val="Calibri"/>
      <family val="2"/>
      <scheme val="minor"/>
    </font>
    <font>
      <b/>
      <u/>
      <sz val="12"/>
      <color theme="1"/>
      <name val="Calibri"/>
      <family val="2"/>
      <scheme val="minor"/>
    </font>
    <font>
      <b/>
      <u/>
      <sz val="10"/>
      <color theme="1"/>
      <name val="Calibri"/>
      <family val="2"/>
      <scheme val="minor"/>
    </font>
    <font>
      <sz val="10"/>
      <color theme="1"/>
      <name val="Calibri"/>
      <family val="2"/>
      <scheme val="minor"/>
    </font>
    <font>
      <u val="singleAccounting"/>
      <sz val="10"/>
      <name val="Calibri"/>
      <family val="2"/>
      <scheme val="minor"/>
    </font>
    <font>
      <sz val="10"/>
      <name val="Calibri"/>
      <family val="2"/>
      <scheme val="minor"/>
    </font>
    <font>
      <b/>
      <sz val="10"/>
      <color theme="1"/>
      <name val="Calibri"/>
      <family val="2"/>
      <scheme val="minor"/>
    </font>
    <font>
      <b/>
      <u/>
      <sz val="16"/>
      <color theme="1"/>
      <name val="Calibri"/>
      <family val="2"/>
      <scheme val="minor"/>
    </font>
    <font>
      <sz val="14"/>
      <color theme="1"/>
      <name val="Calibri"/>
      <family val="2"/>
      <scheme val="minor"/>
    </font>
    <font>
      <b/>
      <u/>
      <sz val="9"/>
      <color theme="1"/>
      <name val="Arial"/>
      <family val="2"/>
    </font>
    <font>
      <b/>
      <sz val="9"/>
      <color theme="1"/>
      <name val="Arial"/>
      <family val="2"/>
    </font>
    <font>
      <sz val="9"/>
      <color theme="1"/>
      <name val="Arial"/>
      <family val="2"/>
    </font>
    <font>
      <sz val="9"/>
      <color theme="1"/>
      <name val="Calibri"/>
      <family val="2"/>
      <scheme val="minor"/>
    </font>
    <font>
      <u/>
      <sz val="9"/>
      <color theme="1"/>
      <name val="Arial"/>
      <family val="2"/>
    </font>
    <font>
      <b/>
      <sz val="11"/>
      <color theme="5"/>
      <name val="Calibri"/>
      <family val="2"/>
      <scheme val="minor"/>
    </font>
    <font>
      <b/>
      <sz val="9"/>
      <color theme="1"/>
      <name val="Calibri"/>
      <family val="2"/>
      <scheme val="minor"/>
    </font>
    <font>
      <b/>
      <sz val="9"/>
      <color theme="4"/>
      <name val="Arial"/>
      <family val="2"/>
    </font>
    <font>
      <b/>
      <sz val="9"/>
      <color theme="4"/>
      <name val="Calibri"/>
      <family val="2"/>
      <scheme val="minor"/>
    </font>
    <font>
      <b/>
      <sz val="9"/>
      <color rgb="FFFF0000"/>
      <name val="Arial"/>
      <family val="2"/>
    </font>
    <font>
      <b/>
      <sz val="9"/>
      <color rgb="FFFF0000"/>
      <name val="Calibri"/>
      <family val="2"/>
      <scheme val="minor"/>
    </font>
    <font>
      <b/>
      <sz val="9"/>
      <color rgb="FF00B050"/>
      <name val="Arial"/>
      <family val="2"/>
    </font>
    <font>
      <b/>
      <sz val="9"/>
      <color rgb="FF00B050"/>
      <name val="Calibri"/>
      <family val="2"/>
      <scheme val="minor"/>
    </font>
    <font>
      <sz val="10"/>
      <color theme="1"/>
      <name val="Arial"/>
      <family val="2"/>
    </font>
    <font>
      <b/>
      <u/>
      <sz val="10"/>
      <color theme="1"/>
      <name val="Arial"/>
      <family val="2"/>
    </font>
    <font>
      <sz val="8"/>
      <color rgb="FF0070C0"/>
      <name val="Arial"/>
      <family val="2"/>
    </font>
    <font>
      <sz val="10"/>
      <color rgb="FF0070C0"/>
      <name val="Arial"/>
      <family val="2"/>
    </font>
    <font>
      <sz val="10"/>
      <color rgb="FFFF0000"/>
      <name val="Arial"/>
      <family val="2"/>
    </font>
    <font>
      <b/>
      <sz val="10"/>
      <color rgb="FF0070C0"/>
      <name val="Arial"/>
      <family val="2"/>
    </font>
    <font>
      <b/>
      <sz val="10"/>
      <name val="Arial"/>
      <family val="2"/>
    </font>
    <font>
      <sz val="10"/>
      <name val="Arial"/>
      <family val="2"/>
    </font>
    <font>
      <sz val="8"/>
      <color theme="1"/>
      <name val="Arial"/>
      <family val="2"/>
    </font>
    <font>
      <sz val="10"/>
      <color theme="4"/>
      <name val="Arial"/>
      <family val="2"/>
    </font>
    <font>
      <u val="singleAccounting"/>
      <sz val="10"/>
      <name val="Arial"/>
      <family val="2"/>
    </font>
    <font>
      <u val="singleAccounting"/>
      <sz val="10"/>
      <color theme="1"/>
      <name val="Arial"/>
      <family val="2"/>
    </font>
    <font>
      <b/>
      <sz val="10"/>
      <color theme="1"/>
      <name val="Arial"/>
      <family val="2"/>
    </font>
    <font>
      <sz val="8"/>
      <color theme="1"/>
      <name val="Calibri"/>
      <family val="2"/>
      <scheme val="minor"/>
    </font>
    <font>
      <b/>
      <i/>
      <sz val="10"/>
      <color rgb="FFFF0000"/>
      <name val="Arial"/>
      <family val="2"/>
    </font>
    <font>
      <sz val="8"/>
      <color rgb="FFFF0000"/>
      <name val="Calibri"/>
      <family val="2"/>
      <scheme val="minor"/>
    </font>
    <font>
      <sz val="8"/>
      <color rgb="FFFF0000"/>
      <name val="Arial"/>
      <family val="2"/>
    </font>
    <font>
      <sz val="10"/>
      <color rgb="FFFF0000"/>
      <name val="Calibri"/>
      <family val="2"/>
      <scheme val="minor"/>
    </font>
    <font>
      <sz val="10"/>
      <name val="Arial"/>
    </font>
    <font>
      <sz val="10"/>
      <name val="Calibri"/>
      <family val="2"/>
    </font>
    <font>
      <sz val="12"/>
      <color theme="1"/>
      <name val="Calibri"/>
      <family val="2"/>
    </font>
    <font>
      <b/>
      <u/>
      <sz val="12"/>
      <color theme="1"/>
      <name val="Calibri"/>
      <family val="2"/>
    </font>
    <font>
      <sz val="12"/>
      <color rgb="FF0070C0"/>
      <name val="Calibri"/>
      <family val="2"/>
    </font>
    <font>
      <sz val="12"/>
      <color rgb="FFFF0000"/>
      <name val="Calibri"/>
      <family val="2"/>
    </font>
    <font>
      <b/>
      <sz val="12"/>
      <color rgb="FF0070C0"/>
      <name val="Calibri"/>
      <family val="2"/>
    </font>
    <font>
      <b/>
      <sz val="12"/>
      <name val="Calibri"/>
      <family val="2"/>
    </font>
    <font>
      <sz val="12"/>
      <name val="Calibri"/>
      <family val="2"/>
    </font>
    <font>
      <b/>
      <sz val="12"/>
      <color theme="1"/>
      <name val="Calibri"/>
      <family val="2"/>
    </font>
    <font>
      <u val="singleAccounting"/>
      <sz val="12"/>
      <color rgb="FF0070C0"/>
      <name val="Calibri"/>
      <family val="2"/>
    </font>
    <font>
      <u val="singleAccounting"/>
      <sz val="12"/>
      <color theme="1"/>
      <name val="Calibri"/>
      <family val="2"/>
    </font>
    <font>
      <b/>
      <sz val="12"/>
      <color theme="1"/>
      <name val="Calibri"/>
      <family val="2"/>
      <scheme val="minor"/>
    </font>
    <font>
      <b/>
      <sz val="12"/>
      <name val="Calibri"/>
      <family val="2"/>
      <scheme val="minor"/>
    </font>
    <font>
      <u val="singleAccounting"/>
      <sz val="8"/>
      <color theme="1"/>
      <name val="Tahoma"/>
      <family val="2"/>
    </font>
    <font>
      <u/>
      <sz val="8"/>
      <color theme="1"/>
      <name val="Tahoma"/>
      <family val="2"/>
    </font>
    <font>
      <b/>
      <u val="singleAccounting"/>
      <sz val="8"/>
      <color theme="1"/>
      <name val="Tahoma"/>
      <family val="2"/>
    </font>
    <font>
      <b/>
      <u val="singleAccounting"/>
      <sz val="12"/>
      <color theme="1"/>
      <name val="Times New Roman"/>
      <family val="1"/>
    </font>
    <font>
      <b/>
      <u val="singleAccounting"/>
      <sz val="10"/>
      <color theme="1"/>
      <name val="Times New Roman"/>
      <family val="1"/>
    </font>
    <font>
      <b/>
      <sz val="8"/>
      <color theme="1"/>
      <name val="Times New Roman"/>
      <family val="1"/>
    </font>
    <font>
      <b/>
      <sz val="10"/>
      <name val="Calibri"/>
      <family val="2"/>
      <scheme val="minor"/>
    </font>
    <font>
      <b/>
      <sz val="10"/>
      <color indexed="8"/>
      <name val="Times New Roman"/>
      <family val="1"/>
    </font>
    <font>
      <b/>
      <sz val="10"/>
      <color indexed="8"/>
      <name val="Cambria"/>
      <family val="1"/>
    </font>
    <font>
      <sz val="10"/>
      <color indexed="8"/>
      <name val="Cambria"/>
      <family val="1"/>
    </font>
    <font>
      <b/>
      <sz val="10"/>
      <color indexed="8"/>
      <name val="Tahoma"/>
      <family val="2"/>
    </font>
    <font>
      <sz val="10"/>
      <color indexed="8"/>
      <name val="Times New Roman"/>
      <family val="1"/>
    </font>
    <font>
      <sz val="10"/>
      <color indexed="8"/>
      <name val="Tahoma"/>
      <family val="2"/>
    </font>
    <font>
      <sz val="12"/>
      <color indexed="8"/>
      <name val="Times New Roman"/>
      <family val="1"/>
    </font>
    <font>
      <b/>
      <i/>
      <sz val="10"/>
      <color theme="1"/>
      <name val="Calibri"/>
      <family val="2"/>
    </font>
    <font>
      <sz val="10"/>
      <color theme="1"/>
      <name val="Calibri"/>
      <family val="2"/>
    </font>
    <font>
      <b/>
      <u val="singleAccounting"/>
      <sz val="10"/>
      <color theme="1"/>
      <name val="Calibri"/>
      <family val="2"/>
    </font>
    <font>
      <u val="singleAccounting"/>
      <sz val="10"/>
      <color theme="1"/>
      <name val="Calibri"/>
      <family val="2"/>
    </font>
    <font>
      <b/>
      <sz val="11"/>
      <color theme="1"/>
      <name val="Calibri"/>
      <family val="2"/>
    </font>
    <font>
      <b/>
      <sz val="10"/>
      <color theme="1"/>
      <name val="Calibri"/>
      <family val="2"/>
    </font>
    <font>
      <sz val="12"/>
      <name val="Calibri"/>
      <family val="2"/>
      <scheme val="minor"/>
    </font>
    <font>
      <b/>
      <sz val="14"/>
      <color rgb="FFFF0000"/>
      <name val="Calibri"/>
      <family val="2"/>
      <scheme val="minor"/>
    </font>
    <font>
      <b/>
      <sz val="9"/>
      <name val="Calibri"/>
      <family val="2"/>
    </font>
    <font>
      <b/>
      <sz val="8"/>
      <color theme="1"/>
      <name val="Arial"/>
      <family val="2"/>
    </font>
    <font>
      <b/>
      <sz val="11"/>
      <color theme="1"/>
      <name val="Calibri"/>
      <family val="2"/>
      <scheme val="minor"/>
    </font>
    <font>
      <b/>
      <sz val="8"/>
      <name val="Copperplate Gothic Light"/>
      <family val="2"/>
    </font>
    <font>
      <b/>
      <sz val="9"/>
      <color indexed="81"/>
      <name val="Tahoma"/>
      <family val="2"/>
    </font>
    <font>
      <sz val="10"/>
      <color theme="3" tint="0.39994506668294322"/>
      <name val="Arial"/>
      <family val="2"/>
    </font>
    <font>
      <sz val="11"/>
      <color theme="1"/>
      <name val="Arial"/>
      <family val="2"/>
    </font>
    <font>
      <i/>
      <sz val="11"/>
      <color theme="1"/>
      <name val="Calibri"/>
      <family val="2"/>
      <scheme val="minor"/>
    </font>
    <font>
      <sz val="11"/>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4.9989318521683403E-2"/>
        <bgColor indexed="64"/>
      </patternFill>
    </fill>
    <fill>
      <patternFill patternType="solid">
        <fgColor theme="9" tint="0.79998168889431442"/>
        <bgColor indexed="64"/>
      </patternFill>
    </fill>
    <fill>
      <gradientFill degree="45">
        <stop position="0">
          <color theme="9" tint="0.80001220740379042"/>
        </stop>
        <stop position="0.5">
          <color rgb="FFFFFFCC"/>
        </stop>
        <stop position="1">
          <color theme="9" tint="0.80001220740379042"/>
        </stop>
      </gradientFill>
    </fill>
    <fill>
      <patternFill patternType="solid">
        <fgColor theme="0" tint="-0.14999847407452621"/>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3" tint="0.79998168889431442"/>
        <bgColor indexed="64"/>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5"/>
      </left>
      <right/>
      <top style="thin">
        <color theme="5"/>
      </top>
      <bottom/>
      <diagonal/>
    </border>
    <border>
      <left/>
      <right/>
      <top style="thin">
        <color theme="5"/>
      </top>
      <bottom/>
      <diagonal/>
    </border>
    <border>
      <left/>
      <right style="thin">
        <color theme="5"/>
      </right>
      <top style="thin">
        <color theme="5"/>
      </top>
      <bottom/>
      <diagonal/>
    </border>
    <border>
      <left style="thin">
        <color theme="5"/>
      </left>
      <right/>
      <top/>
      <bottom/>
      <diagonal/>
    </border>
    <border>
      <left/>
      <right style="thin">
        <color theme="5"/>
      </right>
      <top/>
      <bottom/>
      <diagonal/>
    </border>
    <border>
      <left style="thin">
        <color theme="5"/>
      </left>
      <right/>
      <top/>
      <bottom style="thin">
        <color theme="5"/>
      </bottom>
      <diagonal/>
    </border>
    <border>
      <left/>
      <right/>
      <top/>
      <bottom style="thin">
        <color theme="5"/>
      </bottom>
      <diagonal/>
    </border>
    <border>
      <left/>
      <right style="thin">
        <color theme="5"/>
      </right>
      <top/>
      <bottom style="thin">
        <color theme="5"/>
      </bottom>
      <diagonal/>
    </border>
    <border>
      <left style="thin">
        <color theme="5"/>
      </left>
      <right/>
      <top style="thin">
        <color theme="5"/>
      </top>
      <bottom style="thin">
        <color theme="5"/>
      </bottom>
      <diagonal/>
    </border>
    <border>
      <left/>
      <right/>
      <top style="thin">
        <color theme="5"/>
      </top>
      <bottom style="thin">
        <color theme="5"/>
      </bottom>
      <diagonal/>
    </border>
    <border>
      <left/>
      <right style="thin">
        <color theme="5"/>
      </right>
      <top style="thin">
        <color theme="5"/>
      </top>
      <bottom style="thin">
        <color theme="5"/>
      </bottom>
      <diagonal/>
    </border>
    <border>
      <left/>
      <right/>
      <top/>
      <bottom style="thick">
        <color theme="3" tint="0.39994506668294322"/>
      </bottom>
      <diagonal/>
    </border>
    <border>
      <left/>
      <right/>
      <top/>
      <bottom style="thick">
        <color indexed="64"/>
      </bottom>
      <diagonal/>
    </border>
    <border>
      <left style="double">
        <color theme="3" tint="0.39991454817346722"/>
      </left>
      <right/>
      <top style="double">
        <color theme="3" tint="0.39991454817346722"/>
      </top>
      <bottom/>
      <diagonal/>
    </border>
    <border>
      <left/>
      <right/>
      <top style="double">
        <color theme="3" tint="0.39991454817346722"/>
      </top>
      <bottom/>
      <diagonal/>
    </border>
    <border>
      <left/>
      <right style="double">
        <color theme="3" tint="0.39991454817346722"/>
      </right>
      <top style="double">
        <color theme="3" tint="0.39991454817346722"/>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double">
        <color theme="3" tint="0.39991454817346722"/>
      </left>
      <right/>
      <top/>
      <bottom/>
      <diagonal/>
    </border>
    <border>
      <left/>
      <right style="double">
        <color theme="3" tint="0.39991454817346722"/>
      </right>
      <top/>
      <bottom/>
      <diagonal/>
    </border>
    <border>
      <left style="thin">
        <color auto="1"/>
      </left>
      <right/>
      <top/>
      <bottom/>
      <diagonal/>
    </border>
    <border>
      <left/>
      <right style="thin">
        <color auto="1"/>
      </right>
      <top/>
      <bottom/>
      <diagonal/>
    </border>
    <border>
      <left/>
      <right/>
      <top/>
      <bottom style="thin">
        <color indexed="64"/>
      </bottom>
      <diagonal/>
    </border>
    <border>
      <left/>
      <right style="thin">
        <color auto="1"/>
      </right>
      <top/>
      <bottom style="thin">
        <color indexed="64"/>
      </bottom>
      <diagonal/>
    </border>
    <border>
      <left style="thin">
        <color auto="1"/>
      </left>
      <right/>
      <top/>
      <bottom style="thin">
        <color auto="1"/>
      </bottom>
      <diagonal/>
    </border>
    <border>
      <left style="double">
        <color theme="3" tint="0.39991454817346722"/>
      </left>
      <right/>
      <top/>
      <bottom style="double">
        <color theme="3" tint="0.39991454817346722"/>
      </bottom>
      <diagonal/>
    </border>
    <border>
      <left/>
      <right/>
      <top/>
      <bottom style="double">
        <color theme="3" tint="0.39991454817346722"/>
      </bottom>
      <diagonal/>
    </border>
    <border>
      <left/>
      <right style="double">
        <color theme="3" tint="0.39991454817346722"/>
      </right>
      <top/>
      <bottom style="double">
        <color theme="3" tint="0.39991454817346722"/>
      </bottom>
      <diagonal/>
    </border>
    <border>
      <left/>
      <right/>
      <top/>
      <bottom style="medium">
        <color indexed="64"/>
      </bottom>
      <diagonal/>
    </border>
    <border>
      <left/>
      <right/>
      <top/>
      <bottom style="double">
        <color theme="4" tint="-0.24994659260841701"/>
      </bottom>
      <diagonal/>
    </border>
    <border>
      <left/>
      <right/>
      <top style="double">
        <color theme="4" tint="-0.24994659260841701"/>
      </top>
      <bottom style="double">
        <color theme="4" tint="-0.24994659260841701"/>
      </bottom>
      <diagonal/>
    </border>
    <border>
      <left/>
      <right/>
      <top/>
      <bottom style="double">
        <color theme="9" tint="-0.24994659260841701"/>
      </bottom>
      <diagonal/>
    </border>
    <border>
      <left/>
      <right/>
      <top/>
      <bottom style="double">
        <color auto="1"/>
      </bottom>
      <diagonal/>
    </border>
    <border>
      <left style="double">
        <color theme="3" tint="0.39988402966399123"/>
      </left>
      <right/>
      <top style="double">
        <color theme="3" tint="0.39988402966399123"/>
      </top>
      <bottom/>
      <diagonal/>
    </border>
    <border>
      <left/>
      <right/>
      <top style="double">
        <color theme="3" tint="0.39988402966399123"/>
      </top>
      <bottom/>
      <diagonal/>
    </border>
    <border>
      <left/>
      <right style="double">
        <color theme="3" tint="0.39988402966399123"/>
      </right>
      <top style="double">
        <color theme="3" tint="0.39988402966399123"/>
      </top>
      <bottom/>
      <diagonal/>
    </border>
    <border>
      <left style="double">
        <color theme="3" tint="0.39988402966399123"/>
      </left>
      <right/>
      <top/>
      <bottom/>
      <diagonal/>
    </border>
    <border>
      <left/>
      <right style="double">
        <color theme="3" tint="0.39988402966399123"/>
      </right>
      <top/>
      <bottom/>
      <diagonal/>
    </border>
    <border>
      <left style="double">
        <color theme="3" tint="0.39988402966399123"/>
      </left>
      <right/>
      <top/>
      <bottom style="double">
        <color theme="3" tint="0.39988402966399123"/>
      </bottom>
      <diagonal/>
    </border>
    <border>
      <left/>
      <right/>
      <top/>
      <bottom style="double">
        <color theme="3" tint="0.39988402966399123"/>
      </bottom>
      <diagonal/>
    </border>
    <border>
      <left/>
      <right style="double">
        <color theme="3" tint="0.39988402966399123"/>
      </right>
      <top/>
      <bottom style="double">
        <color theme="3" tint="0.39988402966399123"/>
      </bottom>
      <diagonal/>
    </border>
    <border>
      <left style="double">
        <color theme="0" tint="-0.34998626667073579"/>
      </left>
      <right/>
      <top/>
      <bottom/>
      <diagonal/>
    </border>
    <border>
      <left style="double">
        <color theme="0" tint="-0.34998626667073579"/>
      </left>
      <right/>
      <top/>
      <bottom style="thin">
        <color indexed="64"/>
      </bottom>
      <diagonal/>
    </border>
    <border>
      <left/>
      <right style="double">
        <color theme="0" tint="-0.34998626667073579"/>
      </right>
      <top/>
      <bottom style="thin">
        <color auto="1"/>
      </bottom>
      <diagonal/>
    </border>
    <border>
      <left style="double">
        <color theme="9"/>
      </left>
      <right/>
      <top style="double">
        <color theme="9"/>
      </top>
      <bottom/>
      <diagonal/>
    </border>
    <border>
      <left/>
      <right/>
      <top style="double">
        <color theme="9"/>
      </top>
      <bottom/>
      <diagonal/>
    </border>
    <border>
      <left/>
      <right style="double">
        <color theme="9"/>
      </right>
      <top style="double">
        <color theme="9"/>
      </top>
      <bottom/>
      <diagonal/>
    </border>
    <border>
      <left style="double">
        <color theme="9"/>
      </left>
      <right/>
      <top/>
      <bottom/>
      <diagonal/>
    </border>
    <border>
      <left/>
      <right style="double">
        <color theme="9"/>
      </right>
      <top/>
      <bottom/>
      <diagonal/>
    </border>
    <border>
      <left style="double">
        <color theme="9"/>
      </left>
      <right/>
      <top/>
      <bottom style="double">
        <color theme="9"/>
      </bottom>
      <diagonal/>
    </border>
    <border>
      <left/>
      <right/>
      <top/>
      <bottom style="double">
        <color theme="9"/>
      </bottom>
      <diagonal/>
    </border>
    <border>
      <left/>
      <right style="double">
        <color theme="9"/>
      </right>
      <top/>
      <bottom style="double">
        <color theme="9"/>
      </bottom>
      <diagonal/>
    </border>
    <border>
      <left style="double">
        <color theme="0" tint="-0.34998626667073579"/>
      </left>
      <right/>
      <top style="thin">
        <color indexed="64"/>
      </top>
      <bottom/>
      <diagonal/>
    </border>
  </borders>
  <cellStyleXfs count="55">
    <xf numFmtId="0" fontId="0" fillId="0" borderId="0"/>
    <xf numFmtId="43" fontId="5" fillId="0" borderId="0" applyFont="0" applyFill="0" applyBorder="0" applyAlignment="0" applyProtection="0"/>
    <xf numFmtId="41"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9" fontId="5" fillId="0" borderId="0" applyFont="0" applyFill="0" applyBorder="0" applyAlignment="0" applyProtection="0"/>
    <xf numFmtId="0" fontId="12" fillId="0" borderId="0" applyNumberFormat="0" applyFill="0" applyBorder="0" applyAlignment="0" applyProtection="0"/>
    <xf numFmtId="0" fontId="12" fillId="0" borderId="1" applyNumberFormat="0" applyFill="0" applyAlignment="0" applyProtection="0"/>
    <xf numFmtId="0" fontId="12" fillId="0" borderId="2" applyNumberFormat="0" applyFill="0" applyAlignment="0" applyProtection="0"/>
    <xf numFmtId="0" fontId="12" fillId="0" borderId="3" applyNumberFormat="0" applyFill="0" applyAlignment="0" applyProtection="0"/>
    <xf numFmtId="0" fontId="12" fillId="0" borderId="0" applyNumberFormat="0" applyFill="0" applyBorder="0" applyAlignment="0" applyProtection="0"/>
    <xf numFmtId="0" fontId="11" fillId="2" borderId="0" applyNumberFormat="0" applyBorder="0" applyAlignment="0" applyProtection="0"/>
    <xf numFmtId="0" fontId="7" fillId="3" borderId="0" applyNumberFormat="0" applyBorder="0" applyAlignment="0" applyProtection="0"/>
    <xf numFmtId="0" fontId="15" fillId="4" borderId="0" applyNumberFormat="0" applyBorder="0" applyAlignment="0" applyProtection="0"/>
    <xf numFmtId="0" fontId="13" fillId="5" borderId="4" applyNumberFormat="0" applyAlignment="0" applyProtection="0"/>
    <xf numFmtId="0" fontId="16" fillId="6" borderId="5" applyNumberFormat="0" applyAlignment="0" applyProtection="0"/>
    <xf numFmtId="0" fontId="8" fillId="6" borderId="4" applyNumberFormat="0" applyAlignment="0" applyProtection="0"/>
    <xf numFmtId="0" fontId="14" fillId="0" borderId="6" applyNumberFormat="0" applyFill="0" applyAlignment="0" applyProtection="0"/>
    <xf numFmtId="0" fontId="9" fillId="7" borderId="7" applyNumberFormat="0" applyAlignment="0" applyProtection="0"/>
    <xf numFmtId="0" fontId="18" fillId="0" borderId="0" applyNumberFormat="0" applyFill="0" applyBorder="0" applyAlignment="0" applyProtection="0"/>
    <xf numFmtId="0" fontId="5" fillId="8" borderId="8" applyNumberFormat="0" applyFont="0" applyAlignment="0" applyProtection="0"/>
    <xf numFmtId="0" fontId="10" fillId="0" borderId="0" applyNumberFormat="0" applyFill="0" applyBorder="0" applyAlignment="0" applyProtection="0"/>
    <xf numFmtId="0" fontId="17" fillId="0" borderId="9" applyNumberFormat="0" applyFill="0" applyAlignment="0" applyProtection="0"/>
    <xf numFmtId="0" fontId="6"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6" fillId="32" borderId="0" applyNumberFormat="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0" fontId="65" fillId="0" borderId="0"/>
    <xf numFmtId="43" fontId="4" fillId="0" borderId="0" applyFont="0" applyFill="0" applyBorder="0" applyAlignment="0" applyProtection="0"/>
    <xf numFmtId="9" fontId="4" fillId="0" borderId="0" applyFont="0" applyFill="0" applyBorder="0" applyAlignment="0" applyProtection="0"/>
    <xf numFmtId="0" fontId="54" fillId="0" borderId="0"/>
    <xf numFmtId="9" fontId="54" fillId="0" borderId="0" applyFont="0" applyFill="0" applyBorder="0" applyAlignment="0" applyProtection="0"/>
  </cellStyleXfs>
  <cellXfs count="557">
    <xf numFmtId="0" fontId="0" fillId="0" borderId="0" xfId="0"/>
    <xf numFmtId="0" fontId="19" fillId="0" borderId="0" xfId="0" applyFont="1" applyAlignment="1">
      <alignment horizontal="right"/>
    </xf>
    <xf numFmtId="0" fontId="0" fillId="0" borderId="0" xfId="0" applyAlignment="1">
      <alignment horizontal="right"/>
    </xf>
    <xf numFmtId="0" fontId="20" fillId="0" borderId="0" xfId="0" applyFont="1" applyAlignment="1">
      <alignment horizontal="right"/>
    </xf>
    <xf numFmtId="0" fontId="21" fillId="0" borderId="0" xfId="0" applyFont="1" applyAlignment="1">
      <alignment horizontal="right" vertical="top"/>
    </xf>
    <xf numFmtId="0" fontId="0" fillId="0" borderId="0" xfId="0" applyAlignment="1">
      <alignment horizontal="left" wrapText="1"/>
    </xf>
    <xf numFmtId="0" fontId="20" fillId="0" borderId="0" xfId="0" applyFont="1" applyAlignment="1">
      <alignment horizontal="left" wrapText="1"/>
    </xf>
    <xf numFmtId="0" fontId="21" fillId="0" borderId="0" xfId="0" applyFont="1" applyAlignment="1">
      <alignment horizontal="left" vertical="top" wrapText="1"/>
    </xf>
    <xf numFmtId="40" fontId="0" fillId="0" borderId="0" xfId="0" applyNumberFormat="1" applyAlignment="1">
      <alignment horizontal="right"/>
    </xf>
    <xf numFmtId="40" fontId="20" fillId="0" borderId="0" xfId="0" applyNumberFormat="1" applyFont="1" applyAlignment="1">
      <alignment horizontal="right"/>
    </xf>
    <xf numFmtId="40" fontId="21" fillId="0" borderId="0" xfId="0" applyNumberFormat="1" applyFont="1" applyAlignment="1">
      <alignment horizontal="right" vertical="top"/>
    </xf>
    <xf numFmtId="40" fontId="20" fillId="0" borderId="0" xfId="0" applyNumberFormat="1" applyFont="1" applyAlignment="1">
      <alignment horizontal="right" vertical="top"/>
    </xf>
    <xf numFmtId="40" fontId="22" fillId="0" borderId="0" xfId="0" applyNumberFormat="1" applyFont="1" applyAlignment="1">
      <alignment horizontal="right" vertical="top"/>
    </xf>
    <xf numFmtId="0" fontId="21" fillId="0" borderId="10" xfId="0" applyFont="1" applyBorder="1" applyAlignment="1">
      <alignment horizontal="right" vertical="top"/>
    </xf>
    <xf numFmtId="0" fontId="21" fillId="0" borderId="11" xfId="0" applyFont="1" applyBorder="1" applyAlignment="1">
      <alignment horizontal="left" vertical="top" wrapText="1"/>
    </xf>
    <xf numFmtId="40" fontId="21" fillId="0" borderId="11" xfId="0" applyNumberFormat="1" applyFont="1" applyBorder="1" applyAlignment="1">
      <alignment horizontal="right" vertical="top"/>
    </xf>
    <xf numFmtId="40" fontId="21" fillId="0" borderId="12" xfId="0" applyNumberFormat="1" applyFont="1" applyBorder="1" applyAlignment="1">
      <alignment horizontal="right" vertical="top"/>
    </xf>
    <xf numFmtId="0" fontId="21" fillId="0" borderId="13" xfId="0" applyFont="1" applyBorder="1" applyAlignment="1">
      <alignment horizontal="right" vertical="top"/>
    </xf>
    <xf numFmtId="0" fontId="21" fillId="0" borderId="0" xfId="0" applyFont="1" applyBorder="1" applyAlignment="1">
      <alignment horizontal="left" vertical="top" wrapText="1"/>
    </xf>
    <xf numFmtId="40" fontId="21" fillId="0" borderId="0" xfId="0" applyNumberFormat="1" applyFont="1" applyBorder="1" applyAlignment="1">
      <alignment horizontal="right" vertical="top"/>
    </xf>
    <xf numFmtId="40" fontId="21" fillId="0" borderId="14" xfId="0" applyNumberFormat="1" applyFont="1" applyBorder="1" applyAlignment="1">
      <alignment horizontal="right" vertical="top"/>
    </xf>
    <xf numFmtId="0" fontId="21" fillId="0" borderId="15" xfId="0" applyFont="1" applyBorder="1" applyAlignment="1">
      <alignment horizontal="right" vertical="top"/>
    </xf>
    <xf numFmtId="0" fontId="21" fillId="0" borderId="16" xfId="0" applyFont="1" applyBorder="1" applyAlignment="1">
      <alignment horizontal="left" vertical="top" wrapText="1"/>
    </xf>
    <xf numFmtId="40" fontId="21" fillId="0" borderId="16" xfId="0" applyNumberFormat="1" applyFont="1" applyBorder="1" applyAlignment="1">
      <alignment horizontal="right" vertical="top"/>
    </xf>
    <xf numFmtId="40" fontId="21" fillId="0" borderId="17" xfId="0" applyNumberFormat="1" applyFont="1" applyBorder="1" applyAlignment="1">
      <alignment horizontal="right" vertical="top"/>
    </xf>
    <xf numFmtId="0" fontId="21" fillId="0" borderId="18" xfId="0" applyFont="1" applyBorder="1" applyAlignment="1">
      <alignment horizontal="right" vertical="top"/>
    </xf>
    <xf numFmtId="0" fontId="21" fillId="0" borderId="19" xfId="0" applyFont="1" applyBorder="1" applyAlignment="1">
      <alignment horizontal="left" vertical="top" wrapText="1"/>
    </xf>
    <xf numFmtId="40" fontId="21" fillId="0" borderId="19" xfId="0" applyNumberFormat="1" applyFont="1" applyBorder="1" applyAlignment="1">
      <alignment horizontal="right" vertical="top"/>
    </xf>
    <xf numFmtId="40" fontId="21" fillId="0" borderId="20" xfId="0" applyNumberFormat="1" applyFont="1" applyBorder="1" applyAlignment="1">
      <alignment horizontal="right" vertical="top"/>
    </xf>
    <xf numFmtId="0" fontId="0" fillId="0" borderId="13" xfId="0" applyBorder="1" applyAlignment="1">
      <alignment horizontal="right"/>
    </xf>
    <xf numFmtId="0" fontId="0" fillId="0" borderId="0" xfId="0" applyBorder="1" applyAlignment="1">
      <alignment horizontal="left" wrapText="1"/>
    </xf>
    <xf numFmtId="0" fontId="19" fillId="33" borderId="0" xfId="0" applyFont="1" applyFill="1" applyAlignment="1">
      <alignment horizontal="left"/>
    </xf>
    <xf numFmtId="0" fontId="0" fillId="33" borderId="0" xfId="0" applyFill="1" applyAlignment="1">
      <alignment horizontal="left" wrapText="1"/>
    </xf>
    <xf numFmtId="0" fontId="19" fillId="33" borderId="0" xfId="0" applyFont="1" applyFill="1" applyAlignment="1">
      <alignment horizontal="right"/>
    </xf>
    <xf numFmtId="0" fontId="17" fillId="0" borderId="0" xfId="0" applyFont="1"/>
    <xf numFmtId="40" fontId="0" fillId="0" borderId="0" xfId="0" applyNumberFormat="1"/>
    <xf numFmtId="40" fontId="21" fillId="34" borderId="0" xfId="0" applyNumberFormat="1" applyFont="1" applyFill="1" applyAlignment="1">
      <alignment horizontal="right" vertical="top"/>
    </xf>
    <xf numFmtId="40" fontId="21" fillId="34" borderId="11" xfId="0" applyNumberFormat="1" applyFont="1" applyFill="1" applyBorder="1" applyAlignment="1">
      <alignment horizontal="right" vertical="top"/>
    </xf>
    <xf numFmtId="40" fontId="21" fillId="34" borderId="12" xfId="0" applyNumberFormat="1" applyFont="1" applyFill="1" applyBorder="1" applyAlignment="1">
      <alignment horizontal="right" vertical="top"/>
    </xf>
    <xf numFmtId="40" fontId="21" fillId="34" borderId="0" xfId="0" applyNumberFormat="1" applyFont="1" applyFill="1" applyBorder="1" applyAlignment="1">
      <alignment horizontal="right" vertical="top"/>
    </xf>
    <xf numFmtId="40" fontId="21" fillId="34" borderId="14" xfId="0" applyNumberFormat="1" applyFont="1" applyFill="1" applyBorder="1" applyAlignment="1">
      <alignment horizontal="right" vertical="top"/>
    </xf>
    <xf numFmtId="14" fontId="21" fillId="0" borderId="13" xfId="0" applyNumberFormat="1" applyFont="1" applyBorder="1" applyAlignment="1">
      <alignment horizontal="right" vertical="top"/>
    </xf>
    <xf numFmtId="0" fontId="23" fillId="0" borderId="0" xfId="0" applyFont="1" applyAlignment="1">
      <alignment horizontal="center" vertical="center"/>
    </xf>
    <xf numFmtId="0" fontId="23" fillId="0" borderId="0" xfId="0" applyFont="1" applyAlignment="1">
      <alignment vertical="center"/>
    </xf>
    <xf numFmtId="164" fontId="23" fillId="0" borderId="0" xfId="0" applyNumberFormat="1" applyFont="1" applyAlignment="1">
      <alignment vertical="center"/>
    </xf>
    <xf numFmtId="0" fontId="23" fillId="0" borderId="0" xfId="0" applyFont="1" applyBorder="1" applyAlignment="1">
      <alignment horizontal="left" vertical="center" wrapText="1"/>
    </xf>
    <xf numFmtId="40" fontId="23" fillId="0" borderId="0" xfId="0" applyNumberFormat="1" applyFont="1" applyAlignment="1">
      <alignment horizontal="right" vertical="center"/>
    </xf>
    <xf numFmtId="15" fontId="23" fillId="0" borderId="0" xfId="0" applyNumberFormat="1" applyFont="1" applyAlignment="1">
      <alignment vertical="center"/>
    </xf>
    <xf numFmtId="40" fontId="0" fillId="34" borderId="0" xfId="0" applyNumberFormat="1" applyFill="1" applyBorder="1" applyAlignment="1">
      <alignment horizontal="right"/>
    </xf>
    <xf numFmtId="40" fontId="0" fillId="34" borderId="14" xfId="0" applyNumberFormat="1" applyFill="1" applyBorder="1" applyAlignment="1">
      <alignment horizontal="right"/>
    </xf>
    <xf numFmtId="40" fontId="0" fillId="34" borderId="0" xfId="0" applyNumberFormat="1" applyFill="1" applyAlignment="1">
      <alignment horizontal="right"/>
    </xf>
    <xf numFmtId="40" fontId="20" fillId="34" borderId="0" xfId="0" applyNumberFormat="1" applyFont="1" applyFill="1" applyAlignment="1">
      <alignment horizontal="right"/>
    </xf>
    <xf numFmtId="40" fontId="21" fillId="34" borderId="16" xfId="0" applyNumberFormat="1" applyFont="1" applyFill="1" applyBorder="1" applyAlignment="1">
      <alignment horizontal="right" vertical="top"/>
    </xf>
    <xf numFmtId="40" fontId="21" fillId="34" borderId="17" xfId="0" applyNumberFormat="1" applyFont="1" applyFill="1" applyBorder="1" applyAlignment="1">
      <alignment horizontal="right" vertical="top"/>
    </xf>
    <xf numFmtId="40" fontId="23" fillId="0" borderId="0" xfId="0" applyNumberFormat="1" applyFont="1" applyAlignment="1">
      <alignment vertical="center"/>
    </xf>
    <xf numFmtId="165" fontId="24" fillId="0" borderId="0" xfId="0" applyNumberFormat="1" applyFont="1" applyAlignment="1">
      <alignment vertical="center"/>
    </xf>
    <xf numFmtId="165" fontId="0" fillId="0" borderId="0" xfId="0" applyNumberFormat="1"/>
    <xf numFmtId="0" fontId="0" fillId="0" borderId="0" xfId="0" applyAlignment="1">
      <alignment wrapText="1"/>
    </xf>
    <xf numFmtId="0" fontId="0" fillId="34" borderId="0" xfId="0" applyFill="1"/>
    <xf numFmtId="40" fontId="20" fillId="34" borderId="0" xfId="0" applyNumberFormat="1" applyFont="1" applyFill="1" applyAlignment="1">
      <alignment horizontal="right" vertical="top"/>
    </xf>
    <xf numFmtId="0" fontId="21" fillId="0" borderId="21" xfId="0" applyFont="1" applyBorder="1" applyAlignment="1">
      <alignment horizontal="right" vertical="top"/>
    </xf>
    <xf numFmtId="0" fontId="21" fillId="0" borderId="21" xfId="0" applyFont="1" applyBorder="1" applyAlignment="1">
      <alignment horizontal="left" vertical="top" wrapText="1"/>
    </xf>
    <xf numFmtId="40" fontId="21" fillId="34" borderId="21" xfId="0" applyNumberFormat="1" applyFont="1" applyFill="1" applyBorder="1" applyAlignment="1">
      <alignment horizontal="right" vertical="top"/>
    </xf>
    <xf numFmtId="40" fontId="21" fillId="0" borderId="21" xfId="0" applyNumberFormat="1" applyFont="1" applyBorder="1" applyAlignment="1">
      <alignment horizontal="right" vertical="top"/>
    </xf>
    <xf numFmtId="0" fontId="23" fillId="0" borderId="21" xfId="0" applyFont="1" applyBorder="1" applyAlignment="1">
      <alignment horizontal="center" vertical="center"/>
    </xf>
    <xf numFmtId="0" fontId="23" fillId="0" borderId="21" xfId="0" applyFont="1" applyBorder="1" applyAlignment="1">
      <alignment vertical="center"/>
    </xf>
    <xf numFmtId="40" fontId="21" fillId="35" borderId="0" xfId="0" applyNumberFormat="1" applyFont="1" applyFill="1" applyAlignment="1">
      <alignment horizontal="right" vertical="top"/>
    </xf>
    <xf numFmtId="0" fontId="25" fillId="0" borderId="0" xfId="47"/>
    <xf numFmtId="0" fontId="27" fillId="0" borderId="0" xfId="47" applyFont="1" applyAlignment="1">
      <alignment horizontal="left"/>
    </xf>
    <xf numFmtId="0" fontId="27" fillId="0" borderId="0" xfId="47" applyFont="1" applyAlignment="1">
      <alignment horizontal="center"/>
    </xf>
    <xf numFmtId="0" fontId="28" fillId="0" borderId="0" xfId="47" applyFont="1" applyAlignment="1">
      <alignment vertical="top" wrapText="1"/>
    </xf>
    <xf numFmtId="166" fontId="28" fillId="0" borderId="0" xfId="47" applyNumberFormat="1" applyFont="1" applyAlignment="1">
      <alignment vertical="top"/>
    </xf>
    <xf numFmtId="0" fontId="28" fillId="0" borderId="0" xfId="47" applyFont="1" applyAlignment="1">
      <alignment vertical="top"/>
    </xf>
    <xf numFmtId="0" fontId="28" fillId="0" borderId="0" xfId="47" applyFont="1"/>
    <xf numFmtId="166" fontId="28" fillId="0" borderId="0" xfId="48" applyNumberFormat="1" applyFont="1" applyAlignment="1">
      <alignment vertical="top"/>
    </xf>
    <xf numFmtId="166" fontId="29" fillId="0" borderId="0" xfId="48" applyNumberFormat="1" applyFont="1" applyAlignment="1">
      <alignment vertical="top"/>
    </xf>
    <xf numFmtId="166" fontId="30" fillId="0" borderId="0" xfId="48" applyNumberFormat="1" applyFont="1" applyAlignment="1">
      <alignment vertical="top"/>
    </xf>
    <xf numFmtId="0" fontId="27" fillId="0" borderId="0" xfId="47" applyFont="1" applyAlignment="1">
      <alignment vertical="top"/>
    </xf>
    <xf numFmtId="166" fontId="25" fillId="0" borderId="0" xfId="47" applyNumberFormat="1"/>
    <xf numFmtId="0" fontId="27" fillId="0" borderId="0" xfId="47" applyFont="1" applyAlignment="1">
      <alignment horizontal="center" vertical="top"/>
    </xf>
    <xf numFmtId="0" fontId="31" fillId="0" borderId="0" xfId="47" applyFont="1" applyAlignment="1">
      <alignment vertical="top"/>
    </xf>
    <xf numFmtId="166" fontId="30" fillId="0" borderId="0" xfId="48" applyNumberFormat="1" applyFont="1" applyAlignment="1">
      <alignment horizontal="right" vertical="top"/>
    </xf>
    <xf numFmtId="166" fontId="28" fillId="0" borderId="0" xfId="47" quotePrefix="1" applyNumberFormat="1" applyFont="1" applyAlignment="1">
      <alignment vertical="top" wrapText="1"/>
    </xf>
    <xf numFmtId="10" fontId="30" fillId="0" borderId="0" xfId="48" applyNumberFormat="1" applyFont="1" applyAlignment="1">
      <alignment vertical="top"/>
    </xf>
    <xf numFmtId="10" fontId="28" fillId="0" borderId="0" xfId="47" applyNumberFormat="1" applyFont="1" applyAlignment="1">
      <alignment vertical="top"/>
    </xf>
    <xf numFmtId="166" fontId="30" fillId="0" borderId="0" xfId="47" applyNumberFormat="1" applyFont="1" applyAlignment="1">
      <alignment vertical="top"/>
    </xf>
    <xf numFmtId="10" fontId="28" fillId="0" borderId="0" xfId="47" quotePrefix="1" applyNumberFormat="1" applyFont="1" applyAlignment="1">
      <alignment vertical="top"/>
    </xf>
    <xf numFmtId="166" fontId="28" fillId="0" borderId="0" xfId="47" applyNumberFormat="1" applyFont="1"/>
    <xf numFmtId="0" fontId="33" fillId="0" borderId="0" xfId="47" applyFont="1"/>
    <xf numFmtId="0" fontId="32" fillId="0" borderId="0" xfId="47" applyFont="1" applyAlignment="1">
      <alignment horizontal="center"/>
    </xf>
    <xf numFmtId="0" fontId="25" fillId="0" borderId="0" xfId="47" applyAlignment="1">
      <alignment horizontal="center"/>
    </xf>
    <xf numFmtId="0" fontId="34" fillId="0" borderId="0" xfId="47" applyFont="1" applyAlignment="1">
      <alignment horizontal="center"/>
    </xf>
    <xf numFmtId="0" fontId="36" fillId="0" borderId="0" xfId="47" applyFont="1"/>
    <xf numFmtId="0" fontId="37" fillId="0" borderId="0" xfId="47" applyFont="1"/>
    <xf numFmtId="14" fontId="34" fillId="0" borderId="0" xfId="47" applyNumberFormat="1" applyFont="1"/>
    <xf numFmtId="14" fontId="34" fillId="0" borderId="0" xfId="47" applyNumberFormat="1" applyFont="1" applyAlignment="1">
      <alignment horizontal="right"/>
    </xf>
    <xf numFmtId="14" fontId="38" fillId="0" borderId="0" xfId="47" applyNumberFormat="1" applyFont="1" applyAlignment="1">
      <alignment horizontal="center"/>
    </xf>
    <xf numFmtId="14" fontId="34" fillId="0" borderId="0" xfId="47" applyNumberFormat="1" applyFont="1" applyAlignment="1">
      <alignment horizontal="center"/>
    </xf>
    <xf numFmtId="1" fontId="34" fillId="0" borderId="0" xfId="47" applyNumberFormat="1" applyFont="1" applyAlignment="1">
      <alignment horizontal="center"/>
    </xf>
    <xf numFmtId="0" fontId="37" fillId="0" borderId="26" xfId="47" applyFont="1" applyBorder="1"/>
    <xf numFmtId="0" fontId="39" fillId="0" borderId="27" xfId="47" applyFont="1" applyBorder="1" applyAlignment="1">
      <alignment horizontal="center" vertical="center"/>
    </xf>
    <xf numFmtId="0" fontId="39" fillId="0" borderId="28" xfId="47" applyFont="1" applyBorder="1" applyAlignment="1">
      <alignment horizontal="center" vertical="center"/>
    </xf>
    <xf numFmtId="0" fontId="34" fillId="0" borderId="0" xfId="47" applyFont="1"/>
    <xf numFmtId="1" fontId="34" fillId="0" borderId="0" xfId="47" applyNumberFormat="1" applyFont="1"/>
    <xf numFmtId="0" fontId="35" fillId="0" borderId="0" xfId="47" applyFont="1"/>
    <xf numFmtId="0" fontId="40" fillId="0" borderId="0" xfId="47" applyFont="1"/>
    <xf numFmtId="0" fontId="39" fillId="0" borderId="31" xfId="47" applyFont="1" applyBorder="1" applyAlignment="1">
      <alignment horizontal="center" vertical="center"/>
    </xf>
    <xf numFmtId="167" fontId="40" fillId="0" borderId="0" xfId="48" applyNumberFormat="1" applyFont="1" applyBorder="1" applyAlignment="1">
      <alignment vertical="center"/>
    </xf>
    <xf numFmtId="167" fontId="40" fillId="0" borderId="32" xfId="48" applyNumberFormat="1" applyFont="1" applyBorder="1" applyAlignment="1">
      <alignment vertical="center"/>
    </xf>
    <xf numFmtId="0" fontId="41" fillId="0" borderId="0" xfId="47" applyFont="1"/>
    <xf numFmtId="166" fontId="41" fillId="0" borderId="0" xfId="47" applyNumberFormat="1" applyFont="1"/>
    <xf numFmtId="0" fontId="42" fillId="0" borderId="0" xfId="47" applyFont="1"/>
    <xf numFmtId="0" fontId="43" fillId="0" borderId="0" xfId="47" applyFont="1"/>
    <xf numFmtId="166" fontId="43" fillId="0" borderId="0" xfId="47" applyNumberFormat="1" applyFont="1"/>
    <xf numFmtId="0" fontId="44" fillId="0" borderId="0" xfId="47" applyFont="1"/>
    <xf numFmtId="0" fontId="45" fillId="0" borderId="0" xfId="47" applyFont="1"/>
    <xf numFmtId="166" fontId="45" fillId="0" borderId="33" xfId="47" applyNumberFormat="1" applyFont="1" applyBorder="1"/>
    <xf numFmtId="0" fontId="46" fillId="0" borderId="0" xfId="47" applyFont="1"/>
    <xf numFmtId="166" fontId="36" fillId="0" borderId="0" xfId="47" applyNumberFormat="1" applyFont="1"/>
    <xf numFmtId="3" fontId="25" fillId="0" borderId="0" xfId="47" applyNumberFormat="1"/>
    <xf numFmtId="167" fontId="40" fillId="0" borderId="33" xfId="48" applyNumberFormat="1" applyFont="1" applyBorder="1" applyAlignment="1">
      <alignment vertical="center"/>
    </xf>
    <xf numFmtId="167" fontId="40" fillId="0" borderId="34" xfId="48" applyNumberFormat="1" applyFont="1" applyBorder="1" applyAlignment="1">
      <alignment vertical="center"/>
    </xf>
    <xf numFmtId="0" fontId="39" fillId="0" borderId="35" xfId="47" applyFont="1" applyBorder="1" applyAlignment="1">
      <alignment horizontal="center" vertical="center"/>
    </xf>
    <xf numFmtId="0" fontId="40" fillId="0" borderId="26" xfId="47" applyFont="1" applyBorder="1"/>
    <xf numFmtId="168" fontId="39" fillId="0" borderId="31" xfId="47" applyNumberFormat="1" applyFont="1" applyBorder="1" applyAlignment="1">
      <alignment horizontal="center" vertical="center"/>
    </xf>
    <xf numFmtId="0" fontId="33" fillId="0" borderId="35" xfId="47" applyFont="1" applyBorder="1"/>
    <xf numFmtId="0" fontId="47" fillId="0" borderId="0" xfId="47" applyFont="1" applyAlignment="1">
      <alignment horizontal="center"/>
    </xf>
    <xf numFmtId="0" fontId="48" fillId="0" borderId="0" xfId="47" applyFont="1" applyAlignment="1">
      <alignment horizontal="center"/>
    </xf>
    <xf numFmtId="0" fontId="47" fillId="0" borderId="0" xfId="47" applyFont="1"/>
    <xf numFmtId="0" fontId="49" fillId="0" borderId="0" xfId="47" applyFont="1" applyAlignment="1">
      <alignment horizontal="center" wrapText="1"/>
    </xf>
    <xf numFmtId="0" fontId="48" fillId="0" borderId="0" xfId="47" applyFont="1"/>
    <xf numFmtId="0" fontId="50" fillId="0" borderId="0" xfId="47" applyFont="1"/>
    <xf numFmtId="3" fontId="50" fillId="0" borderId="0" xfId="47" applyNumberFormat="1" applyFont="1"/>
    <xf numFmtId="3" fontId="47" fillId="0" borderId="0" xfId="47" applyNumberFormat="1" applyFont="1"/>
    <xf numFmtId="0" fontId="51" fillId="0" borderId="0" xfId="47" applyFont="1"/>
    <xf numFmtId="167" fontId="51" fillId="0" borderId="0" xfId="48" applyNumberFormat="1" applyFont="1"/>
    <xf numFmtId="3" fontId="51" fillId="0" borderId="0" xfId="48" applyNumberFormat="1" applyFont="1"/>
    <xf numFmtId="3" fontId="51" fillId="0" borderId="0" xfId="47" applyNumberFormat="1" applyFont="1"/>
    <xf numFmtId="3" fontId="51" fillId="0" borderId="0" xfId="47" applyNumberFormat="1" applyFont="1" applyAlignment="1">
      <alignment horizontal="center"/>
    </xf>
    <xf numFmtId="43" fontId="51" fillId="0" borderId="0" xfId="48" applyNumberFormat="1" applyFont="1"/>
    <xf numFmtId="43" fontId="51" fillId="0" borderId="0" xfId="48" applyNumberFormat="1" applyFont="1" applyAlignment="1">
      <alignment horizontal="right"/>
    </xf>
    <xf numFmtId="169" fontId="52" fillId="0" borderId="0" xfId="49" applyNumberFormat="1" applyFont="1"/>
    <xf numFmtId="169" fontId="53" fillId="0" borderId="0" xfId="49" applyNumberFormat="1" applyFont="1"/>
    <xf numFmtId="0" fontId="50" fillId="0" borderId="0" xfId="47" applyFont="1" applyAlignment="1">
      <alignment horizontal="right"/>
    </xf>
    <xf numFmtId="169" fontId="54" fillId="0" borderId="0" xfId="49" applyNumberFormat="1" applyFont="1"/>
    <xf numFmtId="169" fontId="53" fillId="0" borderId="0" xfId="49" applyNumberFormat="1" applyFont="1" applyAlignment="1">
      <alignment horizontal="center"/>
    </xf>
    <xf numFmtId="10" fontId="50" fillId="0" borderId="0" xfId="47" applyNumberFormat="1" applyFont="1" applyAlignment="1">
      <alignment horizontal="right"/>
    </xf>
    <xf numFmtId="10" fontId="54" fillId="0" borderId="0" xfId="49" applyNumberFormat="1" applyFont="1"/>
    <xf numFmtId="169" fontId="54" fillId="0" borderId="0" xfId="47" applyNumberFormat="1" applyFont="1"/>
    <xf numFmtId="0" fontId="55" fillId="0" borderId="0" xfId="47" applyFont="1"/>
    <xf numFmtId="0" fontId="49" fillId="0" borderId="0" xfId="47" applyFont="1"/>
    <xf numFmtId="167" fontId="54" fillId="0" borderId="0" xfId="48" applyNumberFormat="1" applyFont="1"/>
    <xf numFmtId="167" fontId="47" fillId="0" borderId="0" xfId="48" applyNumberFormat="1" applyFont="1"/>
    <xf numFmtId="167" fontId="56" fillId="0" borderId="0" xfId="48" applyNumberFormat="1" applyFont="1"/>
    <xf numFmtId="167" fontId="57" fillId="0" borderId="0" xfId="48" applyNumberFormat="1" applyFont="1"/>
    <xf numFmtId="167" fontId="58" fillId="0" borderId="0" xfId="48" applyNumberFormat="1" applyFont="1"/>
    <xf numFmtId="167" fontId="49" fillId="0" borderId="0" xfId="48" applyNumberFormat="1" applyFont="1"/>
    <xf numFmtId="167" fontId="55" fillId="0" borderId="0" xfId="48" applyNumberFormat="1" applyFont="1"/>
    <xf numFmtId="167" fontId="47" fillId="0" borderId="0" xfId="47" applyNumberFormat="1" applyFont="1"/>
    <xf numFmtId="0" fontId="59" fillId="0" borderId="0" xfId="47" applyFont="1"/>
    <xf numFmtId="3" fontId="55" fillId="0" borderId="0" xfId="47" applyNumberFormat="1" applyFont="1"/>
    <xf numFmtId="0" fontId="60" fillId="0" borderId="0" xfId="47" applyFont="1"/>
    <xf numFmtId="0" fontId="61" fillId="0" borderId="0" xfId="47" applyFont="1"/>
    <xf numFmtId="0" fontId="61" fillId="0" borderId="0" xfId="47" applyFont="1" applyAlignment="1">
      <alignment horizontal="right"/>
    </xf>
    <xf numFmtId="167" fontId="61" fillId="0" borderId="0" xfId="47" applyNumberFormat="1" applyFont="1"/>
    <xf numFmtId="3" fontId="28" fillId="0" borderId="0" xfId="47" applyNumberFormat="1" applyFont="1"/>
    <xf numFmtId="0" fontId="60" fillId="0" borderId="0" xfId="47" applyFont="1" applyAlignment="1">
      <alignment horizontal="right"/>
    </xf>
    <xf numFmtId="167" fontId="62" fillId="0" borderId="0" xfId="47" applyNumberFormat="1" applyFont="1"/>
    <xf numFmtId="0" fontId="55" fillId="0" borderId="0" xfId="47" applyFont="1" applyAlignment="1">
      <alignment horizontal="right"/>
    </xf>
    <xf numFmtId="167" fontId="63" fillId="0" borderId="0" xfId="47" applyNumberFormat="1" applyFont="1"/>
    <xf numFmtId="0" fontId="28" fillId="0" borderId="0" xfId="47" applyFont="1" applyAlignment="1">
      <alignment horizontal="right"/>
    </xf>
    <xf numFmtId="167" fontId="64" fillId="0" borderId="0" xfId="47" applyNumberFormat="1" applyFont="1"/>
    <xf numFmtId="0" fontId="47" fillId="0" borderId="0" xfId="47" quotePrefix="1" applyFont="1"/>
    <xf numFmtId="0" fontId="66" fillId="0" borderId="0" xfId="50" applyFont="1"/>
    <xf numFmtId="0" fontId="24" fillId="0" borderId="0" xfId="50" applyFont="1" applyAlignment="1">
      <alignment horizontal="center"/>
    </xf>
    <xf numFmtId="0" fontId="65" fillId="0" borderId="0" xfId="50"/>
    <xf numFmtId="0" fontId="24" fillId="0" borderId="0" xfId="50" applyFont="1"/>
    <xf numFmtId="165" fontId="24" fillId="0" borderId="0" xfId="50" applyNumberFormat="1" applyFont="1" applyAlignment="1">
      <alignment vertical="center"/>
    </xf>
    <xf numFmtId="165" fontId="24" fillId="0" borderId="33" xfId="50" applyNumberFormat="1" applyFont="1" applyBorder="1" applyAlignment="1">
      <alignment vertical="center"/>
    </xf>
    <xf numFmtId="165" fontId="24" fillId="0" borderId="0" xfId="50" applyNumberFormat="1" applyFont="1"/>
    <xf numFmtId="165" fontId="24" fillId="0" borderId="0" xfId="50" applyNumberFormat="1" applyFont="1" applyFill="1" applyAlignment="1">
      <alignment horizontal="center" vertical="center"/>
    </xf>
    <xf numFmtId="165" fontId="24" fillId="0" borderId="0" xfId="50" applyNumberFormat="1" applyFont="1" applyBorder="1" applyAlignment="1">
      <alignment vertical="center"/>
    </xf>
    <xf numFmtId="165" fontId="66" fillId="0" borderId="0" xfId="50" applyNumberFormat="1" applyFont="1"/>
    <xf numFmtId="165" fontId="24" fillId="0" borderId="33" xfId="50" applyNumberFormat="1" applyFont="1" applyBorder="1"/>
    <xf numFmtId="165" fontId="65" fillId="0" borderId="0" xfId="50" applyNumberFormat="1"/>
    <xf numFmtId="165" fontId="53" fillId="0" borderId="0" xfId="50" applyNumberFormat="1" applyFont="1"/>
    <xf numFmtId="0" fontId="67" fillId="0" borderId="0" xfId="47" applyFont="1"/>
    <xf numFmtId="0" fontId="68" fillId="0" borderId="0" xfId="47" applyFont="1" applyAlignment="1">
      <alignment horizontal="right"/>
    </xf>
    <xf numFmtId="0" fontId="68" fillId="0" borderId="0" xfId="47" applyFont="1"/>
    <xf numFmtId="0" fontId="69" fillId="0" borderId="0" xfId="47" applyFont="1"/>
    <xf numFmtId="3" fontId="69" fillId="0" borderId="0" xfId="47" applyNumberFormat="1" applyFont="1"/>
    <xf numFmtId="3" fontId="67" fillId="0" borderId="0" xfId="47" applyNumberFormat="1" applyFont="1"/>
    <xf numFmtId="0" fontId="70" fillId="0" borderId="0" xfId="47" applyFont="1"/>
    <xf numFmtId="167" fontId="70" fillId="0" borderId="0" xfId="48" applyNumberFormat="1" applyFont="1"/>
    <xf numFmtId="1" fontId="70" fillId="0" borderId="0" xfId="48" applyNumberFormat="1" applyFont="1"/>
    <xf numFmtId="1" fontId="70" fillId="0" borderId="0" xfId="47" applyNumberFormat="1" applyFont="1"/>
    <xf numFmtId="3" fontId="70" fillId="0" borderId="0" xfId="47" applyNumberFormat="1" applyFont="1"/>
    <xf numFmtId="169" fontId="71" fillId="0" borderId="0" xfId="49" applyNumberFormat="1" applyFont="1"/>
    <xf numFmtId="169" fontId="72" fillId="0" borderId="0" xfId="49" applyNumberFormat="1" applyFont="1"/>
    <xf numFmtId="167" fontId="70" fillId="0" borderId="0" xfId="51" applyNumberFormat="1" applyFont="1"/>
    <xf numFmtId="0" fontId="69" fillId="0" borderId="0" xfId="47" applyFont="1" applyAlignment="1">
      <alignment horizontal="right"/>
    </xf>
    <xf numFmtId="169" fontId="73" fillId="0" borderId="0" xfId="49" applyNumberFormat="1" applyFont="1"/>
    <xf numFmtId="169" fontId="72" fillId="0" borderId="0" xfId="49" applyNumberFormat="1" applyFont="1" applyAlignment="1">
      <alignment horizontal="center"/>
    </xf>
    <xf numFmtId="0" fontId="74" fillId="0" borderId="0" xfId="47" applyFont="1"/>
    <xf numFmtId="10" fontId="69" fillId="0" borderId="0" xfId="47" applyNumberFormat="1" applyFont="1" applyAlignment="1">
      <alignment horizontal="right"/>
    </xf>
    <xf numFmtId="169" fontId="73" fillId="0" borderId="0" xfId="47" applyNumberFormat="1" applyFont="1"/>
    <xf numFmtId="167" fontId="69" fillId="0" borderId="0" xfId="48" applyNumberFormat="1" applyFont="1"/>
    <xf numFmtId="167" fontId="67" fillId="0" borderId="0" xfId="48" applyNumberFormat="1" applyFont="1"/>
    <xf numFmtId="167" fontId="75" fillId="0" borderId="0" xfId="48" applyNumberFormat="1" applyFont="1"/>
    <xf numFmtId="167" fontId="76" fillId="0" borderId="0" xfId="48" applyNumberFormat="1" applyFont="1"/>
    <xf numFmtId="167" fontId="74" fillId="0" borderId="0" xfId="48" applyNumberFormat="1" applyFont="1"/>
    <xf numFmtId="167" fontId="73" fillId="0" borderId="39" xfId="48" applyNumberFormat="1" applyFont="1" applyBorder="1"/>
    <xf numFmtId="167" fontId="67" fillId="0" borderId="39" xfId="48" applyNumberFormat="1" applyFont="1" applyBorder="1"/>
    <xf numFmtId="38" fontId="74" fillId="0" borderId="0" xfId="48" applyNumberFormat="1" applyFont="1"/>
    <xf numFmtId="0" fontId="67" fillId="0" borderId="0" xfId="47" quotePrefix="1" applyFont="1"/>
    <xf numFmtId="0" fontId="72" fillId="0" borderId="0" xfId="47" applyFont="1" applyAlignment="1">
      <alignment horizontal="center"/>
    </xf>
    <xf numFmtId="165" fontId="67" fillId="0" borderId="0" xfId="47" applyNumberFormat="1" applyFont="1"/>
    <xf numFmtId="0" fontId="73" fillId="0" borderId="0" xfId="47" applyFont="1"/>
    <xf numFmtId="165" fontId="72" fillId="0" borderId="0" xfId="47" applyNumberFormat="1" applyFont="1" applyAlignment="1">
      <alignment vertical="center"/>
    </xf>
    <xf numFmtId="0" fontId="73" fillId="37" borderId="0" xfId="47" applyFont="1" applyFill="1"/>
    <xf numFmtId="165" fontId="72" fillId="37" borderId="0" xfId="47" applyNumberFormat="1" applyFont="1" applyFill="1" applyAlignment="1">
      <alignment vertical="center"/>
    </xf>
    <xf numFmtId="165" fontId="72" fillId="0" borderId="33" xfId="47" applyNumberFormat="1" applyFont="1" applyBorder="1" applyAlignment="1">
      <alignment vertical="center"/>
    </xf>
    <xf numFmtId="165" fontId="74" fillId="0" borderId="0" xfId="47" applyNumberFormat="1" applyFont="1"/>
    <xf numFmtId="0" fontId="25" fillId="0" borderId="0" xfId="47" applyFont="1"/>
    <xf numFmtId="0" fontId="77" fillId="0" borderId="0" xfId="47" applyFont="1"/>
    <xf numFmtId="167" fontId="67" fillId="0" borderId="0" xfId="47" applyNumberFormat="1" applyFont="1"/>
    <xf numFmtId="165" fontId="78" fillId="0" borderId="0" xfId="47" applyNumberFormat="1" applyFont="1"/>
    <xf numFmtId="167" fontId="25" fillId="0" borderId="0" xfId="51" applyNumberFormat="1" applyFont="1"/>
    <xf numFmtId="10" fontId="25" fillId="0" borderId="0" xfId="52" applyNumberFormat="1" applyFont="1"/>
    <xf numFmtId="43" fontId="25" fillId="0" borderId="0" xfId="51" applyNumberFormat="1" applyFont="1"/>
    <xf numFmtId="170" fontId="25" fillId="0" borderId="0" xfId="51" applyNumberFormat="1" applyFont="1"/>
    <xf numFmtId="167" fontId="25" fillId="38" borderId="0" xfId="51" applyNumberFormat="1" applyFont="1" applyFill="1"/>
    <xf numFmtId="167" fontId="25" fillId="0" borderId="0" xfId="51" applyNumberFormat="1" applyFont="1" applyFill="1"/>
    <xf numFmtId="0" fontId="19" fillId="0" borderId="0" xfId="0" applyFont="1" applyAlignment="1">
      <alignment horizontal="left"/>
    </xf>
    <xf numFmtId="0" fontId="20" fillId="0" borderId="0" xfId="0" applyFont="1" applyAlignment="1">
      <alignment horizontal="left"/>
    </xf>
    <xf numFmtId="0" fontId="21" fillId="0" borderId="0" xfId="0" applyFont="1" applyAlignment="1">
      <alignment horizontal="left" vertical="top"/>
    </xf>
    <xf numFmtId="0" fontId="21" fillId="33" borderId="0" xfId="0" applyFont="1" applyFill="1" applyAlignment="1">
      <alignment horizontal="left" vertical="top" wrapText="1"/>
    </xf>
    <xf numFmtId="0" fontId="0" fillId="0" borderId="0" xfId="0" applyAlignment="1">
      <alignment horizontal="left"/>
    </xf>
    <xf numFmtId="40" fontId="21" fillId="0" borderId="0" xfId="0" applyNumberFormat="1" applyFont="1" applyAlignment="1">
      <alignment vertical="top" wrapText="1"/>
    </xf>
    <xf numFmtId="40" fontId="21" fillId="0" borderId="21" xfId="0" applyNumberFormat="1" applyFont="1" applyBorder="1" applyAlignment="1">
      <alignment vertical="top" wrapText="1"/>
    </xf>
    <xf numFmtId="0" fontId="0" fillId="0" borderId="21" xfId="0" applyBorder="1"/>
    <xf numFmtId="40" fontId="21" fillId="39" borderId="0" xfId="0" applyNumberFormat="1" applyFont="1" applyFill="1" applyAlignment="1">
      <alignment horizontal="right" vertical="top"/>
    </xf>
    <xf numFmtId="40" fontId="21" fillId="0" borderId="0" xfId="0" applyNumberFormat="1" applyFont="1" applyAlignment="1">
      <alignment horizontal="left" vertical="top" wrapText="1"/>
    </xf>
    <xf numFmtId="40" fontId="21" fillId="0" borderId="21" xfId="0" applyNumberFormat="1" applyFont="1" applyBorder="1" applyAlignment="1">
      <alignment horizontal="left" vertical="top" wrapText="1"/>
    </xf>
    <xf numFmtId="40" fontId="79" fillId="0" borderId="0" xfId="0" applyNumberFormat="1" applyFont="1" applyAlignment="1">
      <alignment horizontal="right" wrapText="1"/>
    </xf>
    <xf numFmtId="0" fontId="0" fillId="0" borderId="0" xfId="0" applyAlignment="1">
      <alignment horizontal="left" vertical="top" wrapText="1"/>
    </xf>
    <xf numFmtId="40" fontId="0" fillId="0" borderId="0" xfId="0" applyNumberFormat="1" applyAlignment="1">
      <alignment horizontal="right" vertical="top" wrapText="1"/>
    </xf>
    <xf numFmtId="40" fontId="79" fillId="0" borderId="0" xfId="0" applyNumberFormat="1" applyFont="1" applyAlignment="1">
      <alignment horizontal="right" vertical="top" wrapText="1"/>
    </xf>
    <xf numFmtId="40" fontId="0" fillId="0" borderId="0" xfId="0" applyNumberFormat="1" applyAlignment="1">
      <alignment horizontal="right" wrapText="1"/>
    </xf>
    <xf numFmtId="40" fontId="0" fillId="0" borderId="0" xfId="0" applyNumberFormat="1" applyFont="1" applyAlignment="1">
      <alignment horizontal="right" vertical="top" wrapText="1"/>
    </xf>
    <xf numFmtId="40" fontId="80" fillId="0" borderId="0" xfId="0" applyNumberFormat="1" applyFont="1" applyAlignment="1">
      <alignment horizontal="right" vertical="top" wrapText="1"/>
    </xf>
    <xf numFmtId="171" fontId="81" fillId="0" borderId="0" xfId="0" applyNumberFormat="1" applyFont="1" applyAlignment="1">
      <alignment horizontal="right" wrapText="1"/>
    </xf>
    <xf numFmtId="0" fontId="21" fillId="0" borderId="0" xfId="0" applyFont="1" applyAlignment="1">
      <alignment horizontal="left"/>
    </xf>
    <xf numFmtId="40" fontId="82" fillId="0" borderId="0" xfId="0" applyNumberFormat="1" applyFont="1" applyAlignment="1">
      <alignment horizontal="center" wrapText="1"/>
    </xf>
    <xf numFmtId="40" fontId="20" fillId="0" borderId="0" xfId="0" applyNumberFormat="1" applyFont="1" applyAlignment="1">
      <alignment horizontal="right" wrapText="1"/>
    </xf>
    <xf numFmtId="40" fontId="21" fillId="0" borderId="0" xfId="0" applyNumberFormat="1" applyFont="1" applyAlignment="1">
      <alignment horizontal="right" vertical="top" wrapText="1"/>
    </xf>
    <xf numFmtId="40" fontId="20" fillId="0" borderId="0" xfId="0" applyNumberFormat="1" applyFont="1" applyAlignment="1">
      <alignment horizontal="right" vertical="top" wrapText="1"/>
    </xf>
    <xf numFmtId="40" fontId="22" fillId="0" borderId="0" xfId="0" applyNumberFormat="1" applyFont="1" applyAlignment="1">
      <alignment horizontal="right" vertical="top" wrapText="1"/>
    </xf>
    <xf numFmtId="40" fontId="83" fillId="0" borderId="0" xfId="0" applyNumberFormat="1" applyFont="1" applyAlignment="1">
      <alignment horizontal="center" wrapText="1"/>
    </xf>
    <xf numFmtId="0" fontId="84" fillId="0" borderId="0" xfId="0" applyFont="1" applyAlignment="1">
      <alignment horizontal="left" vertical="top"/>
    </xf>
    <xf numFmtId="167" fontId="21" fillId="0" borderId="0" xfId="1" applyNumberFormat="1" applyFont="1" applyAlignment="1">
      <alignment horizontal="right" vertical="top" wrapText="1"/>
    </xf>
    <xf numFmtId="167" fontId="20" fillId="0" borderId="0" xfId="1" applyNumberFormat="1" applyFont="1" applyAlignment="1">
      <alignment horizontal="right" vertical="top" wrapText="1"/>
    </xf>
    <xf numFmtId="167" fontId="84" fillId="0" borderId="0" xfId="1" applyNumberFormat="1" applyFont="1" applyAlignment="1">
      <alignment horizontal="right" vertical="top" wrapText="1"/>
    </xf>
    <xf numFmtId="167" fontId="0" fillId="0" borderId="0" xfId="1" applyNumberFormat="1" applyFont="1"/>
    <xf numFmtId="167" fontId="21" fillId="0" borderId="33" xfId="1" applyNumberFormat="1" applyFont="1" applyBorder="1" applyAlignment="1">
      <alignment horizontal="right" vertical="top" wrapText="1"/>
    </xf>
    <xf numFmtId="167" fontId="84" fillId="0" borderId="33" xfId="1" applyNumberFormat="1" applyFont="1" applyBorder="1" applyAlignment="1">
      <alignment horizontal="right" vertical="top" wrapText="1"/>
    </xf>
    <xf numFmtId="172" fontId="84" fillId="0" borderId="0" xfId="1" applyNumberFormat="1" applyFont="1" applyAlignment="1">
      <alignment horizontal="right" vertical="top" wrapText="1"/>
    </xf>
    <xf numFmtId="0" fontId="60" fillId="0" borderId="0" xfId="0" applyFont="1"/>
    <xf numFmtId="0" fontId="23" fillId="0" borderId="0" xfId="0" applyFont="1" applyAlignment="1">
      <alignment horizontal="center"/>
    </xf>
    <xf numFmtId="0" fontId="28" fillId="0" borderId="0" xfId="0" applyFont="1"/>
    <xf numFmtId="0" fontId="28" fillId="0" borderId="0" xfId="0" applyFont="1" applyAlignment="1">
      <alignment horizontal="right"/>
    </xf>
    <xf numFmtId="0" fontId="31" fillId="0" borderId="0" xfId="0" applyFont="1" applyAlignment="1">
      <alignment horizontal="center" wrapText="1"/>
    </xf>
    <xf numFmtId="0" fontId="31" fillId="0" borderId="0" xfId="0" applyFont="1" applyAlignment="1">
      <alignment horizontal="left" vertical="top"/>
    </xf>
    <xf numFmtId="167" fontId="31" fillId="0" borderId="0" xfId="1" applyNumberFormat="1" applyFont="1" applyAlignment="1">
      <alignment horizontal="right" vertical="top" wrapText="1"/>
    </xf>
    <xf numFmtId="167" fontId="28" fillId="0" borderId="0" xfId="1" applyNumberFormat="1" applyFont="1" applyAlignment="1">
      <alignment horizontal="right" vertical="top" wrapText="1"/>
    </xf>
    <xf numFmtId="167" fontId="28" fillId="0" borderId="33" xfId="1" applyNumberFormat="1" applyFont="1" applyBorder="1" applyAlignment="1">
      <alignment horizontal="right" vertical="top" wrapText="1"/>
    </xf>
    <xf numFmtId="0" fontId="31" fillId="0" borderId="0" xfId="0" applyFont="1" applyAlignment="1">
      <alignment horizontal="right"/>
    </xf>
    <xf numFmtId="165" fontId="85" fillId="0" borderId="0" xfId="0" applyNumberFormat="1" applyFont="1"/>
    <xf numFmtId="0" fontId="31" fillId="0" borderId="0" xfId="0" applyFont="1"/>
    <xf numFmtId="167" fontId="28" fillId="0" borderId="0" xfId="0" applyNumberFormat="1" applyFont="1"/>
    <xf numFmtId="165" fontId="30" fillId="0" borderId="0" xfId="0" applyNumberFormat="1" applyFont="1"/>
    <xf numFmtId="0" fontId="66" fillId="0" borderId="0" xfId="0" applyFont="1"/>
    <xf numFmtId="165" fontId="30" fillId="0" borderId="33" xfId="0" applyNumberFormat="1" applyFont="1" applyBorder="1"/>
    <xf numFmtId="165" fontId="30" fillId="0" borderId="33" xfId="0" applyNumberFormat="1" applyFont="1" applyBorder="1" applyAlignment="1">
      <alignment horizontal="center"/>
    </xf>
    <xf numFmtId="165" fontId="24" fillId="0" borderId="0" xfId="0" applyNumberFormat="1" applyFont="1"/>
    <xf numFmtId="165" fontId="28" fillId="0" borderId="0" xfId="0" applyNumberFormat="1" applyFont="1"/>
    <xf numFmtId="0" fontId="86" fillId="0" borderId="0" xfId="0" applyFont="1" applyAlignment="1">
      <alignment horizontal="center"/>
    </xf>
    <xf numFmtId="38" fontId="86" fillId="0" borderId="33" xfId="0" applyNumberFormat="1" applyFont="1" applyBorder="1" applyAlignment="1">
      <alignment horizontal="center" wrapText="1"/>
    </xf>
    <xf numFmtId="38" fontId="86" fillId="0" borderId="33" xfId="0" applyNumberFormat="1" applyFont="1" applyFill="1" applyBorder="1" applyAlignment="1">
      <alignment horizontal="center" wrapText="1"/>
    </xf>
    <xf numFmtId="40" fontId="87" fillId="0" borderId="33" xfId="0" applyNumberFormat="1" applyFont="1" applyBorder="1" applyAlignment="1">
      <alignment horizontal="left" wrapText="1"/>
    </xf>
    <xf numFmtId="40" fontId="88" fillId="0" borderId="0" xfId="0" applyNumberFormat="1" applyFont="1" applyAlignment="1">
      <alignment horizontal="left" wrapText="1"/>
    </xf>
    <xf numFmtId="0" fontId="89" fillId="0" borderId="0" xfId="0" applyFont="1" applyAlignment="1">
      <alignment horizontal="center"/>
    </xf>
    <xf numFmtId="0" fontId="90" fillId="0" borderId="0" xfId="0" applyFont="1" applyAlignment="1">
      <alignment horizontal="left" vertical="top"/>
    </xf>
    <xf numFmtId="38" fontId="90" fillId="0" borderId="0" xfId="0" applyNumberFormat="1" applyFont="1" applyAlignment="1">
      <alignment horizontal="right" vertical="top" wrapText="1"/>
    </xf>
    <xf numFmtId="38" fontId="90" fillId="0" borderId="0" xfId="0" applyNumberFormat="1" applyFont="1" applyFill="1" applyAlignment="1">
      <alignment horizontal="right" vertical="top" wrapText="1"/>
    </xf>
    <xf numFmtId="0" fontId="91" fillId="0" borderId="0" xfId="0" applyFont="1"/>
    <xf numFmtId="38" fontId="90" fillId="0" borderId="33" xfId="0" applyNumberFormat="1" applyFont="1" applyBorder="1" applyAlignment="1">
      <alignment horizontal="right" vertical="top" wrapText="1"/>
    </xf>
    <xf numFmtId="38" fontId="90" fillId="0" borderId="33" xfId="0" applyNumberFormat="1" applyFont="1" applyFill="1" applyBorder="1" applyAlignment="1">
      <alignment horizontal="right" vertical="top" wrapText="1"/>
    </xf>
    <xf numFmtId="38" fontId="90" fillId="0" borderId="0" xfId="0" applyNumberFormat="1" applyFont="1" applyBorder="1" applyAlignment="1">
      <alignment horizontal="right" vertical="top" wrapText="1"/>
    </xf>
    <xf numFmtId="38" fontId="90" fillId="0" borderId="0" xfId="0" applyNumberFormat="1" applyFont="1" applyFill="1" applyBorder="1" applyAlignment="1">
      <alignment horizontal="right" vertical="top" wrapText="1"/>
    </xf>
    <xf numFmtId="0" fontId="88" fillId="0" borderId="0" xfId="0" applyFont="1"/>
    <xf numFmtId="9" fontId="91" fillId="0" borderId="0" xfId="0" applyNumberFormat="1" applyFont="1"/>
    <xf numFmtId="0" fontId="92" fillId="0" borderId="0" xfId="0" applyFont="1" applyAlignment="1">
      <alignment horizontal="left" vertical="center" indent="6"/>
    </xf>
    <xf numFmtId="0" fontId="91" fillId="0" borderId="0" xfId="0" applyFont="1" applyAlignment="1">
      <alignment horizontal="left"/>
    </xf>
    <xf numFmtId="38" fontId="91" fillId="0" borderId="0" xfId="0" applyNumberFormat="1" applyFont="1" applyAlignment="1">
      <alignment horizontal="right" wrapText="1"/>
    </xf>
    <xf numFmtId="38" fontId="91" fillId="0" borderId="0" xfId="0" applyNumberFormat="1" applyFont="1" applyFill="1" applyAlignment="1">
      <alignment horizontal="right" wrapText="1"/>
    </xf>
    <xf numFmtId="0" fontId="93" fillId="40" borderId="0" xfId="0" applyFont="1" applyFill="1" applyAlignment="1">
      <alignment horizontal="left"/>
    </xf>
    <xf numFmtId="0" fontId="94" fillId="40" borderId="0" xfId="0" applyFont="1" applyFill="1" applyAlignment="1">
      <alignment horizontal="left" wrapText="1"/>
    </xf>
    <xf numFmtId="0" fontId="94" fillId="0" borderId="0" xfId="0" applyFont="1" applyAlignment="1">
      <alignment horizontal="left" wrapText="1"/>
    </xf>
    <xf numFmtId="40" fontId="94" fillId="0" borderId="0" xfId="0" applyNumberFormat="1" applyFont="1" applyAlignment="1">
      <alignment horizontal="right"/>
    </xf>
    <xf numFmtId="0" fontId="94" fillId="0" borderId="0" xfId="0" applyFont="1"/>
    <xf numFmtId="0" fontId="95" fillId="0" borderId="0" xfId="0" applyFont="1" applyAlignment="1">
      <alignment horizontal="right"/>
    </xf>
    <xf numFmtId="0" fontId="95" fillId="0" borderId="0" xfId="0" applyFont="1" applyAlignment="1">
      <alignment horizontal="left" wrapText="1"/>
    </xf>
    <xf numFmtId="40" fontId="95" fillId="0" borderId="0" xfId="0" applyNumberFormat="1" applyFont="1" applyAlignment="1">
      <alignment horizontal="right"/>
    </xf>
    <xf numFmtId="0" fontId="96" fillId="0" borderId="0" xfId="0" applyFont="1" applyAlignment="1">
      <alignment horizontal="left" wrapText="1"/>
    </xf>
    <xf numFmtId="0" fontId="97" fillId="33" borderId="0" xfId="0" applyFont="1" applyFill="1" applyAlignment="1">
      <alignment horizontal="center" vertical="top"/>
    </xf>
    <xf numFmtId="0" fontId="94" fillId="0" borderId="0" xfId="0" applyFont="1" applyAlignment="1">
      <alignment horizontal="left" vertical="top" wrapText="1"/>
    </xf>
    <xf numFmtId="40" fontId="94" fillId="0" borderId="0" xfId="0" applyNumberFormat="1" applyFont="1" applyAlignment="1">
      <alignment horizontal="right" vertical="top"/>
    </xf>
    <xf numFmtId="0" fontId="94" fillId="0" borderId="0" xfId="0" applyFont="1" applyAlignment="1">
      <alignment horizontal="right" vertical="top"/>
    </xf>
    <xf numFmtId="40" fontId="94" fillId="0" borderId="0" xfId="0" applyNumberFormat="1" applyFont="1" applyAlignment="1">
      <alignment horizontal="left" vertical="top" wrapText="1"/>
    </xf>
    <xf numFmtId="40" fontId="98" fillId="0" borderId="0" xfId="0" applyNumberFormat="1" applyFont="1" applyAlignment="1">
      <alignment horizontal="left" vertical="top" wrapText="1"/>
    </xf>
    <xf numFmtId="40" fontId="94" fillId="34" borderId="0" xfId="0" applyNumberFormat="1" applyFont="1" applyFill="1" applyAlignment="1">
      <alignment horizontal="right" vertical="top"/>
    </xf>
    <xf numFmtId="40" fontId="96" fillId="0" borderId="0" xfId="0" applyNumberFormat="1" applyFont="1" applyAlignment="1">
      <alignment horizontal="right" vertical="top"/>
    </xf>
    <xf numFmtId="0" fontId="94" fillId="0" borderId="0" xfId="0" applyFont="1" applyAlignment="1">
      <alignment horizontal="right"/>
    </xf>
    <xf numFmtId="0" fontId="77" fillId="0" borderId="0" xfId="0" applyFont="1" applyAlignment="1">
      <alignment horizontal="center"/>
    </xf>
    <xf numFmtId="0" fontId="25" fillId="0" borderId="0" xfId="0" applyFont="1"/>
    <xf numFmtId="0" fontId="77" fillId="34" borderId="0" xfId="0" applyFont="1" applyFill="1" applyAlignment="1">
      <alignment horizontal="center"/>
    </xf>
    <xf numFmtId="0" fontId="77" fillId="0" borderId="0" xfId="0" applyFont="1"/>
    <xf numFmtId="165" fontId="78" fillId="0" borderId="0" xfId="0" applyNumberFormat="1" applyFont="1"/>
    <xf numFmtId="165" fontId="78" fillId="34" borderId="0" xfId="0" applyNumberFormat="1" applyFont="1" applyFill="1"/>
    <xf numFmtId="165" fontId="78" fillId="0" borderId="33" xfId="0" applyNumberFormat="1" applyFont="1" applyBorder="1"/>
    <xf numFmtId="165" fontId="78" fillId="34" borderId="33" xfId="0" applyNumberFormat="1" applyFont="1" applyFill="1" applyBorder="1"/>
    <xf numFmtId="165" fontId="77" fillId="0" borderId="0" xfId="0" applyNumberFormat="1" applyFont="1"/>
    <xf numFmtId="165" fontId="77" fillId="34" borderId="0" xfId="0" applyNumberFormat="1" applyFont="1" applyFill="1"/>
    <xf numFmtId="165" fontId="99" fillId="0" borderId="0" xfId="0" applyNumberFormat="1" applyFont="1"/>
    <xf numFmtId="165" fontId="99" fillId="0" borderId="33" xfId="0" applyNumberFormat="1" applyFont="1" applyBorder="1"/>
    <xf numFmtId="0" fontId="25" fillId="0" borderId="0" xfId="0" applyFont="1" applyAlignment="1">
      <alignment horizontal="right"/>
    </xf>
    <xf numFmtId="165" fontId="25" fillId="0" borderId="0" xfId="0" applyNumberFormat="1" applyFont="1"/>
    <xf numFmtId="0" fontId="100" fillId="0" borderId="0" xfId="0" applyFont="1"/>
    <xf numFmtId="0" fontId="66" fillId="35" borderId="0" xfId="50" applyFont="1" applyFill="1"/>
    <xf numFmtId="165" fontId="66" fillId="35" borderId="0" xfId="50" applyNumberFormat="1" applyFont="1" applyFill="1" applyAlignment="1">
      <alignment vertical="center"/>
    </xf>
    <xf numFmtId="40" fontId="84" fillId="0" borderId="0" xfId="0" applyNumberFormat="1" applyFont="1" applyAlignment="1">
      <alignment vertical="top" wrapText="1"/>
    </xf>
    <xf numFmtId="0" fontId="84" fillId="0" borderId="0" xfId="0" applyFont="1" applyAlignment="1">
      <alignment horizontal="left" vertical="top" wrapText="1"/>
    </xf>
    <xf numFmtId="40" fontId="84" fillId="0" borderId="21" xfId="0" applyNumberFormat="1" applyFont="1" applyBorder="1" applyAlignment="1">
      <alignment vertical="top" wrapText="1"/>
    </xf>
    <xf numFmtId="0" fontId="84" fillId="0" borderId="21" xfId="0" applyFont="1" applyBorder="1" applyAlignment="1">
      <alignment horizontal="left" vertical="top" wrapText="1"/>
    </xf>
    <xf numFmtId="167" fontId="58" fillId="0" borderId="33" xfId="48" applyNumberFormat="1" applyFont="1" applyBorder="1"/>
    <xf numFmtId="0" fontId="101" fillId="0" borderId="0" xfId="50" applyFont="1"/>
    <xf numFmtId="165" fontId="101" fillId="0" borderId="0" xfId="50" applyNumberFormat="1" applyFont="1" applyAlignment="1">
      <alignment vertical="center"/>
    </xf>
    <xf numFmtId="165" fontId="101" fillId="0" borderId="33" xfId="50" applyNumberFormat="1" applyFont="1" applyBorder="1" applyAlignment="1">
      <alignment vertical="center"/>
    </xf>
    <xf numFmtId="167" fontId="21" fillId="0" borderId="0" xfId="1" applyNumberFormat="1" applyFont="1" applyAlignment="1">
      <alignment vertical="top" wrapText="1"/>
    </xf>
    <xf numFmtId="0" fontId="102" fillId="0" borderId="0" xfId="0" applyFont="1" applyAlignment="1">
      <alignment horizontal="right" vertical="top"/>
    </xf>
    <xf numFmtId="172" fontId="102" fillId="0" borderId="0" xfId="1" applyNumberFormat="1" applyFont="1" applyAlignment="1">
      <alignment horizontal="right" vertical="top" wrapText="1"/>
    </xf>
    <xf numFmtId="40" fontId="17" fillId="0" borderId="0" xfId="0" applyNumberFormat="1" applyFont="1" applyAlignment="1">
      <alignment horizontal="left" vertical="center"/>
    </xf>
    <xf numFmtId="40" fontId="84" fillId="0" borderId="0" xfId="0" applyNumberFormat="1" applyFont="1" applyAlignment="1">
      <alignment horizontal="right" vertical="top" wrapText="1"/>
    </xf>
    <xf numFmtId="0" fontId="24" fillId="35" borderId="0" xfId="50" applyFont="1" applyFill="1"/>
    <xf numFmtId="0" fontId="23" fillId="0" borderId="0" xfId="0" applyFont="1" applyAlignment="1">
      <alignment horizontal="left" vertical="center"/>
    </xf>
    <xf numFmtId="40" fontId="23" fillId="0" borderId="0" xfId="0" applyNumberFormat="1" applyFont="1" applyAlignment="1">
      <alignment horizontal="center" vertical="center"/>
    </xf>
    <xf numFmtId="16" fontId="53" fillId="0" borderId="0" xfId="50" quotePrefix="1" applyNumberFormat="1" applyFont="1" applyAlignment="1">
      <alignment horizontal="center"/>
    </xf>
    <xf numFmtId="165" fontId="24" fillId="0" borderId="0" xfId="50" applyNumberFormat="1" applyFont="1" applyBorder="1"/>
    <xf numFmtId="0" fontId="73" fillId="0" borderId="0" xfId="0" applyFont="1" applyBorder="1" applyAlignment="1">
      <alignment horizontal="left" vertical="top"/>
    </xf>
    <xf numFmtId="0" fontId="73" fillId="0" borderId="0" xfId="0" applyFont="1" applyBorder="1" applyAlignment="1">
      <alignment horizontal="left" vertical="top" indent="2"/>
    </xf>
    <xf numFmtId="0" fontId="73" fillId="0" borderId="0" xfId="0" applyFont="1" applyBorder="1" applyAlignment="1">
      <alignment horizontal="left"/>
    </xf>
    <xf numFmtId="40" fontId="73" fillId="0" borderId="0" xfId="1" applyNumberFormat="1" applyFont="1" applyBorder="1" applyAlignment="1">
      <alignment horizontal="right"/>
    </xf>
    <xf numFmtId="164" fontId="73" fillId="0" borderId="0" xfId="0" applyNumberFormat="1" applyFont="1" applyBorder="1" applyAlignment="1">
      <alignment vertical="top"/>
    </xf>
    <xf numFmtId="0" fontId="73" fillId="0" borderId="0" xfId="0" applyFont="1" applyBorder="1" applyAlignment="1">
      <alignment horizontal="left" vertical="top" indent="1"/>
    </xf>
    <xf numFmtId="0" fontId="73" fillId="0" borderId="0" xfId="0" applyNumberFormat="1" applyFont="1" applyBorder="1" applyAlignment="1">
      <alignment horizontal="left"/>
    </xf>
    <xf numFmtId="0" fontId="73" fillId="0" borderId="0" xfId="0" applyFont="1" applyBorder="1" applyAlignment="1">
      <alignment horizontal="left" vertical="center" indent="1"/>
    </xf>
    <xf numFmtId="164" fontId="73" fillId="0" borderId="40" xfId="0" applyNumberFormat="1" applyFont="1" applyBorder="1" applyAlignment="1">
      <alignment vertical="top"/>
    </xf>
    <xf numFmtId="0" fontId="73" fillId="0" borderId="40" xfId="0" applyFont="1" applyBorder="1" applyAlignment="1">
      <alignment horizontal="left" vertical="top" indent="1"/>
    </xf>
    <xf numFmtId="0" fontId="73" fillId="0" borderId="40" xfId="0" applyNumberFormat="1" applyFont="1" applyBorder="1" applyAlignment="1">
      <alignment horizontal="left"/>
    </xf>
    <xf numFmtId="0" fontId="73" fillId="0" borderId="40" xfId="0" applyFont="1" applyBorder="1" applyAlignment="1">
      <alignment horizontal="left"/>
    </xf>
    <xf numFmtId="40" fontId="73" fillId="0" borderId="40" xfId="1" applyNumberFormat="1" applyFont="1" applyBorder="1" applyAlignment="1">
      <alignment horizontal="right"/>
    </xf>
    <xf numFmtId="164" fontId="73" fillId="0" borderId="0" xfId="0" applyNumberFormat="1" applyFont="1" applyBorder="1" applyAlignment="1"/>
    <xf numFmtId="0" fontId="73" fillId="0" borderId="0" xfId="0" applyFont="1" applyBorder="1" applyAlignment="1">
      <alignment horizontal="left" indent="1"/>
    </xf>
    <xf numFmtId="0" fontId="73" fillId="0" borderId="40" xfId="0" applyFont="1" applyBorder="1" applyAlignment="1">
      <alignment horizontal="left" wrapText="1" indent="1"/>
    </xf>
    <xf numFmtId="164" fontId="73" fillId="0" borderId="40" xfId="0" applyNumberFormat="1" applyFont="1" applyBorder="1" applyAlignment="1"/>
    <xf numFmtId="0" fontId="73" fillId="0" borderId="40" xfId="0" applyFont="1" applyBorder="1" applyAlignment="1">
      <alignment horizontal="left" indent="1"/>
    </xf>
    <xf numFmtId="164" fontId="73" fillId="0" borderId="41" xfId="0" applyNumberFormat="1" applyFont="1" applyBorder="1" applyAlignment="1"/>
    <xf numFmtId="0" fontId="73" fillId="0" borderId="41" xfId="0" applyFont="1" applyBorder="1" applyAlignment="1">
      <alignment horizontal="left" indent="1"/>
    </xf>
    <xf numFmtId="0" fontId="73" fillId="0" borderId="41" xfId="0" applyNumberFormat="1" applyFont="1" applyBorder="1" applyAlignment="1">
      <alignment horizontal="left"/>
    </xf>
    <xf numFmtId="0" fontId="73" fillId="0" borderId="41" xfId="0" applyFont="1" applyBorder="1" applyAlignment="1">
      <alignment horizontal="left"/>
    </xf>
    <xf numFmtId="40" fontId="73" fillId="0" borderId="41" xfId="1" applyNumberFormat="1" applyFont="1" applyBorder="1" applyAlignment="1">
      <alignment horizontal="right"/>
    </xf>
    <xf numFmtId="1" fontId="73" fillId="0" borderId="0" xfId="0" applyNumberFormat="1" applyFont="1" applyBorder="1" applyAlignment="1">
      <alignment horizontal="left" indent="1"/>
    </xf>
    <xf numFmtId="1" fontId="73" fillId="0" borderId="40" xfId="0" applyNumberFormat="1" applyFont="1" applyBorder="1" applyAlignment="1">
      <alignment horizontal="left" indent="1"/>
    </xf>
    <xf numFmtId="1" fontId="73" fillId="0" borderId="0" xfId="0" quotePrefix="1" applyNumberFormat="1" applyFont="1" applyBorder="1" applyAlignment="1">
      <alignment horizontal="left" indent="1"/>
    </xf>
    <xf numFmtId="0" fontId="73" fillId="0" borderId="0" xfId="0" applyFont="1"/>
    <xf numFmtId="0" fontId="72" fillId="0" borderId="0" xfId="0" applyFont="1" applyBorder="1" applyAlignment="1">
      <alignment horizontal="center"/>
    </xf>
    <xf numFmtId="0" fontId="104" fillId="0" borderId="0" xfId="0" applyFont="1" applyBorder="1" applyAlignment="1">
      <alignment horizontal="center" vertical="center"/>
    </xf>
    <xf numFmtId="173" fontId="73" fillId="0" borderId="0" xfId="0" applyNumberFormat="1" applyFont="1" applyAlignment="1">
      <alignment horizontal="center"/>
    </xf>
    <xf numFmtId="40" fontId="73" fillId="0" borderId="0" xfId="0" applyNumberFormat="1" applyFont="1"/>
    <xf numFmtId="0" fontId="17" fillId="0" borderId="0" xfId="0" applyFont="1" applyAlignment="1">
      <alignment horizontal="center"/>
    </xf>
    <xf numFmtId="0" fontId="0" fillId="0" borderId="0" xfId="0" applyAlignment="1">
      <alignment horizontal="center"/>
    </xf>
    <xf numFmtId="40" fontId="72" fillId="0" borderId="0" xfId="0" applyNumberFormat="1" applyFont="1"/>
    <xf numFmtId="0" fontId="72" fillId="0" borderId="0" xfId="0" applyFont="1"/>
    <xf numFmtId="173" fontId="72" fillId="0" borderId="0" xfId="0" applyNumberFormat="1" applyFont="1" applyAlignment="1">
      <alignment horizontal="center"/>
    </xf>
    <xf numFmtId="0" fontId="73" fillId="0" borderId="40" xfId="0" applyFont="1" applyBorder="1"/>
    <xf numFmtId="40" fontId="72" fillId="0" borderId="0" xfId="1" applyNumberFormat="1" applyFont="1" applyBorder="1" applyAlignment="1">
      <alignment horizontal="center"/>
    </xf>
    <xf numFmtId="0" fontId="0" fillId="0" borderId="0" xfId="0" applyFont="1"/>
    <xf numFmtId="0" fontId="72" fillId="0" borderId="42" xfId="0" applyFont="1" applyBorder="1" applyAlignment="1">
      <alignment horizontal="center"/>
    </xf>
    <xf numFmtId="40" fontId="73" fillId="0" borderId="42" xfId="1" applyNumberFormat="1" applyFont="1" applyBorder="1" applyAlignment="1">
      <alignment horizontal="right"/>
    </xf>
    <xf numFmtId="0" fontId="0" fillId="0" borderId="42" xfId="0" applyBorder="1"/>
    <xf numFmtId="40" fontId="73" fillId="0" borderId="33" xfId="1" applyNumberFormat="1" applyFont="1" applyBorder="1" applyAlignment="1">
      <alignment horizontal="right"/>
    </xf>
    <xf numFmtId="0" fontId="0" fillId="0" borderId="33" xfId="0" applyBorder="1"/>
    <xf numFmtId="40" fontId="73" fillId="0" borderId="43" xfId="1" applyNumberFormat="1" applyFont="1" applyBorder="1" applyAlignment="1">
      <alignment horizontal="right"/>
    </xf>
    <xf numFmtId="38" fontId="73" fillId="0" borderId="0" xfId="1" applyNumberFormat="1" applyFont="1" applyBorder="1" applyAlignment="1">
      <alignment horizontal="right"/>
    </xf>
    <xf numFmtId="38" fontId="73" fillId="0" borderId="0" xfId="0" applyNumberFormat="1" applyFont="1"/>
    <xf numFmtId="38" fontId="73" fillId="0" borderId="33" xfId="1" applyNumberFormat="1" applyFont="1" applyBorder="1" applyAlignment="1">
      <alignment horizontal="right"/>
    </xf>
    <xf numFmtId="0" fontId="73" fillId="0" borderId="0" xfId="0" applyFont="1" applyAlignment="1">
      <alignment horizontal="right"/>
    </xf>
    <xf numFmtId="0" fontId="66" fillId="35" borderId="0" xfId="50" applyFont="1" applyFill="1" applyAlignment="1">
      <alignment horizontal="right"/>
    </xf>
    <xf numFmtId="0" fontId="66" fillId="0" borderId="0" xfId="53" applyFont="1"/>
    <xf numFmtId="0" fontId="24" fillId="0" borderId="0" xfId="53" applyFont="1" applyAlignment="1">
      <alignment horizontal="center"/>
    </xf>
    <xf numFmtId="0" fontId="54" fillId="0" borderId="0" xfId="53"/>
    <xf numFmtId="0" fontId="24" fillId="0" borderId="0" xfId="53" applyFont="1"/>
    <xf numFmtId="165" fontId="24" fillId="0" borderId="0" xfId="53" applyNumberFormat="1" applyFont="1" applyAlignment="1">
      <alignment vertical="center"/>
    </xf>
    <xf numFmtId="165" fontId="24" fillId="0" borderId="33" xfId="53" applyNumberFormat="1" applyFont="1" applyBorder="1" applyAlignment="1">
      <alignment vertical="center"/>
    </xf>
    <xf numFmtId="3" fontId="66" fillId="0" borderId="0" xfId="53" applyNumberFormat="1" applyFont="1"/>
    <xf numFmtId="165" fontId="24" fillId="0" borderId="0" xfId="53" applyNumberFormat="1" applyFont="1"/>
    <xf numFmtId="165" fontId="24" fillId="0" borderId="0" xfId="53" applyNumberFormat="1" applyFont="1" applyFill="1" applyAlignment="1">
      <alignment horizontal="center" vertical="center"/>
    </xf>
    <xf numFmtId="165" fontId="54" fillId="0" borderId="0" xfId="53" applyNumberFormat="1"/>
    <xf numFmtId="6" fontId="66" fillId="0" borderId="0" xfId="53" applyNumberFormat="1" applyFont="1"/>
    <xf numFmtId="165" fontId="24" fillId="0" borderId="0" xfId="53" applyNumberFormat="1" applyFont="1" applyBorder="1" applyAlignment="1">
      <alignment vertical="center"/>
    </xf>
    <xf numFmtId="165" fontId="66" fillId="0" borderId="0" xfId="53" applyNumberFormat="1" applyFont="1"/>
    <xf numFmtId="165" fontId="24" fillId="0" borderId="33" xfId="53" applyNumberFormat="1" applyFont="1" applyBorder="1"/>
    <xf numFmtId="165" fontId="53" fillId="0" borderId="0" xfId="53" applyNumberFormat="1" applyFont="1"/>
    <xf numFmtId="0" fontId="53" fillId="0" borderId="0" xfId="53" applyFont="1"/>
    <xf numFmtId="9" fontId="66" fillId="0" borderId="0" xfId="54" applyNumberFormat="1" applyFont="1"/>
    <xf numFmtId="0" fontId="77" fillId="0" borderId="0" xfId="47" applyFont="1" applyAlignment="1">
      <alignment horizontal="center"/>
    </xf>
    <xf numFmtId="167" fontId="25" fillId="0" borderId="0" xfId="1" applyNumberFormat="1" applyFont="1"/>
    <xf numFmtId="165" fontId="25" fillId="0" borderId="0" xfId="1" applyNumberFormat="1" applyFont="1"/>
    <xf numFmtId="165" fontId="25" fillId="0" borderId="33" xfId="1" applyNumberFormat="1" applyFont="1" applyBorder="1"/>
    <xf numFmtId="0" fontId="25" fillId="0" borderId="0" xfId="47" applyAlignment="1">
      <alignment horizontal="right"/>
    </xf>
    <xf numFmtId="174" fontId="25" fillId="0" borderId="0" xfId="47" applyNumberFormat="1"/>
    <xf numFmtId="167" fontId="58" fillId="0" borderId="0" xfId="48" applyNumberFormat="1" applyFont="1" applyBorder="1"/>
    <xf numFmtId="165" fontId="54" fillId="0" borderId="0" xfId="48" applyNumberFormat="1" applyFont="1"/>
    <xf numFmtId="167" fontId="47" fillId="0" borderId="33" xfId="48" applyNumberFormat="1" applyFont="1" applyBorder="1"/>
    <xf numFmtId="167" fontId="54" fillId="0" borderId="33" xfId="48" applyNumberFormat="1" applyFont="1" applyBorder="1"/>
    <xf numFmtId="165" fontId="54" fillId="0" borderId="33" xfId="48" applyNumberFormat="1" applyFont="1" applyBorder="1"/>
    <xf numFmtId="165" fontId="106" fillId="0" borderId="0" xfId="48" applyNumberFormat="1" applyFont="1"/>
    <xf numFmtId="167" fontId="54" fillId="0" borderId="0" xfId="53" applyNumberFormat="1"/>
    <xf numFmtId="167" fontId="59" fillId="0" borderId="0" xfId="48" applyNumberFormat="1" applyFont="1"/>
    <xf numFmtId="167" fontId="53" fillId="0" borderId="0" xfId="48" applyNumberFormat="1" applyFont="1"/>
    <xf numFmtId="165" fontId="53" fillId="0" borderId="0" xfId="48" applyNumberFormat="1" applyFont="1"/>
    <xf numFmtId="0" fontId="59" fillId="0" borderId="0" xfId="47" applyFont="1" applyAlignment="1">
      <alignment horizontal="center" vertical="center"/>
    </xf>
    <xf numFmtId="0" fontId="107" fillId="0" borderId="0" xfId="47" applyFont="1"/>
    <xf numFmtId="0" fontId="107" fillId="0" borderId="0" xfId="47" applyFont="1" applyAlignment="1">
      <alignment horizontal="center"/>
    </xf>
    <xf numFmtId="0" fontId="47" fillId="0" borderId="0" xfId="47" applyFont="1" applyAlignment="1">
      <alignment horizontal="left" indent="2"/>
    </xf>
    <xf numFmtId="167" fontId="56" fillId="0" borderId="33" xfId="48" applyNumberFormat="1" applyFont="1" applyBorder="1"/>
    <xf numFmtId="169" fontId="54" fillId="0" borderId="0" xfId="49" applyNumberFormat="1" applyFont="1" applyAlignment="1">
      <alignment horizontal="center"/>
    </xf>
    <xf numFmtId="10" fontId="54" fillId="0" borderId="0" xfId="49" applyNumberFormat="1" applyFont="1" applyAlignment="1">
      <alignment horizontal="center"/>
    </xf>
    <xf numFmtId="169" fontId="54" fillId="0" borderId="0" xfId="47" applyNumberFormat="1" applyFont="1" applyAlignment="1">
      <alignment horizontal="center"/>
    </xf>
    <xf numFmtId="0" fontId="54" fillId="0" borderId="0" xfId="47" applyFont="1"/>
    <xf numFmtId="167" fontId="77" fillId="0" borderId="0" xfId="51" applyNumberFormat="1" applyFont="1"/>
    <xf numFmtId="167" fontId="77" fillId="0" borderId="0" xfId="51" applyNumberFormat="1" applyFont="1" applyAlignment="1">
      <alignment horizontal="center"/>
    </xf>
    <xf numFmtId="0" fontId="59" fillId="0" borderId="52" xfId="47" applyFont="1" applyBorder="1" applyAlignment="1">
      <alignment horizontal="center" vertical="center"/>
    </xf>
    <xf numFmtId="0" fontId="49" fillId="0" borderId="52" xfId="47" applyFont="1" applyBorder="1" applyAlignment="1">
      <alignment horizontal="center" wrapText="1"/>
    </xf>
    <xf numFmtId="0" fontId="50" fillId="0" borderId="52" xfId="47" applyFont="1" applyBorder="1"/>
    <xf numFmtId="175" fontId="54" fillId="0" borderId="52" xfId="48" applyNumberFormat="1" applyFont="1" applyBorder="1"/>
    <xf numFmtId="169" fontId="52" fillId="0" borderId="52" xfId="49" applyNumberFormat="1" applyFont="1" applyBorder="1" applyAlignment="1">
      <alignment horizontal="center"/>
    </xf>
    <xf numFmtId="0" fontId="50" fillId="0" borderId="52" xfId="47" applyFont="1" applyBorder="1" applyAlignment="1">
      <alignment horizontal="center"/>
    </xf>
    <xf numFmtId="10" fontId="50" fillId="0" borderId="52" xfId="47" applyNumberFormat="1" applyFont="1" applyBorder="1" applyAlignment="1">
      <alignment horizontal="center"/>
    </xf>
    <xf numFmtId="0" fontId="49" fillId="0" borderId="52" xfId="47" applyFont="1" applyBorder="1"/>
    <xf numFmtId="167" fontId="56" fillId="0" borderId="52" xfId="48" applyNumberFormat="1" applyFont="1" applyBorder="1"/>
    <xf numFmtId="167" fontId="56" fillId="0" borderId="53" xfId="48" applyNumberFormat="1" applyFont="1" applyBorder="1"/>
    <xf numFmtId="167" fontId="47" fillId="0" borderId="52" xfId="48" applyNumberFormat="1" applyFont="1" applyBorder="1"/>
    <xf numFmtId="167" fontId="49" fillId="0" borderId="52" xfId="48" applyNumberFormat="1" applyFont="1" applyBorder="1"/>
    <xf numFmtId="167" fontId="54" fillId="0" borderId="52" xfId="48" applyNumberFormat="1" applyFont="1" applyBorder="1"/>
    <xf numFmtId="165" fontId="54" fillId="0" borderId="52" xfId="48" applyNumberFormat="1" applyFont="1" applyBorder="1"/>
    <xf numFmtId="165" fontId="54" fillId="0" borderId="53" xfId="48" applyNumberFormat="1" applyFont="1" applyBorder="1"/>
    <xf numFmtId="165" fontId="53" fillId="0" borderId="52" xfId="48" applyNumberFormat="1" applyFont="1" applyBorder="1"/>
    <xf numFmtId="167" fontId="55" fillId="0" borderId="52" xfId="48" applyNumberFormat="1" applyFont="1" applyBorder="1"/>
    <xf numFmtId="0" fontId="0" fillId="0" borderId="52" xfId="0" applyBorder="1"/>
    <xf numFmtId="0" fontId="60" fillId="0" borderId="52" xfId="47" applyFont="1" applyBorder="1"/>
    <xf numFmtId="3" fontId="55" fillId="0" borderId="52" xfId="47" applyNumberFormat="1" applyFont="1" applyBorder="1"/>
    <xf numFmtId="167" fontId="54" fillId="0" borderId="54" xfId="48" applyNumberFormat="1" applyFont="1" applyBorder="1"/>
    <xf numFmtId="167" fontId="59" fillId="0" borderId="52" xfId="48" applyNumberFormat="1" applyFont="1" applyBorder="1"/>
    <xf numFmtId="167" fontId="56" fillId="0" borderId="0" xfId="48" applyNumberFormat="1" applyFont="1" applyBorder="1"/>
    <xf numFmtId="0" fontId="47" fillId="0" borderId="0" xfId="47" applyFont="1" applyAlignment="1"/>
    <xf numFmtId="0" fontId="59" fillId="0" borderId="0" xfId="47" applyFont="1" applyAlignment="1"/>
    <xf numFmtId="165" fontId="53" fillId="0" borderId="27" xfId="48" applyNumberFormat="1" applyFont="1" applyBorder="1"/>
    <xf numFmtId="10" fontId="25" fillId="0" borderId="0" xfId="5" applyNumberFormat="1" applyFont="1"/>
    <xf numFmtId="165" fontId="54" fillId="0" borderId="0" xfId="48" applyNumberFormat="1" applyFont="1" applyBorder="1"/>
    <xf numFmtId="165" fontId="106" fillId="0" borderId="52" xfId="48" applyNumberFormat="1" applyFont="1" applyBorder="1"/>
    <xf numFmtId="165" fontId="106" fillId="0" borderId="0" xfId="48" applyNumberFormat="1" applyFont="1" applyBorder="1"/>
    <xf numFmtId="165" fontId="55" fillId="0" borderId="0" xfId="47" applyNumberFormat="1" applyFont="1"/>
    <xf numFmtId="169" fontId="66" fillId="0" borderId="0" xfId="5" applyNumberFormat="1" applyFont="1"/>
    <xf numFmtId="176" fontId="53" fillId="0" borderId="0" xfId="49" applyNumberFormat="1" applyFont="1" applyAlignment="1">
      <alignment horizontal="center"/>
    </xf>
    <xf numFmtId="165" fontId="53" fillId="0" borderId="63" xfId="48" applyNumberFormat="1" applyFont="1" applyBorder="1"/>
    <xf numFmtId="0" fontId="72" fillId="0" borderId="0" xfId="0" applyFont="1" applyAlignment="1">
      <alignment horizontal="right"/>
    </xf>
    <xf numFmtId="40" fontId="72" fillId="0" borderId="0" xfId="1" applyNumberFormat="1" applyFont="1" applyBorder="1" applyAlignment="1">
      <alignment horizontal="right"/>
    </xf>
    <xf numFmtId="6" fontId="66" fillId="0" borderId="0" xfId="1" applyNumberFormat="1" applyFont="1"/>
    <xf numFmtId="177" fontId="109" fillId="0" borderId="0" xfId="5" applyNumberFormat="1" applyFont="1" applyAlignment="1">
      <alignment vertical="center"/>
    </xf>
    <xf numFmtId="0" fontId="26" fillId="0" borderId="0" xfId="47" applyFont="1" applyAlignment="1">
      <alignment horizontal="center"/>
    </xf>
    <xf numFmtId="0" fontId="25" fillId="0" borderId="0" xfId="47" applyAlignment="1">
      <alignment horizontal="center"/>
    </xf>
    <xf numFmtId="0" fontId="28" fillId="0" borderId="0" xfId="47" applyFont="1" applyAlignment="1">
      <alignment horizontal="left" vertical="top" wrapText="1"/>
    </xf>
    <xf numFmtId="0" fontId="25" fillId="0" borderId="0" xfId="47" applyAlignment="1">
      <alignment vertical="top" wrapText="1"/>
    </xf>
    <xf numFmtId="0" fontId="3" fillId="36" borderId="44" xfId="47" applyFont="1" applyFill="1" applyBorder="1" applyAlignment="1">
      <alignment horizontal="left" vertical="center" wrapText="1" indent="1"/>
    </xf>
    <xf numFmtId="0" fontId="25" fillId="36" borderId="45" xfId="47" applyFill="1" applyBorder="1" applyAlignment="1">
      <alignment horizontal="left" vertical="center" wrapText="1" indent="1"/>
    </xf>
    <xf numFmtId="0" fontId="25" fillId="36" borderId="46" xfId="47" applyFill="1" applyBorder="1" applyAlignment="1">
      <alignment horizontal="left" vertical="center" wrapText="1" indent="1"/>
    </xf>
    <xf numFmtId="0" fontId="25" fillId="36" borderId="47" xfId="47" applyFill="1" applyBorder="1" applyAlignment="1">
      <alignment horizontal="left" vertical="center" wrapText="1" indent="1"/>
    </xf>
    <xf numFmtId="0" fontId="25" fillId="36" borderId="0" xfId="47" applyFill="1" applyBorder="1" applyAlignment="1">
      <alignment horizontal="left" vertical="center" wrapText="1" indent="1"/>
    </xf>
    <xf numFmtId="0" fontId="25" fillId="36" borderId="48" xfId="47" applyFill="1" applyBorder="1" applyAlignment="1">
      <alignment horizontal="left" vertical="center" wrapText="1" indent="1"/>
    </xf>
    <xf numFmtId="0" fontId="25" fillId="0" borderId="47" xfId="47" applyBorder="1" applyAlignment="1">
      <alignment horizontal="left" wrapText="1" indent="1"/>
    </xf>
    <xf numFmtId="0" fontId="25" fillId="0" borderId="0" xfId="47" applyBorder="1" applyAlignment="1">
      <alignment horizontal="left" wrapText="1" indent="1"/>
    </xf>
    <xf numFmtId="0" fontId="25" fillId="0" borderId="48" xfId="47" applyBorder="1" applyAlignment="1">
      <alignment horizontal="left" wrapText="1" indent="1"/>
    </xf>
    <xf numFmtId="0" fontId="0" fillId="0" borderId="47" xfId="0" applyBorder="1" applyAlignment="1">
      <alignment horizontal="left" indent="1"/>
    </xf>
    <xf numFmtId="0" fontId="0" fillId="0" borderId="0" xfId="0" applyBorder="1" applyAlignment="1">
      <alignment horizontal="left" indent="1"/>
    </xf>
    <xf numFmtId="0" fontId="0" fillId="0" borderId="48" xfId="0" applyBorder="1" applyAlignment="1">
      <alignment horizontal="left" indent="1"/>
    </xf>
    <xf numFmtId="0" fontId="0" fillId="0" borderId="49" xfId="0" applyBorder="1" applyAlignment="1">
      <alignment horizontal="left" indent="1"/>
    </xf>
    <xf numFmtId="0" fontId="0" fillId="0" borderId="50" xfId="0" applyBorder="1" applyAlignment="1">
      <alignment horizontal="left" indent="1"/>
    </xf>
    <xf numFmtId="0" fontId="0" fillId="0" borderId="51" xfId="0" applyBorder="1" applyAlignment="1">
      <alignment horizontal="left" indent="1"/>
    </xf>
    <xf numFmtId="0" fontId="32" fillId="0" borderId="0" xfId="47" applyFont="1" applyAlignment="1">
      <alignment horizontal="center"/>
    </xf>
    <xf numFmtId="0" fontId="35" fillId="0" borderId="22" xfId="47" applyFont="1" applyBorder="1" applyAlignment="1">
      <alignment horizontal="center"/>
    </xf>
    <xf numFmtId="0" fontId="36" fillId="0" borderId="22" xfId="47" applyFont="1" applyBorder="1" applyAlignment="1">
      <alignment horizontal="center"/>
    </xf>
    <xf numFmtId="0" fontId="34" fillId="0" borderId="0" xfId="47" applyFont="1" applyBorder="1" applyAlignment="1">
      <alignment horizontal="center"/>
    </xf>
    <xf numFmtId="0" fontId="36" fillId="0" borderId="0" xfId="47" applyFont="1" applyBorder="1" applyAlignment="1">
      <alignment horizontal="center"/>
    </xf>
    <xf numFmtId="0" fontId="34" fillId="0" borderId="0" xfId="47" applyFont="1" applyAlignment="1">
      <alignment horizontal="center"/>
    </xf>
    <xf numFmtId="0" fontId="3" fillId="36" borderId="23" xfId="47" applyFont="1" applyFill="1" applyBorder="1" applyAlignment="1">
      <alignment horizontal="left" vertical="center" wrapText="1"/>
    </xf>
    <xf numFmtId="0" fontId="25" fillId="36" borderId="24" xfId="47" applyFill="1" applyBorder="1" applyAlignment="1">
      <alignment horizontal="left" vertical="center" wrapText="1"/>
    </xf>
    <xf numFmtId="0" fontId="25" fillId="36" borderId="25" xfId="47" applyFill="1" applyBorder="1" applyAlignment="1">
      <alignment horizontal="left" vertical="center" wrapText="1"/>
    </xf>
    <xf numFmtId="0" fontId="25" fillId="36" borderId="29" xfId="47" applyFill="1" applyBorder="1" applyAlignment="1">
      <alignment horizontal="left" vertical="center" wrapText="1"/>
    </xf>
    <xf numFmtId="0" fontId="25" fillId="36" borderId="0" xfId="47" applyFill="1" applyBorder="1" applyAlignment="1">
      <alignment horizontal="left" vertical="center" wrapText="1"/>
    </xf>
    <xf numFmtId="0" fontId="25" fillId="36" borderId="30" xfId="47" applyFill="1" applyBorder="1" applyAlignment="1">
      <alignment horizontal="left" vertical="center" wrapText="1"/>
    </xf>
    <xf numFmtId="0" fontId="25" fillId="0" borderId="29" xfId="47" applyBorder="1" applyAlignment="1">
      <alignment wrapText="1"/>
    </xf>
    <xf numFmtId="0" fontId="25" fillId="0" borderId="0" xfId="47" applyBorder="1" applyAlignment="1">
      <alignment wrapText="1"/>
    </xf>
    <xf numFmtId="0" fontId="25" fillId="0" borderId="30" xfId="47" applyBorder="1" applyAlignment="1">
      <alignment wrapText="1"/>
    </xf>
    <xf numFmtId="0" fontId="25" fillId="0" borderId="36" xfId="47" applyBorder="1" applyAlignment="1">
      <alignment wrapText="1"/>
    </xf>
    <xf numFmtId="0" fontId="25" fillId="0" borderId="37" xfId="47" applyBorder="1" applyAlignment="1">
      <alignment wrapText="1"/>
    </xf>
    <xf numFmtId="0" fontId="25" fillId="0" borderId="38" xfId="47" applyBorder="1" applyAlignment="1">
      <alignment wrapText="1"/>
    </xf>
    <xf numFmtId="0" fontId="3" fillId="36" borderId="44" xfId="47" applyFont="1" applyFill="1" applyBorder="1" applyAlignment="1">
      <alignment horizontal="left" vertical="center" wrapText="1" indent="2"/>
    </xf>
    <xf numFmtId="0" fontId="3" fillId="36" borderId="46" xfId="47" applyFont="1" applyFill="1" applyBorder="1" applyAlignment="1">
      <alignment horizontal="left" vertical="center" wrapText="1" indent="2"/>
    </xf>
    <xf numFmtId="0" fontId="3" fillId="36" borderId="47" xfId="47" applyFont="1" applyFill="1" applyBorder="1" applyAlignment="1">
      <alignment horizontal="left" vertical="center" wrapText="1" indent="2"/>
    </xf>
    <xf numFmtId="0" fontId="3" fillId="36" borderId="48" xfId="47" applyFont="1" applyFill="1" applyBorder="1" applyAlignment="1">
      <alignment horizontal="left" vertical="center" wrapText="1" indent="2"/>
    </xf>
    <xf numFmtId="0" fontId="3" fillId="36" borderId="49" xfId="47" applyFont="1" applyFill="1" applyBorder="1" applyAlignment="1">
      <alignment horizontal="left" vertical="center" wrapText="1" indent="2"/>
    </xf>
    <xf numFmtId="0" fontId="3" fillId="36" borderId="51" xfId="47" applyFont="1" applyFill="1" applyBorder="1" applyAlignment="1">
      <alignment horizontal="left" vertical="center" wrapText="1" indent="2"/>
    </xf>
    <xf numFmtId="0" fontId="3" fillId="36" borderId="23" xfId="47" applyFont="1" applyFill="1" applyBorder="1" applyAlignment="1">
      <alignment horizontal="left" vertical="center" wrapText="1" indent="1"/>
    </xf>
    <xf numFmtId="0" fontId="3" fillId="36" borderId="24" xfId="47" applyFont="1" applyFill="1" applyBorder="1" applyAlignment="1">
      <alignment horizontal="left" vertical="center" wrapText="1" indent="1"/>
    </xf>
    <xf numFmtId="0" fontId="0" fillId="0" borderId="25" xfId="0" applyBorder="1" applyAlignment="1">
      <alignment horizontal="left" wrapText="1" indent="1"/>
    </xf>
    <xf numFmtId="0" fontId="3" fillId="36" borderId="29" xfId="47" applyFont="1" applyFill="1" applyBorder="1" applyAlignment="1">
      <alignment horizontal="left" vertical="center" wrapText="1" indent="1"/>
    </xf>
    <xf numFmtId="0" fontId="3" fillId="36" borderId="0" xfId="47" applyFont="1" applyFill="1" applyBorder="1" applyAlignment="1">
      <alignment horizontal="left" vertical="center" wrapText="1" indent="1"/>
    </xf>
    <xf numFmtId="0" fontId="0" fillId="0" borderId="30" xfId="0" applyBorder="1" applyAlignment="1">
      <alignment horizontal="left" wrapText="1" indent="1"/>
    </xf>
    <xf numFmtId="0" fontId="0" fillId="0" borderId="29" xfId="0" applyBorder="1" applyAlignment="1">
      <alignment horizontal="left" wrapText="1" indent="1"/>
    </xf>
    <xf numFmtId="0" fontId="0" fillId="0" borderId="0" xfId="0" applyBorder="1" applyAlignment="1">
      <alignment horizontal="left" wrapText="1" indent="1"/>
    </xf>
    <xf numFmtId="0" fontId="0" fillId="0" borderId="36" xfId="0" applyBorder="1" applyAlignment="1">
      <alignment horizontal="left" wrapText="1" indent="1"/>
    </xf>
    <xf numFmtId="0" fontId="0" fillId="0" borderId="37" xfId="0" applyBorder="1" applyAlignment="1">
      <alignment horizontal="left" wrapText="1" indent="1"/>
    </xf>
    <xf numFmtId="0" fontId="0" fillId="0" borderId="38" xfId="0" applyBorder="1" applyAlignment="1">
      <alignment horizontal="left" wrapText="1" indent="1"/>
    </xf>
    <xf numFmtId="0" fontId="2" fillId="36" borderId="55" xfId="47" applyFont="1" applyFill="1" applyBorder="1" applyAlignment="1">
      <alignment horizontal="left" vertical="center" wrapText="1" indent="1"/>
    </xf>
    <xf numFmtId="0" fontId="3" fillId="36" borderId="56" xfId="47" applyFont="1" applyFill="1" applyBorder="1" applyAlignment="1">
      <alignment horizontal="left" vertical="center" wrapText="1" indent="1"/>
    </xf>
    <xf numFmtId="0" fontId="0" fillId="0" borderId="56" xfId="0" applyBorder="1" applyAlignment="1">
      <alignment horizontal="left" wrapText="1" indent="1"/>
    </xf>
    <xf numFmtId="0" fontId="0" fillId="0" borderId="56" xfId="0" applyBorder="1" applyAlignment="1">
      <alignment horizontal="left" indent="1"/>
    </xf>
    <xf numFmtId="0" fontId="0" fillId="0" borderId="57" xfId="0" applyBorder="1" applyAlignment="1">
      <alignment horizontal="left" indent="1"/>
    </xf>
    <xf numFmtId="0" fontId="3" fillId="36" borderId="58" xfId="47" applyFont="1" applyFill="1" applyBorder="1" applyAlignment="1">
      <alignment horizontal="left" vertical="center" wrapText="1" indent="1"/>
    </xf>
    <xf numFmtId="0" fontId="0" fillId="0" borderId="59" xfId="0" applyBorder="1" applyAlignment="1">
      <alignment horizontal="left" indent="1"/>
    </xf>
    <xf numFmtId="0" fontId="0" fillId="0" borderId="58" xfId="0" applyBorder="1" applyAlignment="1">
      <alignment horizontal="left" wrapText="1" indent="1"/>
    </xf>
    <xf numFmtId="0" fontId="0" fillId="0" borderId="58" xfId="0" applyBorder="1" applyAlignment="1">
      <alignment horizontal="left" indent="1"/>
    </xf>
    <xf numFmtId="0" fontId="0" fillId="0" borderId="60" xfId="0" applyBorder="1" applyAlignment="1">
      <alignment horizontal="left" indent="1"/>
    </xf>
    <xf numFmtId="0" fontId="0" fillId="0" borderId="61" xfId="0" applyBorder="1" applyAlignment="1">
      <alignment horizontal="left" indent="1"/>
    </xf>
    <xf numFmtId="0" fontId="0" fillId="0" borderId="62" xfId="0" applyBorder="1" applyAlignment="1">
      <alignment horizontal="left" indent="1"/>
    </xf>
  </cellXfs>
  <cellStyles count="55">
    <cellStyle name="20% - Accent1" xfId="24" builtinId="30" customBuiltin="1"/>
    <cellStyle name="20% - Accent2" xfId="28" builtinId="34" customBuiltin="1"/>
    <cellStyle name="20% - Accent3" xfId="32" builtinId="38" customBuiltin="1"/>
    <cellStyle name="20% - Accent4" xfId="36" builtinId="42" customBuiltin="1"/>
    <cellStyle name="20% - Accent5" xfId="40" builtinId="46" customBuiltin="1"/>
    <cellStyle name="20% - Accent6" xfId="44" builtinId="50" customBuiltin="1"/>
    <cellStyle name="40% - Accent1" xfId="25" builtinId="31" customBuiltin="1"/>
    <cellStyle name="40% - Accent2" xfId="29" builtinId="35" customBuiltin="1"/>
    <cellStyle name="40% - Accent3" xfId="33" builtinId="39" customBuiltin="1"/>
    <cellStyle name="40% - Accent4" xfId="37" builtinId="43" customBuiltin="1"/>
    <cellStyle name="40% - Accent5" xfId="41" builtinId="47" customBuiltin="1"/>
    <cellStyle name="40% - Accent6" xfId="45" builtinId="51" customBuiltin="1"/>
    <cellStyle name="60% - Accent1" xfId="26" builtinId="32" customBuiltin="1"/>
    <cellStyle name="60% - Accent2" xfId="30" builtinId="36" customBuiltin="1"/>
    <cellStyle name="60% - Accent3" xfId="34" builtinId="40" customBuiltin="1"/>
    <cellStyle name="60% - Accent4" xfId="38" builtinId="44" customBuiltin="1"/>
    <cellStyle name="60% - Accent5" xfId="42" builtinId="48" customBuiltin="1"/>
    <cellStyle name="60% - Accent6" xfId="46" builtinId="52" customBuiltin="1"/>
    <cellStyle name="Accent1" xfId="23" builtinId="29" customBuiltin="1"/>
    <cellStyle name="Accent2" xfId="27" builtinId="33" customBuiltin="1"/>
    <cellStyle name="Accent3" xfId="31" builtinId="37" customBuiltin="1"/>
    <cellStyle name="Accent4" xfId="35" builtinId="41" customBuiltin="1"/>
    <cellStyle name="Accent5" xfId="39" builtinId="45" customBuiltin="1"/>
    <cellStyle name="Accent6" xfId="43" builtinId="49" customBuiltin="1"/>
    <cellStyle name="Bad" xfId="12" builtinId="27" customBuiltin="1"/>
    <cellStyle name="Calculation" xfId="16" builtinId="22" customBuiltin="1"/>
    <cellStyle name="Check Cell" xfId="18" builtinId="23" customBuiltin="1"/>
    <cellStyle name="Comma" xfId="1" builtinId="3" customBuiltin="1"/>
    <cellStyle name="Comma [0]" xfId="2" builtinId="6" customBuiltin="1"/>
    <cellStyle name="Comma 2" xfId="48"/>
    <cellStyle name="Comma 3" xfId="51"/>
    <cellStyle name="Currency" xfId="3" builtinId="4" customBuiltin="1"/>
    <cellStyle name="Currency [0]" xfId="4" builtinId="7" customBuiltin="1"/>
    <cellStyle name="Explanatory Text" xfId="21" builtinId="53"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Input" xfId="14" builtinId="20" customBuiltin="1"/>
    <cellStyle name="Linked Cell" xfId="17" builtinId="24" customBuiltin="1"/>
    <cellStyle name="Neutral" xfId="13" builtinId="28" customBuiltin="1"/>
    <cellStyle name="Normal" xfId="0" builtinId="0" customBuiltin="1"/>
    <cellStyle name="Normal 2" xfId="47"/>
    <cellStyle name="Normal 2 2" xfId="50"/>
    <cellStyle name="Normal 3" xfId="53"/>
    <cellStyle name="Note" xfId="20" builtinId="10" customBuiltin="1"/>
    <cellStyle name="Output" xfId="15" builtinId="21" customBuiltin="1"/>
    <cellStyle name="Percent" xfId="5" builtinId="5" customBuiltin="1"/>
    <cellStyle name="Percent 2" xfId="49"/>
    <cellStyle name="Percent 3" xfId="52"/>
    <cellStyle name="Percent 4" xfId="54"/>
    <cellStyle name="Title" xfId="6" builtinId="15" customBuiltin="1"/>
    <cellStyle name="Total" xfId="22" builtinId="25" customBuiltin="1"/>
    <cellStyle name="Warning Text" xfId="19"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972595319169133E-2"/>
          <c:y val="2.5945198243972525E-2"/>
          <c:w val="0.90891034898952683"/>
          <c:h val="0.93113137779217325"/>
        </c:manualLayout>
      </c:layout>
      <c:areaChart>
        <c:grouping val="stacked"/>
        <c:varyColors val="0"/>
        <c:ser>
          <c:idx val="0"/>
          <c:order val="0"/>
          <c:tx>
            <c:strRef>
              <c:f>Scratch!$B$56</c:f>
              <c:strCache>
                <c:ptCount val="1"/>
                <c:pt idx="0">
                  <c:v>            Long-term rental income</c:v>
                </c:pt>
              </c:strCache>
            </c:strRef>
          </c:tx>
          <c:spPr>
            <a:solidFill>
              <a:schemeClr val="accent1"/>
            </a:solidFill>
            <a:ln>
              <a:noFill/>
            </a:ln>
            <a:effectLst/>
          </c:spPr>
          <c:cat>
            <c:strRef>
              <c:f>Scratch!$C$37:$M$37</c:f>
              <c:strCache>
                <c:ptCount val="11"/>
                <c:pt idx="0">
                  <c:v>2005</c:v>
                </c:pt>
                <c:pt idx="1">
                  <c:v>2006</c:v>
                </c:pt>
                <c:pt idx="2">
                  <c:v>2007</c:v>
                </c:pt>
                <c:pt idx="3">
                  <c:v>2008</c:v>
                </c:pt>
                <c:pt idx="4">
                  <c:v>2009</c:v>
                </c:pt>
                <c:pt idx="5">
                  <c:v>2010</c:v>
                </c:pt>
                <c:pt idx="6">
                  <c:v>2011</c:v>
                </c:pt>
                <c:pt idx="7">
                  <c:v>2012</c:v>
                </c:pt>
                <c:pt idx="8">
                  <c:v>2013</c:v>
                </c:pt>
                <c:pt idx="9">
                  <c:v>2014</c:v>
                </c:pt>
                <c:pt idx="10">
                  <c:v>2015B</c:v>
                </c:pt>
              </c:strCache>
            </c:strRef>
          </c:cat>
          <c:val>
            <c:numRef>
              <c:f>Scratch!$C$56:$M$56</c:f>
              <c:numCache>
                <c:formatCode>#,##0_);[Red]\-#,##0_)</c:formatCode>
                <c:ptCount val="11"/>
                <c:pt idx="0">
                  <c:v>33835</c:v>
                </c:pt>
                <c:pt idx="1">
                  <c:v>31412</c:v>
                </c:pt>
                <c:pt idx="2">
                  <c:v>34383</c:v>
                </c:pt>
                <c:pt idx="3">
                  <c:v>37308</c:v>
                </c:pt>
                <c:pt idx="4">
                  <c:v>41292.5</c:v>
                </c:pt>
                <c:pt idx="5">
                  <c:v>39715</c:v>
                </c:pt>
                <c:pt idx="6">
                  <c:v>64313</c:v>
                </c:pt>
                <c:pt idx="7">
                  <c:v>111522</c:v>
                </c:pt>
                <c:pt idx="8">
                  <c:v>125220</c:v>
                </c:pt>
                <c:pt idx="9">
                  <c:v>107531.13</c:v>
                </c:pt>
                <c:pt idx="10">
                  <c:v>117462</c:v>
                </c:pt>
              </c:numCache>
            </c:numRef>
          </c:val>
        </c:ser>
        <c:ser>
          <c:idx val="1"/>
          <c:order val="1"/>
          <c:tx>
            <c:strRef>
              <c:f>Scratch!$B$57</c:f>
              <c:strCache>
                <c:ptCount val="1"/>
                <c:pt idx="0">
                  <c:v>            Event Rentals</c:v>
                </c:pt>
              </c:strCache>
            </c:strRef>
          </c:tx>
          <c:spPr>
            <a:solidFill>
              <a:schemeClr val="accent2"/>
            </a:solidFill>
            <a:ln>
              <a:noFill/>
            </a:ln>
            <a:effectLst/>
          </c:spPr>
          <c:cat>
            <c:strRef>
              <c:f>Scratch!$C$37:$M$37</c:f>
              <c:strCache>
                <c:ptCount val="11"/>
                <c:pt idx="0">
                  <c:v>2005</c:v>
                </c:pt>
                <c:pt idx="1">
                  <c:v>2006</c:v>
                </c:pt>
                <c:pt idx="2">
                  <c:v>2007</c:v>
                </c:pt>
                <c:pt idx="3">
                  <c:v>2008</c:v>
                </c:pt>
                <c:pt idx="4">
                  <c:v>2009</c:v>
                </c:pt>
                <c:pt idx="5">
                  <c:v>2010</c:v>
                </c:pt>
                <c:pt idx="6">
                  <c:v>2011</c:v>
                </c:pt>
                <c:pt idx="7">
                  <c:v>2012</c:v>
                </c:pt>
                <c:pt idx="8">
                  <c:v>2013</c:v>
                </c:pt>
                <c:pt idx="9">
                  <c:v>2014</c:v>
                </c:pt>
                <c:pt idx="10">
                  <c:v>2015B</c:v>
                </c:pt>
              </c:strCache>
            </c:strRef>
          </c:cat>
          <c:val>
            <c:numRef>
              <c:f>Scratch!$C$57:$M$57</c:f>
              <c:numCache>
                <c:formatCode>#,##0_);[Red]\-#,##0_)</c:formatCode>
                <c:ptCount val="11"/>
                <c:pt idx="0">
                  <c:v>7393.5</c:v>
                </c:pt>
                <c:pt idx="1">
                  <c:v>10418.75</c:v>
                </c:pt>
                <c:pt idx="2">
                  <c:v>7812</c:v>
                </c:pt>
                <c:pt idx="3">
                  <c:v>7475</c:v>
                </c:pt>
                <c:pt idx="4">
                  <c:v>7959</c:v>
                </c:pt>
                <c:pt idx="5">
                  <c:v>4084</c:v>
                </c:pt>
                <c:pt idx="6">
                  <c:v>7323</c:v>
                </c:pt>
                <c:pt idx="7">
                  <c:v>6829</c:v>
                </c:pt>
                <c:pt idx="8">
                  <c:v>9893</c:v>
                </c:pt>
                <c:pt idx="9">
                  <c:v>76417.95</c:v>
                </c:pt>
                <c:pt idx="10">
                  <c:v>40000</c:v>
                </c:pt>
              </c:numCache>
            </c:numRef>
          </c:val>
        </c:ser>
        <c:dLbls>
          <c:showLegendKey val="0"/>
          <c:showVal val="0"/>
          <c:showCatName val="0"/>
          <c:showSerName val="0"/>
          <c:showPercent val="0"/>
          <c:showBubbleSize val="0"/>
        </c:dLbls>
        <c:axId val="115479680"/>
        <c:axId val="115481216"/>
      </c:areaChart>
      <c:catAx>
        <c:axId val="1154796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481216"/>
        <c:crosses val="autoZero"/>
        <c:auto val="1"/>
        <c:lblAlgn val="ctr"/>
        <c:lblOffset val="100"/>
        <c:noMultiLvlLbl val="0"/>
      </c:catAx>
      <c:valAx>
        <c:axId val="115481216"/>
        <c:scaling>
          <c:orientation val="minMax"/>
        </c:scaling>
        <c:delete val="0"/>
        <c:axPos val="l"/>
        <c:majorGridlines>
          <c:spPr>
            <a:ln w="9525" cap="flat" cmpd="sng" algn="ctr">
              <a:solidFill>
                <a:schemeClr val="tx1">
                  <a:lumMod val="15000"/>
                  <a:lumOff val="85000"/>
                </a:schemeClr>
              </a:solidFill>
              <a:round/>
            </a:ln>
            <a:effectLst/>
          </c:spPr>
        </c:majorGridlines>
        <c:numFmt formatCode="#,##0_);[Red]\-#,##0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479680"/>
        <c:crosses val="autoZero"/>
        <c:crossBetween val="midCat"/>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20592579521502691"/>
          <c:y val="0.13714806193552664"/>
          <c:w val="0.28810707407331138"/>
          <c:h val="0.1929851018474392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Scratch!$B$79</c:f>
              <c:strCache>
                <c:ptCount val="1"/>
                <c:pt idx="0">
                  <c:v>Property Net Cash 3</c:v>
                </c:pt>
              </c:strCache>
            </c:strRef>
          </c:tx>
          <c:spPr>
            <a:ln w="28575" cap="rnd">
              <a:solidFill>
                <a:schemeClr val="accent1"/>
              </a:solidFill>
              <a:round/>
            </a:ln>
            <a:effectLst/>
          </c:spPr>
          <c:marker>
            <c:symbol val="none"/>
          </c:marker>
          <c:cat>
            <c:strRef>
              <c:f>Scratch!$C$37:$M$37</c:f>
              <c:strCache>
                <c:ptCount val="11"/>
                <c:pt idx="0">
                  <c:v>2005</c:v>
                </c:pt>
                <c:pt idx="1">
                  <c:v>2006</c:v>
                </c:pt>
                <c:pt idx="2">
                  <c:v>2007</c:v>
                </c:pt>
                <c:pt idx="3">
                  <c:v>2008</c:v>
                </c:pt>
                <c:pt idx="4">
                  <c:v>2009</c:v>
                </c:pt>
                <c:pt idx="5">
                  <c:v>2010</c:v>
                </c:pt>
                <c:pt idx="6">
                  <c:v>2011</c:v>
                </c:pt>
                <c:pt idx="7">
                  <c:v>2012</c:v>
                </c:pt>
                <c:pt idx="8">
                  <c:v>2013</c:v>
                </c:pt>
                <c:pt idx="9">
                  <c:v>2014</c:v>
                </c:pt>
                <c:pt idx="10">
                  <c:v>2015B</c:v>
                </c:pt>
              </c:strCache>
            </c:strRef>
          </c:cat>
          <c:val>
            <c:numRef>
              <c:f>Scratch!$C$79:$M$79</c:f>
              <c:numCache>
                <c:formatCode>#,##0_);[Red]\-#,##0_)</c:formatCode>
                <c:ptCount val="11"/>
                <c:pt idx="0">
                  <c:v>-110178.6</c:v>
                </c:pt>
                <c:pt idx="1">
                  <c:v>-135819.57</c:v>
                </c:pt>
                <c:pt idx="2">
                  <c:v>-121285.92</c:v>
                </c:pt>
                <c:pt idx="3">
                  <c:v>-107302.5</c:v>
                </c:pt>
                <c:pt idx="4">
                  <c:v>-149532.87</c:v>
                </c:pt>
                <c:pt idx="5">
                  <c:v>-124865.18</c:v>
                </c:pt>
                <c:pt idx="6">
                  <c:v>-110543.03999999999</c:v>
                </c:pt>
                <c:pt idx="7">
                  <c:v>-147864.31</c:v>
                </c:pt>
                <c:pt idx="8">
                  <c:v>-106623.31</c:v>
                </c:pt>
                <c:pt idx="9">
                  <c:v>-112441.99999999997</c:v>
                </c:pt>
                <c:pt idx="10">
                  <c:v>-227123</c:v>
                </c:pt>
              </c:numCache>
            </c:numRef>
          </c:val>
          <c:smooth val="0"/>
        </c:ser>
        <c:dLbls>
          <c:showLegendKey val="0"/>
          <c:showVal val="0"/>
          <c:showCatName val="0"/>
          <c:showSerName val="0"/>
          <c:showPercent val="0"/>
          <c:showBubbleSize val="0"/>
        </c:dLbls>
        <c:marker val="1"/>
        <c:smooth val="0"/>
        <c:axId val="115502464"/>
        <c:axId val="116130944"/>
      </c:lineChart>
      <c:catAx>
        <c:axId val="11550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30944"/>
        <c:crosses val="autoZero"/>
        <c:auto val="1"/>
        <c:lblAlgn val="ctr"/>
        <c:lblOffset val="100"/>
        <c:noMultiLvlLbl val="0"/>
      </c:catAx>
      <c:valAx>
        <c:axId val="116130944"/>
        <c:scaling>
          <c:orientation val="minMax"/>
        </c:scaling>
        <c:delete val="0"/>
        <c:axPos val="l"/>
        <c:majorGridlines>
          <c:spPr>
            <a:ln w="9525" cap="flat" cmpd="sng" algn="ctr">
              <a:solidFill>
                <a:schemeClr val="tx1">
                  <a:lumMod val="15000"/>
                  <a:lumOff val="85000"/>
                </a:schemeClr>
              </a:solidFill>
              <a:round/>
            </a:ln>
            <a:effectLst/>
          </c:spPr>
        </c:majorGridlines>
        <c:numFmt formatCode="#,##0_);[Red]\-#,##0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502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Site Costs</a:t>
            </a:r>
          </a:p>
        </c:rich>
      </c:tx>
      <c:layout/>
      <c:overlay val="0"/>
      <c:spPr>
        <a:noFill/>
        <a:ln>
          <a:noFill/>
        </a:ln>
        <a:effectLst/>
      </c:spPr>
    </c:title>
    <c:autoTitleDeleted val="0"/>
    <c:plotArea>
      <c:layout>
        <c:manualLayout>
          <c:layoutTarget val="inner"/>
          <c:xMode val="edge"/>
          <c:yMode val="edge"/>
          <c:x val="6.8828718509106102E-2"/>
          <c:y val="5.6032168807253015E-2"/>
          <c:w val="0.90910036197013888"/>
          <c:h val="0.9081559569545693"/>
        </c:manualLayout>
      </c:layout>
      <c:areaChart>
        <c:grouping val="stacked"/>
        <c:varyColors val="0"/>
        <c:ser>
          <c:idx val="0"/>
          <c:order val="0"/>
          <c:tx>
            <c:strRef>
              <c:f>Scratch!$B$62</c:f>
              <c:strCache>
                <c:ptCount val="1"/>
                <c:pt idx="0">
                  <c:v>            Utilities</c:v>
                </c:pt>
              </c:strCache>
            </c:strRef>
          </c:tx>
          <c:spPr>
            <a:solidFill>
              <a:schemeClr val="accent1"/>
            </a:solidFill>
            <a:ln>
              <a:noFill/>
            </a:ln>
            <a:effectLst/>
          </c:spPr>
          <c:cat>
            <c:strRef>
              <c:f>Scratch!$C$37:$M$37</c:f>
              <c:strCache>
                <c:ptCount val="11"/>
                <c:pt idx="0">
                  <c:v>2005</c:v>
                </c:pt>
                <c:pt idx="1">
                  <c:v>2006</c:v>
                </c:pt>
                <c:pt idx="2">
                  <c:v>2007</c:v>
                </c:pt>
                <c:pt idx="3">
                  <c:v>2008</c:v>
                </c:pt>
                <c:pt idx="4">
                  <c:v>2009</c:v>
                </c:pt>
                <c:pt idx="5">
                  <c:v>2010</c:v>
                </c:pt>
                <c:pt idx="6">
                  <c:v>2011</c:v>
                </c:pt>
                <c:pt idx="7">
                  <c:v>2012</c:v>
                </c:pt>
                <c:pt idx="8">
                  <c:v>2013</c:v>
                </c:pt>
                <c:pt idx="9">
                  <c:v>2014</c:v>
                </c:pt>
                <c:pt idx="10">
                  <c:v>2015B</c:v>
                </c:pt>
              </c:strCache>
            </c:strRef>
          </c:cat>
          <c:val>
            <c:numRef>
              <c:f>Scratch!$C$62:$M$62</c:f>
              <c:numCache>
                <c:formatCode>#,##0_);[Red]\-#,##0_)</c:formatCode>
                <c:ptCount val="11"/>
                <c:pt idx="0">
                  <c:v>25704.23</c:v>
                </c:pt>
                <c:pt idx="1">
                  <c:v>23075.9</c:v>
                </c:pt>
                <c:pt idx="2">
                  <c:v>24061.93</c:v>
                </c:pt>
                <c:pt idx="3">
                  <c:v>23454.58</c:v>
                </c:pt>
                <c:pt idx="4">
                  <c:v>29275.759999999998</c:v>
                </c:pt>
                <c:pt idx="5">
                  <c:v>23421.119999999999</c:v>
                </c:pt>
                <c:pt idx="6">
                  <c:v>19958.04</c:v>
                </c:pt>
                <c:pt idx="7">
                  <c:v>19300.64</c:v>
                </c:pt>
                <c:pt idx="8">
                  <c:v>19160.990000000002</c:v>
                </c:pt>
                <c:pt idx="9">
                  <c:v>22040.39</c:v>
                </c:pt>
                <c:pt idx="10">
                  <c:v>21950</c:v>
                </c:pt>
              </c:numCache>
            </c:numRef>
          </c:val>
        </c:ser>
        <c:ser>
          <c:idx val="1"/>
          <c:order val="1"/>
          <c:tx>
            <c:strRef>
              <c:f>Scratch!$B$63</c:f>
              <c:strCache>
                <c:ptCount val="1"/>
                <c:pt idx="0">
                  <c:v>            Maintenance &amp; Repair</c:v>
                </c:pt>
              </c:strCache>
            </c:strRef>
          </c:tx>
          <c:spPr>
            <a:solidFill>
              <a:schemeClr val="accent2"/>
            </a:solidFill>
            <a:ln>
              <a:noFill/>
            </a:ln>
            <a:effectLst/>
          </c:spPr>
          <c:cat>
            <c:strRef>
              <c:f>Scratch!$C$37:$M$37</c:f>
              <c:strCache>
                <c:ptCount val="11"/>
                <c:pt idx="0">
                  <c:v>2005</c:v>
                </c:pt>
                <c:pt idx="1">
                  <c:v>2006</c:v>
                </c:pt>
                <c:pt idx="2">
                  <c:v>2007</c:v>
                </c:pt>
                <c:pt idx="3">
                  <c:v>2008</c:v>
                </c:pt>
                <c:pt idx="4">
                  <c:v>2009</c:v>
                </c:pt>
                <c:pt idx="5">
                  <c:v>2010</c:v>
                </c:pt>
                <c:pt idx="6">
                  <c:v>2011</c:v>
                </c:pt>
                <c:pt idx="7">
                  <c:v>2012</c:v>
                </c:pt>
                <c:pt idx="8">
                  <c:v>2013</c:v>
                </c:pt>
                <c:pt idx="9">
                  <c:v>2014</c:v>
                </c:pt>
                <c:pt idx="10">
                  <c:v>2015B</c:v>
                </c:pt>
              </c:strCache>
            </c:strRef>
          </c:cat>
          <c:val>
            <c:numRef>
              <c:f>Scratch!$C$63:$M$63</c:f>
              <c:numCache>
                <c:formatCode>#,##0_);[Red]\-#,##0_)</c:formatCode>
                <c:ptCount val="11"/>
                <c:pt idx="0">
                  <c:v>14677.68</c:v>
                </c:pt>
                <c:pt idx="1">
                  <c:v>15973.36</c:v>
                </c:pt>
                <c:pt idx="2">
                  <c:v>20783.87</c:v>
                </c:pt>
                <c:pt idx="3">
                  <c:v>19879.68</c:v>
                </c:pt>
                <c:pt idx="4">
                  <c:v>31747.39</c:v>
                </c:pt>
                <c:pt idx="5">
                  <c:v>37138.92</c:v>
                </c:pt>
                <c:pt idx="6">
                  <c:v>28878.19</c:v>
                </c:pt>
                <c:pt idx="7">
                  <c:v>54866.6</c:v>
                </c:pt>
                <c:pt idx="8">
                  <c:v>46456.36</c:v>
                </c:pt>
                <c:pt idx="9">
                  <c:v>38751.57</c:v>
                </c:pt>
                <c:pt idx="10">
                  <c:v>48000</c:v>
                </c:pt>
              </c:numCache>
            </c:numRef>
          </c:val>
        </c:ser>
        <c:ser>
          <c:idx val="2"/>
          <c:order val="2"/>
          <c:tx>
            <c:strRef>
              <c:f>Scratch!$B$64</c:f>
              <c:strCache>
                <c:ptCount val="1"/>
                <c:pt idx="0">
                  <c:v>            Cleaning &amp; Trash Removal</c:v>
                </c:pt>
              </c:strCache>
            </c:strRef>
          </c:tx>
          <c:spPr>
            <a:solidFill>
              <a:schemeClr val="accent3"/>
            </a:solidFill>
            <a:ln>
              <a:noFill/>
            </a:ln>
            <a:effectLst/>
          </c:spPr>
          <c:cat>
            <c:strRef>
              <c:f>Scratch!$C$37:$M$37</c:f>
              <c:strCache>
                <c:ptCount val="11"/>
                <c:pt idx="0">
                  <c:v>2005</c:v>
                </c:pt>
                <c:pt idx="1">
                  <c:v>2006</c:v>
                </c:pt>
                <c:pt idx="2">
                  <c:v>2007</c:v>
                </c:pt>
                <c:pt idx="3">
                  <c:v>2008</c:v>
                </c:pt>
                <c:pt idx="4">
                  <c:v>2009</c:v>
                </c:pt>
                <c:pt idx="5">
                  <c:v>2010</c:v>
                </c:pt>
                <c:pt idx="6">
                  <c:v>2011</c:v>
                </c:pt>
                <c:pt idx="7">
                  <c:v>2012</c:v>
                </c:pt>
                <c:pt idx="8">
                  <c:v>2013</c:v>
                </c:pt>
                <c:pt idx="9">
                  <c:v>2014</c:v>
                </c:pt>
                <c:pt idx="10">
                  <c:v>2015B</c:v>
                </c:pt>
              </c:strCache>
            </c:strRef>
          </c:cat>
          <c:val>
            <c:numRef>
              <c:f>Scratch!$C$64:$M$64</c:f>
              <c:numCache>
                <c:formatCode>#,##0_);[Red]\-#,##0_)</c:formatCode>
                <c:ptCount val="11"/>
                <c:pt idx="0">
                  <c:v>18186.02</c:v>
                </c:pt>
                <c:pt idx="1">
                  <c:v>20021.89</c:v>
                </c:pt>
                <c:pt idx="2">
                  <c:v>17184.11</c:v>
                </c:pt>
                <c:pt idx="3">
                  <c:v>14346.16</c:v>
                </c:pt>
                <c:pt idx="4">
                  <c:v>16650.060000000001</c:v>
                </c:pt>
                <c:pt idx="5">
                  <c:v>16847.64</c:v>
                </c:pt>
                <c:pt idx="6">
                  <c:v>16837.98</c:v>
                </c:pt>
                <c:pt idx="7">
                  <c:v>19708.61</c:v>
                </c:pt>
                <c:pt idx="8">
                  <c:v>21644.03</c:v>
                </c:pt>
                <c:pt idx="9">
                  <c:v>22845.13</c:v>
                </c:pt>
                <c:pt idx="10">
                  <c:v>45800</c:v>
                </c:pt>
              </c:numCache>
            </c:numRef>
          </c:val>
        </c:ser>
        <c:ser>
          <c:idx val="3"/>
          <c:order val="3"/>
          <c:tx>
            <c:strRef>
              <c:f>Scratch!$B$65</c:f>
              <c:strCache>
                <c:ptCount val="1"/>
                <c:pt idx="0">
                  <c:v>            Insurance &amp; Other Costs</c:v>
                </c:pt>
              </c:strCache>
            </c:strRef>
          </c:tx>
          <c:spPr>
            <a:solidFill>
              <a:schemeClr val="accent4"/>
            </a:solidFill>
            <a:ln>
              <a:noFill/>
            </a:ln>
            <a:effectLst/>
          </c:spPr>
          <c:cat>
            <c:strRef>
              <c:f>Scratch!$C$37:$M$37</c:f>
              <c:strCache>
                <c:ptCount val="11"/>
                <c:pt idx="0">
                  <c:v>2005</c:v>
                </c:pt>
                <c:pt idx="1">
                  <c:v>2006</c:v>
                </c:pt>
                <c:pt idx="2">
                  <c:v>2007</c:v>
                </c:pt>
                <c:pt idx="3">
                  <c:v>2008</c:v>
                </c:pt>
                <c:pt idx="4">
                  <c:v>2009</c:v>
                </c:pt>
                <c:pt idx="5">
                  <c:v>2010</c:v>
                </c:pt>
                <c:pt idx="6">
                  <c:v>2011</c:v>
                </c:pt>
                <c:pt idx="7">
                  <c:v>2012</c:v>
                </c:pt>
                <c:pt idx="8">
                  <c:v>2013</c:v>
                </c:pt>
                <c:pt idx="9">
                  <c:v>2014</c:v>
                </c:pt>
                <c:pt idx="10">
                  <c:v>2015B</c:v>
                </c:pt>
              </c:strCache>
            </c:strRef>
          </c:cat>
          <c:val>
            <c:numRef>
              <c:f>Scratch!$C$65:$M$65</c:f>
              <c:numCache>
                <c:formatCode>#,##0_);[Red]\-#,##0_)</c:formatCode>
                <c:ptCount val="11"/>
                <c:pt idx="0">
                  <c:v>9551.67</c:v>
                </c:pt>
                <c:pt idx="1">
                  <c:v>11558.17</c:v>
                </c:pt>
                <c:pt idx="2">
                  <c:v>12341.01</c:v>
                </c:pt>
                <c:pt idx="3">
                  <c:v>15411.58</c:v>
                </c:pt>
                <c:pt idx="4">
                  <c:v>14340.66</c:v>
                </c:pt>
                <c:pt idx="5">
                  <c:v>15683</c:v>
                </c:pt>
                <c:pt idx="6">
                  <c:v>16582.830000000002</c:v>
                </c:pt>
                <c:pt idx="7">
                  <c:v>15079.52</c:v>
                </c:pt>
                <c:pt idx="8">
                  <c:v>12624.09</c:v>
                </c:pt>
                <c:pt idx="9">
                  <c:v>13783.45</c:v>
                </c:pt>
                <c:pt idx="10">
                  <c:v>13450</c:v>
                </c:pt>
              </c:numCache>
            </c:numRef>
          </c:val>
        </c:ser>
        <c:ser>
          <c:idx val="4"/>
          <c:order val="4"/>
          <c:tx>
            <c:v>            Personnel</c:v>
          </c:tx>
          <c:spPr>
            <a:solidFill>
              <a:schemeClr val="accent5"/>
            </a:solidFill>
            <a:ln w="25400">
              <a:noFill/>
            </a:ln>
            <a:effectLst/>
          </c:spPr>
          <c:cat>
            <c:strRef>
              <c:f>Scratch!$C$37:$M$37</c:f>
              <c:strCache>
                <c:ptCount val="11"/>
                <c:pt idx="0">
                  <c:v>2005</c:v>
                </c:pt>
                <c:pt idx="1">
                  <c:v>2006</c:v>
                </c:pt>
                <c:pt idx="2">
                  <c:v>2007</c:v>
                </c:pt>
                <c:pt idx="3">
                  <c:v>2008</c:v>
                </c:pt>
                <c:pt idx="4">
                  <c:v>2009</c:v>
                </c:pt>
                <c:pt idx="5">
                  <c:v>2010</c:v>
                </c:pt>
                <c:pt idx="6">
                  <c:v>2011</c:v>
                </c:pt>
                <c:pt idx="7">
                  <c:v>2012</c:v>
                </c:pt>
                <c:pt idx="8">
                  <c:v>2013</c:v>
                </c:pt>
                <c:pt idx="9">
                  <c:v>2014</c:v>
                </c:pt>
                <c:pt idx="10">
                  <c:v>2015B</c:v>
                </c:pt>
              </c:strCache>
            </c:strRef>
          </c:cat>
          <c:val>
            <c:numRef>
              <c:f>Scratch!$C$78:$M$78</c:f>
              <c:numCache>
                <c:formatCode>#,##0_);[Red]\-#,##0_)</c:formatCode>
                <c:ptCount val="11"/>
                <c:pt idx="0">
                  <c:v>80860.5</c:v>
                </c:pt>
                <c:pt idx="1">
                  <c:v>98119</c:v>
                </c:pt>
                <c:pt idx="2">
                  <c:v>87239</c:v>
                </c:pt>
                <c:pt idx="3">
                  <c:v>78993.5</c:v>
                </c:pt>
                <c:pt idx="4">
                  <c:v>87856.5</c:v>
                </c:pt>
                <c:pt idx="5">
                  <c:v>75573.5</c:v>
                </c:pt>
                <c:pt idx="6">
                  <c:v>59671</c:v>
                </c:pt>
                <c:pt idx="7">
                  <c:v>91158</c:v>
                </c:pt>
                <c:pt idx="8">
                  <c:v>100836.4</c:v>
                </c:pt>
                <c:pt idx="9">
                  <c:v>127417.49999999999</c:v>
                </c:pt>
                <c:pt idx="10">
                  <c:v>140385</c:v>
                </c:pt>
              </c:numCache>
            </c:numRef>
          </c:val>
        </c:ser>
        <c:ser>
          <c:idx val="5"/>
          <c:order val="5"/>
          <c:tx>
            <c:v>            Capital Expeditures</c:v>
          </c:tx>
          <c:spPr>
            <a:solidFill>
              <a:schemeClr val="accent6"/>
            </a:solidFill>
            <a:ln w="25400">
              <a:noFill/>
            </a:ln>
            <a:effectLst/>
          </c:spPr>
          <c:cat>
            <c:strRef>
              <c:f>Scratch!$C$37:$M$37</c:f>
              <c:strCache>
                <c:ptCount val="11"/>
                <c:pt idx="0">
                  <c:v>2005</c:v>
                </c:pt>
                <c:pt idx="1">
                  <c:v>2006</c:v>
                </c:pt>
                <c:pt idx="2">
                  <c:v>2007</c:v>
                </c:pt>
                <c:pt idx="3">
                  <c:v>2008</c:v>
                </c:pt>
                <c:pt idx="4">
                  <c:v>2009</c:v>
                </c:pt>
                <c:pt idx="5">
                  <c:v>2010</c:v>
                </c:pt>
                <c:pt idx="6">
                  <c:v>2011</c:v>
                </c:pt>
                <c:pt idx="7">
                  <c:v>2012</c:v>
                </c:pt>
                <c:pt idx="8">
                  <c:v>2013</c:v>
                </c:pt>
                <c:pt idx="9">
                  <c:v>2014</c:v>
                </c:pt>
                <c:pt idx="10">
                  <c:v>2015B</c:v>
                </c:pt>
              </c:strCache>
            </c:strRef>
          </c:cat>
          <c:val>
            <c:numRef>
              <c:f>Scratch!$C$73:$M$73</c:f>
              <c:numCache>
                <c:formatCode>#,##0_);[Red]\-#,##0_)</c:formatCode>
                <c:ptCount val="11"/>
                <c:pt idx="0">
                  <c:v>2427</c:v>
                </c:pt>
                <c:pt idx="1">
                  <c:v>8902</c:v>
                </c:pt>
                <c:pt idx="2">
                  <c:v>1871</c:v>
                </c:pt>
                <c:pt idx="4">
                  <c:v>18914</c:v>
                </c:pt>
                <c:pt idx="6">
                  <c:v>40251</c:v>
                </c:pt>
                <c:pt idx="7">
                  <c:v>44690</c:v>
                </c:pt>
                <c:pt idx="8">
                  <c:v>18401</c:v>
                </c:pt>
                <c:pt idx="9">
                  <c:v>48148</c:v>
                </c:pt>
                <c:pt idx="10">
                  <c:v>100000</c:v>
                </c:pt>
              </c:numCache>
            </c:numRef>
          </c:val>
        </c:ser>
        <c:dLbls>
          <c:showLegendKey val="0"/>
          <c:showVal val="0"/>
          <c:showCatName val="0"/>
          <c:showSerName val="0"/>
          <c:showPercent val="0"/>
          <c:showBubbleSize val="0"/>
        </c:dLbls>
        <c:axId val="116179712"/>
        <c:axId val="116181248"/>
      </c:areaChart>
      <c:catAx>
        <c:axId val="1161797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81248"/>
        <c:crosses val="autoZero"/>
        <c:auto val="1"/>
        <c:lblAlgn val="ctr"/>
        <c:lblOffset val="100"/>
        <c:noMultiLvlLbl val="0"/>
      </c:catAx>
      <c:valAx>
        <c:axId val="116181248"/>
        <c:scaling>
          <c:orientation val="minMax"/>
        </c:scaling>
        <c:delete val="0"/>
        <c:axPos val="l"/>
        <c:majorGridlines>
          <c:spPr>
            <a:ln w="9525" cap="flat" cmpd="sng" algn="ctr">
              <a:solidFill>
                <a:schemeClr val="tx1">
                  <a:lumMod val="15000"/>
                  <a:lumOff val="85000"/>
                </a:schemeClr>
              </a:solidFill>
              <a:round/>
            </a:ln>
            <a:effectLst/>
          </c:spPr>
        </c:majorGridlines>
        <c:numFmt formatCode="#,##0_);[Red]\-#,##0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79712"/>
        <c:crosses val="autoZero"/>
        <c:crossBetween val="midCat"/>
      </c:valAx>
      <c:spPr>
        <a:noFill/>
        <a:ln>
          <a:noFill/>
        </a:ln>
        <a:effectLst/>
      </c:spPr>
    </c:plotArea>
    <c:legend>
      <c:legendPos val="b"/>
      <c:layout>
        <c:manualLayout>
          <c:xMode val="edge"/>
          <c:yMode val="edge"/>
          <c:x val="9.5602044384649087E-2"/>
          <c:y val="7.1103089422151794E-2"/>
          <c:w val="0.31517894508527999"/>
          <c:h val="0.2415246591003577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n-US"/>
              <a:t>Sources of Funds</a:t>
            </a:r>
          </a:p>
        </c:rich>
      </c:tx>
      <c:overlay val="0"/>
      <c:spPr>
        <a:noFill/>
        <a:ln w="25400">
          <a:noFill/>
        </a:ln>
      </c:spPr>
    </c:title>
    <c:autoTitleDeleted val="0"/>
    <c:plotArea>
      <c:layout/>
      <c:areaChart>
        <c:grouping val="stacked"/>
        <c:varyColors val="0"/>
        <c:ser>
          <c:idx val="0"/>
          <c:order val="0"/>
          <c:tx>
            <c:strRef>
              <c:f>'Audit 2'!$AA$4</c:f>
              <c:strCache>
                <c:ptCount val="1"/>
                <c:pt idx="0">
                  <c:v>Contributions &amp; other</c:v>
                </c:pt>
              </c:strCache>
            </c:strRef>
          </c:tx>
          <c:spPr>
            <a:solidFill>
              <a:srgbClr val="5B9BD5"/>
            </a:solidFill>
            <a:ln w="25400">
              <a:noFill/>
            </a:ln>
          </c:spPr>
          <c:cat>
            <c:numRef>
              <c:f>'Audit 2'!$AC$2:$AL$2</c:f>
              <c:numCache>
                <c:formatCode>General</c:formatCode>
                <c:ptCount val="10"/>
                <c:pt idx="0">
                  <c:v>2014</c:v>
                </c:pt>
                <c:pt idx="1">
                  <c:v>2013</c:v>
                </c:pt>
                <c:pt idx="2">
                  <c:v>2012</c:v>
                </c:pt>
                <c:pt idx="3">
                  <c:v>2011</c:v>
                </c:pt>
                <c:pt idx="4">
                  <c:v>2010</c:v>
                </c:pt>
                <c:pt idx="5">
                  <c:v>2009</c:v>
                </c:pt>
                <c:pt idx="6">
                  <c:v>2008</c:v>
                </c:pt>
                <c:pt idx="7">
                  <c:v>2007</c:v>
                </c:pt>
                <c:pt idx="8">
                  <c:v>2006</c:v>
                </c:pt>
                <c:pt idx="9">
                  <c:v>2005</c:v>
                </c:pt>
              </c:numCache>
            </c:numRef>
          </c:cat>
          <c:val>
            <c:numRef>
              <c:f>'Audit 2'!$AC$4:$AL$4</c:f>
              <c:numCache>
                <c:formatCode>#,##0_);[Red]\-#,##0_)</c:formatCode>
                <c:ptCount val="10"/>
                <c:pt idx="0">
                  <c:v>369124</c:v>
                </c:pt>
                <c:pt idx="1">
                  <c:v>302178</c:v>
                </c:pt>
                <c:pt idx="2">
                  <c:v>260741</c:v>
                </c:pt>
                <c:pt idx="3">
                  <c:v>304000</c:v>
                </c:pt>
                <c:pt idx="4">
                  <c:v>347025</c:v>
                </c:pt>
                <c:pt idx="5">
                  <c:v>370688</c:v>
                </c:pt>
                <c:pt idx="6">
                  <c:v>283512</c:v>
                </c:pt>
                <c:pt idx="7">
                  <c:v>273305</c:v>
                </c:pt>
                <c:pt idx="8">
                  <c:v>340196</c:v>
                </c:pt>
                <c:pt idx="9">
                  <c:v>288654</c:v>
                </c:pt>
              </c:numCache>
            </c:numRef>
          </c:val>
        </c:ser>
        <c:ser>
          <c:idx val="1"/>
          <c:order val="1"/>
          <c:tx>
            <c:strRef>
              <c:f>'Audit 2'!$AA$5</c:f>
              <c:strCache>
                <c:ptCount val="1"/>
                <c:pt idx="0">
                  <c:v>Space rental</c:v>
                </c:pt>
              </c:strCache>
            </c:strRef>
          </c:tx>
          <c:spPr>
            <a:solidFill>
              <a:srgbClr val="ED7D31"/>
            </a:solidFill>
            <a:ln w="25400">
              <a:noFill/>
            </a:ln>
          </c:spPr>
          <c:cat>
            <c:numRef>
              <c:f>'Audit 2'!$AC$2:$AL$2</c:f>
              <c:numCache>
                <c:formatCode>General</c:formatCode>
                <c:ptCount val="10"/>
                <c:pt idx="0">
                  <c:v>2014</c:v>
                </c:pt>
                <c:pt idx="1">
                  <c:v>2013</c:v>
                </c:pt>
                <c:pt idx="2">
                  <c:v>2012</c:v>
                </c:pt>
                <c:pt idx="3">
                  <c:v>2011</c:v>
                </c:pt>
                <c:pt idx="4">
                  <c:v>2010</c:v>
                </c:pt>
                <c:pt idx="5">
                  <c:v>2009</c:v>
                </c:pt>
                <c:pt idx="6">
                  <c:v>2008</c:v>
                </c:pt>
                <c:pt idx="7">
                  <c:v>2007</c:v>
                </c:pt>
                <c:pt idx="8">
                  <c:v>2006</c:v>
                </c:pt>
                <c:pt idx="9">
                  <c:v>2005</c:v>
                </c:pt>
              </c:numCache>
            </c:numRef>
          </c:cat>
          <c:val>
            <c:numRef>
              <c:f>'Audit 2'!$AC$5:$AL$5</c:f>
              <c:numCache>
                <c:formatCode>#,##0_);[Red]\-#,##0_)</c:formatCode>
                <c:ptCount val="10"/>
                <c:pt idx="0">
                  <c:v>183949</c:v>
                </c:pt>
                <c:pt idx="1">
                  <c:v>135113</c:v>
                </c:pt>
                <c:pt idx="2">
                  <c:v>118351</c:v>
                </c:pt>
                <c:pt idx="3">
                  <c:v>71636</c:v>
                </c:pt>
                <c:pt idx="4">
                  <c:v>43799</c:v>
                </c:pt>
                <c:pt idx="5">
                  <c:v>49251</c:v>
                </c:pt>
                <c:pt idx="6">
                  <c:v>44783</c:v>
                </c:pt>
                <c:pt idx="7">
                  <c:v>42195</c:v>
                </c:pt>
                <c:pt idx="8">
                  <c:v>41831</c:v>
                </c:pt>
                <c:pt idx="9">
                  <c:v>41228</c:v>
                </c:pt>
              </c:numCache>
            </c:numRef>
          </c:val>
        </c:ser>
        <c:dLbls>
          <c:showLegendKey val="0"/>
          <c:showVal val="0"/>
          <c:showCatName val="0"/>
          <c:showSerName val="0"/>
          <c:showPercent val="0"/>
          <c:showBubbleSize val="0"/>
        </c:dLbls>
        <c:axId val="123436416"/>
        <c:axId val="123442304"/>
      </c:areaChart>
      <c:catAx>
        <c:axId val="1234364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23442304"/>
        <c:crosses val="autoZero"/>
        <c:auto val="1"/>
        <c:lblAlgn val="ctr"/>
        <c:lblOffset val="100"/>
        <c:noMultiLvlLbl val="0"/>
      </c:catAx>
      <c:valAx>
        <c:axId val="123442304"/>
        <c:scaling>
          <c:orientation val="minMax"/>
        </c:scaling>
        <c:delete val="0"/>
        <c:axPos val="l"/>
        <c:majorGridlines>
          <c:spPr>
            <a:ln w="9525" cap="flat" cmpd="sng" algn="ctr">
              <a:solidFill>
                <a:schemeClr val="tx1">
                  <a:lumMod val="15000"/>
                  <a:lumOff val="85000"/>
                </a:schemeClr>
              </a:solidFill>
              <a:round/>
            </a:ln>
            <a:effectLst/>
          </c:spPr>
        </c:majorGridlines>
        <c:numFmt formatCode="#,##0_);[Red]\-#,##0_)" sourceLinked="1"/>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en-US"/>
          </a:p>
        </c:txPr>
        <c:crossAx val="123436416"/>
        <c:crosses val="autoZero"/>
        <c:crossBetween val="midCat"/>
      </c:valAx>
      <c:spPr>
        <a:noFill/>
        <a:ln w="25400">
          <a:noFill/>
        </a:ln>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n-US"/>
              <a:t>Uses of Funds</a:t>
            </a:r>
          </a:p>
        </c:rich>
      </c:tx>
      <c:overlay val="0"/>
      <c:spPr>
        <a:noFill/>
        <a:ln w="25400">
          <a:noFill/>
        </a:ln>
      </c:spPr>
    </c:title>
    <c:autoTitleDeleted val="0"/>
    <c:plotArea>
      <c:layout/>
      <c:areaChart>
        <c:grouping val="stacked"/>
        <c:varyColors val="0"/>
        <c:ser>
          <c:idx val="0"/>
          <c:order val="0"/>
          <c:tx>
            <c:strRef>
              <c:f>'Audit 2'!$AA$9</c:f>
              <c:strCache>
                <c:ptCount val="1"/>
                <c:pt idx="0">
                  <c:v>Personnel, office, other expenses</c:v>
                </c:pt>
              </c:strCache>
            </c:strRef>
          </c:tx>
          <c:spPr>
            <a:solidFill>
              <a:srgbClr val="5B9BD5"/>
            </a:solidFill>
            <a:ln w="25400">
              <a:noFill/>
            </a:ln>
          </c:spPr>
          <c:cat>
            <c:numRef>
              <c:f>'Audit 2'!$AC$2:$AL$2</c:f>
              <c:numCache>
                <c:formatCode>General</c:formatCode>
                <c:ptCount val="10"/>
                <c:pt idx="0">
                  <c:v>2014</c:v>
                </c:pt>
                <c:pt idx="1">
                  <c:v>2013</c:v>
                </c:pt>
                <c:pt idx="2">
                  <c:v>2012</c:v>
                </c:pt>
                <c:pt idx="3">
                  <c:v>2011</c:v>
                </c:pt>
                <c:pt idx="4">
                  <c:v>2010</c:v>
                </c:pt>
                <c:pt idx="5">
                  <c:v>2009</c:v>
                </c:pt>
                <c:pt idx="6">
                  <c:v>2008</c:v>
                </c:pt>
                <c:pt idx="7">
                  <c:v>2007</c:v>
                </c:pt>
                <c:pt idx="8">
                  <c:v>2006</c:v>
                </c:pt>
                <c:pt idx="9">
                  <c:v>2005</c:v>
                </c:pt>
              </c:numCache>
            </c:numRef>
          </c:cat>
          <c:val>
            <c:numRef>
              <c:f>'Audit 2'!$AC$9:$AL$9</c:f>
              <c:numCache>
                <c:formatCode>#,##0_);[Red]\-#,##0_)</c:formatCode>
                <c:ptCount val="10"/>
                <c:pt idx="0">
                  <c:v>197327</c:v>
                </c:pt>
                <c:pt idx="1">
                  <c:v>158395</c:v>
                </c:pt>
                <c:pt idx="2">
                  <c:v>170671</c:v>
                </c:pt>
                <c:pt idx="3">
                  <c:v>133965</c:v>
                </c:pt>
                <c:pt idx="4">
                  <c:v>166740</c:v>
                </c:pt>
                <c:pt idx="5">
                  <c:v>197333</c:v>
                </c:pt>
                <c:pt idx="6">
                  <c:v>196527</c:v>
                </c:pt>
                <c:pt idx="7">
                  <c:v>200321</c:v>
                </c:pt>
                <c:pt idx="8">
                  <c:v>226218</c:v>
                </c:pt>
                <c:pt idx="9">
                  <c:v>191608</c:v>
                </c:pt>
              </c:numCache>
            </c:numRef>
          </c:val>
        </c:ser>
        <c:ser>
          <c:idx val="1"/>
          <c:order val="1"/>
          <c:tx>
            <c:strRef>
              <c:f>'Audit 2'!$AA$10</c:f>
              <c:strCache>
                <c:ptCount val="1"/>
                <c:pt idx="0">
                  <c:v>Program &amp; apportionment expenses</c:v>
                </c:pt>
              </c:strCache>
            </c:strRef>
          </c:tx>
          <c:spPr>
            <a:solidFill>
              <a:srgbClr val="70AD47"/>
            </a:solidFill>
            <a:ln w="25400">
              <a:noFill/>
            </a:ln>
          </c:spPr>
          <c:cat>
            <c:numRef>
              <c:f>'Audit 2'!$AC$2:$AL$2</c:f>
              <c:numCache>
                <c:formatCode>General</c:formatCode>
                <c:ptCount val="10"/>
                <c:pt idx="0">
                  <c:v>2014</c:v>
                </c:pt>
                <c:pt idx="1">
                  <c:v>2013</c:v>
                </c:pt>
                <c:pt idx="2">
                  <c:v>2012</c:v>
                </c:pt>
                <c:pt idx="3">
                  <c:v>2011</c:v>
                </c:pt>
                <c:pt idx="4">
                  <c:v>2010</c:v>
                </c:pt>
                <c:pt idx="5">
                  <c:v>2009</c:v>
                </c:pt>
                <c:pt idx="6">
                  <c:v>2008</c:v>
                </c:pt>
                <c:pt idx="7">
                  <c:v>2007</c:v>
                </c:pt>
                <c:pt idx="8">
                  <c:v>2006</c:v>
                </c:pt>
                <c:pt idx="9">
                  <c:v>2005</c:v>
                </c:pt>
              </c:numCache>
            </c:numRef>
          </c:cat>
          <c:val>
            <c:numRef>
              <c:f>'Audit 2'!$AC$10:$AL$10</c:f>
              <c:numCache>
                <c:formatCode>#,##0_);[Red]\-#,##0_)</c:formatCode>
                <c:ptCount val="10"/>
                <c:pt idx="0">
                  <c:v>117275</c:v>
                </c:pt>
                <c:pt idx="1">
                  <c:v>121941</c:v>
                </c:pt>
                <c:pt idx="2">
                  <c:v>135411</c:v>
                </c:pt>
                <c:pt idx="3">
                  <c:v>163074</c:v>
                </c:pt>
                <c:pt idx="4">
                  <c:v>145598</c:v>
                </c:pt>
                <c:pt idx="5">
                  <c:v>138369</c:v>
                </c:pt>
                <c:pt idx="6">
                  <c:v>130203</c:v>
                </c:pt>
                <c:pt idx="7">
                  <c:v>118907</c:v>
                </c:pt>
                <c:pt idx="8">
                  <c:v>136402</c:v>
                </c:pt>
                <c:pt idx="9">
                  <c:v>113390</c:v>
                </c:pt>
              </c:numCache>
            </c:numRef>
          </c:val>
        </c:ser>
        <c:ser>
          <c:idx val="2"/>
          <c:order val="2"/>
          <c:tx>
            <c:strRef>
              <c:f>'Audit 2'!$AA$11</c:f>
              <c:strCache>
                <c:ptCount val="1"/>
                <c:pt idx="0">
                  <c:v>Property costs</c:v>
                </c:pt>
              </c:strCache>
            </c:strRef>
          </c:tx>
          <c:spPr>
            <a:solidFill>
              <a:srgbClr val="FFC060"/>
            </a:solidFill>
            <a:ln w="25400">
              <a:noFill/>
            </a:ln>
          </c:spPr>
          <c:cat>
            <c:numRef>
              <c:f>'Audit 2'!$AC$2:$AL$2</c:f>
              <c:numCache>
                <c:formatCode>General</c:formatCode>
                <c:ptCount val="10"/>
                <c:pt idx="0">
                  <c:v>2014</c:v>
                </c:pt>
                <c:pt idx="1">
                  <c:v>2013</c:v>
                </c:pt>
                <c:pt idx="2">
                  <c:v>2012</c:v>
                </c:pt>
                <c:pt idx="3">
                  <c:v>2011</c:v>
                </c:pt>
                <c:pt idx="4">
                  <c:v>2010</c:v>
                </c:pt>
                <c:pt idx="5">
                  <c:v>2009</c:v>
                </c:pt>
                <c:pt idx="6">
                  <c:v>2008</c:v>
                </c:pt>
                <c:pt idx="7">
                  <c:v>2007</c:v>
                </c:pt>
                <c:pt idx="8">
                  <c:v>2006</c:v>
                </c:pt>
                <c:pt idx="9">
                  <c:v>2005</c:v>
                </c:pt>
              </c:numCache>
            </c:numRef>
          </c:cat>
          <c:val>
            <c:numRef>
              <c:f>'Audit 2'!$AC$11:$AL$11</c:f>
              <c:numCache>
                <c:formatCode>#,##0_);[Red]\-#,##0_)</c:formatCode>
                <c:ptCount val="10"/>
                <c:pt idx="0">
                  <c:v>120825</c:v>
                </c:pt>
                <c:pt idx="1">
                  <c:v>122374</c:v>
                </c:pt>
                <c:pt idx="2">
                  <c:v>130367</c:v>
                </c:pt>
                <c:pt idx="3">
                  <c:v>82257</c:v>
                </c:pt>
                <c:pt idx="4">
                  <c:v>93091</c:v>
                </c:pt>
                <c:pt idx="5">
                  <c:v>92360</c:v>
                </c:pt>
                <c:pt idx="6">
                  <c:v>72686</c:v>
                </c:pt>
                <c:pt idx="7">
                  <c:v>74956</c:v>
                </c:pt>
                <c:pt idx="8">
                  <c:v>69852</c:v>
                </c:pt>
                <c:pt idx="9">
                  <c:v>67458</c:v>
                </c:pt>
              </c:numCache>
            </c:numRef>
          </c:val>
        </c:ser>
        <c:ser>
          <c:idx val="3"/>
          <c:order val="3"/>
          <c:tx>
            <c:strRef>
              <c:f>'Audit 2'!$AA$12</c:f>
              <c:strCache>
                <c:ptCount val="1"/>
                <c:pt idx="0">
                  <c:v>Capital Spending</c:v>
                </c:pt>
              </c:strCache>
            </c:strRef>
          </c:tx>
          <c:spPr>
            <a:solidFill>
              <a:srgbClr val="FFC000"/>
            </a:solidFill>
            <a:ln w="25400">
              <a:noFill/>
            </a:ln>
          </c:spPr>
          <c:cat>
            <c:numRef>
              <c:f>'Audit 2'!$AC$2:$AL$2</c:f>
              <c:numCache>
                <c:formatCode>General</c:formatCode>
                <c:ptCount val="10"/>
                <c:pt idx="0">
                  <c:v>2014</c:v>
                </c:pt>
                <c:pt idx="1">
                  <c:v>2013</c:v>
                </c:pt>
                <c:pt idx="2">
                  <c:v>2012</c:v>
                </c:pt>
                <c:pt idx="3">
                  <c:v>2011</c:v>
                </c:pt>
                <c:pt idx="4">
                  <c:v>2010</c:v>
                </c:pt>
                <c:pt idx="5">
                  <c:v>2009</c:v>
                </c:pt>
                <c:pt idx="6">
                  <c:v>2008</c:v>
                </c:pt>
                <c:pt idx="7">
                  <c:v>2007</c:v>
                </c:pt>
                <c:pt idx="8">
                  <c:v>2006</c:v>
                </c:pt>
                <c:pt idx="9">
                  <c:v>2005</c:v>
                </c:pt>
              </c:numCache>
            </c:numRef>
          </c:cat>
          <c:val>
            <c:numRef>
              <c:f>'Audit 2'!$AC$12:$AL$12</c:f>
              <c:numCache>
                <c:formatCode>#,##0_);[Red]\-#,##0_)</c:formatCode>
                <c:ptCount val="10"/>
                <c:pt idx="0">
                  <c:v>111791</c:v>
                </c:pt>
                <c:pt idx="1">
                  <c:v>63423</c:v>
                </c:pt>
                <c:pt idx="2">
                  <c:v>59690</c:v>
                </c:pt>
                <c:pt idx="3">
                  <c:v>49432</c:v>
                </c:pt>
                <c:pt idx="4">
                  <c:v>44124</c:v>
                </c:pt>
                <c:pt idx="5">
                  <c:v>63957</c:v>
                </c:pt>
                <c:pt idx="6">
                  <c:v>0</c:v>
                </c:pt>
                <c:pt idx="7">
                  <c:v>1871</c:v>
                </c:pt>
                <c:pt idx="8">
                  <c:v>8902</c:v>
                </c:pt>
                <c:pt idx="9">
                  <c:v>2427</c:v>
                </c:pt>
              </c:numCache>
            </c:numRef>
          </c:val>
        </c:ser>
        <c:dLbls>
          <c:showLegendKey val="0"/>
          <c:showVal val="0"/>
          <c:showCatName val="0"/>
          <c:showSerName val="0"/>
          <c:showPercent val="0"/>
          <c:showBubbleSize val="0"/>
        </c:dLbls>
        <c:axId val="123941632"/>
        <c:axId val="123943168"/>
      </c:areaChart>
      <c:catAx>
        <c:axId val="123941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23943168"/>
        <c:crosses val="autoZero"/>
        <c:auto val="1"/>
        <c:lblAlgn val="ctr"/>
        <c:lblOffset val="100"/>
        <c:noMultiLvlLbl val="0"/>
      </c:catAx>
      <c:valAx>
        <c:axId val="123943168"/>
        <c:scaling>
          <c:orientation val="minMax"/>
          <c:max val="550000"/>
        </c:scaling>
        <c:delete val="0"/>
        <c:axPos val="l"/>
        <c:majorGridlines>
          <c:spPr>
            <a:ln w="9525" cap="flat" cmpd="sng" algn="ctr">
              <a:solidFill>
                <a:schemeClr val="tx1">
                  <a:lumMod val="15000"/>
                  <a:lumOff val="85000"/>
                </a:schemeClr>
              </a:solidFill>
              <a:round/>
            </a:ln>
            <a:effectLst/>
          </c:spPr>
        </c:majorGridlines>
        <c:numFmt formatCode="#,##0_);[Red]\-#,##0_)" sourceLinked="1"/>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en-US"/>
          </a:p>
        </c:txPr>
        <c:crossAx val="123941632"/>
        <c:crosses val="autoZero"/>
        <c:crossBetween val="midCat"/>
      </c:valAx>
      <c:spPr>
        <a:noFill/>
        <a:ln w="25400">
          <a:noFill/>
        </a:ln>
      </c:spPr>
    </c:plotArea>
    <c:legend>
      <c:legendPos val="b"/>
      <c:overlay val="0"/>
      <c:spPr>
        <a:noFill/>
        <a:ln w="25400">
          <a:noFill/>
        </a:ln>
      </c:spPr>
      <c:txPr>
        <a:bodyPr/>
        <a:lstStyle/>
        <a:p>
          <a:pPr>
            <a:defRPr sz="825" b="0" i="0" u="none" strike="noStrike" baseline="0">
              <a:solidFill>
                <a:srgbClr val="333333"/>
              </a:solidFill>
              <a:latin typeface="Calibri"/>
              <a:ea typeface="Calibri"/>
              <a:cs typeface="Calibri"/>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13</xdr:col>
      <xdr:colOff>474755</xdr:colOff>
      <xdr:row>31</xdr:row>
      <xdr:rowOff>40714</xdr:rowOff>
    </xdr:from>
    <xdr:to>
      <xdr:col>24</xdr:col>
      <xdr:colOff>189379</xdr:colOff>
      <xdr:row>58</xdr:row>
      <xdr:rowOff>110190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481852</xdr:colOff>
      <xdr:row>102</xdr:row>
      <xdr:rowOff>15687</xdr:rowOff>
    </xdr:from>
    <xdr:to>
      <xdr:col>24</xdr:col>
      <xdr:colOff>165100</xdr:colOff>
      <xdr:row>126</xdr:row>
      <xdr:rowOff>20169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476248</xdr:colOff>
      <xdr:row>58</xdr:row>
      <xdr:rowOff>149038</xdr:rowOff>
    </xdr:from>
    <xdr:to>
      <xdr:col>24</xdr:col>
      <xdr:colOff>209549</xdr:colOff>
      <xdr:row>101</xdr:row>
      <xdr:rowOff>91141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29</xdr:row>
      <xdr:rowOff>6350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6350</xdr:rowOff>
    </xdr:from>
    <xdr:to>
      <xdr:col>12</xdr:col>
      <xdr:colOff>0</xdr:colOff>
      <xdr:row>58</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0.17908</cdr:x>
      <cdr:y>0.427</cdr:y>
    </cdr:from>
    <cdr:to>
      <cdr:x>0.39273</cdr:x>
      <cdr:y>0.48485</cdr:y>
    </cdr:to>
    <cdr:sp macro="" textlink="">
      <cdr:nvSpPr>
        <cdr:cNvPr id="2" name="TextBox 1"/>
        <cdr:cNvSpPr txBox="1"/>
      </cdr:nvSpPr>
      <cdr:spPr>
        <a:xfrm xmlns:a="http://schemas.openxmlformats.org/drawingml/2006/main">
          <a:off x="1282724" y="1968493"/>
          <a:ext cx="1530332" cy="2666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Space</a:t>
          </a:r>
          <a:r>
            <a:rPr lang="en-US" sz="1100" baseline="0"/>
            <a:t> Rental</a:t>
          </a:r>
          <a:endParaRPr lang="en-US" sz="1100"/>
        </a:p>
      </cdr:txBody>
    </cdr:sp>
  </cdr:relSizeAnchor>
  <cdr:relSizeAnchor xmlns:cdr="http://schemas.openxmlformats.org/drawingml/2006/chartDrawing">
    <cdr:from>
      <cdr:x>0.40071</cdr:x>
      <cdr:y>0.59091</cdr:y>
    </cdr:from>
    <cdr:to>
      <cdr:x>0.52837</cdr:x>
      <cdr:y>0.78926</cdr:y>
    </cdr:to>
    <cdr:sp macro="" textlink="">
      <cdr:nvSpPr>
        <cdr:cNvPr id="3" name="TextBox 2"/>
        <cdr:cNvSpPr txBox="1"/>
      </cdr:nvSpPr>
      <cdr:spPr>
        <a:xfrm xmlns:a="http://schemas.openxmlformats.org/drawingml/2006/main">
          <a:off x="2870200" y="27241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0.39362</cdr:x>
      <cdr:y>0.59091</cdr:y>
    </cdr:from>
    <cdr:to>
      <cdr:x>0.60727</cdr:x>
      <cdr:y>0.64876</cdr:y>
    </cdr:to>
    <cdr:sp macro="" textlink="">
      <cdr:nvSpPr>
        <cdr:cNvPr id="4" name="TextBox 3"/>
        <cdr:cNvSpPr txBox="1"/>
      </cdr:nvSpPr>
      <cdr:spPr>
        <a:xfrm xmlns:a="http://schemas.openxmlformats.org/drawingml/2006/main">
          <a:off x="2819400" y="2724150"/>
          <a:ext cx="15303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Contributions</a:t>
          </a:r>
          <a:r>
            <a:rPr lang="en-US" sz="1100" baseline="0"/>
            <a:t> &amp; Other</a:t>
          </a:r>
          <a:endParaRPr lang="en-US" sz="1100"/>
        </a:p>
      </cdr:txBody>
    </cdr:sp>
  </cdr:relSizeAnchor>
</c:userShapes>
</file>

<file path=xl/drawings/drawing4.xml><?xml version="1.0" encoding="utf-8"?>
<c:userShapes xmlns:c="http://schemas.openxmlformats.org/drawingml/2006/chart">
  <cdr:relSizeAnchor xmlns:cdr="http://schemas.openxmlformats.org/drawingml/2006/chartDrawing">
    <cdr:from>
      <cdr:x>0.27305</cdr:x>
      <cdr:y>0.49448</cdr:y>
    </cdr:from>
    <cdr:to>
      <cdr:x>0.52039</cdr:x>
      <cdr:y>0.55249</cdr:y>
    </cdr:to>
    <cdr:sp macro="" textlink="">
      <cdr:nvSpPr>
        <cdr:cNvPr id="2" name="TextBox 1"/>
        <cdr:cNvSpPr txBox="1"/>
      </cdr:nvSpPr>
      <cdr:spPr>
        <a:xfrm xmlns:a="http://schemas.openxmlformats.org/drawingml/2006/main">
          <a:off x="1955800" y="2273300"/>
          <a:ext cx="1771650"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Program &amp; Apportionment</a:t>
          </a:r>
        </a:p>
      </cdr:txBody>
    </cdr:sp>
  </cdr:relSizeAnchor>
  <cdr:relSizeAnchor xmlns:cdr="http://schemas.openxmlformats.org/drawingml/2006/chartDrawing">
    <cdr:from>
      <cdr:x>0.52039</cdr:x>
      <cdr:y>0.6989</cdr:y>
    </cdr:from>
    <cdr:to>
      <cdr:x>0.71365</cdr:x>
      <cdr:y>0.75691</cdr:y>
    </cdr:to>
    <cdr:sp macro="" textlink="">
      <cdr:nvSpPr>
        <cdr:cNvPr id="3" name="TextBox 2"/>
        <cdr:cNvSpPr txBox="1"/>
      </cdr:nvSpPr>
      <cdr:spPr>
        <a:xfrm xmlns:a="http://schemas.openxmlformats.org/drawingml/2006/main">
          <a:off x="3727450" y="3213100"/>
          <a:ext cx="1384300"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Personel, Office,</a:t>
          </a:r>
          <a:r>
            <a:rPr lang="en-US" sz="1100" baseline="0"/>
            <a:t> etc.</a:t>
          </a:r>
          <a:endParaRPr lang="en-US" sz="1100"/>
        </a:p>
      </cdr:txBody>
    </cdr:sp>
  </cdr:relSizeAnchor>
  <cdr:relSizeAnchor xmlns:cdr="http://schemas.openxmlformats.org/drawingml/2006/chartDrawing">
    <cdr:from>
      <cdr:x>0.10993</cdr:x>
      <cdr:y>0.21133</cdr:y>
    </cdr:from>
    <cdr:to>
      <cdr:x>0.32358</cdr:x>
      <cdr:y>0.26934</cdr:y>
    </cdr:to>
    <cdr:sp macro="" textlink="">
      <cdr:nvSpPr>
        <cdr:cNvPr id="4" name="TextBox 3"/>
        <cdr:cNvSpPr txBox="1"/>
      </cdr:nvSpPr>
      <cdr:spPr>
        <a:xfrm xmlns:a="http://schemas.openxmlformats.org/drawingml/2006/main">
          <a:off x="787425" y="971551"/>
          <a:ext cx="1530333" cy="26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Capital</a:t>
          </a:r>
          <a:r>
            <a:rPr lang="en-US" sz="1100" baseline="0"/>
            <a:t> Spending</a:t>
          </a:r>
          <a:endParaRPr lang="en-US" sz="1100"/>
        </a:p>
      </cdr:txBody>
    </cdr:sp>
  </cdr:relSizeAnchor>
  <cdr:relSizeAnchor xmlns:cdr="http://schemas.openxmlformats.org/drawingml/2006/chartDrawing">
    <cdr:from>
      <cdr:x>0.17465</cdr:x>
      <cdr:y>0.2942</cdr:y>
    </cdr:from>
    <cdr:to>
      <cdr:x>0.3883</cdr:x>
      <cdr:y>0.35221</cdr:y>
    </cdr:to>
    <cdr:sp macro="" textlink="">
      <cdr:nvSpPr>
        <cdr:cNvPr id="5" name="TextBox 4"/>
        <cdr:cNvSpPr txBox="1"/>
      </cdr:nvSpPr>
      <cdr:spPr>
        <a:xfrm xmlns:a="http://schemas.openxmlformats.org/drawingml/2006/main">
          <a:off x="1250950" y="1352550"/>
          <a:ext cx="1530350"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Property Costs</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6"/>
  <sheetViews>
    <sheetView zoomScaleNormal="100" zoomScalePageLayoutView="150" workbookViewId="0">
      <selection sqref="A1:E1"/>
    </sheetView>
  </sheetViews>
  <sheetFormatPr defaultColWidth="14.6640625" defaultRowHeight="15.75" x14ac:dyDescent="0.25"/>
  <cols>
    <col min="1" max="1" width="32.6640625" style="67" customWidth="1"/>
    <col min="2" max="2" width="18" style="67" customWidth="1"/>
    <col min="3" max="3" width="14.6640625" style="67"/>
    <col min="4" max="4" width="17.33203125" style="67" customWidth="1"/>
    <col min="5" max="5" width="23.83203125" style="67" customWidth="1"/>
    <col min="6" max="14" width="14.6640625" style="67"/>
    <col min="15" max="15" width="32.5" style="67" customWidth="1"/>
    <col min="16" max="256" width="14.6640625" style="67"/>
    <col min="257" max="257" width="32.6640625" style="67" customWidth="1"/>
    <col min="258" max="258" width="18" style="67" customWidth="1"/>
    <col min="259" max="259" width="14.6640625" style="67"/>
    <col min="260" max="260" width="17.33203125" style="67" customWidth="1"/>
    <col min="261" max="261" width="23.83203125" style="67" customWidth="1"/>
    <col min="262" max="512" width="14.6640625" style="67"/>
    <col min="513" max="513" width="32.6640625" style="67" customWidth="1"/>
    <col min="514" max="514" width="18" style="67" customWidth="1"/>
    <col min="515" max="515" width="14.6640625" style="67"/>
    <col min="516" max="516" width="17.33203125" style="67" customWidth="1"/>
    <col min="517" max="517" width="23.83203125" style="67" customWidth="1"/>
    <col min="518" max="768" width="14.6640625" style="67"/>
    <col min="769" max="769" width="32.6640625" style="67" customWidth="1"/>
    <col min="770" max="770" width="18" style="67" customWidth="1"/>
    <col min="771" max="771" width="14.6640625" style="67"/>
    <col min="772" max="772" width="17.33203125" style="67" customWidth="1"/>
    <col min="773" max="773" width="23.83203125" style="67" customWidth="1"/>
    <col min="774" max="1024" width="14.6640625" style="67"/>
    <col min="1025" max="1025" width="32.6640625" style="67" customWidth="1"/>
    <col min="1026" max="1026" width="18" style="67" customWidth="1"/>
    <col min="1027" max="1027" width="14.6640625" style="67"/>
    <col min="1028" max="1028" width="17.33203125" style="67" customWidth="1"/>
    <col min="1029" max="1029" width="23.83203125" style="67" customWidth="1"/>
    <col min="1030" max="1280" width="14.6640625" style="67"/>
    <col min="1281" max="1281" width="32.6640625" style="67" customWidth="1"/>
    <col min="1282" max="1282" width="18" style="67" customWidth="1"/>
    <col min="1283" max="1283" width="14.6640625" style="67"/>
    <col min="1284" max="1284" width="17.33203125" style="67" customWidth="1"/>
    <col min="1285" max="1285" width="23.83203125" style="67" customWidth="1"/>
    <col min="1286" max="1536" width="14.6640625" style="67"/>
    <col min="1537" max="1537" width="32.6640625" style="67" customWidth="1"/>
    <col min="1538" max="1538" width="18" style="67" customWidth="1"/>
    <col min="1539" max="1539" width="14.6640625" style="67"/>
    <col min="1540" max="1540" width="17.33203125" style="67" customWidth="1"/>
    <col min="1541" max="1541" width="23.83203125" style="67" customWidth="1"/>
    <col min="1542" max="1792" width="14.6640625" style="67"/>
    <col min="1793" max="1793" width="32.6640625" style="67" customWidth="1"/>
    <col min="1794" max="1794" width="18" style="67" customWidth="1"/>
    <col min="1795" max="1795" width="14.6640625" style="67"/>
    <col min="1796" max="1796" width="17.33203125" style="67" customWidth="1"/>
    <col min="1797" max="1797" width="23.83203125" style="67" customWidth="1"/>
    <col min="1798" max="2048" width="14.6640625" style="67"/>
    <col min="2049" max="2049" width="32.6640625" style="67" customWidth="1"/>
    <col min="2050" max="2050" width="18" style="67" customWidth="1"/>
    <col min="2051" max="2051" width="14.6640625" style="67"/>
    <col min="2052" max="2052" width="17.33203125" style="67" customWidth="1"/>
    <col min="2053" max="2053" width="23.83203125" style="67" customWidth="1"/>
    <col min="2054" max="2304" width="14.6640625" style="67"/>
    <col min="2305" max="2305" width="32.6640625" style="67" customWidth="1"/>
    <col min="2306" max="2306" width="18" style="67" customWidth="1"/>
    <col min="2307" max="2307" width="14.6640625" style="67"/>
    <col min="2308" max="2308" width="17.33203125" style="67" customWidth="1"/>
    <col min="2309" max="2309" width="23.83203125" style="67" customWidth="1"/>
    <col min="2310" max="2560" width="14.6640625" style="67"/>
    <col min="2561" max="2561" width="32.6640625" style="67" customWidth="1"/>
    <col min="2562" max="2562" width="18" style="67" customWidth="1"/>
    <col min="2563" max="2563" width="14.6640625" style="67"/>
    <col min="2564" max="2564" width="17.33203125" style="67" customWidth="1"/>
    <col min="2565" max="2565" width="23.83203125" style="67" customWidth="1"/>
    <col min="2566" max="2816" width="14.6640625" style="67"/>
    <col min="2817" max="2817" width="32.6640625" style="67" customWidth="1"/>
    <col min="2818" max="2818" width="18" style="67" customWidth="1"/>
    <col min="2819" max="2819" width="14.6640625" style="67"/>
    <col min="2820" max="2820" width="17.33203125" style="67" customWidth="1"/>
    <col min="2821" max="2821" width="23.83203125" style="67" customWidth="1"/>
    <col min="2822" max="3072" width="14.6640625" style="67"/>
    <col min="3073" max="3073" width="32.6640625" style="67" customWidth="1"/>
    <col min="3074" max="3074" width="18" style="67" customWidth="1"/>
    <col min="3075" max="3075" width="14.6640625" style="67"/>
    <col min="3076" max="3076" width="17.33203125" style="67" customWidth="1"/>
    <col min="3077" max="3077" width="23.83203125" style="67" customWidth="1"/>
    <col min="3078" max="3328" width="14.6640625" style="67"/>
    <col min="3329" max="3329" width="32.6640625" style="67" customWidth="1"/>
    <col min="3330" max="3330" width="18" style="67" customWidth="1"/>
    <col min="3331" max="3331" width="14.6640625" style="67"/>
    <col min="3332" max="3332" width="17.33203125" style="67" customWidth="1"/>
    <col min="3333" max="3333" width="23.83203125" style="67" customWidth="1"/>
    <col min="3334" max="3584" width="14.6640625" style="67"/>
    <col min="3585" max="3585" width="32.6640625" style="67" customWidth="1"/>
    <col min="3586" max="3586" width="18" style="67" customWidth="1"/>
    <col min="3587" max="3587" width="14.6640625" style="67"/>
    <col min="3588" max="3588" width="17.33203125" style="67" customWidth="1"/>
    <col min="3589" max="3589" width="23.83203125" style="67" customWidth="1"/>
    <col min="3590" max="3840" width="14.6640625" style="67"/>
    <col min="3841" max="3841" width="32.6640625" style="67" customWidth="1"/>
    <col min="3842" max="3842" width="18" style="67" customWidth="1"/>
    <col min="3843" max="3843" width="14.6640625" style="67"/>
    <col min="3844" max="3844" width="17.33203125" style="67" customWidth="1"/>
    <col min="3845" max="3845" width="23.83203125" style="67" customWidth="1"/>
    <col min="3846" max="4096" width="14.6640625" style="67"/>
    <col min="4097" max="4097" width="32.6640625" style="67" customWidth="1"/>
    <col min="4098" max="4098" width="18" style="67" customWidth="1"/>
    <col min="4099" max="4099" width="14.6640625" style="67"/>
    <col min="4100" max="4100" width="17.33203125" style="67" customWidth="1"/>
    <col min="4101" max="4101" width="23.83203125" style="67" customWidth="1"/>
    <col min="4102" max="4352" width="14.6640625" style="67"/>
    <col min="4353" max="4353" width="32.6640625" style="67" customWidth="1"/>
    <col min="4354" max="4354" width="18" style="67" customWidth="1"/>
    <col min="4355" max="4355" width="14.6640625" style="67"/>
    <col min="4356" max="4356" width="17.33203125" style="67" customWidth="1"/>
    <col min="4357" max="4357" width="23.83203125" style="67" customWidth="1"/>
    <col min="4358" max="4608" width="14.6640625" style="67"/>
    <col min="4609" max="4609" width="32.6640625" style="67" customWidth="1"/>
    <col min="4610" max="4610" width="18" style="67" customWidth="1"/>
    <col min="4611" max="4611" width="14.6640625" style="67"/>
    <col min="4612" max="4612" width="17.33203125" style="67" customWidth="1"/>
    <col min="4613" max="4613" width="23.83203125" style="67" customWidth="1"/>
    <col min="4614" max="4864" width="14.6640625" style="67"/>
    <col min="4865" max="4865" width="32.6640625" style="67" customWidth="1"/>
    <col min="4866" max="4866" width="18" style="67" customWidth="1"/>
    <col min="4867" max="4867" width="14.6640625" style="67"/>
    <col min="4868" max="4868" width="17.33203125" style="67" customWidth="1"/>
    <col min="4869" max="4869" width="23.83203125" style="67" customWidth="1"/>
    <col min="4870" max="5120" width="14.6640625" style="67"/>
    <col min="5121" max="5121" width="32.6640625" style="67" customWidth="1"/>
    <col min="5122" max="5122" width="18" style="67" customWidth="1"/>
    <col min="5123" max="5123" width="14.6640625" style="67"/>
    <col min="5124" max="5124" width="17.33203125" style="67" customWidth="1"/>
    <col min="5125" max="5125" width="23.83203125" style="67" customWidth="1"/>
    <col min="5126" max="5376" width="14.6640625" style="67"/>
    <col min="5377" max="5377" width="32.6640625" style="67" customWidth="1"/>
    <col min="5378" max="5378" width="18" style="67" customWidth="1"/>
    <col min="5379" max="5379" width="14.6640625" style="67"/>
    <col min="5380" max="5380" width="17.33203125" style="67" customWidth="1"/>
    <col min="5381" max="5381" width="23.83203125" style="67" customWidth="1"/>
    <col min="5382" max="5632" width="14.6640625" style="67"/>
    <col min="5633" max="5633" width="32.6640625" style="67" customWidth="1"/>
    <col min="5634" max="5634" width="18" style="67" customWidth="1"/>
    <col min="5635" max="5635" width="14.6640625" style="67"/>
    <col min="5636" max="5636" width="17.33203125" style="67" customWidth="1"/>
    <col min="5637" max="5637" width="23.83203125" style="67" customWidth="1"/>
    <col min="5638" max="5888" width="14.6640625" style="67"/>
    <col min="5889" max="5889" width="32.6640625" style="67" customWidth="1"/>
    <col min="5890" max="5890" width="18" style="67" customWidth="1"/>
    <col min="5891" max="5891" width="14.6640625" style="67"/>
    <col min="5892" max="5892" width="17.33203125" style="67" customWidth="1"/>
    <col min="5893" max="5893" width="23.83203125" style="67" customWidth="1"/>
    <col min="5894" max="6144" width="14.6640625" style="67"/>
    <col min="6145" max="6145" width="32.6640625" style="67" customWidth="1"/>
    <col min="6146" max="6146" width="18" style="67" customWidth="1"/>
    <col min="6147" max="6147" width="14.6640625" style="67"/>
    <col min="6148" max="6148" width="17.33203125" style="67" customWidth="1"/>
    <col min="6149" max="6149" width="23.83203125" style="67" customWidth="1"/>
    <col min="6150" max="6400" width="14.6640625" style="67"/>
    <col min="6401" max="6401" width="32.6640625" style="67" customWidth="1"/>
    <col min="6402" max="6402" width="18" style="67" customWidth="1"/>
    <col min="6403" max="6403" width="14.6640625" style="67"/>
    <col min="6404" max="6404" width="17.33203125" style="67" customWidth="1"/>
    <col min="6405" max="6405" width="23.83203125" style="67" customWidth="1"/>
    <col min="6406" max="6656" width="14.6640625" style="67"/>
    <col min="6657" max="6657" width="32.6640625" style="67" customWidth="1"/>
    <col min="6658" max="6658" width="18" style="67" customWidth="1"/>
    <col min="6659" max="6659" width="14.6640625" style="67"/>
    <col min="6660" max="6660" width="17.33203125" style="67" customWidth="1"/>
    <col min="6661" max="6661" width="23.83203125" style="67" customWidth="1"/>
    <col min="6662" max="6912" width="14.6640625" style="67"/>
    <col min="6913" max="6913" width="32.6640625" style="67" customWidth="1"/>
    <col min="6914" max="6914" width="18" style="67" customWidth="1"/>
    <col min="6915" max="6915" width="14.6640625" style="67"/>
    <col min="6916" max="6916" width="17.33203125" style="67" customWidth="1"/>
    <col min="6917" max="6917" width="23.83203125" style="67" customWidth="1"/>
    <col min="6918" max="7168" width="14.6640625" style="67"/>
    <col min="7169" max="7169" width="32.6640625" style="67" customWidth="1"/>
    <col min="7170" max="7170" width="18" style="67" customWidth="1"/>
    <col min="7171" max="7171" width="14.6640625" style="67"/>
    <col min="7172" max="7172" width="17.33203125" style="67" customWidth="1"/>
    <col min="7173" max="7173" width="23.83203125" style="67" customWidth="1"/>
    <col min="7174" max="7424" width="14.6640625" style="67"/>
    <col min="7425" max="7425" width="32.6640625" style="67" customWidth="1"/>
    <col min="7426" max="7426" width="18" style="67" customWidth="1"/>
    <col min="7427" max="7427" width="14.6640625" style="67"/>
    <col min="7428" max="7428" width="17.33203125" style="67" customWidth="1"/>
    <col min="7429" max="7429" width="23.83203125" style="67" customWidth="1"/>
    <col min="7430" max="7680" width="14.6640625" style="67"/>
    <col min="7681" max="7681" width="32.6640625" style="67" customWidth="1"/>
    <col min="7682" max="7682" width="18" style="67" customWidth="1"/>
    <col min="7683" max="7683" width="14.6640625" style="67"/>
    <col min="7684" max="7684" width="17.33203125" style="67" customWidth="1"/>
    <col min="7685" max="7685" width="23.83203125" style="67" customWidth="1"/>
    <col min="7686" max="7936" width="14.6640625" style="67"/>
    <col min="7937" max="7937" width="32.6640625" style="67" customWidth="1"/>
    <col min="7938" max="7938" width="18" style="67" customWidth="1"/>
    <col min="7939" max="7939" width="14.6640625" style="67"/>
    <col min="7940" max="7940" width="17.33203125" style="67" customWidth="1"/>
    <col min="7941" max="7941" width="23.83203125" style="67" customWidth="1"/>
    <col min="7942" max="8192" width="14.6640625" style="67"/>
    <col min="8193" max="8193" width="32.6640625" style="67" customWidth="1"/>
    <col min="8194" max="8194" width="18" style="67" customWidth="1"/>
    <col min="8195" max="8195" width="14.6640625" style="67"/>
    <col min="8196" max="8196" width="17.33203125" style="67" customWidth="1"/>
    <col min="8197" max="8197" width="23.83203125" style="67" customWidth="1"/>
    <col min="8198" max="8448" width="14.6640625" style="67"/>
    <col min="8449" max="8449" width="32.6640625" style="67" customWidth="1"/>
    <col min="8450" max="8450" width="18" style="67" customWidth="1"/>
    <col min="8451" max="8451" width="14.6640625" style="67"/>
    <col min="8452" max="8452" width="17.33203125" style="67" customWidth="1"/>
    <col min="8453" max="8453" width="23.83203125" style="67" customWidth="1"/>
    <col min="8454" max="8704" width="14.6640625" style="67"/>
    <col min="8705" max="8705" width="32.6640625" style="67" customWidth="1"/>
    <col min="8706" max="8706" width="18" style="67" customWidth="1"/>
    <col min="8707" max="8707" width="14.6640625" style="67"/>
    <col min="8708" max="8708" width="17.33203125" style="67" customWidth="1"/>
    <col min="8709" max="8709" width="23.83203125" style="67" customWidth="1"/>
    <col min="8710" max="8960" width="14.6640625" style="67"/>
    <col min="8961" max="8961" width="32.6640625" style="67" customWidth="1"/>
    <col min="8962" max="8962" width="18" style="67" customWidth="1"/>
    <col min="8963" max="8963" width="14.6640625" style="67"/>
    <col min="8964" max="8964" width="17.33203125" style="67" customWidth="1"/>
    <col min="8965" max="8965" width="23.83203125" style="67" customWidth="1"/>
    <col min="8966" max="9216" width="14.6640625" style="67"/>
    <col min="9217" max="9217" width="32.6640625" style="67" customWidth="1"/>
    <col min="9218" max="9218" width="18" style="67" customWidth="1"/>
    <col min="9219" max="9219" width="14.6640625" style="67"/>
    <col min="9220" max="9220" width="17.33203125" style="67" customWidth="1"/>
    <col min="9221" max="9221" width="23.83203125" style="67" customWidth="1"/>
    <col min="9222" max="9472" width="14.6640625" style="67"/>
    <col min="9473" max="9473" width="32.6640625" style="67" customWidth="1"/>
    <col min="9474" max="9474" width="18" style="67" customWidth="1"/>
    <col min="9475" max="9475" width="14.6640625" style="67"/>
    <col min="9476" max="9476" width="17.33203125" style="67" customWidth="1"/>
    <col min="9477" max="9477" width="23.83203125" style="67" customWidth="1"/>
    <col min="9478" max="9728" width="14.6640625" style="67"/>
    <col min="9729" max="9729" width="32.6640625" style="67" customWidth="1"/>
    <col min="9730" max="9730" width="18" style="67" customWidth="1"/>
    <col min="9731" max="9731" width="14.6640625" style="67"/>
    <col min="9732" max="9732" width="17.33203125" style="67" customWidth="1"/>
    <col min="9733" max="9733" width="23.83203125" style="67" customWidth="1"/>
    <col min="9734" max="9984" width="14.6640625" style="67"/>
    <col min="9985" max="9985" width="32.6640625" style="67" customWidth="1"/>
    <col min="9986" max="9986" width="18" style="67" customWidth="1"/>
    <col min="9987" max="9987" width="14.6640625" style="67"/>
    <col min="9988" max="9988" width="17.33203125" style="67" customWidth="1"/>
    <col min="9989" max="9989" width="23.83203125" style="67" customWidth="1"/>
    <col min="9990" max="10240" width="14.6640625" style="67"/>
    <col min="10241" max="10241" width="32.6640625" style="67" customWidth="1"/>
    <col min="10242" max="10242" width="18" style="67" customWidth="1"/>
    <col min="10243" max="10243" width="14.6640625" style="67"/>
    <col min="10244" max="10244" width="17.33203125" style="67" customWidth="1"/>
    <col min="10245" max="10245" width="23.83203125" style="67" customWidth="1"/>
    <col min="10246" max="10496" width="14.6640625" style="67"/>
    <col min="10497" max="10497" width="32.6640625" style="67" customWidth="1"/>
    <col min="10498" max="10498" width="18" style="67" customWidth="1"/>
    <col min="10499" max="10499" width="14.6640625" style="67"/>
    <col min="10500" max="10500" width="17.33203125" style="67" customWidth="1"/>
    <col min="10501" max="10501" width="23.83203125" style="67" customWidth="1"/>
    <col min="10502" max="10752" width="14.6640625" style="67"/>
    <col min="10753" max="10753" width="32.6640625" style="67" customWidth="1"/>
    <col min="10754" max="10754" width="18" style="67" customWidth="1"/>
    <col min="10755" max="10755" width="14.6640625" style="67"/>
    <col min="10756" max="10756" width="17.33203125" style="67" customWidth="1"/>
    <col min="10757" max="10757" width="23.83203125" style="67" customWidth="1"/>
    <col min="10758" max="11008" width="14.6640625" style="67"/>
    <col min="11009" max="11009" width="32.6640625" style="67" customWidth="1"/>
    <col min="11010" max="11010" width="18" style="67" customWidth="1"/>
    <col min="11011" max="11011" width="14.6640625" style="67"/>
    <col min="11012" max="11012" width="17.33203125" style="67" customWidth="1"/>
    <col min="11013" max="11013" width="23.83203125" style="67" customWidth="1"/>
    <col min="11014" max="11264" width="14.6640625" style="67"/>
    <col min="11265" max="11265" width="32.6640625" style="67" customWidth="1"/>
    <col min="11266" max="11266" width="18" style="67" customWidth="1"/>
    <col min="11267" max="11267" width="14.6640625" style="67"/>
    <col min="11268" max="11268" width="17.33203125" style="67" customWidth="1"/>
    <col min="11269" max="11269" width="23.83203125" style="67" customWidth="1"/>
    <col min="11270" max="11520" width="14.6640625" style="67"/>
    <col min="11521" max="11521" width="32.6640625" style="67" customWidth="1"/>
    <col min="11522" max="11522" width="18" style="67" customWidth="1"/>
    <col min="11523" max="11523" width="14.6640625" style="67"/>
    <col min="11524" max="11524" width="17.33203125" style="67" customWidth="1"/>
    <col min="11525" max="11525" width="23.83203125" style="67" customWidth="1"/>
    <col min="11526" max="11776" width="14.6640625" style="67"/>
    <col min="11777" max="11777" width="32.6640625" style="67" customWidth="1"/>
    <col min="11778" max="11778" width="18" style="67" customWidth="1"/>
    <col min="11779" max="11779" width="14.6640625" style="67"/>
    <col min="11780" max="11780" width="17.33203125" style="67" customWidth="1"/>
    <col min="11781" max="11781" width="23.83203125" style="67" customWidth="1"/>
    <col min="11782" max="12032" width="14.6640625" style="67"/>
    <col min="12033" max="12033" width="32.6640625" style="67" customWidth="1"/>
    <col min="12034" max="12034" width="18" style="67" customWidth="1"/>
    <col min="12035" max="12035" width="14.6640625" style="67"/>
    <col min="12036" max="12036" width="17.33203125" style="67" customWidth="1"/>
    <col min="12037" max="12037" width="23.83203125" style="67" customWidth="1"/>
    <col min="12038" max="12288" width="14.6640625" style="67"/>
    <col min="12289" max="12289" width="32.6640625" style="67" customWidth="1"/>
    <col min="12290" max="12290" width="18" style="67" customWidth="1"/>
    <col min="12291" max="12291" width="14.6640625" style="67"/>
    <col min="12292" max="12292" width="17.33203125" style="67" customWidth="1"/>
    <col min="12293" max="12293" width="23.83203125" style="67" customWidth="1"/>
    <col min="12294" max="12544" width="14.6640625" style="67"/>
    <col min="12545" max="12545" width="32.6640625" style="67" customWidth="1"/>
    <col min="12546" max="12546" width="18" style="67" customWidth="1"/>
    <col min="12547" max="12547" width="14.6640625" style="67"/>
    <col min="12548" max="12548" width="17.33203125" style="67" customWidth="1"/>
    <col min="12549" max="12549" width="23.83203125" style="67" customWidth="1"/>
    <col min="12550" max="12800" width="14.6640625" style="67"/>
    <col min="12801" max="12801" width="32.6640625" style="67" customWidth="1"/>
    <col min="12802" max="12802" width="18" style="67" customWidth="1"/>
    <col min="12803" max="12803" width="14.6640625" style="67"/>
    <col min="12804" max="12804" width="17.33203125" style="67" customWidth="1"/>
    <col min="12805" max="12805" width="23.83203125" style="67" customWidth="1"/>
    <col min="12806" max="13056" width="14.6640625" style="67"/>
    <col min="13057" max="13057" width="32.6640625" style="67" customWidth="1"/>
    <col min="13058" max="13058" width="18" style="67" customWidth="1"/>
    <col min="13059" max="13059" width="14.6640625" style="67"/>
    <col min="13060" max="13060" width="17.33203125" style="67" customWidth="1"/>
    <col min="13061" max="13061" width="23.83203125" style="67" customWidth="1"/>
    <col min="13062" max="13312" width="14.6640625" style="67"/>
    <col min="13313" max="13313" width="32.6640625" style="67" customWidth="1"/>
    <col min="13314" max="13314" width="18" style="67" customWidth="1"/>
    <col min="13315" max="13315" width="14.6640625" style="67"/>
    <col min="13316" max="13316" width="17.33203125" style="67" customWidth="1"/>
    <col min="13317" max="13317" width="23.83203125" style="67" customWidth="1"/>
    <col min="13318" max="13568" width="14.6640625" style="67"/>
    <col min="13569" max="13569" width="32.6640625" style="67" customWidth="1"/>
    <col min="13570" max="13570" width="18" style="67" customWidth="1"/>
    <col min="13571" max="13571" width="14.6640625" style="67"/>
    <col min="13572" max="13572" width="17.33203125" style="67" customWidth="1"/>
    <col min="13573" max="13573" width="23.83203125" style="67" customWidth="1"/>
    <col min="13574" max="13824" width="14.6640625" style="67"/>
    <col min="13825" max="13825" width="32.6640625" style="67" customWidth="1"/>
    <col min="13826" max="13826" width="18" style="67" customWidth="1"/>
    <col min="13827" max="13827" width="14.6640625" style="67"/>
    <col min="13828" max="13828" width="17.33203125" style="67" customWidth="1"/>
    <col min="13829" max="13829" width="23.83203125" style="67" customWidth="1"/>
    <col min="13830" max="14080" width="14.6640625" style="67"/>
    <col min="14081" max="14081" width="32.6640625" style="67" customWidth="1"/>
    <col min="14082" max="14082" width="18" style="67" customWidth="1"/>
    <col min="14083" max="14083" width="14.6640625" style="67"/>
    <col min="14084" max="14084" width="17.33203125" style="67" customWidth="1"/>
    <col min="14085" max="14085" width="23.83203125" style="67" customWidth="1"/>
    <col min="14086" max="14336" width="14.6640625" style="67"/>
    <col min="14337" max="14337" width="32.6640625" style="67" customWidth="1"/>
    <col min="14338" max="14338" width="18" style="67" customWidth="1"/>
    <col min="14339" max="14339" width="14.6640625" style="67"/>
    <col min="14340" max="14340" width="17.33203125" style="67" customWidth="1"/>
    <col min="14341" max="14341" width="23.83203125" style="67" customWidth="1"/>
    <col min="14342" max="14592" width="14.6640625" style="67"/>
    <col min="14593" max="14593" width="32.6640625" style="67" customWidth="1"/>
    <col min="14594" max="14594" width="18" style="67" customWidth="1"/>
    <col min="14595" max="14595" width="14.6640625" style="67"/>
    <col min="14596" max="14596" width="17.33203125" style="67" customWidth="1"/>
    <col min="14597" max="14597" width="23.83203125" style="67" customWidth="1"/>
    <col min="14598" max="14848" width="14.6640625" style="67"/>
    <col min="14849" max="14849" width="32.6640625" style="67" customWidth="1"/>
    <col min="14850" max="14850" width="18" style="67" customWidth="1"/>
    <col min="14851" max="14851" width="14.6640625" style="67"/>
    <col min="14852" max="14852" width="17.33203125" style="67" customWidth="1"/>
    <col min="14853" max="14853" width="23.83203125" style="67" customWidth="1"/>
    <col min="14854" max="15104" width="14.6640625" style="67"/>
    <col min="15105" max="15105" width="32.6640625" style="67" customWidth="1"/>
    <col min="15106" max="15106" width="18" style="67" customWidth="1"/>
    <col min="15107" max="15107" width="14.6640625" style="67"/>
    <col min="15108" max="15108" width="17.33203125" style="67" customWidth="1"/>
    <col min="15109" max="15109" width="23.83203125" style="67" customWidth="1"/>
    <col min="15110" max="15360" width="14.6640625" style="67"/>
    <col min="15361" max="15361" width="32.6640625" style="67" customWidth="1"/>
    <col min="15362" max="15362" width="18" style="67" customWidth="1"/>
    <col min="15363" max="15363" width="14.6640625" style="67"/>
    <col min="15364" max="15364" width="17.33203125" style="67" customWidth="1"/>
    <col min="15365" max="15365" width="23.83203125" style="67" customWidth="1"/>
    <col min="15366" max="15616" width="14.6640625" style="67"/>
    <col min="15617" max="15617" width="32.6640625" style="67" customWidth="1"/>
    <col min="15618" max="15618" width="18" style="67" customWidth="1"/>
    <col min="15619" max="15619" width="14.6640625" style="67"/>
    <col min="15620" max="15620" width="17.33203125" style="67" customWidth="1"/>
    <col min="15621" max="15621" width="23.83203125" style="67" customWidth="1"/>
    <col min="15622" max="15872" width="14.6640625" style="67"/>
    <col min="15873" max="15873" width="32.6640625" style="67" customWidth="1"/>
    <col min="15874" max="15874" width="18" style="67" customWidth="1"/>
    <col min="15875" max="15875" width="14.6640625" style="67"/>
    <col min="15876" max="15876" width="17.33203125" style="67" customWidth="1"/>
    <col min="15877" max="15877" width="23.83203125" style="67" customWidth="1"/>
    <col min="15878" max="16128" width="14.6640625" style="67"/>
    <col min="16129" max="16129" width="32.6640625" style="67" customWidth="1"/>
    <col min="16130" max="16130" width="18" style="67" customWidth="1"/>
    <col min="16131" max="16131" width="14.6640625" style="67"/>
    <col min="16132" max="16132" width="17.33203125" style="67" customWidth="1"/>
    <col min="16133" max="16133" width="23.83203125" style="67" customWidth="1"/>
    <col min="16134" max="16384" width="14.6640625" style="67"/>
  </cols>
  <sheetData>
    <row r="1" spans="1:13" x14ac:dyDescent="0.25">
      <c r="A1" s="491" t="s">
        <v>430</v>
      </c>
      <c r="B1" s="491"/>
      <c r="C1" s="491"/>
      <c r="D1" s="491"/>
      <c r="E1" s="491"/>
    </row>
    <row r="2" spans="1:13" x14ac:dyDescent="0.25">
      <c r="A2" s="491"/>
      <c r="B2" s="492"/>
      <c r="C2" s="492"/>
      <c r="D2" s="492"/>
      <c r="E2" s="492"/>
    </row>
    <row r="3" spans="1:13" ht="16.5" thickBot="1" x14ac:dyDescent="0.3">
      <c r="A3" s="68" t="s">
        <v>431</v>
      </c>
      <c r="B3" s="69"/>
      <c r="C3" s="69"/>
      <c r="D3" s="69"/>
      <c r="E3" s="69"/>
    </row>
    <row r="4" spans="1:13" ht="51" customHeight="1" thickTop="1" x14ac:dyDescent="0.25">
      <c r="A4" s="70" t="s">
        <v>432</v>
      </c>
      <c r="B4" s="71">
        <v>2000000</v>
      </c>
      <c r="C4" s="493" t="s">
        <v>433</v>
      </c>
      <c r="D4" s="494"/>
      <c r="E4" s="69"/>
      <c r="G4" s="495" t="s">
        <v>5977</v>
      </c>
      <c r="H4" s="496"/>
      <c r="I4" s="496"/>
      <c r="J4" s="496"/>
      <c r="K4" s="496"/>
      <c r="L4" s="496"/>
      <c r="M4" s="497"/>
    </row>
    <row r="5" spans="1:13" x14ac:dyDescent="0.25">
      <c r="A5" s="72"/>
      <c r="B5" s="72"/>
      <c r="C5" s="72"/>
      <c r="D5" s="72"/>
      <c r="E5" s="73"/>
      <c r="G5" s="498"/>
      <c r="H5" s="499"/>
      <c r="I5" s="499"/>
      <c r="J5" s="499"/>
      <c r="K5" s="499"/>
      <c r="L5" s="499"/>
      <c r="M5" s="500"/>
    </row>
    <row r="6" spans="1:13" x14ac:dyDescent="0.25">
      <c r="A6" s="72" t="s">
        <v>434</v>
      </c>
      <c r="B6" s="74">
        <v>1990000</v>
      </c>
      <c r="C6" s="72" t="s">
        <v>435</v>
      </c>
      <c r="D6" s="72"/>
      <c r="E6" s="73"/>
      <c r="G6" s="498"/>
      <c r="H6" s="499"/>
      <c r="I6" s="499"/>
      <c r="J6" s="499"/>
      <c r="K6" s="499"/>
      <c r="L6" s="499"/>
      <c r="M6" s="500"/>
    </row>
    <row r="7" spans="1:13" x14ac:dyDescent="0.25">
      <c r="A7" s="72"/>
      <c r="B7" s="75">
        <v>-80000</v>
      </c>
      <c r="C7" s="72" t="s">
        <v>436</v>
      </c>
      <c r="D7" s="72"/>
      <c r="E7" s="73"/>
      <c r="G7" s="498"/>
      <c r="H7" s="499"/>
      <c r="I7" s="499"/>
      <c r="J7" s="499"/>
      <c r="K7" s="499"/>
      <c r="L7" s="499"/>
      <c r="M7" s="500"/>
    </row>
    <row r="8" spans="1:13" x14ac:dyDescent="0.25">
      <c r="A8" s="72"/>
      <c r="B8" s="76">
        <f>B6+B7</f>
        <v>1910000</v>
      </c>
      <c r="C8" s="72" t="s">
        <v>437</v>
      </c>
      <c r="D8" s="72"/>
      <c r="E8" s="73"/>
      <c r="G8" s="498"/>
      <c r="H8" s="499"/>
      <c r="I8" s="499"/>
      <c r="J8" s="499"/>
      <c r="K8" s="499"/>
      <c r="L8" s="499"/>
      <c r="M8" s="500"/>
    </row>
    <row r="9" spans="1:13" x14ac:dyDescent="0.25">
      <c r="A9" s="72"/>
      <c r="B9" s="76"/>
      <c r="C9" s="72"/>
      <c r="D9" s="72"/>
      <c r="E9" s="73"/>
      <c r="G9" s="498"/>
      <c r="H9" s="499"/>
      <c r="I9" s="499"/>
      <c r="J9" s="499"/>
      <c r="K9" s="499"/>
      <c r="L9" s="499"/>
      <c r="M9" s="500"/>
    </row>
    <row r="10" spans="1:13" x14ac:dyDescent="0.25">
      <c r="A10" s="77" t="s">
        <v>438</v>
      </c>
      <c r="B10" s="76"/>
      <c r="C10" s="72"/>
      <c r="D10" s="72"/>
      <c r="E10" s="73"/>
      <c r="F10" s="78"/>
      <c r="G10" s="498"/>
      <c r="H10" s="499"/>
      <c r="I10" s="499"/>
      <c r="J10" s="499"/>
      <c r="K10" s="499"/>
      <c r="L10" s="499"/>
      <c r="M10" s="500"/>
    </row>
    <row r="11" spans="1:13" x14ac:dyDescent="0.25">
      <c r="A11" s="76" t="s">
        <v>439</v>
      </c>
      <c r="B11" s="79" t="s">
        <v>440</v>
      </c>
      <c r="C11" s="79" t="s">
        <v>441</v>
      </c>
      <c r="D11" s="79" t="s">
        <v>442</v>
      </c>
      <c r="E11" s="73"/>
      <c r="G11" s="498"/>
      <c r="H11" s="499"/>
      <c r="I11" s="499"/>
      <c r="J11" s="499"/>
      <c r="K11" s="499"/>
      <c r="L11" s="499"/>
      <c r="M11" s="500"/>
    </row>
    <row r="12" spans="1:13" ht="15.75" customHeight="1" x14ac:dyDescent="0.25">
      <c r="A12" s="80" t="s">
        <v>443</v>
      </c>
      <c r="B12" s="81">
        <v>1000000</v>
      </c>
      <c r="C12" s="82">
        <v>1000000</v>
      </c>
      <c r="D12" s="82">
        <v>1000000</v>
      </c>
      <c r="E12" s="73"/>
      <c r="G12" s="498"/>
      <c r="H12" s="499"/>
      <c r="I12" s="499"/>
      <c r="J12" s="499"/>
      <c r="K12" s="499"/>
      <c r="L12" s="499"/>
      <c r="M12" s="500"/>
    </row>
    <row r="13" spans="1:13" x14ac:dyDescent="0.25">
      <c r="A13" s="72" t="s">
        <v>444</v>
      </c>
      <c r="B13" s="83">
        <v>3.2500000000000001E-2</v>
      </c>
      <c r="C13" s="84">
        <v>3.2500000000000001E-2</v>
      </c>
      <c r="D13" s="84">
        <v>3.2500000000000001E-2</v>
      </c>
      <c r="E13" s="72" t="s">
        <v>445</v>
      </c>
      <c r="G13" s="498"/>
      <c r="H13" s="499"/>
      <c r="I13" s="499"/>
      <c r="J13" s="499"/>
      <c r="K13" s="499"/>
      <c r="L13" s="499"/>
      <c r="M13" s="500"/>
    </row>
    <row r="14" spans="1:13" x14ac:dyDescent="0.25">
      <c r="A14" s="72" t="s">
        <v>446</v>
      </c>
      <c r="B14" s="85">
        <v>2708.33</v>
      </c>
      <c r="C14" s="85">
        <v>2708.33</v>
      </c>
      <c r="D14" s="85">
        <v>2708.33</v>
      </c>
      <c r="E14" s="72" t="s">
        <v>447</v>
      </c>
      <c r="G14" s="498"/>
      <c r="H14" s="499"/>
      <c r="I14" s="499"/>
      <c r="J14" s="499"/>
      <c r="K14" s="499"/>
      <c r="L14" s="499"/>
      <c r="M14" s="500"/>
    </row>
    <row r="15" spans="1:13" x14ac:dyDescent="0.25">
      <c r="A15" s="72" t="s">
        <v>448</v>
      </c>
      <c r="B15" s="85">
        <v>32500</v>
      </c>
      <c r="C15" s="71">
        <v>32500</v>
      </c>
      <c r="D15" s="71">
        <v>32500</v>
      </c>
      <c r="E15" s="72" t="s">
        <v>449</v>
      </c>
      <c r="G15" s="498"/>
      <c r="H15" s="499"/>
      <c r="I15" s="499"/>
      <c r="J15" s="499"/>
      <c r="K15" s="499"/>
      <c r="L15" s="499"/>
      <c r="M15" s="500"/>
    </row>
    <row r="16" spans="1:13" x14ac:dyDescent="0.25">
      <c r="A16" s="72"/>
      <c r="B16" s="85"/>
      <c r="C16" s="72"/>
      <c r="D16" s="72"/>
      <c r="E16" s="73"/>
      <c r="G16" s="498"/>
      <c r="H16" s="499"/>
      <c r="I16" s="499"/>
      <c r="J16" s="499"/>
      <c r="K16" s="499"/>
      <c r="L16" s="499"/>
      <c r="M16" s="500"/>
    </row>
    <row r="17" spans="1:16" x14ac:dyDescent="0.25">
      <c r="A17" s="80" t="s">
        <v>450</v>
      </c>
      <c r="B17" s="76">
        <v>500000</v>
      </c>
      <c r="C17" s="71">
        <v>350000</v>
      </c>
      <c r="D17" s="71">
        <v>200000</v>
      </c>
      <c r="E17" s="73"/>
      <c r="G17" s="498"/>
      <c r="H17" s="499"/>
      <c r="I17" s="499"/>
      <c r="J17" s="499"/>
      <c r="K17" s="499"/>
      <c r="L17" s="499"/>
      <c r="M17" s="500"/>
    </row>
    <row r="18" spans="1:16" ht="38.25" x14ac:dyDescent="0.25">
      <c r="A18" s="72" t="s">
        <v>444</v>
      </c>
      <c r="B18" s="83">
        <v>3.9899999999999998E-2</v>
      </c>
      <c r="C18" s="86">
        <v>3.9899999999999998E-2</v>
      </c>
      <c r="D18" s="86">
        <v>3.9899999999999998E-2</v>
      </c>
      <c r="E18" s="70" t="s">
        <v>451</v>
      </c>
      <c r="G18" s="498"/>
      <c r="H18" s="499"/>
      <c r="I18" s="499"/>
      <c r="J18" s="499"/>
      <c r="K18" s="499"/>
      <c r="L18" s="499"/>
      <c r="M18" s="500"/>
    </row>
    <row r="19" spans="1:16" ht="15.75" customHeight="1" x14ac:dyDescent="0.25">
      <c r="A19" s="72" t="s">
        <v>446</v>
      </c>
      <c r="B19" s="76">
        <v>3025</v>
      </c>
      <c r="C19" s="71">
        <v>2118</v>
      </c>
      <c r="D19" s="71">
        <v>1210</v>
      </c>
      <c r="E19" s="73"/>
      <c r="G19" s="498"/>
      <c r="H19" s="499"/>
      <c r="I19" s="499"/>
      <c r="J19" s="499"/>
      <c r="K19" s="499"/>
      <c r="L19" s="499"/>
      <c r="M19" s="500"/>
    </row>
    <row r="20" spans="1:16" ht="15.75" customHeight="1" x14ac:dyDescent="0.25">
      <c r="A20" s="72" t="s">
        <v>448</v>
      </c>
      <c r="B20" s="76">
        <v>36300</v>
      </c>
      <c r="C20" s="71">
        <v>25410</v>
      </c>
      <c r="D20" s="87">
        <v>14520</v>
      </c>
      <c r="E20" s="73"/>
      <c r="G20" s="498"/>
      <c r="H20" s="499"/>
      <c r="I20" s="499"/>
      <c r="J20" s="499"/>
      <c r="K20" s="499"/>
      <c r="L20" s="499"/>
      <c r="M20" s="500"/>
    </row>
    <row r="21" spans="1:16" x14ac:dyDescent="0.25">
      <c r="A21" s="72"/>
      <c r="B21" s="74"/>
      <c r="C21" s="72"/>
      <c r="D21" s="72"/>
      <c r="E21" s="73"/>
      <c r="G21" s="498"/>
      <c r="H21" s="499"/>
      <c r="I21" s="499"/>
      <c r="J21" s="499"/>
      <c r="K21" s="499"/>
      <c r="L21" s="499"/>
      <c r="M21" s="500"/>
    </row>
    <row r="22" spans="1:16" x14ac:dyDescent="0.25">
      <c r="A22" s="72"/>
      <c r="B22" s="72"/>
      <c r="C22" s="72"/>
      <c r="D22" s="72"/>
      <c r="E22" s="73"/>
      <c r="G22" s="498"/>
      <c r="H22" s="499"/>
      <c r="I22" s="499"/>
      <c r="J22" s="499"/>
      <c r="K22" s="499"/>
      <c r="L22" s="499"/>
      <c r="M22" s="500"/>
    </row>
    <row r="23" spans="1:16" x14ac:dyDescent="0.25">
      <c r="A23" s="72"/>
      <c r="B23" s="72"/>
      <c r="C23" s="72"/>
      <c r="D23" s="72"/>
      <c r="E23" s="73"/>
      <c r="G23" s="498"/>
      <c r="H23" s="499"/>
      <c r="I23" s="499"/>
      <c r="J23" s="499"/>
      <c r="K23" s="499"/>
      <c r="L23" s="499"/>
      <c r="M23" s="500"/>
    </row>
    <row r="24" spans="1:16" x14ac:dyDescent="0.25">
      <c r="A24" s="72"/>
      <c r="B24" s="71"/>
      <c r="C24" s="72"/>
      <c r="D24" s="72"/>
      <c r="E24" s="73"/>
      <c r="G24" s="498"/>
      <c r="H24" s="499"/>
      <c r="I24" s="499"/>
      <c r="J24" s="499"/>
      <c r="K24" s="499"/>
      <c r="L24" s="499"/>
      <c r="M24" s="500"/>
    </row>
    <row r="25" spans="1:16" x14ac:dyDescent="0.25">
      <c r="A25" s="72"/>
      <c r="B25" s="71"/>
      <c r="C25" s="72"/>
      <c r="D25" s="72"/>
      <c r="E25" s="73"/>
      <c r="G25" s="498"/>
      <c r="H25" s="499"/>
      <c r="I25" s="499"/>
      <c r="J25" s="499"/>
      <c r="K25" s="499"/>
      <c r="L25" s="499"/>
      <c r="M25" s="500"/>
    </row>
    <row r="26" spans="1:16" ht="17.100000000000001" customHeight="1" x14ac:dyDescent="0.25">
      <c r="A26" s="72"/>
      <c r="B26" s="74"/>
      <c r="C26" s="72"/>
      <c r="D26" s="72"/>
      <c r="E26" s="73"/>
      <c r="G26" s="501"/>
      <c r="H26" s="502"/>
      <c r="I26" s="502"/>
      <c r="J26" s="502"/>
      <c r="K26" s="502"/>
      <c r="L26" s="502"/>
      <c r="M26" s="503"/>
      <c r="O26" s="426" t="s">
        <v>5971</v>
      </c>
    </row>
    <row r="27" spans="1:16" ht="17.100000000000001" customHeight="1" x14ac:dyDescent="0.25">
      <c r="A27" s="72"/>
      <c r="B27" s="74"/>
      <c r="C27" s="72"/>
      <c r="D27" s="72"/>
      <c r="E27" s="73"/>
      <c r="G27" s="501"/>
      <c r="H27" s="502"/>
      <c r="I27" s="502"/>
      <c r="J27" s="502"/>
      <c r="K27" s="502"/>
      <c r="L27" s="502"/>
      <c r="M27" s="503"/>
      <c r="O27" s="67" t="s">
        <v>617</v>
      </c>
      <c r="P27" s="428">
        <v>300410</v>
      </c>
    </row>
    <row r="28" spans="1:16" ht="17.100000000000001" customHeight="1" x14ac:dyDescent="0.25">
      <c r="A28" s="72"/>
      <c r="B28" s="74"/>
      <c r="C28" s="72"/>
      <c r="D28" s="72"/>
      <c r="E28" s="73"/>
      <c r="G28" s="501"/>
      <c r="H28" s="502"/>
      <c r="I28" s="502"/>
      <c r="J28" s="502"/>
      <c r="K28" s="502"/>
      <c r="L28" s="502"/>
      <c r="M28" s="503"/>
      <c r="O28" s="67" t="s">
        <v>564</v>
      </c>
      <c r="P28" s="428">
        <v>1989472</v>
      </c>
    </row>
    <row r="29" spans="1:16" ht="17.100000000000001" customHeight="1" x14ac:dyDescent="0.25">
      <c r="A29" s="72"/>
      <c r="B29" s="71"/>
      <c r="C29" s="72"/>
      <c r="D29" s="72"/>
      <c r="E29" s="73"/>
      <c r="G29" s="501"/>
      <c r="H29" s="502"/>
      <c r="I29" s="502"/>
      <c r="J29" s="502"/>
      <c r="K29" s="502"/>
      <c r="L29" s="502"/>
      <c r="M29" s="503"/>
      <c r="O29" s="67" t="s">
        <v>5974</v>
      </c>
      <c r="P29" s="428">
        <v>-80000</v>
      </c>
    </row>
    <row r="30" spans="1:16" ht="17.100000000000001" customHeight="1" x14ac:dyDescent="0.25">
      <c r="A30" s="72"/>
      <c r="B30" s="71"/>
      <c r="C30" s="72"/>
      <c r="D30" s="72"/>
      <c r="E30" s="73"/>
      <c r="G30" s="501"/>
      <c r="H30" s="502"/>
      <c r="I30" s="502"/>
      <c r="J30" s="502"/>
      <c r="K30" s="502"/>
      <c r="L30" s="502"/>
      <c r="M30" s="503"/>
      <c r="O30" s="67" t="s">
        <v>5972</v>
      </c>
      <c r="P30" s="428">
        <v>-65000</v>
      </c>
    </row>
    <row r="31" spans="1:16" ht="17.100000000000001" customHeight="1" x14ac:dyDescent="0.25">
      <c r="A31" s="72"/>
      <c r="B31" s="71"/>
      <c r="C31" s="72"/>
      <c r="D31" s="72"/>
      <c r="E31" s="73"/>
      <c r="G31" s="501"/>
      <c r="H31" s="502"/>
      <c r="I31" s="502"/>
      <c r="J31" s="502"/>
      <c r="K31" s="502"/>
      <c r="L31" s="502"/>
      <c r="M31" s="503"/>
      <c r="O31" s="67" t="s">
        <v>5973</v>
      </c>
      <c r="P31" s="428">
        <v>-100000</v>
      </c>
    </row>
    <row r="32" spans="1:16" ht="17.100000000000001" customHeight="1" x14ac:dyDescent="0.25">
      <c r="A32" s="72"/>
      <c r="B32" s="85"/>
      <c r="C32" s="72"/>
      <c r="D32" s="72"/>
      <c r="E32" s="73"/>
      <c r="G32" s="501"/>
      <c r="H32" s="502"/>
      <c r="I32" s="502"/>
      <c r="J32" s="502"/>
      <c r="K32" s="502"/>
      <c r="L32" s="502"/>
      <c r="M32" s="503"/>
      <c r="O32" s="67" t="s">
        <v>5975</v>
      </c>
      <c r="P32" s="429">
        <v>-256000</v>
      </c>
    </row>
    <row r="33" spans="1:16" ht="17.100000000000001" customHeight="1" x14ac:dyDescent="0.25">
      <c r="A33" s="72"/>
      <c r="B33" s="85"/>
      <c r="C33" s="72"/>
      <c r="D33" s="72"/>
      <c r="E33" s="73"/>
      <c r="G33" s="504"/>
      <c r="H33" s="505"/>
      <c r="I33" s="505"/>
      <c r="J33" s="505"/>
      <c r="K33" s="505"/>
      <c r="L33" s="505"/>
      <c r="M33" s="506"/>
      <c r="P33" s="428">
        <f>SUM(P27:P32)</f>
        <v>1788882</v>
      </c>
    </row>
    <row r="34" spans="1:16" ht="17.100000000000001" customHeight="1" x14ac:dyDescent="0.25">
      <c r="A34" s="72"/>
      <c r="B34" s="76"/>
      <c r="C34" s="72"/>
      <c r="D34" s="72"/>
      <c r="E34" s="73"/>
      <c r="G34" s="504"/>
      <c r="H34" s="505"/>
      <c r="I34" s="505"/>
      <c r="J34" s="505"/>
      <c r="K34" s="505"/>
      <c r="L34" s="505"/>
      <c r="M34" s="506"/>
      <c r="O34" s="430" t="s">
        <v>5976</v>
      </c>
      <c r="P34" s="428"/>
    </row>
    <row r="35" spans="1:16" ht="17.100000000000001" customHeight="1" x14ac:dyDescent="0.25">
      <c r="A35" s="72"/>
      <c r="B35" s="85"/>
      <c r="C35" s="72"/>
      <c r="D35" s="72"/>
      <c r="E35" s="73"/>
      <c r="G35" s="504"/>
      <c r="H35" s="505"/>
      <c r="I35" s="505"/>
      <c r="J35" s="505"/>
      <c r="K35" s="505"/>
      <c r="L35" s="505"/>
      <c r="M35" s="506"/>
      <c r="O35" s="67" t="s">
        <v>617</v>
      </c>
      <c r="P35" s="428">
        <v>150000</v>
      </c>
    </row>
    <row r="36" spans="1:16" ht="17.100000000000001" customHeight="1" x14ac:dyDescent="0.25">
      <c r="A36" s="73"/>
      <c r="B36" s="73"/>
      <c r="C36" s="73"/>
      <c r="D36" s="73"/>
      <c r="E36" s="73"/>
      <c r="G36" s="504"/>
      <c r="H36" s="505"/>
      <c r="I36" s="505"/>
      <c r="J36" s="505"/>
      <c r="K36" s="505"/>
      <c r="L36" s="505"/>
      <c r="M36" s="506"/>
      <c r="O36" s="67" t="s">
        <v>564</v>
      </c>
      <c r="P36" s="427">
        <f>P33-P35</f>
        <v>1638882</v>
      </c>
    </row>
    <row r="37" spans="1:16" x14ac:dyDescent="0.25">
      <c r="A37" s="73"/>
      <c r="B37" s="73"/>
      <c r="C37" s="73"/>
      <c r="D37" s="73"/>
      <c r="E37" s="73"/>
      <c r="G37" s="504"/>
      <c r="H37" s="505"/>
      <c r="I37" s="505"/>
      <c r="J37" s="505"/>
      <c r="K37" s="505"/>
      <c r="L37" s="505"/>
      <c r="M37" s="506"/>
    </row>
    <row r="38" spans="1:16" x14ac:dyDescent="0.25">
      <c r="G38" s="504"/>
      <c r="H38" s="505"/>
      <c r="I38" s="505"/>
      <c r="J38" s="505"/>
      <c r="K38" s="505"/>
      <c r="L38" s="505"/>
      <c r="M38" s="506"/>
    </row>
    <row r="39" spans="1:16" x14ac:dyDescent="0.25">
      <c r="G39" s="504"/>
      <c r="H39" s="505"/>
      <c r="I39" s="505"/>
      <c r="J39" s="505"/>
      <c r="K39" s="505"/>
      <c r="L39" s="505"/>
      <c r="M39" s="506"/>
    </row>
    <row r="40" spans="1:16" x14ac:dyDescent="0.25">
      <c r="G40" s="504"/>
      <c r="H40" s="505"/>
      <c r="I40" s="505"/>
      <c r="J40" s="505"/>
      <c r="K40" s="505"/>
      <c r="L40" s="505"/>
      <c r="M40" s="506"/>
    </row>
    <row r="41" spans="1:16" x14ac:dyDescent="0.25">
      <c r="G41" s="504"/>
      <c r="H41" s="505"/>
      <c r="I41" s="505"/>
      <c r="J41" s="505"/>
      <c r="K41" s="505"/>
      <c r="L41" s="505"/>
      <c r="M41" s="506"/>
    </row>
    <row r="42" spans="1:16" x14ac:dyDescent="0.25">
      <c r="G42" s="504"/>
      <c r="H42" s="505"/>
      <c r="I42" s="505"/>
      <c r="J42" s="505"/>
      <c r="K42" s="505"/>
      <c r="L42" s="505"/>
      <c r="M42" s="506"/>
    </row>
    <row r="43" spans="1:16" x14ac:dyDescent="0.25">
      <c r="G43" s="504"/>
      <c r="H43" s="505"/>
      <c r="I43" s="505"/>
      <c r="J43" s="505"/>
      <c r="K43" s="505"/>
      <c r="L43" s="505"/>
      <c r="M43" s="506"/>
    </row>
    <row r="44" spans="1:16" x14ac:dyDescent="0.25">
      <c r="G44" s="504"/>
      <c r="H44" s="505"/>
      <c r="I44" s="505"/>
      <c r="J44" s="505"/>
      <c r="K44" s="505"/>
      <c r="L44" s="505"/>
      <c r="M44" s="506"/>
    </row>
    <row r="45" spans="1:16" ht="16.5" thickBot="1" x14ac:dyDescent="0.3">
      <c r="G45" s="507"/>
      <c r="H45" s="508"/>
      <c r="I45" s="508"/>
      <c r="J45" s="508"/>
      <c r="K45" s="508"/>
      <c r="L45" s="508"/>
      <c r="M45" s="509"/>
    </row>
    <row r="46" spans="1:16" ht="16.5" thickTop="1" x14ac:dyDescent="0.25"/>
  </sheetData>
  <mergeCells count="4">
    <mergeCell ref="A1:E1"/>
    <mergeCell ref="A2:E2"/>
    <mergeCell ref="C4:D4"/>
    <mergeCell ref="G4:M45"/>
  </mergeCells>
  <printOptions gridLines="1"/>
  <pageMargins left="0.75" right="0.75" top="1" bottom="1" header="0.5" footer="0.5"/>
  <pageSetup orientation="portrait" horizontalDpi="1200" verticalDpi="120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H249"/>
  <sheetViews>
    <sheetView workbookViewId="0"/>
  </sheetViews>
  <sheetFormatPr defaultColWidth="8.83203125" defaultRowHeight="15.75" x14ac:dyDescent="0.25"/>
  <cols>
    <col min="1" max="1" width="8.83203125" style="227"/>
    <col min="2" max="2" width="14.83203125" style="227" customWidth="1"/>
    <col min="3" max="3" width="12.33203125" style="227" customWidth="1"/>
    <col min="4" max="4" width="13.1640625" style="227" bestFit="1" customWidth="1"/>
    <col min="5" max="5" width="9.83203125" style="227" customWidth="1"/>
    <col min="6" max="7" width="8.83203125" style="227"/>
    <col min="8" max="10" width="12.83203125" style="227" customWidth="1"/>
    <col min="11" max="12" width="8.83203125" style="227"/>
    <col min="13" max="13" width="9.83203125" style="227" customWidth="1"/>
    <col min="14" max="15" width="11.1640625" style="227" bestFit="1" customWidth="1"/>
    <col min="16" max="16" width="12.5" style="227" customWidth="1"/>
    <col min="17" max="17" width="12.1640625" style="227" customWidth="1"/>
    <col min="18" max="18" width="8.83203125" style="227"/>
    <col min="19" max="21" width="12.83203125" style="227" customWidth="1"/>
    <col min="22" max="22" width="8.83203125" style="227"/>
    <col min="23" max="23" width="28.1640625" style="227" customWidth="1"/>
    <col min="24" max="34" width="12.83203125" style="227" customWidth="1"/>
    <col min="35" max="16384" width="8.83203125" style="227"/>
  </cols>
  <sheetData>
    <row r="3" spans="1:34" x14ac:dyDescent="0.25">
      <c r="O3" s="451"/>
      <c r="P3" s="451" t="s">
        <v>6023</v>
      </c>
      <c r="Q3" s="451" t="s">
        <v>6021</v>
      </c>
      <c r="X3" s="452" t="s">
        <v>5917</v>
      </c>
      <c r="Y3" s="452" t="s">
        <v>6024</v>
      </c>
      <c r="Z3" s="452" t="s">
        <v>6025</v>
      </c>
      <c r="AA3" s="452" t="s">
        <v>6026</v>
      </c>
      <c r="AB3" s="452" t="s">
        <v>6027</v>
      </c>
      <c r="AC3" s="452" t="s">
        <v>6028</v>
      </c>
      <c r="AD3" s="452" t="s">
        <v>6029</v>
      </c>
      <c r="AE3" s="452" t="s">
        <v>6030</v>
      </c>
      <c r="AF3" s="452" t="s">
        <v>6031</v>
      </c>
      <c r="AG3" s="452" t="s">
        <v>6039</v>
      </c>
      <c r="AH3" s="452" t="s">
        <v>6040</v>
      </c>
    </row>
    <row r="4" spans="1:34" x14ac:dyDescent="0.25">
      <c r="O4" s="451" t="s">
        <v>6023</v>
      </c>
      <c r="P4" s="451" t="s">
        <v>616</v>
      </c>
      <c r="Q4" s="451" t="s">
        <v>616</v>
      </c>
      <c r="W4" s="476" t="s">
        <v>6010</v>
      </c>
      <c r="X4" s="227">
        <f>S10</f>
        <v>800000</v>
      </c>
      <c r="Y4" s="227">
        <f>S22</f>
        <v>700000</v>
      </c>
      <c r="Z4" s="227">
        <f>S34</f>
        <v>500000</v>
      </c>
      <c r="AA4" s="227">
        <f>S46</f>
        <v>300000</v>
      </c>
      <c r="AB4" s="227">
        <f>S58</f>
        <v>300000</v>
      </c>
      <c r="AC4" s="227">
        <f>S70</f>
        <v>300000</v>
      </c>
      <c r="AD4" s="227">
        <f>S82</f>
        <v>200000</v>
      </c>
      <c r="AE4" s="227">
        <f>S94</f>
        <v>100000</v>
      </c>
      <c r="AF4" s="227">
        <f>S106</f>
        <v>100000</v>
      </c>
      <c r="AG4" s="227">
        <f>S118</f>
        <v>0</v>
      </c>
      <c r="AH4" s="227">
        <f>S130</f>
        <v>0</v>
      </c>
    </row>
    <row r="5" spans="1:34" x14ac:dyDescent="0.25">
      <c r="B5" s="227" t="s">
        <v>6020</v>
      </c>
      <c r="L5" s="228">
        <f>'B4'!F9</f>
        <v>3.2500000000000001E-2</v>
      </c>
      <c r="M5" s="230">
        <v>42036</v>
      </c>
      <c r="N5" s="227">
        <v>200000</v>
      </c>
      <c r="O5" s="227">
        <f>L5/12*N5</f>
        <v>541.66666666666663</v>
      </c>
      <c r="W5" s="476" t="s">
        <v>6011</v>
      </c>
      <c r="X5" s="227">
        <f>H10</f>
        <v>797816.37</v>
      </c>
      <c r="Y5" s="227">
        <f>H22</f>
        <v>771039.52338252298</v>
      </c>
      <c r="Z5" s="227">
        <f>H34</f>
        <v>743174.52411171561</v>
      </c>
      <c r="AA5" s="227">
        <f>H46</f>
        <v>714177.15203671891</v>
      </c>
      <c r="AB5" s="227">
        <f>H58</f>
        <v>684001.38999617577</v>
      </c>
      <c r="AC5" s="227">
        <f>H70</f>
        <v>652599.35079164233</v>
      </c>
      <c r="AD5" s="227">
        <f>H82</f>
        <v>619921.20119335933</v>
      </c>
      <c r="AE5" s="227">
        <f>H94</f>
        <v>575730.16574873554</v>
      </c>
      <c r="AF5" s="227">
        <f>H106</f>
        <v>539928.22010162345</v>
      </c>
      <c r="AG5" s="227">
        <f>H118</f>
        <v>400822.19036748982</v>
      </c>
      <c r="AH5" s="227">
        <f>H130</f>
        <v>0.11993292694387492</v>
      </c>
    </row>
    <row r="6" spans="1:34" x14ac:dyDescent="0.25">
      <c r="B6" s="227" t="s">
        <v>6016</v>
      </c>
      <c r="D6" s="229">
        <f>ROUND(PMT(B7/12,240,-B9),2)</f>
        <v>4843.63</v>
      </c>
      <c r="E6" s="229" t="s">
        <v>6018</v>
      </c>
      <c r="M6" s="230">
        <v>42064</v>
      </c>
      <c r="N6" s="227">
        <v>450000</v>
      </c>
      <c r="O6" s="227">
        <f>L5*N6/12</f>
        <v>1218.75</v>
      </c>
      <c r="W6" s="445" t="s">
        <v>6012</v>
      </c>
      <c r="X6" s="227">
        <f>U10</f>
        <v>8260.4166666666661</v>
      </c>
      <c r="Y6" s="227">
        <f>U22</f>
        <v>27125.000000000004</v>
      </c>
      <c r="Z6" s="227">
        <f>U34</f>
        <v>22750.000000000007</v>
      </c>
      <c r="AA6" s="227">
        <f>U46</f>
        <v>15750</v>
      </c>
      <c r="AB6" s="227">
        <f>U58</f>
        <v>10500.000000000002</v>
      </c>
      <c r="AC6" s="227">
        <f>U70</f>
        <v>10500.000000000002</v>
      </c>
      <c r="AD6" s="227">
        <f>U82</f>
        <v>9625</v>
      </c>
      <c r="AE6" s="227">
        <f>U94</f>
        <v>6125.0000000000009</v>
      </c>
      <c r="AF6" s="227">
        <f>U106</f>
        <v>3500.0000000000005</v>
      </c>
      <c r="AG6" s="227">
        <f>U118</f>
        <v>2625.0000000000005</v>
      </c>
      <c r="AH6" s="227">
        <f>U130</f>
        <v>0</v>
      </c>
    </row>
    <row r="7" spans="1:34" x14ac:dyDescent="0.25">
      <c r="B7" s="228">
        <v>3.9899999999999998E-2</v>
      </c>
      <c r="C7" s="228">
        <f>1+B7/12</f>
        <v>1.003325</v>
      </c>
      <c r="D7" s="227">
        <f>D6*12</f>
        <v>58123.56</v>
      </c>
      <c r="E7" s="227" t="s">
        <v>6017</v>
      </c>
      <c r="M7" s="230">
        <v>42095</v>
      </c>
      <c r="N7" s="227">
        <f>'B4'!F4</f>
        <v>800000</v>
      </c>
      <c r="O7" s="227">
        <f>L5*N7/12</f>
        <v>2166.6666666666665</v>
      </c>
      <c r="W7" s="445" t="s">
        <v>6013</v>
      </c>
      <c r="X7" s="227">
        <f>J10</f>
        <v>2659.9999999999955</v>
      </c>
      <c r="Y7" s="227">
        <f>J22</f>
        <v>31346.713382522976</v>
      </c>
      <c r="Z7" s="227">
        <f>J34</f>
        <v>30258.560729192621</v>
      </c>
      <c r="AA7" s="227">
        <f>J46</f>
        <v>29126.187925003287</v>
      </c>
      <c r="AB7" s="227">
        <f>J58</f>
        <v>27947.797959456853</v>
      </c>
      <c r="AC7" s="227">
        <f>J70</f>
        <v>26721.520795466546</v>
      </c>
      <c r="AD7" s="227">
        <f>J82</f>
        <v>25445.410401716996</v>
      </c>
      <c r="AE7" s="227">
        <f>J94</f>
        <v>23932.524555376207</v>
      </c>
      <c r="AF7" s="227">
        <f>J106</f>
        <v>22321.614352887897</v>
      </c>
      <c r="AG7" s="227">
        <f>J118</f>
        <v>19017.530265866371</v>
      </c>
      <c r="AH7" s="227">
        <f>J130</f>
        <v>8715.4895654371358</v>
      </c>
    </row>
    <row r="8" spans="1:34" x14ac:dyDescent="0.25">
      <c r="C8" s="227" t="s">
        <v>616</v>
      </c>
      <c r="E8" s="227" t="s">
        <v>6019</v>
      </c>
      <c r="H8" s="451"/>
      <c r="I8" s="452" t="s">
        <v>6021</v>
      </c>
      <c r="J8" s="452" t="s">
        <v>6023</v>
      </c>
      <c r="M8" s="230">
        <v>42125</v>
      </c>
      <c r="N8" s="227">
        <f>N7</f>
        <v>800000</v>
      </c>
      <c r="O8" s="227">
        <f>O7</f>
        <v>2166.6666666666665</v>
      </c>
      <c r="S8" s="451"/>
      <c r="T8" s="452" t="s">
        <v>6021</v>
      </c>
      <c r="U8" s="452" t="s">
        <v>6023</v>
      </c>
      <c r="W8" s="445" t="s">
        <v>6014</v>
      </c>
      <c r="X8" s="227">
        <f>'B4'!F40</f>
        <v>0</v>
      </c>
      <c r="Y8" s="227">
        <f>'B4'!G40</f>
        <v>100000</v>
      </c>
      <c r="Z8" s="227">
        <f>'B4'!H40</f>
        <v>200000</v>
      </c>
      <c r="AA8" s="227">
        <f>'B4'!I40</f>
        <v>200000</v>
      </c>
      <c r="AB8" s="227">
        <f>'B4'!J40</f>
        <v>0</v>
      </c>
      <c r="AC8" s="227">
        <f>'B4'!K40</f>
        <v>0</v>
      </c>
      <c r="AD8" s="227">
        <f>'B4'!L40</f>
        <v>100000</v>
      </c>
      <c r="AE8" s="227">
        <f>'B4'!M40</f>
        <v>100000</v>
      </c>
      <c r="AF8" s="227">
        <f>'B4'!N40</f>
        <v>0</v>
      </c>
      <c r="AG8" s="227">
        <f>'B4'!O40</f>
        <v>100000</v>
      </c>
      <c r="AH8" s="227">
        <f>'B4'!P40</f>
        <v>0</v>
      </c>
    </row>
    <row r="9" spans="1:34" x14ac:dyDescent="0.25">
      <c r="A9" s="227">
        <v>1</v>
      </c>
      <c r="B9" s="227">
        <f>'B4'!F5</f>
        <v>800000</v>
      </c>
      <c r="C9" s="227">
        <f>D6+X9</f>
        <v>4843.63</v>
      </c>
      <c r="E9" s="230">
        <v>42156</v>
      </c>
      <c r="H9" s="452" t="s">
        <v>5842</v>
      </c>
      <c r="I9" s="452" t="s">
        <v>6022</v>
      </c>
      <c r="J9" s="452" t="s">
        <v>6022</v>
      </c>
      <c r="M9" s="230">
        <v>42156</v>
      </c>
      <c r="N9" s="227">
        <f>N8</f>
        <v>800000</v>
      </c>
      <c r="O9" s="227">
        <f>O8</f>
        <v>2166.6666666666665</v>
      </c>
      <c r="P9" s="227">
        <f>SUM(O5:O9)</f>
        <v>8260.4166666666661</v>
      </c>
      <c r="S9" s="452" t="s">
        <v>5842</v>
      </c>
      <c r="T9" s="452" t="s">
        <v>6022</v>
      </c>
      <c r="U9" s="452" t="s">
        <v>6022</v>
      </c>
      <c r="W9" s="445" t="s">
        <v>6043</v>
      </c>
      <c r="X9" s="227">
        <f>'B4'!F41</f>
        <v>0</v>
      </c>
      <c r="Y9" s="227">
        <f>'B4'!G41</f>
        <v>0</v>
      </c>
      <c r="Z9" s="227">
        <f>'B4'!H41</f>
        <v>0</v>
      </c>
      <c r="AA9" s="227">
        <f>'B4'!I41</f>
        <v>0</v>
      </c>
      <c r="AB9" s="227">
        <f>'B4'!J41</f>
        <v>0</v>
      </c>
      <c r="AC9" s="227">
        <f>'B4'!K41</f>
        <v>0</v>
      </c>
      <c r="AD9" s="227">
        <f>'B4'!L41</f>
        <v>0</v>
      </c>
      <c r="AE9" s="227">
        <f>'B4'!M41</f>
        <v>10000</v>
      </c>
      <c r="AF9" s="227">
        <f>'B4'!N41</f>
        <v>0</v>
      </c>
      <c r="AG9" s="227">
        <f>'B4'!O41</f>
        <v>100000</v>
      </c>
      <c r="AH9" s="227">
        <f>'B4'!P41</f>
        <v>351414</v>
      </c>
    </row>
    <row r="10" spans="1:34" x14ac:dyDescent="0.25">
      <c r="A10" s="227">
        <v>2</v>
      </c>
      <c r="B10" s="231">
        <f>B9*$C$7-C9</f>
        <v>797816.37</v>
      </c>
      <c r="C10" s="227">
        <f>MIN(D$6,B10*C$7)+Y$9/12</f>
        <v>4843.63</v>
      </c>
      <c r="E10" s="230">
        <v>42186</v>
      </c>
      <c r="G10" s="451" t="s">
        <v>5917</v>
      </c>
      <c r="H10" s="227">
        <f>B10</f>
        <v>797816.37</v>
      </c>
      <c r="I10" s="227">
        <f>B9-B10</f>
        <v>2183.6300000000047</v>
      </c>
      <c r="J10" s="227">
        <f>C9-I10</f>
        <v>2659.9999999999955</v>
      </c>
      <c r="L10" s="228">
        <f>'B4'!G9</f>
        <v>3.5000000000000003E-2</v>
      </c>
      <c r="M10" s="230">
        <v>42186</v>
      </c>
      <c r="N10" s="231">
        <f t="shared" ref="N10:N15" si="0">N9</f>
        <v>800000</v>
      </c>
      <c r="O10" s="227">
        <f>L$10*N10/12</f>
        <v>2333.3333333333335</v>
      </c>
      <c r="R10" s="451" t="str">
        <f>G10</f>
        <v>FY 15</v>
      </c>
      <c r="S10" s="227">
        <f>N10</f>
        <v>800000</v>
      </c>
      <c r="T10" s="227">
        <f>Q9</f>
        <v>0</v>
      </c>
      <c r="U10" s="227">
        <f>P9</f>
        <v>8260.4166666666661</v>
      </c>
      <c r="W10" s="445" t="s">
        <v>6015</v>
      </c>
      <c r="X10" s="227">
        <f>I10</f>
        <v>2183.6300000000047</v>
      </c>
      <c r="Y10" s="227">
        <f>I22</f>
        <v>26776.846617477015</v>
      </c>
      <c r="Z10" s="227">
        <f>I34</f>
        <v>27864.99927080737</v>
      </c>
      <c r="AA10" s="227">
        <f>I46</f>
        <v>28997.372074996703</v>
      </c>
      <c r="AB10" s="227">
        <f>I58</f>
        <v>30175.762040543137</v>
      </c>
      <c r="AC10" s="227">
        <f>I70</f>
        <v>31402.039204533445</v>
      </c>
      <c r="AD10" s="227">
        <f>I82</f>
        <v>32678.149598282995</v>
      </c>
      <c r="AE10" s="227">
        <f>I94</f>
        <v>44191.035444623791</v>
      </c>
      <c r="AF10" s="227">
        <f>I106</f>
        <v>35801.945647112094</v>
      </c>
      <c r="AG10" s="227">
        <f>I118</f>
        <v>139106.02973413363</v>
      </c>
      <c r="AH10" s="227">
        <f>I130</f>
        <v>400822.07043456286</v>
      </c>
    </row>
    <row r="11" spans="1:34" x14ac:dyDescent="0.25">
      <c r="A11" s="227">
        <v>3</v>
      </c>
      <c r="B11" s="232">
        <f t="shared" ref="B11:B75" si="1">B10*$C$7-C10</f>
        <v>795625.47943025001</v>
      </c>
      <c r="C11" s="227">
        <f>MIN(C10,B11*C$7)</f>
        <v>4843.63</v>
      </c>
      <c r="E11" s="230">
        <v>42217</v>
      </c>
      <c r="M11" s="230">
        <v>42217</v>
      </c>
      <c r="N11" s="227">
        <f t="shared" si="0"/>
        <v>800000</v>
      </c>
      <c r="O11" s="227">
        <f t="shared" ref="O11:O74" si="2">L$10*N11/12</f>
        <v>2333.3333333333335</v>
      </c>
      <c r="W11" s="227" t="s">
        <v>6041</v>
      </c>
      <c r="X11" s="479">
        <f>'B4'!F9</f>
        <v>3.2500000000000001E-2</v>
      </c>
      <c r="Y11" s="479">
        <f>'B4'!G9</f>
        <v>3.5000000000000003E-2</v>
      </c>
      <c r="Z11" s="479">
        <f>'B4'!H9</f>
        <v>3.7499999999999999E-2</v>
      </c>
      <c r="AA11" s="479">
        <f>'B4'!I9</f>
        <v>0.04</v>
      </c>
      <c r="AB11" s="479">
        <f>'B4'!J9</f>
        <v>4.4999999999999998E-2</v>
      </c>
      <c r="AC11" s="479">
        <f>'B4'!K9</f>
        <v>4.4999999999999998E-2</v>
      </c>
      <c r="AD11" s="479">
        <f>'B4'!L9</f>
        <v>4.4999999999999998E-2</v>
      </c>
      <c r="AE11" s="479">
        <f>'B4'!M9</f>
        <v>4.4999999999999998E-2</v>
      </c>
      <c r="AF11" s="479">
        <f>'B4'!N9</f>
        <v>4.4999999999999998E-2</v>
      </c>
      <c r="AG11" s="479">
        <f>'B4'!O9</f>
        <v>4.4999999999999998E-2</v>
      </c>
      <c r="AH11" s="479">
        <f>'B4'!R15</f>
        <v>0</v>
      </c>
    </row>
    <row r="12" spans="1:34" x14ac:dyDescent="0.25">
      <c r="A12" s="227">
        <v>4</v>
      </c>
      <c r="B12" s="232">
        <f t="shared" si="1"/>
        <v>793427.30414935562</v>
      </c>
      <c r="C12" s="227">
        <f t="shared" ref="C12:C21" si="3">MIN(C11,B12*C$7)</f>
        <v>4843.63</v>
      </c>
      <c r="D12" s="227">
        <f>SUM(C9:C11)</f>
        <v>14530.89</v>
      </c>
      <c r="E12" s="230">
        <v>42248</v>
      </c>
      <c r="M12" s="230">
        <v>42248</v>
      </c>
      <c r="N12" s="227">
        <f t="shared" si="0"/>
        <v>800000</v>
      </c>
      <c r="O12" s="227">
        <f t="shared" si="2"/>
        <v>2333.3333333333335</v>
      </c>
    </row>
    <row r="13" spans="1:34" x14ac:dyDescent="0.25">
      <c r="A13" s="227">
        <v>5</v>
      </c>
      <c r="B13" s="232">
        <f t="shared" si="1"/>
        <v>791221.81993565219</v>
      </c>
      <c r="C13" s="227">
        <f t="shared" si="3"/>
        <v>4843.63</v>
      </c>
      <c r="E13" s="230">
        <v>42278</v>
      </c>
      <c r="M13" s="230">
        <v>42278</v>
      </c>
      <c r="N13" s="227">
        <f t="shared" si="0"/>
        <v>800000</v>
      </c>
      <c r="O13" s="227">
        <f t="shared" si="2"/>
        <v>2333.3333333333335</v>
      </c>
    </row>
    <row r="14" spans="1:34" x14ac:dyDescent="0.25">
      <c r="A14" s="227">
        <v>6</v>
      </c>
      <c r="B14" s="232">
        <f t="shared" si="1"/>
        <v>789009.00248693826</v>
      </c>
      <c r="C14" s="227">
        <f t="shared" si="3"/>
        <v>4843.63</v>
      </c>
      <c r="E14" s="230">
        <v>42309</v>
      </c>
      <c r="M14" s="230">
        <v>42309</v>
      </c>
      <c r="N14" s="227">
        <f t="shared" si="0"/>
        <v>800000</v>
      </c>
      <c r="O14" s="227">
        <f t="shared" si="2"/>
        <v>2333.3333333333335</v>
      </c>
    </row>
    <row r="15" spans="1:34" x14ac:dyDescent="0.25">
      <c r="A15" s="227">
        <v>7</v>
      </c>
      <c r="B15" s="232">
        <f t="shared" si="1"/>
        <v>786788.82742020732</v>
      </c>
      <c r="C15" s="227">
        <f t="shared" si="3"/>
        <v>4843.63</v>
      </c>
      <c r="E15" s="230">
        <v>42339</v>
      </c>
      <c r="M15" s="230">
        <v>42339</v>
      </c>
      <c r="N15" s="227">
        <f t="shared" si="0"/>
        <v>800000</v>
      </c>
      <c r="O15" s="227">
        <f t="shared" si="2"/>
        <v>2333.3333333333335</v>
      </c>
      <c r="P15" s="227">
        <f>SUM(O10:O15)</f>
        <v>14000.000000000002</v>
      </c>
      <c r="Q15" s="227">
        <f>Y8/2</f>
        <v>50000</v>
      </c>
    </row>
    <row r="16" spans="1:34" x14ac:dyDescent="0.25">
      <c r="A16" s="227">
        <v>8</v>
      </c>
      <c r="B16" s="232">
        <f t="shared" si="1"/>
        <v>784561.2702713795</v>
      </c>
      <c r="C16" s="227">
        <f t="shared" si="3"/>
        <v>4843.63</v>
      </c>
      <c r="E16" s="230">
        <v>42370</v>
      </c>
      <c r="M16" s="230">
        <v>42370</v>
      </c>
      <c r="N16" s="231">
        <f>N15-Q15</f>
        <v>750000</v>
      </c>
      <c r="O16" s="227">
        <f t="shared" si="2"/>
        <v>2187.5000000000005</v>
      </c>
    </row>
    <row r="17" spans="1:21" x14ac:dyDescent="0.25">
      <c r="A17" s="227">
        <v>9</v>
      </c>
      <c r="B17" s="232">
        <f t="shared" si="1"/>
        <v>782326.30649503181</v>
      </c>
      <c r="C17" s="227">
        <f t="shared" si="3"/>
        <v>4843.63</v>
      </c>
      <c r="E17" s="230">
        <v>42401</v>
      </c>
      <c r="M17" s="230">
        <v>42401</v>
      </c>
      <c r="N17" s="227">
        <f>N16</f>
        <v>750000</v>
      </c>
      <c r="O17" s="227">
        <f t="shared" si="2"/>
        <v>2187.5000000000005</v>
      </c>
    </row>
    <row r="18" spans="1:21" x14ac:dyDescent="0.25">
      <c r="A18" s="227">
        <v>10</v>
      </c>
      <c r="B18" s="232">
        <f t="shared" si="1"/>
        <v>780083.91146412783</v>
      </c>
      <c r="C18" s="227">
        <f t="shared" si="3"/>
        <v>4843.63</v>
      </c>
      <c r="E18" s="230">
        <v>42430</v>
      </c>
      <c r="M18" s="230">
        <v>42430</v>
      </c>
      <c r="N18" s="227">
        <f t="shared" ref="N18:N39" si="4">N17</f>
        <v>750000</v>
      </c>
      <c r="O18" s="227">
        <f t="shared" si="2"/>
        <v>2187.5000000000005</v>
      </c>
    </row>
    <row r="19" spans="1:21" x14ac:dyDescent="0.25">
      <c r="A19" s="227">
        <v>11</v>
      </c>
      <c r="B19" s="232">
        <f t="shared" si="1"/>
        <v>777834.06046974612</v>
      </c>
      <c r="C19" s="227">
        <f t="shared" si="3"/>
        <v>4843.63</v>
      </c>
      <c r="E19" s="230">
        <v>42461</v>
      </c>
      <c r="M19" s="230">
        <v>42461</v>
      </c>
      <c r="N19" s="227">
        <f t="shared" si="4"/>
        <v>750000</v>
      </c>
      <c r="O19" s="227">
        <f t="shared" si="2"/>
        <v>2187.5000000000005</v>
      </c>
    </row>
    <row r="20" spans="1:21" x14ac:dyDescent="0.25">
      <c r="A20" s="227">
        <v>12</v>
      </c>
      <c r="B20" s="232">
        <f t="shared" si="1"/>
        <v>775576.72872080805</v>
      </c>
      <c r="C20" s="227">
        <f t="shared" si="3"/>
        <v>4843.63</v>
      </c>
      <c r="E20" s="230">
        <v>42491</v>
      </c>
      <c r="M20" s="230">
        <v>42491</v>
      </c>
      <c r="N20" s="227">
        <f t="shared" si="4"/>
        <v>750000</v>
      </c>
      <c r="O20" s="227">
        <f t="shared" si="2"/>
        <v>2187.5000000000005</v>
      </c>
    </row>
    <row r="21" spans="1:21" x14ac:dyDescent="0.25">
      <c r="A21" s="227">
        <v>13</v>
      </c>
      <c r="B21" s="232">
        <f t="shared" si="1"/>
        <v>773311.89134380477</v>
      </c>
      <c r="C21" s="227">
        <f t="shared" si="3"/>
        <v>4843.63</v>
      </c>
      <c r="E21" s="230">
        <v>42522</v>
      </c>
      <c r="M21" s="230">
        <v>42522</v>
      </c>
      <c r="N21" s="227">
        <f t="shared" si="4"/>
        <v>750000</v>
      </c>
      <c r="O21" s="227">
        <f t="shared" si="2"/>
        <v>2187.5000000000005</v>
      </c>
      <c r="P21" s="227">
        <f>SUM(O16:O21)</f>
        <v>13125.000000000002</v>
      </c>
      <c r="Q21" s="227">
        <f>Q15</f>
        <v>50000</v>
      </c>
    </row>
    <row r="22" spans="1:21" x14ac:dyDescent="0.25">
      <c r="A22" s="227">
        <v>14</v>
      </c>
      <c r="B22" s="231">
        <f t="shared" si="1"/>
        <v>771039.52338252298</v>
      </c>
      <c r="C22" s="227">
        <f>MIN(D$6,B22*C$7)+Z$9/12</f>
        <v>4843.63</v>
      </c>
      <c r="E22" s="230">
        <v>42552</v>
      </c>
      <c r="G22" s="451" t="s">
        <v>6024</v>
      </c>
      <c r="H22" s="227">
        <f>B22</f>
        <v>771039.52338252298</v>
      </c>
      <c r="I22" s="227">
        <f>H10-H22</f>
        <v>26776.846617477015</v>
      </c>
      <c r="J22" s="227">
        <f>SUM(C10:C21)-I22</f>
        <v>31346.713382522976</v>
      </c>
      <c r="M22" s="230">
        <v>42552</v>
      </c>
      <c r="N22" s="231">
        <f>N21-Q21</f>
        <v>700000</v>
      </c>
      <c r="O22" s="227">
        <f t="shared" si="2"/>
        <v>2041.666666666667</v>
      </c>
      <c r="R22" s="451" t="str">
        <f>G22</f>
        <v>FY 16</v>
      </c>
      <c r="S22" s="227">
        <f>N22</f>
        <v>700000</v>
      </c>
      <c r="T22" s="227">
        <f>Q15+Q21</f>
        <v>100000</v>
      </c>
      <c r="U22" s="227">
        <f>P15+P21</f>
        <v>27125.000000000004</v>
      </c>
    </row>
    <row r="23" spans="1:21" x14ac:dyDescent="0.25">
      <c r="A23" s="227">
        <v>15</v>
      </c>
      <c r="B23" s="232">
        <f t="shared" si="1"/>
        <v>768759.59979776992</v>
      </c>
      <c r="C23" s="227">
        <f>MIN(C22,B23*C$7)</f>
        <v>4843.63</v>
      </c>
      <c r="E23" s="230">
        <v>42583</v>
      </c>
      <c r="M23" s="230">
        <v>42583</v>
      </c>
      <c r="N23" s="227">
        <f t="shared" si="4"/>
        <v>700000</v>
      </c>
      <c r="O23" s="227">
        <f t="shared" si="2"/>
        <v>2041.666666666667</v>
      </c>
    </row>
    <row r="24" spans="1:21" x14ac:dyDescent="0.25">
      <c r="A24" s="227">
        <v>16</v>
      </c>
      <c r="B24" s="232">
        <f t="shared" si="1"/>
        <v>766472.09546709748</v>
      </c>
      <c r="C24" s="227">
        <f t="shared" ref="C24:C33" si="5">MIN(C23,B24*C$7)</f>
        <v>4843.63</v>
      </c>
      <c r="D24" s="227">
        <f>SUM(C12:C23)</f>
        <v>58123.55999999999</v>
      </c>
      <c r="E24" s="230">
        <v>42614</v>
      </c>
      <c r="M24" s="230">
        <v>42614</v>
      </c>
      <c r="N24" s="227">
        <f t="shared" si="4"/>
        <v>700000</v>
      </c>
      <c r="O24" s="227">
        <f t="shared" si="2"/>
        <v>2041.666666666667</v>
      </c>
    </row>
    <row r="25" spans="1:21" x14ac:dyDescent="0.25">
      <c r="A25" s="227">
        <v>17</v>
      </c>
      <c r="B25" s="232">
        <f t="shared" si="1"/>
        <v>764176.98518452561</v>
      </c>
      <c r="C25" s="227">
        <f t="shared" si="5"/>
        <v>4843.63</v>
      </c>
      <c r="E25" s="230">
        <v>42644</v>
      </c>
      <c r="M25" s="230">
        <v>42644</v>
      </c>
      <c r="N25" s="227">
        <f t="shared" si="4"/>
        <v>700000</v>
      </c>
      <c r="O25" s="227">
        <f t="shared" si="2"/>
        <v>2041.666666666667</v>
      </c>
    </row>
    <row r="26" spans="1:21" x14ac:dyDescent="0.25">
      <c r="A26" s="227">
        <v>18</v>
      </c>
      <c r="B26" s="232">
        <f t="shared" si="1"/>
        <v>761874.24366026418</v>
      </c>
      <c r="C26" s="227">
        <f t="shared" si="5"/>
        <v>4843.63</v>
      </c>
      <c r="E26" s="230">
        <v>42675</v>
      </c>
      <c r="M26" s="230">
        <v>42675</v>
      </c>
      <c r="N26" s="227">
        <f t="shared" si="4"/>
        <v>700000</v>
      </c>
      <c r="O26" s="227">
        <f t="shared" si="2"/>
        <v>2041.666666666667</v>
      </c>
    </row>
    <row r="27" spans="1:21" x14ac:dyDescent="0.25">
      <c r="A27" s="227">
        <v>19</v>
      </c>
      <c r="B27" s="232">
        <f t="shared" si="1"/>
        <v>759563.84552043455</v>
      </c>
      <c r="C27" s="227">
        <f t="shared" si="5"/>
        <v>4843.63</v>
      </c>
      <c r="E27" s="230">
        <v>42705</v>
      </c>
      <c r="M27" s="230">
        <v>42705</v>
      </c>
      <c r="N27" s="227">
        <f t="shared" si="4"/>
        <v>700000</v>
      </c>
      <c r="O27" s="227">
        <f t="shared" si="2"/>
        <v>2041.666666666667</v>
      </c>
      <c r="P27" s="227">
        <f>SUM(O22:O27)</f>
        <v>12250.000000000004</v>
      </c>
      <c r="Q27" s="227">
        <f>Z8/2</f>
        <v>100000</v>
      </c>
    </row>
    <row r="28" spans="1:21" x14ac:dyDescent="0.25">
      <c r="A28" s="227">
        <v>20</v>
      </c>
      <c r="B28" s="232">
        <f t="shared" si="1"/>
        <v>757245.76530679001</v>
      </c>
      <c r="C28" s="227">
        <f t="shared" si="5"/>
        <v>4843.63</v>
      </c>
      <c r="E28" s="230">
        <v>42736</v>
      </c>
      <c r="M28" s="230">
        <v>42736</v>
      </c>
      <c r="N28" s="231">
        <f>N27-Q27</f>
        <v>600000</v>
      </c>
      <c r="O28" s="227">
        <f t="shared" si="2"/>
        <v>1750.0000000000002</v>
      </c>
    </row>
    <row r="29" spans="1:21" x14ac:dyDescent="0.25">
      <c r="A29" s="227">
        <v>21</v>
      </c>
      <c r="B29" s="232">
        <f t="shared" si="1"/>
        <v>754919.97747643513</v>
      </c>
      <c r="C29" s="227">
        <f t="shared" si="5"/>
        <v>4843.63</v>
      </c>
      <c r="E29" s="230">
        <v>42767</v>
      </c>
      <c r="M29" s="230">
        <v>42767</v>
      </c>
      <c r="N29" s="227">
        <f t="shared" si="4"/>
        <v>600000</v>
      </c>
      <c r="O29" s="227">
        <f t="shared" si="2"/>
        <v>1750.0000000000002</v>
      </c>
    </row>
    <row r="30" spans="1:21" x14ac:dyDescent="0.25">
      <c r="A30" s="227">
        <v>22</v>
      </c>
      <c r="B30" s="232">
        <f t="shared" si="1"/>
        <v>752586.45640154427</v>
      </c>
      <c r="C30" s="227">
        <f t="shared" si="5"/>
        <v>4843.63</v>
      </c>
      <c r="E30" s="230">
        <v>42795</v>
      </c>
      <c r="M30" s="230">
        <v>42795</v>
      </c>
      <c r="N30" s="227">
        <f t="shared" si="4"/>
        <v>600000</v>
      </c>
      <c r="O30" s="227">
        <f t="shared" si="2"/>
        <v>1750.0000000000002</v>
      </c>
    </row>
    <row r="31" spans="1:21" x14ac:dyDescent="0.25">
      <c r="A31" s="227">
        <v>23</v>
      </c>
      <c r="B31" s="232">
        <f t="shared" si="1"/>
        <v>750245.17636907939</v>
      </c>
      <c r="C31" s="227">
        <f t="shared" si="5"/>
        <v>4843.63</v>
      </c>
      <c r="E31" s="230">
        <v>42826</v>
      </c>
      <c r="M31" s="230">
        <v>42826</v>
      </c>
      <c r="N31" s="227">
        <f t="shared" si="4"/>
        <v>600000</v>
      </c>
      <c r="O31" s="227">
        <f t="shared" si="2"/>
        <v>1750.0000000000002</v>
      </c>
    </row>
    <row r="32" spans="1:21" x14ac:dyDescent="0.25">
      <c r="A32" s="227">
        <v>24</v>
      </c>
      <c r="B32" s="232">
        <f t="shared" si="1"/>
        <v>747896.11158050655</v>
      </c>
      <c r="C32" s="227">
        <f t="shared" si="5"/>
        <v>4843.63</v>
      </c>
      <c r="E32" s="230">
        <v>42856</v>
      </c>
      <c r="M32" s="230">
        <v>42856</v>
      </c>
      <c r="N32" s="227">
        <f t="shared" si="4"/>
        <v>600000</v>
      </c>
      <c r="O32" s="227">
        <f t="shared" si="2"/>
        <v>1750.0000000000002</v>
      </c>
    </row>
    <row r="33" spans="1:21" x14ac:dyDescent="0.25">
      <c r="A33" s="227">
        <v>25</v>
      </c>
      <c r="B33" s="232">
        <f t="shared" si="1"/>
        <v>745539.23615151178</v>
      </c>
      <c r="C33" s="227">
        <f t="shared" si="5"/>
        <v>4843.63</v>
      </c>
      <c r="E33" s="230">
        <v>42887</v>
      </c>
      <c r="M33" s="230">
        <v>42887</v>
      </c>
      <c r="N33" s="227">
        <f t="shared" si="4"/>
        <v>600000</v>
      </c>
      <c r="O33" s="227">
        <f t="shared" si="2"/>
        <v>1750.0000000000002</v>
      </c>
      <c r="P33" s="227">
        <f>SUM(O28:O33)</f>
        <v>10500.000000000002</v>
      </c>
      <c r="Q33" s="227">
        <f>Q27</f>
        <v>100000</v>
      </c>
    </row>
    <row r="34" spans="1:21" x14ac:dyDescent="0.25">
      <c r="A34" s="227">
        <v>26</v>
      </c>
      <c r="B34" s="231">
        <f t="shared" si="1"/>
        <v>743174.52411171561</v>
      </c>
      <c r="C34" s="227">
        <f>MIN(D$6,B34*C$7)+AA$9/12</f>
        <v>4843.63</v>
      </c>
      <c r="E34" s="230">
        <v>42917</v>
      </c>
      <c r="G34" s="451" t="s">
        <v>6025</v>
      </c>
      <c r="H34" s="227">
        <f>B34</f>
        <v>743174.52411171561</v>
      </c>
      <c r="I34" s="227">
        <f>H22-H34</f>
        <v>27864.99927080737</v>
      </c>
      <c r="J34" s="227">
        <f>SUM(C22:C33)-I34</f>
        <v>30258.560729192621</v>
      </c>
      <c r="M34" s="230">
        <v>42917</v>
      </c>
      <c r="N34" s="231">
        <f>N33-Q33</f>
        <v>500000</v>
      </c>
      <c r="O34" s="227">
        <f t="shared" si="2"/>
        <v>1458.3333333333333</v>
      </c>
      <c r="R34" s="451" t="str">
        <f>G34</f>
        <v>FY 17</v>
      </c>
      <c r="S34" s="227">
        <f>N34</f>
        <v>500000</v>
      </c>
      <c r="T34" s="227">
        <f>Q27+Q33</f>
        <v>200000</v>
      </c>
      <c r="U34" s="227">
        <f>P27+P33</f>
        <v>22750.000000000007</v>
      </c>
    </row>
    <row r="35" spans="1:21" x14ac:dyDescent="0.25">
      <c r="A35" s="227">
        <v>27</v>
      </c>
      <c r="B35" s="232">
        <f t="shared" si="1"/>
        <v>740801.94940438704</v>
      </c>
      <c r="C35" s="227">
        <f>MIN(C34,B35*C$7)</f>
        <v>4843.63</v>
      </c>
      <c r="E35" s="230">
        <v>42948</v>
      </c>
      <c r="M35" s="230">
        <v>42948</v>
      </c>
      <c r="N35" s="227">
        <f t="shared" si="4"/>
        <v>500000</v>
      </c>
      <c r="O35" s="227">
        <f t="shared" si="2"/>
        <v>1458.3333333333333</v>
      </c>
    </row>
    <row r="36" spans="1:21" x14ac:dyDescent="0.25">
      <c r="A36" s="227">
        <v>28</v>
      </c>
      <c r="B36" s="232">
        <f t="shared" si="1"/>
        <v>738421.48588615668</v>
      </c>
      <c r="C36" s="227">
        <f t="shared" ref="C36:C45" si="6">MIN(C35,B36*C$7)</f>
        <v>4843.63</v>
      </c>
      <c r="D36" s="227">
        <f>SUM(C24:C35)</f>
        <v>58123.55999999999</v>
      </c>
      <c r="E36" s="230">
        <v>42979</v>
      </c>
      <c r="M36" s="230">
        <v>42979</v>
      </c>
      <c r="N36" s="227">
        <f t="shared" si="4"/>
        <v>500000</v>
      </c>
      <c r="O36" s="227">
        <f t="shared" si="2"/>
        <v>1458.3333333333333</v>
      </c>
    </row>
    <row r="37" spans="1:21" x14ac:dyDescent="0.25">
      <c r="A37" s="227">
        <v>29</v>
      </c>
      <c r="B37" s="232">
        <f t="shared" si="1"/>
        <v>736033.10732672818</v>
      </c>
      <c r="C37" s="227">
        <f t="shared" si="6"/>
        <v>4843.63</v>
      </c>
      <c r="E37" s="230">
        <v>43009</v>
      </c>
      <c r="M37" s="230">
        <v>43009</v>
      </c>
      <c r="N37" s="227">
        <f t="shared" si="4"/>
        <v>500000</v>
      </c>
      <c r="O37" s="227">
        <f t="shared" si="2"/>
        <v>1458.3333333333333</v>
      </c>
    </row>
    <row r="38" spans="1:21" x14ac:dyDescent="0.25">
      <c r="A38" s="227">
        <v>30</v>
      </c>
      <c r="B38" s="232">
        <f t="shared" si="1"/>
        <v>733636.7874085895</v>
      </c>
      <c r="C38" s="227">
        <f t="shared" si="6"/>
        <v>4843.63</v>
      </c>
      <c r="E38" s="230">
        <v>43040</v>
      </c>
      <c r="M38" s="230">
        <v>43040</v>
      </c>
      <c r="N38" s="227">
        <f t="shared" si="4"/>
        <v>500000</v>
      </c>
      <c r="O38" s="227">
        <f t="shared" si="2"/>
        <v>1458.3333333333333</v>
      </c>
    </row>
    <row r="39" spans="1:21" x14ac:dyDescent="0.25">
      <c r="A39" s="227">
        <v>31</v>
      </c>
      <c r="B39" s="232">
        <f t="shared" si="1"/>
        <v>731232.49972672306</v>
      </c>
      <c r="C39" s="227">
        <f t="shared" si="6"/>
        <v>4843.63</v>
      </c>
      <c r="E39" s="230">
        <v>43070</v>
      </c>
      <c r="M39" s="230">
        <v>43070</v>
      </c>
      <c r="N39" s="227">
        <f t="shared" si="4"/>
        <v>500000</v>
      </c>
      <c r="O39" s="227">
        <f t="shared" si="2"/>
        <v>1458.3333333333333</v>
      </c>
      <c r="P39" s="227">
        <f>SUM(O34:O39)</f>
        <v>8750</v>
      </c>
      <c r="Q39" s="227">
        <f>AA8/2</f>
        <v>100000</v>
      </c>
    </row>
    <row r="40" spans="1:21" x14ac:dyDescent="0.25">
      <c r="A40" s="227">
        <v>32</v>
      </c>
      <c r="B40" s="232">
        <f t="shared" si="1"/>
        <v>728820.21778831445</v>
      </c>
      <c r="C40" s="227">
        <f t="shared" si="6"/>
        <v>4843.63</v>
      </c>
      <c r="E40" s="230">
        <v>43101</v>
      </c>
      <c r="M40" s="230">
        <v>43101</v>
      </c>
      <c r="N40" s="231">
        <f>N39-Q39</f>
        <v>400000</v>
      </c>
      <c r="O40" s="227">
        <f t="shared" si="2"/>
        <v>1166.6666666666667</v>
      </c>
    </row>
    <row r="41" spans="1:21" x14ac:dyDescent="0.25">
      <c r="A41" s="227">
        <v>33</v>
      </c>
      <c r="B41" s="232">
        <f t="shared" si="1"/>
        <v>726399.91501246055</v>
      </c>
      <c r="C41" s="227">
        <f t="shared" si="6"/>
        <v>4843.63</v>
      </c>
      <c r="E41" s="230">
        <v>43132</v>
      </c>
      <c r="M41" s="230">
        <v>43132</v>
      </c>
      <c r="N41" s="227">
        <f>N40</f>
        <v>400000</v>
      </c>
      <c r="O41" s="227">
        <f t="shared" si="2"/>
        <v>1166.6666666666667</v>
      </c>
    </row>
    <row r="42" spans="1:21" x14ac:dyDescent="0.25">
      <c r="A42" s="227">
        <v>34</v>
      </c>
      <c r="B42" s="232">
        <f t="shared" si="1"/>
        <v>723971.56472987705</v>
      </c>
      <c r="C42" s="227">
        <f t="shared" si="6"/>
        <v>4843.63</v>
      </c>
      <c r="E42" s="230">
        <v>43160</v>
      </c>
      <c r="M42" s="230">
        <v>43160</v>
      </c>
      <c r="N42" s="227">
        <f>N41</f>
        <v>400000</v>
      </c>
      <c r="O42" s="227">
        <f t="shared" si="2"/>
        <v>1166.6666666666667</v>
      </c>
    </row>
    <row r="43" spans="1:21" x14ac:dyDescent="0.25">
      <c r="A43" s="227">
        <v>35</v>
      </c>
      <c r="B43" s="232">
        <f t="shared" si="1"/>
        <v>721535.14018260385</v>
      </c>
      <c r="C43" s="227">
        <f t="shared" si="6"/>
        <v>4843.63</v>
      </c>
      <c r="E43" s="230">
        <v>43191</v>
      </c>
      <c r="M43" s="230">
        <v>43191</v>
      </c>
      <c r="N43" s="227">
        <f>N42</f>
        <v>400000</v>
      </c>
      <c r="O43" s="227">
        <f t="shared" si="2"/>
        <v>1166.6666666666667</v>
      </c>
    </row>
    <row r="44" spans="1:21" x14ac:dyDescent="0.25">
      <c r="A44" s="227">
        <v>36</v>
      </c>
      <c r="B44" s="232">
        <f t="shared" si="1"/>
        <v>719090.61452371103</v>
      </c>
      <c r="C44" s="227">
        <f t="shared" si="6"/>
        <v>4843.63</v>
      </c>
      <c r="E44" s="230">
        <v>43221</v>
      </c>
      <c r="M44" s="230">
        <v>43221</v>
      </c>
      <c r="N44" s="227">
        <f>N43</f>
        <v>400000</v>
      </c>
      <c r="O44" s="227">
        <f t="shared" si="2"/>
        <v>1166.6666666666667</v>
      </c>
    </row>
    <row r="45" spans="1:21" x14ac:dyDescent="0.25">
      <c r="A45" s="227">
        <v>37</v>
      </c>
      <c r="B45" s="232">
        <f t="shared" si="1"/>
        <v>716637.96081700234</v>
      </c>
      <c r="C45" s="227">
        <f t="shared" si="6"/>
        <v>4843.63</v>
      </c>
      <c r="E45" s="230">
        <v>43252</v>
      </c>
      <c r="M45" s="230">
        <v>43252</v>
      </c>
      <c r="N45" s="227">
        <f>N44</f>
        <v>400000</v>
      </c>
      <c r="O45" s="227">
        <f t="shared" si="2"/>
        <v>1166.6666666666667</v>
      </c>
      <c r="P45" s="227">
        <f>SUM(O40:O45)</f>
        <v>7000.0000000000009</v>
      </c>
      <c r="Q45" s="227">
        <f>Q39</f>
        <v>100000</v>
      </c>
    </row>
    <row r="46" spans="1:21" x14ac:dyDescent="0.25">
      <c r="A46" s="227">
        <v>38</v>
      </c>
      <c r="B46" s="231">
        <f t="shared" si="1"/>
        <v>714177.15203671891</v>
      </c>
      <c r="C46" s="227">
        <f>MIN(D$6,B46*C$7)+AB$9/12</f>
        <v>4843.63</v>
      </c>
      <c r="E46" s="230">
        <v>43282</v>
      </c>
      <c r="G46" s="451" t="s">
        <v>6026</v>
      </c>
      <c r="H46" s="227">
        <f>B46</f>
        <v>714177.15203671891</v>
      </c>
      <c r="I46" s="227">
        <f>H34-H46</f>
        <v>28997.372074996703</v>
      </c>
      <c r="J46" s="227">
        <f>SUM(C34:C45)-I46</f>
        <v>29126.187925003287</v>
      </c>
      <c r="M46" s="230">
        <v>43282</v>
      </c>
      <c r="N46" s="231">
        <f>N45-Q45</f>
        <v>300000</v>
      </c>
      <c r="O46" s="227">
        <f t="shared" si="2"/>
        <v>875.00000000000011</v>
      </c>
      <c r="R46" s="451" t="str">
        <f>G46</f>
        <v>FY 18</v>
      </c>
      <c r="S46" s="227">
        <f>N46</f>
        <v>300000</v>
      </c>
      <c r="T46" s="227">
        <f>Q39+Q45</f>
        <v>200000</v>
      </c>
      <c r="U46" s="227">
        <f>P39+P45</f>
        <v>15750</v>
      </c>
    </row>
    <row r="47" spans="1:21" x14ac:dyDescent="0.25">
      <c r="A47" s="227">
        <v>39</v>
      </c>
      <c r="B47" s="232">
        <f t="shared" si="1"/>
        <v>711708.16106724099</v>
      </c>
      <c r="C47" s="227">
        <f>MIN(C46,B47*C$7)</f>
        <v>4843.63</v>
      </c>
      <c r="E47" s="230">
        <v>43313</v>
      </c>
      <c r="M47" s="230">
        <v>43313</v>
      </c>
      <c r="N47" s="227">
        <f>N46</f>
        <v>300000</v>
      </c>
      <c r="O47" s="227">
        <f t="shared" si="2"/>
        <v>875.00000000000011</v>
      </c>
    </row>
    <row r="48" spans="1:21" x14ac:dyDescent="0.25">
      <c r="A48" s="227">
        <v>40</v>
      </c>
      <c r="B48" s="232">
        <f t="shared" si="1"/>
        <v>709230.9607027896</v>
      </c>
      <c r="C48" s="227">
        <f t="shared" ref="C48:C57" si="7">MIN(C47,B48*C$7)</f>
        <v>4843.63</v>
      </c>
      <c r="D48" s="227">
        <f>SUM(C36:C47)</f>
        <v>58123.55999999999</v>
      </c>
      <c r="E48" s="230">
        <v>43344</v>
      </c>
      <c r="M48" s="230">
        <v>43344</v>
      </c>
      <c r="N48" s="227">
        <f>N47</f>
        <v>300000</v>
      </c>
      <c r="O48" s="227">
        <f t="shared" si="2"/>
        <v>875.00000000000011</v>
      </c>
    </row>
    <row r="49" spans="1:21" x14ac:dyDescent="0.25">
      <c r="A49" s="227">
        <v>41</v>
      </c>
      <c r="B49" s="232">
        <f t="shared" si="1"/>
        <v>706745.52364712639</v>
      </c>
      <c r="C49" s="227">
        <f t="shared" si="7"/>
        <v>4843.63</v>
      </c>
      <c r="E49" s="230">
        <v>43374</v>
      </c>
      <c r="M49" s="230">
        <v>43374</v>
      </c>
      <c r="N49" s="227">
        <f>N48</f>
        <v>300000</v>
      </c>
      <c r="O49" s="227">
        <f t="shared" si="2"/>
        <v>875.00000000000011</v>
      </c>
    </row>
    <row r="50" spans="1:21" x14ac:dyDescent="0.25">
      <c r="A50" s="227">
        <v>42</v>
      </c>
      <c r="B50" s="232">
        <f t="shared" si="1"/>
        <v>704251.82251325308</v>
      </c>
      <c r="C50" s="227">
        <f t="shared" si="7"/>
        <v>4843.63</v>
      </c>
      <c r="E50" s="230">
        <v>43405</v>
      </c>
      <c r="M50" s="230">
        <v>43405</v>
      </c>
      <c r="N50" s="227">
        <f>N49</f>
        <v>300000</v>
      </c>
      <c r="O50" s="227">
        <f t="shared" si="2"/>
        <v>875.00000000000011</v>
      </c>
    </row>
    <row r="51" spans="1:21" x14ac:dyDescent="0.25">
      <c r="A51" s="227">
        <v>43</v>
      </c>
      <c r="B51" s="232">
        <f t="shared" si="1"/>
        <v>701749.82982310967</v>
      </c>
      <c r="C51" s="227">
        <f t="shared" si="7"/>
        <v>4843.63</v>
      </c>
      <c r="E51" s="230">
        <v>43435</v>
      </c>
      <c r="M51" s="230">
        <v>43435</v>
      </c>
      <c r="N51" s="227">
        <f>N50</f>
        <v>300000</v>
      </c>
      <c r="O51" s="227">
        <f t="shared" si="2"/>
        <v>875.00000000000011</v>
      </c>
      <c r="P51" s="227">
        <f>SUM(O46:O51)</f>
        <v>5250.0000000000009</v>
      </c>
      <c r="Q51" s="227">
        <f>AB8/2</f>
        <v>0</v>
      </c>
    </row>
    <row r="52" spans="1:21" x14ac:dyDescent="0.25">
      <c r="A52" s="227">
        <v>44</v>
      </c>
      <c r="B52" s="232">
        <f t="shared" si="1"/>
        <v>699239.51800727157</v>
      </c>
      <c r="C52" s="227">
        <f t="shared" si="7"/>
        <v>4843.63</v>
      </c>
      <c r="E52" s="230">
        <v>43466</v>
      </c>
      <c r="M52" s="230">
        <v>43466</v>
      </c>
      <c r="N52" s="231">
        <f>N51-Q51</f>
        <v>300000</v>
      </c>
      <c r="O52" s="227">
        <f t="shared" si="2"/>
        <v>875.00000000000011</v>
      </c>
    </row>
    <row r="53" spans="1:21" x14ac:dyDescent="0.25">
      <c r="A53" s="227">
        <v>45</v>
      </c>
      <c r="B53" s="232">
        <f t="shared" si="1"/>
        <v>696720.85940464574</v>
      </c>
      <c r="C53" s="227">
        <f t="shared" si="7"/>
        <v>4843.63</v>
      </c>
      <c r="E53" s="230">
        <v>43497</v>
      </c>
      <c r="M53" s="230">
        <v>43497</v>
      </c>
      <c r="N53" s="227">
        <f>N52</f>
        <v>300000</v>
      </c>
      <c r="O53" s="227">
        <f t="shared" si="2"/>
        <v>875.00000000000011</v>
      </c>
    </row>
    <row r="54" spans="1:21" x14ac:dyDescent="0.25">
      <c r="A54" s="227">
        <v>46</v>
      </c>
      <c r="B54" s="232">
        <f t="shared" si="1"/>
        <v>694193.82626216626</v>
      </c>
      <c r="C54" s="227">
        <f t="shared" si="7"/>
        <v>4843.63</v>
      </c>
      <c r="E54" s="230">
        <v>43525</v>
      </c>
      <c r="M54" s="230">
        <v>43525</v>
      </c>
      <c r="N54" s="227">
        <f>N53</f>
        <v>300000</v>
      </c>
      <c r="O54" s="227">
        <f t="shared" si="2"/>
        <v>875.00000000000011</v>
      </c>
    </row>
    <row r="55" spans="1:21" x14ac:dyDescent="0.25">
      <c r="A55" s="227">
        <v>47</v>
      </c>
      <c r="B55" s="232">
        <f t="shared" si="1"/>
        <v>691658.39073448803</v>
      </c>
      <c r="C55" s="227">
        <f t="shared" si="7"/>
        <v>4843.63</v>
      </c>
      <c r="E55" s="230">
        <v>43556</v>
      </c>
      <c r="M55" s="230">
        <v>43556</v>
      </c>
      <c r="N55" s="227">
        <f>N54</f>
        <v>300000</v>
      </c>
      <c r="O55" s="227">
        <f t="shared" si="2"/>
        <v>875.00000000000011</v>
      </c>
    </row>
    <row r="56" spans="1:21" x14ac:dyDescent="0.25">
      <c r="A56" s="227">
        <v>48</v>
      </c>
      <c r="B56" s="232">
        <f t="shared" si="1"/>
        <v>689114.52488368016</v>
      </c>
      <c r="C56" s="227">
        <f t="shared" si="7"/>
        <v>4843.63</v>
      </c>
      <c r="E56" s="230">
        <v>43586</v>
      </c>
      <c r="M56" s="230">
        <v>43586</v>
      </c>
      <c r="N56" s="227">
        <f>N55</f>
        <v>300000</v>
      </c>
      <c r="O56" s="227">
        <f t="shared" si="2"/>
        <v>875.00000000000011</v>
      </c>
    </row>
    <row r="57" spans="1:21" x14ac:dyDescent="0.25">
      <c r="A57" s="227">
        <v>49</v>
      </c>
      <c r="B57" s="232">
        <f t="shared" si="1"/>
        <v>686562.20067891839</v>
      </c>
      <c r="C57" s="227">
        <f t="shared" si="7"/>
        <v>4843.63</v>
      </c>
      <c r="E57" s="230">
        <v>43617</v>
      </c>
      <c r="M57" s="230">
        <v>43617</v>
      </c>
      <c r="N57" s="227">
        <f>N56</f>
        <v>300000</v>
      </c>
      <c r="O57" s="227">
        <f t="shared" si="2"/>
        <v>875.00000000000011</v>
      </c>
      <c r="P57" s="227">
        <f>SUM(O52:O57)</f>
        <v>5250.0000000000009</v>
      </c>
      <c r="Q57" s="227">
        <f>Q51</f>
        <v>0</v>
      </c>
    </row>
    <row r="58" spans="1:21" x14ac:dyDescent="0.25">
      <c r="A58" s="227">
        <v>50</v>
      </c>
      <c r="B58" s="231">
        <f t="shared" si="1"/>
        <v>684001.38999617577</v>
      </c>
      <c r="C58" s="227">
        <f>MIN(D$6,B58*C$7)+AC$9/12</f>
        <v>4843.63</v>
      </c>
      <c r="E58" s="230">
        <v>43647</v>
      </c>
      <c r="G58" s="451" t="s">
        <v>6027</v>
      </c>
      <c r="H58" s="227">
        <f>B58</f>
        <v>684001.38999617577</v>
      </c>
      <c r="I58" s="227">
        <f>H46-H58</f>
        <v>30175.762040543137</v>
      </c>
      <c r="J58" s="227">
        <f>SUM(C46:C57)-I58</f>
        <v>27947.797959456853</v>
      </c>
      <c r="M58" s="230">
        <v>43647</v>
      </c>
      <c r="N58" s="231">
        <f>N57-Q57</f>
        <v>300000</v>
      </c>
      <c r="O58" s="227">
        <f t="shared" si="2"/>
        <v>875.00000000000011</v>
      </c>
      <c r="R58" s="451" t="str">
        <f>G58</f>
        <v>FY 19</v>
      </c>
      <c r="S58" s="227">
        <f>N58</f>
        <v>300000</v>
      </c>
      <c r="T58" s="227">
        <f>Q51+Q57</f>
        <v>0</v>
      </c>
      <c r="U58" s="227">
        <f>P51+P57</f>
        <v>10500.000000000002</v>
      </c>
    </row>
    <row r="59" spans="1:21" x14ac:dyDescent="0.25">
      <c r="A59" s="227">
        <v>51</v>
      </c>
      <c r="B59" s="232">
        <f t="shared" si="1"/>
        <v>681432.0646179131</v>
      </c>
      <c r="C59" s="227">
        <f>MIN(C58,B59*C$7)</f>
        <v>4843.63</v>
      </c>
      <c r="E59" s="230">
        <v>43678</v>
      </c>
      <c r="M59" s="230">
        <v>43678</v>
      </c>
      <c r="N59" s="227">
        <f>N58</f>
        <v>300000</v>
      </c>
      <c r="O59" s="227">
        <f t="shared" si="2"/>
        <v>875.00000000000011</v>
      </c>
    </row>
    <row r="60" spans="1:21" x14ac:dyDescent="0.25">
      <c r="A60" s="227">
        <v>52</v>
      </c>
      <c r="B60" s="232">
        <f t="shared" si="1"/>
        <v>678854.19623276766</v>
      </c>
      <c r="C60" s="227">
        <f t="shared" ref="C60:C69" si="8">MIN(C59,B60*C$7)</f>
        <v>4843.63</v>
      </c>
      <c r="D60" s="227">
        <f>SUM(C48:C59)</f>
        <v>58123.55999999999</v>
      </c>
      <c r="E60" s="230">
        <v>43709</v>
      </c>
      <c r="M60" s="230">
        <v>43709</v>
      </c>
      <c r="N60" s="227">
        <f>N59</f>
        <v>300000</v>
      </c>
      <c r="O60" s="227">
        <f t="shared" si="2"/>
        <v>875.00000000000011</v>
      </c>
    </row>
    <row r="61" spans="1:21" x14ac:dyDescent="0.25">
      <c r="A61" s="227">
        <v>53</v>
      </c>
      <c r="B61" s="232">
        <f t="shared" si="1"/>
        <v>676267.75643524167</v>
      </c>
      <c r="C61" s="227">
        <f t="shared" si="8"/>
        <v>4843.63</v>
      </c>
      <c r="E61" s="230">
        <v>43739</v>
      </c>
      <c r="M61" s="230">
        <v>43739</v>
      </c>
      <c r="N61" s="227">
        <f>N60</f>
        <v>300000</v>
      </c>
      <c r="O61" s="227">
        <f t="shared" si="2"/>
        <v>875.00000000000011</v>
      </c>
    </row>
    <row r="62" spans="1:21" x14ac:dyDescent="0.25">
      <c r="A62" s="227">
        <v>54</v>
      </c>
      <c r="B62" s="232">
        <f t="shared" si="1"/>
        <v>673672.71672538889</v>
      </c>
      <c r="C62" s="227">
        <f t="shared" si="8"/>
        <v>4843.63</v>
      </c>
      <c r="E62" s="230">
        <v>43770</v>
      </c>
      <c r="M62" s="230">
        <v>43770</v>
      </c>
      <c r="N62" s="227">
        <f>N61</f>
        <v>300000</v>
      </c>
      <c r="O62" s="227">
        <f t="shared" si="2"/>
        <v>875.00000000000011</v>
      </c>
    </row>
    <row r="63" spans="1:21" x14ac:dyDescent="0.25">
      <c r="A63" s="227">
        <v>55</v>
      </c>
      <c r="B63" s="232">
        <f t="shared" si="1"/>
        <v>671069.0485085008</v>
      </c>
      <c r="C63" s="227">
        <f t="shared" si="8"/>
        <v>4843.63</v>
      </c>
      <c r="E63" s="230">
        <v>43800</v>
      </c>
      <c r="M63" s="230">
        <v>43800</v>
      </c>
      <c r="N63" s="227">
        <f>N62</f>
        <v>300000</v>
      </c>
      <c r="O63" s="227">
        <f t="shared" si="2"/>
        <v>875.00000000000011</v>
      </c>
      <c r="P63" s="227">
        <f>SUM(O58:O63)</f>
        <v>5250.0000000000009</v>
      </c>
      <c r="Q63" s="227">
        <f>AC8/2</f>
        <v>0</v>
      </c>
    </row>
    <row r="64" spans="1:21" x14ac:dyDescent="0.25">
      <c r="A64" s="227">
        <v>56</v>
      </c>
      <c r="B64" s="232">
        <f t="shared" si="1"/>
        <v>668456.72309479152</v>
      </c>
      <c r="C64" s="227">
        <f t="shared" si="8"/>
        <v>4843.63</v>
      </c>
      <c r="E64" s="230">
        <v>43831</v>
      </c>
      <c r="M64" s="230">
        <v>43831</v>
      </c>
      <c r="N64" s="231">
        <f>N63-Q63</f>
        <v>300000</v>
      </c>
      <c r="O64" s="227">
        <f t="shared" si="2"/>
        <v>875.00000000000011</v>
      </c>
    </row>
    <row r="65" spans="1:21" x14ac:dyDescent="0.25">
      <c r="A65" s="227">
        <v>57</v>
      </c>
      <c r="B65" s="232">
        <f t="shared" si="1"/>
        <v>665835.7116990817</v>
      </c>
      <c r="C65" s="227">
        <f t="shared" si="8"/>
        <v>4843.63</v>
      </c>
      <c r="E65" s="230">
        <v>43862</v>
      </c>
      <c r="M65" s="230">
        <v>43862</v>
      </c>
      <c r="N65" s="227">
        <f>N64</f>
        <v>300000</v>
      </c>
      <c r="O65" s="227">
        <f t="shared" si="2"/>
        <v>875.00000000000011</v>
      </c>
    </row>
    <row r="66" spans="1:21" x14ac:dyDescent="0.25">
      <c r="A66" s="227">
        <v>58</v>
      </c>
      <c r="B66" s="232">
        <f t="shared" si="1"/>
        <v>663205.9854404811</v>
      </c>
      <c r="C66" s="227">
        <f t="shared" si="8"/>
        <v>4843.63</v>
      </c>
      <c r="E66" s="230">
        <v>43891</v>
      </c>
      <c r="M66" s="230">
        <v>43891</v>
      </c>
      <c r="N66" s="227">
        <f>N65</f>
        <v>300000</v>
      </c>
      <c r="O66" s="227">
        <f t="shared" si="2"/>
        <v>875.00000000000011</v>
      </c>
    </row>
    <row r="67" spans="1:21" x14ac:dyDescent="0.25">
      <c r="A67" s="227">
        <v>59</v>
      </c>
      <c r="B67" s="232">
        <f t="shared" si="1"/>
        <v>660567.51534207072</v>
      </c>
      <c r="C67" s="227">
        <f t="shared" si="8"/>
        <v>4843.63</v>
      </c>
      <c r="E67" s="230">
        <v>43922</v>
      </c>
      <c r="M67" s="230">
        <v>43922</v>
      </c>
      <c r="N67" s="227">
        <f>N66</f>
        <v>300000</v>
      </c>
      <c r="O67" s="227">
        <f t="shared" si="2"/>
        <v>875.00000000000011</v>
      </c>
    </row>
    <row r="68" spans="1:21" x14ac:dyDescent="0.25">
      <c r="A68" s="227">
        <v>60</v>
      </c>
      <c r="B68" s="232">
        <f t="shared" si="1"/>
        <v>657920.27233058307</v>
      </c>
      <c r="C68" s="227">
        <f t="shared" si="8"/>
        <v>4843.63</v>
      </c>
      <c r="E68" s="230">
        <v>43952</v>
      </c>
      <c r="M68" s="230">
        <v>43952</v>
      </c>
      <c r="N68" s="227">
        <f>N67</f>
        <v>300000</v>
      </c>
      <c r="O68" s="227">
        <f t="shared" si="2"/>
        <v>875.00000000000011</v>
      </c>
    </row>
    <row r="69" spans="1:21" x14ac:dyDescent="0.25">
      <c r="A69" s="227">
        <v>61</v>
      </c>
      <c r="B69" s="232">
        <f t="shared" si="1"/>
        <v>655264.22723608231</v>
      </c>
      <c r="C69" s="227">
        <f t="shared" si="8"/>
        <v>4843.63</v>
      </c>
      <c r="E69" s="230">
        <v>43983</v>
      </c>
      <c r="M69" s="230">
        <v>43983</v>
      </c>
      <c r="N69" s="227">
        <f>N68</f>
        <v>300000</v>
      </c>
      <c r="O69" s="227">
        <f t="shared" si="2"/>
        <v>875.00000000000011</v>
      </c>
      <c r="P69" s="227">
        <f>SUM(O64:O69)</f>
        <v>5250.0000000000009</v>
      </c>
      <c r="Q69" s="227">
        <f>Q63</f>
        <v>0</v>
      </c>
    </row>
    <row r="70" spans="1:21" x14ac:dyDescent="0.25">
      <c r="A70" s="227">
        <v>62</v>
      </c>
      <c r="B70" s="231">
        <f t="shared" si="1"/>
        <v>652599.35079164233</v>
      </c>
      <c r="C70" s="227">
        <f>MIN(D$6,B70*C$7)+AD$9/12</f>
        <v>4843.63</v>
      </c>
      <c r="E70" s="230">
        <v>44013</v>
      </c>
      <c r="G70" s="451" t="s">
        <v>6028</v>
      </c>
      <c r="H70" s="227">
        <f>B70</f>
        <v>652599.35079164233</v>
      </c>
      <c r="I70" s="227">
        <f>H58-H70</f>
        <v>31402.039204533445</v>
      </c>
      <c r="J70" s="227">
        <f>SUM(C58:C69)-I70</f>
        <v>26721.520795466546</v>
      </c>
      <c r="M70" s="230">
        <v>44013</v>
      </c>
      <c r="N70" s="231">
        <f>N69-Q69</f>
        <v>300000</v>
      </c>
      <c r="O70" s="227">
        <f t="shared" si="2"/>
        <v>875.00000000000011</v>
      </c>
      <c r="R70" s="451" t="str">
        <f>G70</f>
        <v>FY 20</v>
      </c>
      <c r="S70" s="227">
        <f>N70</f>
        <v>300000</v>
      </c>
      <c r="T70" s="227">
        <f>Q63+Q69</f>
        <v>0</v>
      </c>
      <c r="U70" s="227">
        <f>P63+P69</f>
        <v>10500.000000000002</v>
      </c>
    </row>
    <row r="71" spans="1:21" x14ac:dyDescent="0.25">
      <c r="A71" s="227">
        <v>63</v>
      </c>
      <c r="B71" s="232">
        <f t="shared" si="1"/>
        <v>649925.61363302451</v>
      </c>
      <c r="C71" s="227">
        <f>MIN(C70,B71*C$7)</f>
        <v>4843.63</v>
      </c>
      <c r="E71" s="230">
        <v>44044</v>
      </c>
      <c r="M71" s="230">
        <v>44044</v>
      </c>
      <c r="N71" s="227">
        <f>N70</f>
        <v>300000</v>
      </c>
      <c r="O71" s="227">
        <f t="shared" si="2"/>
        <v>875.00000000000011</v>
      </c>
    </row>
    <row r="72" spans="1:21" x14ac:dyDescent="0.25">
      <c r="A72" s="227">
        <v>64</v>
      </c>
      <c r="B72" s="232">
        <f t="shared" si="1"/>
        <v>647242.98629835434</v>
      </c>
      <c r="C72" s="227">
        <f t="shared" ref="C72:C81" si="9">MIN(C71,B72*C$7)</f>
        <v>4843.63</v>
      </c>
      <c r="D72" s="227">
        <f>SUM(C60:C71)</f>
        <v>58123.55999999999</v>
      </c>
      <c r="E72" s="230">
        <v>44075</v>
      </c>
      <c r="M72" s="230">
        <v>44075</v>
      </c>
      <c r="N72" s="227">
        <f>N71</f>
        <v>300000</v>
      </c>
      <c r="O72" s="227">
        <f t="shared" si="2"/>
        <v>875.00000000000011</v>
      </c>
    </row>
    <row r="73" spans="1:21" x14ac:dyDescent="0.25">
      <c r="A73" s="227">
        <v>65</v>
      </c>
      <c r="B73" s="232">
        <f t="shared" si="1"/>
        <v>644551.43922779639</v>
      </c>
      <c r="C73" s="227">
        <f t="shared" si="9"/>
        <v>4843.63</v>
      </c>
      <c r="E73" s="230">
        <v>44105</v>
      </c>
      <c r="M73" s="230">
        <v>44105</v>
      </c>
      <c r="N73" s="227">
        <f>N72</f>
        <v>300000</v>
      </c>
      <c r="O73" s="227">
        <f t="shared" si="2"/>
        <v>875.00000000000011</v>
      </c>
    </row>
    <row r="74" spans="1:21" x14ac:dyDescent="0.25">
      <c r="A74" s="227">
        <v>66</v>
      </c>
      <c r="B74" s="232">
        <f t="shared" si="1"/>
        <v>641850.94276322878</v>
      </c>
      <c r="C74" s="227">
        <f t="shared" si="9"/>
        <v>4843.63</v>
      </c>
      <c r="E74" s="230">
        <v>44136</v>
      </c>
      <c r="M74" s="230">
        <v>44136</v>
      </c>
      <c r="N74" s="227">
        <f>N73</f>
        <v>300000</v>
      </c>
      <c r="O74" s="227">
        <f t="shared" si="2"/>
        <v>875.00000000000011</v>
      </c>
    </row>
    <row r="75" spans="1:21" x14ac:dyDescent="0.25">
      <c r="A75" s="227">
        <v>67</v>
      </c>
      <c r="B75" s="232">
        <f t="shared" si="1"/>
        <v>639141.46714791656</v>
      </c>
      <c r="C75" s="227">
        <f t="shared" si="9"/>
        <v>4843.63</v>
      </c>
      <c r="E75" s="230">
        <v>44166</v>
      </c>
      <c r="M75" s="230">
        <v>44166</v>
      </c>
      <c r="N75" s="227">
        <f>N74</f>
        <v>300000</v>
      </c>
      <c r="O75" s="227">
        <f t="shared" ref="O75:O138" si="10">L$10*N75/12</f>
        <v>875.00000000000011</v>
      </c>
      <c r="P75" s="227">
        <f>SUM(O70:O75)</f>
        <v>5250.0000000000009</v>
      </c>
      <c r="Q75" s="227">
        <f>AD8/2</f>
        <v>50000</v>
      </c>
    </row>
    <row r="76" spans="1:21" x14ac:dyDescent="0.25">
      <c r="A76" s="227">
        <v>68</v>
      </c>
      <c r="B76" s="232">
        <f t="shared" ref="B76:B139" si="11">B75*$C$7-C75</f>
        <v>636422.98252618336</v>
      </c>
      <c r="C76" s="227">
        <f t="shared" si="9"/>
        <v>4843.63</v>
      </c>
      <c r="E76" s="230">
        <v>44197</v>
      </c>
      <c r="M76" s="230">
        <v>44197</v>
      </c>
      <c r="N76" s="231">
        <f>N75-Q75</f>
        <v>250000</v>
      </c>
      <c r="O76" s="227">
        <f t="shared" si="10"/>
        <v>729.16666666666663</v>
      </c>
    </row>
    <row r="77" spans="1:21" x14ac:dyDescent="0.25">
      <c r="A77" s="227">
        <v>69</v>
      </c>
      <c r="B77" s="232">
        <f t="shared" si="11"/>
        <v>633695.45894308295</v>
      </c>
      <c r="C77" s="227">
        <f t="shared" si="9"/>
        <v>4843.63</v>
      </c>
      <c r="E77" s="230">
        <v>44228</v>
      </c>
      <c r="M77" s="230">
        <v>44228</v>
      </c>
      <c r="N77" s="227">
        <f>N76</f>
        <v>250000</v>
      </c>
      <c r="O77" s="227">
        <f t="shared" si="10"/>
        <v>729.16666666666663</v>
      </c>
    </row>
    <row r="78" spans="1:21" x14ac:dyDescent="0.25">
      <c r="A78" s="227">
        <v>70</v>
      </c>
      <c r="B78" s="232">
        <f t="shared" si="11"/>
        <v>630958.86634406867</v>
      </c>
      <c r="C78" s="227">
        <f t="shared" si="9"/>
        <v>4843.63</v>
      </c>
      <c r="E78" s="230">
        <v>44256</v>
      </c>
      <c r="M78" s="230">
        <v>44256</v>
      </c>
      <c r="N78" s="227">
        <f>N77</f>
        <v>250000</v>
      </c>
      <c r="O78" s="227">
        <f t="shared" si="10"/>
        <v>729.16666666666663</v>
      </c>
    </row>
    <row r="79" spans="1:21" x14ac:dyDescent="0.25">
      <c r="A79" s="227">
        <v>71</v>
      </c>
      <c r="B79" s="232">
        <f t="shared" si="11"/>
        <v>628213.1745746627</v>
      </c>
      <c r="C79" s="227">
        <f t="shared" si="9"/>
        <v>4843.63</v>
      </c>
      <c r="E79" s="230">
        <v>44287</v>
      </c>
      <c r="M79" s="230">
        <v>44287</v>
      </c>
      <c r="N79" s="227">
        <f>N78</f>
        <v>250000</v>
      </c>
      <c r="O79" s="227">
        <f t="shared" si="10"/>
        <v>729.16666666666663</v>
      </c>
    </row>
    <row r="80" spans="1:21" x14ac:dyDescent="0.25">
      <c r="A80" s="227">
        <v>72</v>
      </c>
      <c r="B80" s="232">
        <f t="shared" si="11"/>
        <v>625458.3533801235</v>
      </c>
      <c r="C80" s="227">
        <f t="shared" si="9"/>
        <v>4843.63</v>
      </c>
      <c r="E80" s="230">
        <v>44317</v>
      </c>
      <c r="M80" s="230">
        <v>44317</v>
      </c>
      <c r="N80" s="227">
        <f>N79</f>
        <v>250000</v>
      </c>
      <c r="O80" s="227">
        <f t="shared" si="10"/>
        <v>729.16666666666663</v>
      </c>
    </row>
    <row r="81" spans="1:21" x14ac:dyDescent="0.25">
      <c r="A81" s="227">
        <v>73</v>
      </c>
      <c r="B81" s="232">
        <f t="shared" si="11"/>
        <v>622694.37240511237</v>
      </c>
      <c r="C81" s="227">
        <f t="shared" si="9"/>
        <v>4843.63</v>
      </c>
      <c r="E81" s="230">
        <v>44348</v>
      </c>
      <c r="M81" s="230">
        <v>44348</v>
      </c>
      <c r="N81" s="227">
        <f>N80</f>
        <v>250000</v>
      </c>
      <c r="O81" s="227">
        <f t="shared" si="10"/>
        <v>729.16666666666663</v>
      </c>
      <c r="P81" s="227">
        <f>SUM(O76:O81)</f>
        <v>4375</v>
      </c>
      <c r="Q81" s="227">
        <f>Q75</f>
        <v>50000</v>
      </c>
    </row>
    <row r="82" spans="1:21" x14ac:dyDescent="0.25">
      <c r="A82" s="227">
        <v>74</v>
      </c>
      <c r="B82" s="231">
        <f t="shared" si="11"/>
        <v>619921.20119335933</v>
      </c>
      <c r="C82" s="227">
        <f>MIN(D$6,B82*C$7)+AE$9/12</f>
        <v>5676.9633333333331</v>
      </c>
      <c r="E82" s="230">
        <v>44378</v>
      </c>
      <c r="G82" s="451" t="s">
        <v>6029</v>
      </c>
      <c r="H82" s="227">
        <f>B82</f>
        <v>619921.20119335933</v>
      </c>
      <c r="I82" s="227">
        <f>H70-H82</f>
        <v>32678.149598282995</v>
      </c>
      <c r="J82" s="227">
        <f>SUM(C70:C81)-I82</f>
        <v>25445.410401716996</v>
      </c>
      <c r="M82" s="230">
        <v>44378</v>
      </c>
      <c r="N82" s="231">
        <f>N81-Q81</f>
        <v>200000</v>
      </c>
      <c r="O82" s="227">
        <f t="shared" si="10"/>
        <v>583.33333333333337</v>
      </c>
      <c r="R82" s="451" t="str">
        <f>G82</f>
        <v>FY 21</v>
      </c>
      <c r="S82" s="227">
        <f>N82</f>
        <v>200000</v>
      </c>
      <c r="T82" s="227">
        <f>Q75+Q81</f>
        <v>100000</v>
      </c>
      <c r="U82" s="227">
        <f>P75+P81</f>
        <v>9625</v>
      </c>
    </row>
    <row r="83" spans="1:21" x14ac:dyDescent="0.25">
      <c r="A83" s="227">
        <v>75</v>
      </c>
      <c r="B83" s="232">
        <f t="shared" si="11"/>
        <v>616305.47585399391</v>
      </c>
      <c r="C83" s="227">
        <f>MIN(C82,B83*C$7)</f>
        <v>5676.9633333333331</v>
      </c>
      <c r="E83" s="230">
        <v>44409</v>
      </c>
      <c r="M83" s="230">
        <v>44409</v>
      </c>
      <c r="N83" s="227">
        <f>N82</f>
        <v>200000</v>
      </c>
      <c r="O83" s="227">
        <f t="shared" si="10"/>
        <v>583.33333333333337</v>
      </c>
    </row>
    <row r="84" spans="1:21" x14ac:dyDescent="0.25">
      <c r="A84" s="227">
        <v>76</v>
      </c>
      <c r="B84" s="232">
        <f t="shared" si="11"/>
        <v>612677.72822787508</v>
      </c>
      <c r="C84" s="227">
        <f t="shared" ref="C84:C93" si="12">MIN(C83,B84*C$7)</f>
        <v>5676.9633333333331</v>
      </c>
      <c r="D84" s="227">
        <f>SUM(C72:C83)</f>
        <v>59790.226666666662</v>
      </c>
      <c r="E84" s="230">
        <v>44440</v>
      </c>
      <c r="M84" s="230">
        <v>44440</v>
      </c>
      <c r="N84" s="227">
        <f>N83</f>
        <v>200000</v>
      </c>
      <c r="O84" s="227">
        <f t="shared" si="10"/>
        <v>583.33333333333337</v>
      </c>
    </row>
    <row r="85" spans="1:21" x14ac:dyDescent="0.25">
      <c r="A85" s="227">
        <v>77</v>
      </c>
      <c r="B85" s="232">
        <f t="shared" si="11"/>
        <v>609037.9183408994</v>
      </c>
      <c r="C85" s="227">
        <f t="shared" si="12"/>
        <v>5676.9633333333331</v>
      </c>
      <c r="E85" s="230">
        <v>44470</v>
      </c>
      <c r="M85" s="230">
        <v>44470</v>
      </c>
      <c r="N85" s="227">
        <f>N84</f>
        <v>200000</v>
      </c>
      <c r="O85" s="227">
        <f t="shared" si="10"/>
        <v>583.33333333333337</v>
      </c>
    </row>
    <row r="86" spans="1:21" x14ac:dyDescent="0.25">
      <c r="A86" s="227">
        <v>78</v>
      </c>
      <c r="B86" s="232">
        <f t="shared" si="11"/>
        <v>605386.00608604949</v>
      </c>
      <c r="C86" s="227">
        <f t="shared" si="12"/>
        <v>5676.9633333333331</v>
      </c>
      <c r="E86" s="230">
        <v>44501</v>
      </c>
      <c r="M86" s="230">
        <v>44501</v>
      </c>
      <c r="N86" s="227">
        <f>N85</f>
        <v>200000</v>
      </c>
      <c r="O86" s="227">
        <f t="shared" si="10"/>
        <v>583.33333333333337</v>
      </c>
    </row>
    <row r="87" spans="1:21" x14ac:dyDescent="0.25">
      <c r="A87" s="227">
        <v>79</v>
      </c>
      <c r="B87" s="232">
        <f t="shared" si="11"/>
        <v>601721.95122295222</v>
      </c>
      <c r="C87" s="227">
        <f t="shared" si="12"/>
        <v>5676.9633333333331</v>
      </c>
      <c r="E87" s="230">
        <v>44531</v>
      </c>
      <c r="M87" s="230">
        <v>44531</v>
      </c>
      <c r="N87" s="227">
        <f>N86</f>
        <v>200000</v>
      </c>
      <c r="O87" s="227">
        <f t="shared" si="10"/>
        <v>583.33333333333337</v>
      </c>
      <c r="P87" s="227">
        <f>SUM(O82:O87)</f>
        <v>3500.0000000000005</v>
      </c>
      <c r="Q87" s="227">
        <f>AE8/2</f>
        <v>50000</v>
      </c>
    </row>
    <row r="88" spans="1:21" x14ac:dyDescent="0.25">
      <c r="A88" s="227">
        <v>80</v>
      </c>
      <c r="B88" s="232">
        <f t="shared" si="11"/>
        <v>598045.71337743523</v>
      </c>
      <c r="C88" s="227">
        <f t="shared" si="12"/>
        <v>5676.9633333333331</v>
      </c>
      <c r="E88" s="230">
        <v>44562</v>
      </c>
      <c r="M88" s="230">
        <v>44562</v>
      </c>
      <c r="N88" s="231">
        <f>N87-Q87</f>
        <v>150000</v>
      </c>
      <c r="O88" s="227">
        <f t="shared" si="10"/>
        <v>437.50000000000006</v>
      </c>
    </row>
    <row r="89" spans="1:21" x14ac:dyDescent="0.25">
      <c r="A89" s="227">
        <v>81</v>
      </c>
      <c r="B89" s="232">
        <f t="shared" si="11"/>
        <v>594357.25204108178</v>
      </c>
      <c r="C89" s="227">
        <f t="shared" si="12"/>
        <v>5676.9633333333331</v>
      </c>
      <c r="E89" s="230">
        <v>44593</v>
      </c>
      <c r="M89" s="230">
        <v>44593</v>
      </c>
      <c r="N89" s="227">
        <f>N88</f>
        <v>150000</v>
      </c>
      <c r="O89" s="227">
        <f t="shared" si="10"/>
        <v>437.50000000000006</v>
      </c>
    </row>
    <row r="90" spans="1:21" x14ac:dyDescent="0.25">
      <c r="A90" s="227">
        <v>82</v>
      </c>
      <c r="B90" s="232">
        <f t="shared" si="11"/>
        <v>590656.52657078498</v>
      </c>
      <c r="C90" s="227">
        <f t="shared" si="12"/>
        <v>5676.9633333333331</v>
      </c>
      <c r="E90" s="230">
        <v>44621</v>
      </c>
      <c r="M90" s="230">
        <v>44621</v>
      </c>
      <c r="N90" s="227">
        <f>N89</f>
        <v>150000</v>
      </c>
      <c r="O90" s="227">
        <f t="shared" si="10"/>
        <v>437.50000000000006</v>
      </c>
    </row>
    <row r="91" spans="1:21" x14ac:dyDescent="0.25">
      <c r="A91" s="227">
        <v>83</v>
      </c>
      <c r="B91" s="232">
        <f t="shared" si="11"/>
        <v>586943.4961882995</v>
      </c>
      <c r="C91" s="227">
        <f t="shared" si="12"/>
        <v>5676.9633333333331</v>
      </c>
      <c r="E91" s="230">
        <v>44652</v>
      </c>
      <c r="M91" s="230">
        <v>44652</v>
      </c>
      <c r="N91" s="227">
        <f>N90</f>
        <v>150000</v>
      </c>
      <c r="O91" s="227">
        <f t="shared" si="10"/>
        <v>437.50000000000006</v>
      </c>
    </row>
    <row r="92" spans="1:21" x14ac:dyDescent="0.25">
      <c r="A92" s="227">
        <v>84</v>
      </c>
      <c r="B92" s="232">
        <f t="shared" si="11"/>
        <v>583218.11997979227</v>
      </c>
      <c r="C92" s="227">
        <f t="shared" si="12"/>
        <v>5676.9633333333331</v>
      </c>
      <c r="E92" s="230">
        <v>44682</v>
      </c>
      <c r="M92" s="230">
        <v>44682</v>
      </c>
      <c r="N92" s="227">
        <f>N91</f>
        <v>150000</v>
      </c>
      <c r="O92" s="227">
        <f t="shared" si="10"/>
        <v>437.50000000000006</v>
      </c>
    </row>
    <row r="93" spans="1:21" x14ac:dyDescent="0.25">
      <c r="A93" s="227">
        <v>85</v>
      </c>
      <c r="B93" s="232">
        <f t="shared" si="11"/>
        <v>579480.35689539171</v>
      </c>
      <c r="C93" s="227">
        <f t="shared" si="12"/>
        <v>5676.9633333333331</v>
      </c>
      <c r="E93" s="230">
        <v>44713</v>
      </c>
      <c r="M93" s="230">
        <v>44713</v>
      </c>
      <c r="N93" s="227">
        <f>N92</f>
        <v>150000</v>
      </c>
      <c r="O93" s="227">
        <f t="shared" si="10"/>
        <v>437.50000000000006</v>
      </c>
      <c r="P93" s="227">
        <f>SUM(O88:O93)</f>
        <v>2625.0000000000005</v>
      </c>
      <c r="Q93" s="227">
        <f>Q87</f>
        <v>50000</v>
      </c>
    </row>
    <row r="94" spans="1:21" x14ac:dyDescent="0.25">
      <c r="A94" s="227">
        <v>86</v>
      </c>
      <c r="B94" s="231">
        <f t="shared" si="11"/>
        <v>575730.16574873554</v>
      </c>
      <c r="C94" s="227">
        <f>MIN(D$6,B94*C$7)+AF$9/12</f>
        <v>4843.63</v>
      </c>
      <c r="E94" s="230">
        <v>44743</v>
      </c>
      <c r="G94" s="451" t="s">
        <v>6030</v>
      </c>
      <c r="H94" s="227">
        <f>B94</f>
        <v>575730.16574873554</v>
      </c>
      <c r="I94" s="227">
        <f>H82-H94</f>
        <v>44191.035444623791</v>
      </c>
      <c r="J94" s="227">
        <f>SUM(C82:C93)-I94</f>
        <v>23932.524555376207</v>
      </c>
      <c r="M94" s="230">
        <v>44743</v>
      </c>
      <c r="N94" s="231">
        <f>N93-Q93</f>
        <v>100000</v>
      </c>
      <c r="O94" s="227">
        <f t="shared" si="10"/>
        <v>291.66666666666669</v>
      </c>
      <c r="R94" s="451" t="str">
        <f>G94</f>
        <v>FY 22</v>
      </c>
      <c r="S94" s="227">
        <f>N94</f>
        <v>100000</v>
      </c>
      <c r="T94" s="227">
        <f>Q87+Q93</f>
        <v>100000</v>
      </c>
      <c r="U94" s="227">
        <f>P87+P93</f>
        <v>6125.0000000000009</v>
      </c>
    </row>
    <row r="95" spans="1:21" x14ac:dyDescent="0.25">
      <c r="A95" s="227">
        <v>87</v>
      </c>
      <c r="B95" s="232">
        <f t="shared" si="11"/>
        <v>572800.83854985004</v>
      </c>
      <c r="C95" s="227">
        <f>MIN(C94,B95*C$7)</f>
        <v>4843.63</v>
      </c>
      <c r="E95" s="230">
        <v>44774</v>
      </c>
      <c r="M95" s="230">
        <v>44774</v>
      </c>
      <c r="N95" s="227">
        <f>N94</f>
        <v>100000</v>
      </c>
      <c r="O95" s="227">
        <f t="shared" si="10"/>
        <v>291.66666666666669</v>
      </c>
    </row>
    <row r="96" spans="1:21" x14ac:dyDescent="0.25">
      <c r="A96" s="227">
        <v>88</v>
      </c>
      <c r="B96" s="232">
        <f t="shared" si="11"/>
        <v>569861.77133802825</v>
      </c>
      <c r="C96" s="227">
        <f t="shared" ref="C96:C105" si="13">MIN(C95,B96*C$7)</f>
        <v>4843.63</v>
      </c>
      <c r="D96" s="227">
        <f>SUM(C84:C95)</f>
        <v>66456.893333333326</v>
      </c>
      <c r="E96" s="230">
        <v>44805</v>
      </c>
      <c r="M96" s="230">
        <v>44805</v>
      </c>
      <c r="N96" s="227">
        <f>N95</f>
        <v>100000</v>
      </c>
      <c r="O96" s="227">
        <f t="shared" si="10"/>
        <v>291.66666666666669</v>
      </c>
    </row>
    <row r="97" spans="1:21" x14ac:dyDescent="0.25">
      <c r="A97" s="227">
        <v>89</v>
      </c>
      <c r="B97" s="232">
        <f t="shared" si="11"/>
        <v>566912.93172772718</v>
      </c>
      <c r="C97" s="227">
        <f t="shared" si="13"/>
        <v>4843.63</v>
      </c>
      <c r="E97" s="230">
        <v>44835</v>
      </c>
      <c r="M97" s="230">
        <v>44835</v>
      </c>
      <c r="N97" s="227">
        <f>N96</f>
        <v>100000</v>
      </c>
      <c r="O97" s="227">
        <f t="shared" si="10"/>
        <v>291.66666666666669</v>
      </c>
    </row>
    <row r="98" spans="1:21" x14ac:dyDescent="0.25">
      <c r="A98" s="227">
        <v>90</v>
      </c>
      <c r="B98" s="232">
        <f t="shared" si="11"/>
        <v>563954.28722572187</v>
      </c>
      <c r="C98" s="227">
        <f t="shared" si="13"/>
        <v>4843.63</v>
      </c>
      <c r="E98" s="230">
        <v>44866</v>
      </c>
      <c r="M98" s="230">
        <v>44866</v>
      </c>
      <c r="N98" s="227">
        <f>N97</f>
        <v>100000</v>
      </c>
      <c r="O98" s="227">
        <f t="shared" si="10"/>
        <v>291.66666666666669</v>
      </c>
    </row>
    <row r="99" spans="1:21" x14ac:dyDescent="0.25">
      <c r="A99" s="227">
        <v>91</v>
      </c>
      <c r="B99" s="232">
        <f t="shared" si="11"/>
        <v>560985.80523074744</v>
      </c>
      <c r="C99" s="227">
        <f t="shared" si="13"/>
        <v>4843.63</v>
      </c>
      <c r="E99" s="230">
        <v>44896</v>
      </c>
      <c r="M99" s="230">
        <v>44896</v>
      </c>
      <c r="N99" s="227">
        <f>N98</f>
        <v>100000</v>
      </c>
      <c r="O99" s="227">
        <f t="shared" si="10"/>
        <v>291.66666666666669</v>
      </c>
      <c r="P99" s="227">
        <f>SUM(O94:O99)</f>
        <v>1750.0000000000002</v>
      </c>
      <c r="Q99" s="227">
        <f>AF8/2</f>
        <v>0</v>
      </c>
    </row>
    <row r="100" spans="1:21" x14ac:dyDescent="0.25">
      <c r="A100" s="227">
        <v>92</v>
      </c>
      <c r="B100" s="232">
        <f t="shared" si="11"/>
        <v>558007.4530331397</v>
      </c>
      <c r="C100" s="227">
        <f t="shared" si="13"/>
        <v>4843.63</v>
      </c>
      <c r="E100" s="230">
        <v>44927</v>
      </c>
      <c r="M100" s="230">
        <v>44927</v>
      </c>
      <c r="N100" s="231">
        <f>N99-Q99</f>
        <v>100000</v>
      </c>
      <c r="O100" s="227">
        <f t="shared" si="10"/>
        <v>291.66666666666669</v>
      </c>
    </row>
    <row r="101" spans="1:21" x14ac:dyDescent="0.25">
      <c r="A101" s="227">
        <v>93</v>
      </c>
      <c r="B101" s="232">
        <f t="shared" si="11"/>
        <v>555019.19781447493</v>
      </c>
      <c r="C101" s="227">
        <f t="shared" si="13"/>
        <v>4843.63</v>
      </c>
      <c r="E101" s="230">
        <v>44958</v>
      </c>
      <c r="M101" s="230">
        <v>44958</v>
      </c>
      <c r="N101" s="227">
        <f>N100</f>
        <v>100000</v>
      </c>
      <c r="O101" s="227">
        <f t="shared" si="10"/>
        <v>291.66666666666669</v>
      </c>
    </row>
    <row r="102" spans="1:21" x14ac:dyDescent="0.25">
      <c r="A102" s="227">
        <v>94</v>
      </c>
      <c r="B102" s="232">
        <f t="shared" si="11"/>
        <v>552021.00664720812</v>
      </c>
      <c r="C102" s="227">
        <f t="shared" si="13"/>
        <v>4843.63</v>
      </c>
      <c r="E102" s="230">
        <v>44986</v>
      </c>
      <c r="M102" s="230">
        <v>44986</v>
      </c>
      <c r="N102" s="227">
        <f>N101</f>
        <v>100000</v>
      </c>
      <c r="O102" s="227">
        <f t="shared" si="10"/>
        <v>291.66666666666669</v>
      </c>
    </row>
    <row r="103" spans="1:21" x14ac:dyDescent="0.25">
      <c r="A103" s="227">
        <v>95</v>
      </c>
      <c r="B103" s="232">
        <f t="shared" si="11"/>
        <v>549012.84649431007</v>
      </c>
      <c r="C103" s="227">
        <f t="shared" si="13"/>
        <v>4843.63</v>
      </c>
      <c r="E103" s="230">
        <v>45017</v>
      </c>
      <c r="M103" s="230">
        <v>45017</v>
      </c>
      <c r="N103" s="227">
        <f>N102</f>
        <v>100000</v>
      </c>
      <c r="O103" s="227">
        <f t="shared" si="10"/>
        <v>291.66666666666669</v>
      </c>
    </row>
    <row r="104" spans="1:21" x14ac:dyDescent="0.25">
      <c r="A104" s="227">
        <v>96</v>
      </c>
      <c r="B104" s="232">
        <f t="shared" si="11"/>
        <v>545994.68420890369</v>
      </c>
      <c r="C104" s="227">
        <f t="shared" si="13"/>
        <v>4843.63</v>
      </c>
      <c r="E104" s="230">
        <v>45047</v>
      </c>
      <c r="M104" s="230">
        <v>45047</v>
      </c>
      <c r="N104" s="227">
        <f>N103</f>
        <v>100000</v>
      </c>
      <c r="O104" s="227">
        <f t="shared" si="10"/>
        <v>291.66666666666669</v>
      </c>
    </row>
    <row r="105" spans="1:21" x14ac:dyDescent="0.25">
      <c r="A105" s="227">
        <v>97</v>
      </c>
      <c r="B105" s="232">
        <f t="shared" si="11"/>
        <v>542966.48653389828</v>
      </c>
      <c r="C105" s="227">
        <f t="shared" si="13"/>
        <v>4843.63</v>
      </c>
      <c r="E105" s="230">
        <v>45078</v>
      </c>
      <c r="M105" s="230">
        <v>45078</v>
      </c>
      <c r="N105" s="227">
        <f>N104</f>
        <v>100000</v>
      </c>
      <c r="O105" s="227">
        <f t="shared" si="10"/>
        <v>291.66666666666669</v>
      </c>
      <c r="P105" s="227">
        <f>SUM(O100:O105)</f>
        <v>1750.0000000000002</v>
      </c>
      <c r="Q105" s="227">
        <f>Q99</f>
        <v>0</v>
      </c>
    </row>
    <row r="106" spans="1:21" x14ac:dyDescent="0.25">
      <c r="A106" s="227">
        <v>98</v>
      </c>
      <c r="B106" s="231">
        <f t="shared" si="11"/>
        <v>539928.22010162345</v>
      </c>
      <c r="C106" s="227">
        <f>MIN(D$6,B106*C$7)+AG$9/12</f>
        <v>13176.963333333333</v>
      </c>
      <c r="E106" s="230">
        <v>45108</v>
      </c>
      <c r="G106" s="451" t="s">
        <v>6031</v>
      </c>
      <c r="H106" s="227">
        <f>B106</f>
        <v>539928.22010162345</v>
      </c>
      <c r="I106" s="227">
        <f>H94-H106</f>
        <v>35801.945647112094</v>
      </c>
      <c r="J106" s="227">
        <f>SUM(C94:C105)-I106</f>
        <v>22321.614352887897</v>
      </c>
      <c r="M106" s="230">
        <v>45108</v>
      </c>
      <c r="N106" s="231">
        <f>N105-Q105</f>
        <v>100000</v>
      </c>
      <c r="O106" s="227">
        <f t="shared" si="10"/>
        <v>291.66666666666669</v>
      </c>
      <c r="R106" s="451" t="str">
        <f>G106</f>
        <v>FY 23</v>
      </c>
      <c r="S106" s="227">
        <f>N106</f>
        <v>100000</v>
      </c>
      <c r="T106" s="227">
        <f>Q99+Q105</f>
        <v>0</v>
      </c>
      <c r="U106" s="227">
        <f>P99+P105</f>
        <v>3500.0000000000005</v>
      </c>
    </row>
    <row r="107" spans="1:21" x14ac:dyDescent="0.25">
      <c r="A107" s="227">
        <v>99</v>
      </c>
      <c r="B107" s="232">
        <f t="shared" si="11"/>
        <v>528546.51810012793</v>
      </c>
      <c r="C107" s="227">
        <f>MIN(C106,B107*C$7)</f>
        <v>13176.963333333333</v>
      </c>
      <c r="E107" s="230">
        <v>45139</v>
      </c>
      <c r="M107" s="230">
        <v>45139</v>
      </c>
      <c r="N107" s="227">
        <f>N106</f>
        <v>100000</v>
      </c>
      <c r="O107" s="227">
        <f t="shared" si="10"/>
        <v>291.66666666666669</v>
      </c>
    </row>
    <row r="108" spans="1:21" x14ac:dyDescent="0.25">
      <c r="A108" s="227">
        <v>100</v>
      </c>
      <c r="B108" s="232">
        <f t="shared" si="11"/>
        <v>517126.97193947755</v>
      </c>
      <c r="C108" s="227">
        <f t="shared" ref="C108:C117" si="14">MIN(C107,B108*C$7)</f>
        <v>13176.963333333333</v>
      </c>
      <c r="D108" s="227">
        <f>SUM(C96:C107)</f>
        <v>74790.226666666655</v>
      </c>
      <c r="E108" s="230">
        <v>45170</v>
      </c>
      <c r="M108" s="230">
        <v>45170</v>
      </c>
      <c r="N108" s="227">
        <f>N107</f>
        <v>100000</v>
      </c>
      <c r="O108" s="227">
        <f t="shared" si="10"/>
        <v>291.66666666666669</v>
      </c>
    </row>
    <row r="109" spans="1:21" x14ac:dyDescent="0.25">
      <c r="A109" s="227">
        <v>101</v>
      </c>
      <c r="B109" s="232">
        <f t="shared" si="11"/>
        <v>505669.45578784298</v>
      </c>
      <c r="C109" s="227">
        <f t="shared" si="14"/>
        <v>13176.963333333333</v>
      </c>
      <c r="E109" s="230">
        <v>45200</v>
      </c>
      <c r="M109" s="230">
        <v>45200</v>
      </c>
      <c r="N109" s="227">
        <f>N108</f>
        <v>100000</v>
      </c>
      <c r="O109" s="227">
        <f t="shared" si="10"/>
        <v>291.66666666666669</v>
      </c>
    </row>
    <row r="110" spans="1:21" x14ac:dyDescent="0.25">
      <c r="A110" s="227">
        <v>102</v>
      </c>
      <c r="B110" s="232">
        <f t="shared" si="11"/>
        <v>494173.84339500422</v>
      </c>
      <c r="C110" s="227">
        <f t="shared" si="14"/>
        <v>13176.963333333333</v>
      </c>
      <c r="E110" s="230">
        <v>45231</v>
      </c>
      <c r="M110" s="230">
        <v>45231</v>
      </c>
      <c r="N110" s="227">
        <f>N109</f>
        <v>100000</v>
      </c>
      <c r="O110" s="227">
        <f t="shared" si="10"/>
        <v>291.66666666666669</v>
      </c>
    </row>
    <row r="111" spans="1:21" x14ac:dyDescent="0.25">
      <c r="A111" s="227">
        <v>103</v>
      </c>
      <c r="B111" s="232">
        <f t="shared" si="11"/>
        <v>482640.00809095928</v>
      </c>
      <c r="C111" s="227">
        <f t="shared" si="14"/>
        <v>13176.963333333333</v>
      </c>
      <c r="E111" s="230">
        <v>45261</v>
      </c>
      <c r="M111" s="230">
        <v>45261</v>
      </c>
      <c r="N111" s="227">
        <f>N110</f>
        <v>100000</v>
      </c>
      <c r="O111" s="227">
        <f t="shared" si="10"/>
        <v>291.66666666666669</v>
      </c>
      <c r="P111" s="227">
        <f>SUM(O106:O111)</f>
        <v>1750.0000000000002</v>
      </c>
      <c r="Q111" s="227">
        <f>AG8/2</f>
        <v>50000</v>
      </c>
    </row>
    <row r="112" spans="1:21" x14ac:dyDescent="0.25">
      <c r="A112" s="227">
        <v>104</v>
      </c>
      <c r="B112" s="232">
        <f t="shared" si="11"/>
        <v>471067.82278452843</v>
      </c>
      <c r="C112" s="227">
        <f t="shared" si="14"/>
        <v>13176.963333333333</v>
      </c>
      <c r="E112" s="230">
        <v>45292</v>
      </c>
      <c r="M112" s="230">
        <v>45292</v>
      </c>
      <c r="N112" s="231">
        <f>N111-Q111</f>
        <v>50000</v>
      </c>
      <c r="O112" s="227">
        <f t="shared" si="10"/>
        <v>145.83333333333334</v>
      </c>
    </row>
    <row r="113" spans="1:21" x14ac:dyDescent="0.25">
      <c r="A113" s="227">
        <v>105</v>
      </c>
      <c r="B113" s="232">
        <f t="shared" si="11"/>
        <v>459457.1599619537</v>
      </c>
      <c r="C113" s="227">
        <f t="shared" si="14"/>
        <v>13176.963333333333</v>
      </c>
      <c r="E113" s="230">
        <v>45323</v>
      </c>
      <c r="M113" s="230">
        <v>45323</v>
      </c>
      <c r="N113" s="227">
        <f>N112</f>
        <v>50000</v>
      </c>
      <c r="O113" s="227">
        <f t="shared" si="10"/>
        <v>145.83333333333334</v>
      </c>
    </row>
    <row r="114" spans="1:21" x14ac:dyDescent="0.25">
      <c r="A114" s="227">
        <v>106</v>
      </c>
      <c r="B114" s="232">
        <f t="shared" si="11"/>
        <v>447807.89168549387</v>
      </c>
      <c r="C114" s="227">
        <f t="shared" si="14"/>
        <v>13176.963333333333</v>
      </c>
      <c r="E114" s="230">
        <v>45352</v>
      </c>
      <c r="M114" s="230">
        <v>45352</v>
      </c>
      <c r="N114" s="227">
        <f>N113</f>
        <v>50000</v>
      </c>
      <c r="O114" s="227">
        <f t="shared" si="10"/>
        <v>145.83333333333334</v>
      </c>
    </row>
    <row r="115" spans="1:21" x14ac:dyDescent="0.25">
      <c r="A115" s="227">
        <v>107</v>
      </c>
      <c r="B115" s="232">
        <f t="shared" si="11"/>
        <v>436119.88959201484</v>
      </c>
      <c r="C115" s="227">
        <f t="shared" si="14"/>
        <v>13176.963333333333</v>
      </c>
      <c r="E115" s="230">
        <v>45383</v>
      </c>
      <c r="M115" s="230">
        <v>45383</v>
      </c>
      <c r="N115" s="227">
        <f>N114</f>
        <v>50000</v>
      </c>
      <c r="O115" s="227">
        <f t="shared" si="10"/>
        <v>145.83333333333334</v>
      </c>
    </row>
    <row r="116" spans="1:21" x14ac:dyDescent="0.25">
      <c r="A116" s="227">
        <v>108</v>
      </c>
      <c r="B116" s="232">
        <f t="shared" si="11"/>
        <v>424393.02489157498</v>
      </c>
      <c r="C116" s="227">
        <f t="shared" si="14"/>
        <v>13176.963333333333</v>
      </c>
      <c r="E116" s="230">
        <v>45413</v>
      </c>
      <c r="M116" s="230">
        <v>45413</v>
      </c>
      <c r="N116" s="227">
        <f>N115</f>
        <v>50000</v>
      </c>
      <c r="O116" s="227">
        <f t="shared" si="10"/>
        <v>145.83333333333334</v>
      </c>
    </row>
    <row r="117" spans="1:21" x14ac:dyDescent="0.25">
      <c r="A117" s="227">
        <v>109</v>
      </c>
      <c r="B117" s="232">
        <f t="shared" si="11"/>
        <v>412627.16836600617</v>
      </c>
      <c r="C117" s="227">
        <f t="shared" si="14"/>
        <v>13176.963333333333</v>
      </c>
      <c r="E117" s="230">
        <v>45444</v>
      </c>
      <c r="M117" s="230">
        <v>45444</v>
      </c>
      <c r="N117" s="227">
        <f>N116</f>
        <v>50000</v>
      </c>
      <c r="O117" s="227">
        <f t="shared" si="10"/>
        <v>145.83333333333334</v>
      </c>
      <c r="P117" s="227">
        <f>SUM(O112:O117)</f>
        <v>875.00000000000011</v>
      </c>
      <c r="Q117" s="227">
        <f>Q111</f>
        <v>50000</v>
      </c>
    </row>
    <row r="118" spans="1:21" x14ac:dyDescent="0.25">
      <c r="A118" s="227">
        <v>110</v>
      </c>
      <c r="B118" s="231">
        <f t="shared" si="11"/>
        <v>400822.19036748982</v>
      </c>
      <c r="C118" s="227">
        <f>MIN(D$6,B118*C$7)+AH$9/12</f>
        <v>34128.129999999997</v>
      </c>
      <c r="E118" s="230">
        <v>45474</v>
      </c>
      <c r="G118" s="451" t="s">
        <v>6039</v>
      </c>
      <c r="H118" s="227">
        <f>B118</f>
        <v>400822.19036748982</v>
      </c>
      <c r="I118" s="227">
        <f>H106-H118</f>
        <v>139106.02973413363</v>
      </c>
      <c r="J118" s="227">
        <f>SUM(C106:C117)-I118</f>
        <v>19017.530265866371</v>
      </c>
      <c r="M118" s="230">
        <v>45474</v>
      </c>
      <c r="N118" s="231">
        <f>N117-Q117</f>
        <v>0</v>
      </c>
      <c r="O118" s="227">
        <f t="shared" si="10"/>
        <v>0</v>
      </c>
      <c r="R118" s="451" t="str">
        <f>G118</f>
        <v>FY 24</v>
      </c>
      <c r="S118" s="227">
        <f>N118</f>
        <v>0</v>
      </c>
      <c r="T118" s="227">
        <f>Q111+Q117</f>
        <v>100000</v>
      </c>
      <c r="U118" s="227">
        <f>P111+P117</f>
        <v>2625.0000000000005</v>
      </c>
    </row>
    <row r="119" spans="1:21" x14ac:dyDescent="0.25">
      <c r="A119" s="227">
        <v>111</v>
      </c>
      <c r="B119" s="232">
        <f t="shared" si="11"/>
        <v>368026.79415046173</v>
      </c>
      <c r="C119" s="227">
        <f>MIN(C118,B119*C$7)</f>
        <v>34128.129999999997</v>
      </c>
      <c r="E119" s="230">
        <v>45505</v>
      </c>
      <c r="M119" s="230">
        <v>45505</v>
      </c>
      <c r="N119" s="227">
        <f>N118</f>
        <v>0</v>
      </c>
      <c r="O119" s="227">
        <f t="shared" si="10"/>
        <v>0</v>
      </c>
    </row>
    <row r="120" spans="1:21" x14ac:dyDescent="0.25">
      <c r="A120" s="227">
        <v>112</v>
      </c>
      <c r="B120" s="232">
        <f t="shared" si="11"/>
        <v>335122.35324101202</v>
      </c>
      <c r="C120" s="227">
        <f t="shared" ref="C120:C183" si="15">MIN(C119,B120*C$7)</f>
        <v>34128.129999999997</v>
      </c>
      <c r="D120" s="227">
        <f>SUM(C108:C119)</f>
        <v>200025.89333333334</v>
      </c>
      <c r="E120" s="230">
        <v>45536</v>
      </c>
      <c r="M120" s="230">
        <v>45536</v>
      </c>
      <c r="N120" s="227">
        <f>N119</f>
        <v>0</v>
      </c>
      <c r="O120" s="227">
        <f t="shared" si="10"/>
        <v>0</v>
      </c>
    </row>
    <row r="121" spans="1:21" x14ac:dyDescent="0.25">
      <c r="A121" s="227">
        <v>113</v>
      </c>
      <c r="B121" s="232">
        <f t="shared" si="11"/>
        <v>302108.5050655384</v>
      </c>
      <c r="C121" s="227">
        <f t="shared" si="15"/>
        <v>34128.129999999997</v>
      </c>
      <c r="E121" s="230">
        <v>45566</v>
      </c>
      <c r="M121" s="230">
        <v>45566</v>
      </c>
      <c r="N121" s="227">
        <f>N120</f>
        <v>0</v>
      </c>
      <c r="O121" s="227">
        <f t="shared" si="10"/>
        <v>0</v>
      </c>
    </row>
    <row r="122" spans="1:21" x14ac:dyDescent="0.25">
      <c r="A122" s="227">
        <v>114</v>
      </c>
      <c r="B122" s="232">
        <f t="shared" si="11"/>
        <v>268984.8858448813</v>
      </c>
      <c r="C122" s="227">
        <f t="shared" si="15"/>
        <v>34128.129999999997</v>
      </c>
      <c r="E122" s="230">
        <v>45597</v>
      </c>
      <c r="M122" s="230">
        <v>45597</v>
      </c>
      <c r="N122" s="227">
        <f>N121</f>
        <v>0</v>
      </c>
      <c r="O122" s="227">
        <f t="shared" si="10"/>
        <v>0</v>
      </c>
    </row>
    <row r="123" spans="1:21" x14ac:dyDescent="0.25">
      <c r="A123" s="227">
        <v>115</v>
      </c>
      <c r="B123" s="232">
        <f t="shared" si="11"/>
        <v>235751.1305903155</v>
      </c>
      <c r="C123" s="227">
        <f t="shared" si="15"/>
        <v>34128.129999999997</v>
      </c>
      <c r="E123" s="230">
        <v>45627</v>
      </c>
      <c r="M123" s="230">
        <v>45627</v>
      </c>
      <c r="N123" s="227">
        <f>N122</f>
        <v>0</v>
      </c>
      <c r="O123" s="227">
        <f t="shared" si="10"/>
        <v>0</v>
      </c>
      <c r="P123" s="227">
        <f>SUM(O118:O123)</f>
        <v>0</v>
      </c>
      <c r="Q123" s="227">
        <f>AH8/2</f>
        <v>0</v>
      </c>
    </row>
    <row r="124" spans="1:21" x14ac:dyDescent="0.25">
      <c r="A124" s="227">
        <v>116</v>
      </c>
      <c r="B124" s="232">
        <f t="shared" si="11"/>
        <v>202406.87309952831</v>
      </c>
      <c r="C124" s="227">
        <f t="shared" si="15"/>
        <v>34128.129999999997</v>
      </c>
      <c r="E124" s="230">
        <v>45658</v>
      </c>
      <c r="M124" s="230">
        <v>45658</v>
      </c>
      <c r="N124" s="231">
        <f>N123-Q123</f>
        <v>0</v>
      </c>
      <c r="O124" s="227">
        <f t="shared" si="10"/>
        <v>0</v>
      </c>
    </row>
    <row r="125" spans="1:21" x14ac:dyDescent="0.25">
      <c r="A125" s="227">
        <v>117</v>
      </c>
      <c r="B125" s="232">
        <f t="shared" si="11"/>
        <v>168951.74595258426</v>
      </c>
      <c r="C125" s="227">
        <f t="shared" si="15"/>
        <v>34128.129999999997</v>
      </c>
      <c r="E125" s="230">
        <v>45689</v>
      </c>
      <c r="M125" s="230">
        <v>45689</v>
      </c>
      <c r="N125" s="227">
        <f>N124</f>
        <v>0</v>
      </c>
      <c r="O125" s="227">
        <f t="shared" si="10"/>
        <v>0</v>
      </c>
    </row>
    <row r="126" spans="1:21" x14ac:dyDescent="0.25">
      <c r="A126" s="227">
        <v>118</v>
      </c>
      <c r="B126" s="232">
        <f t="shared" si="11"/>
        <v>135385.3805078766</v>
      </c>
      <c r="C126" s="227">
        <f t="shared" si="15"/>
        <v>34128.129999999997</v>
      </c>
      <c r="E126" s="230">
        <v>45717</v>
      </c>
      <c r="M126" s="230">
        <v>45717</v>
      </c>
      <c r="N126" s="227">
        <f>N125</f>
        <v>0</v>
      </c>
      <c r="O126" s="227">
        <f t="shared" si="10"/>
        <v>0</v>
      </c>
    </row>
    <row r="127" spans="1:21" x14ac:dyDescent="0.25">
      <c r="A127" s="227">
        <v>119</v>
      </c>
      <c r="B127" s="232">
        <f t="shared" si="11"/>
        <v>101707.4068980653</v>
      </c>
      <c r="C127" s="227">
        <f t="shared" si="15"/>
        <v>34128.129999999997</v>
      </c>
      <c r="E127" s="230">
        <v>45748</v>
      </c>
      <c r="M127" s="230">
        <v>45748</v>
      </c>
      <c r="N127" s="227">
        <f>N126</f>
        <v>0</v>
      </c>
      <c r="O127" s="227">
        <f t="shared" si="10"/>
        <v>0</v>
      </c>
    </row>
    <row r="128" spans="1:21" x14ac:dyDescent="0.25">
      <c r="A128" s="227">
        <v>120</v>
      </c>
      <c r="B128" s="232">
        <f t="shared" si="11"/>
        <v>67917.45402600136</v>
      </c>
      <c r="C128" s="227">
        <f t="shared" si="15"/>
        <v>34128.129999999997</v>
      </c>
      <c r="E128" s="230">
        <v>45778</v>
      </c>
      <c r="M128" s="230">
        <v>45778</v>
      </c>
      <c r="N128" s="227">
        <f>N127</f>
        <v>0</v>
      </c>
      <c r="O128" s="227">
        <f t="shared" si="10"/>
        <v>0</v>
      </c>
    </row>
    <row r="129" spans="1:21" x14ac:dyDescent="0.25">
      <c r="A129" s="227">
        <v>121</v>
      </c>
      <c r="B129" s="232">
        <f t="shared" si="11"/>
        <v>34015.149560637823</v>
      </c>
      <c r="C129" s="227">
        <f t="shared" si="15"/>
        <v>34128.129999999997</v>
      </c>
      <c r="E129" s="230">
        <v>45809</v>
      </c>
      <c r="M129" s="230">
        <v>45809</v>
      </c>
      <c r="N129" s="227">
        <f>N128</f>
        <v>0</v>
      </c>
      <c r="O129" s="227">
        <f t="shared" si="10"/>
        <v>0</v>
      </c>
      <c r="P129" s="227">
        <f>SUM(O124:O129)</f>
        <v>0</v>
      </c>
      <c r="Q129" s="227">
        <f>Q123</f>
        <v>0</v>
      </c>
    </row>
    <row r="130" spans="1:21" x14ac:dyDescent="0.25">
      <c r="A130" s="227">
        <v>122</v>
      </c>
      <c r="B130" s="231">
        <f t="shared" si="11"/>
        <v>0.11993292694387492</v>
      </c>
      <c r="C130" s="227">
        <f t="shared" si="15"/>
        <v>0.1203317039259633</v>
      </c>
      <c r="E130" s="230">
        <v>45839</v>
      </c>
      <c r="G130" s="451" t="s">
        <v>6040</v>
      </c>
      <c r="H130" s="227">
        <f>B130</f>
        <v>0.11993292694387492</v>
      </c>
      <c r="I130" s="227">
        <f>H118-H130</f>
        <v>400822.07043456286</v>
      </c>
      <c r="J130" s="227">
        <f>SUM(C118:C129)-I130</f>
        <v>8715.4895654371358</v>
      </c>
      <c r="M130" s="230">
        <v>45839</v>
      </c>
      <c r="N130" s="231">
        <f>N129-Q129</f>
        <v>0</v>
      </c>
      <c r="O130" s="227">
        <f t="shared" si="10"/>
        <v>0</v>
      </c>
      <c r="R130" s="451" t="str">
        <f>G130</f>
        <v>FY 25</v>
      </c>
      <c r="S130" s="227">
        <f>N130</f>
        <v>0</v>
      </c>
      <c r="T130" s="227">
        <f>Q123+Q129</f>
        <v>0</v>
      </c>
      <c r="U130" s="227">
        <f>P123+P129</f>
        <v>0</v>
      </c>
    </row>
    <row r="131" spans="1:21" x14ac:dyDescent="0.25">
      <c r="A131" s="227">
        <v>123</v>
      </c>
      <c r="B131" s="232">
        <f t="shared" si="11"/>
        <v>0</v>
      </c>
      <c r="C131" s="227">
        <f t="shared" si="15"/>
        <v>0</v>
      </c>
      <c r="E131" s="230">
        <v>45870</v>
      </c>
      <c r="M131" s="230">
        <v>45870</v>
      </c>
      <c r="N131" s="227">
        <f>N130</f>
        <v>0</v>
      </c>
      <c r="O131" s="227">
        <f t="shared" si="10"/>
        <v>0</v>
      </c>
    </row>
    <row r="132" spans="1:21" x14ac:dyDescent="0.25">
      <c r="A132" s="227">
        <v>124</v>
      </c>
      <c r="B132" s="232">
        <f t="shared" si="11"/>
        <v>0</v>
      </c>
      <c r="C132" s="227">
        <f t="shared" si="15"/>
        <v>0</v>
      </c>
      <c r="D132" s="227">
        <f>SUM(C120:C131)</f>
        <v>341281.42033170391</v>
      </c>
      <c r="E132" s="230">
        <v>45901</v>
      </c>
      <c r="M132" s="230">
        <v>45901</v>
      </c>
      <c r="N132" s="227">
        <f>N131</f>
        <v>0</v>
      </c>
      <c r="O132" s="227">
        <f t="shared" si="10"/>
        <v>0</v>
      </c>
    </row>
    <row r="133" spans="1:21" x14ac:dyDescent="0.25">
      <c r="A133" s="227">
        <v>125</v>
      </c>
      <c r="B133" s="232">
        <f t="shared" si="11"/>
        <v>0</v>
      </c>
      <c r="C133" s="227">
        <f t="shared" si="15"/>
        <v>0</v>
      </c>
      <c r="E133" s="230">
        <v>45931</v>
      </c>
      <c r="M133" s="230">
        <v>45931</v>
      </c>
      <c r="N133" s="227">
        <f>N132</f>
        <v>0</v>
      </c>
      <c r="O133" s="227">
        <f t="shared" si="10"/>
        <v>0</v>
      </c>
    </row>
    <row r="134" spans="1:21" x14ac:dyDescent="0.25">
      <c r="A134" s="227">
        <v>126</v>
      </c>
      <c r="B134" s="232">
        <f t="shared" si="11"/>
        <v>0</v>
      </c>
      <c r="C134" s="227">
        <f t="shared" si="15"/>
        <v>0</v>
      </c>
      <c r="E134" s="230">
        <v>45962</v>
      </c>
      <c r="M134" s="230">
        <v>45962</v>
      </c>
      <c r="N134" s="227">
        <f>N133</f>
        <v>0</v>
      </c>
      <c r="O134" s="227">
        <f t="shared" si="10"/>
        <v>0</v>
      </c>
    </row>
    <row r="135" spans="1:21" x14ac:dyDescent="0.25">
      <c r="A135" s="227">
        <v>127</v>
      </c>
      <c r="B135" s="232">
        <f t="shared" si="11"/>
        <v>0</v>
      </c>
      <c r="C135" s="227">
        <f t="shared" si="15"/>
        <v>0</v>
      </c>
      <c r="E135" s="230">
        <v>45992</v>
      </c>
      <c r="M135" s="230">
        <v>45992</v>
      </c>
      <c r="N135" s="227">
        <f>N134</f>
        <v>0</v>
      </c>
      <c r="O135" s="227">
        <f t="shared" si="10"/>
        <v>0</v>
      </c>
      <c r="P135" s="227">
        <f>SUM(O130:O135)</f>
        <v>0</v>
      </c>
    </row>
    <row r="136" spans="1:21" x14ac:dyDescent="0.25">
      <c r="A136" s="227">
        <v>128</v>
      </c>
      <c r="B136" s="232">
        <f t="shared" si="11"/>
        <v>0</v>
      </c>
      <c r="C136" s="227">
        <f t="shared" si="15"/>
        <v>0</v>
      </c>
      <c r="E136" s="230">
        <v>46023</v>
      </c>
      <c r="M136" s="230">
        <v>46023</v>
      </c>
      <c r="N136" s="231">
        <f>N135-Q135</f>
        <v>0</v>
      </c>
      <c r="O136" s="227">
        <f t="shared" si="10"/>
        <v>0</v>
      </c>
    </row>
    <row r="137" spans="1:21" x14ac:dyDescent="0.25">
      <c r="A137" s="227">
        <v>129</v>
      </c>
      <c r="B137" s="232">
        <f t="shared" si="11"/>
        <v>0</v>
      </c>
      <c r="C137" s="227">
        <f t="shared" si="15"/>
        <v>0</v>
      </c>
      <c r="E137" s="230">
        <v>46054</v>
      </c>
      <c r="M137" s="230">
        <v>46054</v>
      </c>
      <c r="N137" s="227">
        <f>N136</f>
        <v>0</v>
      </c>
      <c r="O137" s="227">
        <f t="shared" si="10"/>
        <v>0</v>
      </c>
    </row>
    <row r="138" spans="1:21" x14ac:dyDescent="0.25">
      <c r="A138" s="227">
        <v>130</v>
      </c>
      <c r="B138" s="232">
        <f t="shared" si="11"/>
        <v>0</v>
      </c>
      <c r="C138" s="227">
        <f t="shared" si="15"/>
        <v>0</v>
      </c>
      <c r="E138" s="230">
        <v>46082</v>
      </c>
      <c r="M138" s="230">
        <v>46082</v>
      </c>
      <c r="N138" s="227">
        <f>N137</f>
        <v>0</v>
      </c>
      <c r="O138" s="227">
        <f t="shared" si="10"/>
        <v>0</v>
      </c>
    </row>
    <row r="139" spans="1:21" x14ac:dyDescent="0.25">
      <c r="A139" s="227">
        <v>131</v>
      </c>
      <c r="B139" s="232">
        <f t="shared" si="11"/>
        <v>0</v>
      </c>
      <c r="C139" s="227">
        <f t="shared" si="15"/>
        <v>0</v>
      </c>
      <c r="E139" s="230">
        <v>46113</v>
      </c>
      <c r="M139" s="230">
        <v>46113</v>
      </c>
      <c r="N139" s="227">
        <f>N138</f>
        <v>0</v>
      </c>
      <c r="O139" s="227">
        <f t="shared" ref="O139:O158" si="16">L$10*N139/12</f>
        <v>0</v>
      </c>
    </row>
    <row r="140" spans="1:21" x14ac:dyDescent="0.25">
      <c r="A140" s="227">
        <v>132</v>
      </c>
      <c r="B140" s="232">
        <f t="shared" ref="B140:B203" si="17">B139*$C$7-C139</f>
        <v>0</v>
      </c>
      <c r="C140" s="227">
        <f t="shared" si="15"/>
        <v>0</v>
      </c>
      <c r="E140" s="230">
        <v>46143</v>
      </c>
      <c r="M140" s="230">
        <v>46143</v>
      </c>
      <c r="N140" s="227">
        <f>N139</f>
        <v>0</v>
      </c>
      <c r="O140" s="227">
        <f t="shared" si="16"/>
        <v>0</v>
      </c>
    </row>
    <row r="141" spans="1:21" x14ac:dyDescent="0.25">
      <c r="A141" s="227">
        <v>133</v>
      </c>
      <c r="B141" s="232">
        <f t="shared" si="17"/>
        <v>0</v>
      </c>
      <c r="C141" s="227">
        <f t="shared" si="15"/>
        <v>0</v>
      </c>
      <c r="E141" s="230">
        <v>46174</v>
      </c>
      <c r="M141" s="230">
        <v>46174</v>
      </c>
      <c r="N141" s="227">
        <f>N140</f>
        <v>0</v>
      </c>
      <c r="O141" s="227">
        <f t="shared" si="16"/>
        <v>0</v>
      </c>
      <c r="P141" s="227">
        <f>SUM(O136:O141)</f>
        <v>0</v>
      </c>
      <c r="Q141" s="227">
        <f>Q135</f>
        <v>0</v>
      </c>
    </row>
    <row r="142" spans="1:21" x14ac:dyDescent="0.25">
      <c r="A142" s="227">
        <v>134</v>
      </c>
      <c r="B142" s="231">
        <f t="shared" si="17"/>
        <v>0</v>
      </c>
      <c r="C142" s="227">
        <f t="shared" si="15"/>
        <v>0</v>
      </c>
      <c r="E142" s="230">
        <v>46204</v>
      </c>
      <c r="M142" s="230">
        <v>46204</v>
      </c>
      <c r="N142" s="231">
        <f>N141-Q141</f>
        <v>0</v>
      </c>
      <c r="O142" s="227">
        <f t="shared" si="16"/>
        <v>0</v>
      </c>
    </row>
    <row r="143" spans="1:21" x14ac:dyDescent="0.25">
      <c r="A143" s="227" t="s">
        <v>6044</v>
      </c>
      <c r="B143" s="227">
        <f t="shared" si="17"/>
        <v>0</v>
      </c>
      <c r="C143" s="227">
        <f t="shared" si="15"/>
        <v>0</v>
      </c>
      <c r="E143" s="230">
        <v>46235</v>
      </c>
      <c r="M143" s="230">
        <v>46235</v>
      </c>
      <c r="N143" s="227">
        <f>N142</f>
        <v>0</v>
      </c>
      <c r="O143" s="227">
        <f t="shared" si="16"/>
        <v>0</v>
      </c>
    </row>
    <row r="144" spans="1:21" x14ac:dyDescent="0.25">
      <c r="A144" s="227">
        <v>136</v>
      </c>
      <c r="B144" s="227">
        <f t="shared" si="17"/>
        <v>0</v>
      </c>
      <c r="C144" s="227">
        <f t="shared" si="15"/>
        <v>0</v>
      </c>
      <c r="D144" s="227">
        <f>SUM(C132:C143)</f>
        <v>0</v>
      </c>
      <c r="E144" s="230">
        <v>46266</v>
      </c>
      <c r="M144" s="230">
        <v>46266</v>
      </c>
      <c r="N144" s="227">
        <f>N143</f>
        <v>0</v>
      </c>
      <c r="O144" s="227">
        <f t="shared" si="16"/>
        <v>0</v>
      </c>
    </row>
    <row r="145" spans="1:17" x14ac:dyDescent="0.25">
      <c r="A145" s="227">
        <v>137</v>
      </c>
      <c r="B145" s="227">
        <f t="shared" si="17"/>
        <v>0</v>
      </c>
      <c r="C145" s="227">
        <f t="shared" si="15"/>
        <v>0</v>
      </c>
      <c r="E145" s="230">
        <v>46296</v>
      </c>
      <c r="M145" s="230">
        <v>46296</v>
      </c>
      <c r="N145" s="227">
        <f>N144</f>
        <v>0</v>
      </c>
      <c r="O145" s="227">
        <f t="shared" si="16"/>
        <v>0</v>
      </c>
    </row>
    <row r="146" spans="1:17" x14ac:dyDescent="0.25">
      <c r="A146" s="227">
        <v>138</v>
      </c>
      <c r="B146" s="227">
        <f t="shared" si="17"/>
        <v>0</v>
      </c>
      <c r="C146" s="227">
        <f t="shared" si="15"/>
        <v>0</v>
      </c>
      <c r="E146" s="230">
        <v>46327</v>
      </c>
      <c r="M146" s="230">
        <v>46327</v>
      </c>
      <c r="N146" s="227">
        <f>N145</f>
        <v>0</v>
      </c>
      <c r="O146" s="227">
        <f t="shared" si="16"/>
        <v>0</v>
      </c>
    </row>
    <row r="147" spans="1:17" x14ac:dyDescent="0.25">
      <c r="A147" s="227">
        <v>139</v>
      </c>
      <c r="B147" s="227">
        <f t="shared" si="17"/>
        <v>0</v>
      </c>
      <c r="C147" s="227">
        <f t="shared" si="15"/>
        <v>0</v>
      </c>
      <c r="E147" s="230">
        <v>46357</v>
      </c>
      <c r="M147" s="230">
        <v>46357</v>
      </c>
      <c r="N147" s="227">
        <f>N146</f>
        <v>0</v>
      </c>
      <c r="O147" s="227">
        <f t="shared" si="16"/>
        <v>0</v>
      </c>
      <c r="P147" s="227">
        <f>SUM(O142:O147)</f>
        <v>0</v>
      </c>
    </row>
    <row r="148" spans="1:17" x14ac:dyDescent="0.25">
      <c r="A148" s="227">
        <v>140</v>
      </c>
      <c r="B148" s="227">
        <f t="shared" si="17"/>
        <v>0</v>
      </c>
      <c r="C148" s="227">
        <f t="shared" si="15"/>
        <v>0</v>
      </c>
      <c r="E148" s="230">
        <v>46388</v>
      </c>
      <c r="M148" s="230">
        <v>46388</v>
      </c>
      <c r="N148" s="231">
        <f>N147-Q147</f>
        <v>0</v>
      </c>
      <c r="O148" s="227">
        <f t="shared" si="16"/>
        <v>0</v>
      </c>
    </row>
    <row r="149" spans="1:17" x14ac:dyDescent="0.25">
      <c r="A149" s="227">
        <v>141</v>
      </c>
      <c r="B149" s="227">
        <f t="shared" si="17"/>
        <v>0</v>
      </c>
      <c r="C149" s="227">
        <f t="shared" si="15"/>
        <v>0</v>
      </c>
      <c r="E149" s="230">
        <v>46419</v>
      </c>
      <c r="M149" s="230">
        <v>46419</v>
      </c>
      <c r="N149" s="227">
        <f>N148</f>
        <v>0</v>
      </c>
      <c r="O149" s="227">
        <f t="shared" si="16"/>
        <v>0</v>
      </c>
    </row>
    <row r="150" spans="1:17" x14ac:dyDescent="0.25">
      <c r="A150" s="227">
        <v>142</v>
      </c>
      <c r="B150" s="227">
        <f t="shared" si="17"/>
        <v>0</v>
      </c>
      <c r="C150" s="227">
        <f t="shared" si="15"/>
        <v>0</v>
      </c>
      <c r="E150" s="230">
        <v>46447</v>
      </c>
      <c r="M150" s="230">
        <v>46447</v>
      </c>
      <c r="N150" s="227">
        <f>N149</f>
        <v>0</v>
      </c>
      <c r="O150" s="227">
        <f t="shared" si="16"/>
        <v>0</v>
      </c>
    </row>
    <row r="151" spans="1:17" x14ac:dyDescent="0.25">
      <c r="A151" s="227">
        <v>143</v>
      </c>
      <c r="B151" s="227">
        <f t="shared" si="17"/>
        <v>0</v>
      </c>
      <c r="C151" s="227">
        <f t="shared" si="15"/>
        <v>0</v>
      </c>
      <c r="E151" s="230">
        <v>46478</v>
      </c>
      <c r="M151" s="230">
        <v>46478</v>
      </c>
      <c r="N151" s="227">
        <f>N150</f>
        <v>0</v>
      </c>
      <c r="O151" s="227">
        <f t="shared" si="16"/>
        <v>0</v>
      </c>
    </row>
    <row r="152" spans="1:17" x14ac:dyDescent="0.25">
      <c r="A152" s="227">
        <v>144</v>
      </c>
      <c r="B152" s="227">
        <f t="shared" si="17"/>
        <v>0</v>
      </c>
      <c r="C152" s="227">
        <f t="shared" si="15"/>
        <v>0</v>
      </c>
      <c r="E152" s="230">
        <v>46508</v>
      </c>
      <c r="M152" s="230">
        <v>46508</v>
      </c>
      <c r="N152" s="227">
        <f>N151</f>
        <v>0</v>
      </c>
      <c r="O152" s="227">
        <f t="shared" si="16"/>
        <v>0</v>
      </c>
    </row>
    <row r="153" spans="1:17" x14ac:dyDescent="0.25">
      <c r="A153" s="227">
        <v>145</v>
      </c>
      <c r="B153" s="227">
        <f t="shared" si="17"/>
        <v>0</v>
      </c>
      <c r="C153" s="227">
        <f t="shared" si="15"/>
        <v>0</v>
      </c>
      <c r="E153" s="230">
        <v>46539</v>
      </c>
      <c r="M153" s="230">
        <v>46539</v>
      </c>
      <c r="N153" s="227">
        <f>N152</f>
        <v>0</v>
      </c>
      <c r="O153" s="227">
        <f t="shared" si="16"/>
        <v>0</v>
      </c>
      <c r="P153" s="227">
        <f>SUM(O148:O153)</f>
        <v>0</v>
      </c>
      <c r="Q153" s="227">
        <f>Q147</f>
        <v>0</v>
      </c>
    </row>
    <row r="154" spans="1:17" x14ac:dyDescent="0.25">
      <c r="A154" s="227">
        <v>146</v>
      </c>
      <c r="B154" s="227">
        <f t="shared" si="17"/>
        <v>0</v>
      </c>
      <c r="C154" s="227">
        <f t="shared" si="15"/>
        <v>0</v>
      </c>
      <c r="E154" s="230">
        <v>46569</v>
      </c>
      <c r="M154" s="230">
        <v>46569</v>
      </c>
      <c r="N154" s="231">
        <f>N153-Q153</f>
        <v>0</v>
      </c>
      <c r="O154" s="227">
        <f t="shared" si="16"/>
        <v>0</v>
      </c>
    </row>
    <row r="155" spans="1:17" x14ac:dyDescent="0.25">
      <c r="A155" s="227">
        <v>147</v>
      </c>
      <c r="B155" s="227">
        <f t="shared" si="17"/>
        <v>0</v>
      </c>
      <c r="C155" s="227">
        <f t="shared" si="15"/>
        <v>0</v>
      </c>
      <c r="E155" s="230">
        <v>46600</v>
      </c>
      <c r="M155" s="230">
        <v>46600</v>
      </c>
      <c r="N155" s="227">
        <f>N154</f>
        <v>0</v>
      </c>
      <c r="O155" s="227">
        <f t="shared" si="16"/>
        <v>0</v>
      </c>
    </row>
    <row r="156" spans="1:17" x14ac:dyDescent="0.25">
      <c r="A156" s="227">
        <v>148</v>
      </c>
      <c r="B156" s="227">
        <f t="shared" si="17"/>
        <v>0</v>
      </c>
      <c r="C156" s="227">
        <f t="shared" si="15"/>
        <v>0</v>
      </c>
      <c r="E156" s="230">
        <v>46631</v>
      </c>
      <c r="M156" s="230">
        <v>46631</v>
      </c>
      <c r="N156" s="227">
        <f>N155</f>
        <v>0</v>
      </c>
      <c r="O156" s="227">
        <f t="shared" si="16"/>
        <v>0</v>
      </c>
    </row>
    <row r="157" spans="1:17" x14ac:dyDescent="0.25">
      <c r="A157" s="227">
        <v>149</v>
      </c>
      <c r="B157" s="227">
        <f t="shared" si="17"/>
        <v>0</v>
      </c>
      <c r="C157" s="227">
        <f t="shared" si="15"/>
        <v>0</v>
      </c>
      <c r="E157" s="230">
        <v>46661</v>
      </c>
      <c r="M157" s="230">
        <v>46661</v>
      </c>
      <c r="N157" s="227">
        <f>N156</f>
        <v>0</v>
      </c>
      <c r="O157" s="227">
        <f t="shared" si="16"/>
        <v>0</v>
      </c>
    </row>
    <row r="158" spans="1:17" x14ac:dyDescent="0.25">
      <c r="A158" s="227">
        <v>150</v>
      </c>
      <c r="B158" s="227">
        <f t="shared" si="17"/>
        <v>0</v>
      </c>
      <c r="C158" s="227">
        <f t="shared" si="15"/>
        <v>0</v>
      </c>
      <c r="E158" s="230">
        <v>46692</v>
      </c>
      <c r="M158" s="230">
        <v>46692</v>
      </c>
      <c r="N158" s="227">
        <f>N157</f>
        <v>0</v>
      </c>
      <c r="O158" s="227">
        <f t="shared" si="16"/>
        <v>0</v>
      </c>
    </row>
    <row r="159" spans="1:17" x14ac:dyDescent="0.25">
      <c r="A159" s="227">
        <v>151</v>
      </c>
      <c r="B159" s="227">
        <f t="shared" si="17"/>
        <v>0</v>
      </c>
      <c r="C159" s="227">
        <f t="shared" si="15"/>
        <v>0</v>
      </c>
      <c r="E159" s="230">
        <v>46722</v>
      </c>
      <c r="M159" s="230"/>
    </row>
    <row r="160" spans="1:17" x14ac:dyDescent="0.25">
      <c r="A160" s="227">
        <v>152</v>
      </c>
      <c r="B160" s="227">
        <f t="shared" si="17"/>
        <v>0</v>
      </c>
      <c r="C160" s="227">
        <f t="shared" si="15"/>
        <v>0</v>
      </c>
      <c r="E160" s="230">
        <v>46753</v>
      </c>
      <c r="M160" s="230"/>
    </row>
    <row r="161" spans="1:13" x14ac:dyDescent="0.25">
      <c r="A161" s="227">
        <v>153</v>
      </c>
      <c r="B161" s="227">
        <f t="shared" si="17"/>
        <v>0</v>
      </c>
      <c r="C161" s="227">
        <f t="shared" si="15"/>
        <v>0</v>
      </c>
      <c r="E161" s="230">
        <v>46784</v>
      </c>
      <c r="M161" s="230"/>
    </row>
    <row r="162" spans="1:13" x14ac:dyDescent="0.25">
      <c r="A162" s="227">
        <v>154</v>
      </c>
      <c r="B162" s="227">
        <f t="shared" si="17"/>
        <v>0</v>
      </c>
      <c r="C162" s="227">
        <f t="shared" si="15"/>
        <v>0</v>
      </c>
      <c r="E162" s="230">
        <v>46813</v>
      </c>
      <c r="M162" s="230"/>
    </row>
    <row r="163" spans="1:13" x14ac:dyDescent="0.25">
      <c r="A163" s="227">
        <v>155</v>
      </c>
      <c r="B163" s="227">
        <f t="shared" si="17"/>
        <v>0</v>
      </c>
      <c r="C163" s="227">
        <f t="shared" si="15"/>
        <v>0</v>
      </c>
      <c r="E163" s="230">
        <v>46844</v>
      </c>
      <c r="M163" s="230"/>
    </row>
    <row r="164" spans="1:13" x14ac:dyDescent="0.25">
      <c r="A164" s="227">
        <v>156</v>
      </c>
      <c r="B164" s="227">
        <f t="shared" si="17"/>
        <v>0</v>
      </c>
      <c r="C164" s="227">
        <f t="shared" si="15"/>
        <v>0</v>
      </c>
      <c r="E164" s="230">
        <v>46874</v>
      </c>
      <c r="M164" s="230"/>
    </row>
    <row r="165" spans="1:13" x14ac:dyDescent="0.25">
      <c r="A165" s="227">
        <v>157</v>
      </c>
      <c r="B165" s="227">
        <f t="shared" si="17"/>
        <v>0</v>
      </c>
      <c r="C165" s="227">
        <f t="shared" si="15"/>
        <v>0</v>
      </c>
      <c r="E165" s="230">
        <v>46905</v>
      </c>
      <c r="M165" s="230"/>
    </row>
    <row r="166" spans="1:13" x14ac:dyDescent="0.25">
      <c r="A166" s="227">
        <v>158</v>
      </c>
      <c r="B166" s="227">
        <f t="shared" si="17"/>
        <v>0</v>
      </c>
      <c r="C166" s="227">
        <f t="shared" si="15"/>
        <v>0</v>
      </c>
      <c r="E166" s="230">
        <v>46935</v>
      </c>
      <c r="M166" s="230"/>
    </row>
    <row r="167" spans="1:13" x14ac:dyDescent="0.25">
      <c r="A167" s="227">
        <v>159</v>
      </c>
      <c r="B167" s="227">
        <f t="shared" si="17"/>
        <v>0</v>
      </c>
      <c r="C167" s="227">
        <f t="shared" si="15"/>
        <v>0</v>
      </c>
      <c r="E167" s="230">
        <v>46966</v>
      </c>
      <c r="M167" s="230"/>
    </row>
    <row r="168" spans="1:13" x14ac:dyDescent="0.25">
      <c r="A168" s="227">
        <v>160</v>
      </c>
      <c r="B168" s="227">
        <f t="shared" si="17"/>
        <v>0</v>
      </c>
      <c r="C168" s="227">
        <f t="shared" si="15"/>
        <v>0</v>
      </c>
      <c r="E168" s="230">
        <v>46997</v>
      </c>
      <c r="M168" s="230"/>
    </row>
    <row r="169" spans="1:13" x14ac:dyDescent="0.25">
      <c r="A169" s="227">
        <v>161</v>
      </c>
      <c r="B169" s="227">
        <f t="shared" si="17"/>
        <v>0</v>
      </c>
      <c r="C169" s="227">
        <f t="shared" si="15"/>
        <v>0</v>
      </c>
      <c r="E169" s="230">
        <v>47027</v>
      </c>
      <c r="M169" s="230"/>
    </row>
    <row r="170" spans="1:13" x14ac:dyDescent="0.25">
      <c r="A170" s="227">
        <v>162</v>
      </c>
      <c r="B170" s="227">
        <f t="shared" si="17"/>
        <v>0</v>
      </c>
      <c r="C170" s="227">
        <f t="shared" si="15"/>
        <v>0</v>
      </c>
      <c r="E170" s="230">
        <v>47058</v>
      </c>
      <c r="M170" s="230"/>
    </row>
    <row r="171" spans="1:13" x14ac:dyDescent="0.25">
      <c r="A171" s="227">
        <v>163</v>
      </c>
      <c r="B171" s="227">
        <f t="shared" si="17"/>
        <v>0</v>
      </c>
      <c r="C171" s="227">
        <f t="shared" si="15"/>
        <v>0</v>
      </c>
      <c r="E171" s="230">
        <v>47088</v>
      </c>
      <c r="M171" s="230"/>
    </row>
    <row r="172" spans="1:13" x14ac:dyDescent="0.25">
      <c r="A172" s="227">
        <v>164</v>
      </c>
      <c r="B172" s="227">
        <f t="shared" si="17"/>
        <v>0</v>
      </c>
      <c r="C172" s="227">
        <f t="shared" si="15"/>
        <v>0</v>
      </c>
      <c r="E172" s="230">
        <v>47119</v>
      </c>
      <c r="M172" s="230"/>
    </row>
    <row r="173" spans="1:13" x14ac:dyDescent="0.25">
      <c r="A173" s="227">
        <v>165</v>
      </c>
      <c r="B173" s="227">
        <f t="shared" si="17"/>
        <v>0</v>
      </c>
      <c r="C173" s="227">
        <f t="shared" si="15"/>
        <v>0</v>
      </c>
      <c r="E173" s="230">
        <v>47150</v>
      </c>
      <c r="M173" s="230"/>
    </row>
    <row r="174" spans="1:13" x14ac:dyDescent="0.25">
      <c r="A174" s="227">
        <v>166</v>
      </c>
      <c r="B174" s="227">
        <f t="shared" si="17"/>
        <v>0</v>
      </c>
      <c r="C174" s="227">
        <f t="shared" si="15"/>
        <v>0</v>
      </c>
      <c r="E174" s="230">
        <v>47178</v>
      </c>
      <c r="M174" s="230"/>
    </row>
    <row r="175" spans="1:13" x14ac:dyDescent="0.25">
      <c r="A175" s="227">
        <v>167</v>
      </c>
      <c r="B175" s="227">
        <f t="shared" si="17"/>
        <v>0</v>
      </c>
      <c r="C175" s="227">
        <f t="shared" si="15"/>
        <v>0</v>
      </c>
      <c r="E175" s="230">
        <v>47209</v>
      </c>
      <c r="M175" s="230"/>
    </row>
    <row r="176" spans="1:13" x14ac:dyDescent="0.25">
      <c r="A176" s="227">
        <v>168</v>
      </c>
      <c r="B176" s="227">
        <f t="shared" si="17"/>
        <v>0</v>
      </c>
      <c r="C176" s="227">
        <f t="shared" si="15"/>
        <v>0</v>
      </c>
      <c r="E176" s="230">
        <v>47239</v>
      </c>
      <c r="M176" s="230"/>
    </row>
    <row r="177" spans="1:13" x14ac:dyDescent="0.25">
      <c r="A177" s="227">
        <v>169</v>
      </c>
      <c r="B177" s="227">
        <f t="shared" si="17"/>
        <v>0</v>
      </c>
      <c r="C177" s="227">
        <f t="shared" si="15"/>
        <v>0</v>
      </c>
      <c r="E177" s="230">
        <v>47270</v>
      </c>
      <c r="M177" s="230"/>
    </row>
    <row r="178" spans="1:13" x14ac:dyDescent="0.25">
      <c r="A178" s="227">
        <v>170</v>
      </c>
      <c r="B178" s="227">
        <f t="shared" si="17"/>
        <v>0</v>
      </c>
      <c r="C178" s="227">
        <f t="shared" si="15"/>
        <v>0</v>
      </c>
      <c r="E178" s="230">
        <v>47300</v>
      </c>
      <c r="M178" s="230"/>
    </row>
    <row r="179" spans="1:13" x14ac:dyDescent="0.25">
      <c r="A179" s="227">
        <v>171</v>
      </c>
      <c r="B179" s="227">
        <f t="shared" si="17"/>
        <v>0</v>
      </c>
      <c r="C179" s="227">
        <f t="shared" si="15"/>
        <v>0</v>
      </c>
      <c r="E179" s="230">
        <v>47331</v>
      </c>
      <c r="M179" s="230"/>
    </row>
    <row r="180" spans="1:13" x14ac:dyDescent="0.25">
      <c r="A180" s="227">
        <v>172</v>
      </c>
      <c r="B180" s="227">
        <f t="shared" si="17"/>
        <v>0</v>
      </c>
      <c r="C180" s="227">
        <f t="shared" si="15"/>
        <v>0</v>
      </c>
      <c r="E180" s="230">
        <v>47362</v>
      </c>
      <c r="M180" s="230"/>
    </row>
    <row r="181" spans="1:13" x14ac:dyDescent="0.25">
      <c r="A181" s="227">
        <v>173</v>
      </c>
      <c r="B181" s="227">
        <f t="shared" si="17"/>
        <v>0</v>
      </c>
      <c r="C181" s="227">
        <f t="shared" si="15"/>
        <v>0</v>
      </c>
      <c r="E181" s="230">
        <v>47392</v>
      </c>
      <c r="M181" s="230"/>
    </row>
    <row r="182" spans="1:13" x14ac:dyDescent="0.25">
      <c r="A182" s="227">
        <v>174</v>
      </c>
      <c r="B182" s="227">
        <f t="shared" si="17"/>
        <v>0</v>
      </c>
      <c r="C182" s="227">
        <f t="shared" si="15"/>
        <v>0</v>
      </c>
      <c r="E182" s="230">
        <v>47423</v>
      </c>
      <c r="M182" s="230"/>
    </row>
    <row r="183" spans="1:13" x14ac:dyDescent="0.25">
      <c r="A183" s="227">
        <v>175</v>
      </c>
      <c r="B183" s="227">
        <f t="shared" si="17"/>
        <v>0</v>
      </c>
      <c r="C183" s="227">
        <f t="shared" si="15"/>
        <v>0</v>
      </c>
      <c r="E183" s="230">
        <v>47453</v>
      </c>
      <c r="M183" s="230"/>
    </row>
    <row r="184" spans="1:13" x14ac:dyDescent="0.25">
      <c r="A184" s="227">
        <v>176</v>
      </c>
      <c r="B184" s="227">
        <f t="shared" si="17"/>
        <v>0</v>
      </c>
      <c r="C184" s="227">
        <f t="shared" ref="C184:C247" si="18">MIN(C183,B184*C$7)</f>
        <v>0</v>
      </c>
      <c r="E184" s="230">
        <v>47484</v>
      </c>
      <c r="M184" s="230"/>
    </row>
    <row r="185" spans="1:13" x14ac:dyDescent="0.25">
      <c r="A185" s="227">
        <v>177</v>
      </c>
      <c r="B185" s="227">
        <f t="shared" si="17"/>
        <v>0</v>
      </c>
      <c r="C185" s="227">
        <f t="shared" si="18"/>
        <v>0</v>
      </c>
      <c r="E185" s="230">
        <v>47515</v>
      </c>
      <c r="M185" s="230"/>
    </row>
    <row r="186" spans="1:13" x14ac:dyDescent="0.25">
      <c r="A186" s="227">
        <v>178</v>
      </c>
      <c r="B186" s="227">
        <f t="shared" si="17"/>
        <v>0</v>
      </c>
      <c r="C186" s="227">
        <f t="shared" si="18"/>
        <v>0</v>
      </c>
      <c r="E186" s="230">
        <v>47543</v>
      </c>
      <c r="M186" s="230"/>
    </row>
    <row r="187" spans="1:13" x14ac:dyDescent="0.25">
      <c r="A187" s="227">
        <v>179</v>
      </c>
      <c r="B187" s="227">
        <f t="shared" si="17"/>
        <v>0</v>
      </c>
      <c r="C187" s="227">
        <f t="shared" si="18"/>
        <v>0</v>
      </c>
      <c r="E187" s="230">
        <v>47574</v>
      </c>
      <c r="M187" s="230"/>
    </row>
    <row r="188" spans="1:13" x14ac:dyDescent="0.25">
      <c r="A188" s="227">
        <v>180</v>
      </c>
      <c r="B188" s="227">
        <f t="shared" si="17"/>
        <v>0</v>
      </c>
      <c r="C188" s="227">
        <f t="shared" si="18"/>
        <v>0</v>
      </c>
      <c r="E188" s="230">
        <v>47604</v>
      </c>
      <c r="M188" s="230"/>
    </row>
    <row r="189" spans="1:13" x14ac:dyDescent="0.25">
      <c r="A189" s="227">
        <v>181</v>
      </c>
      <c r="B189" s="227">
        <f t="shared" si="17"/>
        <v>0</v>
      </c>
      <c r="C189" s="227">
        <f t="shared" si="18"/>
        <v>0</v>
      </c>
      <c r="E189" s="230">
        <v>47635</v>
      </c>
      <c r="M189" s="230"/>
    </row>
    <row r="190" spans="1:13" x14ac:dyDescent="0.25">
      <c r="A190" s="227">
        <v>182</v>
      </c>
      <c r="B190" s="227">
        <f t="shared" si="17"/>
        <v>0</v>
      </c>
      <c r="C190" s="227">
        <f t="shared" si="18"/>
        <v>0</v>
      </c>
      <c r="E190" s="230">
        <v>47665</v>
      </c>
      <c r="M190" s="230"/>
    </row>
    <row r="191" spans="1:13" x14ac:dyDescent="0.25">
      <c r="A191" s="227">
        <v>183</v>
      </c>
      <c r="B191" s="227">
        <f t="shared" si="17"/>
        <v>0</v>
      </c>
      <c r="C191" s="227">
        <f t="shared" si="18"/>
        <v>0</v>
      </c>
      <c r="E191" s="230">
        <v>47696</v>
      </c>
      <c r="M191" s="230"/>
    </row>
    <row r="192" spans="1:13" x14ac:dyDescent="0.25">
      <c r="A192" s="227">
        <v>184</v>
      </c>
      <c r="B192" s="227">
        <f t="shared" si="17"/>
        <v>0</v>
      </c>
      <c r="C192" s="227">
        <f t="shared" si="18"/>
        <v>0</v>
      </c>
      <c r="E192" s="230">
        <v>47727</v>
      </c>
      <c r="M192" s="230"/>
    </row>
    <row r="193" spans="1:13" x14ac:dyDescent="0.25">
      <c r="A193" s="227">
        <v>185</v>
      </c>
      <c r="B193" s="227">
        <f t="shared" si="17"/>
        <v>0</v>
      </c>
      <c r="C193" s="227">
        <f t="shared" si="18"/>
        <v>0</v>
      </c>
      <c r="E193" s="230">
        <v>47757</v>
      </c>
      <c r="M193" s="230"/>
    </row>
    <row r="194" spans="1:13" x14ac:dyDescent="0.25">
      <c r="A194" s="227">
        <v>186</v>
      </c>
      <c r="B194" s="227">
        <f t="shared" si="17"/>
        <v>0</v>
      </c>
      <c r="C194" s="227">
        <f t="shared" si="18"/>
        <v>0</v>
      </c>
      <c r="E194" s="230">
        <v>47788</v>
      </c>
      <c r="M194" s="230"/>
    </row>
    <row r="195" spans="1:13" x14ac:dyDescent="0.25">
      <c r="A195" s="227">
        <v>187</v>
      </c>
      <c r="B195" s="227">
        <f t="shared" si="17"/>
        <v>0</v>
      </c>
      <c r="C195" s="227">
        <f t="shared" si="18"/>
        <v>0</v>
      </c>
      <c r="E195" s="230">
        <v>47818</v>
      </c>
      <c r="M195" s="230"/>
    </row>
    <row r="196" spans="1:13" x14ac:dyDescent="0.25">
      <c r="A196" s="227">
        <v>188</v>
      </c>
      <c r="B196" s="227">
        <f t="shared" si="17"/>
        <v>0</v>
      </c>
      <c r="C196" s="227">
        <f t="shared" si="18"/>
        <v>0</v>
      </c>
      <c r="E196" s="230">
        <v>47849</v>
      </c>
      <c r="M196" s="230"/>
    </row>
    <row r="197" spans="1:13" x14ac:dyDescent="0.25">
      <c r="A197" s="227">
        <v>189</v>
      </c>
      <c r="B197" s="227">
        <f t="shared" si="17"/>
        <v>0</v>
      </c>
      <c r="C197" s="227">
        <f t="shared" si="18"/>
        <v>0</v>
      </c>
      <c r="E197" s="230">
        <v>47880</v>
      </c>
      <c r="M197" s="230"/>
    </row>
    <row r="198" spans="1:13" x14ac:dyDescent="0.25">
      <c r="A198" s="227">
        <v>190</v>
      </c>
      <c r="B198" s="227">
        <f t="shared" si="17"/>
        <v>0</v>
      </c>
      <c r="C198" s="227">
        <f t="shared" si="18"/>
        <v>0</v>
      </c>
      <c r="E198" s="230">
        <v>47908</v>
      </c>
      <c r="M198" s="230"/>
    </row>
    <row r="199" spans="1:13" x14ac:dyDescent="0.25">
      <c r="A199" s="227">
        <v>191</v>
      </c>
      <c r="B199" s="227">
        <f t="shared" si="17"/>
        <v>0</v>
      </c>
      <c r="C199" s="227">
        <f t="shared" si="18"/>
        <v>0</v>
      </c>
      <c r="E199" s="230">
        <v>47939</v>
      </c>
      <c r="M199" s="230"/>
    </row>
    <row r="200" spans="1:13" x14ac:dyDescent="0.25">
      <c r="A200" s="227">
        <v>192</v>
      </c>
      <c r="B200" s="227">
        <f t="shared" si="17"/>
        <v>0</v>
      </c>
      <c r="C200" s="227">
        <f t="shared" si="18"/>
        <v>0</v>
      </c>
      <c r="E200" s="230">
        <v>47969</v>
      </c>
      <c r="M200" s="230"/>
    </row>
    <row r="201" spans="1:13" x14ac:dyDescent="0.25">
      <c r="A201" s="227">
        <v>193</v>
      </c>
      <c r="B201" s="227">
        <f t="shared" si="17"/>
        <v>0</v>
      </c>
      <c r="C201" s="227">
        <f t="shared" si="18"/>
        <v>0</v>
      </c>
      <c r="E201" s="230">
        <v>48000</v>
      </c>
      <c r="M201" s="230"/>
    </row>
    <row r="202" spans="1:13" x14ac:dyDescent="0.25">
      <c r="A202" s="227">
        <v>194</v>
      </c>
      <c r="B202" s="227">
        <f t="shared" si="17"/>
        <v>0</v>
      </c>
      <c r="C202" s="227">
        <f t="shared" si="18"/>
        <v>0</v>
      </c>
      <c r="E202" s="230">
        <v>48030</v>
      </c>
      <c r="M202" s="230"/>
    </row>
    <row r="203" spans="1:13" x14ac:dyDescent="0.25">
      <c r="A203" s="227">
        <v>195</v>
      </c>
      <c r="B203" s="227">
        <f t="shared" si="17"/>
        <v>0</v>
      </c>
      <c r="C203" s="227">
        <f t="shared" si="18"/>
        <v>0</v>
      </c>
      <c r="E203" s="230">
        <v>48061</v>
      </c>
      <c r="M203" s="230"/>
    </row>
    <row r="204" spans="1:13" x14ac:dyDescent="0.25">
      <c r="A204" s="227">
        <v>196</v>
      </c>
      <c r="B204" s="227">
        <f t="shared" ref="B204:B248" si="19">B203*$C$7-C203</f>
        <v>0</v>
      </c>
      <c r="C204" s="227">
        <f t="shared" si="18"/>
        <v>0</v>
      </c>
      <c r="E204" s="230">
        <v>48092</v>
      </c>
      <c r="M204" s="230"/>
    </row>
    <row r="205" spans="1:13" x14ac:dyDescent="0.25">
      <c r="A205" s="227">
        <v>197</v>
      </c>
      <c r="B205" s="227">
        <f t="shared" si="19"/>
        <v>0</v>
      </c>
      <c r="C205" s="227">
        <f t="shared" si="18"/>
        <v>0</v>
      </c>
      <c r="E205" s="230">
        <v>48122</v>
      </c>
      <c r="M205" s="230"/>
    </row>
    <row r="206" spans="1:13" x14ac:dyDescent="0.25">
      <c r="A206" s="227">
        <v>198</v>
      </c>
      <c r="B206" s="227">
        <f t="shared" si="19"/>
        <v>0</v>
      </c>
      <c r="C206" s="227">
        <f t="shared" si="18"/>
        <v>0</v>
      </c>
      <c r="E206" s="230">
        <v>48153</v>
      </c>
      <c r="M206" s="230"/>
    </row>
    <row r="207" spans="1:13" x14ac:dyDescent="0.25">
      <c r="A207" s="227">
        <v>199</v>
      </c>
      <c r="B207" s="227">
        <f t="shared" si="19"/>
        <v>0</v>
      </c>
      <c r="C207" s="227">
        <f t="shared" si="18"/>
        <v>0</v>
      </c>
      <c r="E207" s="230">
        <v>48183</v>
      </c>
      <c r="M207" s="230"/>
    </row>
    <row r="208" spans="1:13" x14ac:dyDescent="0.25">
      <c r="A208" s="227">
        <v>200</v>
      </c>
      <c r="B208" s="227">
        <f t="shared" si="19"/>
        <v>0</v>
      </c>
      <c r="C208" s="227">
        <f t="shared" si="18"/>
        <v>0</v>
      </c>
      <c r="E208" s="230">
        <v>48214</v>
      </c>
      <c r="M208" s="230"/>
    </row>
    <row r="209" spans="1:13" x14ac:dyDescent="0.25">
      <c r="A209" s="227">
        <v>201</v>
      </c>
      <c r="B209" s="227">
        <f t="shared" si="19"/>
        <v>0</v>
      </c>
      <c r="C209" s="227">
        <f t="shared" si="18"/>
        <v>0</v>
      </c>
      <c r="E209" s="230">
        <v>48245</v>
      </c>
      <c r="M209" s="230"/>
    </row>
    <row r="210" spans="1:13" x14ac:dyDescent="0.25">
      <c r="A210" s="227">
        <v>202</v>
      </c>
      <c r="B210" s="227">
        <f t="shared" si="19"/>
        <v>0</v>
      </c>
      <c r="C210" s="227">
        <f t="shared" si="18"/>
        <v>0</v>
      </c>
      <c r="E210" s="230">
        <v>48274</v>
      </c>
      <c r="M210" s="230"/>
    </row>
    <row r="211" spans="1:13" x14ac:dyDescent="0.25">
      <c r="A211" s="227">
        <v>203</v>
      </c>
      <c r="B211" s="227">
        <f t="shared" si="19"/>
        <v>0</v>
      </c>
      <c r="C211" s="227">
        <f t="shared" si="18"/>
        <v>0</v>
      </c>
      <c r="E211" s="230">
        <v>48305</v>
      </c>
      <c r="M211" s="230"/>
    </row>
    <row r="212" spans="1:13" x14ac:dyDescent="0.25">
      <c r="A212" s="227">
        <v>204</v>
      </c>
      <c r="B212" s="227">
        <f t="shared" si="19"/>
        <v>0</v>
      </c>
      <c r="C212" s="227">
        <f t="shared" si="18"/>
        <v>0</v>
      </c>
      <c r="E212" s="230">
        <v>48335</v>
      </c>
      <c r="M212" s="230"/>
    </row>
    <row r="213" spans="1:13" x14ac:dyDescent="0.25">
      <c r="A213" s="227">
        <v>205</v>
      </c>
      <c r="B213" s="227">
        <f t="shared" si="19"/>
        <v>0</v>
      </c>
      <c r="C213" s="227">
        <f t="shared" si="18"/>
        <v>0</v>
      </c>
      <c r="E213" s="230">
        <v>48366</v>
      </c>
      <c r="M213" s="230"/>
    </row>
    <row r="214" spans="1:13" x14ac:dyDescent="0.25">
      <c r="A214" s="227">
        <v>206</v>
      </c>
      <c r="B214" s="227">
        <f t="shared" si="19"/>
        <v>0</v>
      </c>
      <c r="C214" s="227">
        <f t="shared" si="18"/>
        <v>0</v>
      </c>
      <c r="E214" s="230">
        <v>48396</v>
      </c>
      <c r="M214" s="230"/>
    </row>
    <row r="215" spans="1:13" x14ac:dyDescent="0.25">
      <c r="A215" s="227">
        <v>207</v>
      </c>
      <c r="B215" s="227">
        <f t="shared" si="19"/>
        <v>0</v>
      </c>
      <c r="C215" s="227">
        <f t="shared" si="18"/>
        <v>0</v>
      </c>
      <c r="E215" s="230">
        <v>48427</v>
      </c>
      <c r="M215" s="230"/>
    </row>
    <row r="216" spans="1:13" x14ac:dyDescent="0.25">
      <c r="A216" s="227">
        <v>208</v>
      </c>
      <c r="B216" s="227">
        <f t="shared" si="19"/>
        <v>0</v>
      </c>
      <c r="C216" s="227">
        <f t="shared" si="18"/>
        <v>0</v>
      </c>
      <c r="E216" s="230">
        <v>48458</v>
      </c>
      <c r="M216" s="230"/>
    </row>
    <row r="217" spans="1:13" x14ac:dyDescent="0.25">
      <c r="A217" s="227">
        <v>209</v>
      </c>
      <c r="B217" s="227">
        <f t="shared" si="19"/>
        <v>0</v>
      </c>
      <c r="C217" s="227">
        <f t="shared" si="18"/>
        <v>0</v>
      </c>
      <c r="E217" s="230">
        <v>48488</v>
      </c>
      <c r="M217" s="230"/>
    </row>
    <row r="218" spans="1:13" x14ac:dyDescent="0.25">
      <c r="A218" s="227">
        <v>210</v>
      </c>
      <c r="B218" s="227">
        <f t="shared" si="19"/>
        <v>0</v>
      </c>
      <c r="C218" s="227">
        <f t="shared" si="18"/>
        <v>0</v>
      </c>
      <c r="E218" s="230">
        <v>48519</v>
      </c>
      <c r="M218" s="230"/>
    </row>
    <row r="219" spans="1:13" x14ac:dyDescent="0.25">
      <c r="A219" s="227">
        <v>211</v>
      </c>
      <c r="B219" s="227">
        <f t="shared" si="19"/>
        <v>0</v>
      </c>
      <c r="C219" s="227">
        <f t="shared" si="18"/>
        <v>0</v>
      </c>
      <c r="E219" s="230">
        <v>48549</v>
      </c>
      <c r="M219" s="230"/>
    </row>
    <row r="220" spans="1:13" x14ac:dyDescent="0.25">
      <c r="A220" s="227">
        <v>212</v>
      </c>
      <c r="B220" s="227">
        <f t="shared" si="19"/>
        <v>0</v>
      </c>
      <c r="C220" s="227">
        <f t="shared" si="18"/>
        <v>0</v>
      </c>
      <c r="E220" s="230">
        <v>48580</v>
      </c>
      <c r="M220" s="230"/>
    </row>
    <row r="221" spans="1:13" x14ac:dyDescent="0.25">
      <c r="A221" s="227">
        <v>213</v>
      </c>
      <c r="B221" s="227">
        <f t="shared" si="19"/>
        <v>0</v>
      </c>
      <c r="C221" s="227">
        <f t="shared" si="18"/>
        <v>0</v>
      </c>
      <c r="E221" s="230">
        <v>48611</v>
      </c>
      <c r="M221" s="230"/>
    </row>
    <row r="222" spans="1:13" x14ac:dyDescent="0.25">
      <c r="A222" s="227">
        <v>214</v>
      </c>
      <c r="B222" s="227">
        <f t="shared" si="19"/>
        <v>0</v>
      </c>
      <c r="C222" s="227">
        <f t="shared" si="18"/>
        <v>0</v>
      </c>
      <c r="E222" s="230">
        <v>48639</v>
      </c>
      <c r="M222" s="230"/>
    </row>
    <row r="223" spans="1:13" x14ac:dyDescent="0.25">
      <c r="A223" s="227">
        <v>215</v>
      </c>
      <c r="B223" s="227">
        <f t="shared" si="19"/>
        <v>0</v>
      </c>
      <c r="C223" s="227">
        <f t="shared" si="18"/>
        <v>0</v>
      </c>
      <c r="E223" s="230">
        <v>48670</v>
      </c>
      <c r="M223" s="230"/>
    </row>
    <row r="224" spans="1:13" x14ac:dyDescent="0.25">
      <c r="A224" s="227">
        <v>216</v>
      </c>
      <c r="B224" s="227">
        <f t="shared" si="19"/>
        <v>0</v>
      </c>
      <c r="C224" s="227">
        <f t="shared" si="18"/>
        <v>0</v>
      </c>
      <c r="E224" s="230">
        <v>48700</v>
      </c>
      <c r="M224" s="230"/>
    </row>
    <row r="225" spans="1:5" x14ac:dyDescent="0.25">
      <c r="A225" s="227">
        <v>217</v>
      </c>
      <c r="B225" s="227">
        <f t="shared" si="19"/>
        <v>0</v>
      </c>
      <c r="C225" s="227">
        <f t="shared" si="18"/>
        <v>0</v>
      </c>
      <c r="E225" s="230">
        <v>48731</v>
      </c>
    </row>
    <row r="226" spans="1:5" x14ac:dyDescent="0.25">
      <c r="A226" s="227">
        <v>218</v>
      </c>
      <c r="B226" s="227">
        <f t="shared" si="19"/>
        <v>0</v>
      </c>
      <c r="C226" s="227">
        <f t="shared" si="18"/>
        <v>0</v>
      </c>
      <c r="E226" s="230">
        <v>48761</v>
      </c>
    </row>
    <row r="227" spans="1:5" x14ac:dyDescent="0.25">
      <c r="A227" s="227">
        <v>219</v>
      </c>
      <c r="B227" s="227">
        <f t="shared" si="19"/>
        <v>0</v>
      </c>
      <c r="C227" s="227">
        <f t="shared" si="18"/>
        <v>0</v>
      </c>
      <c r="E227" s="230">
        <v>48792</v>
      </c>
    </row>
    <row r="228" spans="1:5" x14ac:dyDescent="0.25">
      <c r="A228" s="227">
        <v>220</v>
      </c>
      <c r="B228" s="227">
        <f t="shared" si="19"/>
        <v>0</v>
      </c>
      <c r="C228" s="227">
        <f t="shared" si="18"/>
        <v>0</v>
      </c>
      <c r="E228" s="230">
        <v>48823</v>
      </c>
    </row>
    <row r="229" spans="1:5" x14ac:dyDescent="0.25">
      <c r="A229" s="227">
        <v>221</v>
      </c>
      <c r="B229" s="227">
        <f t="shared" si="19"/>
        <v>0</v>
      </c>
      <c r="C229" s="227">
        <f t="shared" si="18"/>
        <v>0</v>
      </c>
      <c r="E229" s="230">
        <v>48853</v>
      </c>
    </row>
    <row r="230" spans="1:5" x14ac:dyDescent="0.25">
      <c r="A230" s="227">
        <v>222</v>
      </c>
      <c r="B230" s="227">
        <f t="shared" si="19"/>
        <v>0</v>
      </c>
      <c r="C230" s="227">
        <f t="shared" si="18"/>
        <v>0</v>
      </c>
      <c r="E230" s="230">
        <v>48884</v>
      </c>
    </row>
    <row r="231" spans="1:5" x14ac:dyDescent="0.25">
      <c r="A231" s="227">
        <v>223</v>
      </c>
      <c r="B231" s="227">
        <f t="shared" si="19"/>
        <v>0</v>
      </c>
      <c r="C231" s="227">
        <f t="shared" si="18"/>
        <v>0</v>
      </c>
      <c r="E231" s="230">
        <v>48914</v>
      </c>
    </row>
    <row r="232" spans="1:5" x14ac:dyDescent="0.25">
      <c r="A232" s="227">
        <v>224</v>
      </c>
      <c r="B232" s="227">
        <f t="shared" si="19"/>
        <v>0</v>
      </c>
      <c r="C232" s="227">
        <f t="shared" si="18"/>
        <v>0</v>
      </c>
      <c r="E232" s="230">
        <v>48945</v>
      </c>
    </row>
    <row r="233" spans="1:5" x14ac:dyDescent="0.25">
      <c r="A233" s="227">
        <v>225</v>
      </c>
      <c r="B233" s="227">
        <f t="shared" si="19"/>
        <v>0</v>
      </c>
      <c r="C233" s="227">
        <f t="shared" si="18"/>
        <v>0</v>
      </c>
      <c r="E233" s="230">
        <v>48976</v>
      </c>
    </row>
    <row r="234" spans="1:5" x14ac:dyDescent="0.25">
      <c r="A234" s="227">
        <v>226</v>
      </c>
      <c r="B234" s="227">
        <f t="shared" si="19"/>
        <v>0</v>
      </c>
      <c r="C234" s="227">
        <f t="shared" si="18"/>
        <v>0</v>
      </c>
      <c r="E234" s="230">
        <v>49004</v>
      </c>
    </row>
    <row r="235" spans="1:5" x14ac:dyDescent="0.25">
      <c r="A235" s="227">
        <v>227</v>
      </c>
      <c r="B235" s="227">
        <f t="shared" si="19"/>
        <v>0</v>
      </c>
      <c r="C235" s="227">
        <f t="shared" si="18"/>
        <v>0</v>
      </c>
      <c r="E235" s="230">
        <v>49035</v>
      </c>
    </row>
    <row r="236" spans="1:5" x14ac:dyDescent="0.25">
      <c r="A236" s="227">
        <v>228</v>
      </c>
      <c r="B236" s="227">
        <f t="shared" si="19"/>
        <v>0</v>
      </c>
      <c r="C236" s="227">
        <f t="shared" si="18"/>
        <v>0</v>
      </c>
      <c r="E236" s="230">
        <v>49065</v>
      </c>
    </row>
    <row r="237" spans="1:5" x14ac:dyDescent="0.25">
      <c r="A237" s="227">
        <v>229</v>
      </c>
      <c r="B237" s="227">
        <f t="shared" si="19"/>
        <v>0</v>
      </c>
      <c r="C237" s="227">
        <f t="shared" si="18"/>
        <v>0</v>
      </c>
      <c r="E237" s="230">
        <v>49096</v>
      </c>
    </row>
    <row r="238" spans="1:5" x14ac:dyDescent="0.25">
      <c r="A238" s="227">
        <v>230</v>
      </c>
      <c r="B238" s="227">
        <f t="shared" si="19"/>
        <v>0</v>
      </c>
      <c r="C238" s="227">
        <f t="shared" si="18"/>
        <v>0</v>
      </c>
      <c r="E238" s="230">
        <v>49126</v>
      </c>
    </row>
    <row r="239" spans="1:5" x14ac:dyDescent="0.25">
      <c r="A239" s="227">
        <v>231</v>
      </c>
      <c r="B239" s="227">
        <f t="shared" si="19"/>
        <v>0</v>
      </c>
      <c r="C239" s="227">
        <f t="shared" si="18"/>
        <v>0</v>
      </c>
      <c r="E239" s="230">
        <v>49157</v>
      </c>
    </row>
    <row r="240" spans="1:5" x14ac:dyDescent="0.25">
      <c r="A240" s="227">
        <v>232</v>
      </c>
      <c r="B240" s="227">
        <f t="shared" si="19"/>
        <v>0</v>
      </c>
      <c r="C240" s="227">
        <f t="shared" si="18"/>
        <v>0</v>
      </c>
      <c r="E240" s="230">
        <v>49188</v>
      </c>
    </row>
    <row r="241" spans="1:5" x14ac:dyDescent="0.25">
      <c r="A241" s="227">
        <v>233</v>
      </c>
      <c r="B241" s="227">
        <f t="shared" si="19"/>
        <v>0</v>
      </c>
      <c r="C241" s="227">
        <f t="shared" si="18"/>
        <v>0</v>
      </c>
      <c r="E241" s="230">
        <v>49218</v>
      </c>
    </row>
    <row r="242" spans="1:5" x14ac:dyDescent="0.25">
      <c r="A242" s="227">
        <v>234</v>
      </c>
      <c r="B242" s="227">
        <f t="shared" si="19"/>
        <v>0</v>
      </c>
      <c r="C242" s="227">
        <f t="shared" si="18"/>
        <v>0</v>
      </c>
      <c r="E242" s="230">
        <v>49249</v>
      </c>
    </row>
    <row r="243" spans="1:5" x14ac:dyDescent="0.25">
      <c r="A243" s="227">
        <v>235</v>
      </c>
      <c r="B243" s="227">
        <f t="shared" si="19"/>
        <v>0</v>
      </c>
      <c r="C243" s="227">
        <f t="shared" si="18"/>
        <v>0</v>
      </c>
      <c r="E243" s="230">
        <v>49279</v>
      </c>
    </row>
    <row r="244" spans="1:5" x14ac:dyDescent="0.25">
      <c r="A244" s="227">
        <v>236</v>
      </c>
      <c r="B244" s="227">
        <f t="shared" si="19"/>
        <v>0</v>
      </c>
      <c r="C244" s="227">
        <f t="shared" si="18"/>
        <v>0</v>
      </c>
      <c r="E244" s="230">
        <v>49310</v>
      </c>
    </row>
    <row r="245" spans="1:5" x14ac:dyDescent="0.25">
      <c r="A245" s="227">
        <v>237</v>
      </c>
      <c r="B245" s="227">
        <f t="shared" si="19"/>
        <v>0</v>
      </c>
      <c r="C245" s="227">
        <f t="shared" si="18"/>
        <v>0</v>
      </c>
      <c r="E245" s="230">
        <v>49341</v>
      </c>
    </row>
    <row r="246" spans="1:5" x14ac:dyDescent="0.25">
      <c r="A246" s="227">
        <v>238</v>
      </c>
      <c r="B246" s="227">
        <f t="shared" si="19"/>
        <v>0</v>
      </c>
      <c r="C246" s="227">
        <f t="shared" si="18"/>
        <v>0</v>
      </c>
      <c r="E246" s="230">
        <v>49369</v>
      </c>
    </row>
    <row r="247" spans="1:5" x14ac:dyDescent="0.25">
      <c r="A247" s="227">
        <v>239</v>
      </c>
      <c r="B247" s="227">
        <f t="shared" si="19"/>
        <v>0</v>
      </c>
      <c r="C247" s="227">
        <f t="shared" si="18"/>
        <v>0</v>
      </c>
      <c r="E247" s="230">
        <v>49400</v>
      </c>
    </row>
    <row r="248" spans="1:5" x14ac:dyDescent="0.25">
      <c r="A248" s="227">
        <v>240</v>
      </c>
      <c r="B248" s="227">
        <f t="shared" si="19"/>
        <v>0</v>
      </c>
      <c r="C248" s="227">
        <f>MIN(C247,B248*C$7)</f>
        <v>0</v>
      </c>
      <c r="E248" s="230">
        <v>49430</v>
      </c>
    </row>
    <row r="249" spans="1:5" x14ac:dyDescent="0.25">
      <c r="B249" s="227">
        <v>0</v>
      </c>
    </row>
  </sheetData>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82"/>
  <sheetViews>
    <sheetView showGridLines="0" tabSelected="1" zoomScale="140" zoomScaleNormal="140" workbookViewId="0">
      <selection activeCell="C86" sqref="C86"/>
    </sheetView>
  </sheetViews>
  <sheetFormatPr defaultColWidth="14.6640625" defaultRowHeight="15.75" x14ac:dyDescent="0.25"/>
  <cols>
    <col min="1" max="1" width="3" style="186" customWidth="1"/>
    <col min="2" max="2" width="37.1640625" style="186" customWidth="1"/>
    <col min="3" max="13" width="13.5" style="186" customWidth="1"/>
    <col min="14" max="16384" width="14.6640625" style="186"/>
  </cols>
  <sheetData>
    <row r="1" spans="2:23" x14ac:dyDescent="0.25">
      <c r="B1" s="186" t="s">
        <v>485</v>
      </c>
      <c r="C1" s="187">
        <v>2015</v>
      </c>
      <c r="D1" s="187">
        <v>2016</v>
      </c>
      <c r="E1" s="187">
        <v>2017</v>
      </c>
      <c r="F1" s="187">
        <v>2018</v>
      </c>
      <c r="G1" s="187">
        <v>2019</v>
      </c>
      <c r="H1" s="187">
        <v>2020</v>
      </c>
      <c r="I1" s="188">
        <v>2021</v>
      </c>
      <c r="J1" s="187">
        <v>2022</v>
      </c>
      <c r="K1" s="187">
        <v>2023</v>
      </c>
      <c r="L1" s="188">
        <v>2024</v>
      </c>
      <c r="M1" s="187">
        <v>2025</v>
      </c>
      <c r="N1" s="187">
        <v>2026</v>
      </c>
      <c r="O1" s="187">
        <v>2027</v>
      </c>
    </row>
    <row r="2" spans="2:23" x14ac:dyDescent="0.25">
      <c r="C2" s="189" t="s">
        <v>486</v>
      </c>
    </row>
    <row r="3" spans="2:23" x14ac:dyDescent="0.25">
      <c r="B3" s="186" t="s">
        <v>431</v>
      </c>
      <c r="C3" s="189"/>
    </row>
    <row r="4" spans="2:23" x14ac:dyDescent="0.25">
      <c r="B4" s="186" t="s">
        <v>586</v>
      </c>
      <c r="C4" s="190">
        <v>1910000</v>
      </c>
      <c r="D4" s="191">
        <f t="shared" ref="D4:O4" si="0">C4+C27</f>
        <v>1700209</v>
      </c>
      <c r="E4" s="191">
        <f t="shared" si="0"/>
        <v>1694526.405</v>
      </c>
      <c r="F4" s="191">
        <f t="shared" si="0"/>
        <v>1731019.673225</v>
      </c>
      <c r="G4" s="191">
        <f t="shared" si="0"/>
        <v>1769591.0343201249</v>
      </c>
      <c r="H4" s="191">
        <f t="shared" si="0"/>
        <v>1810373.7114225305</v>
      </c>
      <c r="I4" s="191">
        <f t="shared" si="0"/>
        <v>1653508.0268001244</v>
      </c>
      <c r="J4" s="191">
        <f t="shared" si="0"/>
        <v>1703141.7464933458</v>
      </c>
      <c r="K4" s="191">
        <f t="shared" si="0"/>
        <v>1602956.4410004343</v>
      </c>
      <c r="L4" s="191">
        <f t="shared" si="0"/>
        <v>1498908.5327391466</v>
      </c>
      <c r="M4" s="191">
        <f t="shared" si="0"/>
        <v>1390869.6912010871</v>
      </c>
      <c r="N4" s="191">
        <f t="shared" si="0"/>
        <v>1278707.0464562718</v>
      </c>
      <c r="O4" s="191">
        <f t="shared" si="0"/>
        <v>1024584.0128453727</v>
      </c>
    </row>
    <row r="5" spans="2:23" s="192" customFormat="1" x14ac:dyDescent="0.25">
      <c r="B5" s="192" t="s">
        <v>587</v>
      </c>
      <c r="C5" s="193">
        <v>200000</v>
      </c>
      <c r="D5" s="193">
        <v>200000</v>
      </c>
      <c r="E5" s="193">
        <v>200000</v>
      </c>
      <c r="F5" s="193">
        <v>200000</v>
      </c>
      <c r="G5" s="193">
        <v>200000</v>
      </c>
      <c r="H5" s="194">
        <v>0</v>
      </c>
      <c r="I5" s="195">
        <v>0</v>
      </c>
      <c r="J5" s="195">
        <v>0</v>
      </c>
      <c r="K5" s="195">
        <v>0</v>
      </c>
      <c r="L5" s="195">
        <v>0</v>
      </c>
      <c r="M5" s="195">
        <v>0</v>
      </c>
      <c r="N5" s="195">
        <v>0</v>
      </c>
      <c r="O5" s="195">
        <v>0</v>
      </c>
    </row>
    <row r="6" spans="2:23" s="192" customFormat="1" x14ac:dyDescent="0.25">
      <c r="B6" s="192" t="s">
        <v>588</v>
      </c>
      <c r="C6" s="193">
        <v>991784</v>
      </c>
      <c r="D6" s="193">
        <v>909869</v>
      </c>
      <c r="E6" s="193">
        <v>824625</v>
      </c>
      <c r="F6" s="193">
        <v>735917</v>
      </c>
      <c r="G6" s="193">
        <v>643604</v>
      </c>
      <c r="H6" s="193">
        <v>547540</v>
      </c>
      <c r="I6" s="196">
        <v>447572</v>
      </c>
      <c r="J6" s="196">
        <v>391762</v>
      </c>
      <c r="K6" s="196">
        <v>333684</v>
      </c>
      <c r="L6" s="196">
        <v>273247</v>
      </c>
      <c r="M6" s="196">
        <v>210353</v>
      </c>
      <c r="N6" s="196">
        <v>0</v>
      </c>
      <c r="O6" s="196">
        <v>0</v>
      </c>
    </row>
    <row r="7" spans="2:23" x14ac:dyDescent="0.25">
      <c r="B7" s="186" t="s">
        <v>589</v>
      </c>
      <c r="C7" s="197">
        <v>4.4999999999999998E-2</v>
      </c>
      <c r="D7" s="198">
        <f>C7</f>
        <v>4.4999999999999998E-2</v>
      </c>
      <c r="E7" s="198">
        <f t="shared" ref="E7:L7" si="1">D7</f>
        <v>4.4999999999999998E-2</v>
      </c>
      <c r="F7" s="198">
        <f t="shared" si="1"/>
        <v>4.4999999999999998E-2</v>
      </c>
      <c r="G7" s="198">
        <f t="shared" si="1"/>
        <v>4.4999999999999998E-2</v>
      </c>
      <c r="H7" s="198">
        <f t="shared" si="1"/>
        <v>4.4999999999999998E-2</v>
      </c>
      <c r="I7" s="198">
        <f t="shared" si="1"/>
        <v>4.4999999999999998E-2</v>
      </c>
      <c r="J7" s="198">
        <f t="shared" si="1"/>
        <v>4.4999999999999998E-2</v>
      </c>
      <c r="K7" s="198">
        <f t="shared" si="1"/>
        <v>4.4999999999999998E-2</v>
      </c>
      <c r="L7" s="198">
        <f t="shared" si="1"/>
        <v>4.4999999999999998E-2</v>
      </c>
      <c r="M7" s="198">
        <f>L7</f>
        <v>4.4999999999999998E-2</v>
      </c>
      <c r="N7" s="198">
        <f>M7</f>
        <v>4.4999999999999998E-2</v>
      </c>
      <c r="O7" s="198">
        <f>N7</f>
        <v>4.4999999999999998E-2</v>
      </c>
      <c r="S7" s="192"/>
      <c r="T7" s="192"/>
      <c r="U7" s="199">
        <v>100</v>
      </c>
      <c r="V7" s="192"/>
      <c r="W7" s="192"/>
    </row>
    <row r="8" spans="2:23" x14ac:dyDescent="0.25">
      <c r="B8" s="186" t="s">
        <v>494</v>
      </c>
      <c r="C8" s="200" t="s">
        <v>495</v>
      </c>
      <c r="D8" s="201">
        <v>0.01</v>
      </c>
      <c r="E8" s="201">
        <v>0.01</v>
      </c>
      <c r="F8" s="201">
        <v>0.01</v>
      </c>
      <c r="G8" s="201">
        <v>0.01</v>
      </c>
      <c r="H8" s="201">
        <v>0.01</v>
      </c>
      <c r="I8" s="201">
        <v>0.01</v>
      </c>
      <c r="J8" s="201">
        <v>0.01</v>
      </c>
      <c r="K8" s="201">
        <v>0.01</v>
      </c>
      <c r="L8" s="201">
        <v>0.01</v>
      </c>
      <c r="M8" s="201">
        <v>0.01</v>
      </c>
      <c r="N8" s="201">
        <v>0.01</v>
      </c>
      <c r="O8" s="201">
        <v>0.01</v>
      </c>
      <c r="S8" s="192">
        <v>6</v>
      </c>
      <c r="T8" s="199">
        <f t="shared" ref="T8:T26" si="2">SUM(S6:S8)/3</f>
        <v>2</v>
      </c>
      <c r="U8" s="199">
        <f t="shared" ref="U8:U21" si="3">U7-S8+T8</f>
        <v>96</v>
      </c>
      <c r="V8" s="192"/>
      <c r="W8" s="192"/>
    </row>
    <row r="9" spans="2:23" x14ac:dyDescent="0.25">
      <c r="B9" s="186" t="s">
        <v>496</v>
      </c>
      <c r="C9" s="200" t="s">
        <v>495</v>
      </c>
      <c r="D9" s="202"/>
      <c r="E9" s="201">
        <v>0.02</v>
      </c>
      <c r="F9" s="201">
        <v>0.02</v>
      </c>
      <c r="G9" s="201">
        <v>0.02</v>
      </c>
      <c r="H9" s="201">
        <v>0.02</v>
      </c>
      <c r="I9" s="201">
        <v>0.02</v>
      </c>
      <c r="J9" s="201">
        <v>0.02</v>
      </c>
      <c r="K9" s="201">
        <v>0.02</v>
      </c>
      <c r="L9" s="201">
        <v>0.02</v>
      </c>
      <c r="M9" s="201">
        <v>0.02</v>
      </c>
      <c r="N9" s="201">
        <v>0.02</v>
      </c>
      <c r="O9" s="201">
        <v>0.02</v>
      </c>
      <c r="R9" s="203"/>
      <c r="S9" s="192">
        <v>4</v>
      </c>
      <c r="T9" s="199">
        <f t="shared" si="2"/>
        <v>3.3333333333333335</v>
      </c>
      <c r="U9" s="199">
        <f t="shared" si="3"/>
        <v>95.333333333333329</v>
      </c>
      <c r="V9" s="192"/>
      <c r="W9" s="192"/>
    </row>
    <row r="10" spans="2:23" x14ac:dyDescent="0.25">
      <c r="B10" s="186" t="s">
        <v>590</v>
      </c>
      <c r="C10" s="204">
        <v>3.2500000000000001E-2</v>
      </c>
      <c r="D10" s="201">
        <v>3.5000000000000003E-2</v>
      </c>
      <c r="E10" s="201">
        <v>0.04</v>
      </c>
      <c r="F10" s="201">
        <v>4.4999999999999998E-2</v>
      </c>
      <c r="G10" s="201">
        <v>4.4999999999999998E-2</v>
      </c>
      <c r="H10" s="201">
        <v>4.4999999999999998E-2</v>
      </c>
      <c r="I10" s="205">
        <v>4.4999999999999998E-2</v>
      </c>
      <c r="J10" s="205">
        <v>4.4999999999999998E-2</v>
      </c>
      <c r="K10" s="205">
        <v>4.4999999999999998E-2</v>
      </c>
      <c r="L10" s="205">
        <v>4.4999999999999998E-2</v>
      </c>
      <c r="M10" s="205">
        <v>4.4999999999999998E-2</v>
      </c>
      <c r="N10" s="205">
        <v>4.4999999999999998E-2</v>
      </c>
      <c r="O10" s="205">
        <v>4.4999999999999998E-2</v>
      </c>
      <c r="S10" s="192">
        <v>2</v>
      </c>
      <c r="T10" s="199">
        <f t="shared" si="2"/>
        <v>4</v>
      </c>
      <c r="U10" s="199">
        <f t="shared" si="3"/>
        <v>97.333333333333329</v>
      </c>
      <c r="V10" s="192"/>
      <c r="W10" s="192"/>
    </row>
    <row r="11" spans="2:23" x14ac:dyDescent="0.25">
      <c r="B11" s="186" t="s">
        <v>498</v>
      </c>
      <c r="C11" s="200" t="s">
        <v>495</v>
      </c>
      <c r="D11" s="201">
        <v>0.01</v>
      </c>
      <c r="E11" s="201">
        <v>0.01</v>
      </c>
      <c r="F11" s="201">
        <v>0.01</v>
      </c>
      <c r="G11" s="201">
        <v>0.01</v>
      </c>
      <c r="H11" s="201">
        <v>0.01</v>
      </c>
      <c r="I11" s="201">
        <v>0.01</v>
      </c>
      <c r="J11" s="201">
        <v>0.01</v>
      </c>
      <c r="K11" s="201">
        <v>0.01</v>
      </c>
      <c r="L11" s="201">
        <v>0.01</v>
      </c>
      <c r="M11" s="201">
        <v>0.01</v>
      </c>
      <c r="N11" s="201">
        <v>0.01</v>
      </c>
      <c r="O11" s="201">
        <v>0.01</v>
      </c>
      <c r="S11" s="192">
        <v>8</v>
      </c>
      <c r="T11" s="199">
        <f t="shared" si="2"/>
        <v>4.666666666666667</v>
      </c>
      <c r="U11" s="199">
        <f t="shared" si="3"/>
        <v>94</v>
      </c>
      <c r="V11" s="192"/>
      <c r="W11" s="192"/>
    </row>
    <row r="12" spans="2:23" x14ac:dyDescent="0.25">
      <c r="C12" s="189"/>
      <c r="S12" s="192">
        <v>5</v>
      </c>
      <c r="T12" s="199">
        <f t="shared" si="2"/>
        <v>5</v>
      </c>
      <c r="U12" s="199">
        <f t="shared" si="3"/>
        <v>94</v>
      </c>
      <c r="V12" s="192"/>
      <c r="W12" s="192"/>
    </row>
    <row r="13" spans="2:23" x14ac:dyDescent="0.25">
      <c r="B13" s="186" t="s">
        <v>499</v>
      </c>
      <c r="C13" s="189"/>
      <c r="S13" s="192">
        <v>46</v>
      </c>
      <c r="T13" s="199">
        <f t="shared" si="2"/>
        <v>19.666666666666668</v>
      </c>
      <c r="U13" s="199">
        <f t="shared" si="3"/>
        <v>67.666666666666671</v>
      </c>
      <c r="V13" s="192"/>
      <c r="W13" s="192"/>
    </row>
    <row r="14" spans="2:23" x14ac:dyDescent="0.25">
      <c r="B14" s="186" t="s">
        <v>500</v>
      </c>
      <c r="C14" s="206">
        <v>208500</v>
      </c>
      <c r="D14" s="207">
        <f t="shared" ref="D14:O14" si="4">C14*(1+D8)</f>
        <v>210585</v>
      </c>
      <c r="E14" s="207">
        <f t="shared" si="4"/>
        <v>212690.85</v>
      </c>
      <c r="F14" s="207">
        <f t="shared" si="4"/>
        <v>214817.7585</v>
      </c>
      <c r="G14" s="207">
        <f t="shared" si="4"/>
        <v>216965.93608499999</v>
      </c>
      <c r="H14" s="207">
        <f t="shared" si="4"/>
        <v>219135.59544584999</v>
      </c>
      <c r="I14" s="207">
        <f t="shared" si="4"/>
        <v>221326.95140030849</v>
      </c>
      <c r="J14" s="207">
        <f t="shared" si="4"/>
        <v>223540.22091431159</v>
      </c>
      <c r="K14" s="207">
        <f t="shared" si="4"/>
        <v>225775.62312345472</v>
      </c>
      <c r="L14" s="207">
        <f t="shared" si="4"/>
        <v>228033.37935468927</v>
      </c>
      <c r="M14" s="207">
        <f t="shared" si="4"/>
        <v>230313.71314823616</v>
      </c>
      <c r="N14" s="207">
        <f t="shared" si="4"/>
        <v>232616.85027971852</v>
      </c>
      <c r="O14" s="207">
        <f t="shared" si="4"/>
        <v>234943.01878251572</v>
      </c>
      <c r="S14" s="192">
        <v>54</v>
      </c>
      <c r="T14" s="199">
        <f t="shared" si="2"/>
        <v>35</v>
      </c>
      <c r="U14" s="199">
        <f t="shared" si="3"/>
        <v>48.666666666666671</v>
      </c>
      <c r="V14" s="192"/>
      <c r="W14" s="192"/>
    </row>
    <row r="15" spans="2:23" x14ac:dyDescent="0.25">
      <c r="B15" s="186" t="s">
        <v>591</v>
      </c>
      <c r="C15" s="206"/>
      <c r="D15" s="207">
        <v>200000</v>
      </c>
      <c r="E15" s="207">
        <v>200000</v>
      </c>
      <c r="F15" s="207">
        <v>200000</v>
      </c>
      <c r="G15" s="207">
        <v>200000</v>
      </c>
      <c r="H15" s="207">
        <v>200000</v>
      </c>
      <c r="I15" s="207">
        <v>200000</v>
      </c>
      <c r="J15" s="207"/>
      <c r="K15" s="207"/>
      <c r="L15" s="207"/>
      <c r="M15" s="207"/>
      <c r="N15" s="207"/>
      <c r="O15" s="207"/>
      <c r="S15" s="192">
        <v>43</v>
      </c>
      <c r="T15" s="199">
        <f t="shared" si="2"/>
        <v>47.666666666666664</v>
      </c>
      <c r="U15" s="199">
        <f t="shared" si="3"/>
        <v>53.333333333333336</v>
      </c>
      <c r="V15" s="192"/>
      <c r="W15" s="192"/>
    </row>
    <row r="16" spans="2:23" x14ac:dyDescent="0.25">
      <c r="B16" s="186" t="s">
        <v>501</v>
      </c>
      <c r="C16" s="206">
        <v>82500</v>
      </c>
      <c r="D16" s="207">
        <f t="shared" ref="D16:L16" si="5">D4*D7</f>
        <v>76509.404999999999</v>
      </c>
      <c r="E16" s="207">
        <f t="shared" si="5"/>
        <v>76253.688225000005</v>
      </c>
      <c r="F16" s="207">
        <f t="shared" si="5"/>
        <v>77895.885295125001</v>
      </c>
      <c r="G16" s="207">
        <f t="shared" si="5"/>
        <v>79631.59654440562</v>
      </c>
      <c r="H16" s="207">
        <f t="shared" si="5"/>
        <v>81466.817014013868</v>
      </c>
      <c r="I16" s="207">
        <f t="shared" si="5"/>
        <v>74407.861206005604</v>
      </c>
      <c r="J16" s="207">
        <f t="shared" si="5"/>
        <v>76641.378592200563</v>
      </c>
      <c r="K16" s="207">
        <f t="shared" si="5"/>
        <v>72133.039845019535</v>
      </c>
      <c r="L16" s="207">
        <f t="shared" si="5"/>
        <v>67450.883973261589</v>
      </c>
      <c r="M16" s="207">
        <f>M4*M7</f>
        <v>62589.136104048914</v>
      </c>
      <c r="N16" s="207">
        <f>N4*N7</f>
        <v>57541.817090532226</v>
      </c>
      <c r="O16" s="207">
        <f>O4*O7</f>
        <v>46106.280578041769</v>
      </c>
      <c r="S16" s="192">
        <v>66</v>
      </c>
      <c r="T16" s="199">
        <f t="shared" si="2"/>
        <v>54.333333333333336</v>
      </c>
      <c r="U16" s="199">
        <f t="shared" si="3"/>
        <v>41.666666666666671</v>
      </c>
      <c r="V16" s="192"/>
      <c r="W16" s="192"/>
    </row>
    <row r="17" spans="2:23" x14ac:dyDescent="0.25">
      <c r="B17" s="186" t="s">
        <v>502</v>
      </c>
      <c r="C17" s="206">
        <v>100000</v>
      </c>
      <c r="D17" s="207">
        <v>131250</v>
      </c>
      <c r="E17" s="207">
        <v>176750</v>
      </c>
      <c r="F17" s="207">
        <f t="shared" ref="F17:O17" si="6">E17*(1+F9)</f>
        <v>180285</v>
      </c>
      <c r="G17" s="207">
        <f t="shared" si="6"/>
        <v>183890.7</v>
      </c>
      <c r="H17" s="207">
        <f t="shared" si="6"/>
        <v>187568.51400000002</v>
      </c>
      <c r="I17" s="207">
        <f t="shared" si="6"/>
        <v>191319.88428000003</v>
      </c>
      <c r="J17" s="207">
        <f t="shared" si="6"/>
        <v>195146.28196560004</v>
      </c>
      <c r="K17" s="207">
        <f t="shared" si="6"/>
        <v>199049.20760491205</v>
      </c>
      <c r="L17" s="207">
        <f t="shared" si="6"/>
        <v>203030.1917570103</v>
      </c>
      <c r="M17" s="207">
        <f t="shared" si="6"/>
        <v>207090.79559215051</v>
      </c>
      <c r="N17" s="207">
        <f t="shared" si="6"/>
        <v>211232.61150399351</v>
      </c>
      <c r="O17" s="207">
        <f t="shared" si="6"/>
        <v>215457.26373407338</v>
      </c>
      <c r="S17" s="192">
        <v>34</v>
      </c>
      <c r="T17" s="199">
        <f t="shared" si="2"/>
        <v>47.666666666666664</v>
      </c>
      <c r="U17" s="199">
        <f t="shared" si="3"/>
        <v>55.333333333333336</v>
      </c>
      <c r="V17" s="192"/>
      <c r="W17" s="192"/>
    </row>
    <row r="18" spans="2:23" ht="18" x14ac:dyDescent="0.4">
      <c r="B18" s="186" t="s">
        <v>503</v>
      </c>
      <c r="C18" s="208">
        <v>26400</v>
      </c>
      <c r="D18" s="209">
        <f>C18</f>
        <v>26400</v>
      </c>
      <c r="E18" s="209">
        <f>D18</f>
        <v>26400</v>
      </c>
      <c r="F18" s="209">
        <f t="shared" ref="F18:O18" si="7">E18</f>
        <v>26400</v>
      </c>
      <c r="G18" s="209">
        <f t="shared" si="7"/>
        <v>26400</v>
      </c>
      <c r="H18" s="209">
        <f t="shared" si="7"/>
        <v>26400</v>
      </c>
      <c r="I18" s="209">
        <f t="shared" si="7"/>
        <v>26400</v>
      </c>
      <c r="J18" s="209">
        <f t="shared" si="7"/>
        <v>26400</v>
      </c>
      <c r="K18" s="209">
        <f t="shared" si="7"/>
        <v>26400</v>
      </c>
      <c r="L18" s="209">
        <f t="shared" si="7"/>
        <v>26400</v>
      </c>
      <c r="M18" s="209">
        <f t="shared" si="7"/>
        <v>26400</v>
      </c>
      <c r="N18" s="209">
        <f t="shared" si="7"/>
        <v>26400</v>
      </c>
      <c r="O18" s="209">
        <f t="shared" si="7"/>
        <v>26400</v>
      </c>
      <c r="S18" s="192">
        <v>44</v>
      </c>
      <c r="T18" s="199">
        <f t="shared" si="2"/>
        <v>48</v>
      </c>
      <c r="U18" s="199">
        <f t="shared" si="3"/>
        <v>59.333333333333336</v>
      </c>
      <c r="V18" s="192"/>
      <c r="W18" s="192"/>
    </row>
    <row r="19" spans="2:23" x14ac:dyDescent="0.25">
      <c r="B19" s="203" t="s">
        <v>504</v>
      </c>
      <c r="C19" s="210">
        <f t="shared" ref="C19:L19" si="8">SUM(C14:C18)</f>
        <v>417400</v>
      </c>
      <c r="D19" s="210">
        <f t="shared" si="8"/>
        <v>644744.40500000003</v>
      </c>
      <c r="E19" s="210">
        <f t="shared" si="8"/>
        <v>692094.53822500003</v>
      </c>
      <c r="F19" s="210">
        <f t="shared" si="8"/>
        <v>699398.64379512495</v>
      </c>
      <c r="G19" s="210">
        <f t="shared" si="8"/>
        <v>706888.23262940557</v>
      </c>
      <c r="H19" s="210">
        <f t="shared" si="8"/>
        <v>714570.9264598639</v>
      </c>
      <c r="I19" s="210">
        <f t="shared" si="8"/>
        <v>713454.6968863142</v>
      </c>
      <c r="J19" s="210">
        <f t="shared" si="8"/>
        <v>521727.8814721122</v>
      </c>
      <c r="K19" s="210">
        <f t="shared" si="8"/>
        <v>523357.87057338632</v>
      </c>
      <c r="L19" s="210">
        <f t="shared" si="8"/>
        <v>524914.45508496114</v>
      </c>
      <c r="M19" s="210">
        <f>SUM(M14:M18)</f>
        <v>526393.64484443562</v>
      </c>
      <c r="N19" s="210">
        <f>SUM(N14:N18)</f>
        <v>527791.27887424431</v>
      </c>
      <c r="O19" s="210">
        <f>SUM(O14:O18)</f>
        <v>522906.56309463084</v>
      </c>
      <c r="S19" s="192">
        <v>23</v>
      </c>
      <c r="T19" s="199">
        <f t="shared" si="2"/>
        <v>33.666666666666664</v>
      </c>
      <c r="U19" s="199">
        <f t="shared" si="3"/>
        <v>70</v>
      </c>
      <c r="V19" s="192"/>
      <c r="W19" s="192"/>
    </row>
    <row r="20" spans="2:23" x14ac:dyDescent="0.25">
      <c r="C20" s="206"/>
      <c r="D20" s="207"/>
      <c r="E20" s="207"/>
      <c r="S20" s="192">
        <v>44</v>
      </c>
      <c r="T20" s="199">
        <f t="shared" si="2"/>
        <v>37</v>
      </c>
      <c r="U20" s="199">
        <f t="shared" si="3"/>
        <v>63</v>
      </c>
      <c r="V20" s="192"/>
      <c r="W20" s="192"/>
    </row>
    <row r="21" spans="2:23" x14ac:dyDescent="0.25">
      <c r="B21" s="186" t="s">
        <v>505</v>
      </c>
      <c r="C21" s="206">
        <v>472700</v>
      </c>
      <c r="D21" s="207">
        <f t="shared" ref="D21:O21" si="9">C21*(1+D11)</f>
        <v>477427</v>
      </c>
      <c r="E21" s="207">
        <f t="shared" si="9"/>
        <v>482201.27</v>
      </c>
      <c r="F21" s="207">
        <f t="shared" si="9"/>
        <v>487023.28270000004</v>
      </c>
      <c r="G21" s="207">
        <f t="shared" si="9"/>
        <v>491893.51552700007</v>
      </c>
      <c r="H21" s="207">
        <f t="shared" si="9"/>
        <v>496812.45068227005</v>
      </c>
      <c r="I21" s="207">
        <f t="shared" si="9"/>
        <v>501780.57518909278</v>
      </c>
      <c r="J21" s="207">
        <f t="shared" si="9"/>
        <v>506798.38094098371</v>
      </c>
      <c r="K21" s="207">
        <f t="shared" si="9"/>
        <v>511866.36475039355</v>
      </c>
      <c r="L21" s="207">
        <f t="shared" si="9"/>
        <v>516985.02839789749</v>
      </c>
      <c r="M21" s="207">
        <f t="shared" si="9"/>
        <v>522154.87868187646</v>
      </c>
      <c r="N21" s="207">
        <f t="shared" si="9"/>
        <v>527376.42746869521</v>
      </c>
      <c r="O21" s="207">
        <f t="shared" si="9"/>
        <v>532650.19174338214</v>
      </c>
      <c r="S21" s="192">
        <v>17</v>
      </c>
      <c r="T21" s="199">
        <f t="shared" si="2"/>
        <v>28</v>
      </c>
      <c r="U21" s="199">
        <f t="shared" si="3"/>
        <v>74</v>
      </c>
      <c r="V21" s="192"/>
      <c r="W21" s="192"/>
    </row>
    <row r="22" spans="2:23" x14ac:dyDescent="0.25">
      <c r="B22" s="186" t="s">
        <v>592</v>
      </c>
      <c r="C22" s="206">
        <v>100000</v>
      </c>
      <c r="D22" s="207">
        <v>40000</v>
      </c>
      <c r="E22" s="207">
        <f>D22*E11+D22</f>
        <v>40400</v>
      </c>
      <c r="F22" s="207">
        <f t="shared" ref="F22:L22" si="10">E22*F11+E22</f>
        <v>40804</v>
      </c>
      <c r="G22" s="207">
        <f t="shared" si="10"/>
        <v>41212.04</v>
      </c>
      <c r="H22" s="207">
        <f t="shared" si="10"/>
        <v>41624.160400000001</v>
      </c>
      <c r="I22" s="207">
        <f t="shared" si="10"/>
        <v>42040.402004000003</v>
      </c>
      <c r="J22" s="207">
        <f t="shared" si="10"/>
        <v>42460.806024040001</v>
      </c>
      <c r="K22" s="207">
        <f t="shared" si="10"/>
        <v>42885.414084280404</v>
      </c>
      <c r="L22" s="207">
        <f t="shared" si="10"/>
        <v>43314.268225123211</v>
      </c>
      <c r="M22" s="207">
        <f>L22*M11+L22</f>
        <v>43747.41090737444</v>
      </c>
      <c r="N22" s="207">
        <f>M22*N11+M22</f>
        <v>44184.885016448185</v>
      </c>
      <c r="O22" s="207">
        <f>N22*O11+N22</f>
        <v>44626.733866612667</v>
      </c>
      <c r="S22" s="192">
        <v>6</v>
      </c>
      <c r="T22" s="199">
        <f t="shared" si="2"/>
        <v>22.333333333333332</v>
      </c>
      <c r="U22" s="199">
        <f>U21-S22+T22</f>
        <v>90.333333333333329</v>
      </c>
    </row>
    <row r="23" spans="2:23" x14ac:dyDescent="0.25">
      <c r="B23" s="186" t="s">
        <v>508</v>
      </c>
      <c r="C23" s="207">
        <v>54491</v>
      </c>
      <c r="D23" s="207">
        <v>120000</v>
      </c>
      <c r="E23" s="207">
        <v>120000</v>
      </c>
      <c r="F23" s="207">
        <v>120000</v>
      </c>
      <c r="G23" s="207">
        <v>120000</v>
      </c>
      <c r="H23" s="207">
        <v>120000</v>
      </c>
      <c r="I23" s="207">
        <v>120000</v>
      </c>
      <c r="J23" s="207">
        <v>72654</v>
      </c>
      <c r="K23" s="207">
        <v>72654</v>
      </c>
      <c r="L23" s="207">
        <v>72654</v>
      </c>
      <c r="M23" s="207">
        <v>72654</v>
      </c>
      <c r="N23" s="207">
        <f>M6</f>
        <v>210353</v>
      </c>
      <c r="O23" s="207">
        <f>N6</f>
        <v>0</v>
      </c>
      <c r="S23" s="192">
        <v>4</v>
      </c>
      <c r="T23" s="199">
        <f t="shared" si="2"/>
        <v>9</v>
      </c>
      <c r="U23" s="199">
        <f>U22-S23+T23</f>
        <v>95.333333333333329</v>
      </c>
    </row>
    <row r="24" spans="2:23" ht="16.5" thickBot="1" x14ac:dyDescent="0.3">
      <c r="B24" s="186" t="s">
        <v>507</v>
      </c>
      <c r="C24" s="211"/>
      <c r="D24" s="211">
        <v>13000</v>
      </c>
      <c r="E24" s="211">
        <v>13000</v>
      </c>
      <c r="F24" s="211">
        <v>13000</v>
      </c>
      <c r="G24" s="211">
        <v>13000</v>
      </c>
      <c r="H24" s="211">
        <v>213000</v>
      </c>
      <c r="I24" s="212"/>
      <c r="J24" s="212"/>
      <c r="K24" s="212"/>
      <c r="L24" s="212"/>
      <c r="M24" s="212"/>
      <c r="N24" s="212"/>
      <c r="O24" s="212"/>
      <c r="S24" s="192">
        <v>2</v>
      </c>
      <c r="T24" s="199">
        <f t="shared" si="2"/>
        <v>4</v>
      </c>
      <c r="U24" s="199">
        <f>U23-S24+T24</f>
        <v>97.333333333333329</v>
      </c>
    </row>
    <row r="25" spans="2:23" x14ac:dyDescent="0.25">
      <c r="B25" s="203" t="s">
        <v>593</v>
      </c>
      <c r="C25" s="210">
        <f t="shared" ref="C25:O25" si="11">SUM(C21:C24)</f>
        <v>627191</v>
      </c>
      <c r="D25" s="210">
        <f t="shared" si="11"/>
        <v>650427</v>
      </c>
      <c r="E25" s="210">
        <f t="shared" si="11"/>
        <v>655601.27</v>
      </c>
      <c r="F25" s="210">
        <f t="shared" si="11"/>
        <v>660827.2827000001</v>
      </c>
      <c r="G25" s="210">
        <f t="shared" si="11"/>
        <v>666105.55552700011</v>
      </c>
      <c r="H25" s="210">
        <f t="shared" si="11"/>
        <v>871436.61108227004</v>
      </c>
      <c r="I25" s="210">
        <f t="shared" si="11"/>
        <v>663820.97719309281</v>
      </c>
      <c r="J25" s="210">
        <f t="shared" si="11"/>
        <v>621913.18696502375</v>
      </c>
      <c r="K25" s="210">
        <f t="shared" si="11"/>
        <v>627405.77883467393</v>
      </c>
      <c r="L25" s="210">
        <f t="shared" si="11"/>
        <v>632953.29662302067</v>
      </c>
      <c r="M25" s="210">
        <f t="shared" si="11"/>
        <v>638556.28958925093</v>
      </c>
      <c r="N25" s="210">
        <f t="shared" si="11"/>
        <v>781914.31248514343</v>
      </c>
      <c r="O25" s="210">
        <f t="shared" si="11"/>
        <v>577276.9256099948</v>
      </c>
      <c r="S25" s="192">
        <v>8</v>
      </c>
      <c r="T25" s="199">
        <f t="shared" si="2"/>
        <v>4.666666666666667</v>
      </c>
      <c r="U25" s="199">
        <f>U24-S25+T25</f>
        <v>94</v>
      </c>
    </row>
    <row r="26" spans="2:23" x14ac:dyDescent="0.25">
      <c r="C26" s="207"/>
      <c r="D26" s="207"/>
      <c r="E26" s="207"/>
      <c r="I26" s="191"/>
      <c r="J26" s="191"/>
      <c r="K26" s="191"/>
      <c r="L26" s="191"/>
      <c r="S26" s="192">
        <v>5</v>
      </c>
      <c r="T26" s="199">
        <f t="shared" si="2"/>
        <v>5</v>
      </c>
      <c r="U26" s="199">
        <f>U25-S26+T26</f>
        <v>94</v>
      </c>
    </row>
    <row r="27" spans="2:23" x14ac:dyDescent="0.25">
      <c r="B27" s="203" t="s">
        <v>594</v>
      </c>
      <c r="C27" s="213">
        <f t="shared" ref="C27:O27" si="12">C19-C25</f>
        <v>-209791</v>
      </c>
      <c r="D27" s="213">
        <f t="shared" si="12"/>
        <v>-5682.5949999999721</v>
      </c>
      <c r="E27" s="213">
        <f t="shared" si="12"/>
        <v>36493.268225000007</v>
      </c>
      <c r="F27" s="213">
        <f t="shared" si="12"/>
        <v>38571.361095124856</v>
      </c>
      <c r="G27" s="213">
        <f t="shared" si="12"/>
        <v>40782.677102405461</v>
      </c>
      <c r="H27" s="213">
        <f t="shared" si="12"/>
        <v>-156865.68462240614</v>
      </c>
      <c r="I27" s="213">
        <f t="shared" si="12"/>
        <v>49633.719693221385</v>
      </c>
      <c r="J27" s="213">
        <f t="shared" si="12"/>
        <v>-100185.30549291155</v>
      </c>
      <c r="K27" s="213">
        <f t="shared" si="12"/>
        <v>-104047.90826128761</v>
      </c>
      <c r="L27" s="213">
        <f t="shared" si="12"/>
        <v>-108038.84153805953</v>
      </c>
      <c r="M27" s="213">
        <f t="shared" si="12"/>
        <v>-112162.6447448153</v>
      </c>
      <c r="N27" s="213">
        <f t="shared" si="12"/>
        <v>-254123.03361089912</v>
      </c>
      <c r="O27" s="213">
        <f t="shared" si="12"/>
        <v>-54370.362515363959</v>
      </c>
      <c r="P27" s="213">
        <f>SUM(C27:O27)</f>
        <v>-939786.34966999153</v>
      </c>
    </row>
    <row r="28" spans="2:23" x14ac:dyDescent="0.25">
      <c r="C28" s="207"/>
      <c r="D28" s="207"/>
      <c r="E28" s="207"/>
      <c r="F28" s="207"/>
      <c r="G28" s="207"/>
      <c r="H28" s="207"/>
      <c r="I28" s="207"/>
      <c r="J28" s="207"/>
      <c r="K28" s="207"/>
      <c r="L28" s="207"/>
    </row>
    <row r="29" spans="2:23" x14ac:dyDescent="0.25">
      <c r="B29" s="214" t="s">
        <v>595</v>
      </c>
    </row>
    <row r="32" spans="2:23" x14ac:dyDescent="0.25">
      <c r="C32" s="207"/>
    </row>
    <row r="33" spans="2:13" x14ac:dyDescent="0.25">
      <c r="C33" s="207"/>
    </row>
    <row r="34" spans="2:13" x14ac:dyDescent="0.25">
      <c r="C34" s="207"/>
    </row>
    <row r="37" spans="2:13" x14ac:dyDescent="0.25">
      <c r="B37" s="203" t="s">
        <v>596</v>
      </c>
      <c r="C37" s="215">
        <v>2005</v>
      </c>
      <c r="D37" s="215">
        <v>2006</v>
      </c>
      <c r="E37" s="215">
        <v>2007</v>
      </c>
      <c r="F37" s="215">
        <v>2008</v>
      </c>
      <c r="G37" s="215">
        <v>2009</v>
      </c>
      <c r="H37" s="215">
        <v>2010</v>
      </c>
      <c r="I37" s="215">
        <v>2011</v>
      </c>
      <c r="J37" s="215">
        <v>2012</v>
      </c>
      <c r="K37" s="215">
        <v>2013</v>
      </c>
      <c r="L37" s="215">
        <v>2014</v>
      </c>
      <c r="M37" s="215" t="s">
        <v>6061</v>
      </c>
    </row>
    <row r="38" spans="2:13" x14ac:dyDescent="0.25">
      <c r="J38" s="216"/>
    </row>
    <row r="39" spans="2:13" x14ac:dyDescent="0.25">
      <c r="B39" s="217" t="s">
        <v>525</v>
      </c>
      <c r="C39" s="218">
        <v>161721</v>
      </c>
      <c r="D39" s="218">
        <v>196238</v>
      </c>
      <c r="E39" s="218">
        <v>174478</v>
      </c>
      <c r="F39" s="218">
        <v>157987</v>
      </c>
      <c r="G39" s="218">
        <v>175713</v>
      </c>
      <c r="H39" s="218">
        <v>151147</v>
      </c>
      <c r="I39" s="218">
        <v>119342</v>
      </c>
      <c r="J39" s="218">
        <v>151930</v>
      </c>
      <c r="K39" s="218">
        <v>144052</v>
      </c>
      <c r="L39" s="218">
        <v>182025</v>
      </c>
      <c r="M39" s="218">
        <v>200550</v>
      </c>
    </row>
    <row r="40" spans="2:13" x14ac:dyDescent="0.25">
      <c r="B40" s="217" t="s">
        <v>526</v>
      </c>
      <c r="C40" s="218">
        <v>69890</v>
      </c>
      <c r="D40" s="218">
        <v>92152</v>
      </c>
      <c r="E40" s="218">
        <v>70157</v>
      </c>
      <c r="F40" s="218">
        <v>73953</v>
      </c>
      <c r="G40" s="218">
        <v>78869</v>
      </c>
      <c r="H40" s="218">
        <v>87963</v>
      </c>
      <c r="I40" s="218">
        <v>103289</v>
      </c>
      <c r="J40" s="218">
        <v>73671</v>
      </c>
      <c r="K40" s="218">
        <v>63626</v>
      </c>
      <c r="L40" s="218">
        <v>59560</v>
      </c>
      <c r="M40" s="218">
        <v>53835</v>
      </c>
    </row>
    <row r="41" spans="2:13" x14ac:dyDescent="0.25">
      <c r="B41" s="217" t="s">
        <v>527</v>
      </c>
      <c r="C41" s="218">
        <v>67458</v>
      </c>
      <c r="D41" s="218">
        <v>69852</v>
      </c>
      <c r="E41" s="218">
        <v>74956</v>
      </c>
      <c r="F41" s="218">
        <v>72686</v>
      </c>
      <c r="G41" s="218">
        <v>92360</v>
      </c>
      <c r="H41" s="218">
        <v>93091</v>
      </c>
      <c r="I41" s="218">
        <v>82257</v>
      </c>
      <c r="J41" s="218">
        <v>108955</v>
      </c>
      <c r="K41" s="218">
        <v>99761</v>
      </c>
      <c r="L41" s="218">
        <v>97420</v>
      </c>
      <c r="M41" s="218">
        <f>144200-15000</f>
        <v>129200</v>
      </c>
    </row>
    <row r="42" spans="2:13" x14ac:dyDescent="0.25">
      <c r="B42" s="217" t="s">
        <v>528</v>
      </c>
      <c r="C42" s="218">
        <v>24208</v>
      </c>
      <c r="D42" s="218">
        <v>26771</v>
      </c>
      <c r="E42" s="218">
        <v>22232</v>
      </c>
      <c r="F42" s="218">
        <v>34853</v>
      </c>
      <c r="G42" s="218">
        <v>18358</v>
      </c>
      <c r="H42" s="218">
        <v>12095</v>
      </c>
      <c r="I42" s="218">
        <v>10644</v>
      </c>
      <c r="J42" s="218">
        <v>15137</v>
      </c>
      <c r="K42" s="218">
        <v>9707</v>
      </c>
      <c r="L42" s="218">
        <v>9632</v>
      </c>
      <c r="M42" s="218">
        <v>11125</v>
      </c>
    </row>
    <row r="43" spans="2:13" x14ac:dyDescent="0.25">
      <c r="B43" s="217" t="s">
        <v>529</v>
      </c>
      <c r="C43" s="218">
        <v>43500</v>
      </c>
      <c r="D43" s="218">
        <v>44250</v>
      </c>
      <c r="E43" s="218">
        <v>48750</v>
      </c>
      <c r="F43" s="218">
        <v>56250</v>
      </c>
      <c r="G43" s="218">
        <v>59500</v>
      </c>
      <c r="H43" s="218">
        <v>57635</v>
      </c>
      <c r="I43" s="218">
        <v>59785</v>
      </c>
      <c r="J43" s="218">
        <v>61740</v>
      </c>
      <c r="K43" s="218">
        <v>58315</v>
      </c>
      <c r="L43" s="218">
        <v>57715</v>
      </c>
      <c r="M43" s="218">
        <v>57770</v>
      </c>
    </row>
    <row r="44" spans="2:13" x14ac:dyDescent="0.25">
      <c r="B44" s="219" t="s">
        <v>530</v>
      </c>
      <c r="C44" s="220"/>
      <c r="D44" s="220"/>
      <c r="E44" s="220"/>
      <c r="F44" s="220"/>
      <c r="G44" s="220"/>
      <c r="H44" s="220"/>
      <c r="I44" s="220"/>
      <c r="J44" s="220"/>
      <c r="K44" s="220"/>
      <c r="L44" s="220"/>
      <c r="M44" s="220"/>
    </row>
    <row r="45" spans="2:13" x14ac:dyDescent="0.25">
      <c r="B45" s="217" t="s">
        <v>531</v>
      </c>
      <c r="C45" s="218"/>
      <c r="D45" s="218"/>
      <c r="E45" s="218"/>
      <c r="F45" s="218"/>
      <c r="G45" s="218"/>
      <c r="H45" s="218"/>
      <c r="I45" s="218"/>
      <c r="J45" s="218">
        <v>21412</v>
      </c>
      <c r="K45" s="218">
        <v>22613</v>
      </c>
      <c r="L45" s="218">
        <v>23405</v>
      </c>
      <c r="M45" s="218">
        <v>15000</v>
      </c>
    </row>
    <row r="46" spans="2:13" x14ac:dyDescent="0.25">
      <c r="B46" s="217" t="s">
        <v>532</v>
      </c>
      <c r="C46" s="221">
        <v>5679</v>
      </c>
      <c r="D46" s="221">
        <v>3209</v>
      </c>
      <c r="E46" s="221">
        <v>3611</v>
      </c>
      <c r="F46" s="221">
        <v>3687</v>
      </c>
      <c r="G46" s="221">
        <v>3262</v>
      </c>
      <c r="H46" s="221">
        <v>3498</v>
      </c>
      <c r="I46" s="221">
        <v>3979</v>
      </c>
      <c r="J46" s="221">
        <v>3604</v>
      </c>
      <c r="K46" s="221">
        <v>4636</v>
      </c>
      <c r="L46" s="221">
        <v>5670</v>
      </c>
      <c r="M46" s="221">
        <v>5205</v>
      </c>
    </row>
    <row r="47" spans="2:13" x14ac:dyDescent="0.25">
      <c r="B47" s="217" t="s">
        <v>482</v>
      </c>
      <c r="C47" s="218">
        <f t="shared" ref="C47:M47" si="13">SUM(C39:C46)</f>
        <v>372456</v>
      </c>
      <c r="D47" s="218">
        <f t="shared" si="13"/>
        <v>432472</v>
      </c>
      <c r="E47" s="218">
        <f t="shared" si="13"/>
        <v>394184</v>
      </c>
      <c r="F47" s="218">
        <f t="shared" si="13"/>
        <v>399416</v>
      </c>
      <c r="G47" s="218">
        <f t="shared" si="13"/>
        <v>428062</v>
      </c>
      <c r="H47" s="218">
        <f t="shared" si="13"/>
        <v>405429</v>
      </c>
      <c r="I47" s="218">
        <f t="shared" si="13"/>
        <v>379296</v>
      </c>
      <c r="J47" s="218">
        <f t="shared" si="13"/>
        <v>436449</v>
      </c>
      <c r="K47" s="218">
        <f t="shared" si="13"/>
        <v>402710</v>
      </c>
      <c r="L47" s="218">
        <f t="shared" si="13"/>
        <v>435427</v>
      </c>
      <c r="M47" s="218">
        <f t="shared" si="13"/>
        <v>472685</v>
      </c>
    </row>
    <row r="49" spans="2:14" x14ac:dyDescent="0.25">
      <c r="B49" s="217" t="s">
        <v>592</v>
      </c>
      <c r="C49" s="221">
        <v>2427</v>
      </c>
      <c r="D49" s="221">
        <v>8902</v>
      </c>
      <c r="E49" s="221">
        <v>1871</v>
      </c>
      <c r="F49" s="221"/>
      <c r="G49" s="221">
        <v>18914</v>
      </c>
      <c r="H49" s="221"/>
      <c r="I49" s="221">
        <v>40251</v>
      </c>
      <c r="J49" s="221">
        <v>44690</v>
      </c>
      <c r="K49" s="221">
        <v>18401</v>
      </c>
      <c r="L49" s="221">
        <v>48148</v>
      </c>
      <c r="M49" s="221">
        <v>100000</v>
      </c>
      <c r="N49" s="186" t="s">
        <v>597</v>
      </c>
    </row>
    <row r="50" spans="2:14" x14ac:dyDescent="0.25">
      <c r="C50" s="222">
        <f>C47+C49</f>
        <v>374883</v>
      </c>
      <c r="D50" s="222">
        <f t="shared" ref="D50:M50" si="14">D47+D49</f>
        <v>441374</v>
      </c>
      <c r="E50" s="222">
        <f t="shared" si="14"/>
        <v>396055</v>
      </c>
      <c r="F50" s="222">
        <f t="shared" si="14"/>
        <v>399416</v>
      </c>
      <c r="G50" s="222">
        <f t="shared" si="14"/>
        <v>446976</v>
      </c>
      <c r="H50" s="222">
        <f t="shared" si="14"/>
        <v>405429</v>
      </c>
      <c r="I50" s="222">
        <f t="shared" si="14"/>
        <v>419547</v>
      </c>
      <c r="J50" s="222">
        <f t="shared" si="14"/>
        <v>481139</v>
      </c>
      <c r="K50" s="222">
        <f t="shared" si="14"/>
        <v>421111</v>
      </c>
      <c r="L50" s="222">
        <f t="shared" si="14"/>
        <v>483575</v>
      </c>
      <c r="M50" s="222">
        <f t="shared" si="14"/>
        <v>572685</v>
      </c>
    </row>
    <row r="54" spans="2:14" x14ac:dyDescent="0.25">
      <c r="B54" s="203" t="s">
        <v>598</v>
      </c>
      <c r="C54" s="215">
        <v>2005</v>
      </c>
      <c r="D54" s="215">
        <v>2006</v>
      </c>
      <c r="E54" s="215">
        <v>2007</v>
      </c>
      <c r="F54" s="215">
        <v>2008</v>
      </c>
      <c r="G54" s="215">
        <v>2009</v>
      </c>
      <c r="H54" s="215">
        <v>2010</v>
      </c>
      <c r="I54" s="215">
        <v>2011</v>
      </c>
      <c r="J54" s="215">
        <v>2012</v>
      </c>
      <c r="K54" s="215">
        <v>2013</v>
      </c>
      <c r="L54" s="215">
        <v>2014</v>
      </c>
      <c r="M54" s="215" t="s">
        <v>6061</v>
      </c>
    </row>
    <row r="55" spans="2:14" x14ac:dyDescent="0.25">
      <c r="B55" s="203"/>
    </row>
    <row r="56" spans="2:14" x14ac:dyDescent="0.25">
      <c r="B56" s="223" t="s">
        <v>599</v>
      </c>
      <c r="C56" s="218">
        <v>33835</v>
      </c>
      <c r="D56" s="218">
        <v>31412</v>
      </c>
      <c r="E56" s="218">
        <v>34383</v>
      </c>
      <c r="F56" s="218">
        <v>37308</v>
      </c>
      <c r="G56" s="218">
        <v>41292.5</v>
      </c>
      <c r="H56" s="218">
        <v>39715</v>
      </c>
      <c r="I56" s="218">
        <v>64313</v>
      </c>
      <c r="J56" s="218">
        <v>111522</v>
      </c>
      <c r="K56" s="218">
        <v>125220</v>
      </c>
      <c r="L56" s="218">
        <v>107531.13</v>
      </c>
      <c r="M56" s="218">
        <v>117462</v>
      </c>
    </row>
    <row r="57" spans="2:14" x14ac:dyDescent="0.25">
      <c r="B57" s="223" t="s">
        <v>600</v>
      </c>
      <c r="C57" s="221">
        <v>7393.5</v>
      </c>
      <c r="D57" s="221">
        <v>10418.75</v>
      </c>
      <c r="E57" s="221">
        <v>7812</v>
      </c>
      <c r="F57" s="221">
        <v>7475</v>
      </c>
      <c r="G57" s="221">
        <v>7959</v>
      </c>
      <c r="H57" s="221">
        <v>4084</v>
      </c>
      <c r="I57" s="221">
        <v>7323</v>
      </c>
      <c r="J57" s="221">
        <v>6829</v>
      </c>
      <c r="K57" s="221">
        <v>9893</v>
      </c>
      <c r="L57" s="221">
        <v>76417.95</v>
      </c>
      <c r="M57" s="221">
        <v>40000</v>
      </c>
    </row>
    <row r="58" spans="2:14" x14ac:dyDescent="0.25">
      <c r="B58" s="224" t="s">
        <v>601</v>
      </c>
      <c r="C58" s="222">
        <f>C56+C57</f>
        <v>41228.5</v>
      </c>
      <c r="D58" s="222">
        <f t="shared" ref="D58:M58" si="15">D56+D57</f>
        <v>41830.75</v>
      </c>
      <c r="E58" s="222">
        <f t="shared" si="15"/>
        <v>42195</v>
      </c>
      <c r="F58" s="222">
        <f t="shared" si="15"/>
        <v>44783</v>
      </c>
      <c r="G58" s="222">
        <f t="shared" si="15"/>
        <v>49251.5</v>
      </c>
      <c r="H58" s="222">
        <f t="shared" si="15"/>
        <v>43799</v>
      </c>
      <c r="I58" s="222">
        <f t="shared" si="15"/>
        <v>71636</v>
      </c>
      <c r="J58" s="222">
        <f t="shared" si="15"/>
        <v>118351</v>
      </c>
      <c r="K58" s="222">
        <f t="shared" si="15"/>
        <v>135113</v>
      </c>
      <c r="L58" s="222">
        <f t="shared" si="15"/>
        <v>183949.08000000002</v>
      </c>
      <c r="M58" s="222">
        <f t="shared" si="15"/>
        <v>157462</v>
      </c>
    </row>
    <row r="59" spans="2:14" x14ac:dyDescent="0.25">
      <c r="B59" s="223" t="s">
        <v>602</v>
      </c>
      <c r="C59" s="221"/>
      <c r="D59" s="221"/>
      <c r="E59" s="221"/>
      <c r="F59" s="221"/>
      <c r="G59" s="221"/>
      <c r="H59" s="221"/>
      <c r="I59" s="221"/>
      <c r="J59" s="221">
        <v>21411.94</v>
      </c>
      <c r="K59" s="221">
        <v>22613.439999999999</v>
      </c>
      <c r="L59" s="221">
        <v>23405.040000000001</v>
      </c>
      <c r="M59" s="221">
        <v>15000</v>
      </c>
    </row>
    <row r="60" spans="2:14" x14ac:dyDescent="0.25">
      <c r="B60" s="224" t="s">
        <v>6062</v>
      </c>
      <c r="C60" s="218">
        <f>C58-C59</f>
        <v>41228.5</v>
      </c>
      <c r="D60" s="218">
        <f t="shared" ref="D60:M60" si="16">D58-D59</f>
        <v>41830.75</v>
      </c>
      <c r="E60" s="218">
        <f t="shared" si="16"/>
        <v>42195</v>
      </c>
      <c r="F60" s="218">
        <f t="shared" si="16"/>
        <v>44783</v>
      </c>
      <c r="G60" s="218">
        <f t="shared" si="16"/>
        <v>49251.5</v>
      </c>
      <c r="H60" s="218">
        <f t="shared" si="16"/>
        <v>43799</v>
      </c>
      <c r="I60" s="218">
        <f t="shared" si="16"/>
        <v>71636</v>
      </c>
      <c r="J60" s="218">
        <f t="shared" si="16"/>
        <v>96939.06</v>
      </c>
      <c r="K60" s="218">
        <f t="shared" si="16"/>
        <v>112499.56</v>
      </c>
      <c r="L60" s="218">
        <f t="shared" si="16"/>
        <v>160544.04</v>
      </c>
      <c r="M60" s="218">
        <f t="shared" si="16"/>
        <v>142462</v>
      </c>
    </row>
    <row r="61" spans="2:14" x14ac:dyDescent="0.25">
      <c r="B61" s="223"/>
      <c r="C61" s="223"/>
      <c r="D61" s="223"/>
      <c r="E61" s="223"/>
      <c r="F61" s="223"/>
      <c r="G61" s="223"/>
      <c r="H61" s="223"/>
      <c r="I61" s="223"/>
      <c r="J61" s="223"/>
      <c r="K61" s="223"/>
      <c r="L61" s="223"/>
      <c r="M61" s="223"/>
    </row>
    <row r="62" spans="2:14" x14ac:dyDescent="0.25">
      <c r="B62" s="223" t="s">
        <v>603</v>
      </c>
      <c r="C62" s="218">
        <v>25704.23</v>
      </c>
      <c r="D62" s="218">
        <v>23075.9</v>
      </c>
      <c r="E62" s="218">
        <v>24061.93</v>
      </c>
      <c r="F62" s="218">
        <v>23454.58</v>
      </c>
      <c r="G62" s="218">
        <v>29275.759999999998</v>
      </c>
      <c r="H62" s="218">
        <v>23421.119999999999</v>
      </c>
      <c r="I62" s="218">
        <v>19958.04</v>
      </c>
      <c r="J62" s="218">
        <v>19300.64</v>
      </c>
      <c r="K62" s="218">
        <v>19160.990000000002</v>
      </c>
      <c r="L62" s="218">
        <v>22040.39</v>
      </c>
      <c r="M62" s="218">
        <v>21950</v>
      </c>
    </row>
    <row r="63" spans="2:14" x14ac:dyDescent="0.25">
      <c r="B63" s="223" t="s">
        <v>604</v>
      </c>
      <c r="C63" s="218">
        <v>14677.68</v>
      </c>
      <c r="D63" s="218">
        <v>15973.36</v>
      </c>
      <c r="E63" s="218">
        <v>20783.87</v>
      </c>
      <c r="F63" s="218">
        <v>19879.68</v>
      </c>
      <c r="G63" s="218">
        <v>31747.39</v>
      </c>
      <c r="H63" s="218">
        <v>37138.92</v>
      </c>
      <c r="I63" s="218">
        <v>28878.19</v>
      </c>
      <c r="J63" s="218">
        <v>54866.6</v>
      </c>
      <c r="K63" s="218">
        <v>46456.36</v>
      </c>
      <c r="L63" s="218">
        <v>38751.57</v>
      </c>
      <c r="M63" s="218">
        <v>48000</v>
      </c>
    </row>
    <row r="64" spans="2:14" x14ac:dyDescent="0.25">
      <c r="B64" s="223" t="s">
        <v>605</v>
      </c>
      <c r="C64" s="218">
        <v>18186.02</v>
      </c>
      <c r="D64" s="218">
        <v>20021.89</v>
      </c>
      <c r="E64" s="218">
        <v>17184.11</v>
      </c>
      <c r="F64" s="218">
        <v>14346.16</v>
      </c>
      <c r="G64" s="218">
        <v>16650.060000000001</v>
      </c>
      <c r="H64" s="218">
        <v>16847.64</v>
      </c>
      <c r="I64" s="218">
        <v>16837.98</v>
      </c>
      <c r="J64" s="218">
        <v>19708.61</v>
      </c>
      <c r="K64" s="218">
        <v>21644.03</v>
      </c>
      <c r="L64" s="218">
        <v>22845.13</v>
      </c>
      <c r="M64" s="218">
        <v>45800</v>
      </c>
    </row>
    <row r="65" spans="2:17" x14ac:dyDescent="0.25">
      <c r="B65" s="223" t="s">
        <v>606</v>
      </c>
      <c r="C65" s="221">
        <v>9551.67</v>
      </c>
      <c r="D65" s="221">
        <v>11558.17</v>
      </c>
      <c r="E65" s="221">
        <v>12341.01</v>
      </c>
      <c r="F65" s="221">
        <v>15411.58</v>
      </c>
      <c r="G65" s="221">
        <v>14340.66</v>
      </c>
      <c r="H65" s="221">
        <v>15683</v>
      </c>
      <c r="I65" s="221">
        <v>16582.830000000002</v>
      </c>
      <c r="J65" s="221">
        <v>15079.52</v>
      </c>
      <c r="K65" s="221">
        <v>12624.09</v>
      </c>
      <c r="L65" s="221">
        <v>13783.45</v>
      </c>
      <c r="M65" s="221">
        <v>13450</v>
      </c>
    </row>
    <row r="66" spans="2:17" x14ac:dyDescent="0.25">
      <c r="B66" s="224" t="s">
        <v>607</v>
      </c>
      <c r="C66" s="218">
        <f t="shared" ref="C66:M66" si="17">SUM(C62:C65)</f>
        <v>68119.600000000006</v>
      </c>
      <c r="D66" s="218">
        <f t="shared" si="17"/>
        <v>70629.320000000007</v>
      </c>
      <c r="E66" s="218">
        <f t="shared" si="17"/>
        <v>74370.92</v>
      </c>
      <c r="F66" s="218">
        <f t="shared" si="17"/>
        <v>73092</v>
      </c>
      <c r="G66" s="218">
        <f t="shared" si="17"/>
        <v>92013.87</v>
      </c>
      <c r="H66" s="218">
        <f t="shared" si="17"/>
        <v>93090.68</v>
      </c>
      <c r="I66" s="218">
        <f t="shared" si="17"/>
        <v>82257.039999999994</v>
      </c>
      <c r="J66" s="218">
        <f t="shared" si="17"/>
        <v>108955.37</v>
      </c>
      <c r="K66" s="218">
        <f t="shared" si="17"/>
        <v>99885.47</v>
      </c>
      <c r="L66" s="218">
        <f t="shared" si="17"/>
        <v>97420.54</v>
      </c>
      <c r="M66" s="218">
        <f t="shared" si="17"/>
        <v>129200</v>
      </c>
    </row>
    <row r="67" spans="2:17" x14ac:dyDescent="0.25">
      <c r="B67" s="223"/>
      <c r="C67" s="223"/>
      <c r="D67" s="223"/>
      <c r="E67" s="223"/>
      <c r="F67" s="223"/>
      <c r="G67" s="223"/>
      <c r="H67" s="223"/>
      <c r="I67" s="223"/>
      <c r="J67" s="223"/>
      <c r="K67" s="223"/>
      <c r="L67" s="223"/>
      <c r="M67" s="225"/>
    </row>
    <row r="68" spans="2:17" x14ac:dyDescent="0.25">
      <c r="B68" s="224" t="s">
        <v>608</v>
      </c>
      <c r="C68" s="226">
        <f t="shared" ref="C68:M68" si="18">C60-C66</f>
        <v>-26891.100000000006</v>
      </c>
      <c r="D68" s="226">
        <f t="shared" si="18"/>
        <v>-28798.570000000007</v>
      </c>
      <c r="E68" s="226">
        <f t="shared" si="18"/>
        <v>-32175.919999999998</v>
      </c>
      <c r="F68" s="226">
        <f t="shared" si="18"/>
        <v>-28309</v>
      </c>
      <c r="G68" s="226">
        <f t="shared" si="18"/>
        <v>-42762.369999999995</v>
      </c>
      <c r="H68" s="226">
        <f t="shared" si="18"/>
        <v>-49291.679999999993</v>
      </c>
      <c r="I68" s="226">
        <f t="shared" si="18"/>
        <v>-10621.039999999994</v>
      </c>
      <c r="J68" s="226">
        <f t="shared" si="18"/>
        <v>-12016.309999999998</v>
      </c>
      <c r="K68" s="226">
        <f t="shared" si="18"/>
        <v>12614.089999999997</v>
      </c>
      <c r="L68" s="226">
        <f t="shared" si="18"/>
        <v>63123.500000000015</v>
      </c>
      <c r="M68" s="226">
        <f t="shared" si="18"/>
        <v>13262</v>
      </c>
    </row>
    <row r="69" spans="2:17" x14ac:dyDescent="0.25">
      <c r="B69" s="223"/>
      <c r="C69" s="223"/>
      <c r="D69" s="223"/>
      <c r="E69" s="223"/>
      <c r="F69" s="223"/>
      <c r="G69" s="223"/>
      <c r="H69" s="223"/>
      <c r="I69" s="223"/>
      <c r="J69" s="223"/>
      <c r="K69" s="223"/>
      <c r="L69" s="223"/>
    </row>
    <row r="70" spans="2:17" x14ac:dyDescent="0.25">
      <c r="B70" s="223" t="s">
        <v>609</v>
      </c>
      <c r="C70" s="218"/>
      <c r="D70" s="218">
        <v>8902</v>
      </c>
      <c r="E70" s="218">
        <v>1871</v>
      </c>
      <c r="F70" s="218"/>
      <c r="G70" s="218"/>
      <c r="H70" s="218"/>
      <c r="I70" s="218"/>
      <c r="J70" s="218"/>
      <c r="K70" s="218"/>
      <c r="L70" s="218"/>
      <c r="M70" s="218"/>
    </row>
    <row r="71" spans="2:17" x14ac:dyDescent="0.25">
      <c r="B71" s="223" t="s">
        <v>610</v>
      </c>
      <c r="C71" s="218"/>
      <c r="D71" s="218"/>
      <c r="E71" s="218"/>
      <c r="F71" s="218"/>
      <c r="G71" s="218">
        <v>16308</v>
      </c>
      <c r="H71" s="218"/>
      <c r="I71" s="218"/>
      <c r="J71" s="218"/>
      <c r="K71" s="218"/>
      <c r="L71" s="218"/>
      <c r="M71" s="218"/>
    </row>
    <row r="72" spans="2:17" x14ac:dyDescent="0.25">
      <c r="B72" s="223" t="s">
        <v>611</v>
      </c>
      <c r="C72" s="221">
        <v>2427</v>
      </c>
      <c r="D72" s="221"/>
      <c r="E72" s="221"/>
      <c r="F72" s="221"/>
      <c r="G72" s="221">
        <v>2606</v>
      </c>
      <c r="H72" s="221"/>
      <c r="I72" s="221">
        <v>40251</v>
      </c>
      <c r="J72" s="221">
        <v>44690</v>
      </c>
      <c r="K72" s="221">
        <v>18401</v>
      </c>
      <c r="L72" s="221">
        <v>48148</v>
      </c>
      <c r="M72" s="221">
        <v>100000</v>
      </c>
      <c r="N72" s="186" t="s">
        <v>597</v>
      </c>
    </row>
    <row r="73" spans="2:17" x14ac:dyDescent="0.25">
      <c r="B73" s="224" t="s">
        <v>612</v>
      </c>
      <c r="C73" s="218">
        <f>SUM(C70:C72)</f>
        <v>2427</v>
      </c>
      <c r="D73" s="218">
        <f t="shared" ref="D73:M73" si="19">SUM(D70:D72)</f>
        <v>8902</v>
      </c>
      <c r="E73" s="218">
        <f t="shared" si="19"/>
        <v>1871</v>
      </c>
      <c r="F73" s="218"/>
      <c r="G73" s="218">
        <f t="shared" si="19"/>
        <v>18914</v>
      </c>
      <c r="H73" s="218"/>
      <c r="I73" s="218">
        <f t="shared" si="19"/>
        <v>40251</v>
      </c>
      <c r="J73" s="218">
        <f t="shared" si="19"/>
        <v>44690</v>
      </c>
      <c r="K73" s="218">
        <f t="shared" si="19"/>
        <v>18401</v>
      </c>
      <c r="L73" s="218">
        <f t="shared" si="19"/>
        <v>48148</v>
      </c>
      <c r="M73" s="218">
        <f t="shared" si="19"/>
        <v>100000</v>
      </c>
    </row>
    <row r="74" spans="2:17" x14ac:dyDescent="0.25">
      <c r="B74" s="223"/>
      <c r="C74" s="223"/>
      <c r="D74" s="223"/>
      <c r="E74" s="223"/>
      <c r="F74" s="223"/>
      <c r="G74" s="223"/>
      <c r="H74" s="223"/>
      <c r="I74" s="223"/>
      <c r="J74" s="223"/>
      <c r="K74" s="223"/>
      <c r="L74" s="223"/>
    </row>
    <row r="75" spans="2:17" x14ac:dyDescent="0.25">
      <c r="B75" s="224" t="s">
        <v>613</v>
      </c>
      <c r="C75" s="226">
        <f>C68-C73</f>
        <v>-29318.100000000006</v>
      </c>
      <c r="D75" s="226">
        <f t="shared" ref="D75:M75" si="20">D68-D73</f>
        <v>-37700.570000000007</v>
      </c>
      <c r="E75" s="226">
        <f t="shared" si="20"/>
        <v>-34046.92</v>
      </c>
      <c r="F75" s="226">
        <f t="shared" si="20"/>
        <v>-28309</v>
      </c>
      <c r="G75" s="226">
        <f t="shared" si="20"/>
        <v>-61676.369999999995</v>
      </c>
      <c r="H75" s="226">
        <f t="shared" si="20"/>
        <v>-49291.679999999993</v>
      </c>
      <c r="I75" s="226">
        <f t="shared" si="20"/>
        <v>-50872.039999999994</v>
      </c>
      <c r="J75" s="226">
        <f t="shared" si="20"/>
        <v>-56706.31</v>
      </c>
      <c r="K75" s="226">
        <f t="shared" si="20"/>
        <v>-5786.9100000000035</v>
      </c>
      <c r="L75" s="226">
        <f t="shared" si="20"/>
        <v>14975.500000000015</v>
      </c>
      <c r="M75" s="226">
        <f t="shared" si="20"/>
        <v>-86738</v>
      </c>
    </row>
    <row r="77" spans="2:17" x14ac:dyDescent="0.25">
      <c r="C77" s="490">
        <v>0.5</v>
      </c>
      <c r="D77" s="490">
        <v>0.5</v>
      </c>
      <c r="E77" s="490">
        <v>0.5</v>
      </c>
      <c r="F77" s="490">
        <v>0.5</v>
      </c>
      <c r="G77" s="490">
        <v>0.5</v>
      </c>
      <c r="H77" s="490">
        <v>0.5</v>
      </c>
      <c r="I77" s="490">
        <v>0.5</v>
      </c>
      <c r="J77" s="490">
        <v>0.6</v>
      </c>
      <c r="K77" s="490">
        <v>0.7</v>
      </c>
      <c r="L77" s="490">
        <v>0.7</v>
      </c>
      <c r="M77" s="490">
        <v>0.7</v>
      </c>
    </row>
    <row r="78" spans="2:17" x14ac:dyDescent="0.25">
      <c r="B78" s="224" t="s">
        <v>614</v>
      </c>
      <c r="C78" s="221">
        <f t="shared" ref="C78:M78" si="21">C77*C39</f>
        <v>80860.5</v>
      </c>
      <c r="D78" s="221">
        <f t="shared" si="21"/>
        <v>98119</v>
      </c>
      <c r="E78" s="221">
        <f t="shared" si="21"/>
        <v>87239</v>
      </c>
      <c r="F78" s="221">
        <f t="shared" si="21"/>
        <v>78993.5</v>
      </c>
      <c r="G78" s="221">
        <f t="shared" si="21"/>
        <v>87856.5</v>
      </c>
      <c r="H78" s="221">
        <f t="shared" si="21"/>
        <v>75573.5</v>
      </c>
      <c r="I78" s="221">
        <f t="shared" si="21"/>
        <v>59671</v>
      </c>
      <c r="J78" s="221">
        <f t="shared" si="21"/>
        <v>91158</v>
      </c>
      <c r="K78" s="221">
        <f t="shared" si="21"/>
        <v>100836.4</v>
      </c>
      <c r="L78" s="221">
        <f t="shared" si="21"/>
        <v>127417.49999999999</v>
      </c>
      <c r="M78" s="221">
        <f t="shared" si="21"/>
        <v>140385</v>
      </c>
    </row>
    <row r="79" spans="2:17" x14ac:dyDescent="0.25">
      <c r="B79" s="224" t="s">
        <v>615</v>
      </c>
      <c r="C79" s="226">
        <f>C75-C78</f>
        <v>-110178.6</v>
      </c>
      <c r="D79" s="226">
        <f t="shared" ref="D79:M79" si="22">D75-D78</f>
        <v>-135819.57</v>
      </c>
      <c r="E79" s="226">
        <f t="shared" si="22"/>
        <v>-121285.92</v>
      </c>
      <c r="F79" s="226">
        <f t="shared" si="22"/>
        <v>-107302.5</v>
      </c>
      <c r="G79" s="226">
        <f t="shared" si="22"/>
        <v>-149532.87</v>
      </c>
      <c r="H79" s="226">
        <f t="shared" si="22"/>
        <v>-124865.18</v>
      </c>
      <c r="I79" s="226">
        <f t="shared" si="22"/>
        <v>-110543.03999999999</v>
      </c>
      <c r="J79" s="226">
        <f t="shared" si="22"/>
        <v>-147864.31</v>
      </c>
      <c r="K79" s="226">
        <f t="shared" si="22"/>
        <v>-106623.31</v>
      </c>
      <c r="L79" s="226">
        <f t="shared" si="22"/>
        <v>-112441.99999999997</v>
      </c>
      <c r="M79" s="226">
        <f t="shared" si="22"/>
        <v>-227123</v>
      </c>
      <c r="Q79" s="186">
        <v>1000000</v>
      </c>
    </row>
    <row r="82" spans="3:13" x14ac:dyDescent="0.25">
      <c r="C82" s="225">
        <f>C63+C72</f>
        <v>17104.68</v>
      </c>
      <c r="D82" s="225">
        <f t="shared" ref="D82:M82" si="23">D63+D72</f>
        <v>15973.36</v>
      </c>
      <c r="E82" s="225">
        <f t="shared" si="23"/>
        <v>20783.87</v>
      </c>
      <c r="F82" s="225">
        <f t="shared" si="23"/>
        <v>19879.68</v>
      </c>
      <c r="G82" s="225">
        <f t="shared" si="23"/>
        <v>34353.39</v>
      </c>
      <c r="H82" s="225">
        <f t="shared" si="23"/>
        <v>37138.92</v>
      </c>
      <c r="I82" s="225">
        <f t="shared" si="23"/>
        <v>69129.19</v>
      </c>
      <c r="J82" s="225">
        <f t="shared" si="23"/>
        <v>99556.6</v>
      </c>
      <c r="K82" s="225">
        <f t="shared" si="23"/>
        <v>64857.36</v>
      </c>
      <c r="L82" s="225">
        <f t="shared" si="23"/>
        <v>86899.57</v>
      </c>
      <c r="M82" s="225">
        <f t="shared" si="23"/>
        <v>148000</v>
      </c>
    </row>
  </sheetData>
  <pageMargins left="0.7" right="0.7" top="0.75" bottom="0.75" header="0.3" footer="0.3"/>
  <pageSetup paperSize="258"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95"/>
  <sheetViews>
    <sheetView showGridLines="0" zoomScale="110" zoomScaleNormal="110" workbookViewId="0">
      <pane ySplit="2" topLeftCell="A3" activePane="bottomLeft" state="frozen"/>
      <selection activeCell="J7" sqref="J7"/>
      <selection pane="bottomLeft" activeCell="O4" sqref="O4"/>
    </sheetView>
  </sheetViews>
  <sheetFormatPr defaultRowHeight="12.75" x14ac:dyDescent="0.2"/>
  <cols>
    <col min="1" max="1" width="8.83203125" style="173"/>
    <col min="2" max="3" width="6.5" style="173" customWidth="1"/>
    <col min="4" max="4" width="39.5" style="173" customWidth="1"/>
    <col min="5" max="14" width="10.5" style="173" customWidth="1"/>
    <col min="15" max="15" width="60.83203125" style="173" customWidth="1"/>
    <col min="16" max="16" width="10.5" style="175" bestFit="1" customWidth="1"/>
    <col min="17" max="17" width="11.6640625" style="173" customWidth="1"/>
    <col min="18" max="18" width="11.1640625" style="173" bestFit="1" customWidth="1"/>
    <col min="19" max="19" width="10.5" style="173" bestFit="1" customWidth="1"/>
    <col min="20" max="20" width="9.5" style="173" bestFit="1" customWidth="1"/>
    <col min="21" max="23" width="8.83203125" style="173"/>
    <col min="24" max="25" width="9.5" style="173" bestFit="1" customWidth="1"/>
    <col min="26" max="254" width="8.83203125" style="173"/>
    <col min="255" max="256" width="6.5" style="173" customWidth="1"/>
    <col min="257" max="257" width="39.5" style="173" customWidth="1"/>
    <col min="258" max="263" width="8.83203125" style="173"/>
    <col min="264" max="267" width="10.5" style="173" customWidth="1"/>
    <col min="268" max="510" width="8.83203125" style="173"/>
    <col min="511" max="512" width="6.5" style="173" customWidth="1"/>
    <col min="513" max="513" width="39.5" style="173" customWidth="1"/>
    <col min="514" max="519" width="8.83203125" style="173"/>
    <col min="520" max="523" width="10.5" style="173" customWidth="1"/>
    <col min="524" max="766" width="8.83203125" style="173"/>
    <col min="767" max="768" width="6.5" style="173" customWidth="1"/>
    <col min="769" max="769" width="39.5" style="173" customWidth="1"/>
    <col min="770" max="775" width="8.83203125" style="173"/>
    <col min="776" max="779" width="10.5" style="173" customWidth="1"/>
    <col min="780" max="1022" width="8.83203125" style="173"/>
    <col min="1023" max="1024" width="6.5" style="173" customWidth="1"/>
    <col min="1025" max="1025" width="39.5" style="173" customWidth="1"/>
    <col min="1026" max="1031" width="8.83203125" style="173"/>
    <col min="1032" max="1035" width="10.5" style="173" customWidth="1"/>
    <col min="1036" max="1278" width="8.83203125" style="173"/>
    <col min="1279" max="1280" width="6.5" style="173" customWidth="1"/>
    <col min="1281" max="1281" width="39.5" style="173" customWidth="1"/>
    <col min="1282" max="1287" width="8.83203125" style="173"/>
    <col min="1288" max="1291" width="10.5" style="173" customWidth="1"/>
    <col min="1292" max="1534" width="8.83203125" style="173"/>
    <col min="1535" max="1536" width="6.5" style="173" customWidth="1"/>
    <col min="1537" max="1537" width="39.5" style="173" customWidth="1"/>
    <col min="1538" max="1543" width="8.83203125" style="173"/>
    <col min="1544" max="1547" width="10.5" style="173" customWidth="1"/>
    <col min="1548" max="1790" width="8.83203125" style="173"/>
    <col min="1791" max="1792" width="6.5" style="173" customWidth="1"/>
    <col min="1793" max="1793" width="39.5" style="173" customWidth="1"/>
    <col min="1794" max="1799" width="8.83203125" style="173"/>
    <col min="1800" max="1803" width="10.5" style="173" customWidth="1"/>
    <col min="1804" max="2046" width="8.83203125" style="173"/>
    <col min="2047" max="2048" width="6.5" style="173" customWidth="1"/>
    <col min="2049" max="2049" width="39.5" style="173" customWidth="1"/>
    <col min="2050" max="2055" width="8.83203125" style="173"/>
    <col min="2056" max="2059" width="10.5" style="173" customWidth="1"/>
    <col min="2060" max="2302" width="8.83203125" style="173"/>
    <col min="2303" max="2304" width="6.5" style="173" customWidth="1"/>
    <col min="2305" max="2305" width="39.5" style="173" customWidth="1"/>
    <col min="2306" max="2311" width="8.83203125" style="173"/>
    <col min="2312" max="2315" width="10.5" style="173" customWidth="1"/>
    <col min="2316" max="2558" width="8.83203125" style="173"/>
    <col min="2559" max="2560" width="6.5" style="173" customWidth="1"/>
    <col min="2561" max="2561" width="39.5" style="173" customWidth="1"/>
    <col min="2562" max="2567" width="8.83203125" style="173"/>
    <col min="2568" max="2571" width="10.5" style="173" customWidth="1"/>
    <col min="2572" max="2814" width="8.83203125" style="173"/>
    <col min="2815" max="2816" width="6.5" style="173" customWidth="1"/>
    <col min="2817" max="2817" width="39.5" style="173" customWidth="1"/>
    <col min="2818" max="2823" width="8.83203125" style="173"/>
    <col min="2824" max="2827" width="10.5" style="173" customWidth="1"/>
    <col min="2828" max="3070" width="8.83203125" style="173"/>
    <col min="3071" max="3072" width="6.5" style="173" customWidth="1"/>
    <col min="3073" max="3073" width="39.5" style="173" customWidth="1"/>
    <col min="3074" max="3079" width="8.83203125" style="173"/>
    <col min="3080" max="3083" width="10.5" style="173" customWidth="1"/>
    <col min="3084" max="3326" width="8.83203125" style="173"/>
    <col min="3327" max="3328" width="6.5" style="173" customWidth="1"/>
    <col min="3329" max="3329" width="39.5" style="173" customWidth="1"/>
    <col min="3330" max="3335" width="8.83203125" style="173"/>
    <col min="3336" max="3339" width="10.5" style="173" customWidth="1"/>
    <col min="3340" max="3582" width="8.83203125" style="173"/>
    <col min="3583" max="3584" width="6.5" style="173" customWidth="1"/>
    <col min="3585" max="3585" width="39.5" style="173" customWidth="1"/>
    <col min="3586" max="3591" width="8.83203125" style="173"/>
    <col min="3592" max="3595" width="10.5" style="173" customWidth="1"/>
    <col min="3596" max="3838" width="8.83203125" style="173"/>
    <col min="3839" max="3840" width="6.5" style="173" customWidth="1"/>
    <col min="3841" max="3841" width="39.5" style="173" customWidth="1"/>
    <col min="3842" max="3847" width="8.83203125" style="173"/>
    <col min="3848" max="3851" width="10.5" style="173" customWidth="1"/>
    <col min="3852" max="4094" width="8.83203125" style="173"/>
    <col min="4095" max="4096" width="6.5" style="173" customWidth="1"/>
    <col min="4097" max="4097" width="39.5" style="173" customWidth="1"/>
    <col min="4098" max="4103" width="8.83203125" style="173"/>
    <col min="4104" max="4107" width="10.5" style="173" customWidth="1"/>
    <col min="4108" max="4350" width="8.83203125" style="173"/>
    <col min="4351" max="4352" width="6.5" style="173" customWidth="1"/>
    <col min="4353" max="4353" width="39.5" style="173" customWidth="1"/>
    <col min="4354" max="4359" width="8.83203125" style="173"/>
    <col min="4360" max="4363" width="10.5" style="173" customWidth="1"/>
    <col min="4364" max="4606" width="8.83203125" style="173"/>
    <col min="4607" max="4608" width="6.5" style="173" customWidth="1"/>
    <col min="4609" max="4609" width="39.5" style="173" customWidth="1"/>
    <col min="4610" max="4615" width="8.83203125" style="173"/>
    <col min="4616" max="4619" width="10.5" style="173" customWidth="1"/>
    <col min="4620" max="4862" width="8.83203125" style="173"/>
    <col min="4863" max="4864" width="6.5" style="173" customWidth="1"/>
    <col min="4865" max="4865" width="39.5" style="173" customWidth="1"/>
    <col min="4866" max="4871" width="8.83203125" style="173"/>
    <col min="4872" max="4875" width="10.5" style="173" customWidth="1"/>
    <col min="4876" max="5118" width="8.83203125" style="173"/>
    <col min="5119" max="5120" width="6.5" style="173" customWidth="1"/>
    <col min="5121" max="5121" width="39.5" style="173" customWidth="1"/>
    <col min="5122" max="5127" width="8.83203125" style="173"/>
    <col min="5128" max="5131" width="10.5" style="173" customWidth="1"/>
    <col min="5132" max="5374" width="8.83203125" style="173"/>
    <col min="5375" max="5376" width="6.5" style="173" customWidth="1"/>
    <col min="5377" max="5377" width="39.5" style="173" customWidth="1"/>
    <col min="5378" max="5383" width="8.83203125" style="173"/>
    <col min="5384" max="5387" width="10.5" style="173" customWidth="1"/>
    <col min="5388" max="5630" width="8.83203125" style="173"/>
    <col min="5631" max="5632" width="6.5" style="173" customWidth="1"/>
    <col min="5633" max="5633" width="39.5" style="173" customWidth="1"/>
    <col min="5634" max="5639" width="8.83203125" style="173"/>
    <col min="5640" max="5643" width="10.5" style="173" customWidth="1"/>
    <col min="5644" max="5886" width="8.83203125" style="173"/>
    <col min="5887" max="5888" width="6.5" style="173" customWidth="1"/>
    <col min="5889" max="5889" width="39.5" style="173" customWidth="1"/>
    <col min="5890" max="5895" width="8.83203125" style="173"/>
    <col min="5896" max="5899" width="10.5" style="173" customWidth="1"/>
    <col min="5900" max="6142" width="8.83203125" style="173"/>
    <col min="6143" max="6144" width="6.5" style="173" customWidth="1"/>
    <col min="6145" max="6145" width="39.5" style="173" customWidth="1"/>
    <col min="6146" max="6151" width="8.83203125" style="173"/>
    <col min="6152" max="6155" width="10.5" style="173" customWidth="1"/>
    <col min="6156" max="6398" width="8.83203125" style="173"/>
    <col min="6399" max="6400" width="6.5" style="173" customWidth="1"/>
    <col min="6401" max="6401" width="39.5" style="173" customWidth="1"/>
    <col min="6402" max="6407" width="8.83203125" style="173"/>
    <col min="6408" max="6411" width="10.5" style="173" customWidth="1"/>
    <col min="6412" max="6654" width="8.83203125" style="173"/>
    <col min="6655" max="6656" width="6.5" style="173" customWidth="1"/>
    <col min="6657" max="6657" width="39.5" style="173" customWidth="1"/>
    <col min="6658" max="6663" width="8.83203125" style="173"/>
    <col min="6664" max="6667" width="10.5" style="173" customWidth="1"/>
    <col min="6668" max="6910" width="8.83203125" style="173"/>
    <col min="6911" max="6912" width="6.5" style="173" customWidth="1"/>
    <col min="6913" max="6913" width="39.5" style="173" customWidth="1"/>
    <col min="6914" max="6919" width="8.83203125" style="173"/>
    <col min="6920" max="6923" width="10.5" style="173" customWidth="1"/>
    <col min="6924" max="7166" width="8.83203125" style="173"/>
    <col min="7167" max="7168" width="6.5" style="173" customWidth="1"/>
    <col min="7169" max="7169" width="39.5" style="173" customWidth="1"/>
    <col min="7170" max="7175" width="8.83203125" style="173"/>
    <col min="7176" max="7179" width="10.5" style="173" customWidth="1"/>
    <col min="7180" max="7422" width="8.83203125" style="173"/>
    <col min="7423" max="7424" width="6.5" style="173" customWidth="1"/>
    <col min="7425" max="7425" width="39.5" style="173" customWidth="1"/>
    <col min="7426" max="7431" width="8.83203125" style="173"/>
    <col min="7432" max="7435" width="10.5" style="173" customWidth="1"/>
    <col min="7436" max="7678" width="8.83203125" style="173"/>
    <col min="7679" max="7680" width="6.5" style="173" customWidth="1"/>
    <col min="7681" max="7681" width="39.5" style="173" customWidth="1"/>
    <col min="7682" max="7687" width="8.83203125" style="173"/>
    <col min="7688" max="7691" width="10.5" style="173" customWidth="1"/>
    <col min="7692" max="7934" width="8.83203125" style="173"/>
    <col min="7935" max="7936" width="6.5" style="173" customWidth="1"/>
    <col min="7937" max="7937" width="39.5" style="173" customWidth="1"/>
    <col min="7938" max="7943" width="8.83203125" style="173"/>
    <col min="7944" max="7947" width="10.5" style="173" customWidth="1"/>
    <col min="7948" max="8190" width="8.83203125" style="173"/>
    <col min="8191" max="8192" width="6.5" style="173" customWidth="1"/>
    <col min="8193" max="8193" width="39.5" style="173" customWidth="1"/>
    <col min="8194" max="8199" width="8.83203125" style="173"/>
    <col min="8200" max="8203" width="10.5" style="173" customWidth="1"/>
    <col min="8204" max="8446" width="8.83203125" style="173"/>
    <col min="8447" max="8448" width="6.5" style="173" customWidth="1"/>
    <col min="8449" max="8449" width="39.5" style="173" customWidth="1"/>
    <col min="8450" max="8455" width="8.83203125" style="173"/>
    <col min="8456" max="8459" width="10.5" style="173" customWidth="1"/>
    <col min="8460" max="8702" width="8.83203125" style="173"/>
    <col min="8703" max="8704" width="6.5" style="173" customWidth="1"/>
    <col min="8705" max="8705" width="39.5" style="173" customWidth="1"/>
    <col min="8706" max="8711" width="8.83203125" style="173"/>
    <col min="8712" max="8715" width="10.5" style="173" customWidth="1"/>
    <col min="8716" max="8958" width="8.83203125" style="173"/>
    <col min="8959" max="8960" width="6.5" style="173" customWidth="1"/>
    <col min="8961" max="8961" width="39.5" style="173" customWidth="1"/>
    <col min="8962" max="8967" width="8.83203125" style="173"/>
    <col min="8968" max="8971" width="10.5" style="173" customWidth="1"/>
    <col min="8972" max="9214" width="8.83203125" style="173"/>
    <col min="9215" max="9216" width="6.5" style="173" customWidth="1"/>
    <col min="9217" max="9217" width="39.5" style="173" customWidth="1"/>
    <col min="9218" max="9223" width="8.83203125" style="173"/>
    <col min="9224" max="9227" width="10.5" style="173" customWidth="1"/>
    <col min="9228" max="9470" width="8.83203125" style="173"/>
    <col min="9471" max="9472" width="6.5" style="173" customWidth="1"/>
    <col min="9473" max="9473" width="39.5" style="173" customWidth="1"/>
    <col min="9474" max="9479" width="8.83203125" style="173"/>
    <col min="9480" max="9483" width="10.5" style="173" customWidth="1"/>
    <col min="9484" max="9726" width="8.83203125" style="173"/>
    <col min="9727" max="9728" width="6.5" style="173" customWidth="1"/>
    <col min="9729" max="9729" width="39.5" style="173" customWidth="1"/>
    <col min="9730" max="9735" width="8.83203125" style="173"/>
    <col min="9736" max="9739" width="10.5" style="173" customWidth="1"/>
    <col min="9740" max="9982" width="8.83203125" style="173"/>
    <col min="9983" max="9984" width="6.5" style="173" customWidth="1"/>
    <col min="9985" max="9985" width="39.5" style="173" customWidth="1"/>
    <col min="9986" max="9991" width="8.83203125" style="173"/>
    <col min="9992" max="9995" width="10.5" style="173" customWidth="1"/>
    <col min="9996" max="10238" width="8.83203125" style="173"/>
    <col min="10239" max="10240" width="6.5" style="173" customWidth="1"/>
    <col min="10241" max="10241" width="39.5" style="173" customWidth="1"/>
    <col min="10242" max="10247" width="8.83203125" style="173"/>
    <col min="10248" max="10251" width="10.5" style="173" customWidth="1"/>
    <col min="10252" max="10494" width="8.83203125" style="173"/>
    <col min="10495" max="10496" width="6.5" style="173" customWidth="1"/>
    <col min="10497" max="10497" width="39.5" style="173" customWidth="1"/>
    <col min="10498" max="10503" width="8.83203125" style="173"/>
    <col min="10504" max="10507" width="10.5" style="173" customWidth="1"/>
    <col min="10508" max="10750" width="8.83203125" style="173"/>
    <col min="10751" max="10752" width="6.5" style="173" customWidth="1"/>
    <col min="10753" max="10753" width="39.5" style="173" customWidth="1"/>
    <col min="10754" max="10759" width="8.83203125" style="173"/>
    <col min="10760" max="10763" width="10.5" style="173" customWidth="1"/>
    <col min="10764" max="11006" width="8.83203125" style="173"/>
    <col min="11007" max="11008" width="6.5" style="173" customWidth="1"/>
    <col min="11009" max="11009" width="39.5" style="173" customWidth="1"/>
    <col min="11010" max="11015" width="8.83203125" style="173"/>
    <col min="11016" max="11019" width="10.5" style="173" customWidth="1"/>
    <col min="11020" max="11262" width="8.83203125" style="173"/>
    <col min="11263" max="11264" width="6.5" style="173" customWidth="1"/>
    <col min="11265" max="11265" width="39.5" style="173" customWidth="1"/>
    <col min="11266" max="11271" width="8.83203125" style="173"/>
    <col min="11272" max="11275" width="10.5" style="173" customWidth="1"/>
    <col min="11276" max="11518" width="8.83203125" style="173"/>
    <col min="11519" max="11520" width="6.5" style="173" customWidth="1"/>
    <col min="11521" max="11521" width="39.5" style="173" customWidth="1"/>
    <col min="11522" max="11527" width="8.83203125" style="173"/>
    <col min="11528" max="11531" width="10.5" style="173" customWidth="1"/>
    <col min="11532" max="11774" width="8.83203125" style="173"/>
    <col min="11775" max="11776" width="6.5" style="173" customWidth="1"/>
    <col min="11777" max="11777" width="39.5" style="173" customWidth="1"/>
    <col min="11778" max="11783" width="8.83203125" style="173"/>
    <col min="11784" max="11787" width="10.5" style="173" customWidth="1"/>
    <col min="11788" max="12030" width="8.83203125" style="173"/>
    <col min="12031" max="12032" width="6.5" style="173" customWidth="1"/>
    <col min="12033" max="12033" width="39.5" style="173" customWidth="1"/>
    <col min="12034" max="12039" width="8.83203125" style="173"/>
    <col min="12040" max="12043" width="10.5" style="173" customWidth="1"/>
    <col min="12044" max="12286" width="8.83203125" style="173"/>
    <col min="12287" max="12288" width="6.5" style="173" customWidth="1"/>
    <col min="12289" max="12289" width="39.5" style="173" customWidth="1"/>
    <col min="12290" max="12295" width="8.83203125" style="173"/>
    <col min="12296" max="12299" width="10.5" style="173" customWidth="1"/>
    <col min="12300" max="12542" width="8.83203125" style="173"/>
    <col min="12543" max="12544" width="6.5" style="173" customWidth="1"/>
    <col min="12545" max="12545" width="39.5" style="173" customWidth="1"/>
    <col min="12546" max="12551" width="8.83203125" style="173"/>
    <col min="12552" max="12555" width="10.5" style="173" customWidth="1"/>
    <col min="12556" max="12798" width="8.83203125" style="173"/>
    <col min="12799" max="12800" width="6.5" style="173" customWidth="1"/>
    <col min="12801" max="12801" width="39.5" style="173" customWidth="1"/>
    <col min="12802" max="12807" width="8.83203125" style="173"/>
    <col min="12808" max="12811" width="10.5" style="173" customWidth="1"/>
    <col min="12812" max="13054" width="8.83203125" style="173"/>
    <col min="13055" max="13056" width="6.5" style="173" customWidth="1"/>
    <col min="13057" max="13057" width="39.5" style="173" customWidth="1"/>
    <col min="13058" max="13063" width="8.83203125" style="173"/>
    <col min="13064" max="13067" width="10.5" style="173" customWidth="1"/>
    <col min="13068" max="13310" width="8.83203125" style="173"/>
    <col min="13311" max="13312" width="6.5" style="173" customWidth="1"/>
    <col min="13313" max="13313" width="39.5" style="173" customWidth="1"/>
    <col min="13314" max="13319" width="8.83203125" style="173"/>
    <col min="13320" max="13323" width="10.5" style="173" customWidth="1"/>
    <col min="13324" max="13566" width="8.83203125" style="173"/>
    <col min="13567" max="13568" width="6.5" style="173" customWidth="1"/>
    <col min="13569" max="13569" width="39.5" style="173" customWidth="1"/>
    <col min="13570" max="13575" width="8.83203125" style="173"/>
    <col min="13576" max="13579" width="10.5" style="173" customWidth="1"/>
    <col min="13580" max="13822" width="8.83203125" style="173"/>
    <col min="13823" max="13824" width="6.5" style="173" customWidth="1"/>
    <col min="13825" max="13825" width="39.5" style="173" customWidth="1"/>
    <col min="13826" max="13831" width="8.83203125" style="173"/>
    <col min="13832" max="13835" width="10.5" style="173" customWidth="1"/>
    <col min="13836" max="14078" width="8.83203125" style="173"/>
    <col min="14079" max="14080" width="6.5" style="173" customWidth="1"/>
    <col min="14081" max="14081" width="39.5" style="173" customWidth="1"/>
    <col min="14082" max="14087" width="8.83203125" style="173"/>
    <col min="14088" max="14091" width="10.5" style="173" customWidth="1"/>
    <col min="14092" max="14334" width="8.83203125" style="173"/>
    <col min="14335" max="14336" width="6.5" style="173" customWidth="1"/>
    <col min="14337" max="14337" width="39.5" style="173" customWidth="1"/>
    <col min="14338" max="14343" width="8.83203125" style="173"/>
    <col min="14344" max="14347" width="10.5" style="173" customWidth="1"/>
    <col min="14348" max="14590" width="8.83203125" style="173"/>
    <col min="14591" max="14592" width="6.5" style="173" customWidth="1"/>
    <col min="14593" max="14593" width="39.5" style="173" customWidth="1"/>
    <col min="14594" max="14599" width="8.83203125" style="173"/>
    <col min="14600" max="14603" width="10.5" style="173" customWidth="1"/>
    <col min="14604" max="14846" width="8.83203125" style="173"/>
    <col min="14847" max="14848" width="6.5" style="173" customWidth="1"/>
    <col min="14849" max="14849" width="39.5" style="173" customWidth="1"/>
    <col min="14850" max="14855" width="8.83203125" style="173"/>
    <col min="14856" max="14859" width="10.5" style="173" customWidth="1"/>
    <col min="14860" max="15102" width="8.83203125" style="173"/>
    <col min="15103" max="15104" width="6.5" style="173" customWidth="1"/>
    <col min="15105" max="15105" width="39.5" style="173" customWidth="1"/>
    <col min="15106" max="15111" width="8.83203125" style="173"/>
    <col min="15112" max="15115" width="10.5" style="173" customWidth="1"/>
    <col min="15116" max="15358" width="8.83203125" style="173"/>
    <col min="15359" max="15360" width="6.5" style="173" customWidth="1"/>
    <col min="15361" max="15361" width="39.5" style="173" customWidth="1"/>
    <col min="15362" max="15367" width="8.83203125" style="173"/>
    <col min="15368" max="15371" width="10.5" style="173" customWidth="1"/>
    <col min="15372" max="15614" width="8.83203125" style="173"/>
    <col min="15615" max="15616" width="6.5" style="173" customWidth="1"/>
    <col min="15617" max="15617" width="39.5" style="173" customWidth="1"/>
    <col min="15618" max="15623" width="8.83203125" style="173"/>
    <col min="15624" max="15627" width="10.5" style="173" customWidth="1"/>
    <col min="15628" max="15870" width="8.83203125" style="173"/>
    <col min="15871" max="15872" width="6.5" style="173" customWidth="1"/>
    <col min="15873" max="15873" width="39.5" style="173" customWidth="1"/>
    <col min="15874" max="15879" width="8.83203125" style="173"/>
    <col min="15880" max="15883" width="10.5" style="173" customWidth="1"/>
    <col min="15884" max="16126" width="8.83203125" style="173"/>
    <col min="16127" max="16128" width="6.5" style="173" customWidth="1"/>
    <col min="16129" max="16129" width="39.5" style="173" customWidth="1"/>
    <col min="16130" max="16135" width="8.83203125" style="173"/>
    <col min="16136" max="16139" width="10.5" style="173" customWidth="1"/>
    <col min="16140" max="16384" width="8.83203125" style="173"/>
  </cols>
  <sheetData>
    <row r="2" spans="2:18" x14ac:dyDescent="0.2">
      <c r="E2" s="174">
        <v>2005</v>
      </c>
      <c r="F2" s="174">
        <v>2006</v>
      </c>
      <c r="G2" s="174">
        <v>2007</v>
      </c>
      <c r="H2" s="174">
        <v>2008</v>
      </c>
      <c r="I2" s="174">
        <v>2009</v>
      </c>
      <c r="J2" s="174">
        <v>2010</v>
      </c>
      <c r="K2" s="174">
        <v>2011</v>
      </c>
      <c r="L2" s="174">
        <v>2012</v>
      </c>
      <c r="M2" s="174">
        <v>2013</v>
      </c>
      <c r="N2" s="174">
        <v>2014</v>
      </c>
      <c r="O2" s="174"/>
      <c r="P2" s="357" t="s">
        <v>5837</v>
      </c>
      <c r="Q2" s="174" t="s">
        <v>5838</v>
      </c>
      <c r="R2" s="174" t="s">
        <v>5839</v>
      </c>
    </row>
    <row r="3" spans="2:18" x14ac:dyDescent="0.2">
      <c r="B3" s="176" t="s">
        <v>517</v>
      </c>
    </row>
    <row r="4" spans="2:18" x14ac:dyDescent="0.2">
      <c r="C4" s="173" t="s">
        <v>468</v>
      </c>
      <c r="E4" s="177">
        <v>245957</v>
      </c>
      <c r="F4" s="177">
        <v>327411</v>
      </c>
      <c r="G4" s="177">
        <v>268383</v>
      </c>
      <c r="H4" s="177">
        <v>277431</v>
      </c>
      <c r="I4" s="177">
        <v>364851</v>
      </c>
      <c r="J4" s="177">
        <v>338842</v>
      </c>
      <c r="K4" s="177">
        <v>298423</v>
      </c>
      <c r="L4" s="177">
        <v>255243</v>
      </c>
      <c r="M4" s="177">
        <v>296628</v>
      </c>
      <c r="N4" s="177">
        <v>342071</v>
      </c>
      <c r="O4" s="177"/>
    </row>
    <row r="5" spans="2:18" x14ac:dyDescent="0.2">
      <c r="C5" s="173" t="s">
        <v>518</v>
      </c>
      <c r="E5" s="177">
        <v>33184</v>
      </c>
      <c r="F5" s="177">
        <v>5360</v>
      </c>
      <c r="G5" s="177">
        <v>1050</v>
      </c>
      <c r="H5" s="177">
        <v>3380</v>
      </c>
      <c r="I5" s="177">
        <v>750</v>
      </c>
      <c r="J5" s="177">
        <v>3477</v>
      </c>
      <c r="K5" s="177">
        <v>1545</v>
      </c>
      <c r="L5" s="177">
        <v>2800</v>
      </c>
      <c r="M5" s="177">
        <v>2281</v>
      </c>
      <c r="N5" s="177">
        <v>24116</v>
      </c>
      <c r="O5" s="177"/>
    </row>
    <row r="6" spans="2:18" x14ac:dyDescent="0.2">
      <c r="C6" s="173" t="s">
        <v>519</v>
      </c>
      <c r="E6" s="177">
        <v>41228</v>
      </c>
      <c r="F6" s="177">
        <v>41831</v>
      </c>
      <c r="G6" s="177">
        <v>42195</v>
      </c>
      <c r="H6" s="177">
        <v>44783</v>
      </c>
      <c r="I6" s="177">
        <v>49251</v>
      </c>
      <c r="J6" s="177">
        <v>43799</v>
      </c>
      <c r="K6" s="177">
        <v>71636</v>
      </c>
      <c r="L6" s="177">
        <v>118351</v>
      </c>
      <c r="M6" s="177">
        <v>135113</v>
      </c>
      <c r="N6" s="177">
        <v>183949</v>
      </c>
      <c r="O6" s="177"/>
    </row>
    <row r="7" spans="2:18" x14ac:dyDescent="0.2">
      <c r="C7" s="173" t="s">
        <v>520</v>
      </c>
      <c r="E7" s="177">
        <v>9138</v>
      </c>
      <c r="F7" s="177">
        <v>7100</v>
      </c>
      <c r="G7" s="177">
        <v>3449</v>
      </c>
      <c r="H7" s="177">
        <v>1951</v>
      </c>
      <c r="I7" s="177">
        <v>4547</v>
      </c>
      <c r="J7" s="177">
        <v>3886</v>
      </c>
      <c r="K7" s="177">
        <v>2923</v>
      </c>
      <c r="L7" s="177">
        <v>1984</v>
      </c>
      <c r="M7" s="177">
        <v>2574</v>
      </c>
      <c r="N7" s="177">
        <v>2255</v>
      </c>
      <c r="O7" s="177"/>
    </row>
    <row r="8" spans="2:18" x14ac:dyDescent="0.2">
      <c r="C8" s="173" t="s">
        <v>521</v>
      </c>
      <c r="E8" s="177">
        <v>86910</v>
      </c>
      <c r="F8" s="177">
        <v>93289</v>
      </c>
      <c r="G8" s="177">
        <v>100981</v>
      </c>
      <c r="H8" s="177">
        <v>105034</v>
      </c>
      <c r="I8" s="177">
        <v>103012</v>
      </c>
      <c r="J8" s="177">
        <v>91197</v>
      </c>
      <c r="K8" s="177">
        <v>81017</v>
      </c>
      <c r="L8" s="177">
        <v>77130</v>
      </c>
      <c r="M8" s="177">
        <v>75914</v>
      </c>
      <c r="N8" s="177">
        <v>76502</v>
      </c>
      <c r="O8" s="177"/>
      <c r="P8" s="184">
        <f>SUM(E8:I8)</f>
        <v>489226</v>
      </c>
      <c r="Q8" s="184">
        <f>SUM(J8:N8)</f>
        <v>401760</v>
      </c>
      <c r="R8" s="182">
        <f>P8+Q8</f>
        <v>890986</v>
      </c>
    </row>
    <row r="9" spans="2:18" x14ac:dyDescent="0.2">
      <c r="C9" s="173" t="s">
        <v>522</v>
      </c>
      <c r="E9" s="177">
        <v>51273</v>
      </c>
      <c r="F9" s="177">
        <v>88091</v>
      </c>
      <c r="G9" s="177">
        <v>106982</v>
      </c>
      <c r="H9" s="177">
        <v>-225588</v>
      </c>
      <c r="I9" s="177">
        <v>-395137</v>
      </c>
      <c r="J9" s="177">
        <v>85232</v>
      </c>
      <c r="K9" s="177">
        <v>213565</v>
      </c>
      <c r="L9" s="177">
        <v>-58297</v>
      </c>
      <c r="M9" s="177">
        <v>116120</v>
      </c>
      <c r="N9" s="177">
        <v>217041</v>
      </c>
      <c r="O9" s="177"/>
      <c r="P9" s="184">
        <f>SUM(E9:I9)</f>
        <v>-374379</v>
      </c>
      <c r="Q9" s="184">
        <f>SUM(J9:N9)</f>
        <v>573661</v>
      </c>
      <c r="R9" s="182">
        <f>P9+Q9</f>
        <v>199282</v>
      </c>
    </row>
    <row r="10" spans="2:18" x14ac:dyDescent="0.2">
      <c r="C10" s="173" t="s">
        <v>420</v>
      </c>
      <c r="E10" s="178">
        <v>375</v>
      </c>
      <c r="F10" s="178">
        <v>325</v>
      </c>
      <c r="G10" s="178">
        <v>423</v>
      </c>
      <c r="H10" s="178">
        <v>750</v>
      </c>
      <c r="I10" s="178">
        <v>540</v>
      </c>
      <c r="J10" s="178">
        <v>820</v>
      </c>
      <c r="K10" s="178">
        <v>1109</v>
      </c>
      <c r="L10" s="178">
        <v>714</v>
      </c>
      <c r="M10" s="178">
        <v>695</v>
      </c>
      <c r="N10" s="178">
        <v>682</v>
      </c>
      <c r="O10" s="181"/>
      <c r="R10" s="182">
        <f>R8+R9</f>
        <v>1090268</v>
      </c>
    </row>
    <row r="11" spans="2:18" x14ac:dyDescent="0.2">
      <c r="B11" s="176" t="s">
        <v>523</v>
      </c>
      <c r="E11" s="177">
        <f>SUM(E4:E10)</f>
        <v>468065</v>
      </c>
      <c r="F11" s="177">
        <f>SUM(F4:F10)</f>
        <v>563407</v>
      </c>
      <c r="G11" s="177">
        <f>SUM(G4:G10)</f>
        <v>523463</v>
      </c>
      <c r="H11" s="177">
        <f>SUM(H4:H10)</f>
        <v>207741</v>
      </c>
      <c r="I11" s="177">
        <f>SUM(I4:I10)</f>
        <v>127814</v>
      </c>
      <c r="J11" s="177">
        <f>SUM(J4:J10)-1</f>
        <v>567252</v>
      </c>
      <c r="K11" s="177">
        <f>SUM(K4:K10)</f>
        <v>670218</v>
      </c>
      <c r="L11" s="177">
        <f>SUM(L4:L10)</f>
        <v>397925</v>
      </c>
      <c r="M11" s="177">
        <f>SUM(M4:M10)</f>
        <v>629325</v>
      </c>
      <c r="N11" s="177">
        <f>SUM(N4:N10)</f>
        <v>846616</v>
      </c>
      <c r="O11" s="177"/>
    </row>
    <row r="12" spans="2:18" x14ac:dyDescent="0.2">
      <c r="E12" s="177"/>
      <c r="F12" s="177"/>
      <c r="G12" s="177"/>
      <c r="H12" s="177"/>
      <c r="I12" s="177"/>
      <c r="J12" s="177"/>
      <c r="K12" s="177"/>
      <c r="L12" s="177">
        <f>L4+L5</f>
        <v>258043</v>
      </c>
      <c r="M12" s="177">
        <f>M4+M5</f>
        <v>298909</v>
      </c>
      <c r="N12" s="177">
        <f>N4+N5</f>
        <v>366187</v>
      </c>
      <c r="O12" s="177"/>
    </row>
    <row r="13" spans="2:18" x14ac:dyDescent="0.2">
      <c r="B13" s="176" t="s">
        <v>524</v>
      </c>
      <c r="I13" s="177"/>
      <c r="J13" s="177"/>
      <c r="K13" s="177"/>
      <c r="L13" s="177"/>
      <c r="M13" s="177"/>
      <c r="N13" s="177"/>
      <c r="O13" s="177"/>
    </row>
    <row r="14" spans="2:18" x14ac:dyDescent="0.2">
      <c r="C14" s="173" t="s">
        <v>525</v>
      </c>
      <c r="E14" s="177">
        <v>161721</v>
      </c>
      <c r="F14" s="177">
        <v>196238</v>
      </c>
      <c r="G14" s="177">
        <v>174478</v>
      </c>
      <c r="H14" s="177">
        <v>157987</v>
      </c>
      <c r="I14" s="177">
        <v>175713</v>
      </c>
      <c r="J14" s="177">
        <v>151147</v>
      </c>
      <c r="K14" s="177">
        <v>119342</v>
      </c>
      <c r="L14" s="177">
        <v>151930</v>
      </c>
      <c r="M14" s="177">
        <v>144052</v>
      </c>
      <c r="N14" s="177">
        <v>182025</v>
      </c>
      <c r="O14" s="177"/>
    </row>
    <row r="15" spans="2:18" x14ac:dyDescent="0.2">
      <c r="C15" s="173" t="s">
        <v>526</v>
      </c>
      <c r="E15" s="177">
        <v>69890</v>
      </c>
      <c r="F15" s="177">
        <v>92152</v>
      </c>
      <c r="G15" s="177">
        <v>70157</v>
      </c>
      <c r="H15" s="177">
        <v>73953</v>
      </c>
      <c r="I15" s="177">
        <v>78869</v>
      </c>
      <c r="J15" s="177">
        <v>87963</v>
      </c>
      <c r="K15" s="177">
        <v>103289</v>
      </c>
      <c r="L15" s="177">
        <v>73671</v>
      </c>
      <c r="M15" s="177">
        <v>63626</v>
      </c>
      <c r="N15" s="177">
        <v>59560</v>
      </c>
      <c r="O15" s="177"/>
    </row>
    <row r="16" spans="2:18" x14ac:dyDescent="0.2">
      <c r="C16" s="173" t="s">
        <v>527</v>
      </c>
      <c r="E16" s="177">
        <v>67458</v>
      </c>
      <c r="F16" s="177">
        <v>69852</v>
      </c>
      <c r="G16" s="177">
        <v>74956</v>
      </c>
      <c r="H16" s="177">
        <v>72686</v>
      </c>
      <c r="I16" s="177">
        <v>92360</v>
      </c>
      <c r="J16" s="177">
        <v>93091</v>
      </c>
      <c r="K16" s="177">
        <v>82257</v>
      </c>
      <c r="L16" s="177">
        <v>108955</v>
      </c>
      <c r="M16" s="177">
        <v>99761</v>
      </c>
      <c r="N16" s="177">
        <v>97420</v>
      </c>
      <c r="O16" s="177"/>
    </row>
    <row r="17" spans="2:19" x14ac:dyDescent="0.2">
      <c r="C17" s="173" t="s">
        <v>528</v>
      </c>
      <c r="E17" s="177">
        <v>24208</v>
      </c>
      <c r="F17" s="177">
        <v>26771</v>
      </c>
      <c r="G17" s="177">
        <v>22232</v>
      </c>
      <c r="H17" s="177">
        <v>34853</v>
      </c>
      <c r="I17" s="177">
        <v>18358</v>
      </c>
      <c r="J17" s="177">
        <v>12095</v>
      </c>
      <c r="K17" s="177">
        <v>10644</v>
      </c>
      <c r="L17" s="177">
        <v>15137</v>
      </c>
      <c r="M17" s="177">
        <v>9707</v>
      </c>
      <c r="N17" s="177">
        <v>9632</v>
      </c>
      <c r="O17" s="177"/>
    </row>
    <row r="18" spans="2:19" x14ac:dyDescent="0.2">
      <c r="C18" s="173" t="s">
        <v>529</v>
      </c>
      <c r="E18" s="177">
        <v>43500</v>
      </c>
      <c r="F18" s="177">
        <v>44250</v>
      </c>
      <c r="G18" s="177">
        <v>48750</v>
      </c>
      <c r="H18" s="177">
        <v>56250</v>
      </c>
      <c r="I18" s="177">
        <v>59500</v>
      </c>
      <c r="J18" s="177">
        <v>57635</v>
      </c>
      <c r="K18" s="177">
        <v>59785</v>
      </c>
      <c r="L18" s="177">
        <v>61740</v>
      </c>
      <c r="M18" s="177">
        <v>58315</v>
      </c>
      <c r="N18" s="177">
        <v>57715</v>
      </c>
      <c r="O18" s="177"/>
    </row>
    <row r="19" spans="2:19" x14ac:dyDescent="0.2">
      <c r="C19" s="173" t="s">
        <v>530</v>
      </c>
      <c r="E19" s="177">
        <v>40926</v>
      </c>
      <c r="F19" s="177">
        <v>40072</v>
      </c>
      <c r="G19" s="177">
        <v>40439</v>
      </c>
      <c r="H19" s="177">
        <v>44672</v>
      </c>
      <c r="I19" s="177">
        <v>35559</v>
      </c>
      <c r="J19" s="177">
        <v>30111</v>
      </c>
      <c r="K19" s="177">
        <v>30624</v>
      </c>
      <c r="L19" s="177">
        <v>31313</v>
      </c>
      <c r="M19" s="177">
        <v>34576</v>
      </c>
      <c r="N19" s="177">
        <v>34854</v>
      </c>
      <c r="O19" s="177"/>
    </row>
    <row r="20" spans="2:19" x14ac:dyDescent="0.2">
      <c r="C20" s="173" t="s">
        <v>531</v>
      </c>
      <c r="E20" s="177"/>
      <c r="F20" s="177"/>
      <c r="G20" s="177"/>
      <c r="H20" s="177"/>
      <c r="I20" s="177"/>
      <c r="J20" s="177"/>
      <c r="K20" s="177"/>
      <c r="L20" s="177">
        <v>21412</v>
      </c>
      <c r="M20" s="177">
        <v>22613</v>
      </c>
      <c r="N20" s="177">
        <v>23405</v>
      </c>
      <c r="O20" s="177"/>
    </row>
    <row r="21" spans="2:19" x14ac:dyDescent="0.2">
      <c r="C21" s="173" t="s">
        <v>532</v>
      </c>
      <c r="E21" s="178">
        <v>5679</v>
      </c>
      <c r="F21" s="178">
        <v>3209</v>
      </c>
      <c r="G21" s="178">
        <v>3611</v>
      </c>
      <c r="H21" s="178">
        <v>3687</v>
      </c>
      <c r="I21" s="178">
        <v>3262</v>
      </c>
      <c r="J21" s="178">
        <v>3498</v>
      </c>
      <c r="K21" s="178">
        <v>3979</v>
      </c>
      <c r="L21" s="178">
        <v>3604</v>
      </c>
      <c r="M21" s="178">
        <v>4636</v>
      </c>
      <c r="N21" s="178">
        <v>5670</v>
      </c>
      <c r="O21" s="181"/>
    </row>
    <row r="22" spans="2:19" x14ac:dyDescent="0.2">
      <c r="B22" s="176" t="s">
        <v>533</v>
      </c>
      <c r="E22" s="177">
        <f t="shared" ref="E22:M22" si="0">SUM(E14:E21)</f>
        <v>413382</v>
      </c>
      <c r="F22" s="177">
        <f t="shared" si="0"/>
        <v>472544</v>
      </c>
      <c r="G22" s="177">
        <f t="shared" si="0"/>
        <v>434623</v>
      </c>
      <c r="H22" s="177">
        <f t="shared" si="0"/>
        <v>444088</v>
      </c>
      <c r="I22" s="177">
        <f t="shared" si="0"/>
        <v>463621</v>
      </c>
      <c r="J22" s="177">
        <f t="shared" si="0"/>
        <v>435540</v>
      </c>
      <c r="K22" s="177">
        <f t="shared" si="0"/>
        <v>409920</v>
      </c>
      <c r="L22" s="177">
        <f t="shared" si="0"/>
        <v>467762</v>
      </c>
      <c r="M22" s="177">
        <f t="shared" si="0"/>
        <v>437286</v>
      </c>
      <c r="N22" s="177">
        <v>8</v>
      </c>
      <c r="O22" s="177"/>
    </row>
    <row r="23" spans="2:19" x14ac:dyDescent="0.2">
      <c r="K23" s="177"/>
      <c r="L23" s="177"/>
      <c r="M23" s="177"/>
      <c r="N23" s="177"/>
      <c r="O23" s="177"/>
    </row>
    <row r="24" spans="2:19" x14ac:dyDescent="0.2">
      <c r="B24" s="176" t="s">
        <v>534</v>
      </c>
      <c r="E24" s="179">
        <f t="shared" ref="E24:N24" si="1">E11-E22</f>
        <v>54683</v>
      </c>
      <c r="F24" s="179">
        <f t="shared" si="1"/>
        <v>90863</v>
      </c>
      <c r="G24" s="179">
        <f t="shared" si="1"/>
        <v>88840</v>
      </c>
      <c r="H24" s="179">
        <f t="shared" si="1"/>
        <v>-236347</v>
      </c>
      <c r="I24" s="179">
        <f t="shared" si="1"/>
        <v>-335807</v>
      </c>
      <c r="J24" s="179">
        <f t="shared" si="1"/>
        <v>131712</v>
      </c>
      <c r="K24" s="179">
        <f t="shared" si="1"/>
        <v>260298</v>
      </c>
      <c r="L24" s="179">
        <f t="shared" si="1"/>
        <v>-69837</v>
      </c>
      <c r="M24" s="179">
        <f t="shared" si="1"/>
        <v>192039</v>
      </c>
      <c r="N24" s="179">
        <f t="shared" si="1"/>
        <v>846608</v>
      </c>
      <c r="O24" s="179"/>
      <c r="P24" s="184">
        <f>SUM(E24:I24)</f>
        <v>-337768</v>
      </c>
      <c r="Q24" s="184">
        <f>SUM(J24:N24)</f>
        <v>1360820</v>
      </c>
      <c r="R24" s="182">
        <f>P24+Q24</f>
        <v>1023052</v>
      </c>
      <c r="S24" s="173" t="s">
        <v>5818</v>
      </c>
    </row>
    <row r="25" spans="2:19" x14ac:dyDescent="0.2">
      <c r="K25" s="177"/>
      <c r="L25" s="177"/>
      <c r="M25" s="177"/>
      <c r="N25" s="177"/>
      <c r="O25" s="177"/>
      <c r="R25" s="182">
        <f>-R10</f>
        <v>-1090268</v>
      </c>
      <c r="S25" s="173" t="s">
        <v>5820</v>
      </c>
    </row>
    <row r="26" spans="2:19" x14ac:dyDescent="0.2">
      <c r="B26" s="176" t="s">
        <v>535</v>
      </c>
      <c r="E26" s="179">
        <v>2385022</v>
      </c>
      <c r="F26" s="179">
        <f t="shared" ref="F26:N26" si="2">E27</f>
        <v>2439705</v>
      </c>
      <c r="G26" s="179">
        <f t="shared" si="2"/>
        <v>2530568</v>
      </c>
      <c r="H26" s="179">
        <f t="shared" si="2"/>
        <v>2619408</v>
      </c>
      <c r="I26" s="179">
        <f t="shared" si="2"/>
        <v>2383061</v>
      </c>
      <c r="J26" s="179">
        <f t="shared" si="2"/>
        <v>2047254</v>
      </c>
      <c r="K26" s="179">
        <f t="shared" si="2"/>
        <v>2178966</v>
      </c>
      <c r="L26" s="179">
        <f t="shared" si="2"/>
        <v>2439264</v>
      </c>
      <c r="M26" s="179">
        <f t="shared" si="2"/>
        <v>2369427</v>
      </c>
      <c r="N26" s="179">
        <f t="shared" si="2"/>
        <v>2561466</v>
      </c>
      <c r="O26" s="179"/>
      <c r="R26" s="182">
        <f>R24+R25</f>
        <v>-67216</v>
      </c>
      <c r="S26" s="173" t="s">
        <v>5819</v>
      </c>
    </row>
    <row r="27" spans="2:19" x14ac:dyDescent="0.2">
      <c r="B27" s="176" t="s">
        <v>536</v>
      </c>
      <c r="E27" s="179">
        <f t="shared" ref="E27:N27" si="3">E26+E24</f>
        <v>2439705</v>
      </c>
      <c r="F27" s="179">
        <f t="shared" si="3"/>
        <v>2530568</v>
      </c>
      <c r="G27" s="179">
        <f t="shared" si="3"/>
        <v>2619408</v>
      </c>
      <c r="H27" s="179">
        <f t="shared" si="3"/>
        <v>2383061</v>
      </c>
      <c r="I27" s="179">
        <f t="shared" si="3"/>
        <v>2047254</v>
      </c>
      <c r="J27" s="179">
        <f t="shared" si="3"/>
        <v>2178966</v>
      </c>
      <c r="K27" s="179">
        <f t="shared" si="3"/>
        <v>2439264</v>
      </c>
      <c r="L27" s="179">
        <f t="shared" si="3"/>
        <v>2369427</v>
      </c>
      <c r="M27" s="179">
        <f t="shared" si="3"/>
        <v>2561466</v>
      </c>
      <c r="N27" s="179">
        <f t="shared" si="3"/>
        <v>3408074</v>
      </c>
      <c r="O27" s="179"/>
    </row>
    <row r="28" spans="2:19" x14ac:dyDescent="0.2">
      <c r="E28" s="182">
        <f>E8+E9</f>
        <v>138183</v>
      </c>
      <c r="F28" s="182">
        <f>F8+F9</f>
        <v>181380</v>
      </c>
      <c r="G28" s="182">
        <f>G8+G9</f>
        <v>207963</v>
      </c>
      <c r="H28" s="182">
        <f t="shared" ref="H28:N28" si="4">H8+H9</f>
        <v>-120554</v>
      </c>
      <c r="I28" s="182">
        <f t="shared" si="4"/>
        <v>-292125</v>
      </c>
      <c r="J28" s="182">
        <f t="shared" si="4"/>
        <v>176429</v>
      </c>
      <c r="K28" s="182">
        <f t="shared" si="4"/>
        <v>294582</v>
      </c>
      <c r="L28" s="182">
        <f t="shared" si="4"/>
        <v>18833</v>
      </c>
      <c r="M28" s="182">
        <f t="shared" si="4"/>
        <v>192034</v>
      </c>
      <c r="N28" s="182">
        <f t="shared" si="4"/>
        <v>293543</v>
      </c>
    </row>
    <row r="29" spans="2:19" x14ac:dyDescent="0.2">
      <c r="E29" s="484">
        <f>E28/1561764</f>
        <v>8.8478797052563646E-2</v>
      </c>
      <c r="F29" s="484">
        <f>F28/E65</f>
        <v>0.10745025138666985</v>
      </c>
      <c r="G29" s="484">
        <f t="shared" ref="G29:N29" si="5">G28/F65</f>
        <v>0.11443836260193292</v>
      </c>
      <c r="H29" s="484">
        <f t="shared" si="5"/>
        <v>-6.2661716962439565E-2</v>
      </c>
      <c r="I29" s="484">
        <f t="shared" si="5"/>
        <v>-0.16810153591719132</v>
      </c>
      <c r="J29" s="484">
        <f t="shared" si="5"/>
        <v>0.13140493774932296</v>
      </c>
      <c r="K29" s="484">
        <f t="shared" si="5"/>
        <v>0.20640974347152513</v>
      </c>
      <c r="L29" s="484">
        <f t="shared" si="5"/>
        <v>1.0819017987270864E-2</v>
      </c>
      <c r="M29" s="484">
        <f t="shared" si="5"/>
        <v>0.11414065225777192</v>
      </c>
      <c r="N29" s="484">
        <f t="shared" si="5"/>
        <v>0.16637543422728374</v>
      </c>
    </row>
    <row r="31" spans="2:19" x14ac:dyDescent="0.2">
      <c r="E31" s="174">
        <v>2005</v>
      </c>
      <c r="F31" s="174">
        <v>2006</v>
      </c>
      <c r="G31" s="174">
        <v>2007</v>
      </c>
      <c r="H31" s="174">
        <v>2008</v>
      </c>
      <c r="I31" s="174">
        <v>2009</v>
      </c>
      <c r="J31" s="174">
        <v>2010</v>
      </c>
      <c r="K31" s="174">
        <v>2011</v>
      </c>
      <c r="L31" s="174">
        <v>2012</v>
      </c>
      <c r="M31" s="174">
        <v>2013</v>
      </c>
      <c r="N31" s="174">
        <v>2014</v>
      </c>
      <c r="O31" s="174"/>
    </row>
    <row r="32" spans="2:19" x14ac:dyDescent="0.2">
      <c r="B32" s="176" t="s">
        <v>537</v>
      </c>
    </row>
    <row r="33" spans="2:19" x14ac:dyDescent="0.2">
      <c r="C33" s="173" t="s">
        <v>538</v>
      </c>
      <c r="E33" s="177">
        <f t="shared" ref="E33:N33" si="6">E24</f>
        <v>54683</v>
      </c>
      <c r="F33" s="177">
        <f t="shared" si="6"/>
        <v>90863</v>
      </c>
      <c r="G33" s="177">
        <f t="shared" si="6"/>
        <v>88840</v>
      </c>
      <c r="H33" s="177">
        <f t="shared" si="6"/>
        <v>-236347</v>
      </c>
      <c r="I33" s="177">
        <f t="shared" si="6"/>
        <v>-335807</v>
      </c>
      <c r="J33" s="177">
        <f t="shared" si="6"/>
        <v>131712</v>
      </c>
      <c r="K33" s="177">
        <f t="shared" si="6"/>
        <v>260298</v>
      </c>
      <c r="L33" s="177">
        <f t="shared" si="6"/>
        <v>-69837</v>
      </c>
      <c r="M33" s="177">
        <f t="shared" si="6"/>
        <v>192039</v>
      </c>
      <c r="N33" s="177">
        <f t="shared" si="6"/>
        <v>846608</v>
      </c>
      <c r="O33" s="177"/>
    </row>
    <row r="34" spans="2:19" x14ac:dyDescent="0.2">
      <c r="D34" s="173" t="s">
        <v>539</v>
      </c>
      <c r="E34" s="177">
        <f t="shared" ref="E34:N34" si="7">E19</f>
        <v>40926</v>
      </c>
      <c r="F34" s="177">
        <f t="shared" si="7"/>
        <v>40072</v>
      </c>
      <c r="G34" s="177">
        <f t="shared" si="7"/>
        <v>40439</v>
      </c>
      <c r="H34" s="177">
        <f t="shared" si="7"/>
        <v>44672</v>
      </c>
      <c r="I34" s="177">
        <f t="shared" si="7"/>
        <v>35559</v>
      </c>
      <c r="J34" s="177">
        <f t="shared" si="7"/>
        <v>30111</v>
      </c>
      <c r="K34" s="177">
        <f t="shared" si="7"/>
        <v>30624</v>
      </c>
      <c r="L34" s="177">
        <f t="shared" si="7"/>
        <v>31313</v>
      </c>
      <c r="M34" s="177">
        <f t="shared" si="7"/>
        <v>34576</v>
      </c>
      <c r="N34" s="177">
        <f t="shared" si="7"/>
        <v>34854</v>
      </c>
      <c r="O34" s="177"/>
    </row>
    <row r="35" spans="2:19" x14ac:dyDescent="0.2">
      <c r="D35" s="173" t="s">
        <v>540</v>
      </c>
      <c r="E35" s="180"/>
      <c r="F35" s="180"/>
      <c r="G35" s="180"/>
      <c r="H35" s="180"/>
      <c r="I35" s="180"/>
      <c r="J35" s="180"/>
      <c r="K35" s="180"/>
      <c r="L35" s="177">
        <v>559</v>
      </c>
      <c r="M35" s="177">
        <v>-833</v>
      </c>
      <c r="N35" s="177"/>
      <c r="O35" s="177"/>
    </row>
    <row r="36" spans="2:19" x14ac:dyDescent="0.2">
      <c r="D36" s="173" t="s">
        <v>541</v>
      </c>
      <c r="E36" s="177">
        <f>-E9</f>
        <v>-51273</v>
      </c>
      <c r="F36" s="177">
        <f>-F9</f>
        <v>-88091</v>
      </c>
      <c r="G36" s="177">
        <v>-106637</v>
      </c>
      <c r="H36" s="177">
        <v>226097</v>
      </c>
      <c r="I36" s="177">
        <f>-I9</f>
        <v>395137</v>
      </c>
      <c r="J36" s="177">
        <v>-84535</v>
      </c>
      <c r="K36" s="177">
        <f>-K9</f>
        <v>-213565</v>
      </c>
      <c r="L36" s="177">
        <v>57738</v>
      </c>
      <c r="M36" s="177">
        <v>-115287</v>
      </c>
      <c r="N36" s="177">
        <v>-217131</v>
      </c>
      <c r="O36" s="177"/>
      <c r="P36" s="184">
        <f>-SUM(E35:I36)</f>
        <v>-375233</v>
      </c>
      <c r="Q36" s="184">
        <f>-SUM(J35:N36)</f>
        <v>573054</v>
      </c>
      <c r="R36" s="182">
        <f>P36+Q36</f>
        <v>197821</v>
      </c>
    </row>
    <row r="37" spans="2:19" x14ac:dyDescent="0.2">
      <c r="C37" s="173" t="s">
        <v>542</v>
      </c>
      <c r="E37" s="177"/>
      <c r="F37" s="177"/>
      <c r="G37" s="177"/>
      <c r="H37" s="177"/>
      <c r="I37" s="177"/>
      <c r="J37" s="177"/>
      <c r="K37" s="177"/>
      <c r="L37" s="177"/>
      <c r="M37" s="177"/>
      <c r="N37" s="177"/>
      <c r="O37" s="177"/>
      <c r="R37" s="182"/>
    </row>
    <row r="38" spans="2:19" x14ac:dyDescent="0.2">
      <c r="D38" s="173" t="s">
        <v>543</v>
      </c>
      <c r="E38" s="177">
        <v>2659</v>
      </c>
      <c r="F38" s="177"/>
      <c r="G38" s="177"/>
      <c r="H38" s="177">
        <v>453</v>
      </c>
      <c r="I38" s="177"/>
      <c r="J38" s="177"/>
      <c r="K38" s="177"/>
      <c r="L38" s="177"/>
      <c r="M38" s="177"/>
      <c r="N38" s="177"/>
      <c r="O38" s="177"/>
    </row>
    <row r="39" spans="2:19" x14ac:dyDescent="0.2">
      <c r="D39" s="173" t="s">
        <v>544</v>
      </c>
      <c r="E39" s="177">
        <v>3124</v>
      </c>
      <c r="F39" s="177">
        <v>-2373</v>
      </c>
      <c r="G39" s="177">
        <v>2310</v>
      </c>
      <c r="H39" s="177">
        <v>-1276</v>
      </c>
      <c r="I39" s="177">
        <v>910</v>
      </c>
      <c r="J39" s="177">
        <v>-2420</v>
      </c>
      <c r="K39" s="177">
        <v>2843</v>
      </c>
      <c r="L39" s="177">
        <v>-723</v>
      </c>
      <c r="M39" s="177">
        <v>600</v>
      </c>
      <c r="N39" s="177">
        <v>-545</v>
      </c>
      <c r="O39" s="177"/>
    </row>
    <row r="40" spans="2:19" x14ac:dyDescent="0.2">
      <c r="D40" s="173" t="s">
        <v>545</v>
      </c>
      <c r="E40" s="177">
        <v>1310</v>
      </c>
      <c r="F40" s="177">
        <v>-122</v>
      </c>
      <c r="G40" s="177">
        <v>-1692</v>
      </c>
      <c r="H40" s="177">
        <v>-1779</v>
      </c>
      <c r="I40" s="177">
        <v>-10485</v>
      </c>
      <c r="J40" s="177">
        <v>855</v>
      </c>
      <c r="K40" s="177">
        <v>835</v>
      </c>
      <c r="L40" s="177">
        <v>239</v>
      </c>
      <c r="M40" s="177">
        <v>1110</v>
      </c>
      <c r="N40" s="177">
        <v>-9257</v>
      </c>
      <c r="O40" s="177"/>
    </row>
    <row r="41" spans="2:19" x14ac:dyDescent="0.2">
      <c r="C41" s="173" t="s">
        <v>546</v>
      </c>
      <c r="E41" s="177"/>
      <c r="F41" s="177"/>
      <c r="G41" s="177"/>
      <c r="H41" s="177"/>
      <c r="I41" s="177"/>
      <c r="J41" s="177"/>
      <c r="K41" s="177"/>
      <c r="L41" s="177"/>
      <c r="M41" s="177"/>
      <c r="N41" s="177"/>
      <c r="O41" s="177"/>
    </row>
    <row r="42" spans="2:19" x14ac:dyDescent="0.2">
      <c r="D42" s="173" t="s">
        <v>547</v>
      </c>
      <c r="E42" s="177">
        <v>7599</v>
      </c>
      <c r="F42" s="177">
        <v>12812</v>
      </c>
      <c r="G42" s="177">
        <v>-18640</v>
      </c>
      <c r="H42" s="177">
        <v>11073</v>
      </c>
      <c r="I42" s="177">
        <v>3259</v>
      </c>
      <c r="J42" s="177">
        <v>-6402</v>
      </c>
      <c r="K42" s="177">
        <v>-10250</v>
      </c>
      <c r="L42" s="177">
        <v>44845</v>
      </c>
      <c r="M42" s="177">
        <v>-37742</v>
      </c>
      <c r="N42" s="177">
        <v>21250</v>
      </c>
      <c r="O42" s="177"/>
    </row>
    <row r="43" spans="2:19" x14ac:dyDescent="0.2">
      <c r="D43" s="173" t="s">
        <v>548</v>
      </c>
      <c r="E43" s="177"/>
      <c r="F43" s="177"/>
      <c r="G43" s="177">
        <v>-100</v>
      </c>
      <c r="H43" s="177">
        <v>100</v>
      </c>
      <c r="I43" s="177"/>
      <c r="J43" s="177">
        <v>-500</v>
      </c>
      <c r="K43" s="177">
        <v>6160</v>
      </c>
      <c r="L43" s="177">
        <v>2750</v>
      </c>
      <c r="M43" s="177">
        <v>1955</v>
      </c>
      <c r="N43" s="177">
        <v>-652</v>
      </c>
      <c r="O43" s="177"/>
    </row>
    <row r="44" spans="2:19" x14ac:dyDescent="0.2">
      <c r="D44" s="173" t="s">
        <v>549</v>
      </c>
      <c r="E44" s="181">
        <v>-300</v>
      </c>
      <c r="F44" s="181">
        <v>1825</v>
      </c>
      <c r="G44" s="181">
        <v>-1825</v>
      </c>
      <c r="H44" s="181"/>
      <c r="I44" s="181">
        <v>500</v>
      </c>
      <c r="J44" s="181">
        <v>1384</v>
      </c>
      <c r="K44" s="181">
        <v>-1884</v>
      </c>
      <c r="L44" s="181">
        <v>1427</v>
      </c>
      <c r="M44" s="181">
        <v>4585</v>
      </c>
      <c r="N44" s="181">
        <v>1662</v>
      </c>
      <c r="O44" s="181"/>
    </row>
    <row r="45" spans="2:19" x14ac:dyDescent="0.2">
      <c r="D45" s="173" t="s">
        <v>550</v>
      </c>
      <c r="E45" s="178">
        <v>-600</v>
      </c>
      <c r="F45" s="178">
        <v>170</v>
      </c>
      <c r="G45" s="178">
        <v>100</v>
      </c>
      <c r="H45" s="178">
        <v>-100</v>
      </c>
      <c r="I45" s="178"/>
      <c r="J45" s="178">
        <v>-1194</v>
      </c>
      <c r="K45" s="178"/>
      <c r="L45" s="178"/>
      <c r="M45" s="178"/>
      <c r="N45" s="178"/>
      <c r="O45" s="181"/>
    </row>
    <row r="46" spans="2:19" x14ac:dyDescent="0.2">
      <c r="B46" s="176" t="s">
        <v>551</v>
      </c>
      <c r="E46" s="177">
        <f t="shared" ref="E46:N46" si="8">SUM(E33:E45)</f>
        <v>58128</v>
      </c>
      <c r="F46" s="177">
        <f t="shared" si="8"/>
        <v>55156</v>
      </c>
      <c r="G46" s="177">
        <f t="shared" si="8"/>
        <v>2795</v>
      </c>
      <c r="H46" s="177">
        <f t="shared" si="8"/>
        <v>42893</v>
      </c>
      <c r="I46" s="177">
        <f t="shared" si="8"/>
        <v>89073</v>
      </c>
      <c r="J46" s="177">
        <f t="shared" si="8"/>
        <v>69011</v>
      </c>
      <c r="K46" s="177">
        <f t="shared" si="8"/>
        <v>75061</v>
      </c>
      <c r="L46" s="177">
        <f t="shared" si="8"/>
        <v>68311</v>
      </c>
      <c r="M46" s="177">
        <f t="shared" si="8"/>
        <v>81003</v>
      </c>
      <c r="N46" s="177">
        <f t="shared" si="8"/>
        <v>676789</v>
      </c>
      <c r="O46" s="177"/>
      <c r="P46" s="184">
        <f>SUM(E46:I46)</f>
        <v>248045</v>
      </c>
      <c r="Q46" s="184">
        <f>SUM(J46:N46)</f>
        <v>970175</v>
      </c>
      <c r="R46" s="182">
        <f>P46+Q46</f>
        <v>1218220</v>
      </c>
    </row>
    <row r="47" spans="2:19" x14ac:dyDescent="0.2">
      <c r="E47" s="182"/>
      <c r="F47" s="182"/>
      <c r="G47" s="182"/>
      <c r="H47" s="182"/>
      <c r="I47" s="182"/>
      <c r="J47" s="182"/>
      <c r="K47" s="182"/>
      <c r="L47" s="182"/>
      <c r="M47" s="182"/>
      <c r="N47" s="182"/>
      <c r="O47" s="177"/>
      <c r="R47" s="182">
        <f>R46-R8</f>
        <v>327234</v>
      </c>
      <c r="S47" s="173" t="s">
        <v>5822</v>
      </c>
    </row>
    <row r="48" spans="2:19" x14ac:dyDescent="0.2">
      <c r="B48" s="176" t="s">
        <v>552</v>
      </c>
      <c r="L48" s="182"/>
      <c r="M48" s="182"/>
      <c r="N48" s="182"/>
      <c r="O48" s="177"/>
      <c r="R48" s="182">
        <f>SUM(E51:N52)</f>
        <v>-405617</v>
      </c>
      <c r="S48" s="173" t="s">
        <v>5823</v>
      </c>
    </row>
    <row r="49" spans="2:24" x14ac:dyDescent="0.2">
      <c r="C49" s="173" t="s">
        <v>553</v>
      </c>
      <c r="E49" s="177">
        <v>-75000</v>
      </c>
      <c r="F49" s="177">
        <v>-41540</v>
      </c>
      <c r="G49" s="177"/>
      <c r="H49" s="177">
        <v>-40000</v>
      </c>
      <c r="I49" s="177"/>
      <c r="J49" s="177"/>
      <c r="K49" s="177">
        <v>-100000</v>
      </c>
      <c r="L49" s="177"/>
      <c r="M49" s="177"/>
      <c r="N49" s="177">
        <v>-8000</v>
      </c>
      <c r="O49" s="177"/>
      <c r="P49" s="184">
        <f>SUM(E49:I49)</f>
        <v>-156540</v>
      </c>
      <c r="Q49" s="184">
        <f>SUM(J49:N49)</f>
        <v>-108000</v>
      </c>
      <c r="R49" s="182">
        <f>P49+Q49</f>
        <v>-264540</v>
      </c>
      <c r="T49" s="182">
        <f>R36-R49-R50</f>
        <v>427725</v>
      </c>
    </row>
    <row r="50" spans="2:24" x14ac:dyDescent="0.2">
      <c r="C50" s="173" t="s">
        <v>554</v>
      </c>
      <c r="E50" s="177"/>
      <c r="F50" s="177">
        <v>419</v>
      </c>
      <c r="G50" s="177"/>
      <c r="H50" s="177"/>
      <c r="I50" s="177"/>
      <c r="J50" s="177"/>
      <c r="K50" s="177">
        <v>5</v>
      </c>
      <c r="L50" s="177"/>
      <c r="M50" s="177">
        <v>34212</v>
      </c>
      <c r="N50" s="177"/>
      <c r="O50" s="177"/>
      <c r="P50" s="184">
        <f>SUM(E50:I50)</f>
        <v>419</v>
      </c>
      <c r="Q50" s="184">
        <f>SUM(J50:N50)</f>
        <v>34217</v>
      </c>
      <c r="R50" s="182">
        <f>P50+Q50</f>
        <v>34636</v>
      </c>
    </row>
    <row r="51" spans="2:24" x14ac:dyDescent="0.2">
      <c r="C51" s="173" t="s">
        <v>555</v>
      </c>
      <c r="E51" s="177">
        <v>-2427</v>
      </c>
      <c r="F51" s="177">
        <v>-8902</v>
      </c>
      <c r="G51" s="177">
        <v>-1871</v>
      </c>
      <c r="H51" s="177"/>
      <c r="I51" s="177">
        <v>-63957</v>
      </c>
      <c r="J51" s="177">
        <v>-44124</v>
      </c>
      <c r="K51" s="177">
        <v>-49432</v>
      </c>
      <c r="L51" s="177">
        <v>-59690</v>
      </c>
      <c r="M51" s="177">
        <v>-64223</v>
      </c>
      <c r="N51" s="177">
        <v>-111791</v>
      </c>
      <c r="O51" s="177"/>
      <c r="P51" s="184">
        <f>SUM(E51:I51)</f>
        <v>-77157</v>
      </c>
      <c r="Q51" s="184">
        <f>SUM(J51:N51)</f>
        <v>-329260</v>
      </c>
      <c r="R51" s="182">
        <f>P51+Q51</f>
        <v>-406417</v>
      </c>
    </row>
    <row r="52" spans="2:24" x14ac:dyDescent="0.2">
      <c r="C52" s="173" t="s">
        <v>556</v>
      </c>
      <c r="E52" s="178"/>
      <c r="F52" s="178"/>
      <c r="G52" s="178"/>
      <c r="H52" s="178"/>
      <c r="I52" s="178"/>
      <c r="J52" s="178"/>
      <c r="K52" s="178"/>
      <c r="L52" s="178"/>
      <c r="M52" s="178">
        <v>800</v>
      </c>
      <c r="N52" s="178"/>
      <c r="O52" s="181"/>
    </row>
    <row r="53" spans="2:24" x14ac:dyDescent="0.2">
      <c r="B53" s="176" t="s">
        <v>557</v>
      </c>
      <c r="E53" s="179">
        <f t="shared" ref="E53:N53" si="9">SUM(E49:E52)</f>
        <v>-77427</v>
      </c>
      <c r="F53" s="179">
        <f t="shared" si="9"/>
        <v>-50023</v>
      </c>
      <c r="G53" s="179">
        <f t="shared" si="9"/>
        <v>-1871</v>
      </c>
      <c r="H53" s="179">
        <f t="shared" si="9"/>
        <v>-40000</v>
      </c>
      <c r="I53" s="179">
        <f t="shared" si="9"/>
        <v>-63957</v>
      </c>
      <c r="J53" s="179">
        <f t="shared" si="9"/>
        <v>-44124</v>
      </c>
      <c r="K53" s="179">
        <f t="shared" si="9"/>
        <v>-149427</v>
      </c>
      <c r="L53" s="179">
        <f t="shared" si="9"/>
        <v>-59690</v>
      </c>
      <c r="M53" s="179">
        <f t="shared" si="9"/>
        <v>-29211</v>
      </c>
      <c r="N53" s="179">
        <f t="shared" si="9"/>
        <v>-119791</v>
      </c>
      <c r="O53" s="179"/>
      <c r="P53" s="184">
        <f>SUM(E53:I53)</f>
        <v>-233278</v>
      </c>
      <c r="Q53" s="184">
        <f>SUM(J53:N53)</f>
        <v>-402243</v>
      </c>
      <c r="R53" s="182">
        <f>P53+Q53</f>
        <v>-635521</v>
      </c>
    </row>
    <row r="55" spans="2:24" x14ac:dyDescent="0.2">
      <c r="B55" s="176" t="s">
        <v>558</v>
      </c>
      <c r="E55" s="179">
        <f t="shared" ref="E55:N55" si="10">E46+E53</f>
        <v>-19299</v>
      </c>
      <c r="F55" s="179">
        <f t="shared" si="10"/>
        <v>5133</v>
      </c>
      <c r="G55" s="179">
        <f t="shared" si="10"/>
        <v>924</v>
      </c>
      <c r="H55" s="179">
        <f t="shared" si="10"/>
        <v>2893</v>
      </c>
      <c r="I55" s="179">
        <f t="shared" si="10"/>
        <v>25116</v>
      </c>
      <c r="J55" s="179">
        <f t="shared" si="10"/>
        <v>24887</v>
      </c>
      <c r="K55" s="179">
        <f t="shared" si="10"/>
        <v>-74366</v>
      </c>
      <c r="L55" s="179">
        <f t="shared" si="10"/>
        <v>8621</v>
      </c>
      <c r="M55" s="179">
        <f t="shared" si="10"/>
        <v>51792</v>
      </c>
      <c r="N55" s="179">
        <f t="shared" si="10"/>
        <v>556998</v>
      </c>
      <c r="O55" s="179"/>
    </row>
    <row r="56" spans="2:24" x14ac:dyDescent="0.2">
      <c r="N56" s="182"/>
      <c r="O56" s="182"/>
    </row>
    <row r="57" spans="2:24" x14ac:dyDescent="0.2">
      <c r="B57" s="176" t="s">
        <v>559</v>
      </c>
      <c r="E57" s="179">
        <v>187984</v>
      </c>
      <c r="F57" s="179">
        <f t="shared" ref="F57:N57" si="11">E58</f>
        <v>168685</v>
      </c>
      <c r="G57" s="179">
        <f t="shared" si="11"/>
        <v>173818</v>
      </c>
      <c r="H57" s="179">
        <f t="shared" si="11"/>
        <v>174742</v>
      </c>
      <c r="I57" s="179">
        <f t="shared" si="11"/>
        <v>177635</v>
      </c>
      <c r="J57" s="179">
        <f t="shared" si="11"/>
        <v>202751</v>
      </c>
      <c r="K57" s="179">
        <f t="shared" si="11"/>
        <v>227638</v>
      </c>
      <c r="L57" s="179">
        <f t="shared" si="11"/>
        <v>153272</v>
      </c>
      <c r="M57" s="179">
        <f t="shared" si="11"/>
        <v>161893</v>
      </c>
      <c r="N57" s="179">
        <f t="shared" si="11"/>
        <v>213685</v>
      </c>
      <c r="O57" s="179"/>
      <c r="P57" s="184">
        <f>I58-E57</f>
        <v>14767</v>
      </c>
      <c r="Q57" s="184">
        <f>N58-J57</f>
        <v>567932</v>
      </c>
      <c r="R57" s="182">
        <f>R47+R48</f>
        <v>-78383</v>
      </c>
      <c r="S57" s="173" t="s">
        <v>5825</v>
      </c>
    </row>
    <row r="58" spans="2:24" x14ac:dyDescent="0.2">
      <c r="B58" s="176" t="s">
        <v>560</v>
      </c>
      <c r="E58" s="179">
        <f t="shared" ref="E58:N58" si="12">E57+E55</f>
        <v>168685</v>
      </c>
      <c r="F58" s="179">
        <f t="shared" si="12"/>
        <v>173818</v>
      </c>
      <c r="G58" s="179">
        <f t="shared" si="12"/>
        <v>174742</v>
      </c>
      <c r="H58" s="179">
        <f t="shared" si="12"/>
        <v>177635</v>
      </c>
      <c r="I58" s="179">
        <f t="shared" si="12"/>
        <v>202751</v>
      </c>
      <c r="J58" s="179">
        <f t="shared" si="12"/>
        <v>227638</v>
      </c>
      <c r="K58" s="179">
        <f t="shared" si="12"/>
        <v>153272</v>
      </c>
      <c r="L58" s="179">
        <f t="shared" si="12"/>
        <v>161893</v>
      </c>
      <c r="M58" s="179">
        <f t="shared" si="12"/>
        <v>213685</v>
      </c>
      <c r="N58" s="179">
        <f t="shared" si="12"/>
        <v>770683</v>
      </c>
      <c r="O58" s="179"/>
      <c r="R58" s="182">
        <f>R10</f>
        <v>1090268</v>
      </c>
      <c r="S58" s="173" t="s">
        <v>5824</v>
      </c>
      <c r="V58" s="182">
        <f>I58-E57</f>
        <v>14767</v>
      </c>
      <c r="W58" s="182">
        <f>N58-J57</f>
        <v>567932</v>
      </c>
      <c r="X58" s="182">
        <f>V58+W58</f>
        <v>582699</v>
      </c>
    </row>
    <row r="59" spans="2:24" x14ac:dyDescent="0.2">
      <c r="R59" s="182">
        <f>R58+R57</f>
        <v>1011885</v>
      </c>
      <c r="S59" s="173" t="s">
        <v>5826</v>
      </c>
    </row>
    <row r="60" spans="2:24" x14ac:dyDescent="0.2">
      <c r="E60" s="174">
        <v>2005</v>
      </c>
      <c r="F60" s="174">
        <v>2006</v>
      </c>
      <c r="G60" s="174">
        <v>2007</v>
      </c>
      <c r="H60" s="174">
        <v>2008</v>
      </c>
      <c r="I60" s="174">
        <v>2009</v>
      </c>
      <c r="J60" s="174">
        <v>2010</v>
      </c>
      <c r="K60" s="174">
        <v>2011</v>
      </c>
      <c r="L60" s="174">
        <v>2012</v>
      </c>
      <c r="M60" s="174">
        <v>2013</v>
      </c>
      <c r="N60" s="174">
        <v>2014</v>
      </c>
      <c r="O60" s="174"/>
      <c r="T60" s="182"/>
    </row>
    <row r="61" spans="2:24" x14ac:dyDescent="0.2">
      <c r="B61" s="176" t="s">
        <v>561</v>
      </c>
    </row>
    <row r="62" spans="2:24" x14ac:dyDescent="0.2">
      <c r="C62" s="173" t="s">
        <v>562</v>
      </c>
      <c r="E62" s="179">
        <f>E58</f>
        <v>168685</v>
      </c>
      <c r="F62" s="179">
        <f>F58</f>
        <v>173818</v>
      </c>
      <c r="G62" s="179">
        <f>G58</f>
        <v>174742</v>
      </c>
      <c r="H62" s="179">
        <f>H58</f>
        <v>177635</v>
      </c>
      <c r="I62" s="179">
        <v>202751</v>
      </c>
      <c r="J62" s="179">
        <f>J58</f>
        <v>227638</v>
      </c>
      <c r="K62" s="179">
        <f>K58</f>
        <v>153272</v>
      </c>
      <c r="L62" s="179">
        <f>L58</f>
        <v>161893</v>
      </c>
      <c r="M62" s="179">
        <f>M58</f>
        <v>213685</v>
      </c>
      <c r="N62" s="179">
        <f>N58</f>
        <v>770683</v>
      </c>
      <c r="O62" s="179"/>
    </row>
    <row r="63" spans="2:24" x14ac:dyDescent="0.2">
      <c r="C63" s="173" t="s">
        <v>544</v>
      </c>
      <c r="E63" s="179">
        <v>70</v>
      </c>
      <c r="F63" s="179">
        <f>E63-F39</f>
        <v>2443</v>
      </c>
      <c r="G63" s="179">
        <f>F63-G39</f>
        <v>133</v>
      </c>
      <c r="H63" s="179">
        <v>1410</v>
      </c>
      <c r="I63" s="179">
        <f t="shared" ref="I63:N64" si="13">H63-I39</f>
        <v>500</v>
      </c>
      <c r="J63" s="179">
        <f t="shared" si="13"/>
        <v>2920</v>
      </c>
      <c r="K63" s="179">
        <f t="shared" si="13"/>
        <v>77</v>
      </c>
      <c r="L63" s="179">
        <f t="shared" si="13"/>
        <v>800</v>
      </c>
      <c r="M63" s="179">
        <f t="shared" si="13"/>
        <v>200</v>
      </c>
      <c r="N63" s="179">
        <f t="shared" si="13"/>
        <v>745</v>
      </c>
      <c r="O63" s="179"/>
      <c r="P63" s="184"/>
      <c r="Q63" s="182"/>
      <c r="R63" s="182"/>
      <c r="S63" s="182"/>
      <c r="T63" s="182"/>
      <c r="U63" s="182"/>
    </row>
    <row r="64" spans="2:24" x14ac:dyDescent="0.2">
      <c r="C64" s="173" t="s">
        <v>563</v>
      </c>
      <c r="E64" s="179">
        <v>581</v>
      </c>
      <c r="F64" s="179">
        <f>E64-F40</f>
        <v>703</v>
      </c>
      <c r="G64" s="179">
        <f>F64-G40</f>
        <v>2395</v>
      </c>
      <c r="H64" s="179">
        <f>G64-H40</f>
        <v>4174</v>
      </c>
      <c r="I64" s="179">
        <f t="shared" si="13"/>
        <v>14659</v>
      </c>
      <c r="J64" s="179">
        <f t="shared" si="13"/>
        <v>13804</v>
      </c>
      <c r="K64" s="179">
        <f t="shared" si="13"/>
        <v>12969</v>
      </c>
      <c r="L64" s="179">
        <f t="shared" si="13"/>
        <v>12730</v>
      </c>
      <c r="M64" s="179">
        <f t="shared" si="13"/>
        <v>11620</v>
      </c>
      <c r="N64" s="179">
        <f t="shared" si="13"/>
        <v>20877</v>
      </c>
      <c r="O64" s="179"/>
      <c r="P64" s="182"/>
      <c r="Q64" s="182"/>
      <c r="R64" s="182"/>
      <c r="S64" s="182"/>
      <c r="T64" s="182"/>
      <c r="U64" s="182"/>
      <c r="V64" s="182"/>
      <c r="W64" s="182"/>
      <c r="X64" s="182"/>
    </row>
    <row r="65" spans="2:25" x14ac:dyDescent="0.2">
      <c r="C65" s="173" t="s">
        <v>564</v>
      </c>
      <c r="E65" s="179">
        <f>1561764-E49-E50-E35-E36</f>
        <v>1688037</v>
      </c>
      <c r="F65" s="179">
        <f>E65-F49-F50-F35-F36</f>
        <v>1817249</v>
      </c>
      <c r="G65" s="179">
        <f>F65-G49-G50-G35-G36</f>
        <v>1923886</v>
      </c>
      <c r="H65" s="179">
        <f>G65-H49-H50-H35-H36</f>
        <v>1737789</v>
      </c>
      <c r="I65" s="179">
        <v>1342636</v>
      </c>
      <c r="J65" s="179">
        <f>I65-J49-J50-J35-J36</f>
        <v>1427171</v>
      </c>
      <c r="K65" s="179">
        <f>J65-K49-K50-K35-K36</f>
        <v>1740731</v>
      </c>
      <c r="L65" s="179">
        <f>K65-L49-L50-L35-L36-1</f>
        <v>1682433</v>
      </c>
      <c r="M65" s="179">
        <f>L65-M49-M50-M35-M36</f>
        <v>1764341</v>
      </c>
      <c r="N65" s="179">
        <f>M65-N49-N50-N35-N36</f>
        <v>1989472</v>
      </c>
      <c r="O65" s="179"/>
      <c r="P65" s="184">
        <f>I65-1561764</f>
        <v>-219128</v>
      </c>
      <c r="Q65" s="184">
        <f>N65-I65</f>
        <v>646836</v>
      </c>
      <c r="R65" s="182">
        <f>P65+Q65</f>
        <v>427708</v>
      </c>
    </row>
    <row r="66" spans="2:25" x14ac:dyDescent="0.2">
      <c r="C66" s="173" t="s">
        <v>565</v>
      </c>
      <c r="E66" s="179">
        <v>12800</v>
      </c>
      <c r="F66" s="179">
        <f t="shared" ref="F66:L66" si="14">E66</f>
        <v>12800</v>
      </c>
      <c r="G66" s="179">
        <f t="shared" si="14"/>
        <v>12800</v>
      </c>
      <c r="H66" s="179">
        <f t="shared" si="14"/>
        <v>12800</v>
      </c>
      <c r="I66" s="179">
        <f t="shared" si="14"/>
        <v>12800</v>
      </c>
      <c r="J66" s="179">
        <f t="shared" si="14"/>
        <v>12800</v>
      </c>
      <c r="K66" s="179">
        <f t="shared" si="14"/>
        <v>12800</v>
      </c>
      <c r="L66" s="179">
        <f t="shared" si="14"/>
        <v>12800</v>
      </c>
      <c r="M66" s="179">
        <v>12000</v>
      </c>
      <c r="N66" s="179">
        <v>12000</v>
      </c>
      <c r="O66" s="179"/>
    </row>
    <row r="67" spans="2:25" x14ac:dyDescent="0.2">
      <c r="C67" s="173" t="s">
        <v>566</v>
      </c>
      <c r="E67" s="183">
        <v>596325</v>
      </c>
      <c r="F67" s="183">
        <f>E67-F51-F34</f>
        <v>565155</v>
      </c>
      <c r="G67" s="183">
        <f>F67-G51-G34</f>
        <v>526587</v>
      </c>
      <c r="H67" s="183">
        <v>481461</v>
      </c>
      <c r="I67" s="183">
        <v>509875</v>
      </c>
      <c r="J67" s="183">
        <f>I67-J51-J34</f>
        <v>523888</v>
      </c>
      <c r="K67" s="183">
        <f>J67-K51-K34</f>
        <v>542696</v>
      </c>
      <c r="L67" s="183">
        <f>K67-L51-L34+1</f>
        <v>571074</v>
      </c>
      <c r="M67" s="183">
        <f>L67-M51-M34</f>
        <v>600721</v>
      </c>
      <c r="N67" s="183">
        <f>M67-N51-N34</f>
        <v>677658</v>
      </c>
      <c r="O67" s="358"/>
    </row>
    <row r="68" spans="2:25" x14ac:dyDescent="0.2">
      <c r="B68" s="176" t="s">
        <v>567</v>
      </c>
      <c r="E68" s="179">
        <f t="shared" ref="E68:N68" si="15">SUM(E62:E67)</f>
        <v>2466498</v>
      </c>
      <c r="F68" s="179">
        <f t="shared" si="15"/>
        <v>2572168</v>
      </c>
      <c r="G68" s="179">
        <f t="shared" si="15"/>
        <v>2640543</v>
      </c>
      <c r="H68" s="179">
        <f t="shared" si="15"/>
        <v>2415269</v>
      </c>
      <c r="I68" s="179">
        <f t="shared" si="15"/>
        <v>2083221</v>
      </c>
      <c r="J68" s="179">
        <f t="shared" si="15"/>
        <v>2208221</v>
      </c>
      <c r="K68" s="179">
        <f t="shared" si="15"/>
        <v>2462545</v>
      </c>
      <c r="L68" s="179">
        <f t="shared" si="15"/>
        <v>2441730</v>
      </c>
      <c r="M68" s="179">
        <f t="shared" si="15"/>
        <v>2602567</v>
      </c>
      <c r="N68" s="179">
        <f t="shared" si="15"/>
        <v>3471435</v>
      </c>
      <c r="O68" s="179"/>
      <c r="P68" s="184">
        <f>P57+P65</f>
        <v>-204361</v>
      </c>
      <c r="Q68" s="184">
        <f>Q57+Q65</f>
        <v>1214768</v>
      </c>
      <c r="R68" s="182">
        <f>P68+Q68</f>
        <v>1010407</v>
      </c>
      <c r="T68" s="173" t="s">
        <v>5821</v>
      </c>
    </row>
    <row r="69" spans="2:25" x14ac:dyDescent="0.2">
      <c r="E69" s="179"/>
      <c r="F69" s="179"/>
      <c r="G69" s="179"/>
      <c r="H69" s="179"/>
      <c r="I69" s="179"/>
      <c r="J69" s="179"/>
      <c r="K69" s="179"/>
      <c r="L69" s="179"/>
      <c r="M69" s="179"/>
      <c r="N69" s="179"/>
      <c r="O69" s="179"/>
      <c r="P69" s="184"/>
    </row>
    <row r="70" spans="2:25" x14ac:dyDescent="0.2">
      <c r="B70" s="176" t="s">
        <v>568</v>
      </c>
      <c r="R70" s="173" t="s">
        <v>5827</v>
      </c>
      <c r="S70" s="173" t="s">
        <v>5828</v>
      </c>
      <c r="T70" s="173" t="s">
        <v>5829</v>
      </c>
    </row>
    <row r="71" spans="2:25" x14ac:dyDescent="0.2">
      <c r="C71" s="173" t="s">
        <v>569</v>
      </c>
      <c r="E71" s="179">
        <v>25249</v>
      </c>
      <c r="F71" s="179">
        <f t="shared" ref="F71:N72" si="16">E71+F42</f>
        <v>38061</v>
      </c>
      <c r="G71" s="179">
        <f t="shared" si="16"/>
        <v>19421</v>
      </c>
      <c r="H71" s="179">
        <f t="shared" si="16"/>
        <v>30494</v>
      </c>
      <c r="I71" s="179">
        <f t="shared" si="16"/>
        <v>33753</v>
      </c>
      <c r="J71" s="179">
        <f t="shared" si="16"/>
        <v>27351</v>
      </c>
      <c r="K71" s="179">
        <f t="shared" si="16"/>
        <v>17101</v>
      </c>
      <c r="L71" s="179">
        <f t="shared" si="16"/>
        <v>61946</v>
      </c>
      <c r="M71" s="179">
        <f t="shared" si="16"/>
        <v>24204</v>
      </c>
      <c r="N71" s="179">
        <f t="shared" si="16"/>
        <v>45454</v>
      </c>
      <c r="O71" s="179"/>
      <c r="R71" s="182">
        <f>E57</f>
        <v>187984</v>
      </c>
      <c r="S71" s="182">
        <f>N58</f>
        <v>770683</v>
      </c>
      <c r="T71" s="182">
        <f>S71-R71</f>
        <v>582699</v>
      </c>
      <c r="U71" s="173" t="s">
        <v>617</v>
      </c>
    </row>
    <row r="72" spans="2:25" x14ac:dyDescent="0.2">
      <c r="C72" s="173" t="s">
        <v>548</v>
      </c>
      <c r="E72" s="179">
        <v>520</v>
      </c>
      <c r="F72" s="179">
        <f t="shared" si="16"/>
        <v>520</v>
      </c>
      <c r="G72" s="179">
        <f t="shared" si="16"/>
        <v>420</v>
      </c>
      <c r="H72" s="179">
        <f t="shared" si="16"/>
        <v>520</v>
      </c>
      <c r="I72" s="179">
        <f t="shared" si="16"/>
        <v>520</v>
      </c>
      <c r="J72" s="179">
        <f t="shared" si="16"/>
        <v>20</v>
      </c>
      <c r="K72" s="179">
        <f t="shared" si="16"/>
        <v>6180</v>
      </c>
      <c r="L72" s="179">
        <f t="shared" si="16"/>
        <v>8930</v>
      </c>
      <c r="M72" s="179">
        <f t="shared" si="16"/>
        <v>10885</v>
      </c>
      <c r="N72" s="179">
        <f t="shared" si="16"/>
        <v>10233</v>
      </c>
      <c r="O72" s="179"/>
      <c r="R72" s="173">
        <v>1561764</v>
      </c>
      <c r="S72" s="182">
        <f>N65</f>
        <v>1989472</v>
      </c>
      <c r="T72" s="182">
        <f>S72-R72</f>
        <v>427708</v>
      </c>
      <c r="U72" s="173" t="s">
        <v>564</v>
      </c>
    </row>
    <row r="73" spans="2:25" x14ac:dyDescent="0.2">
      <c r="C73" s="173" t="s">
        <v>570</v>
      </c>
      <c r="E73" s="179"/>
      <c r="F73" s="179">
        <f>E73+F44</f>
        <v>1825</v>
      </c>
      <c r="G73" s="179"/>
      <c r="H73" s="179"/>
      <c r="I73" s="179">
        <f>H73+I44</f>
        <v>500</v>
      </c>
      <c r="J73" s="179">
        <f>I73+J44</f>
        <v>1884</v>
      </c>
      <c r="K73" s="179"/>
      <c r="L73" s="179">
        <f>K73+L44</f>
        <v>1427</v>
      </c>
      <c r="M73" s="179">
        <f>L73+M44</f>
        <v>6012</v>
      </c>
      <c r="N73" s="179">
        <f>M73+N44</f>
        <v>7674</v>
      </c>
      <c r="O73" s="179"/>
      <c r="R73" s="182">
        <f>R71+R72</f>
        <v>1749748</v>
      </c>
      <c r="S73" s="182">
        <f>S71+S72</f>
        <v>2760155</v>
      </c>
      <c r="T73" s="182">
        <f>T71+T72</f>
        <v>1010407</v>
      </c>
      <c r="U73" s="173" t="s">
        <v>5830</v>
      </c>
    </row>
    <row r="74" spans="2:25" x14ac:dyDescent="0.2">
      <c r="C74" s="173" t="s">
        <v>571</v>
      </c>
      <c r="E74" s="183">
        <v>1024</v>
      </c>
      <c r="F74" s="183">
        <f>E74+F45</f>
        <v>1194</v>
      </c>
      <c r="G74" s="183">
        <f>F74+G45</f>
        <v>1294</v>
      </c>
      <c r="H74" s="183">
        <f>G74+H45</f>
        <v>1194</v>
      </c>
      <c r="I74" s="183">
        <f>H74+I45</f>
        <v>1194</v>
      </c>
      <c r="J74" s="183"/>
      <c r="K74" s="183"/>
      <c r="L74" s="183"/>
      <c r="M74" s="183"/>
      <c r="N74" s="183"/>
      <c r="O74" s="358"/>
    </row>
    <row r="75" spans="2:25" x14ac:dyDescent="0.2">
      <c r="B75" s="176" t="s">
        <v>572</v>
      </c>
      <c r="E75" s="179">
        <f t="shared" ref="E75:N75" si="17">SUM(E71:E74)</f>
        <v>26793</v>
      </c>
      <c r="F75" s="179">
        <f t="shared" si="17"/>
        <v>41600</v>
      </c>
      <c r="G75" s="179">
        <f t="shared" si="17"/>
        <v>21135</v>
      </c>
      <c r="H75" s="179">
        <f t="shared" si="17"/>
        <v>32208</v>
      </c>
      <c r="I75" s="179">
        <f t="shared" si="17"/>
        <v>35967</v>
      </c>
      <c r="J75" s="179">
        <f t="shared" si="17"/>
        <v>29255</v>
      </c>
      <c r="K75" s="179">
        <f t="shared" si="17"/>
        <v>23281</v>
      </c>
      <c r="L75" s="179">
        <f t="shared" si="17"/>
        <v>72303</v>
      </c>
      <c r="M75" s="179">
        <f t="shared" si="17"/>
        <v>41101</v>
      </c>
      <c r="N75" s="179">
        <f t="shared" si="17"/>
        <v>63361</v>
      </c>
      <c r="O75" s="179"/>
    </row>
    <row r="76" spans="2:25" x14ac:dyDescent="0.2">
      <c r="S76" s="182">
        <f>T76+T86</f>
        <v>327234</v>
      </c>
      <c r="T76" s="182">
        <f>R46</f>
        <v>1218220</v>
      </c>
      <c r="U76" s="173" t="s">
        <v>5831</v>
      </c>
      <c r="X76" s="182">
        <v>248045</v>
      </c>
      <c r="Y76" s="182">
        <v>499902</v>
      </c>
    </row>
    <row r="77" spans="2:25" x14ac:dyDescent="0.2">
      <c r="B77" s="176" t="s">
        <v>573</v>
      </c>
      <c r="E77" s="179">
        <f t="shared" ref="E77:N77" si="18">E68-E75</f>
        <v>2439705</v>
      </c>
      <c r="F77" s="179">
        <f t="shared" si="18"/>
        <v>2530568</v>
      </c>
      <c r="G77" s="179">
        <f t="shared" si="18"/>
        <v>2619408</v>
      </c>
      <c r="H77" s="179">
        <f t="shared" si="18"/>
        <v>2383061</v>
      </c>
      <c r="I77" s="179">
        <f t="shared" si="18"/>
        <v>2047254</v>
      </c>
      <c r="J77" s="179">
        <f t="shared" si="18"/>
        <v>2178966</v>
      </c>
      <c r="K77" s="179">
        <f t="shared" si="18"/>
        <v>2439264</v>
      </c>
      <c r="L77" s="179">
        <f t="shared" si="18"/>
        <v>2369427</v>
      </c>
      <c r="M77" s="179">
        <f t="shared" si="18"/>
        <v>2561466</v>
      </c>
      <c r="N77" s="179">
        <f t="shared" si="18"/>
        <v>3408074</v>
      </c>
      <c r="O77" s="179"/>
      <c r="T77" s="182">
        <f>SUM(R49:R50)</f>
        <v>-229904</v>
      </c>
      <c r="U77" s="173" t="s">
        <v>5833</v>
      </c>
      <c r="X77" s="182">
        <f>SUM(P49:P50)</f>
        <v>-156121</v>
      </c>
      <c r="Y77" s="182">
        <f>SUM(Q49:Q50)</f>
        <v>-73783</v>
      </c>
    </row>
    <row r="78" spans="2:25" x14ac:dyDescent="0.2">
      <c r="C78" s="176"/>
      <c r="S78" s="182">
        <f>T78</f>
        <v>-405617</v>
      </c>
      <c r="T78" s="182">
        <f>SUM(E51:N52)</f>
        <v>-405617</v>
      </c>
      <c r="U78" s="173" t="s">
        <v>592</v>
      </c>
      <c r="X78" s="182">
        <f>SUM(E51:I52)</f>
        <v>-77157</v>
      </c>
      <c r="Y78" s="182">
        <f>SUM(J51:N52)</f>
        <v>-328460</v>
      </c>
    </row>
    <row r="79" spans="2:25" x14ac:dyDescent="0.2">
      <c r="C79" s="173" t="s">
        <v>574</v>
      </c>
      <c r="E79" s="179">
        <v>495465</v>
      </c>
      <c r="F79" s="179">
        <v>529613</v>
      </c>
      <c r="G79" s="179">
        <v>559886</v>
      </c>
      <c r="H79" s="179">
        <v>534438</v>
      </c>
      <c r="I79" s="179">
        <v>393815</v>
      </c>
      <c r="J79" s="179">
        <v>423054</v>
      </c>
      <c r="K79" s="179">
        <v>456518</v>
      </c>
      <c r="L79" s="179">
        <v>413562</v>
      </c>
      <c r="M79" s="179">
        <v>420795</v>
      </c>
      <c r="N79" s="179">
        <v>563685</v>
      </c>
      <c r="O79" s="179"/>
      <c r="Q79" s="173">
        <v>1000000</v>
      </c>
      <c r="T79" s="182">
        <f>SUM(T76:T78)</f>
        <v>582699</v>
      </c>
      <c r="U79" s="173" t="s">
        <v>5834</v>
      </c>
      <c r="X79" s="182">
        <f>SUM(X76:X78)</f>
        <v>14767</v>
      </c>
      <c r="Y79" s="182">
        <f>SUM(Y76:Y78)</f>
        <v>97659</v>
      </c>
    </row>
    <row r="80" spans="2:25" x14ac:dyDescent="0.2">
      <c r="C80" s="173" t="s">
        <v>575</v>
      </c>
      <c r="E80" s="179">
        <v>609125</v>
      </c>
      <c r="F80" s="179">
        <v>577955</v>
      </c>
      <c r="G80" s="179">
        <v>539386</v>
      </c>
      <c r="H80" s="179">
        <v>494261</v>
      </c>
      <c r="I80" s="179">
        <v>522675</v>
      </c>
      <c r="J80" s="179">
        <v>536688</v>
      </c>
      <c r="K80" s="179">
        <v>555497</v>
      </c>
      <c r="L80" s="179">
        <v>571074</v>
      </c>
      <c r="M80" s="179">
        <v>612720</v>
      </c>
      <c r="N80" s="179">
        <v>677658</v>
      </c>
      <c r="O80" s="179"/>
      <c r="X80" s="182"/>
      <c r="Y80" s="182"/>
    </row>
    <row r="81" spans="2:25" x14ac:dyDescent="0.2">
      <c r="C81" s="173" t="s">
        <v>576</v>
      </c>
      <c r="E81" s="179">
        <v>941806</v>
      </c>
      <c r="F81" s="179">
        <v>1006046</v>
      </c>
      <c r="G81" s="179">
        <v>1082708</v>
      </c>
      <c r="H81" s="179">
        <v>921596</v>
      </c>
      <c r="I81" s="179">
        <v>643383</v>
      </c>
      <c r="J81" s="179">
        <v>702242</v>
      </c>
      <c r="K81" s="179">
        <v>852824</v>
      </c>
      <c r="L81" s="179">
        <v>814152</v>
      </c>
      <c r="M81" s="179">
        <v>892178</v>
      </c>
      <c r="N81" s="179">
        <v>1039131</v>
      </c>
      <c r="O81" s="179"/>
      <c r="S81" s="182">
        <f>T81-T86</f>
        <v>1088807</v>
      </c>
      <c r="T81" s="182">
        <f>-SUM(E35:N36)</f>
        <v>197821</v>
      </c>
      <c r="U81" s="173" t="s">
        <v>5835</v>
      </c>
      <c r="X81" s="182">
        <f>P36</f>
        <v>-375233</v>
      </c>
      <c r="Y81" s="182">
        <f>Q36</f>
        <v>573054</v>
      </c>
    </row>
    <row r="82" spans="2:25" x14ac:dyDescent="0.2">
      <c r="C82" s="173" t="s">
        <v>577</v>
      </c>
      <c r="E82" s="183">
        <v>47300</v>
      </c>
      <c r="F82" s="183">
        <v>72286</v>
      </c>
      <c r="G82" s="183">
        <v>87035</v>
      </c>
      <c r="H82" s="183">
        <v>83381</v>
      </c>
      <c r="I82" s="183">
        <v>71066</v>
      </c>
      <c r="J82" s="183">
        <v>97780</v>
      </c>
      <c r="K82" s="183">
        <v>178082</v>
      </c>
      <c r="L82" s="183">
        <v>187678</v>
      </c>
      <c r="M82" s="183">
        <v>242934</v>
      </c>
      <c r="N82" s="183">
        <v>252271</v>
      </c>
      <c r="O82" s="358"/>
      <c r="T82" s="182">
        <f>-T77</f>
        <v>229904</v>
      </c>
      <c r="U82" s="173" t="s">
        <v>5833</v>
      </c>
      <c r="X82" s="182">
        <f>-X77</f>
        <v>156121</v>
      </c>
      <c r="Y82" s="182">
        <f>-Y77</f>
        <v>73783</v>
      </c>
    </row>
    <row r="83" spans="2:25" x14ac:dyDescent="0.2">
      <c r="C83" s="176" t="s">
        <v>578</v>
      </c>
      <c r="E83" s="179">
        <f t="shared" ref="E83:N83" si="19">SUM(E79:E82)</f>
        <v>2093696</v>
      </c>
      <c r="F83" s="179">
        <f t="shared" si="19"/>
        <v>2185900</v>
      </c>
      <c r="G83" s="179">
        <f t="shared" si="19"/>
        <v>2269015</v>
      </c>
      <c r="H83" s="179">
        <f t="shared" si="19"/>
        <v>2033676</v>
      </c>
      <c r="I83" s="179">
        <f t="shared" si="19"/>
        <v>1630939</v>
      </c>
      <c r="J83" s="179">
        <f t="shared" si="19"/>
        <v>1759764</v>
      </c>
      <c r="K83" s="179">
        <f t="shared" si="19"/>
        <v>2042921</v>
      </c>
      <c r="L83" s="179">
        <f t="shared" si="19"/>
        <v>1986466</v>
      </c>
      <c r="M83" s="179">
        <f t="shared" si="19"/>
        <v>2168627</v>
      </c>
      <c r="N83" s="179">
        <f t="shared" si="19"/>
        <v>2532745</v>
      </c>
      <c r="O83" s="179"/>
      <c r="T83" s="182">
        <f>T81+T82</f>
        <v>427725</v>
      </c>
      <c r="U83" s="173" t="s">
        <v>5836</v>
      </c>
      <c r="X83" s="182">
        <f>X81+X82</f>
        <v>-219112</v>
      </c>
      <c r="Y83" s="182">
        <f>Y81+Y82</f>
        <v>646837</v>
      </c>
    </row>
    <row r="84" spans="2:25" x14ac:dyDescent="0.2">
      <c r="C84" s="176" t="s">
        <v>579</v>
      </c>
      <c r="E84" s="179">
        <v>44087</v>
      </c>
      <c r="F84" s="179">
        <v>42746</v>
      </c>
      <c r="G84" s="179">
        <v>48381</v>
      </c>
      <c r="H84" s="179">
        <v>47463</v>
      </c>
      <c r="I84" s="179">
        <v>114393</v>
      </c>
      <c r="J84" s="179">
        <v>117280</v>
      </c>
      <c r="K84" s="179">
        <v>94421</v>
      </c>
      <c r="L84" s="179">
        <v>81039</v>
      </c>
      <c r="M84" s="179">
        <v>90917</v>
      </c>
      <c r="N84" s="179">
        <v>103134</v>
      </c>
      <c r="O84" s="179"/>
      <c r="S84" s="182">
        <f>SUM(S76:S81)</f>
        <v>1010424</v>
      </c>
      <c r="T84" s="182">
        <f>T79+T83</f>
        <v>1010424</v>
      </c>
      <c r="X84" s="182">
        <f>X79+X83</f>
        <v>-204345</v>
      </c>
      <c r="Y84" s="182">
        <f>Y79+Y83</f>
        <v>744496</v>
      </c>
    </row>
    <row r="85" spans="2:25" x14ac:dyDescent="0.2">
      <c r="C85" s="176" t="s">
        <v>580</v>
      </c>
      <c r="E85" s="183">
        <v>301922</v>
      </c>
      <c r="F85" s="183">
        <v>301922</v>
      </c>
      <c r="G85" s="183">
        <v>301922</v>
      </c>
      <c r="H85" s="183">
        <v>301922</v>
      </c>
      <c r="I85" s="183">
        <v>301922</v>
      </c>
      <c r="J85" s="183">
        <v>301922</v>
      </c>
      <c r="K85" s="183">
        <v>301922</v>
      </c>
      <c r="L85" s="183">
        <v>301922</v>
      </c>
      <c r="M85" s="183">
        <v>301922</v>
      </c>
      <c r="N85" s="183">
        <f>M85</f>
        <v>301922</v>
      </c>
      <c r="O85" s="358"/>
    </row>
    <row r="86" spans="2:25" x14ac:dyDescent="0.2">
      <c r="B86" s="176" t="s">
        <v>581</v>
      </c>
      <c r="E86" s="179">
        <f t="shared" ref="E86:N86" si="20">SUM(E83:E85)</f>
        <v>2439705</v>
      </c>
      <c r="F86" s="179">
        <f t="shared" si="20"/>
        <v>2530568</v>
      </c>
      <c r="G86" s="179">
        <f t="shared" si="20"/>
        <v>2619318</v>
      </c>
      <c r="H86" s="179">
        <f t="shared" si="20"/>
        <v>2383061</v>
      </c>
      <c r="I86" s="179">
        <f t="shared" si="20"/>
        <v>2047254</v>
      </c>
      <c r="J86" s="179">
        <f t="shared" si="20"/>
        <v>2178966</v>
      </c>
      <c r="K86" s="179">
        <f t="shared" si="20"/>
        <v>2439264</v>
      </c>
      <c r="L86" s="179">
        <f t="shared" si="20"/>
        <v>2369427</v>
      </c>
      <c r="M86" s="179">
        <f t="shared" si="20"/>
        <v>2561466</v>
      </c>
      <c r="N86" s="179">
        <f t="shared" si="20"/>
        <v>2937801</v>
      </c>
      <c r="O86" s="179"/>
      <c r="T86" s="182">
        <f>-R8</f>
        <v>-890986</v>
      </c>
      <c r="U86" s="173" t="s">
        <v>5832</v>
      </c>
    </row>
    <row r="87" spans="2:25" x14ac:dyDescent="0.2">
      <c r="E87" s="182"/>
      <c r="F87" s="182"/>
      <c r="G87" s="182"/>
      <c r="H87" s="182"/>
      <c r="I87" s="182"/>
      <c r="J87" s="182"/>
      <c r="K87" s="182"/>
      <c r="L87" s="182"/>
      <c r="M87" s="182"/>
      <c r="N87" s="182"/>
      <c r="O87" s="182"/>
    </row>
    <row r="90" spans="2:25" x14ac:dyDescent="0.2">
      <c r="E90" s="174">
        <v>2005</v>
      </c>
      <c r="F90" s="174">
        <v>2006</v>
      </c>
      <c r="G90" s="174">
        <v>2007</v>
      </c>
      <c r="H90" s="174">
        <v>2008</v>
      </c>
      <c r="I90" s="174">
        <v>2009</v>
      </c>
      <c r="J90" s="174">
        <v>2010</v>
      </c>
      <c r="K90" s="174">
        <v>2011</v>
      </c>
      <c r="L90" s="174">
        <v>2012</v>
      </c>
      <c r="M90" s="174">
        <v>2013</v>
      </c>
      <c r="N90" s="174">
        <v>2014</v>
      </c>
      <c r="O90" s="174"/>
      <c r="S90" s="182">
        <f>R59-T84</f>
        <v>1461</v>
      </c>
    </row>
    <row r="91" spans="2:25" x14ac:dyDescent="0.2">
      <c r="C91" s="173" t="s">
        <v>562</v>
      </c>
      <c r="E91" s="179">
        <v>168685</v>
      </c>
      <c r="F91" s="179">
        <v>173818</v>
      </c>
      <c r="G91" s="179">
        <v>174742</v>
      </c>
      <c r="H91" s="179">
        <v>177635</v>
      </c>
      <c r="I91" s="179">
        <v>202751</v>
      </c>
      <c r="J91" s="179">
        <v>227638</v>
      </c>
      <c r="K91" s="179">
        <v>153272</v>
      </c>
      <c r="L91" s="179">
        <v>161893</v>
      </c>
      <c r="M91" s="179">
        <f>M62</f>
        <v>213685</v>
      </c>
      <c r="N91" s="179">
        <f>N62</f>
        <v>770683</v>
      </c>
      <c r="O91" s="179"/>
    </row>
    <row r="92" spans="2:25" x14ac:dyDescent="0.2">
      <c r="C92" s="173" t="s">
        <v>564</v>
      </c>
      <c r="E92" s="179">
        <v>1688037</v>
      </c>
      <c r="F92" s="179">
        <v>1817249</v>
      </c>
      <c r="G92" s="179">
        <v>1923886</v>
      </c>
      <c r="H92" s="179">
        <v>1737789</v>
      </c>
      <c r="I92" s="179">
        <v>1342636</v>
      </c>
      <c r="J92" s="179">
        <v>1427171</v>
      </c>
      <c r="K92" s="179">
        <v>1740731</v>
      </c>
      <c r="L92" s="179">
        <v>1682433</v>
      </c>
      <c r="M92" s="179">
        <f>M65</f>
        <v>1764341</v>
      </c>
      <c r="N92" s="179">
        <f>N65</f>
        <v>1989472</v>
      </c>
      <c r="O92" s="179"/>
    </row>
    <row r="93" spans="2:25" x14ac:dyDescent="0.2">
      <c r="C93" s="173" t="s">
        <v>582</v>
      </c>
      <c r="E93" s="183">
        <f>E63+E64-E75</f>
        <v>-26142</v>
      </c>
      <c r="F93" s="183">
        <f t="shared" ref="F93:M93" si="21">F63+F64-F75</f>
        <v>-38454</v>
      </c>
      <c r="G93" s="183">
        <f t="shared" si="21"/>
        <v>-18607</v>
      </c>
      <c r="H93" s="183">
        <f t="shared" si="21"/>
        <v>-26624</v>
      </c>
      <c r="I93" s="183">
        <f t="shared" si="21"/>
        <v>-20808</v>
      </c>
      <c r="J93" s="183">
        <f t="shared" si="21"/>
        <v>-12531</v>
      </c>
      <c r="K93" s="183">
        <f t="shared" si="21"/>
        <v>-10235</v>
      </c>
      <c r="L93" s="183">
        <f t="shared" si="21"/>
        <v>-58773</v>
      </c>
      <c r="M93" s="183">
        <f t="shared" si="21"/>
        <v>-29281</v>
      </c>
      <c r="N93" s="183">
        <f>N63+N64-N75</f>
        <v>-41739</v>
      </c>
      <c r="O93" s="358"/>
    </row>
    <row r="94" spans="2:25" x14ac:dyDescent="0.2">
      <c r="C94" s="173" t="s">
        <v>583</v>
      </c>
      <c r="E94" s="179">
        <f>E91+E92+E93</f>
        <v>1830580</v>
      </c>
      <c r="F94" s="179">
        <f t="shared" ref="F94:N94" si="22">F91+F92+F93</f>
        <v>1952613</v>
      </c>
      <c r="G94" s="179">
        <f t="shared" si="22"/>
        <v>2080021</v>
      </c>
      <c r="H94" s="179">
        <f t="shared" si="22"/>
        <v>1888800</v>
      </c>
      <c r="I94" s="179">
        <f t="shared" si="22"/>
        <v>1524579</v>
      </c>
      <c r="J94" s="179">
        <f t="shared" si="22"/>
        <v>1642278</v>
      </c>
      <c r="K94" s="179">
        <f t="shared" si="22"/>
        <v>1883768</v>
      </c>
      <c r="L94" s="179">
        <f t="shared" si="22"/>
        <v>1785553</v>
      </c>
      <c r="M94" s="179">
        <f t="shared" si="22"/>
        <v>1948745</v>
      </c>
      <c r="N94" s="179">
        <f t="shared" si="22"/>
        <v>2718416</v>
      </c>
      <c r="O94" s="179"/>
      <c r="P94" s="185"/>
    </row>
    <row r="95" spans="2:25" x14ac:dyDescent="0.2">
      <c r="C95" s="173" t="s">
        <v>584</v>
      </c>
      <c r="F95" s="179">
        <f>F94-E94</f>
        <v>122033</v>
      </c>
      <c r="G95" s="179">
        <f t="shared" ref="G95:N95" si="23">G94-F94</f>
        <v>127408</v>
      </c>
      <c r="H95" s="179">
        <f t="shared" si="23"/>
        <v>-191221</v>
      </c>
      <c r="I95" s="179">
        <f t="shared" si="23"/>
        <v>-364221</v>
      </c>
      <c r="J95" s="179">
        <f t="shared" si="23"/>
        <v>117699</v>
      </c>
      <c r="K95" s="179">
        <f t="shared" si="23"/>
        <v>241490</v>
      </c>
      <c r="L95" s="179">
        <f t="shared" si="23"/>
        <v>-98215</v>
      </c>
      <c r="M95" s="179">
        <f t="shared" si="23"/>
        <v>163192</v>
      </c>
      <c r="N95" s="179">
        <f t="shared" si="23"/>
        <v>769671</v>
      </c>
      <c r="O95" s="179"/>
      <c r="P95" s="185"/>
    </row>
  </sheetData>
  <pageMargins left="0.25" right="0.25" top="0.75" bottom="0.75" header="0.3" footer="0.3"/>
  <pageSetup scale="103" orientation="landscape" horizontalDpi="0" verticalDpi="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VV122"/>
  <sheetViews>
    <sheetView showGridLines="0" zoomScale="110" zoomScaleNormal="110" workbookViewId="0">
      <pane ySplit="2" topLeftCell="A3" activePane="bottomLeft" state="frozen"/>
      <selection activeCell="J7" sqref="J7"/>
      <selection pane="bottomLeft" activeCell="N13" sqref="N13"/>
    </sheetView>
  </sheetViews>
  <sheetFormatPr defaultRowHeight="12.75" x14ac:dyDescent="0.2"/>
  <cols>
    <col min="1" max="1" width="8.83203125" style="173"/>
    <col min="2" max="3" width="6.5" style="173" customWidth="1"/>
    <col min="4" max="4" width="39.5" style="173" customWidth="1"/>
    <col min="5" max="14" width="10.5" style="173" customWidth="1"/>
    <col min="15" max="15" width="11.5" style="175" customWidth="1"/>
    <col min="16" max="16" width="10.5" style="173" bestFit="1" customWidth="1"/>
    <col min="17" max="17" width="11.6640625" style="173" bestFit="1" customWidth="1"/>
    <col min="18" max="257" width="8.83203125" style="173"/>
    <col min="258" max="259" width="6.5" style="173" customWidth="1"/>
    <col min="260" max="260" width="39.5" style="173" customWidth="1"/>
    <col min="261" max="266" width="8.83203125" style="173"/>
    <col min="267" max="270" width="10.5" style="173" customWidth="1"/>
    <col min="271" max="513" width="8.83203125" style="173"/>
    <col min="514" max="515" width="6.5" style="173" customWidth="1"/>
    <col min="516" max="516" width="39.5" style="173" customWidth="1"/>
    <col min="517" max="522" width="8.83203125" style="173"/>
    <col min="523" max="526" width="10.5" style="173" customWidth="1"/>
    <col min="527" max="769" width="8.83203125" style="173"/>
    <col min="770" max="771" width="6.5" style="173" customWidth="1"/>
    <col min="772" max="772" width="39.5" style="173" customWidth="1"/>
    <col min="773" max="778" width="8.83203125" style="173"/>
    <col min="779" max="782" width="10.5" style="173" customWidth="1"/>
    <col min="783" max="1025" width="8.83203125" style="173"/>
    <col min="1026" max="1027" width="6.5" style="173" customWidth="1"/>
    <col min="1028" max="1028" width="39.5" style="173" customWidth="1"/>
    <col min="1029" max="1034" width="8.83203125" style="173"/>
    <col min="1035" max="1038" width="10.5" style="173" customWidth="1"/>
    <col min="1039" max="1281" width="8.83203125" style="173"/>
    <col min="1282" max="1283" width="6.5" style="173" customWidth="1"/>
    <col min="1284" max="1284" width="39.5" style="173" customWidth="1"/>
    <col min="1285" max="1290" width="8.83203125" style="173"/>
    <col min="1291" max="1294" width="10.5" style="173" customWidth="1"/>
    <col min="1295" max="1537" width="8.83203125" style="173"/>
    <col min="1538" max="1539" width="6.5" style="173" customWidth="1"/>
    <col min="1540" max="1540" width="39.5" style="173" customWidth="1"/>
    <col min="1541" max="1546" width="8.83203125" style="173"/>
    <col min="1547" max="1550" width="10.5" style="173" customWidth="1"/>
    <col min="1551" max="1793" width="8.83203125" style="173"/>
    <col min="1794" max="1795" width="6.5" style="173" customWidth="1"/>
    <col min="1796" max="1796" width="39.5" style="173" customWidth="1"/>
    <col min="1797" max="1802" width="8.83203125" style="173"/>
    <col min="1803" max="1806" width="10.5" style="173" customWidth="1"/>
    <col min="1807" max="2049" width="8.83203125" style="173"/>
    <col min="2050" max="2051" width="6.5" style="173" customWidth="1"/>
    <col min="2052" max="2052" width="39.5" style="173" customWidth="1"/>
    <col min="2053" max="2058" width="8.83203125" style="173"/>
    <col min="2059" max="2062" width="10.5" style="173" customWidth="1"/>
    <col min="2063" max="2305" width="8.83203125" style="173"/>
    <col min="2306" max="2307" width="6.5" style="173" customWidth="1"/>
    <col min="2308" max="2308" width="39.5" style="173" customWidth="1"/>
    <col min="2309" max="2314" width="8.83203125" style="173"/>
    <col min="2315" max="2318" width="10.5" style="173" customWidth="1"/>
    <col min="2319" max="2561" width="8.83203125" style="173"/>
    <col min="2562" max="2563" width="6.5" style="173" customWidth="1"/>
    <col min="2564" max="2564" width="39.5" style="173" customWidth="1"/>
    <col min="2565" max="2570" width="8.83203125" style="173"/>
    <col min="2571" max="2574" width="10.5" style="173" customWidth="1"/>
    <col min="2575" max="2817" width="8.83203125" style="173"/>
    <col min="2818" max="2819" width="6.5" style="173" customWidth="1"/>
    <col min="2820" max="2820" width="39.5" style="173" customWidth="1"/>
    <col min="2821" max="2826" width="8.83203125" style="173"/>
    <col min="2827" max="2830" width="10.5" style="173" customWidth="1"/>
    <col min="2831" max="3073" width="8.83203125" style="173"/>
    <col min="3074" max="3075" width="6.5" style="173" customWidth="1"/>
    <col min="3076" max="3076" width="39.5" style="173" customWidth="1"/>
    <col min="3077" max="3082" width="8.83203125" style="173"/>
    <col min="3083" max="3086" width="10.5" style="173" customWidth="1"/>
    <col min="3087" max="3329" width="8.83203125" style="173"/>
    <col min="3330" max="3331" width="6.5" style="173" customWidth="1"/>
    <col min="3332" max="3332" width="39.5" style="173" customWidth="1"/>
    <col min="3333" max="3338" width="8.83203125" style="173"/>
    <col min="3339" max="3342" width="10.5" style="173" customWidth="1"/>
    <col min="3343" max="3585" width="8.83203125" style="173"/>
    <col min="3586" max="3587" width="6.5" style="173" customWidth="1"/>
    <col min="3588" max="3588" width="39.5" style="173" customWidth="1"/>
    <col min="3589" max="3594" width="8.83203125" style="173"/>
    <col min="3595" max="3598" width="10.5" style="173" customWidth="1"/>
    <col min="3599" max="3841" width="8.83203125" style="173"/>
    <col min="3842" max="3843" width="6.5" style="173" customWidth="1"/>
    <col min="3844" max="3844" width="39.5" style="173" customWidth="1"/>
    <col min="3845" max="3850" width="8.83203125" style="173"/>
    <col min="3851" max="3854" width="10.5" style="173" customWidth="1"/>
    <col min="3855" max="4097" width="8.83203125" style="173"/>
    <col min="4098" max="4099" width="6.5" style="173" customWidth="1"/>
    <col min="4100" max="4100" width="39.5" style="173" customWidth="1"/>
    <col min="4101" max="4106" width="8.83203125" style="173"/>
    <col min="4107" max="4110" width="10.5" style="173" customWidth="1"/>
    <col min="4111" max="4353" width="8.83203125" style="173"/>
    <col min="4354" max="4355" width="6.5" style="173" customWidth="1"/>
    <col min="4356" max="4356" width="39.5" style="173" customWidth="1"/>
    <col min="4357" max="4362" width="8.83203125" style="173"/>
    <col min="4363" max="4366" width="10.5" style="173" customWidth="1"/>
    <col min="4367" max="4609" width="8.83203125" style="173"/>
    <col min="4610" max="4611" width="6.5" style="173" customWidth="1"/>
    <col min="4612" max="4612" width="39.5" style="173" customWidth="1"/>
    <col min="4613" max="4618" width="8.83203125" style="173"/>
    <col min="4619" max="4622" width="10.5" style="173" customWidth="1"/>
    <col min="4623" max="4865" width="8.83203125" style="173"/>
    <col min="4866" max="4867" width="6.5" style="173" customWidth="1"/>
    <col min="4868" max="4868" width="39.5" style="173" customWidth="1"/>
    <col min="4869" max="4874" width="8.83203125" style="173"/>
    <col min="4875" max="4878" width="10.5" style="173" customWidth="1"/>
    <col min="4879" max="5121" width="8.83203125" style="173"/>
    <col min="5122" max="5123" width="6.5" style="173" customWidth="1"/>
    <col min="5124" max="5124" width="39.5" style="173" customWidth="1"/>
    <col min="5125" max="5130" width="8.83203125" style="173"/>
    <col min="5131" max="5134" width="10.5" style="173" customWidth="1"/>
    <col min="5135" max="5377" width="8.83203125" style="173"/>
    <col min="5378" max="5379" width="6.5" style="173" customWidth="1"/>
    <col min="5380" max="5380" width="39.5" style="173" customWidth="1"/>
    <col min="5381" max="5386" width="8.83203125" style="173"/>
    <col min="5387" max="5390" width="10.5" style="173" customWidth="1"/>
    <col min="5391" max="5633" width="8.83203125" style="173"/>
    <col min="5634" max="5635" width="6.5" style="173" customWidth="1"/>
    <col min="5636" max="5636" width="39.5" style="173" customWidth="1"/>
    <col min="5637" max="5642" width="8.83203125" style="173"/>
    <col min="5643" max="5646" width="10.5" style="173" customWidth="1"/>
    <col min="5647" max="5889" width="8.83203125" style="173"/>
    <col min="5890" max="5891" width="6.5" style="173" customWidth="1"/>
    <col min="5892" max="5892" width="39.5" style="173" customWidth="1"/>
    <col min="5893" max="5898" width="8.83203125" style="173"/>
    <col min="5899" max="5902" width="10.5" style="173" customWidth="1"/>
    <col min="5903" max="6145" width="8.83203125" style="173"/>
    <col min="6146" max="6147" width="6.5" style="173" customWidth="1"/>
    <col min="6148" max="6148" width="39.5" style="173" customWidth="1"/>
    <col min="6149" max="6154" width="8.83203125" style="173"/>
    <col min="6155" max="6158" width="10.5" style="173" customWidth="1"/>
    <col min="6159" max="6401" width="8.83203125" style="173"/>
    <col min="6402" max="6403" width="6.5" style="173" customWidth="1"/>
    <col min="6404" max="6404" width="39.5" style="173" customWidth="1"/>
    <col min="6405" max="6410" width="8.83203125" style="173"/>
    <col min="6411" max="6414" width="10.5" style="173" customWidth="1"/>
    <col min="6415" max="6657" width="8.83203125" style="173"/>
    <col min="6658" max="6659" width="6.5" style="173" customWidth="1"/>
    <col min="6660" max="6660" width="39.5" style="173" customWidth="1"/>
    <col min="6661" max="6666" width="8.83203125" style="173"/>
    <col min="6667" max="6670" width="10.5" style="173" customWidth="1"/>
    <col min="6671" max="6913" width="8.83203125" style="173"/>
    <col min="6914" max="6915" width="6.5" style="173" customWidth="1"/>
    <col min="6916" max="6916" width="39.5" style="173" customWidth="1"/>
    <col min="6917" max="6922" width="8.83203125" style="173"/>
    <col min="6923" max="6926" width="10.5" style="173" customWidth="1"/>
    <col min="6927" max="7169" width="8.83203125" style="173"/>
    <col min="7170" max="7171" width="6.5" style="173" customWidth="1"/>
    <col min="7172" max="7172" width="39.5" style="173" customWidth="1"/>
    <col min="7173" max="7178" width="8.83203125" style="173"/>
    <col min="7179" max="7182" width="10.5" style="173" customWidth="1"/>
    <col min="7183" max="7425" width="8.83203125" style="173"/>
    <col min="7426" max="7427" width="6.5" style="173" customWidth="1"/>
    <col min="7428" max="7428" width="39.5" style="173" customWidth="1"/>
    <col min="7429" max="7434" width="8.83203125" style="173"/>
    <col min="7435" max="7438" width="10.5" style="173" customWidth="1"/>
    <col min="7439" max="7681" width="8.83203125" style="173"/>
    <col min="7682" max="7683" width="6.5" style="173" customWidth="1"/>
    <col min="7684" max="7684" width="39.5" style="173" customWidth="1"/>
    <col min="7685" max="7690" width="8.83203125" style="173"/>
    <col min="7691" max="7694" width="10.5" style="173" customWidth="1"/>
    <col min="7695" max="7937" width="8.83203125" style="173"/>
    <col min="7938" max="7939" width="6.5" style="173" customWidth="1"/>
    <col min="7940" max="7940" width="39.5" style="173" customWidth="1"/>
    <col min="7941" max="7946" width="8.83203125" style="173"/>
    <col min="7947" max="7950" width="10.5" style="173" customWidth="1"/>
    <col min="7951" max="8193" width="8.83203125" style="173"/>
    <col min="8194" max="8195" width="6.5" style="173" customWidth="1"/>
    <col min="8196" max="8196" width="39.5" style="173" customWidth="1"/>
    <col min="8197" max="8202" width="8.83203125" style="173"/>
    <col min="8203" max="8206" width="10.5" style="173" customWidth="1"/>
    <col min="8207" max="8449" width="8.83203125" style="173"/>
    <col min="8450" max="8451" width="6.5" style="173" customWidth="1"/>
    <col min="8452" max="8452" width="39.5" style="173" customWidth="1"/>
    <col min="8453" max="8458" width="8.83203125" style="173"/>
    <col min="8459" max="8462" width="10.5" style="173" customWidth="1"/>
    <col min="8463" max="8705" width="8.83203125" style="173"/>
    <col min="8706" max="8707" width="6.5" style="173" customWidth="1"/>
    <col min="8708" max="8708" width="39.5" style="173" customWidth="1"/>
    <col min="8709" max="8714" width="8.83203125" style="173"/>
    <col min="8715" max="8718" width="10.5" style="173" customWidth="1"/>
    <col min="8719" max="8961" width="8.83203125" style="173"/>
    <col min="8962" max="8963" width="6.5" style="173" customWidth="1"/>
    <col min="8964" max="8964" width="39.5" style="173" customWidth="1"/>
    <col min="8965" max="8970" width="8.83203125" style="173"/>
    <col min="8971" max="8974" width="10.5" style="173" customWidth="1"/>
    <col min="8975" max="9217" width="8.83203125" style="173"/>
    <col min="9218" max="9219" width="6.5" style="173" customWidth="1"/>
    <col min="9220" max="9220" width="39.5" style="173" customWidth="1"/>
    <col min="9221" max="9226" width="8.83203125" style="173"/>
    <col min="9227" max="9230" width="10.5" style="173" customWidth="1"/>
    <col min="9231" max="9473" width="8.83203125" style="173"/>
    <col min="9474" max="9475" width="6.5" style="173" customWidth="1"/>
    <col min="9476" max="9476" width="39.5" style="173" customWidth="1"/>
    <col min="9477" max="9482" width="8.83203125" style="173"/>
    <col min="9483" max="9486" width="10.5" style="173" customWidth="1"/>
    <col min="9487" max="9729" width="8.83203125" style="173"/>
    <col min="9730" max="9731" width="6.5" style="173" customWidth="1"/>
    <col min="9732" max="9732" width="39.5" style="173" customWidth="1"/>
    <col min="9733" max="9738" width="8.83203125" style="173"/>
    <col min="9739" max="9742" width="10.5" style="173" customWidth="1"/>
    <col min="9743" max="9985" width="8.83203125" style="173"/>
    <col min="9986" max="9987" width="6.5" style="173" customWidth="1"/>
    <col min="9988" max="9988" width="39.5" style="173" customWidth="1"/>
    <col min="9989" max="9994" width="8.83203125" style="173"/>
    <col min="9995" max="9998" width="10.5" style="173" customWidth="1"/>
    <col min="9999" max="10241" width="8.83203125" style="173"/>
    <col min="10242" max="10243" width="6.5" style="173" customWidth="1"/>
    <col min="10244" max="10244" width="39.5" style="173" customWidth="1"/>
    <col min="10245" max="10250" width="8.83203125" style="173"/>
    <col min="10251" max="10254" width="10.5" style="173" customWidth="1"/>
    <col min="10255" max="10497" width="8.83203125" style="173"/>
    <col min="10498" max="10499" width="6.5" style="173" customWidth="1"/>
    <col min="10500" max="10500" width="39.5" style="173" customWidth="1"/>
    <col min="10501" max="10506" width="8.83203125" style="173"/>
    <col min="10507" max="10510" width="10.5" style="173" customWidth="1"/>
    <col min="10511" max="10753" width="8.83203125" style="173"/>
    <col min="10754" max="10755" width="6.5" style="173" customWidth="1"/>
    <col min="10756" max="10756" width="39.5" style="173" customWidth="1"/>
    <col min="10757" max="10762" width="8.83203125" style="173"/>
    <col min="10763" max="10766" width="10.5" style="173" customWidth="1"/>
    <col min="10767" max="11009" width="8.83203125" style="173"/>
    <col min="11010" max="11011" width="6.5" style="173" customWidth="1"/>
    <col min="11012" max="11012" width="39.5" style="173" customWidth="1"/>
    <col min="11013" max="11018" width="8.83203125" style="173"/>
    <col min="11019" max="11022" width="10.5" style="173" customWidth="1"/>
    <col min="11023" max="11265" width="8.83203125" style="173"/>
    <col min="11266" max="11267" width="6.5" style="173" customWidth="1"/>
    <col min="11268" max="11268" width="39.5" style="173" customWidth="1"/>
    <col min="11269" max="11274" width="8.83203125" style="173"/>
    <col min="11275" max="11278" width="10.5" style="173" customWidth="1"/>
    <col min="11279" max="11521" width="8.83203125" style="173"/>
    <col min="11522" max="11523" width="6.5" style="173" customWidth="1"/>
    <col min="11524" max="11524" width="39.5" style="173" customWidth="1"/>
    <col min="11525" max="11530" width="8.83203125" style="173"/>
    <col min="11531" max="11534" width="10.5" style="173" customWidth="1"/>
    <col min="11535" max="11777" width="8.83203125" style="173"/>
    <col min="11778" max="11779" width="6.5" style="173" customWidth="1"/>
    <col min="11780" max="11780" width="39.5" style="173" customWidth="1"/>
    <col min="11781" max="11786" width="8.83203125" style="173"/>
    <col min="11787" max="11790" width="10.5" style="173" customWidth="1"/>
    <col min="11791" max="12033" width="8.83203125" style="173"/>
    <col min="12034" max="12035" width="6.5" style="173" customWidth="1"/>
    <col min="12036" max="12036" width="39.5" style="173" customWidth="1"/>
    <col min="12037" max="12042" width="8.83203125" style="173"/>
    <col min="12043" max="12046" width="10.5" style="173" customWidth="1"/>
    <col min="12047" max="12289" width="8.83203125" style="173"/>
    <col min="12290" max="12291" width="6.5" style="173" customWidth="1"/>
    <col min="12292" max="12292" width="39.5" style="173" customWidth="1"/>
    <col min="12293" max="12298" width="8.83203125" style="173"/>
    <col min="12299" max="12302" width="10.5" style="173" customWidth="1"/>
    <col min="12303" max="12545" width="8.83203125" style="173"/>
    <col min="12546" max="12547" width="6.5" style="173" customWidth="1"/>
    <col min="12548" max="12548" width="39.5" style="173" customWidth="1"/>
    <col min="12549" max="12554" width="8.83203125" style="173"/>
    <col min="12555" max="12558" width="10.5" style="173" customWidth="1"/>
    <col min="12559" max="12801" width="8.83203125" style="173"/>
    <col min="12802" max="12803" width="6.5" style="173" customWidth="1"/>
    <col min="12804" max="12804" width="39.5" style="173" customWidth="1"/>
    <col min="12805" max="12810" width="8.83203125" style="173"/>
    <col min="12811" max="12814" width="10.5" style="173" customWidth="1"/>
    <col min="12815" max="13057" width="8.83203125" style="173"/>
    <col min="13058" max="13059" width="6.5" style="173" customWidth="1"/>
    <col min="13060" max="13060" width="39.5" style="173" customWidth="1"/>
    <col min="13061" max="13066" width="8.83203125" style="173"/>
    <col min="13067" max="13070" width="10.5" style="173" customWidth="1"/>
    <col min="13071" max="13313" width="8.83203125" style="173"/>
    <col min="13314" max="13315" width="6.5" style="173" customWidth="1"/>
    <col min="13316" max="13316" width="39.5" style="173" customWidth="1"/>
    <col min="13317" max="13322" width="8.83203125" style="173"/>
    <col min="13323" max="13326" width="10.5" style="173" customWidth="1"/>
    <col min="13327" max="13569" width="8.83203125" style="173"/>
    <col min="13570" max="13571" width="6.5" style="173" customWidth="1"/>
    <col min="13572" max="13572" width="39.5" style="173" customWidth="1"/>
    <col min="13573" max="13578" width="8.83203125" style="173"/>
    <col min="13579" max="13582" width="10.5" style="173" customWidth="1"/>
    <col min="13583" max="13825" width="8.83203125" style="173"/>
    <col min="13826" max="13827" width="6.5" style="173" customWidth="1"/>
    <col min="13828" max="13828" width="39.5" style="173" customWidth="1"/>
    <col min="13829" max="13834" width="8.83203125" style="173"/>
    <col min="13835" max="13838" width="10.5" style="173" customWidth="1"/>
    <col min="13839" max="14081" width="8.83203125" style="173"/>
    <col min="14082" max="14083" width="6.5" style="173" customWidth="1"/>
    <col min="14084" max="14084" width="39.5" style="173" customWidth="1"/>
    <col min="14085" max="14090" width="8.83203125" style="173"/>
    <col min="14091" max="14094" width="10.5" style="173" customWidth="1"/>
    <col min="14095" max="14337" width="8.83203125" style="173"/>
    <col min="14338" max="14339" width="6.5" style="173" customWidth="1"/>
    <col min="14340" max="14340" width="39.5" style="173" customWidth="1"/>
    <col min="14341" max="14346" width="8.83203125" style="173"/>
    <col min="14347" max="14350" width="10.5" style="173" customWidth="1"/>
    <col min="14351" max="14593" width="8.83203125" style="173"/>
    <col min="14594" max="14595" width="6.5" style="173" customWidth="1"/>
    <col min="14596" max="14596" width="39.5" style="173" customWidth="1"/>
    <col min="14597" max="14602" width="8.83203125" style="173"/>
    <col min="14603" max="14606" width="10.5" style="173" customWidth="1"/>
    <col min="14607" max="14849" width="8.83203125" style="173"/>
    <col min="14850" max="14851" width="6.5" style="173" customWidth="1"/>
    <col min="14852" max="14852" width="39.5" style="173" customWidth="1"/>
    <col min="14853" max="14858" width="8.83203125" style="173"/>
    <col min="14859" max="14862" width="10.5" style="173" customWidth="1"/>
    <col min="14863" max="15105" width="8.83203125" style="173"/>
    <col min="15106" max="15107" width="6.5" style="173" customWidth="1"/>
    <col min="15108" max="15108" width="39.5" style="173" customWidth="1"/>
    <col min="15109" max="15114" width="8.83203125" style="173"/>
    <col min="15115" max="15118" width="10.5" style="173" customWidth="1"/>
    <col min="15119" max="15361" width="8.83203125" style="173"/>
    <col min="15362" max="15363" width="6.5" style="173" customWidth="1"/>
    <col min="15364" max="15364" width="39.5" style="173" customWidth="1"/>
    <col min="15365" max="15370" width="8.83203125" style="173"/>
    <col min="15371" max="15374" width="10.5" style="173" customWidth="1"/>
    <col min="15375" max="15617" width="8.83203125" style="173"/>
    <col min="15618" max="15619" width="6.5" style="173" customWidth="1"/>
    <col min="15620" max="15620" width="39.5" style="173" customWidth="1"/>
    <col min="15621" max="15626" width="8.83203125" style="173"/>
    <col min="15627" max="15630" width="10.5" style="173" customWidth="1"/>
    <col min="15631" max="15873" width="8.83203125" style="173"/>
    <col min="15874" max="15875" width="6.5" style="173" customWidth="1"/>
    <col min="15876" max="15876" width="39.5" style="173" customWidth="1"/>
    <col min="15877" max="15882" width="8.83203125" style="173"/>
    <col min="15883" max="15886" width="10.5" style="173" customWidth="1"/>
    <col min="15887" max="16129" width="8.83203125" style="173"/>
    <col min="16130" max="16131" width="6.5" style="173" customWidth="1"/>
    <col min="16132" max="16132" width="39.5" style="173" customWidth="1"/>
    <col min="16133" max="16138" width="8.83203125" style="173"/>
    <col min="16139" max="16142" width="10.5" style="173" customWidth="1"/>
    <col min="16143" max="16384" width="8.83203125" style="173"/>
  </cols>
  <sheetData>
    <row r="1" spans="2:17" x14ac:dyDescent="0.2">
      <c r="O1" s="174" t="s">
        <v>482</v>
      </c>
    </row>
    <row r="2" spans="2:17" x14ac:dyDescent="0.2">
      <c r="E2" s="174">
        <v>2005</v>
      </c>
      <c r="F2" s="174">
        <v>2006</v>
      </c>
      <c r="G2" s="174">
        <v>2007</v>
      </c>
      <c r="H2" s="174">
        <v>2008</v>
      </c>
      <c r="I2" s="174">
        <v>2009</v>
      </c>
      <c r="J2" s="174">
        <v>2010</v>
      </c>
      <c r="K2" s="174">
        <v>2011</v>
      </c>
      <c r="L2" s="174">
        <v>2012</v>
      </c>
      <c r="M2" s="174">
        <v>2013</v>
      </c>
      <c r="N2" s="174">
        <v>2014</v>
      </c>
      <c r="O2" s="174" t="s">
        <v>5829</v>
      </c>
    </row>
    <row r="3" spans="2:17" x14ac:dyDescent="0.2">
      <c r="B3" s="176" t="s">
        <v>517</v>
      </c>
    </row>
    <row r="4" spans="2:17" x14ac:dyDescent="0.2">
      <c r="B4" s="176"/>
      <c r="D4" s="339" t="s">
        <v>5799</v>
      </c>
      <c r="E4" s="340">
        <v>211560.9</v>
      </c>
      <c r="F4" s="340">
        <v>208079.69</v>
      </c>
      <c r="G4" s="340">
        <v>215950.13</v>
      </c>
      <c r="H4" s="340">
        <v>230106.61</v>
      </c>
      <c r="I4" s="340">
        <v>245596.92</v>
      </c>
      <c r="J4" s="340">
        <v>232755.67</v>
      </c>
      <c r="K4" s="340">
        <v>236266.59</v>
      </c>
      <c r="L4" s="340">
        <v>218912.57</v>
      </c>
      <c r="M4" s="340">
        <v>203272.76</v>
      </c>
      <c r="N4" s="340">
        <v>201102.37</v>
      </c>
    </row>
    <row r="5" spans="2:17" x14ac:dyDescent="0.2">
      <c r="B5" s="176"/>
      <c r="D5" s="339"/>
      <c r="E5" s="340"/>
      <c r="F5" s="340"/>
      <c r="G5" s="340"/>
      <c r="H5" s="340"/>
      <c r="I5" s="340"/>
      <c r="J5" s="340"/>
      <c r="K5" s="340"/>
      <c r="L5" s="340"/>
      <c r="M5" s="340">
        <v>5000</v>
      </c>
      <c r="N5" s="340"/>
    </row>
    <row r="6" spans="2:17" x14ac:dyDescent="0.2">
      <c r="B6" s="176"/>
      <c r="D6" s="339" t="s">
        <v>5801</v>
      </c>
      <c r="E6" s="340">
        <v>0</v>
      </c>
      <c r="F6" s="340">
        <v>400</v>
      </c>
      <c r="G6" s="340">
        <v>2090</v>
      </c>
      <c r="H6" s="340">
        <v>125</v>
      </c>
      <c r="I6" s="340">
        <v>1400</v>
      </c>
      <c r="J6" s="340">
        <v>0</v>
      </c>
      <c r="K6" s="340">
        <v>0</v>
      </c>
      <c r="L6" s="340">
        <v>150</v>
      </c>
      <c r="M6" s="340">
        <v>36250</v>
      </c>
      <c r="N6" s="340">
        <v>86501.08</v>
      </c>
      <c r="P6" s="177">
        <v>112531.73999999999</v>
      </c>
      <c r="Q6" s="173" t="s">
        <v>6060</v>
      </c>
    </row>
    <row r="7" spans="2:17" x14ac:dyDescent="0.2">
      <c r="B7" s="176"/>
      <c r="D7" s="339" t="s">
        <v>5802</v>
      </c>
      <c r="E7" s="340">
        <v>0</v>
      </c>
      <c r="F7" s="340">
        <v>0</v>
      </c>
      <c r="G7" s="340">
        <v>0</v>
      </c>
      <c r="H7" s="340">
        <v>600</v>
      </c>
      <c r="I7" s="340">
        <v>0</v>
      </c>
      <c r="J7" s="340">
        <v>0</v>
      </c>
      <c r="K7" s="340">
        <v>0</v>
      </c>
      <c r="L7" s="340">
        <v>0</v>
      </c>
      <c r="M7" s="340">
        <v>0</v>
      </c>
      <c r="N7" s="340">
        <v>0</v>
      </c>
      <c r="P7" s="177">
        <f>P6-N6</f>
        <v>26030.659999999989</v>
      </c>
    </row>
    <row r="8" spans="2:17" x14ac:dyDescent="0.2">
      <c r="B8" s="176"/>
      <c r="D8" s="339" t="s">
        <v>5803</v>
      </c>
      <c r="E8" s="340">
        <v>34396.019999999997</v>
      </c>
      <c r="F8" s="340">
        <v>118931.4</v>
      </c>
      <c r="G8" s="340">
        <v>50342.42</v>
      </c>
      <c r="H8" s="340">
        <v>46599.37</v>
      </c>
      <c r="I8" s="340">
        <v>117853.93</v>
      </c>
      <c r="J8" s="340">
        <v>106061.6</v>
      </c>
      <c r="K8" s="340">
        <v>62156.1</v>
      </c>
      <c r="L8" s="340">
        <v>36180.26</v>
      </c>
      <c r="M8" s="340">
        <v>52106.02</v>
      </c>
      <c r="N8" s="340">
        <v>54593.45</v>
      </c>
      <c r="P8" s="184">
        <f>P7-N12</f>
        <v>5675.0599999999904</v>
      </c>
    </row>
    <row r="9" spans="2:17" x14ac:dyDescent="0.2">
      <c r="B9" s="176"/>
      <c r="D9" s="339" t="s">
        <v>5800</v>
      </c>
      <c r="E9" s="340">
        <v>0</v>
      </c>
      <c r="F9" s="340">
        <v>0</v>
      </c>
      <c r="G9" s="340">
        <v>0</v>
      </c>
      <c r="H9" s="340">
        <v>0</v>
      </c>
      <c r="I9" s="340">
        <v>0</v>
      </c>
      <c r="J9" s="340">
        <v>25</v>
      </c>
      <c r="K9" s="340">
        <v>0</v>
      </c>
      <c r="L9" s="340">
        <v>0</v>
      </c>
      <c r="M9" s="340">
        <v>0</v>
      </c>
      <c r="N9" s="340">
        <v>0</v>
      </c>
    </row>
    <row r="10" spans="2:17" x14ac:dyDescent="0.2">
      <c r="B10" s="176"/>
      <c r="D10" s="339" t="s">
        <v>6057</v>
      </c>
      <c r="E10" s="340">
        <f>E11-SUM(E4:E9)</f>
        <v>8.0000000016298145E-2</v>
      </c>
      <c r="F10" s="340">
        <f t="shared" ref="F10:N10" si="0">F11-SUM(F4:F9)</f>
        <v>-8.999999996740371E-2</v>
      </c>
      <c r="G10" s="340">
        <f t="shared" si="0"/>
        <v>0.45000000001164153</v>
      </c>
      <c r="H10" s="340">
        <f t="shared" si="0"/>
        <v>2.0000000018626451E-2</v>
      </c>
      <c r="I10" s="340">
        <f t="shared" si="0"/>
        <v>0.15000000002328306</v>
      </c>
      <c r="J10" s="340">
        <f t="shared" si="0"/>
        <v>-0.27000000001862645</v>
      </c>
      <c r="K10" s="340">
        <f t="shared" si="0"/>
        <v>0.30999999999767169</v>
      </c>
      <c r="L10" s="340">
        <f t="shared" si="0"/>
        <v>0.16999999998370185</v>
      </c>
      <c r="M10" s="340">
        <f t="shared" si="0"/>
        <v>-0.78000000002793968</v>
      </c>
      <c r="N10" s="340">
        <f t="shared" si="0"/>
        <v>-125.90000000002328</v>
      </c>
    </row>
    <row r="11" spans="2:17" x14ac:dyDescent="0.2">
      <c r="C11" s="173" t="s">
        <v>468</v>
      </c>
      <c r="E11" s="177">
        <v>245957</v>
      </c>
      <c r="F11" s="177">
        <v>327411</v>
      </c>
      <c r="G11" s="177">
        <v>268383</v>
      </c>
      <c r="H11" s="177">
        <v>277431</v>
      </c>
      <c r="I11" s="177">
        <v>364851</v>
      </c>
      <c r="J11" s="177">
        <v>338842</v>
      </c>
      <c r="K11" s="177">
        <v>298423</v>
      </c>
      <c r="L11" s="177">
        <v>255243</v>
      </c>
      <c r="M11" s="177">
        <v>296628</v>
      </c>
      <c r="N11" s="177">
        <v>342071</v>
      </c>
      <c r="O11" s="179">
        <f>SUM(E11:N11)</f>
        <v>3015240</v>
      </c>
    </row>
    <row r="12" spans="2:17" x14ac:dyDescent="0.2">
      <c r="D12" s="339" t="s">
        <v>6055</v>
      </c>
      <c r="E12" s="340">
        <v>28854.52</v>
      </c>
      <c r="F12" s="340">
        <v>0</v>
      </c>
      <c r="G12" s="340">
        <v>0</v>
      </c>
      <c r="H12" s="340">
        <v>0</v>
      </c>
      <c r="I12" s="340">
        <v>0</v>
      </c>
      <c r="J12" s="340">
        <v>1000</v>
      </c>
      <c r="K12" s="340">
        <v>0</v>
      </c>
      <c r="L12" s="340">
        <v>0</v>
      </c>
      <c r="M12" s="340">
        <v>0</v>
      </c>
      <c r="N12" s="340">
        <v>20355.599999999999</v>
      </c>
      <c r="O12" s="184"/>
    </row>
    <row r="13" spans="2:17" x14ac:dyDescent="0.2">
      <c r="D13" s="339" t="s">
        <v>6056</v>
      </c>
      <c r="E13" s="340">
        <v>4330</v>
      </c>
      <c r="F13" s="340">
        <v>5360</v>
      </c>
      <c r="G13" s="340">
        <v>1050</v>
      </c>
      <c r="H13" s="340">
        <v>3380</v>
      </c>
      <c r="I13" s="340">
        <v>750</v>
      </c>
      <c r="J13" s="340">
        <v>2477</v>
      </c>
      <c r="K13" s="340">
        <v>1545</v>
      </c>
      <c r="L13" s="340">
        <v>2800</v>
      </c>
      <c r="M13" s="340">
        <v>2281</v>
      </c>
      <c r="N13" s="340">
        <v>3757.5</v>
      </c>
      <c r="O13" s="184"/>
    </row>
    <row r="14" spans="2:17" x14ac:dyDescent="0.2">
      <c r="D14" s="339" t="s">
        <v>420</v>
      </c>
      <c r="E14" s="340">
        <f>E15-E12-E13</f>
        <v>-0.52000000000043656</v>
      </c>
      <c r="F14" s="340"/>
      <c r="G14" s="340"/>
      <c r="H14" s="340"/>
      <c r="I14" s="340"/>
      <c r="J14" s="340"/>
      <c r="K14" s="340"/>
      <c r="L14" s="340"/>
      <c r="M14" s="340"/>
      <c r="N14" s="340">
        <f t="shared" ref="N14" si="1">N15-N12-N13</f>
        <v>2.9000000000014552</v>
      </c>
      <c r="O14" s="184"/>
    </row>
    <row r="15" spans="2:17" x14ac:dyDescent="0.2">
      <c r="C15" s="173" t="s">
        <v>518</v>
      </c>
      <c r="E15" s="177">
        <v>33184</v>
      </c>
      <c r="F15" s="177">
        <v>5360</v>
      </c>
      <c r="G15" s="177">
        <v>1050</v>
      </c>
      <c r="H15" s="177">
        <v>3380</v>
      </c>
      <c r="I15" s="177">
        <v>750</v>
      </c>
      <c r="J15" s="177">
        <v>3477</v>
      </c>
      <c r="K15" s="177">
        <v>1545</v>
      </c>
      <c r="L15" s="177">
        <v>2800</v>
      </c>
      <c r="M15" s="177">
        <v>2281</v>
      </c>
      <c r="N15" s="177">
        <v>24116</v>
      </c>
      <c r="O15" s="179">
        <f t="shared" ref="O15:O21" si="2">SUM(E15:N15)</f>
        <v>77943</v>
      </c>
    </row>
    <row r="16" spans="2:17" x14ac:dyDescent="0.2">
      <c r="C16" s="173" t="s">
        <v>519</v>
      </c>
      <c r="E16" s="177">
        <v>41228</v>
      </c>
      <c r="F16" s="177">
        <v>41831</v>
      </c>
      <c r="G16" s="177">
        <v>42195</v>
      </c>
      <c r="H16" s="177">
        <v>44783</v>
      </c>
      <c r="I16" s="177">
        <v>49251</v>
      </c>
      <c r="J16" s="177">
        <v>43799</v>
      </c>
      <c r="K16" s="177">
        <v>71636</v>
      </c>
      <c r="L16" s="177">
        <v>118351</v>
      </c>
      <c r="M16" s="177">
        <v>135113</v>
      </c>
      <c r="N16" s="177">
        <v>183949</v>
      </c>
      <c r="O16" s="179">
        <f t="shared" si="2"/>
        <v>772136</v>
      </c>
    </row>
    <row r="17" spans="2:19" x14ac:dyDescent="0.2">
      <c r="C17" s="173" t="s">
        <v>520</v>
      </c>
      <c r="E17" s="177">
        <v>9138</v>
      </c>
      <c r="F17" s="177">
        <v>7100</v>
      </c>
      <c r="G17" s="177">
        <v>3449</v>
      </c>
      <c r="H17" s="177">
        <v>1951</v>
      </c>
      <c r="I17" s="177">
        <v>4547</v>
      </c>
      <c r="J17" s="177">
        <v>3886</v>
      </c>
      <c r="K17" s="177">
        <v>2923</v>
      </c>
      <c r="L17" s="177">
        <v>1984</v>
      </c>
      <c r="M17" s="177">
        <v>2574</v>
      </c>
      <c r="N17" s="177">
        <v>2255</v>
      </c>
      <c r="O17" s="179">
        <f t="shared" si="2"/>
        <v>39807</v>
      </c>
    </row>
    <row r="18" spans="2:19" x14ac:dyDescent="0.2">
      <c r="C18" s="173" t="s">
        <v>521</v>
      </c>
      <c r="E18" s="177">
        <v>86910</v>
      </c>
      <c r="F18" s="177">
        <v>93289</v>
      </c>
      <c r="G18" s="177">
        <v>100981</v>
      </c>
      <c r="H18" s="177">
        <v>105034</v>
      </c>
      <c r="I18" s="177">
        <v>103012</v>
      </c>
      <c r="J18" s="177">
        <v>91197</v>
      </c>
      <c r="K18" s="177">
        <v>81017</v>
      </c>
      <c r="L18" s="177">
        <v>77130</v>
      </c>
      <c r="M18" s="177">
        <v>75914</v>
      </c>
      <c r="N18" s="177">
        <v>76502</v>
      </c>
      <c r="O18" s="179">
        <f t="shared" si="2"/>
        <v>890986</v>
      </c>
    </row>
    <row r="19" spans="2:19" x14ac:dyDescent="0.2">
      <c r="C19" s="173" t="s">
        <v>522</v>
      </c>
      <c r="E19" s="177">
        <v>51273</v>
      </c>
      <c r="F19" s="177">
        <v>88091</v>
      </c>
      <c r="G19" s="177">
        <v>106982</v>
      </c>
      <c r="H19" s="177">
        <v>-225588</v>
      </c>
      <c r="I19" s="177">
        <v>-395137</v>
      </c>
      <c r="J19" s="177">
        <v>85232</v>
      </c>
      <c r="K19" s="177">
        <v>213565</v>
      </c>
      <c r="L19" s="177">
        <v>-58297</v>
      </c>
      <c r="M19" s="177">
        <v>116120</v>
      </c>
      <c r="N19" s="177">
        <v>217041</v>
      </c>
      <c r="O19" s="179">
        <f t="shared" si="2"/>
        <v>199282</v>
      </c>
      <c r="P19" s="179">
        <f>O18+O19</f>
        <v>1090268</v>
      </c>
      <c r="Q19" s="173" t="s">
        <v>6058</v>
      </c>
    </row>
    <row r="20" spans="2:19" x14ac:dyDescent="0.2">
      <c r="C20" s="173" t="s">
        <v>420</v>
      </c>
      <c r="E20" s="178">
        <v>375</v>
      </c>
      <c r="F20" s="178">
        <v>325</v>
      </c>
      <c r="G20" s="178">
        <v>423</v>
      </c>
      <c r="H20" s="178">
        <v>750</v>
      </c>
      <c r="I20" s="178">
        <v>540</v>
      </c>
      <c r="J20" s="178">
        <v>820</v>
      </c>
      <c r="K20" s="178">
        <v>1109</v>
      </c>
      <c r="L20" s="178">
        <v>714</v>
      </c>
      <c r="M20" s="178">
        <v>695</v>
      </c>
      <c r="N20" s="178">
        <v>682</v>
      </c>
      <c r="O20" s="178">
        <f t="shared" si="2"/>
        <v>6433</v>
      </c>
    </row>
    <row r="21" spans="2:19" x14ac:dyDescent="0.2">
      <c r="B21" s="176" t="s">
        <v>523</v>
      </c>
      <c r="E21" s="177">
        <f>SUM(E15:E20)+E11</f>
        <v>468065</v>
      </c>
      <c r="F21" s="177">
        <f t="shared" ref="F21:N21" si="3">SUM(F15:F20)+F11</f>
        <v>563407</v>
      </c>
      <c r="G21" s="177">
        <f t="shared" si="3"/>
        <v>523463</v>
      </c>
      <c r="H21" s="177">
        <f t="shared" si="3"/>
        <v>207741</v>
      </c>
      <c r="I21" s="177">
        <f t="shared" si="3"/>
        <v>127814</v>
      </c>
      <c r="J21" s="177">
        <f>SUM(J15:J20)+J11-1</f>
        <v>567252</v>
      </c>
      <c r="K21" s="177">
        <f t="shared" si="3"/>
        <v>670218</v>
      </c>
      <c r="L21" s="177">
        <f t="shared" si="3"/>
        <v>397925</v>
      </c>
      <c r="M21" s="177">
        <f t="shared" si="3"/>
        <v>629325</v>
      </c>
      <c r="N21" s="177">
        <f t="shared" si="3"/>
        <v>846616</v>
      </c>
      <c r="O21" s="179">
        <f t="shared" si="2"/>
        <v>5001826</v>
      </c>
      <c r="P21" s="179">
        <f>O21-P19</f>
        <v>3911558</v>
      </c>
      <c r="Q21" s="173" t="s">
        <v>6059</v>
      </c>
    </row>
    <row r="22" spans="2:19" x14ac:dyDescent="0.2">
      <c r="E22" s="177"/>
      <c r="F22" s="177"/>
      <c r="G22" s="177"/>
      <c r="H22" s="177"/>
      <c r="I22" s="177"/>
      <c r="J22" s="177"/>
      <c r="K22" s="177"/>
      <c r="L22" s="177"/>
      <c r="M22" s="177"/>
      <c r="N22" s="177"/>
    </row>
    <row r="23" spans="2:19" x14ac:dyDescent="0.2">
      <c r="B23" s="176" t="s">
        <v>524</v>
      </c>
      <c r="I23" s="177"/>
      <c r="J23" s="177"/>
      <c r="K23" s="177"/>
      <c r="L23" s="177"/>
      <c r="M23" s="177"/>
      <c r="N23" s="177"/>
    </row>
    <row r="24" spans="2:19" x14ac:dyDescent="0.2">
      <c r="C24" s="173" t="s">
        <v>525</v>
      </c>
      <c r="E24" s="177">
        <v>161721</v>
      </c>
      <c r="F24" s="177">
        <v>196238</v>
      </c>
      <c r="G24" s="177">
        <v>174478</v>
      </c>
      <c r="H24" s="177">
        <v>157987</v>
      </c>
      <c r="I24" s="177">
        <v>175713</v>
      </c>
      <c r="J24" s="177">
        <v>151147</v>
      </c>
      <c r="K24" s="177">
        <v>119342</v>
      </c>
      <c r="L24" s="177">
        <v>151930</v>
      </c>
      <c r="M24" s="177">
        <v>144052</v>
      </c>
      <c r="N24" s="177">
        <v>182025</v>
      </c>
      <c r="O24" s="179">
        <f t="shared" ref="O24:O29" si="4">SUM(E24:N24)</f>
        <v>1614633</v>
      </c>
    </row>
    <row r="25" spans="2:19" x14ac:dyDescent="0.2">
      <c r="C25" s="173" t="s">
        <v>526</v>
      </c>
      <c r="E25" s="177">
        <v>69890</v>
      </c>
      <c r="F25" s="177">
        <v>92152</v>
      </c>
      <c r="G25" s="177">
        <v>70157</v>
      </c>
      <c r="H25" s="177">
        <v>73953</v>
      </c>
      <c r="I25" s="177">
        <v>78869</v>
      </c>
      <c r="J25" s="177">
        <v>87963</v>
      </c>
      <c r="K25" s="177">
        <v>103289</v>
      </c>
      <c r="L25" s="177">
        <v>73671</v>
      </c>
      <c r="M25" s="177">
        <v>63626</v>
      </c>
      <c r="N25" s="177">
        <v>59560</v>
      </c>
      <c r="O25" s="179">
        <f t="shared" si="4"/>
        <v>773130</v>
      </c>
    </row>
    <row r="26" spans="2:19" x14ac:dyDescent="0.2">
      <c r="C26" s="173" t="s">
        <v>527</v>
      </c>
      <c r="E26" s="177">
        <v>67458</v>
      </c>
      <c r="F26" s="177">
        <v>69852</v>
      </c>
      <c r="G26" s="177">
        <v>74956</v>
      </c>
      <c r="H26" s="177">
        <v>72686</v>
      </c>
      <c r="I26" s="177">
        <v>92360</v>
      </c>
      <c r="J26" s="177">
        <v>93091</v>
      </c>
      <c r="K26" s="177">
        <v>82257</v>
      </c>
      <c r="L26" s="177">
        <v>108955</v>
      </c>
      <c r="M26" s="177">
        <v>99761</v>
      </c>
      <c r="N26" s="177">
        <v>97420</v>
      </c>
      <c r="O26" s="179">
        <f t="shared" si="4"/>
        <v>858796</v>
      </c>
      <c r="P26" s="175"/>
      <c r="Q26" s="175"/>
      <c r="R26" s="175"/>
      <c r="S26" s="175"/>
    </row>
    <row r="27" spans="2:19" x14ac:dyDescent="0.2">
      <c r="C27" s="173" t="s">
        <v>528</v>
      </c>
      <c r="E27" s="177">
        <v>24208</v>
      </c>
      <c r="F27" s="177">
        <v>26771</v>
      </c>
      <c r="G27" s="177">
        <v>22232</v>
      </c>
      <c r="H27" s="177">
        <v>34853</v>
      </c>
      <c r="I27" s="177">
        <v>18358</v>
      </c>
      <c r="J27" s="177">
        <v>12095</v>
      </c>
      <c r="K27" s="177">
        <v>10644</v>
      </c>
      <c r="L27" s="177">
        <v>15137</v>
      </c>
      <c r="M27" s="177">
        <v>9707</v>
      </c>
      <c r="N27" s="177">
        <v>9632</v>
      </c>
      <c r="O27" s="179">
        <f t="shared" si="4"/>
        <v>183637</v>
      </c>
      <c r="P27" s="175"/>
      <c r="Q27" s="175"/>
      <c r="R27" s="175"/>
      <c r="S27" s="175"/>
    </row>
    <row r="28" spans="2:19" x14ac:dyDescent="0.2">
      <c r="C28" s="173" t="s">
        <v>529</v>
      </c>
      <c r="E28" s="177">
        <v>43500</v>
      </c>
      <c r="F28" s="177">
        <v>44250</v>
      </c>
      <c r="G28" s="177">
        <v>48750</v>
      </c>
      <c r="H28" s="177">
        <v>56250</v>
      </c>
      <c r="I28" s="177">
        <v>59500</v>
      </c>
      <c r="J28" s="177">
        <v>57635</v>
      </c>
      <c r="K28" s="177">
        <v>59785</v>
      </c>
      <c r="L28" s="177">
        <v>61740</v>
      </c>
      <c r="M28" s="177">
        <v>58315</v>
      </c>
      <c r="N28" s="177">
        <v>57715</v>
      </c>
      <c r="O28" s="179">
        <f t="shared" si="4"/>
        <v>547440</v>
      </c>
      <c r="P28" s="175"/>
      <c r="Q28" s="175"/>
      <c r="R28" s="175"/>
      <c r="S28" s="175"/>
    </row>
    <row r="29" spans="2:19" x14ac:dyDescent="0.2">
      <c r="C29" s="173" t="s">
        <v>530</v>
      </c>
      <c r="E29" s="177">
        <v>40926</v>
      </c>
      <c r="F29" s="177">
        <v>40072</v>
      </c>
      <c r="G29" s="177">
        <v>40439</v>
      </c>
      <c r="H29" s="177">
        <v>44672</v>
      </c>
      <c r="I29" s="177">
        <v>35559</v>
      </c>
      <c r="J29" s="177">
        <v>30111</v>
      </c>
      <c r="K29" s="177">
        <v>30624</v>
      </c>
      <c r="L29" s="177">
        <v>31313</v>
      </c>
      <c r="M29" s="177">
        <v>34576</v>
      </c>
      <c r="N29" s="177">
        <v>34854</v>
      </c>
      <c r="O29" s="179">
        <f t="shared" si="4"/>
        <v>363146</v>
      </c>
      <c r="P29" s="175"/>
      <c r="Q29" s="175"/>
      <c r="R29" s="175"/>
      <c r="S29" s="175"/>
    </row>
    <row r="30" spans="2:19" x14ac:dyDescent="0.2">
      <c r="C30" s="173" t="s">
        <v>531</v>
      </c>
      <c r="E30" s="177"/>
      <c r="F30" s="177"/>
      <c r="G30" s="177"/>
      <c r="H30" s="177"/>
      <c r="I30" s="177"/>
      <c r="J30" s="177"/>
      <c r="K30" s="177"/>
      <c r="L30" s="177">
        <v>21412</v>
      </c>
      <c r="M30" s="177">
        <v>22613</v>
      </c>
      <c r="N30" s="177">
        <v>23405</v>
      </c>
      <c r="O30" s="179">
        <f>SUM(E30:N30)</f>
        <v>67430</v>
      </c>
      <c r="P30" s="175"/>
      <c r="Q30" s="175"/>
      <c r="R30" s="175"/>
      <c r="S30" s="175"/>
    </row>
    <row r="31" spans="2:19" x14ac:dyDescent="0.2">
      <c r="C31" s="173" t="s">
        <v>532</v>
      </c>
      <c r="E31" s="178">
        <v>5679</v>
      </c>
      <c r="F31" s="178">
        <v>3209</v>
      </c>
      <c r="G31" s="178">
        <v>3611</v>
      </c>
      <c r="H31" s="178">
        <v>3687</v>
      </c>
      <c r="I31" s="178">
        <v>3262</v>
      </c>
      <c r="J31" s="178">
        <v>3498</v>
      </c>
      <c r="K31" s="178">
        <v>3979</v>
      </c>
      <c r="L31" s="178">
        <v>3604</v>
      </c>
      <c r="M31" s="178">
        <v>4636</v>
      </c>
      <c r="N31" s="178">
        <v>5670</v>
      </c>
      <c r="O31" s="178">
        <f>SUM(E31:N31)</f>
        <v>40835</v>
      </c>
      <c r="P31" s="175"/>
      <c r="Q31" s="175"/>
      <c r="R31" s="175"/>
      <c r="S31" s="175"/>
    </row>
    <row r="32" spans="2:19" x14ac:dyDescent="0.2">
      <c r="B32" s="176" t="s">
        <v>533</v>
      </c>
      <c r="E32" s="177">
        <f t="shared" ref="E32:N32" si="5">SUM(E24:E31)</f>
        <v>413382</v>
      </c>
      <c r="F32" s="177">
        <f t="shared" si="5"/>
        <v>472544</v>
      </c>
      <c r="G32" s="177">
        <f t="shared" si="5"/>
        <v>434623</v>
      </c>
      <c r="H32" s="177">
        <f t="shared" si="5"/>
        <v>444088</v>
      </c>
      <c r="I32" s="177">
        <f t="shared" si="5"/>
        <v>463621</v>
      </c>
      <c r="J32" s="177">
        <f t="shared" si="5"/>
        <v>435540</v>
      </c>
      <c r="K32" s="177">
        <f t="shared" si="5"/>
        <v>409920</v>
      </c>
      <c r="L32" s="177">
        <f t="shared" si="5"/>
        <v>467762</v>
      </c>
      <c r="M32" s="177">
        <f t="shared" si="5"/>
        <v>437286</v>
      </c>
      <c r="N32" s="177">
        <f t="shared" si="5"/>
        <v>470281</v>
      </c>
      <c r="O32" s="179">
        <f>SUM(E32:N32)</f>
        <v>4449047</v>
      </c>
      <c r="P32" s="175"/>
      <c r="Q32" s="175"/>
      <c r="R32" s="175"/>
      <c r="S32" s="175"/>
    </row>
    <row r="33" spans="2:19" x14ac:dyDescent="0.2">
      <c r="K33" s="177"/>
      <c r="L33" s="177"/>
      <c r="M33" s="177"/>
      <c r="N33" s="177"/>
      <c r="P33" s="175"/>
      <c r="Q33" s="175"/>
      <c r="R33" s="175"/>
      <c r="S33" s="175"/>
    </row>
    <row r="34" spans="2:19" x14ac:dyDescent="0.2">
      <c r="B34" s="176" t="s">
        <v>534</v>
      </c>
      <c r="E34" s="179">
        <f t="shared" ref="E34:N34" si="6">E21-E32</f>
        <v>54683</v>
      </c>
      <c r="F34" s="179">
        <f t="shared" si="6"/>
        <v>90863</v>
      </c>
      <c r="G34" s="179">
        <f t="shared" si="6"/>
        <v>88840</v>
      </c>
      <c r="H34" s="179">
        <f t="shared" si="6"/>
        <v>-236347</v>
      </c>
      <c r="I34" s="179">
        <f t="shared" si="6"/>
        <v>-335807</v>
      </c>
      <c r="J34" s="179">
        <f t="shared" si="6"/>
        <v>131712</v>
      </c>
      <c r="K34" s="179">
        <f t="shared" si="6"/>
        <v>260298</v>
      </c>
      <c r="L34" s="179">
        <f t="shared" si="6"/>
        <v>-69837</v>
      </c>
      <c r="M34" s="179">
        <f t="shared" si="6"/>
        <v>192039</v>
      </c>
      <c r="N34" s="179">
        <f t="shared" si="6"/>
        <v>376335</v>
      </c>
      <c r="O34" s="184">
        <f>P6+N18</f>
        <v>189033.74</v>
      </c>
      <c r="P34" s="184">
        <f>N34-O34</f>
        <v>187301.26</v>
      </c>
      <c r="Q34" s="175"/>
      <c r="R34" s="175"/>
      <c r="S34" s="175"/>
    </row>
    <row r="35" spans="2:19" x14ac:dyDescent="0.2">
      <c r="K35" s="177"/>
      <c r="L35" s="177"/>
      <c r="M35" s="177"/>
      <c r="N35" s="177"/>
      <c r="P35" s="175"/>
      <c r="Q35" s="175"/>
      <c r="R35" s="175"/>
      <c r="S35" s="175"/>
    </row>
    <row r="36" spans="2:19" x14ac:dyDescent="0.2">
      <c r="B36" s="176" t="s">
        <v>535</v>
      </c>
      <c r="E36" s="179">
        <v>2385022</v>
      </c>
      <c r="F36" s="179">
        <f t="shared" ref="F36:N36" si="7">E37</f>
        <v>2439705</v>
      </c>
      <c r="G36" s="179">
        <f t="shared" si="7"/>
        <v>2530568</v>
      </c>
      <c r="H36" s="179">
        <f t="shared" si="7"/>
        <v>2619408</v>
      </c>
      <c r="I36" s="179">
        <f t="shared" si="7"/>
        <v>2383061</v>
      </c>
      <c r="J36" s="179">
        <f t="shared" si="7"/>
        <v>2047254</v>
      </c>
      <c r="K36" s="179">
        <f t="shared" si="7"/>
        <v>2178966</v>
      </c>
      <c r="L36" s="179">
        <f t="shared" si="7"/>
        <v>2439264</v>
      </c>
      <c r="M36" s="179">
        <f t="shared" si="7"/>
        <v>2369427</v>
      </c>
      <c r="N36" s="179">
        <f t="shared" si="7"/>
        <v>2561466</v>
      </c>
      <c r="P36" s="175"/>
      <c r="Q36" s="175"/>
      <c r="R36" s="175"/>
      <c r="S36" s="175"/>
    </row>
    <row r="37" spans="2:19" x14ac:dyDescent="0.2">
      <c r="B37" s="176" t="s">
        <v>536</v>
      </c>
      <c r="E37" s="179">
        <f t="shared" ref="E37:N37" si="8">E36+E34</f>
        <v>2439705</v>
      </c>
      <c r="F37" s="179">
        <f t="shared" si="8"/>
        <v>2530568</v>
      </c>
      <c r="G37" s="179">
        <f t="shared" si="8"/>
        <v>2619408</v>
      </c>
      <c r="H37" s="179">
        <f t="shared" si="8"/>
        <v>2383061</v>
      </c>
      <c r="I37" s="179">
        <f t="shared" si="8"/>
        <v>2047254</v>
      </c>
      <c r="J37" s="179">
        <f t="shared" si="8"/>
        <v>2178966</v>
      </c>
      <c r="K37" s="179">
        <f t="shared" si="8"/>
        <v>2439264</v>
      </c>
      <c r="L37" s="179">
        <f t="shared" si="8"/>
        <v>2369427</v>
      </c>
      <c r="M37" s="179">
        <f t="shared" si="8"/>
        <v>2561466</v>
      </c>
      <c r="N37" s="179">
        <f t="shared" si="8"/>
        <v>2937801</v>
      </c>
      <c r="P37" s="175"/>
      <c r="Q37" s="175"/>
      <c r="R37" s="175"/>
      <c r="S37" s="175"/>
    </row>
    <row r="38" spans="2:19" x14ac:dyDescent="0.2">
      <c r="P38" s="175"/>
      <c r="Q38" s="175"/>
      <c r="R38" s="175"/>
      <c r="S38" s="175"/>
    </row>
    <row r="39" spans="2:19" x14ac:dyDescent="0.2">
      <c r="P39" s="175"/>
      <c r="Q39" s="175"/>
      <c r="R39" s="175"/>
      <c r="S39" s="175"/>
    </row>
    <row r="40" spans="2:19" x14ac:dyDescent="0.2">
      <c r="P40" s="175"/>
      <c r="Q40" s="175"/>
      <c r="R40" s="175"/>
      <c r="S40" s="175"/>
    </row>
    <row r="41" spans="2:19" x14ac:dyDescent="0.2">
      <c r="E41" s="174">
        <v>2005</v>
      </c>
      <c r="F41" s="174">
        <v>2006</v>
      </c>
      <c r="G41" s="174">
        <v>2007</v>
      </c>
      <c r="H41" s="174">
        <v>2008</v>
      </c>
      <c r="I41" s="174">
        <v>2009</v>
      </c>
      <c r="J41" s="174">
        <v>2010</v>
      </c>
      <c r="K41" s="174">
        <v>2011</v>
      </c>
      <c r="L41" s="174">
        <v>2012</v>
      </c>
      <c r="M41" s="174">
        <v>2013</v>
      </c>
      <c r="N41" s="174">
        <v>2014</v>
      </c>
      <c r="P41" s="175"/>
      <c r="Q41" s="175"/>
      <c r="R41" s="175"/>
      <c r="S41" s="175"/>
    </row>
    <row r="42" spans="2:19" x14ac:dyDescent="0.2">
      <c r="B42" s="176" t="s">
        <v>537</v>
      </c>
      <c r="P42" s="175"/>
      <c r="Q42" s="175"/>
      <c r="R42" s="175"/>
      <c r="S42" s="175"/>
    </row>
    <row r="43" spans="2:19" x14ac:dyDescent="0.2">
      <c r="C43" s="173" t="s">
        <v>538</v>
      </c>
      <c r="E43" s="177">
        <f t="shared" ref="E43:N43" si="9">E34</f>
        <v>54683</v>
      </c>
      <c r="F43" s="177">
        <f t="shared" si="9"/>
        <v>90863</v>
      </c>
      <c r="G43" s="177">
        <f t="shared" si="9"/>
        <v>88840</v>
      </c>
      <c r="H43" s="177">
        <f t="shared" si="9"/>
        <v>-236347</v>
      </c>
      <c r="I43" s="177">
        <f t="shared" si="9"/>
        <v>-335807</v>
      </c>
      <c r="J43" s="177">
        <f t="shared" si="9"/>
        <v>131712</v>
      </c>
      <c r="K43" s="177">
        <f t="shared" si="9"/>
        <v>260298</v>
      </c>
      <c r="L43" s="177">
        <f t="shared" si="9"/>
        <v>-69837</v>
      </c>
      <c r="M43" s="177">
        <f t="shared" si="9"/>
        <v>192039</v>
      </c>
      <c r="N43" s="177">
        <f t="shared" si="9"/>
        <v>376335</v>
      </c>
      <c r="O43" s="179"/>
      <c r="P43" s="175"/>
      <c r="Q43" s="175"/>
      <c r="R43" s="175"/>
      <c r="S43" s="175"/>
    </row>
    <row r="44" spans="2:19" x14ac:dyDescent="0.2">
      <c r="D44" s="173" t="s">
        <v>539</v>
      </c>
      <c r="E44" s="177">
        <f t="shared" ref="E44:N44" si="10">E29</f>
        <v>40926</v>
      </c>
      <c r="F44" s="177">
        <f t="shared" si="10"/>
        <v>40072</v>
      </c>
      <c r="G44" s="177">
        <f t="shared" si="10"/>
        <v>40439</v>
      </c>
      <c r="H44" s="177">
        <f t="shared" si="10"/>
        <v>44672</v>
      </c>
      <c r="I44" s="177">
        <f t="shared" si="10"/>
        <v>35559</v>
      </c>
      <c r="J44" s="177">
        <f t="shared" si="10"/>
        <v>30111</v>
      </c>
      <c r="K44" s="177">
        <f t="shared" si="10"/>
        <v>30624</v>
      </c>
      <c r="L44" s="177">
        <f t="shared" si="10"/>
        <v>31313</v>
      </c>
      <c r="M44" s="177">
        <f t="shared" si="10"/>
        <v>34576</v>
      </c>
      <c r="N44" s="177">
        <f t="shared" si="10"/>
        <v>34854</v>
      </c>
      <c r="O44" s="179">
        <f>SUM(E44:N44)</f>
        <v>363146</v>
      </c>
      <c r="P44" s="175"/>
      <c r="Q44" s="175"/>
      <c r="R44" s="175"/>
      <c r="S44" s="175"/>
    </row>
    <row r="45" spans="2:19" x14ac:dyDescent="0.2">
      <c r="D45" s="173" t="s">
        <v>540</v>
      </c>
      <c r="E45" s="180"/>
      <c r="F45" s="180"/>
      <c r="G45" s="180"/>
      <c r="H45" s="180"/>
      <c r="I45" s="180"/>
      <c r="J45" s="180"/>
      <c r="K45" s="180"/>
      <c r="L45" s="177">
        <v>559</v>
      </c>
      <c r="M45" s="177">
        <v>-833</v>
      </c>
      <c r="N45" s="177"/>
      <c r="O45" s="179">
        <f>SUM(E45:N45)</f>
        <v>-274</v>
      </c>
    </row>
    <row r="46" spans="2:19" x14ac:dyDescent="0.2">
      <c r="D46" s="173" t="s">
        <v>541</v>
      </c>
      <c r="E46" s="177">
        <f>-E19</f>
        <v>-51273</v>
      </c>
      <c r="F46" s="177">
        <f>-F19</f>
        <v>-88091</v>
      </c>
      <c r="G46" s="177">
        <v>-106637</v>
      </c>
      <c r="H46" s="177">
        <v>226097</v>
      </c>
      <c r="I46" s="177">
        <f>-I19</f>
        <v>395137</v>
      </c>
      <c r="J46" s="177">
        <v>-84535</v>
      </c>
      <c r="K46" s="177">
        <f>-K19</f>
        <v>-213565</v>
      </c>
      <c r="L46" s="177">
        <v>57738</v>
      </c>
      <c r="M46" s="177">
        <v>-115287</v>
      </c>
      <c r="N46" s="177">
        <v>-217131</v>
      </c>
      <c r="O46" s="179">
        <f>SUM(E46:N46)</f>
        <v>-197547</v>
      </c>
      <c r="P46" s="179">
        <f>O46+O45</f>
        <v>-197821</v>
      </c>
    </row>
    <row r="47" spans="2:19" x14ac:dyDescent="0.2">
      <c r="C47" s="173" t="s">
        <v>542</v>
      </c>
      <c r="E47" s="177"/>
      <c r="F47" s="177"/>
      <c r="G47" s="177"/>
      <c r="H47" s="177"/>
      <c r="I47" s="177"/>
      <c r="J47" s="177"/>
      <c r="K47" s="177"/>
      <c r="L47" s="177"/>
      <c r="M47" s="177"/>
      <c r="N47" s="177"/>
    </row>
    <row r="48" spans="2:19" x14ac:dyDescent="0.2">
      <c r="D48" s="173" t="s">
        <v>543</v>
      </c>
      <c r="E48" s="177">
        <v>2659</v>
      </c>
      <c r="F48" s="177"/>
      <c r="G48" s="177"/>
      <c r="H48" s="177">
        <v>453</v>
      </c>
      <c r="I48" s="177"/>
      <c r="J48" s="177"/>
      <c r="K48" s="177"/>
      <c r="L48" s="177"/>
      <c r="M48" s="177"/>
      <c r="N48" s="177"/>
    </row>
    <row r="49" spans="1:16142" x14ac:dyDescent="0.2">
      <c r="D49" s="173" t="s">
        <v>544</v>
      </c>
      <c r="E49" s="177">
        <v>3124</v>
      </c>
      <c r="F49" s="177">
        <v>-2373</v>
      </c>
      <c r="G49" s="177">
        <v>2310</v>
      </c>
      <c r="H49" s="177">
        <v>-1276</v>
      </c>
      <c r="I49" s="177">
        <v>910</v>
      </c>
      <c r="J49" s="177">
        <v>-2420</v>
      </c>
      <c r="K49" s="177">
        <v>2843</v>
      </c>
      <c r="L49" s="177">
        <v>-723</v>
      </c>
      <c r="M49" s="177">
        <v>600</v>
      </c>
      <c r="N49" s="177">
        <v>-545</v>
      </c>
    </row>
    <row r="50" spans="1:16142" x14ac:dyDescent="0.2">
      <c r="D50" s="173" t="s">
        <v>545</v>
      </c>
      <c r="E50" s="177">
        <v>1310</v>
      </c>
      <c r="F50" s="177">
        <v>-122</v>
      </c>
      <c r="G50" s="177">
        <v>-1692</v>
      </c>
      <c r="H50" s="177">
        <v>-1779</v>
      </c>
      <c r="I50" s="177">
        <v>-10485</v>
      </c>
      <c r="J50" s="177">
        <v>855</v>
      </c>
      <c r="K50" s="177">
        <v>835</v>
      </c>
      <c r="L50" s="177">
        <v>239</v>
      </c>
      <c r="M50" s="177">
        <v>1110</v>
      </c>
      <c r="N50" s="177">
        <v>-9257</v>
      </c>
    </row>
    <row r="51" spans="1:16142" x14ac:dyDescent="0.2">
      <c r="C51" s="173" t="s">
        <v>546</v>
      </c>
      <c r="E51" s="177"/>
      <c r="F51" s="177"/>
      <c r="G51" s="177"/>
      <c r="H51" s="177"/>
      <c r="I51" s="177"/>
      <c r="J51" s="177"/>
      <c r="K51" s="177"/>
      <c r="L51" s="177"/>
      <c r="M51" s="177"/>
      <c r="N51" s="177"/>
    </row>
    <row r="52" spans="1:16142" x14ac:dyDescent="0.2">
      <c r="D52" s="173" t="s">
        <v>547</v>
      </c>
      <c r="E52" s="177">
        <v>7599</v>
      </c>
      <c r="F52" s="177">
        <v>12812</v>
      </c>
      <c r="G52" s="177">
        <v>-18640</v>
      </c>
      <c r="H52" s="177">
        <v>11073</v>
      </c>
      <c r="I52" s="177">
        <v>3259</v>
      </c>
      <c r="J52" s="177">
        <v>-6402</v>
      </c>
      <c r="K52" s="177">
        <v>-10250</v>
      </c>
      <c r="L52" s="177">
        <v>44845</v>
      </c>
      <c r="M52" s="177">
        <v>-37742</v>
      </c>
      <c r="N52" s="177">
        <v>21250</v>
      </c>
    </row>
    <row r="53" spans="1:16142" x14ac:dyDescent="0.2">
      <c r="D53" s="173" t="s">
        <v>548</v>
      </c>
      <c r="E53" s="177"/>
      <c r="F53" s="177"/>
      <c r="G53" s="177">
        <v>-100</v>
      </c>
      <c r="H53" s="177">
        <v>100</v>
      </c>
      <c r="I53" s="177"/>
      <c r="J53" s="177">
        <v>-500</v>
      </c>
      <c r="K53" s="177">
        <v>6160</v>
      </c>
      <c r="L53" s="177">
        <v>2750</v>
      </c>
      <c r="M53" s="177">
        <v>1955</v>
      </c>
      <c r="N53" s="177">
        <v>-652</v>
      </c>
    </row>
    <row r="54" spans="1:16142" x14ac:dyDescent="0.2">
      <c r="D54" s="173" t="s">
        <v>549</v>
      </c>
      <c r="E54" s="181">
        <v>-300</v>
      </c>
      <c r="F54" s="181">
        <v>1825</v>
      </c>
      <c r="G54" s="181">
        <v>-1825</v>
      </c>
      <c r="H54" s="181"/>
      <c r="I54" s="181">
        <v>500</v>
      </c>
      <c r="J54" s="181">
        <v>1384</v>
      </c>
      <c r="K54" s="181">
        <v>-1884</v>
      </c>
      <c r="L54" s="181">
        <v>1427</v>
      </c>
      <c r="M54" s="181">
        <v>4585</v>
      </c>
      <c r="N54" s="181">
        <v>1662</v>
      </c>
    </row>
    <row r="55" spans="1:16142" x14ac:dyDescent="0.2">
      <c r="D55" s="173" t="s">
        <v>550</v>
      </c>
      <c r="E55" s="178">
        <v>-600</v>
      </c>
      <c r="F55" s="178">
        <v>170</v>
      </c>
      <c r="G55" s="178">
        <v>100</v>
      </c>
      <c r="H55" s="178">
        <v>-100</v>
      </c>
      <c r="I55" s="178"/>
      <c r="J55" s="178">
        <v>-1194</v>
      </c>
      <c r="K55" s="178"/>
      <c r="L55" s="178"/>
      <c r="M55" s="178"/>
      <c r="N55" s="178"/>
    </row>
    <row r="56" spans="1:16142" x14ac:dyDescent="0.2">
      <c r="B56" s="176" t="s">
        <v>551</v>
      </c>
      <c r="E56" s="177">
        <f t="shared" ref="E56:N56" si="11">SUM(E43:E55)</f>
        <v>58128</v>
      </c>
      <c r="F56" s="177">
        <f t="shared" si="11"/>
        <v>55156</v>
      </c>
      <c r="G56" s="177">
        <f t="shared" si="11"/>
        <v>2795</v>
      </c>
      <c r="H56" s="177">
        <f t="shared" si="11"/>
        <v>42893</v>
      </c>
      <c r="I56" s="177">
        <f t="shared" si="11"/>
        <v>89073</v>
      </c>
      <c r="J56" s="177">
        <f t="shared" si="11"/>
        <v>69011</v>
      </c>
      <c r="K56" s="177">
        <f t="shared" si="11"/>
        <v>75061</v>
      </c>
      <c r="L56" s="177">
        <f t="shared" si="11"/>
        <v>68311</v>
      </c>
      <c r="M56" s="177">
        <f t="shared" si="11"/>
        <v>81003</v>
      </c>
      <c r="N56" s="177">
        <f t="shared" si="11"/>
        <v>206516</v>
      </c>
      <c r="O56" s="179">
        <f>SUM(E56:N56)</f>
        <v>747947</v>
      </c>
      <c r="P56" s="184">
        <f>N56-O56</f>
        <v>-541431</v>
      </c>
    </row>
    <row r="57" spans="1:16142" x14ac:dyDescent="0.2">
      <c r="M57" s="177"/>
      <c r="N57" s="177"/>
    </row>
    <row r="58" spans="1:16142" x14ac:dyDescent="0.2">
      <c r="B58" s="176" t="s">
        <v>552</v>
      </c>
      <c r="M58" s="177"/>
      <c r="N58" s="177"/>
    </row>
    <row r="59" spans="1:16142" s="175" customFormat="1" x14ac:dyDescent="0.2">
      <c r="A59" s="173"/>
      <c r="B59" s="173"/>
      <c r="C59" s="173" t="s">
        <v>553</v>
      </c>
      <c r="D59" s="173"/>
      <c r="E59" s="177">
        <v>-75000</v>
      </c>
      <c r="F59" s="177">
        <v>-41540</v>
      </c>
      <c r="G59" s="177"/>
      <c r="H59" s="177">
        <v>-40000</v>
      </c>
      <c r="I59" s="177"/>
      <c r="J59" s="177"/>
      <c r="K59" s="177">
        <v>-100000</v>
      </c>
      <c r="L59" s="177"/>
      <c r="M59" s="177"/>
      <c r="N59" s="177">
        <v>-8000</v>
      </c>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73"/>
      <c r="AM59" s="173"/>
      <c r="AN59" s="173"/>
      <c r="AO59" s="173"/>
      <c r="AP59" s="173"/>
      <c r="AQ59" s="173"/>
      <c r="AR59" s="173"/>
      <c r="AS59" s="173"/>
      <c r="AT59" s="173"/>
      <c r="AU59" s="173"/>
      <c r="AV59" s="173"/>
      <c r="AW59" s="173"/>
      <c r="AX59" s="173"/>
      <c r="AY59" s="173"/>
      <c r="AZ59" s="173"/>
      <c r="BA59" s="173"/>
      <c r="BB59" s="173"/>
      <c r="BC59" s="173"/>
      <c r="BD59" s="173"/>
      <c r="BE59" s="173"/>
      <c r="BF59" s="173"/>
      <c r="BG59" s="173"/>
      <c r="BH59" s="173"/>
      <c r="BI59" s="173"/>
      <c r="BJ59" s="173"/>
      <c r="BK59" s="173"/>
      <c r="BL59" s="173"/>
      <c r="BM59" s="173"/>
      <c r="BN59" s="173"/>
      <c r="BO59" s="173"/>
      <c r="BP59" s="173"/>
      <c r="BQ59" s="173"/>
      <c r="BR59" s="173"/>
      <c r="BS59" s="173"/>
      <c r="BT59" s="173"/>
      <c r="BU59" s="173"/>
      <c r="BV59" s="173"/>
      <c r="BW59" s="173"/>
      <c r="BX59" s="173"/>
      <c r="BY59" s="173"/>
      <c r="BZ59" s="173"/>
      <c r="CA59" s="173"/>
      <c r="CB59" s="173"/>
      <c r="CC59" s="173"/>
      <c r="CD59" s="173"/>
      <c r="CE59" s="173"/>
      <c r="CF59" s="173"/>
      <c r="CG59" s="173"/>
      <c r="CH59" s="173"/>
      <c r="CI59" s="173"/>
      <c r="CJ59" s="173"/>
      <c r="CK59" s="173"/>
      <c r="CL59" s="173"/>
      <c r="CM59" s="173"/>
      <c r="CN59" s="173"/>
      <c r="CO59" s="173"/>
      <c r="CP59" s="173"/>
      <c r="CQ59" s="173"/>
      <c r="CR59" s="173"/>
      <c r="CS59" s="173"/>
      <c r="CT59" s="173"/>
      <c r="CU59" s="173"/>
      <c r="CV59" s="173"/>
      <c r="CW59" s="173"/>
      <c r="CX59" s="173"/>
      <c r="CY59" s="173"/>
      <c r="CZ59" s="173"/>
      <c r="DA59" s="173"/>
      <c r="DB59" s="173"/>
      <c r="DC59" s="173"/>
      <c r="DD59" s="173"/>
      <c r="DE59" s="173"/>
      <c r="DF59" s="173"/>
      <c r="DG59" s="173"/>
      <c r="DH59" s="173"/>
      <c r="DI59" s="173"/>
      <c r="DJ59" s="173"/>
      <c r="DK59" s="173"/>
      <c r="DL59" s="173"/>
      <c r="DM59" s="173"/>
      <c r="DN59" s="173"/>
      <c r="DO59" s="173"/>
      <c r="DP59" s="173"/>
      <c r="DQ59" s="173"/>
      <c r="DR59" s="173"/>
      <c r="DS59" s="173"/>
      <c r="DT59" s="173"/>
      <c r="DU59" s="173"/>
      <c r="DV59" s="173"/>
      <c r="DW59" s="173"/>
      <c r="DX59" s="173"/>
      <c r="DY59" s="173"/>
      <c r="DZ59" s="173"/>
      <c r="EA59" s="173"/>
      <c r="EB59" s="173"/>
      <c r="EC59" s="173"/>
      <c r="ED59" s="173"/>
      <c r="EE59" s="173"/>
      <c r="EF59" s="173"/>
      <c r="EG59" s="173"/>
      <c r="EH59" s="173"/>
      <c r="EI59" s="173"/>
      <c r="EJ59" s="173"/>
      <c r="EK59" s="173"/>
      <c r="EL59" s="173"/>
      <c r="EM59" s="173"/>
      <c r="EN59" s="173"/>
      <c r="EO59" s="173"/>
      <c r="EP59" s="173"/>
      <c r="EQ59" s="173"/>
      <c r="ER59" s="173"/>
      <c r="ES59" s="173"/>
      <c r="ET59" s="173"/>
      <c r="EU59" s="173"/>
      <c r="EV59" s="173"/>
      <c r="EW59" s="173"/>
      <c r="EX59" s="173"/>
      <c r="EY59" s="173"/>
      <c r="EZ59" s="173"/>
      <c r="FA59" s="173"/>
      <c r="FB59" s="173"/>
      <c r="FC59" s="173"/>
      <c r="FD59" s="173"/>
      <c r="FE59" s="173"/>
      <c r="FF59" s="173"/>
      <c r="FG59" s="173"/>
      <c r="FH59" s="173"/>
      <c r="FI59" s="173"/>
      <c r="FJ59" s="173"/>
      <c r="FK59" s="173"/>
      <c r="FL59" s="173"/>
      <c r="FM59" s="173"/>
      <c r="FN59" s="173"/>
      <c r="FO59" s="173"/>
      <c r="FP59" s="173"/>
      <c r="FQ59" s="173"/>
      <c r="FR59" s="173"/>
      <c r="FS59" s="173"/>
      <c r="FT59" s="173"/>
      <c r="FU59" s="173"/>
      <c r="FV59" s="173"/>
      <c r="FW59" s="173"/>
      <c r="FX59" s="173"/>
      <c r="FY59" s="173"/>
      <c r="FZ59" s="173"/>
      <c r="GA59" s="173"/>
      <c r="GB59" s="173"/>
      <c r="GC59" s="173"/>
      <c r="GD59" s="173"/>
      <c r="GE59" s="173"/>
      <c r="GF59" s="173"/>
      <c r="GG59" s="173"/>
      <c r="GH59" s="173"/>
      <c r="GI59" s="173"/>
      <c r="GJ59" s="173"/>
      <c r="GK59" s="173"/>
      <c r="GL59" s="173"/>
      <c r="GM59" s="173"/>
      <c r="GN59" s="173"/>
      <c r="GO59" s="173"/>
      <c r="GP59" s="173"/>
      <c r="GQ59" s="173"/>
      <c r="GR59" s="173"/>
      <c r="GS59" s="173"/>
      <c r="GT59" s="173"/>
      <c r="GU59" s="173"/>
      <c r="GV59" s="173"/>
      <c r="GW59" s="173"/>
      <c r="GX59" s="173"/>
      <c r="GY59" s="173"/>
      <c r="GZ59" s="173"/>
      <c r="HA59" s="173"/>
      <c r="HB59" s="173"/>
      <c r="HC59" s="173"/>
      <c r="HD59" s="173"/>
      <c r="HE59" s="173"/>
      <c r="HF59" s="173"/>
      <c r="HG59" s="173"/>
      <c r="HH59" s="173"/>
      <c r="HI59" s="173"/>
      <c r="HJ59" s="173"/>
      <c r="HK59" s="173"/>
      <c r="HL59" s="173"/>
      <c r="HM59" s="173"/>
      <c r="HN59" s="173"/>
      <c r="HO59" s="173"/>
      <c r="HP59" s="173"/>
      <c r="HQ59" s="173"/>
      <c r="HR59" s="173"/>
      <c r="HS59" s="173"/>
      <c r="HT59" s="173"/>
      <c r="HU59" s="173"/>
      <c r="HV59" s="173"/>
      <c r="HW59" s="173"/>
      <c r="HX59" s="173"/>
      <c r="HY59" s="173"/>
      <c r="HZ59" s="173"/>
      <c r="IA59" s="173"/>
      <c r="IB59" s="173"/>
      <c r="IC59" s="173"/>
      <c r="ID59" s="173"/>
      <c r="IE59" s="173"/>
      <c r="IF59" s="173"/>
      <c r="IG59" s="173"/>
      <c r="IH59" s="173"/>
      <c r="II59" s="173"/>
      <c r="IJ59" s="173"/>
      <c r="IK59" s="173"/>
      <c r="IL59" s="173"/>
      <c r="IM59" s="173"/>
      <c r="IN59" s="173"/>
      <c r="IO59" s="173"/>
      <c r="IP59" s="173"/>
      <c r="IQ59" s="173"/>
      <c r="IR59" s="173"/>
      <c r="IS59" s="173"/>
      <c r="IT59" s="173"/>
      <c r="IU59" s="173"/>
      <c r="IV59" s="173"/>
      <c r="IW59" s="173"/>
      <c r="IX59" s="173"/>
      <c r="IY59" s="173"/>
      <c r="IZ59" s="173"/>
      <c r="JA59" s="173"/>
      <c r="JB59" s="173"/>
      <c r="JC59" s="173"/>
      <c r="JD59" s="173"/>
      <c r="JE59" s="173"/>
      <c r="JF59" s="173"/>
      <c r="JG59" s="173"/>
      <c r="JH59" s="173"/>
      <c r="JI59" s="173"/>
      <c r="JJ59" s="173"/>
      <c r="JK59" s="173"/>
      <c r="JL59" s="173"/>
      <c r="JM59" s="173"/>
      <c r="JN59" s="173"/>
      <c r="JO59" s="173"/>
      <c r="JP59" s="173"/>
      <c r="JQ59" s="173"/>
      <c r="JR59" s="173"/>
      <c r="JS59" s="173"/>
      <c r="JT59" s="173"/>
      <c r="JU59" s="173"/>
      <c r="JV59" s="173"/>
      <c r="JW59" s="173"/>
      <c r="JX59" s="173"/>
      <c r="JY59" s="173"/>
      <c r="JZ59" s="173"/>
      <c r="KA59" s="173"/>
      <c r="KB59" s="173"/>
      <c r="KC59" s="173"/>
      <c r="KD59" s="173"/>
      <c r="KE59" s="173"/>
      <c r="KF59" s="173"/>
      <c r="KG59" s="173"/>
      <c r="KH59" s="173"/>
      <c r="KI59" s="173"/>
      <c r="KJ59" s="173"/>
      <c r="KK59" s="173"/>
      <c r="KL59" s="173"/>
      <c r="KM59" s="173"/>
      <c r="KN59" s="173"/>
      <c r="KO59" s="173"/>
      <c r="KP59" s="173"/>
      <c r="KQ59" s="173"/>
      <c r="KR59" s="173"/>
      <c r="KS59" s="173"/>
      <c r="KT59" s="173"/>
      <c r="KU59" s="173"/>
      <c r="KV59" s="173"/>
      <c r="KW59" s="173"/>
      <c r="KX59" s="173"/>
      <c r="KY59" s="173"/>
      <c r="KZ59" s="173"/>
      <c r="LA59" s="173"/>
      <c r="LB59" s="173"/>
      <c r="LC59" s="173"/>
      <c r="LD59" s="173"/>
      <c r="LE59" s="173"/>
      <c r="LF59" s="173"/>
      <c r="LG59" s="173"/>
      <c r="LH59" s="173"/>
      <c r="LI59" s="173"/>
      <c r="LJ59" s="173"/>
      <c r="LK59" s="173"/>
      <c r="LL59" s="173"/>
      <c r="LM59" s="173"/>
      <c r="LN59" s="173"/>
      <c r="LO59" s="173"/>
      <c r="LP59" s="173"/>
      <c r="LQ59" s="173"/>
      <c r="LR59" s="173"/>
      <c r="LS59" s="173"/>
      <c r="LT59" s="173"/>
      <c r="LU59" s="173"/>
      <c r="LV59" s="173"/>
      <c r="LW59" s="173"/>
      <c r="LX59" s="173"/>
      <c r="LY59" s="173"/>
      <c r="LZ59" s="173"/>
      <c r="MA59" s="173"/>
      <c r="MB59" s="173"/>
      <c r="MC59" s="173"/>
      <c r="MD59" s="173"/>
      <c r="ME59" s="173"/>
      <c r="MF59" s="173"/>
      <c r="MG59" s="173"/>
      <c r="MH59" s="173"/>
      <c r="MI59" s="173"/>
      <c r="MJ59" s="173"/>
      <c r="MK59" s="173"/>
      <c r="ML59" s="173"/>
      <c r="MM59" s="173"/>
      <c r="MN59" s="173"/>
      <c r="MO59" s="173"/>
      <c r="MP59" s="173"/>
      <c r="MQ59" s="173"/>
      <c r="MR59" s="173"/>
      <c r="MS59" s="173"/>
      <c r="MT59" s="173"/>
      <c r="MU59" s="173"/>
      <c r="MV59" s="173"/>
      <c r="MW59" s="173"/>
      <c r="MX59" s="173"/>
      <c r="MY59" s="173"/>
      <c r="MZ59" s="173"/>
      <c r="NA59" s="173"/>
      <c r="NB59" s="173"/>
      <c r="NC59" s="173"/>
      <c r="ND59" s="173"/>
      <c r="NE59" s="173"/>
      <c r="NF59" s="173"/>
      <c r="NG59" s="173"/>
      <c r="NH59" s="173"/>
      <c r="NI59" s="173"/>
      <c r="NJ59" s="173"/>
      <c r="NK59" s="173"/>
      <c r="NL59" s="173"/>
      <c r="NM59" s="173"/>
      <c r="NN59" s="173"/>
      <c r="NO59" s="173"/>
      <c r="NP59" s="173"/>
      <c r="NQ59" s="173"/>
      <c r="NR59" s="173"/>
      <c r="NS59" s="173"/>
      <c r="NT59" s="173"/>
      <c r="NU59" s="173"/>
      <c r="NV59" s="173"/>
      <c r="NW59" s="173"/>
      <c r="NX59" s="173"/>
      <c r="NY59" s="173"/>
      <c r="NZ59" s="173"/>
      <c r="OA59" s="173"/>
      <c r="OB59" s="173"/>
      <c r="OC59" s="173"/>
      <c r="OD59" s="173"/>
      <c r="OE59" s="173"/>
      <c r="OF59" s="173"/>
      <c r="OG59" s="173"/>
      <c r="OH59" s="173"/>
      <c r="OI59" s="173"/>
      <c r="OJ59" s="173"/>
      <c r="OK59" s="173"/>
      <c r="OL59" s="173"/>
      <c r="OM59" s="173"/>
      <c r="ON59" s="173"/>
      <c r="OO59" s="173"/>
      <c r="OP59" s="173"/>
      <c r="OQ59" s="173"/>
      <c r="OR59" s="173"/>
      <c r="OS59" s="173"/>
      <c r="OT59" s="173"/>
      <c r="OU59" s="173"/>
      <c r="OV59" s="173"/>
      <c r="OW59" s="173"/>
      <c r="OX59" s="173"/>
      <c r="OY59" s="173"/>
      <c r="OZ59" s="173"/>
      <c r="PA59" s="173"/>
      <c r="PB59" s="173"/>
      <c r="PC59" s="173"/>
      <c r="PD59" s="173"/>
      <c r="PE59" s="173"/>
      <c r="PF59" s="173"/>
      <c r="PG59" s="173"/>
      <c r="PH59" s="173"/>
      <c r="PI59" s="173"/>
      <c r="PJ59" s="173"/>
      <c r="PK59" s="173"/>
      <c r="PL59" s="173"/>
      <c r="PM59" s="173"/>
      <c r="PN59" s="173"/>
      <c r="PO59" s="173"/>
      <c r="PP59" s="173"/>
      <c r="PQ59" s="173"/>
      <c r="PR59" s="173"/>
      <c r="PS59" s="173"/>
      <c r="PT59" s="173"/>
      <c r="PU59" s="173"/>
      <c r="PV59" s="173"/>
      <c r="PW59" s="173"/>
      <c r="PX59" s="173"/>
      <c r="PY59" s="173"/>
      <c r="PZ59" s="173"/>
      <c r="QA59" s="173"/>
      <c r="QB59" s="173"/>
      <c r="QC59" s="173"/>
      <c r="QD59" s="173"/>
      <c r="QE59" s="173"/>
      <c r="QF59" s="173"/>
      <c r="QG59" s="173"/>
      <c r="QH59" s="173"/>
      <c r="QI59" s="173"/>
      <c r="QJ59" s="173"/>
      <c r="QK59" s="173"/>
      <c r="QL59" s="173"/>
      <c r="QM59" s="173"/>
      <c r="QN59" s="173"/>
      <c r="QO59" s="173"/>
      <c r="QP59" s="173"/>
      <c r="QQ59" s="173"/>
      <c r="QR59" s="173"/>
      <c r="QS59" s="173"/>
      <c r="QT59" s="173"/>
      <c r="QU59" s="173"/>
      <c r="QV59" s="173"/>
      <c r="QW59" s="173"/>
      <c r="QX59" s="173"/>
      <c r="QY59" s="173"/>
      <c r="QZ59" s="173"/>
      <c r="RA59" s="173"/>
      <c r="RB59" s="173"/>
      <c r="RC59" s="173"/>
      <c r="RD59" s="173"/>
      <c r="RE59" s="173"/>
      <c r="RF59" s="173"/>
      <c r="RG59" s="173"/>
      <c r="RH59" s="173"/>
      <c r="RI59" s="173"/>
      <c r="RJ59" s="173"/>
      <c r="RK59" s="173"/>
      <c r="RL59" s="173"/>
      <c r="RM59" s="173"/>
      <c r="RN59" s="173"/>
      <c r="RO59" s="173"/>
      <c r="RP59" s="173"/>
      <c r="RQ59" s="173"/>
      <c r="RR59" s="173"/>
      <c r="RS59" s="173"/>
      <c r="RT59" s="173"/>
      <c r="RU59" s="173"/>
      <c r="RV59" s="173"/>
      <c r="RW59" s="173"/>
      <c r="RX59" s="173"/>
      <c r="RY59" s="173"/>
      <c r="RZ59" s="173"/>
      <c r="SA59" s="173"/>
      <c r="SB59" s="173"/>
      <c r="SC59" s="173"/>
      <c r="SD59" s="173"/>
      <c r="SE59" s="173"/>
      <c r="SF59" s="173"/>
      <c r="SG59" s="173"/>
      <c r="SH59" s="173"/>
      <c r="SI59" s="173"/>
      <c r="SJ59" s="173"/>
      <c r="SK59" s="173"/>
      <c r="SL59" s="173"/>
      <c r="SM59" s="173"/>
      <c r="SN59" s="173"/>
      <c r="SO59" s="173"/>
      <c r="SP59" s="173"/>
      <c r="SQ59" s="173"/>
      <c r="SR59" s="173"/>
      <c r="SS59" s="173"/>
      <c r="ST59" s="173"/>
      <c r="SU59" s="173"/>
      <c r="SV59" s="173"/>
      <c r="SW59" s="173"/>
      <c r="SX59" s="173"/>
      <c r="SY59" s="173"/>
      <c r="SZ59" s="173"/>
      <c r="TA59" s="173"/>
      <c r="TB59" s="173"/>
      <c r="TC59" s="173"/>
      <c r="TD59" s="173"/>
      <c r="TE59" s="173"/>
      <c r="TF59" s="173"/>
      <c r="TG59" s="173"/>
      <c r="TH59" s="173"/>
      <c r="TI59" s="173"/>
      <c r="TJ59" s="173"/>
      <c r="TK59" s="173"/>
      <c r="TL59" s="173"/>
      <c r="TM59" s="173"/>
      <c r="TN59" s="173"/>
      <c r="TO59" s="173"/>
      <c r="TP59" s="173"/>
      <c r="TQ59" s="173"/>
      <c r="TR59" s="173"/>
      <c r="TS59" s="173"/>
      <c r="TT59" s="173"/>
      <c r="TU59" s="173"/>
      <c r="TV59" s="173"/>
      <c r="TW59" s="173"/>
      <c r="TX59" s="173"/>
      <c r="TY59" s="173"/>
      <c r="TZ59" s="173"/>
      <c r="UA59" s="173"/>
      <c r="UB59" s="173"/>
      <c r="UC59" s="173"/>
      <c r="UD59" s="173"/>
      <c r="UE59" s="173"/>
      <c r="UF59" s="173"/>
      <c r="UG59" s="173"/>
      <c r="UH59" s="173"/>
      <c r="UI59" s="173"/>
      <c r="UJ59" s="173"/>
      <c r="UK59" s="173"/>
      <c r="UL59" s="173"/>
      <c r="UM59" s="173"/>
      <c r="UN59" s="173"/>
      <c r="UO59" s="173"/>
      <c r="UP59" s="173"/>
      <c r="UQ59" s="173"/>
      <c r="UR59" s="173"/>
      <c r="US59" s="173"/>
      <c r="UT59" s="173"/>
      <c r="UU59" s="173"/>
      <c r="UV59" s="173"/>
      <c r="UW59" s="173"/>
      <c r="UX59" s="173"/>
      <c r="UY59" s="173"/>
      <c r="UZ59" s="173"/>
      <c r="VA59" s="173"/>
      <c r="VB59" s="173"/>
      <c r="VC59" s="173"/>
      <c r="VD59" s="173"/>
      <c r="VE59" s="173"/>
      <c r="VF59" s="173"/>
      <c r="VG59" s="173"/>
      <c r="VH59" s="173"/>
      <c r="VI59" s="173"/>
      <c r="VJ59" s="173"/>
      <c r="VK59" s="173"/>
      <c r="VL59" s="173"/>
      <c r="VM59" s="173"/>
      <c r="VN59" s="173"/>
      <c r="VO59" s="173"/>
      <c r="VP59" s="173"/>
      <c r="VQ59" s="173"/>
      <c r="VR59" s="173"/>
      <c r="VS59" s="173"/>
      <c r="VT59" s="173"/>
      <c r="VU59" s="173"/>
      <c r="VV59" s="173"/>
      <c r="VW59" s="173"/>
      <c r="VX59" s="173"/>
      <c r="VY59" s="173"/>
      <c r="VZ59" s="173"/>
      <c r="WA59" s="173"/>
      <c r="WB59" s="173"/>
      <c r="WC59" s="173"/>
      <c r="WD59" s="173"/>
      <c r="WE59" s="173"/>
      <c r="WF59" s="173"/>
      <c r="WG59" s="173"/>
      <c r="WH59" s="173"/>
      <c r="WI59" s="173"/>
      <c r="WJ59" s="173"/>
      <c r="WK59" s="173"/>
      <c r="WL59" s="173"/>
      <c r="WM59" s="173"/>
      <c r="WN59" s="173"/>
      <c r="WO59" s="173"/>
      <c r="WP59" s="173"/>
      <c r="WQ59" s="173"/>
      <c r="WR59" s="173"/>
      <c r="WS59" s="173"/>
      <c r="WT59" s="173"/>
      <c r="WU59" s="173"/>
      <c r="WV59" s="173"/>
      <c r="WW59" s="173"/>
      <c r="WX59" s="173"/>
      <c r="WY59" s="173"/>
      <c r="WZ59" s="173"/>
      <c r="XA59" s="173"/>
      <c r="XB59" s="173"/>
      <c r="XC59" s="173"/>
      <c r="XD59" s="173"/>
      <c r="XE59" s="173"/>
      <c r="XF59" s="173"/>
      <c r="XG59" s="173"/>
      <c r="XH59" s="173"/>
      <c r="XI59" s="173"/>
      <c r="XJ59" s="173"/>
      <c r="XK59" s="173"/>
      <c r="XL59" s="173"/>
      <c r="XM59" s="173"/>
      <c r="XN59" s="173"/>
      <c r="XO59" s="173"/>
      <c r="XP59" s="173"/>
      <c r="XQ59" s="173"/>
      <c r="XR59" s="173"/>
      <c r="XS59" s="173"/>
      <c r="XT59" s="173"/>
      <c r="XU59" s="173"/>
      <c r="XV59" s="173"/>
      <c r="XW59" s="173"/>
      <c r="XX59" s="173"/>
      <c r="XY59" s="173"/>
      <c r="XZ59" s="173"/>
      <c r="YA59" s="173"/>
      <c r="YB59" s="173"/>
      <c r="YC59" s="173"/>
      <c r="YD59" s="173"/>
      <c r="YE59" s="173"/>
      <c r="YF59" s="173"/>
      <c r="YG59" s="173"/>
      <c r="YH59" s="173"/>
      <c r="YI59" s="173"/>
      <c r="YJ59" s="173"/>
      <c r="YK59" s="173"/>
      <c r="YL59" s="173"/>
      <c r="YM59" s="173"/>
      <c r="YN59" s="173"/>
      <c r="YO59" s="173"/>
      <c r="YP59" s="173"/>
      <c r="YQ59" s="173"/>
      <c r="YR59" s="173"/>
      <c r="YS59" s="173"/>
      <c r="YT59" s="173"/>
      <c r="YU59" s="173"/>
      <c r="YV59" s="173"/>
      <c r="YW59" s="173"/>
      <c r="YX59" s="173"/>
      <c r="YY59" s="173"/>
      <c r="YZ59" s="173"/>
      <c r="ZA59" s="173"/>
      <c r="ZB59" s="173"/>
      <c r="ZC59" s="173"/>
      <c r="ZD59" s="173"/>
      <c r="ZE59" s="173"/>
      <c r="ZF59" s="173"/>
      <c r="ZG59" s="173"/>
      <c r="ZH59" s="173"/>
      <c r="ZI59" s="173"/>
      <c r="ZJ59" s="173"/>
      <c r="ZK59" s="173"/>
      <c r="ZL59" s="173"/>
      <c r="ZM59" s="173"/>
      <c r="ZN59" s="173"/>
      <c r="ZO59" s="173"/>
      <c r="ZP59" s="173"/>
      <c r="ZQ59" s="173"/>
      <c r="ZR59" s="173"/>
      <c r="ZS59" s="173"/>
      <c r="ZT59" s="173"/>
      <c r="ZU59" s="173"/>
      <c r="ZV59" s="173"/>
      <c r="ZW59" s="173"/>
      <c r="ZX59" s="173"/>
      <c r="ZY59" s="173"/>
      <c r="ZZ59" s="173"/>
      <c r="AAA59" s="173"/>
      <c r="AAB59" s="173"/>
      <c r="AAC59" s="173"/>
      <c r="AAD59" s="173"/>
      <c r="AAE59" s="173"/>
      <c r="AAF59" s="173"/>
      <c r="AAG59" s="173"/>
      <c r="AAH59" s="173"/>
      <c r="AAI59" s="173"/>
      <c r="AAJ59" s="173"/>
      <c r="AAK59" s="173"/>
      <c r="AAL59" s="173"/>
      <c r="AAM59" s="173"/>
      <c r="AAN59" s="173"/>
      <c r="AAO59" s="173"/>
      <c r="AAP59" s="173"/>
      <c r="AAQ59" s="173"/>
      <c r="AAR59" s="173"/>
      <c r="AAS59" s="173"/>
      <c r="AAT59" s="173"/>
      <c r="AAU59" s="173"/>
      <c r="AAV59" s="173"/>
      <c r="AAW59" s="173"/>
      <c r="AAX59" s="173"/>
      <c r="AAY59" s="173"/>
      <c r="AAZ59" s="173"/>
      <c r="ABA59" s="173"/>
      <c r="ABB59" s="173"/>
      <c r="ABC59" s="173"/>
      <c r="ABD59" s="173"/>
      <c r="ABE59" s="173"/>
      <c r="ABF59" s="173"/>
      <c r="ABG59" s="173"/>
      <c r="ABH59" s="173"/>
      <c r="ABI59" s="173"/>
      <c r="ABJ59" s="173"/>
      <c r="ABK59" s="173"/>
      <c r="ABL59" s="173"/>
      <c r="ABM59" s="173"/>
      <c r="ABN59" s="173"/>
      <c r="ABO59" s="173"/>
      <c r="ABP59" s="173"/>
      <c r="ABQ59" s="173"/>
      <c r="ABR59" s="173"/>
      <c r="ABS59" s="173"/>
      <c r="ABT59" s="173"/>
      <c r="ABU59" s="173"/>
      <c r="ABV59" s="173"/>
      <c r="ABW59" s="173"/>
      <c r="ABX59" s="173"/>
      <c r="ABY59" s="173"/>
      <c r="ABZ59" s="173"/>
      <c r="ACA59" s="173"/>
      <c r="ACB59" s="173"/>
      <c r="ACC59" s="173"/>
      <c r="ACD59" s="173"/>
      <c r="ACE59" s="173"/>
      <c r="ACF59" s="173"/>
      <c r="ACG59" s="173"/>
      <c r="ACH59" s="173"/>
      <c r="ACI59" s="173"/>
      <c r="ACJ59" s="173"/>
      <c r="ACK59" s="173"/>
      <c r="ACL59" s="173"/>
      <c r="ACM59" s="173"/>
      <c r="ACN59" s="173"/>
      <c r="ACO59" s="173"/>
      <c r="ACP59" s="173"/>
      <c r="ACQ59" s="173"/>
      <c r="ACR59" s="173"/>
      <c r="ACS59" s="173"/>
      <c r="ACT59" s="173"/>
      <c r="ACU59" s="173"/>
      <c r="ACV59" s="173"/>
      <c r="ACW59" s="173"/>
      <c r="ACX59" s="173"/>
      <c r="ACY59" s="173"/>
      <c r="ACZ59" s="173"/>
      <c r="ADA59" s="173"/>
      <c r="ADB59" s="173"/>
      <c r="ADC59" s="173"/>
      <c r="ADD59" s="173"/>
      <c r="ADE59" s="173"/>
      <c r="ADF59" s="173"/>
      <c r="ADG59" s="173"/>
      <c r="ADH59" s="173"/>
      <c r="ADI59" s="173"/>
      <c r="ADJ59" s="173"/>
      <c r="ADK59" s="173"/>
      <c r="ADL59" s="173"/>
      <c r="ADM59" s="173"/>
      <c r="ADN59" s="173"/>
      <c r="ADO59" s="173"/>
      <c r="ADP59" s="173"/>
      <c r="ADQ59" s="173"/>
      <c r="ADR59" s="173"/>
      <c r="ADS59" s="173"/>
      <c r="ADT59" s="173"/>
      <c r="ADU59" s="173"/>
      <c r="ADV59" s="173"/>
      <c r="ADW59" s="173"/>
      <c r="ADX59" s="173"/>
      <c r="ADY59" s="173"/>
      <c r="ADZ59" s="173"/>
      <c r="AEA59" s="173"/>
      <c r="AEB59" s="173"/>
      <c r="AEC59" s="173"/>
      <c r="AED59" s="173"/>
      <c r="AEE59" s="173"/>
      <c r="AEF59" s="173"/>
      <c r="AEG59" s="173"/>
      <c r="AEH59" s="173"/>
      <c r="AEI59" s="173"/>
      <c r="AEJ59" s="173"/>
      <c r="AEK59" s="173"/>
      <c r="AEL59" s="173"/>
      <c r="AEM59" s="173"/>
      <c r="AEN59" s="173"/>
      <c r="AEO59" s="173"/>
      <c r="AEP59" s="173"/>
      <c r="AEQ59" s="173"/>
      <c r="AER59" s="173"/>
      <c r="AES59" s="173"/>
      <c r="AET59" s="173"/>
      <c r="AEU59" s="173"/>
      <c r="AEV59" s="173"/>
      <c r="AEW59" s="173"/>
      <c r="AEX59" s="173"/>
      <c r="AEY59" s="173"/>
      <c r="AEZ59" s="173"/>
      <c r="AFA59" s="173"/>
      <c r="AFB59" s="173"/>
      <c r="AFC59" s="173"/>
      <c r="AFD59" s="173"/>
      <c r="AFE59" s="173"/>
      <c r="AFF59" s="173"/>
      <c r="AFG59" s="173"/>
      <c r="AFH59" s="173"/>
      <c r="AFI59" s="173"/>
      <c r="AFJ59" s="173"/>
      <c r="AFK59" s="173"/>
      <c r="AFL59" s="173"/>
      <c r="AFM59" s="173"/>
      <c r="AFN59" s="173"/>
      <c r="AFO59" s="173"/>
      <c r="AFP59" s="173"/>
      <c r="AFQ59" s="173"/>
      <c r="AFR59" s="173"/>
      <c r="AFS59" s="173"/>
      <c r="AFT59" s="173"/>
      <c r="AFU59" s="173"/>
      <c r="AFV59" s="173"/>
      <c r="AFW59" s="173"/>
      <c r="AFX59" s="173"/>
      <c r="AFY59" s="173"/>
      <c r="AFZ59" s="173"/>
      <c r="AGA59" s="173"/>
      <c r="AGB59" s="173"/>
      <c r="AGC59" s="173"/>
      <c r="AGD59" s="173"/>
      <c r="AGE59" s="173"/>
      <c r="AGF59" s="173"/>
      <c r="AGG59" s="173"/>
      <c r="AGH59" s="173"/>
      <c r="AGI59" s="173"/>
      <c r="AGJ59" s="173"/>
      <c r="AGK59" s="173"/>
      <c r="AGL59" s="173"/>
      <c r="AGM59" s="173"/>
      <c r="AGN59" s="173"/>
      <c r="AGO59" s="173"/>
      <c r="AGP59" s="173"/>
      <c r="AGQ59" s="173"/>
      <c r="AGR59" s="173"/>
      <c r="AGS59" s="173"/>
      <c r="AGT59" s="173"/>
      <c r="AGU59" s="173"/>
      <c r="AGV59" s="173"/>
      <c r="AGW59" s="173"/>
      <c r="AGX59" s="173"/>
      <c r="AGY59" s="173"/>
      <c r="AGZ59" s="173"/>
      <c r="AHA59" s="173"/>
      <c r="AHB59" s="173"/>
      <c r="AHC59" s="173"/>
      <c r="AHD59" s="173"/>
      <c r="AHE59" s="173"/>
      <c r="AHF59" s="173"/>
      <c r="AHG59" s="173"/>
      <c r="AHH59" s="173"/>
      <c r="AHI59" s="173"/>
      <c r="AHJ59" s="173"/>
      <c r="AHK59" s="173"/>
      <c r="AHL59" s="173"/>
      <c r="AHM59" s="173"/>
      <c r="AHN59" s="173"/>
      <c r="AHO59" s="173"/>
      <c r="AHP59" s="173"/>
      <c r="AHQ59" s="173"/>
      <c r="AHR59" s="173"/>
      <c r="AHS59" s="173"/>
      <c r="AHT59" s="173"/>
      <c r="AHU59" s="173"/>
      <c r="AHV59" s="173"/>
      <c r="AHW59" s="173"/>
      <c r="AHX59" s="173"/>
      <c r="AHY59" s="173"/>
      <c r="AHZ59" s="173"/>
      <c r="AIA59" s="173"/>
      <c r="AIB59" s="173"/>
      <c r="AIC59" s="173"/>
      <c r="AID59" s="173"/>
      <c r="AIE59" s="173"/>
      <c r="AIF59" s="173"/>
      <c r="AIG59" s="173"/>
      <c r="AIH59" s="173"/>
      <c r="AII59" s="173"/>
      <c r="AIJ59" s="173"/>
      <c r="AIK59" s="173"/>
      <c r="AIL59" s="173"/>
      <c r="AIM59" s="173"/>
      <c r="AIN59" s="173"/>
      <c r="AIO59" s="173"/>
      <c r="AIP59" s="173"/>
      <c r="AIQ59" s="173"/>
      <c r="AIR59" s="173"/>
      <c r="AIS59" s="173"/>
      <c r="AIT59" s="173"/>
      <c r="AIU59" s="173"/>
      <c r="AIV59" s="173"/>
      <c r="AIW59" s="173"/>
      <c r="AIX59" s="173"/>
      <c r="AIY59" s="173"/>
      <c r="AIZ59" s="173"/>
      <c r="AJA59" s="173"/>
      <c r="AJB59" s="173"/>
      <c r="AJC59" s="173"/>
      <c r="AJD59" s="173"/>
      <c r="AJE59" s="173"/>
      <c r="AJF59" s="173"/>
      <c r="AJG59" s="173"/>
      <c r="AJH59" s="173"/>
      <c r="AJI59" s="173"/>
      <c r="AJJ59" s="173"/>
      <c r="AJK59" s="173"/>
      <c r="AJL59" s="173"/>
      <c r="AJM59" s="173"/>
      <c r="AJN59" s="173"/>
      <c r="AJO59" s="173"/>
      <c r="AJP59" s="173"/>
      <c r="AJQ59" s="173"/>
      <c r="AJR59" s="173"/>
      <c r="AJS59" s="173"/>
      <c r="AJT59" s="173"/>
      <c r="AJU59" s="173"/>
      <c r="AJV59" s="173"/>
      <c r="AJW59" s="173"/>
      <c r="AJX59" s="173"/>
      <c r="AJY59" s="173"/>
      <c r="AJZ59" s="173"/>
      <c r="AKA59" s="173"/>
      <c r="AKB59" s="173"/>
      <c r="AKC59" s="173"/>
      <c r="AKD59" s="173"/>
      <c r="AKE59" s="173"/>
      <c r="AKF59" s="173"/>
      <c r="AKG59" s="173"/>
      <c r="AKH59" s="173"/>
      <c r="AKI59" s="173"/>
      <c r="AKJ59" s="173"/>
      <c r="AKK59" s="173"/>
      <c r="AKL59" s="173"/>
      <c r="AKM59" s="173"/>
      <c r="AKN59" s="173"/>
      <c r="AKO59" s="173"/>
      <c r="AKP59" s="173"/>
      <c r="AKQ59" s="173"/>
      <c r="AKR59" s="173"/>
      <c r="AKS59" s="173"/>
      <c r="AKT59" s="173"/>
      <c r="AKU59" s="173"/>
      <c r="AKV59" s="173"/>
      <c r="AKW59" s="173"/>
      <c r="AKX59" s="173"/>
      <c r="AKY59" s="173"/>
      <c r="AKZ59" s="173"/>
      <c r="ALA59" s="173"/>
      <c r="ALB59" s="173"/>
      <c r="ALC59" s="173"/>
      <c r="ALD59" s="173"/>
      <c r="ALE59" s="173"/>
      <c r="ALF59" s="173"/>
      <c r="ALG59" s="173"/>
      <c r="ALH59" s="173"/>
      <c r="ALI59" s="173"/>
      <c r="ALJ59" s="173"/>
      <c r="ALK59" s="173"/>
      <c r="ALL59" s="173"/>
      <c r="ALM59" s="173"/>
      <c r="ALN59" s="173"/>
      <c r="ALO59" s="173"/>
      <c r="ALP59" s="173"/>
      <c r="ALQ59" s="173"/>
      <c r="ALR59" s="173"/>
      <c r="ALS59" s="173"/>
      <c r="ALT59" s="173"/>
      <c r="ALU59" s="173"/>
      <c r="ALV59" s="173"/>
      <c r="ALW59" s="173"/>
      <c r="ALX59" s="173"/>
      <c r="ALY59" s="173"/>
      <c r="ALZ59" s="173"/>
      <c r="AMA59" s="173"/>
      <c r="AMB59" s="173"/>
      <c r="AMC59" s="173"/>
      <c r="AMD59" s="173"/>
      <c r="AME59" s="173"/>
      <c r="AMF59" s="173"/>
      <c r="AMG59" s="173"/>
      <c r="AMH59" s="173"/>
      <c r="AMI59" s="173"/>
      <c r="AMJ59" s="173"/>
      <c r="AMK59" s="173"/>
      <c r="AML59" s="173"/>
      <c r="AMM59" s="173"/>
      <c r="AMN59" s="173"/>
      <c r="AMO59" s="173"/>
      <c r="AMP59" s="173"/>
      <c r="AMQ59" s="173"/>
      <c r="AMR59" s="173"/>
      <c r="AMS59" s="173"/>
      <c r="AMT59" s="173"/>
      <c r="AMU59" s="173"/>
      <c r="AMV59" s="173"/>
      <c r="AMW59" s="173"/>
      <c r="AMX59" s="173"/>
      <c r="AMY59" s="173"/>
      <c r="AMZ59" s="173"/>
      <c r="ANA59" s="173"/>
      <c r="ANB59" s="173"/>
      <c r="ANC59" s="173"/>
      <c r="AND59" s="173"/>
      <c r="ANE59" s="173"/>
      <c r="ANF59" s="173"/>
      <c r="ANG59" s="173"/>
      <c r="ANH59" s="173"/>
      <c r="ANI59" s="173"/>
      <c r="ANJ59" s="173"/>
      <c r="ANK59" s="173"/>
      <c r="ANL59" s="173"/>
      <c r="ANM59" s="173"/>
      <c r="ANN59" s="173"/>
      <c r="ANO59" s="173"/>
      <c r="ANP59" s="173"/>
      <c r="ANQ59" s="173"/>
      <c r="ANR59" s="173"/>
      <c r="ANS59" s="173"/>
      <c r="ANT59" s="173"/>
      <c r="ANU59" s="173"/>
      <c r="ANV59" s="173"/>
      <c r="ANW59" s="173"/>
      <c r="ANX59" s="173"/>
      <c r="ANY59" s="173"/>
      <c r="ANZ59" s="173"/>
      <c r="AOA59" s="173"/>
      <c r="AOB59" s="173"/>
      <c r="AOC59" s="173"/>
      <c r="AOD59" s="173"/>
      <c r="AOE59" s="173"/>
      <c r="AOF59" s="173"/>
      <c r="AOG59" s="173"/>
      <c r="AOH59" s="173"/>
      <c r="AOI59" s="173"/>
      <c r="AOJ59" s="173"/>
      <c r="AOK59" s="173"/>
      <c r="AOL59" s="173"/>
      <c r="AOM59" s="173"/>
      <c r="AON59" s="173"/>
      <c r="AOO59" s="173"/>
      <c r="AOP59" s="173"/>
      <c r="AOQ59" s="173"/>
      <c r="AOR59" s="173"/>
      <c r="AOS59" s="173"/>
      <c r="AOT59" s="173"/>
      <c r="AOU59" s="173"/>
      <c r="AOV59" s="173"/>
      <c r="AOW59" s="173"/>
      <c r="AOX59" s="173"/>
      <c r="AOY59" s="173"/>
      <c r="AOZ59" s="173"/>
      <c r="APA59" s="173"/>
      <c r="APB59" s="173"/>
      <c r="APC59" s="173"/>
      <c r="APD59" s="173"/>
      <c r="APE59" s="173"/>
      <c r="APF59" s="173"/>
      <c r="APG59" s="173"/>
      <c r="APH59" s="173"/>
      <c r="API59" s="173"/>
      <c r="APJ59" s="173"/>
      <c r="APK59" s="173"/>
      <c r="APL59" s="173"/>
      <c r="APM59" s="173"/>
      <c r="APN59" s="173"/>
      <c r="APO59" s="173"/>
      <c r="APP59" s="173"/>
      <c r="APQ59" s="173"/>
      <c r="APR59" s="173"/>
      <c r="APS59" s="173"/>
      <c r="APT59" s="173"/>
      <c r="APU59" s="173"/>
      <c r="APV59" s="173"/>
      <c r="APW59" s="173"/>
      <c r="APX59" s="173"/>
      <c r="APY59" s="173"/>
      <c r="APZ59" s="173"/>
      <c r="AQA59" s="173"/>
      <c r="AQB59" s="173"/>
      <c r="AQC59" s="173"/>
      <c r="AQD59" s="173"/>
      <c r="AQE59" s="173"/>
      <c r="AQF59" s="173"/>
      <c r="AQG59" s="173"/>
      <c r="AQH59" s="173"/>
      <c r="AQI59" s="173"/>
      <c r="AQJ59" s="173"/>
      <c r="AQK59" s="173"/>
      <c r="AQL59" s="173"/>
      <c r="AQM59" s="173"/>
      <c r="AQN59" s="173"/>
      <c r="AQO59" s="173"/>
      <c r="AQP59" s="173"/>
      <c r="AQQ59" s="173"/>
      <c r="AQR59" s="173"/>
      <c r="AQS59" s="173"/>
      <c r="AQT59" s="173"/>
      <c r="AQU59" s="173"/>
      <c r="AQV59" s="173"/>
      <c r="AQW59" s="173"/>
      <c r="AQX59" s="173"/>
      <c r="AQY59" s="173"/>
      <c r="AQZ59" s="173"/>
      <c r="ARA59" s="173"/>
      <c r="ARB59" s="173"/>
      <c r="ARC59" s="173"/>
      <c r="ARD59" s="173"/>
      <c r="ARE59" s="173"/>
      <c r="ARF59" s="173"/>
      <c r="ARG59" s="173"/>
      <c r="ARH59" s="173"/>
      <c r="ARI59" s="173"/>
      <c r="ARJ59" s="173"/>
      <c r="ARK59" s="173"/>
      <c r="ARL59" s="173"/>
      <c r="ARM59" s="173"/>
      <c r="ARN59" s="173"/>
      <c r="ARO59" s="173"/>
      <c r="ARP59" s="173"/>
      <c r="ARQ59" s="173"/>
      <c r="ARR59" s="173"/>
      <c r="ARS59" s="173"/>
      <c r="ART59" s="173"/>
      <c r="ARU59" s="173"/>
      <c r="ARV59" s="173"/>
      <c r="ARW59" s="173"/>
      <c r="ARX59" s="173"/>
      <c r="ARY59" s="173"/>
      <c r="ARZ59" s="173"/>
      <c r="ASA59" s="173"/>
      <c r="ASB59" s="173"/>
      <c r="ASC59" s="173"/>
      <c r="ASD59" s="173"/>
      <c r="ASE59" s="173"/>
      <c r="ASF59" s="173"/>
      <c r="ASG59" s="173"/>
      <c r="ASH59" s="173"/>
      <c r="ASI59" s="173"/>
      <c r="ASJ59" s="173"/>
      <c r="ASK59" s="173"/>
      <c r="ASL59" s="173"/>
      <c r="ASM59" s="173"/>
      <c r="ASN59" s="173"/>
      <c r="ASO59" s="173"/>
      <c r="ASP59" s="173"/>
      <c r="ASQ59" s="173"/>
      <c r="ASR59" s="173"/>
      <c r="ASS59" s="173"/>
      <c r="AST59" s="173"/>
      <c r="ASU59" s="173"/>
      <c r="ASV59" s="173"/>
      <c r="ASW59" s="173"/>
      <c r="ASX59" s="173"/>
      <c r="ASY59" s="173"/>
      <c r="ASZ59" s="173"/>
      <c r="ATA59" s="173"/>
      <c r="ATB59" s="173"/>
      <c r="ATC59" s="173"/>
      <c r="ATD59" s="173"/>
      <c r="ATE59" s="173"/>
      <c r="ATF59" s="173"/>
      <c r="ATG59" s="173"/>
      <c r="ATH59" s="173"/>
      <c r="ATI59" s="173"/>
      <c r="ATJ59" s="173"/>
      <c r="ATK59" s="173"/>
      <c r="ATL59" s="173"/>
      <c r="ATM59" s="173"/>
      <c r="ATN59" s="173"/>
      <c r="ATO59" s="173"/>
      <c r="ATP59" s="173"/>
      <c r="ATQ59" s="173"/>
      <c r="ATR59" s="173"/>
      <c r="ATS59" s="173"/>
      <c r="ATT59" s="173"/>
      <c r="ATU59" s="173"/>
      <c r="ATV59" s="173"/>
      <c r="ATW59" s="173"/>
      <c r="ATX59" s="173"/>
      <c r="ATY59" s="173"/>
      <c r="ATZ59" s="173"/>
      <c r="AUA59" s="173"/>
      <c r="AUB59" s="173"/>
      <c r="AUC59" s="173"/>
      <c r="AUD59" s="173"/>
      <c r="AUE59" s="173"/>
      <c r="AUF59" s="173"/>
      <c r="AUG59" s="173"/>
      <c r="AUH59" s="173"/>
      <c r="AUI59" s="173"/>
      <c r="AUJ59" s="173"/>
      <c r="AUK59" s="173"/>
      <c r="AUL59" s="173"/>
      <c r="AUM59" s="173"/>
      <c r="AUN59" s="173"/>
      <c r="AUO59" s="173"/>
      <c r="AUP59" s="173"/>
      <c r="AUQ59" s="173"/>
      <c r="AUR59" s="173"/>
      <c r="AUS59" s="173"/>
      <c r="AUT59" s="173"/>
      <c r="AUU59" s="173"/>
      <c r="AUV59" s="173"/>
      <c r="AUW59" s="173"/>
      <c r="AUX59" s="173"/>
      <c r="AUY59" s="173"/>
      <c r="AUZ59" s="173"/>
      <c r="AVA59" s="173"/>
      <c r="AVB59" s="173"/>
      <c r="AVC59" s="173"/>
      <c r="AVD59" s="173"/>
      <c r="AVE59" s="173"/>
      <c r="AVF59" s="173"/>
      <c r="AVG59" s="173"/>
      <c r="AVH59" s="173"/>
      <c r="AVI59" s="173"/>
      <c r="AVJ59" s="173"/>
      <c r="AVK59" s="173"/>
      <c r="AVL59" s="173"/>
      <c r="AVM59" s="173"/>
      <c r="AVN59" s="173"/>
      <c r="AVO59" s="173"/>
      <c r="AVP59" s="173"/>
      <c r="AVQ59" s="173"/>
      <c r="AVR59" s="173"/>
      <c r="AVS59" s="173"/>
      <c r="AVT59" s="173"/>
      <c r="AVU59" s="173"/>
      <c r="AVV59" s="173"/>
      <c r="AVW59" s="173"/>
      <c r="AVX59" s="173"/>
      <c r="AVY59" s="173"/>
      <c r="AVZ59" s="173"/>
      <c r="AWA59" s="173"/>
      <c r="AWB59" s="173"/>
      <c r="AWC59" s="173"/>
      <c r="AWD59" s="173"/>
      <c r="AWE59" s="173"/>
      <c r="AWF59" s="173"/>
      <c r="AWG59" s="173"/>
      <c r="AWH59" s="173"/>
      <c r="AWI59" s="173"/>
      <c r="AWJ59" s="173"/>
      <c r="AWK59" s="173"/>
      <c r="AWL59" s="173"/>
      <c r="AWM59" s="173"/>
      <c r="AWN59" s="173"/>
      <c r="AWO59" s="173"/>
      <c r="AWP59" s="173"/>
      <c r="AWQ59" s="173"/>
      <c r="AWR59" s="173"/>
      <c r="AWS59" s="173"/>
      <c r="AWT59" s="173"/>
      <c r="AWU59" s="173"/>
      <c r="AWV59" s="173"/>
      <c r="AWW59" s="173"/>
      <c r="AWX59" s="173"/>
      <c r="AWY59" s="173"/>
      <c r="AWZ59" s="173"/>
      <c r="AXA59" s="173"/>
      <c r="AXB59" s="173"/>
      <c r="AXC59" s="173"/>
      <c r="AXD59" s="173"/>
      <c r="AXE59" s="173"/>
      <c r="AXF59" s="173"/>
      <c r="AXG59" s="173"/>
      <c r="AXH59" s="173"/>
      <c r="AXI59" s="173"/>
      <c r="AXJ59" s="173"/>
      <c r="AXK59" s="173"/>
      <c r="AXL59" s="173"/>
      <c r="AXM59" s="173"/>
      <c r="AXN59" s="173"/>
      <c r="AXO59" s="173"/>
      <c r="AXP59" s="173"/>
      <c r="AXQ59" s="173"/>
      <c r="AXR59" s="173"/>
      <c r="AXS59" s="173"/>
      <c r="AXT59" s="173"/>
      <c r="AXU59" s="173"/>
      <c r="AXV59" s="173"/>
      <c r="AXW59" s="173"/>
      <c r="AXX59" s="173"/>
      <c r="AXY59" s="173"/>
      <c r="AXZ59" s="173"/>
      <c r="AYA59" s="173"/>
      <c r="AYB59" s="173"/>
      <c r="AYC59" s="173"/>
      <c r="AYD59" s="173"/>
      <c r="AYE59" s="173"/>
      <c r="AYF59" s="173"/>
      <c r="AYG59" s="173"/>
      <c r="AYH59" s="173"/>
      <c r="AYI59" s="173"/>
      <c r="AYJ59" s="173"/>
      <c r="AYK59" s="173"/>
      <c r="AYL59" s="173"/>
      <c r="AYM59" s="173"/>
      <c r="AYN59" s="173"/>
      <c r="AYO59" s="173"/>
      <c r="AYP59" s="173"/>
      <c r="AYQ59" s="173"/>
      <c r="AYR59" s="173"/>
      <c r="AYS59" s="173"/>
      <c r="AYT59" s="173"/>
      <c r="AYU59" s="173"/>
      <c r="AYV59" s="173"/>
      <c r="AYW59" s="173"/>
      <c r="AYX59" s="173"/>
      <c r="AYY59" s="173"/>
      <c r="AYZ59" s="173"/>
      <c r="AZA59" s="173"/>
      <c r="AZB59" s="173"/>
      <c r="AZC59" s="173"/>
      <c r="AZD59" s="173"/>
      <c r="AZE59" s="173"/>
      <c r="AZF59" s="173"/>
      <c r="AZG59" s="173"/>
      <c r="AZH59" s="173"/>
      <c r="AZI59" s="173"/>
      <c r="AZJ59" s="173"/>
      <c r="AZK59" s="173"/>
      <c r="AZL59" s="173"/>
      <c r="AZM59" s="173"/>
      <c r="AZN59" s="173"/>
      <c r="AZO59" s="173"/>
      <c r="AZP59" s="173"/>
      <c r="AZQ59" s="173"/>
      <c r="AZR59" s="173"/>
      <c r="AZS59" s="173"/>
      <c r="AZT59" s="173"/>
      <c r="AZU59" s="173"/>
      <c r="AZV59" s="173"/>
      <c r="AZW59" s="173"/>
      <c r="AZX59" s="173"/>
      <c r="AZY59" s="173"/>
      <c r="AZZ59" s="173"/>
      <c r="BAA59" s="173"/>
      <c r="BAB59" s="173"/>
      <c r="BAC59" s="173"/>
      <c r="BAD59" s="173"/>
      <c r="BAE59" s="173"/>
      <c r="BAF59" s="173"/>
      <c r="BAG59" s="173"/>
      <c r="BAH59" s="173"/>
      <c r="BAI59" s="173"/>
      <c r="BAJ59" s="173"/>
      <c r="BAK59" s="173"/>
      <c r="BAL59" s="173"/>
      <c r="BAM59" s="173"/>
      <c r="BAN59" s="173"/>
      <c r="BAO59" s="173"/>
      <c r="BAP59" s="173"/>
      <c r="BAQ59" s="173"/>
      <c r="BAR59" s="173"/>
      <c r="BAS59" s="173"/>
      <c r="BAT59" s="173"/>
      <c r="BAU59" s="173"/>
      <c r="BAV59" s="173"/>
      <c r="BAW59" s="173"/>
      <c r="BAX59" s="173"/>
      <c r="BAY59" s="173"/>
      <c r="BAZ59" s="173"/>
      <c r="BBA59" s="173"/>
      <c r="BBB59" s="173"/>
      <c r="BBC59" s="173"/>
      <c r="BBD59" s="173"/>
      <c r="BBE59" s="173"/>
      <c r="BBF59" s="173"/>
      <c r="BBG59" s="173"/>
      <c r="BBH59" s="173"/>
      <c r="BBI59" s="173"/>
      <c r="BBJ59" s="173"/>
      <c r="BBK59" s="173"/>
      <c r="BBL59" s="173"/>
      <c r="BBM59" s="173"/>
      <c r="BBN59" s="173"/>
      <c r="BBO59" s="173"/>
      <c r="BBP59" s="173"/>
      <c r="BBQ59" s="173"/>
      <c r="BBR59" s="173"/>
      <c r="BBS59" s="173"/>
      <c r="BBT59" s="173"/>
      <c r="BBU59" s="173"/>
      <c r="BBV59" s="173"/>
      <c r="BBW59" s="173"/>
      <c r="BBX59" s="173"/>
      <c r="BBY59" s="173"/>
      <c r="BBZ59" s="173"/>
      <c r="BCA59" s="173"/>
      <c r="BCB59" s="173"/>
      <c r="BCC59" s="173"/>
      <c r="BCD59" s="173"/>
      <c r="BCE59" s="173"/>
      <c r="BCF59" s="173"/>
      <c r="BCG59" s="173"/>
      <c r="BCH59" s="173"/>
      <c r="BCI59" s="173"/>
      <c r="BCJ59" s="173"/>
      <c r="BCK59" s="173"/>
      <c r="BCL59" s="173"/>
      <c r="BCM59" s="173"/>
      <c r="BCN59" s="173"/>
      <c r="BCO59" s="173"/>
      <c r="BCP59" s="173"/>
      <c r="BCQ59" s="173"/>
      <c r="BCR59" s="173"/>
      <c r="BCS59" s="173"/>
      <c r="BCT59" s="173"/>
      <c r="BCU59" s="173"/>
      <c r="BCV59" s="173"/>
      <c r="BCW59" s="173"/>
      <c r="BCX59" s="173"/>
      <c r="BCY59" s="173"/>
      <c r="BCZ59" s="173"/>
      <c r="BDA59" s="173"/>
      <c r="BDB59" s="173"/>
      <c r="BDC59" s="173"/>
      <c r="BDD59" s="173"/>
      <c r="BDE59" s="173"/>
      <c r="BDF59" s="173"/>
      <c r="BDG59" s="173"/>
      <c r="BDH59" s="173"/>
      <c r="BDI59" s="173"/>
      <c r="BDJ59" s="173"/>
      <c r="BDK59" s="173"/>
      <c r="BDL59" s="173"/>
      <c r="BDM59" s="173"/>
      <c r="BDN59" s="173"/>
      <c r="BDO59" s="173"/>
      <c r="BDP59" s="173"/>
      <c r="BDQ59" s="173"/>
      <c r="BDR59" s="173"/>
      <c r="BDS59" s="173"/>
      <c r="BDT59" s="173"/>
      <c r="BDU59" s="173"/>
      <c r="BDV59" s="173"/>
      <c r="BDW59" s="173"/>
      <c r="BDX59" s="173"/>
      <c r="BDY59" s="173"/>
      <c r="BDZ59" s="173"/>
      <c r="BEA59" s="173"/>
      <c r="BEB59" s="173"/>
      <c r="BEC59" s="173"/>
      <c r="BED59" s="173"/>
      <c r="BEE59" s="173"/>
      <c r="BEF59" s="173"/>
      <c r="BEG59" s="173"/>
      <c r="BEH59" s="173"/>
      <c r="BEI59" s="173"/>
      <c r="BEJ59" s="173"/>
      <c r="BEK59" s="173"/>
      <c r="BEL59" s="173"/>
      <c r="BEM59" s="173"/>
      <c r="BEN59" s="173"/>
      <c r="BEO59" s="173"/>
      <c r="BEP59" s="173"/>
      <c r="BEQ59" s="173"/>
      <c r="BER59" s="173"/>
      <c r="BES59" s="173"/>
      <c r="BET59" s="173"/>
      <c r="BEU59" s="173"/>
      <c r="BEV59" s="173"/>
      <c r="BEW59" s="173"/>
      <c r="BEX59" s="173"/>
      <c r="BEY59" s="173"/>
      <c r="BEZ59" s="173"/>
      <c r="BFA59" s="173"/>
      <c r="BFB59" s="173"/>
      <c r="BFC59" s="173"/>
      <c r="BFD59" s="173"/>
      <c r="BFE59" s="173"/>
      <c r="BFF59" s="173"/>
      <c r="BFG59" s="173"/>
      <c r="BFH59" s="173"/>
      <c r="BFI59" s="173"/>
      <c r="BFJ59" s="173"/>
      <c r="BFK59" s="173"/>
      <c r="BFL59" s="173"/>
      <c r="BFM59" s="173"/>
      <c r="BFN59" s="173"/>
      <c r="BFO59" s="173"/>
      <c r="BFP59" s="173"/>
      <c r="BFQ59" s="173"/>
      <c r="BFR59" s="173"/>
      <c r="BFS59" s="173"/>
      <c r="BFT59" s="173"/>
      <c r="BFU59" s="173"/>
      <c r="BFV59" s="173"/>
      <c r="BFW59" s="173"/>
      <c r="BFX59" s="173"/>
      <c r="BFY59" s="173"/>
      <c r="BFZ59" s="173"/>
      <c r="BGA59" s="173"/>
      <c r="BGB59" s="173"/>
      <c r="BGC59" s="173"/>
      <c r="BGD59" s="173"/>
      <c r="BGE59" s="173"/>
      <c r="BGF59" s="173"/>
      <c r="BGG59" s="173"/>
      <c r="BGH59" s="173"/>
      <c r="BGI59" s="173"/>
      <c r="BGJ59" s="173"/>
      <c r="BGK59" s="173"/>
      <c r="BGL59" s="173"/>
      <c r="BGM59" s="173"/>
      <c r="BGN59" s="173"/>
      <c r="BGO59" s="173"/>
      <c r="BGP59" s="173"/>
      <c r="BGQ59" s="173"/>
      <c r="BGR59" s="173"/>
      <c r="BGS59" s="173"/>
      <c r="BGT59" s="173"/>
      <c r="BGU59" s="173"/>
      <c r="BGV59" s="173"/>
      <c r="BGW59" s="173"/>
      <c r="BGX59" s="173"/>
      <c r="BGY59" s="173"/>
      <c r="BGZ59" s="173"/>
      <c r="BHA59" s="173"/>
      <c r="BHB59" s="173"/>
      <c r="BHC59" s="173"/>
      <c r="BHD59" s="173"/>
      <c r="BHE59" s="173"/>
      <c r="BHF59" s="173"/>
      <c r="BHG59" s="173"/>
      <c r="BHH59" s="173"/>
      <c r="BHI59" s="173"/>
      <c r="BHJ59" s="173"/>
      <c r="BHK59" s="173"/>
      <c r="BHL59" s="173"/>
      <c r="BHM59" s="173"/>
      <c r="BHN59" s="173"/>
      <c r="BHO59" s="173"/>
      <c r="BHP59" s="173"/>
      <c r="BHQ59" s="173"/>
      <c r="BHR59" s="173"/>
      <c r="BHS59" s="173"/>
      <c r="BHT59" s="173"/>
      <c r="BHU59" s="173"/>
      <c r="BHV59" s="173"/>
      <c r="BHW59" s="173"/>
      <c r="BHX59" s="173"/>
      <c r="BHY59" s="173"/>
      <c r="BHZ59" s="173"/>
      <c r="BIA59" s="173"/>
      <c r="BIB59" s="173"/>
      <c r="BIC59" s="173"/>
      <c r="BID59" s="173"/>
      <c r="BIE59" s="173"/>
      <c r="BIF59" s="173"/>
      <c r="BIG59" s="173"/>
      <c r="BIH59" s="173"/>
      <c r="BII59" s="173"/>
      <c r="BIJ59" s="173"/>
      <c r="BIK59" s="173"/>
      <c r="BIL59" s="173"/>
      <c r="BIM59" s="173"/>
      <c r="BIN59" s="173"/>
      <c r="BIO59" s="173"/>
      <c r="BIP59" s="173"/>
      <c r="BIQ59" s="173"/>
      <c r="BIR59" s="173"/>
      <c r="BIS59" s="173"/>
      <c r="BIT59" s="173"/>
      <c r="BIU59" s="173"/>
      <c r="BIV59" s="173"/>
      <c r="BIW59" s="173"/>
      <c r="BIX59" s="173"/>
      <c r="BIY59" s="173"/>
      <c r="BIZ59" s="173"/>
      <c r="BJA59" s="173"/>
      <c r="BJB59" s="173"/>
      <c r="BJC59" s="173"/>
      <c r="BJD59" s="173"/>
      <c r="BJE59" s="173"/>
      <c r="BJF59" s="173"/>
      <c r="BJG59" s="173"/>
      <c r="BJH59" s="173"/>
      <c r="BJI59" s="173"/>
      <c r="BJJ59" s="173"/>
      <c r="BJK59" s="173"/>
      <c r="BJL59" s="173"/>
      <c r="BJM59" s="173"/>
      <c r="BJN59" s="173"/>
      <c r="BJO59" s="173"/>
      <c r="BJP59" s="173"/>
      <c r="BJQ59" s="173"/>
      <c r="BJR59" s="173"/>
      <c r="BJS59" s="173"/>
      <c r="BJT59" s="173"/>
      <c r="BJU59" s="173"/>
      <c r="BJV59" s="173"/>
      <c r="BJW59" s="173"/>
      <c r="BJX59" s="173"/>
      <c r="BJY59" s="173"/>
      <c r="BJZ59" s="173"/>
      <c r="BKA59" s="173"/>
      <c r="BKB59" s="173"/>
      <c r="BKC59" s="173"/>
      <c r="BKD59" s="173"/>
      <c r="BKE59" s="173"/>
      <c r="BKF59" s="173"/>
      <c r="BKG59" s="173"/>
      <c r="BKH59" s="173"/>
      <c r="BKI59" s="173"/>
      <c r="BKJ59" s="173"/>
      <c r="BKK59" s="173"/>
      <c r="BKL59" s="173"/>
      <c r="BKM59" s="173"/>
      <c r="BKN59" s="173"/>
      <c r="BKO59" s="173"/>
      <c r="BKP59" s="173"/>
      <c r="BKQ59" s="173"/>
      <c r="BKR59" s="173"/>
      <c r="BKS59" s="173"/>
      <c r="BKT59" s="173"/>
      <c r="BKU59" s="173"/>
      <c r="BKV59" s="173"/>
      <c r="BKW59" s="173"/>
      <c r="BKX59" s="173"/>
      <c r="BKY59" s="173"/>
      <c r="BKZ59" s="173"/>
      <c r="BLA59" s="173"/>
      <c r="BLB59" s="173"/>
      <c r="BLC59" s="173"/>
      <c r="BLD59" s="173"/>
      <c r="BLE59" s="173"/>
      <c r="BLF59" s="173"/>
      <c r="BLG59" s="173"/>
      <c r="BLH59" s="173"/>
      <c r="BLI59" s="173"/>
      <c r="BLJ59" s="173"/>
      <c r="BLK59" s="173"/>
      <c r="BLL59" s="173"/>
      <c r="BLM59" s="173"/>
      <c r="BLN59" s="173"/>
      <c r="BLO59" s="173"/>
      <c r="BLP59" s="173"/>
      <c r="BLQ59" s="173"/>
      <c r="BLR59" s="173"/>
      <c r="BLS59" s="173"/>
      <c r="BLT59" s="173"/>
      <c r="BLU59" s="173"/>
      <c r="BLV59" s="173"/>
      <c r="BLW59" s="173"/>
      <c r="BLX59" s="173"/>
      <c r="BLY59" s="173"/>
      <c r="BLZ59" s="173"/>
      <c r="BMA59" s="173"/>
      <c r="BMB59" s="173"/>
      <c r="BMC59" s="173"/>
      <c r="BMD59" s="173"/>
      <c r="BME59" s="173"/>
      <c r="BMF59" s="173"/>
      <c r="BMG59" s="173"/>
      <c r="BMH59" s="173"/>
      <c r="BMI59" s="173"/>
      <c r="BMJ59" s="173"/>
      <c r="BMK59" s="173"/>
      <c r="BML59" s="173"/>
      <c r="BMM59" s="173"/>
      <c r="BMN59" s="173"/>
      <c r="BMO59" s="173"/>
      <c r="BMP59" s="173"/>
      <c r="BMQ59" s="173"/>
      <c r="BMR59" s="173"/>
      <c r="BMS59" s="173"/>
      <c r="BMT59" s="173"/>
      <c r="BMU59" s="173"/>
      <c r="BMV59" s="173"/>
      <c r="BMW59" s="173"/>
      <c r="BMX59" s="173"/>
      <c r="BMY59" s="173"/>
      <c r="BMZ59" s="173"/>
      <c r="BNA59" s="173"/>
      <c r="BNB59" s="173"/>
      <c r="BNC59" s="173"/>
      <c r="BND59" s="173"/>
      <c r="BNE59" s="173"/>
      <c r="BNF59" s="173"/>
      <c r="BNG59" s="173"/>
      <c r="BNH59" s="173"/>
      <c r="BNI59" s="173"/>
      <c r="BNJ59" s="173"/>
      <c r="BNK59" s="173"/>
      <c r="BNL59" s="173"/>
      <c r="BNM59" s="173"/>
      <c r="BNN59" s="173"/>
      <c r="BNO59" s="173"/>
      <c r="BNP59" s="173"/>
      <c r="BNQ59" s="173"/>
      <c r="BNR59" s="173"/>
      <c r="BNS59" s="173"/>
      <c r="BNT59" s="173"/>
      <c r="BNU59" s="173"/>
      <c r="BNV59" s="173"/>
      <c r="BNW59" s="173"/>
      <c r="BNX59" s="173"/>
      <c r="BNY59" s="173"/>
      <c r="BNZ59" s="173"/>
      <c r="BOA59" s="173"/>
      <c r="BOB59" s="173"/>
      <c r="BOC59" s="173"/>
      <c r="BOD59" s="173"/>
      <c r="BOE59" s="173"/>
      <c r="BOF59" s="173"/>
      <c r="BOG59" s="173"/>
      <c r="BOH59" s="173"/>
      <c r="BOI59" s="173"/>
      <c r="BOJ59" s="173"/>
      <c r="BOK59" s="173"/>
      <c r="BOL59" s="173"/>
      <c r="BOM59" s="173"/>
      <c r="BON59" s="173"/>
      <c r="BOO59" s="173"/>
      <c r="BOP59" s="173"/>
      <c r="BOQ59" s="173"/>
      <c r="BOR59" s="173"/>
      <c r="BOS59" s="173"/>
      <c r="BOT59" s="173"/>
      <c r="BOU59" s="173"/>
      <c r="BOV59" s="173"/>
      <c r="BOW59" s="173"/>
      <c r="BOX59" s="173"/>
      <c r="BOY59" s="173"/>
      <c r="BOZ59" s="173"/>
      <c r="BPA59" s="173"/>
      <c r="BPB59" s="173"/>
      <c r="BPC59" s="173"/>
      <c r="BPD59" s="173"/>
      <c r="BPE59" s="173"/>
      <c r="BPF59" s="173"/>
      <c r="BPG59" s="173"/>
      <c r="BPH59" s="173"/>
      <c r="BPI59" s="173"/>
      <c r="BPJ59" s="173"/>
      <c r="BPK59" s="173"/>
      <c r="BPL59" s="173"/>
      <c r="BPM59" s="173"/>
      <c r="BPN59" s="173"/>
      <c r="BPO59" s="173"/>
      <c r="BPP59" s="173"/>
      <c r="BPQ59" s="173"/>
      <c r="BPR59" s="173"/>
      <c r="BPS59" s="173"/>
      <c r="BPT59" s="173"/>
      <c r="BPU59" s="173"/>
      <c r="BPV59" s="173"/>
      <c r="BPW59" s="173"/>
      <c r="BPX59" s="173"/>
      <c r="BPY59" s="173"/>
      <c r="BPZ59" s="173"/>
      <c r="BQA59" s="173"/>
      <c r="BQB59" s="173"/>
      <c r="BQC59" s="173"/>
      <c r="BQD59" s="173"/>
      <c r="BQE59" s="173"/>
      <c r="BQF59" s="173"/>
      <c r="BQG59" s="173"/>
      <c r="BQH59" s="173"/>
      <c r="BQI59" s="173"/>
      <c r="BQJ59" s="173"/>
      <c r="BQK59" s="173"/>
      <c r="BQL59" s="173"/>
      <c r="BQM59" s="173"/>
      <c r="BQN59" s="173"/>
      <c r="BQO59" s="173"/>
      <c r="BQP59" s="173"/>
      <c r="BQQ59" s="173"/>
      <c r="BQR59" s="173"/>
      <c r="BQS59" s="173"/>
      <c r="BQT59" s="173"/>
      <c r="BQU59" s="173"/>
      <c r="BQV59" s="173"/>
      <c r="BQW59" s="173"/>
      <c r="BQX59" s="173"/>
      <c r="BQY59" s="173"/>
      <c r="BQZ59" s="173"/>
      <c r="BRA59" s="173"/>
      <c r="BRB59" s="173"/>
      <c r="BRC59" s="173"/>
      <c r="BRD59" s="173"/>
      <c r="BRE59" s="173"/>
      <c r="BRF59" s="173"/>
      <c r="BRG59" s="173"/>
      <c r="BRH59" s="173"/>
      <c r="BRI59" s="173"/>
      <c r="BRJ59" s="173"/>
      <c r="BRK59" s="173"/>
      <c r="BRL59" s="173"/>
      <c r="BRM59" s="173"/>
      <c r="BRN59" s="173"/>
      <c r="BRO59" s="173"/>
      <c r="BRP59" s="173"/>
      <c r="BRQ59" s="173"/>
      <c r="BRR59" s="173"/>
      <c r="BRS59" s="173"/>
      <c r="BRT59" s="173"/>
      <c r="BRU59" s="173"/>
      <c r="BRV59" s="173"/>
      <c r="BRW59" s="173"/>
      <c r="BRX59" s="173"/>
      <c r="BRY59" s="173"/>
      <c r="BRZ59" s="173"/>
      <c r="BSA59" s="173"/>
      <c r="BSB59" s="173"/>
      <c r="BSC59" s="173"/>
      <c r="BSD59" s="173"/>
      <c r="BSE59" s="173"/>
      <c r="BSF59" s="173"/>
      <c r="BSG59" s="173"/>
      <c r="BSH59" s="173"/>
      <c r="BSI59" s="173"/>
      <c r="BSJ59" s="173"/>
      <c r="BSK59" s="173"/>
      <c r="BSL59" s="173"/>
      <c r="BSM59" s="173"/>
      <c r="BSN59" s="173"/>
      <c r="BSO59" s="173"/>
      <c r="BSP59" s="173"/>
      <c r="BSQ59" s="173"/>
      <c r="BSR59" s="173"/>
      <c r="BSS59" s="173"/>
      <c r="BST59" s="173"/>
      <c r="BSU59" s="173"/>
      <c r="BSV59" s="173"/>
      <c r="BSW59" s="173"/>
      <c r="BSX59" s="173"/>
      <c r="BSY59" s="173"/>
      <c r="BSZ59" s="173"/>
      <c r="BTA59" s="173"/>
      <c r="BTB59" s="173"/>
      <c r="BTC59" s="173"/>
      <c r="BTD59" s="173"/>
      <c r="BTE59" s="173"/>
      <c r="BTF59" s="173"/>
      <c r="BTG59" s="173"/>
      <c r="BTH59" s="173"/>
      <c r="BTI59" s="173"/>
      <c r="BTJ59" s="173"/>
      <c r="BTK59" s="173"/>
      <c r="BTL59" s="173"/>
      <c r="BTM59" s="173"/>
      <c r="BTN59" s="173"/>
      <c r="BTO59" s="173"/>
      <c r="BTP59" s="173"/>
      <c r="BTQ59" s="173"/>
      <c r="BTR59" s="173"/>
      <c r="BTS59" s="173"/>
      <c r="BTT59" s="173"/>
      <c r="BTU59" s="173"/>
      <c r="BTV59" s="173"/>
      <c r="BTW59" s="173"/>
      <c r="BTX59" s="173"/>
      <c r="BTY59" s="173"/>
      <c r="BTZ59" s="173"/>
      <c r="BUA59" s="173"/>
      <c r="BUB59" s="173"/>
      <c r="BUC59" s="173"/>
      <c r="BUD59" s="173"/>
      <c r="BUE59" s="173"/>
      <c r="BUF59" s="173"/>
      <c r="BUG59" s="173"/>
      <c r="BUH59" s="173"/>
      <c r="BUI59" s="173"/>
      <c r="BUJ59" s="173"/>
      <c r="BUK59" s="173"/>
      <c r="BUL59" s="173"/>
      <c r="BUM59" s="173"/>
      <c r="BUN59" s="173"/>
      <c r="BUO59" s="173"/>
      <c r="BUP59" s="173"/>
      <c r="BUQ59" s="173"/>
      <c r="BUR59" s="173"/>
      <c r="BUS59" s="173"/>
      <c r="BUT59" s="173"/>
      <c r="BUU59" s="173"/>
      <c r="BUV59" s="173"/>
      <c r="BUW59" s="173"/>
      <c r="BUX59" s="173"/>
      <c r="BUY59" s="173"/>
      <c r="BUZ59" s="173"/>
      <c r="BVA59" s="173"/>
      <c r="BVB59" s="173"/>
      <c r="BVC59" s="173"/>
      <c r="BVD59" s="173"/>
      <c r="BVE59" s="173"/>
      <c r="BVF59" s="173"/>
      <c r="BVG59" s="173"/>
      <c r="BVH59" s="173"/>
      <c r="BVI59" s="173"/>
      <c r="BVJ59" s="173"/>
      <c r="BVK59" s="173"/>
      <c r="BVL59" s="173"/>
      <c r="BVM59" s="173"/>
      <c r="BVN59" s="173"/>
      <c r="BVO59" s="173"/>
      <c r="BVP59" s="173"/>
      <c r="BVQ59" s="173"/>
      <c r="BVR59" s="173"/>
      <c r="BVS59" s="173"/>
      <c r="BVT59" s="173"/>
      <c r="BVU59" s="173"/>
      <c r="BVV59" s="173"/>
      <c r="BVW59" s="173"/>
      <c r="BVX59" s="173"/>
      <c r="BVY59" s="173"/>
      <c r="BVZ59" s="173"/>
      <c r="BWA59" s="173"/>
      <c r="BWB59" s="173"/>
      <c r="BWC59" s="173"/>
      <c r="BWD59" s="173"/>
      <c r="BWE59" s="173"/>
      <c r="BWF59" s="173"/>
      <c r="BWG59" s="173"/>
      <c r="BWH59" s="173"/>
      <c r="BWI59" s="173"/>
      <c r="BWJ59" s="173"/>
      <c r="BWK59" s="173"/>
      <c r="BWL59" s="173"/>
      <c r="BWM59" s="173"/>
      <c r="BWN59" s="173"/>
      <c r="BWO59" s="173"/>
      <c r="BWP59" s="173"/>
      <c r="BWQ59" s="173"/>
      <c r="BWR59" s="173"/>
      <c r="BWS59" s="173"/>
      <c r="BWT59" s="173"/>
      <c r="BWU59" s="173"/>
      <c r="BWV59" s="173"/>
      <c r="BWW59" s="173"/>
      <c r="BWX59" s="173"/>
      <c r="BWY59" s="173"/>
      <c r="BWZ59" s="173"/>
      <c r="BXA59" s="173"/>
      <c r="BXB59" s="173"/>
      <c r="BXC59" s="173"/>
      <c r="BXD59" s="173"/>
      <c r="BXE59" s="173"/>
      <c r="BXF59" s="173"/>
      <c r="BXG59" s="173"/>
      <c r="BXH59" s="173"/>
      <c r="BXI59" s="173"/>
      <c r="BXJ59" s="173"/>
      <c r="BXK59" s="173"/>
      <c r="BXL59" s="173"/>
      <c r="BXM59" s="173"/>
      <c r="BXN59" s="173"/>
      <c r="BXO59" s="173"/>
      <c r="BXP59" s="173"/>
      <c r="BXQ59" s="173"/>
      <c r="BXR59" s="173"/>
      <c r="BXS59" s="173"/>
      <c r="BXT59" s="173"/>
      <c r="BXU59" s="173"/>
      <c r="BXV59" s="173"/>
      <c r="BXW59" s="173"/>
      <c r="BXX59" s="173"/>
      <c r="BXY59" s="173"/>
      <c r="BXZ59" s="173"/>
      <c r="BYA59" s="173"/>
      <c r="BYB59" s="173"/>
      <c r="BYC59" s="173"/>
      <c r="BYD59" s="173"/>
      <c r="BYE59" s="173"/>
      <c r="BYF59" s="173"/>
      <c r="BYG59" s="173"/>
      <c r="BYH59" s="173"/>
      <c r="BYI59" s="173"/>
      <c r="BYJ59" s="173"/>
      <c r="BYK59" s="173"/>
      <c r="BYL59" s="173"/>
      <c r="BYM59" s="173"/>
      <c r="BYN59" s="173"/>
      <c r="BYO59" s="173"/>
      <c r="BYP59" s="173"/>
      <c r="BYQ59" s="173"/>
      <c r="BYR59" s="173"/>
      <c r="BYS59" s="173"/>
      <c r="BYT59" s="173"/>
      <c r="BYU59" s="173"/>
      <c r="BYV59" s="173"/>
      <c r="BYW59" s="173"/>
      <c r="BYX59" s="173"/>
      <c r="BYY59" s="173"/>
      <c r="BYZ59" s="173"/>
      <c r="BZA59" s="173"/>
      <c r="BZB59" s="173"/>
      <c r="BZC59" s="173"/>
      <c r="BZD59" s="173"/>
      <c r="BZE59" s="173"/>
      <c r="BZF59" s="173"/>
      <c r="BZG59" s="173"/>
      <c r="BZH59" s="173"/>
      <c r="BZI59" s="173"/>
      <c r="BZJ59" s="173"/>
      <c r="BZK59" s="173"/>
      <c r="BZL59" s="173"/>
      <c r="BZM59" s="173"/>
      <c r="BZN59" s="173"/>
      <c r="BZO59" s="173"/>
      <c r="BZP59" s="173"/>
      <c r="BZQ59" s="173"/>
      <c r="BZR59" s="173"/>
      <c r="BZS59" s="173"/>
      <c r="BZT59" s="173"/>
      <c r="BZU59" s="173"/>
      <c r="BZV59" s="173"/>
      <c r="BZW59" s="173"/>
      <c r="BZX59" s="173"/>
      <c r="BZY59" s="173"/>
      <c r="BZZ59" s="173"/>
      <c r="CAA59" s="173"/>
      <c r="CAB59" s="173"/>
      <c r="CAC59" s="173"/>
      <c r="CAD59" s="173"/>
      <c r="CAE59" s="173"/>
      <c r="CAF59" s="173"/>
      <c r="CAG59" s="173"/>
      <c r="CAH59" s="173"/>
      <c r="CAI59" s="173"/>
      <c r="CAJ59" s="173"/>
      <c r="CAK59" s="173"/>
      <c r="CAL59" s="173"/>
      <c r="CAM59" s="173"/>
      <c r="CAN59" s="173"/>
      <c r="CAO59" s="173"/>
      <c r="CAP59" s="173"/>
      <c r="CAQ59" s="173"/>
      <c r="CAR59" s="173"/>
      <c r="CAS59" s="173"/>
      <c r="CAT59" s="173"/>
      <c r="CAU59" s="173"/>
      <c r="CAV59" s="173"/>
      <c r="CAW59" s="173"/>
      <c r="CAX59" s="173"/>
      <c r="CAY59" s="173"/>
      <c r="CAZ59" s="173"/>
      <c r="CBA59" s="173"/>
      <c r="CBB59" s="173"/>
      <c r="CBC59" s="173"/>
      <c r="CBD59" s="173"/>
      <c r="CBE59" s="173"/>
      <c r="CBF59" s="173"/>
      <c r="CBG59" s="173"/>
      <c r="CBH59" s="173"/>
      <c r="CBI59" s="173"/>
      <c r="CBJ59" s="173"/>
      <c r="CBK59" s="173"/>
      <c r="CBL59" s="173"/>
      <c r="CBM59" s="173"/>
      <c r="CBN59" s="173"/>
      <c r="CBO59" s="173"/>
      <c r="CBP59" s="173"/>
      <c r="CBQ59" s="173"/>
      <c r="CBR59" s="173"/>
      <c r="CBS59" s="173"/>
      <c r="CBT59" s="173"/>
      <c r="CBU59" s="173"/>
      <c r="CBV59" s="173"/>
      <c r="CBW59" s="173"/>
      <c r="CBX59" s="173"/>
      <c r="CBY59" s="173"/>
      <c r="CBZ59" s="173"/>
      <c r="CCA59" s="173"/>
      <c r="CCB59" s="173"/>
      <c r="CCC59" s="173"/>
      <c r="CCD59" s="173"/>
      <c r="CCE59" s="173"/>
      <c r="CCF59" s="173"/>
      <c r="CCG59" s="173"/>
      <c r="CCH59" s="173"/>
      <c r="CCI59" s="173"/>
      <c r="CCJ59" s="173"/>
      <c r="CCK59" s="173"/>
      <c r="CCL59" s="173"/>
      <c r="CCM59" s="173"/>
      <c r="CCN59" s="173"/>
      <c r="CCO59" s="173"/>
      <c r="CCP59" s="173"/>
      <c r="CCQ59" s="173"/>
      <c r="CCR59" s="173"/>
      <c r="CCS59" s="173"/>
      <c r="CCT59" s="173"/>
      <c r="CCU59" s="173"/>
      <c r="CCV59" s="173"/>
      <c r="CCW59" s="173"/>
      <c r="CCX59" s="173"/>
      <c r="CCY59" s="173"/>
      <c r="CCZ59" s="173"/>
      <c r="CDA59" s="173"/>
      <c r="CDB59" s="173"/>
      <c r="CDC59" s="173"/>
      <c r="CDD59" s="173"/>
      <c r="CDE59" s="173"/>
      <c r="CDF59" s="173"/>
      <c r="CDG59" s="173"/>
      <c r="CDH59" s="173"/>
      <c r="CDI59" s="173"/>
      <c r="CDJ59" s="173"/>
      <c r="CDK59" s="173"/>
      <c r="CDL59" s="173"/>
      <c r="CDM59" s="173"/>
      <c r="CDN59" s="173"/>
      <c r="CDO59" s="173"/>
      <c r="CDP59" s="173"/>
      <c r="CDQ59" s="173"/>
      <c r="CDR59" s="173"/>
      <c r="CDS59" s="173"/>
      <c r="CDT59" s="173"/>
      <c r="CDU59" s="173"/>
      <c r="CDV59" s="173"/>
      <c r="CDW59" s="173"/>
      <c r="CDX59" s="173"/>
      <c r="CDY59" s="173"/>
      <c r="CDZ59" s="173"/>
      <c r="CEA59" s="173"/>
      <c r="CEB59" s="173"/>
      <c r="CEC59" s="173"/>
      <c r="CED59" s="173"/>
      <c r="CEE59" s="173"/>
      <c r="CEF59" s="173"/>
      <c r="CEG59" s="173"/>
      <c r="CEH59" s="173"/>
      <c r="CEI59" s="173"/>
      <c r="CEJ59" s="173"/>
      <c r="CEK59" s="173"/>
      <c r="CEL59" s="173"/>
      <c r="CEM59" s="173"/>
      <c r="CEN59" s="173"/>
      <c r="CEO59" s="173"/>
      <c r="CEP59" s="173"/>
      <c r="CEQ59" s="173"/>
      <c r="CER59" s="173"/>
      <c r="CES59" s="173"/>
      <c r="CET59" s="173"/>
      <c r="CEU59" s="173"/>
      <c r="CEV59" s="173"/>
      <c r="CEW59" s="173"/>
      <c r="CEX59" s="173"/>
      <c r="CEY59" s="173"/>
      <c r="CEZ59" s="173"/>
      <c r="CFA59" s="173"/>
      <c r="CFB59" s="173"/>
      <c r="CFC59" s="173"/>
      <c r="CFD59" s="173"/>
      <c r="CFE59" s="173"/>
      <c r="CFF59" s="173"/>
      <c r="CFG59" s="173"/>
      <c r="CFH59" s="173"/>
      <c r="CFI59" s="173"/>
      <c r="CFJ59" s="173"/>
      <c r="CFK59" s="173"/>
      <c r="CFL59" s="173"/>
      <c r="CFM59" s="173"/>
      <c r="CFN59" s="173"/>
      <c r="CFO59" s="173"/>
      <c r="CFP59" s="173"/>
      <c r="CFQ59" s="173"/>
      <c r="CFR59" s="173"/>
      <c r="CFS59" s="173"/>
      <c r="CFT59" s="173"/>
      <c r="CFU59" s="173"/>
      <c r="CFV59" s="173"/>
      <c r="CFW59" s="173"/>
      <c r="CFX59" s="173"/>
      <c r="CFY59" s="173"/>
      <c r="CFZ59" s="173"/>
      <c r="CGA59" s="173"/>
      <c r="CGB59" s="173"/>
      <c r="CGC59" s="173"/>
      <c r="CGD59" s="173"/>
      <c r="CGE59" s="173"/>
      <c r="CGF59" s="173"/>
      <c r="CGG59" s="173"/>
      <c r="CGH59" s="173"/>
      <c r="CGI59" s="173"/>
      <c r="CGJ59" s="173"/>
      <c r="CGK59" s="173"/>
      <c r="CGL59" s="173"/>
      <c r="CGM59" s="173"/>
      <c r="CGN59" s="173"/>
      <c r="CGO59" s="173"/>
      <c r="CGP59" s="173"/>
      <c r="CGQ59" s="173"/>
      <c r="CGR59" s="173"/>
      <c r="CGS59" s="173"/>
      <c r="CGT59" s="173"/>
      <c r="CGU59" s="173"/>
      <c r="CGV59" s="173"/>
      <c r="CGW59" s="173"/>
      <c r="CGX59" s="173"/>
      <c r="CGY59" s="173"/>
      <c r="CGZ59" s="173"/>
      <c r="CHA59" s="173"/>
      <c r="CHB59" s="173"/>
      <c r="CHC59" s="173"/>
      <c r="CHD59" s="173"/>
      <c r="CHE59" s="173"/>
      <c r="CHF59" s="173"/>
      <c r="CHG59" s="173"/>
      <c r="CHH59" s="173"/>
      <c r="CHI59" s="173"/>
      <c r="CHJ59" s="173"/>
      <c r="CHK59" s="173"/>
      <c r="CHL59" s="173"/>
      <c r="CHM59" s="173"/>
      <c r="CHN59" s="173"/>
      <c r="CHO59" s="173"/>
      <c r="CHP59" s="173"/>
      <c r="CHQ59" s="173"/>
      <c r="CHR59" s="173"/>
      <c r="CHS59" s="173"/>
      <c r="CHT59" s="173"/>
      <c r="CHU59" s="173"/>
      <c r="CHV59" s="173"/>
      <c r="CHW59" s="173"/>
      <c r="CHX59" s="173"/>
      <c r="CHY59" s="173"/>
      <c r="CHZ59" s="173"/>
      <c r="CIA59" s="173"/>
      <c r="CIB59" s="173"/>
      <c r="CIC59" s="173"/>
      <c r="CID59" s="173"/>
      <c r="CIE59" s="173"/>
      <c r="CIF59" s="173"/>
      <c r="CIG59" s="173"/>
      <c r="CIH59" s="173"/>
      <c r="CII59" s="173"/>
      <c r="CIJ59" s="173"/>
      <c r="CIK59" s="173"/>
      <c r="CIL59" s="173"/>
      <c r="CIM59" s="173"/>
      <c r="CIN59" s="173"/>
      <c r="CIO59" s="173"/>
      <c r="CIP59" s="173"/>
      <c r="CIQ59" s="173"/>
      <c r="CIR59" s="173"/>
      <c r="CIS59" s="173"/>
      <c r="CIT59" s="173"/>
      <c r="CIU59" s="173"/>
      <c r="CIV59" s="173"/>
      <c r="CIW59" s="173"/>
      <c r="CIX59" s="173"/>
      <c r="CIY59" s="173"/>
      <c r="CIZ59" s="173"/>
      <c r="CJA59" s="173"/>
      <c r="CJB59" s="173"/>
      <c r="CJC59" s="173"/>
      <c r="CJD59" s="173"/>
      <c r="CJE59" s="173"/>
      <c r="CJF59" s="173"/>
      <c r="CJG59" s="173"/>
      <c r="CJH59" s="173"/>
      <c r="CJI59" s="173"/>
      <c r="CJJ59" s="173"/>
      <c r="CJK59" s="173"/>
      <c r="CJL59" s="173"/>
      <c r="CJM59" s="173"/>
      <c r="CJN59" s="173"/>
      <c r="CJO59" s="173"/>
      <c r="CJP59" s="173"/>
      <c r="CJQ59" s="173"/>
      <c r="CJR59" s="173"/>
      <c r="CJS59" s="173"/>
      <c r="CJT59" s="173"/>
      <c r="CJU59" s="173"/>
      <c r="CJV59" s="173"/>
      <c r="CJW59" s="173"/>
      <c r="CJX59" s="173"/>
      <c r="CJY59" s="173"/>
      <c r="CJZ59" s="173"/>
      <c r="CKA59" s="173"/>
      <c r="CKB59" s="173"/>
      <c r="CKC59" s="173"/>
      <c r="CKD59" s="173"/>
      <c r="CKE59" s="173"/>
      <c r="CKF59" s="173"/>
      <c r="CKG59" s="173"/>
      <c r="CKH59" s="173"/>
      <c r="CKI59" s="173"/>
      <c r="CKJ59" s="173"/>
      <c r="CKK59" s="173"/>
      <c r="CKL59" s="173"/>
      <c r="CKM59" s="173"/>
      <c r="CKN59" s="173"/>
      <c r="CKO59" s="173"/>
      <c r="CKP59" s="173"/>
      <c r="CKQ59" s="173"/>
      <c r="CKR59" s="173"/>
      <c r="CKS59" s="173"/>
      <c r="CKT59" s="173"/>
      <c r="CKU59" s="173"/>
      <c r="CKV59" s="173"/>
      <c r="CKW59" s="173"/>
      <c r="CKX59" s="173"/>
      <c r="CKY59" s="173"/>
      <c r="CKZ59" s="173"/>
      <c r="CLA59" s="173"/>
      <c r="CLB59" s="173"/>
      <c r="CLC59" s="173"/>
      <c r="CLD59" s="173"/>
      <c r="CLE59" s="173"/>
      <c r="CLF59" s="173"/>
      <c r="CLG59" s="173"/>
      <c r="CLH59" s="173"/>
      <c r="CLI59" s="173"/>
      <c r="CLJ59" s="173"/>
      <c r="CLK59" s="173"/>
      <c r="CLL59" s="173"/>
      <c r="CLM59" s="173"/>
      <c r="CLN59" s="173"/>
      <c r="CLO59" s="173"/>
      <c r="CLP59" s="173"/>
      <c r="CLQ59" s="173"/>
      <c r="CLR59" s="173"/>
      <c r="CLS59" s="173"/>
      <c r="CLT59" s="173"/>
      <c r="CLU59" s="173"/>
      <c r="CLV59" s="173"/>
      <c r="CLW59" s="173"/>
      <c r="CLX59" s="173"/>
      <c r="CLY59" s="173"/>
      <c r="CLZ59" s="173"/>
      <c r="CMA59" s="173"/>
      <c r="CMB59" s="173"/>
      <c r="CMC59" s="173"/>
      <c r="CMD59" s="173"/>
      <c r="CME59" s="173"/>
      <c r="CMF59" s="173"/>
      <c r="CMG59" s="173"/>
      <c r="CMH59" s="173"/>
      <c r="CMI59" s="173"/>
      <c r="CMJ59" s="173"/>
      <c r="CMK59" s="173"/>
      <c r="CML59" s="173"/>
      <c r="CMM59" s="173"/>
      <c r="CMN59" s="173"/>
      <c r="CMO59" s="173"/>
      <c r="CMP59" s="173"/>
      <c r="CMQ59" s="173"/>
      <c r="CMR59" s="173"/>
      <c r="CMS59" s="173"/>
      <c r="CMT59" s="173"/>
      <c r="CMU59" s="173"/>
      <c r="CMV59" s="173"/>
      <c r="CMW59" s="173"/>
      <c r="CMX59" s="173"/>
      <c r="CMY59" s="173"/>
      <c r="CMZ59" s="173"/>
      <c r="CNA59" s="173"/>
      <c r="CNB59" s="173"/>
      <c r="CNC59" s="173"/>
      <c r="CND59" s="173"/>
      <c r="CNE59" s="173"/>
      <c r="CNF59" s="173"/>
      <c r="CNG59" s="173"/>
      <c r="CNH59" s="173"/>
      <c r="CNI59" s="173"/>
      <c r="CNJ59" s="173"/>
      <c r="CNK59" s="173"/>
      <c r="CNL59" s="173"/>
      <c r="CNM59" s="173"/>
      <c r="CNN59" s="173"/>
      <c r="CNO59" s="173"/>
      <c r="CNP59" s="173"/>
      <c r="CNQ59" s="173"/>
      <c r="CNR59" s="173"/>
      <c r="CNS59" s="173"/>
      <c r="CNT59" s="173"/>
      <c r="CNU59" s="173"/>
      <c r="CNV59" s="173"/>
      <c r="CNW59" s="173"/>
      <c r="CNX59" s="173"/>
      <c r="CNY59" s="173"/>
      <c r="CNZ59" s="173"/>
      <c r="COA59" s="173"/>
      <c r="COB59" s="173"/>
      <c r="COC59" s="173"/>
      <c r="COD59" s="173"/>
      <c r="COE59" s="173"/>
      <c r="COF59" s="173"/>
      <c r="COG59" s="173"/>
      <c r="COH59" s="173"/>
      <c r="COI59" s="173"/>
      <c r="COJ59" s="173"/>
      <c r="COK59" s="173"/>
      <c r="COL59" s="173"/>
      <c r="COM59" s="173"/>
      <c r="CON59" s="173"/>
      <c r="COO59" s="173"/>
      <c r="COP59" s="173"/>
      <c r="COQ59" s="173"/>
      <c r="COR59" s="173"/>
      <c r="COS59" s="173"/>
      <c r="COT59" s="173"/>
      <c r="COU59" s="173"/>
      <c r="COV59" s="173"/>
      <c r="COW59" s="173"/>
      <c r="COX59" s="173"/>
      <c r="COY59" s="173"/>
      <c r="COZ59" s="173"/>
      <c r="CPA59" s="173"/>
      <c r="CPB59" s="173"/>
      <c r="CPC59" s="173"/>
      <c r="CPD59" s="173"/>
      <c r="CPE59" s="173"/>
      <c r="CPF59" s="173"/>
      <c r="CPG59" s="173"/>
      <c r="CPH59" s="173"/>
      <c r="CPI59" s="173"/>
      <c r="CPJ59" s="173"/>
      <c r="CPK59" s="173"/>
      <c r="CPL59" s="173"/>
      <c r="CPM59" s="173"/>
      <c r="CPN59" s="173"/>
      <c r="CPO59" s="173"/>
      <c r="CPP59" s="173"/>
      <c r="CPQ59" s="173"/>
      <c r="CPR59" s="173"/>
      <c r="CPS59" s="173"/>
      <c r="CPT59" s="173"/>
      <c r="CPU59" s="173"/>
      <c r="CPV59" s="173"/>
      <c r="CPW59" s="173"/>
      <c r="CPX59" s="173"/>
      <c r="CPY59" s="173"/>
      <c r="CPZ59" s="173"/>
      <c r="CQA59" s="173"/>
      <c r="CQB59" s="173"/>
      <c r="CQC59" s="173"/>
      <c r="CQD59" s="173"/>
      <c r="CQE59" s="173"/>
      <c r="CQF59" s="173"/>
      <c r="CQG59" s="173"/>
      <c r="CQH59" s="173"/>
      <c r="CQI59" s="173"/>
      <c r="CQJ59" s="173"/>
      <c r="CQK59" s="173"/>
      <c r="CQL59" s="173"/>
      <c r="CQM59" s="173"/>
      <c r="CQN59" s="173"/>
      <c r="CQO59" s="173"/>
      <c r="CQP59" s="173"/>
      <c r="CQQ59" s="173"/>
      <c r="CQR59" s="173"/>
      <c r="CQS59" s="173"/>
      <c r="CQT59" s="173"/>
      <c r="CQU59" s="173"/>
      <c r="CQV59" s="173"/>
      <c r="CQW59" s="173"/>
      <c r="CQX59" s="173"/>
      <c r="CQY59" s="173"/>
      <c r="CQZ59" s="173"/>
      <c r="CRA59" s="173"/>
      <c r="CRB59" s="173"/>
      <c r="CRC59" s="173"/>
      <c r="CRD59" s="173"/>
      <c r="CRE59" s="173"/>
      <c r="CRF59" s="173"/>
      <c r="CRG59" s="173"/>
      <c r="CRH59" s="173"/>
      <c r="CRI59" s="173"/>
      <c r="CRJ59" s="173"/>
      <c r="CRK59" s="173"/>
      <c r="CRL59" s="173"/>
      <c r="CRM59" s="173"/>
      <c r="CRN59" s="173"/>
      <c r="CRO59" s="173"/>
      <c r="CRP59" s="173"/>
      <c r="CRQ59" s="173"/>
      <c r="CRR59" s="173"/>
      <c r="CRS59" s="173"/>
      <c r="CRT59" s="173"/>
      <c r="CRU59" s="173"/>
      <c r="CRV59" s="173"/>
      <c r="CRW59" s="173"/>
      <c r="CRX59" s="173"/>
      <c r="CRY59" s="173"/>
      <c r="CRZ59" s="173"/>
      <c r="CSA59" s="173"/>
      <c r="CSB59" s="173"/>
      <c r="CSC59" s="173"/>
      <c r="CSD59" s="173"/>
      <c r="CSE59" s="173"/>
      <c r="CSF59" s="173"/>
      <c r="CSG59" s="173"/>
      <c r="CSH59" s="173"/>
      <c r="CSI59" s="173"/>
      <c r="CSJ59" s="173"/>
      <c r="CSK59" s="173"/>
      <c r="CSL59" s="173"/>
      <c r="CSM59" s="173"/>
      <c r="CSN59" s="173"/>
      <c r="CSO59" s="173"/>
      <c r="CSP59" s="173"/>
      <c r="CSQ59" s="173"/>
      <c r="CSR59" s="173"/>
      <c r="CSS59" s="173"/>
      <c r="CST59" s="173"/>
      <c r="CSU59" s="173"/>
      <c r="CSV59" s="173"/>
      <c r="CSW59" s="173"/>
      <c r="CSX59" s="173"/>
      <c r="CSY59" s="173"/>
      <c r="CSZ59" s="173"/>
      <c r="CTA59" s="173"/>
      <c r="CTB59" s="173"/>
      <c r="CTC59" s="173"/>
      <c r="CTD59" s="173"/>
      <c r="CTE59" s="173"/>
      <c r="CTF59" s="173"/>
      <c r="CTG59" s="173"/>
      <c r="CTH59" s="173"/>
      <c r="CTI59" s="173"/>
      <c r="CTJ59" s="173"/>
      <c r="CTK59" s="173"/>
      <c r="CTL59" s="173"/>
      <c r="CTM59" s="173"/>
      <c r="CTN59" s="173"/>
      <c r="CTO59" s="173"/>
      <c r="CTP59" s="173"/>
      <c r="CTQ59" s="173"/>
      <c r="CTR59" s="173"/>
      <c r="CTS59" s="173"/>
      <c r="CTT59" s="173"/>
      <c r="CTU59" s="173"/>
      <c r="CTV59" s="173"/>
      <c r="CTW59" s="173"/>
      <c r="CTX59" s="173"/>
      <c r="CTY59" s="173"/>
      <c r="CTZ59" s="173"/>
      <c r="CUA59" s="173"/>
      <c r="CUB59" s="173"/>
      <c r="CUC59" s="173"/>
      <c r="CUD59" s="173"/>
      <c r="CUE59" s="173"/>
      <c r="CUF59" s="173"/>
      <c r="CUG59" s="173"/>
      <c r="CUH59" s="173"/>
      <c r="CUI59" s="173"/>
      <c r="CUJ59" s="173"/>
      <c r="CUK59" s="173"/>
      <c r="CUL59" s="173"/>
      <c r="CUM59" s="173"/>
      <c r="CUN59" s="173"/>
      <c r="CUO59" s="173"/>
      <c r="CUP59" s="173"/>
      <c r="CUQ59" s="173"/>
      <c r="CUR59" s="173"/>
      <c r="CUS59" s="173"/>
      <c r="CUT59" s="173"/>
      <c r="CUU59" s="173"/>
      <c r="CUV59" s="173"/>
      <c r="CUW59" s="173"/>
      <c r="CUX59" s="173"/>
      <c r="CUY59" s="173"/>
      <c r="CUZ59" s="173"/>
      <c r="CVA59" s="173"/>
      <c r="CVB59" s="173"/>
      <c r="CVC59" s="173"/>
      <c r="CVD59" s="173"/>
      <c r="CVE59" s="173"/>
      <c r="CVF59" s="173"/>
      <c r="CVG59" s="173"/>
      <c r="CVH59" s="173"/>
      <c r="CVI59" s="173"/>
      <c r="CVJ59" s="173"/>
      <c r="CVK59" s="173"/>
      <c r="CVL59" s="173"/>
      <c r="CVM59" s="173"/>
      <c r="CVN59" s="173"/>
      <c r="CVO59" s="173"/>
      <c r="CVP59" s="173"/>
      <c r="CVQ59" s="173"/>
      <c r="CVR59" s="173"/>
      <c r="CVS59" s="173"/>
      <c r="CVT59" s="173"/>
      <c r="CVU59" s="173"/>
      <c r="CVV59" s="173"/>
      <c r="CVW59" s="173"/>
      <c r="CVX59" s="173"/>
      <c r="CVY59" s="173"/>
      <c r="CVZ59" s="173"/>
      <c r="CWA59" s="173"/>
      <c r="CWB59" s="173"/>
      <c r="CWC59" s="173"/>
      <c r="CWD59" s="173"/>
      <c r="CWE59" s="173"/>
      <c r="CWF59" s="173"/>
      <c r="CWG59" s="173"/>
      <c r="CWH59" s="173"/>
      <c r="CWI59" s="173"/>
      <c r="CWJ59" s="173"/>
      <c r="CWK59" s="173"/>
      <c r="CWL59" s="173"/>
      <c r="CWM59" s="173"/>
      <c r="CWN59" s="173"/>
      <c r="CWO59" s="173"/>
      <c r="CWP59" s="173"/>
      <c r="CWQ59" s="173"/>
      <c r="CWR59" s="173"/>
      <c r="CWS59" s="173"/>
      <c r="CWT59" s="173"/>
      <c r="CWU59" s="173"/>
      <c r="CWV59" s="173"/>
      <c r="CWW59" s="173"/>
      <c r="CWX59" s="173"/>
      <c r="CWY59" s="173"/>
      <c r="CWZ59" s="173"/>
      <c r="CXA59" s="173"/>
      <c r="CXB59" s="173"/>
      <c r="CXC59" s="173"/>
      <c r="CXD59" s="173"/>
      <c r="CXE59" s="173"/>
      <c r="CXF59" s="173"/>
      <c r="CXG59" s="173"/>
      <c r="CXH59" s="173"/>
      <c r="CXI59" s="173"/>
      <c r="CXJ59" s="173"/>
      <c r="CXK59" s="173"/>
      <c r="CXL59" s="173"/>
      <c r="CXM59" s="173"/>
      <c r="CXN59" s="173"/>
      <c r="CXO59" s="173"/>
      <c r="CXP59" s="173"/>
      <c r="CXQ59" s="173"/>
      <c r="CXR59" s="173"/>
      <c r="CXS59" s="173"/>
      <c r="CXT59" s="173"/>
      <c r="CXU59" s="173"/>
      <c r="CXV59" s="173"/>
      <c r="CXW59" s="173"/>
      <c r="CXX59" s="173"/>
      <c r="CXY59" s="173"/>
      <c r="CXZ59" s="173"/>
      <c r="CYA59" s="173"/>
      <c r="CYB59" s="173"/>
      <c r="CYC59" s="173"/>
      <c r="CYD59" s="173"/>
      <c r="CYE59" s="173"/>
      <c r="CYF59" s="173"/>
      <c r="CYG59" s="173"/>
      <c r="CYH59" s="173"/>
      <c r="CYI59" s="173"/>
      <c r="CYJ59" s="173"/>
      <c r="CYK59" s="173"/>
      <c r="CYL59" s="173"/>
      <c r="CYM59" s="173"/>
      <c r="CYN59" s="173"/>
      <c r="CYO59" s="173"/>
      <c r="CYP59" s="173"/>
      <c r="CYQ59" s="173"/>
      <c r="CYR59" s="173"/>
      <c r="CYS59" s="173"/>
      <c r="CYT59" s="173"/>
      <c r="CYU59" s="173"/>
      <c r="CYV59" s="173"/>
      <c r="CYW59" s="173"/>
      <c r="CYX59" s="173"/>
      <c r="CYY59" s="173"/>
      <c r="CYZ59" s="173"/>
      <c r="CZA59" s="173"/>
      <c r="CZB59" s="173"/>
      <c r="CZC59" s="173"/>
      <c r="CZD59" s="173"/>
      <c r="CZE59" s="173"/>
      <c r="CZF59" s="173"/>
      <c r="CZG59" s="173"/>
      <c r="CZH59" s="173"/>
      <c r="CZI59" s="173"/>
      <c r="CZJ59" s="173"/>
      <c r="CZK59" s="173"/>
      <c r="CZL59" s="173"/>
      <c r="CZM59" s="173"/>
      <c r="CZN59" s="173"/>
      <c r="CZO59" s="173"/>
      <c r="CZP59" s="173"/>
      <c r="CZQ59" s="173"/>
      <c r="CZR59" s="173"/>
      <c r="CZS59" s="173"/>
      <c r="CZT59" s="173"/>
      <c r="CZU59" s="173"/>
      <c r="CZV59" s="173"/>
      <c r="CZW59" s="173"/>
      <c r="CZX59" s="173"/>
      <c r="CZY59" s="173"/>
      <c r="CZZ59" s="173"/>
      <c r="DAA59" s="173"/>
      <c r="DAB59" s="173"/>
      <c r="DAC59" s="173"/>
      <c r="DAD59" s="173"/>
      <c r="DAE59" s="173"/>
      <c r="DAF59" s="173"/>
      <c r="DAG59" s="173"/>
      <c r="DAH59" s="173"/>
      <c r="DAI59" s="173"/>
      <c r="DAJ59" s="173"/>
      <c r="DAK59" s="173"/>
      <c r="DAL59" s="173"/>
      <c r="DAM59" s="173"/>
      <c r="DAN59" s="173"/>
      <c r="DAO59" s="173"/>
      <c r="DAP59" s="173"/>
      <c r="DAQ59" s="173"/>
      <c r="DAR59" s="173"/>
      <c r="DAS59" s="173"/>
      <c r="DAT59" s="173"/>
      <c r="DAU59" s="173"/>
      <c r="DAV59" s="173"/>
      <c r="DAW59" s="173"/>
      <c r="DAX59" s="173"/>
      <c r="DAY59" s="173"/>
      <c r="DAZ59" s="173"/>
      <c r="DBA59" s="173"/>
      <c r="DBB59" s="173"/>
      <c r="DBC59" s="173"/>
      <c r="DBD59" s="173"/>
      <c r="DBE59" s="173"/>
      <c r="DBF59" s="173"/>
      <c r="DBG59" s="173"/>
      <c r="DBH59" s="173"/>
      <c r="DBI59" s="173"/>
      <c r="DBJ59" s="173"/>
      <c r="DBK59" s="173"/>
      <c r="DBL59" s="173"/>
      <c r="DBM59" s="173"/>
      <c r="DBN59" s="173"/>
      <c r="DBO59" s="173"/>
      <c r="DBP59" s="173"/>
      <c r="DBQ59" s="173"/>
      <c r="DBR59" s="173"/>
      <c r="DBS59" s="173"/>
      <c r="DBT59" s="173"/>
      <c r="DBU59" s="173"/>
      <c r="DBV59" s="173"/>
      <c r="DBW59" s="173"/>
      <c r="DBX59" s="173"/>
      <c r="DBY59" s="173"/>
      <c r="DBZ59" s="173"/>
      <c r="DCA59" s="173"/>
      <c r="DCB59" s="173"/>
      <c r="DCC59" s="173"/>
      <c r="DCD59" s="173"/>
      <c r="DCE59" s="173"/>
      <c r="DCF59" s="173"/>
      <c r="DCG59" s="173"/>
      <c r="DCH59" s="173"/>
      <c r="DCI59" s="173"/>
      <c r="DCJ59" s="173"/>
      <c r="DCK59" s="173"/>
      <c r="DCL59" s="173"/>
      <c r="DCM59" s="173"/>
      <c r="DCN59" s="173"/>
      <c r="DCO59" s="173"/>
      <c r="DCP59" s="173"/>
      <c r="DCQ59" s="173"/>
      <c r="DCR59" s="173"/>
      <c r="DCS59" s="173"/>
      <c r="DCT59" s="173"/>
      <c r="DCU59" s="173"/>
      <c r="DCV59" s="173"/>
      <c r="DCW59" s="173"/>
      <c r="DCX59" s="173"/>
      <c r="DCY59" s="173"/>
      <c r="DCZ59" s="173"/>
      <c r="DDA59" s="173"/>
      <c r="DDB59" s="173"/>
      <c r="DDC59" s="173"/>
      <c r="DDD59" s="173"/>
      <c r="DDE59" s="173"/>
      <c r="DDF59" s="173"/>
      <c r="DDG59" s="173"/>
      <c r="DDH59" s="173"/>
      <c r="DDI59" s="173"/>
      <c r="DDJ59" s="173"/>
      <c r="DDK59" s="173"/>
      <c r="DDL59" s="173"/>
      <c r="DDM59" s="173"/>
      <c r="DDN59" s="173"/>
      <c r="DDO59" s="173"/>
      <c r="DDP59" s="173"/>
      <c r="DDQ59" s="173"/>
      <c r="DDR59" s="173"/>
      <c r="DDS59" s="173"/>
      <c r="DDT59" s="173"/>
      <c r="DDU59" s="173"/>
      <c r="DDV59" s="173"/>
      <c r="DDW59" s="173"/>
      <c r="DDX59" s="173"/>
      <c r="DDY59" s="173"/>
      <c r="DDZ59" s="173"/>
      <c r="DEA59" s="173"/>
      <c r="DEB59" s="173"/>
      <c r="DEC59" s="173"/>
      <c r="DED59" s="173"/>
      <c r="DEE59" s="173"/>
      <c r="DEF59" s="173"/>
      <c r="DEG59" s="173"/>
      <c r="DEH59" s="173"/>
      <c r="DEI59" s="173"/>
      <c r="DEJ59" s="173"/>
      <c r="DEK59" s="173"/>
      <c r="DEL59" s="173"/>
      <c r="DEM59" s="173"/>
      <c r="DEN59" s="173"/>
      <c r="DEO59" s="173"/>
      <c r="DEP59" s="173"/>
      <c r="DEQ59" s="173"/>
      <c r="DER59" s="173"/>
      <c r="DES59" s="173"/>
      <c r="DET59" s="173"/>
      <c r="DEU59" s="173"/>
      <c r="DEV59" s="173"/>
      <c r="DEW59" s="173"/>
      <c r="DEX59" s="173"/>
      <c r="DEY59" s="173"/>
      <c r="DEZ59" s="173"/>
      <c r="DFA59" s="173"/>
      <c r="DFB59" s="173"/>
      <c r="DFC59" s="173"/>
      <c r="DFD59" s="173"/>
      <c r="DFE59" s="173"/>
      <c r="DFF59" s="173"/>
      <c r="DFG59" s="173"/>
      <c r="DFH59" s="173"/>
      <c r="DFI59" s="173"/>
      <c r="DFJ59" s="173"/>
      <c r="DFK59" s="173"/>
      <c r="DFL59" s="173"/>
      <c r="DFM59" s="173"/>
      <c r="DFN59" s="173"/>
      <c r="DFO59" s="173"/>
      <c r="DFP59" s="173"/>
      <c r="DFQ59" s="173"/>
      <c r="DFR59" s="173"/>
      <c r="DFS59" s="173"/>
      <c r="DFT59" s="173"/>
      <c r="DFU59" s="173"/>
      <c r="DFV59" s="173"/>
      <c r="DFW59" s="173"/>
      <c r="DFX59" s="173"/>
      <c r="DFY59" s="173"/>
      <c r="DFZ59" s="173"/>
      <c r="DGA59" s="173"/>
      <c r="DGB59" s="173"/>
      <c r="DGC59" s="173"/>
      <c r="DGD59" s="173"/>
      <c r="DGE59" s="173"/>
      <c r="DGF59" s="173"/>
      <c r="DGG59" s="173"/>
      <c r="DGH59" s="173"/>
      <c r="DGI59" s="173"/>
      <c r="DGJ59" s="173"/>
      <c r="DGK59" s="173"/>
      <c r="DGL59" s="173"/>
      <c r="DGM59" s="173"/>
      <c r="DGN59" s="173"/>
      <c r="DGO59" s="173"/>
      <c r="DGP59" s="173"/>
      <c r="DGQ59" s="173"/>
      <c r="DGR59" s="173"/>
      <c r="DGS59" s="173"/>
      <c r="DGT59" s="173"/>
      <c r="DGU59" s="173"/>
      <c r="DGV59" s="173"/>
      <c r="DGW59" s="173"/>
      <c r="DGX59" s="173"/>
      <c r="DGY59" s="173"/>
      <c r="DGZ59" s="173"/>
      <c r="DHA59" s="173"/>
      <c r="DHB59" s="173"/>
      <c r="DHC59" s="173"/>
      <c r="DHD59" s="173"/>
      <c r="DHE59" s="173"/>
      <c r="DHF59" s="173"/>
      <c r="DHG59" s="173"/>
      <c r="DHH59" s="173"/>
      <c r="DHI59" s="173"/>
      <c r="DHJ59" s="173"/>
      <c r="DHK59" s="173"/>
      <c r="DHL59" s="173"/>
      <c r="DHM59" s="173"/>
      <c r="DHN59" s="173"/>
      <c r="DHO59" s="173"/>
      <c r="DHP59" s="173"/>
      <c r="DHQ59" s="173"/>
      <c r="DHR59" s="173"/>
      <c r="DHS59" s="173"/>
      <c r="DHT59" s="173"/>
      <c r="DHU59" s="173"/>
      <c r="DHV59" s="173"/>
      <c r="DHW59" s="173"/>
      <c r="DHX59" s="173"/>
      <c r="DHY59" s="173"/>
      <c r="DHZ59" s="173"/>
      <c r="DIA59" s="173"/>
      <c r="DIB59" s="173"/>
      <c r="DIC59" s="173"/>
      <c r="DID59" s="173"/>
      <c r="DIE59" s="173"/>
      <c r="DIF59" s="173"/>
      <c r="DIG59" s="173"/>
      <c r="DIH59" s="173"/>
      <c r="DII59" s="173"/>
      <c r="DIJ59" s="173"/>
      <c r="DIK59" s="173"/>
      <c r="DIL59" s="173"/>
      <c r="DIM59" s="173"/>
      <c r="DIN59" s="173"/>
      <c r="DIO59" s="173"/>
      <c r="DIP59" s="173"/>
      <c r="DIQ59" s="173"/>
      <c r="DIR59" s="173"/>
      <c r="DIS59" s="173"/>
      <c r="DIT59" s="173"/>
      <c r="DIU59" s="173"/>
      <c r="DIV59" s="173"/>
      <c r="DIW59" s="173"/>
      <c r="DIX59" s="173"/>
      <c r="DIY59" s="173"/>
      <c r="DIZ59" s="173"/>
      <c r="DJA59" s="173"/>
      <c r="DJB59" s="173"/>
      <c r="DJC59" s="173"/>
      <c r="DJD59" s="173"/>
      <c r="DJE59" s="173"/>
      <c r="DJF59" s="173"/>
      <c r="DJG59" s="173"/>
      <c r="DJH59" s="173"/>
      <c r="DJI59" s="173"/>
      <c r="DJJ59" s="173"/>
      <c r="DJK59" s="173"/>
      <c r="DJL59" s="173"/>
      <c r="DJM59" s="173"/>
      <c r="DJN59" s="173"/>
      <c r="DJO59" s="173"/>
      <c r="DJP59" s="173"/>
      <c r="DJQ59" s="173"/>
      <c r="DJR59" s="173"/>
      <c r="DJS59" s="173"/>
      <c r="DJT59" s="173"/>
      <c r="DJU59" s="173"/>
      <c r="DJV59" s="173"/>
      <c r="DJW59" s="173"/>
      <c r="DJX59" s="173"/>
      <c r="DJY59" s="173"/>
      <c r="DJZ59" s="173"/>
      <c r="DKA59" s="173"/>
      <c r="DKB59" s="173"/>
      <c r="DKC59" s="173"/>
      <c r="DKD59" s="173"/>
      <c r="DKE59" s="173"/>
      <c r="DKF59" s="173"/>
      <c r="DKG59" s="173"/>
      <c r="DKH59" s="173"/>
      <c r="DKI59" s="173"/>
      <c r="DKJ59" s="173"/>
      <c r="DKK59" s="173"/>
      <c r="DKL59" s="173"/>
      <c r="DKM59" s="173"/>
      <c r="DKN59" s="173"/>
      <c r="DKO59" s="173"/>
      <c r="DKP59" s="173"/>
      <c r="DKQ59" s="173"/>
      <c r="DKR59" s="173"/>
      <c r="DKS59" s="173"/>
      <c r="DKT59" s="173"/>
      <c r="DKU59" s="173"/>
      <c r="DKV59" s="173"/>
      <c r="DKW59" s="173"/>
      <c r="DKX59" s="173"/>
      <c r="DKY59" s="173"/>
      <c r="DKZ59" s="173"/>
      <c r="DLA59" s="173"/>
      <c r="DLB59" s="173"/>
      <c r="DLC59" s="173"/>
      <c r="DLD59" s="173"/>
      <c r="DLE59" s="173"/>
      <c r="DLF59" s="173"/>
      <c r="DLG59" s="173"/>
      <c r="DLH59" s="173"/>
      <c r="DLI59" s="173"/>
      <c r="DLJ59" s="173"/>
      <c r="DLK59" s="173"/>
      <c r="DLL59" s="173"/>
      <c r="DLM59" s="173"/>
      <c r="DLN59" s="173"/>
      <c r="DLO59" s="173"/>
      <c r="DLP59" s="173"/>
      <c r="DLQ59" s="173"/>
      <c r="DLR59" s="173"/>
      <c r="DLS59" s="173"/>
      <c r="DLT59" s="173"/>
      <c r="DLU59" s="173"/>
      <c r="DLV59" s="173"/>
      <c r="DLW59" s="173"/>
      <c r="DLX59" s="173"/>
      <c r="DLY59" s="173"/>
      <c r="DLZ59" s="173"/>
      <c r="DMA59" s="173"/>
      <c r="DMB59" s="173"/>
      <c r="DMC59" s="173"/>
      <c r="DMD59" s="173"/>
      <c r="DME59" s="173"/>
      <c r="DMF59" s="173"/>
      <c r="DMG59" s="173"/>
      <c r="DMH59" s="173"/>
      <c r="DMI59" s="173"/>
      <c r="DMJ59" s="173"/>
      <c r="DMK59" s="173"/>
      <c r="DML59" s="173"/>
      <c r="DMM59" s="173"/>
      <c r="DMN59" s="173"/>
      <c r="DMO59" s="173"/>
      <c r="DMP59" s="173"/>
      <c r="DMQ59" s="173"/>
      <c r="DMR59" s="173"/>
      <c r="DMS59" s="173"/>
      <c r="DMT59" s="173"/>
      <c r="DMU59" s="173"/>
      <c r="DMV59" s="173"/>
      <c r="DMW59" s="173"/>
      <c r="DMX59" s="173"/>
      <c r="DMY59" s="173"/>
      <c r="DMZ59" s="173"/>
      <c r="DNA59" s="173"/>
      <c r="DNB59" s="173"/>
      <c r="DNC59" s="173"/>
      <c r="DND59" s="173"/>
      <c r="DNE59" s="173"/>
      <c r="DNF59" s="173"/>
      <c r="DNG59" s="173"/>
      <c r="DNH59" s="173"/>
      <c r="DNI59" s="173"/>
      <c r="DNJ59" s="173"/>
      <c r="DNK59" s="173"/>
      <c r="DNL59" s="173"/>
      <c r="DNM59" s="173"/>
      <c r="DNN59" s="173"/>
      <c r="DNO59" s="173"/>
      <c r="DNP59" s="173"/>
      <c r="DNQ59" s="173"/>
      <c r="DNR59" s="173"/>
      <c r="DNS59" s="173"/>
      <c r="DNT59" s="173"/>
      <c r="DNU59" s="173"/>
      <c r="DNV59" s="173"/>
      <c r="DNW59" s="173"/>
      <c r="DNX59" s="173"/>
      <c r="DNY59" s="173"/>
      <c r="DNZ59" s="173"/>
      <c r="DOA59" s="173"/>
      <c r="DOB59" s="173"/>
      <c r="DOC59" s="173"/>
      <c r="DOD59" s="173"/>
      <c r="DOE59" s="173"/>
      <c r="DOF59" s="173"/>
      <c r="DOG59" s="173"/>
      <c r="DOH59" s="173"/>
      <c r="DOI59" s="173"/>
      <c r="DOJ59" s="173"/>
      <c r="DOK59" s="173"/>
      <c r="DOL59" s="173"/>
      <c r="DOM59" s="173"/>
      <c r="DON59" s="173"/>
      <c r="DOO59" s="173"/>
      <c r="DOP59" s="173"/>
      <c r="DOQ59" s="173"/>
      <c r="DOR59" s="173"/>
      <c r="DOS59" s="173"/>
      <c r="DOT59" s="173"/>
      <c r="DOU59" s="173"/>
      <c r="DOV59" s="173"/>
      <c r="DOW59" s="173"/>
      <c r="DOX59" s="173"/>
      <c r="DOY59" s="173"/>
      <c r="DOZ59" s="173"/>
      <c r="DPA59" s="173"/>
      <c r="DPB59" s="173"/>
      <c r="DPC59" s="173"/>
      <c r="DPD59" s="173"/>
      <c r="DPE59" s="173"/>
      <c r="DPF59" s="173"/>
      <c r="DPG59" s="173"/>
      <c r="DPH59" s="173"/>
      <c r="DPI59" s="173"/>
      <c r="DPJ59" s="173"/>
      <c r="DPK59" s="173"/>
      <c r="DPL59" s="173"/>
      <c r="DPM59" s="173"/>
      <c r="DPN59" s="173"/>
      <c r="DPO59" s="173"/>
      <c r="DPP59" s="173"/>
      <c r="DPQ59" s="173"/>
      <c r="DPR59" s="173"/>
      <c r="DPS59" s="173"/>
      <c r="DPT59" s="173"/>
      <c r="DPU59" s="173"/>
      <c r="DPV59" s="173"/>
      <c r="DPW59" s="173"/>
      <c r="DPX59" s="173"/>
      <c r="DPY59" s="173"/>
      <c r="DPZ59" s="173"/>
      <c r="DQA59" s="173"/>
      <c r="DQB59" s="173"/>
      <c r="DQC59" s="173"/>
      <c r="DQD59" s="173"/>
      <c r="DQE59" s="173"/>
      <c r="DQF59" s="173"/>
      <c r="DQG59" s="173"/>
      <c r="DQH59" s="173"/>
      <c r="DQI59" s="173"/>
      <c r="DQJ59" s="173"/>
      <c r="DQK59" s="173"/>
      <c r="DQL59" s="173"/>
      <c r="DQM59" s="173"/>
      <c r="DQN59" s="173"/>
      <c r="DQO59" s="173"/>
      <c r="DQP59" s="173"/>
      <c r="DQQ59" s="173"/>
      <c r="DQR59" s="173"/>
      <c r="DQS59" s="173"/>
      <c r="DQT59" s="173"/>
      <c r="DQU59" s="173"/>
      <c r="DQV59" s="173"/>
      <c r="DQW59" s="173"/>
      <c r="DQX59" s="173"/>
      <c r="DQY59" s="173"/>
      <c r="DQZ59" s="173"/>
      <c r="DRA59" s="173"/>
      <c r="DRB59" s="173"/>
      <c r="DRC59" s="173"/>
      <c r="DRD59" s="173"/>
      <c r="DRE59" s="173"/>
      <c r="DRF59" s="173"/>
      <c r="DRG59" s="173"/>
      <c r="DRH59" s="173"/>
      <c r="DRI59" s="173"/>
      <c r="DRJ59" s="173"/>
      <c r="DRK59" s="173"/>
      <c r="DRL59" s="173"/>
      <c r="DRM59" s="173"/>
      <c r="DRN59" s="173"/>
      <c r="DRO59" s="173"/>
      <c r="DRP59" s="173"/>
      <c r="DRQ59" s="173"/>
      <c r="DRR59" s="173"/>
      <c r="DRS59" s="173"/>
      <c r="DRT59" s="173"/>
      <c r="DRU59" s="173"/>
      <c r="DRV59" s="173"/>
      <c r="DRW59" s="173"/>
      <c r="DRX59" s="173"/>
      <c r="DRY59" s="173"/>
      <c r="DRZ59" s="173"/>
      <c r="DSA59" s="173"/>
      <c r="DSB59" s="173"/>
      <c r="DSC59" s="173"/>
      <c r="DSD59" s="173"/>
      <c r="DSE59" s="173"/>
      <c r="DSF59" s="173"/>
      <c r="DSG59" s="173"/>
      <c r="DSH59" s="173"/>
      <c r="DSI59" s="173"/>
      <c r="DSJ59" s="173"/>
      <c r="DSK59" s="173"/>
      <c r="DSL59" s="173"/>
      <c r="DSM59" s="173"/>
      <c r="DSN59" s="173"/>
      <c r="DSO59" s="173"/>
      <c r="DSP59" s="173"/>
      <c r="DSQ59" s="173"/>
      <c r="DSR59" s="173"/>
      <c r="DSS59" s="173"/>
      <c r="DST59" s="173"/>
      <c r="DSU59" s="173"/>
      <c r="DSV59" s="173"/>
      <c r="DSW59" s="173"/>
      <c r="DSX59" s="173"/>
      <c r="DSY59" s="173"/>
      <c r="DSZ59" s="173"/>
      <c r="DTA59" s="173"/>
      <c r="DTB59" s="173"/>
      <c r="DTC59" s="173"/>
      <c r="DTD59" s="173"/>
      <c r="DTE59" s="173"/>
      <c r="DTF59" s="173"/>
      <c r="DTG59" s="173"/>
      <c r="DTH59" s="173"/>
      <c r="DTI59" s="173"/>
      <c r="DTJ59" s="173"/>
      <c r="DTK59" s="173"/>
      <c r="DTL59" s="173"/>
      <c r="DTM59" s="173"/>
      <c r="DTN59" s="173"/>
      <c r="DTO59" s="173"/>
      <c r="DTP59" s="173"/>
      <c r="DTQ59" s="173"/>
      <c r="DTR59" s="173"/>
      <c r="DTS59" s="173"/>
      <c r="DTT59" s="173"/>
      <c r="DTU59" s="173"/>
      <c r="DTV59" s="173"/>
      <c r="DTW59" s="173"/>
      <c r="DTX59" s="173"/>
      <c r="DTY59" s="173"/>
      <c r="DTZ59" s="173"/>
      <c r="DUA59" s="173"/>
      <c r="DUB59" s="173"/>
      <c r="DUC59" s="173"/>
      <c r="DUD59" s="173"/>
      <c r="DUE59" s="173"/>
      <c r="DUF59" s="173"/>
      <c r="DUG59" s="173"/>
      <c r="DUH59" s="173"/>
      <c r="DUI59" s="173"/>
      <c r="DUJ59" s="173"/>
      <c r="DUK59" s="173"/>
      <c r="DUL59" s="173"/>
      <c r="DUM59" s="173"/>
      <c r="DUN59" s="173"/>
      <c r="DUO59" s="173"/>
      <c r="DUP59" s="173"/>
      <c r="DUQ59" s="173"/>
      <c r="DUR59" s="173"/>
      <c r="DUS59" s="173"/>
      <c r="DUT59" s="173"/>
      <c r="DUU59" s="173"/>
      <c r="DUV59" s="173"/>
      <c r="DUW59" s="173"/>
      <c r="DUX59" s="173"/>
      <c r="DUY59" s="173"/>
      <c r="DUZ59" s="173"/>
      <c r="DVA59" s="173"/>
      <c r="DVB59" s="173"/>
      <c r="DVC59" s="173"/>
      <c r="DVD59" s="173"/>
      <c r="DVE59" s="173"/>
      <c r="DVF59" s="173"/>
      <c r="DVG59" s="173"/>
      <c r="DVH59" s="173"/>
      <c r="DVI59" s="173"/>
      <c r="DVJ59" s="173"/>
      <c r="DVK59" s="173"/>
      <c r="DVL59" s="173"/>
      <c r="DVM59" s="173"/>
      <c r="DVN59" s="173"/>
      <c r="DVO59" s="173"/>
      <c r="DVP59" s="173"/>
      <c r="DVQ59" s="173"/>
      <c r="DVR59" s="173"/>
      <c r="DVS59" s="173"/>
      <c r="DVT59" s="173"/>
      <c r="DVU59" s="173"/>
      <c r="DVV59" s="173"/>
      <c r="DVW59" s="173"/>
      <c r="DVX59" s="173"/>
      <c r="DVY59" s="173"/>
      <c r="DVZ59" s="173"/>
      <c r="DWA59" s="173"/>
      <c r="DWB59" s="173"/>
      <c r="DWC59" s="173"/>
      <c r="DWD59" s="173"/>
      <c r="DWE59" s="173"/>
      <c r="DWF59" s="173"/>
      <c r="DWG59" s="173"/>
      <c r="DWH59" s="173"/>
      <c r="DWI59" s="173"/>
      <c r="DWJ59" s="173"/>
      <c r="DWK59" s="173"/>
      <c r="DWL59" s="173"/>
      <c r="DWM59" s="173"/>
      <c r="DWN59" s="173"/>
      <c r="DWO59" s="173"/>
      <c r="DWP59" s="173"/>
      <c r="DWQ59" s="173"/>
      <c r="DWR59" s="173"/>
      <c r="DWS59" s="173"/>
      <c r="DWT59" s="173"/>
      <c r="DWU59" s="173"/>
      <c r="DWV59" s="173"/>
      <c r="DWW59" s="173"/>
      <c r="DWX59" s="173"/>
      <c r="DWY59" s="173"/>
      <c r="DWZ59" s="173"/>
      <c r="DXA59" s="173"/>
      <c r="DXB59" s="173"/>
      <c r="DXC59" s="173"/>
      <c r="DXD59" s="173"/>
      <c r="DXE59" s="173"/>
      <c r="DXF59" s="173"/>
      <c r="DXG59" s="173"/>
      <c r="DXH59" s="173"/>
      <c r="DXI59" s="173"/>
      <c r="DXJ59" s="173"/>
      <c r="DXK59" s="173"/>
      <c r="DXL59" s="173"/>
      <c r="DXM59" s="173"/>
      <c r="DXN59" s="173"/>
      <c r="DXO59" s="173"/>
      <c r="DXP59" s="173"/>
      <c r="DXQ59" s="173"/>
      <c r="DXR59" s="173"/>
      <c r="DXS59" s="173"/>
      <c r="DXT59" s="173"/>
      <c r="DXU59" s="173"/>
      <c r="DXV59" s="173"/>
      <c r="DXW59" s="173"/>
      <c r="DXX59" s="173"/>
      <c r="DXY59" s="173"/>
      <c r="DXZ59" s="173"/>
      <c r="DYA59" s="173"/>
      <c r="DYB59" s="173"/>
      <c r="DYC59" s="173"/>
      <c r="DYD59" s="173"/>
      <c r="DYE59" s="173"/>
      <c r="DYF59" s="173"/>
      <c r="DYG59" s="173"/>
      <c r="DYH59" s="173"/>
      <c r="DYI59" s="173"/>
      <c r="DYJ59" s="173"/>
      <c r="DYK59" s="173"/>
      <c r="DYL59" s="173"/>
      <c r="DYM59" s="173"/>
      <c r="DYN59" s="173"/>
      <c r="DYO59" s="173"/>
      <c r="DYP59" s="173"/>
      <c r="DYQ59" s="173"/>
      <c r="DYR59" s="173"/>
      <c r="DYS59" s="173"/>
      <c r="DYT59" s="173"/>
      <c r="DYU59" s="173"/>
      <c r="DYV59" s="173"/>
      <c r="DYW59" s="173"/>
      <c r="DYX59" s="173"/>
      <c r="DYY59" s="173"/>
      <c r="DYZ59" s="173"/>
      <c r="DZA59" s="173"/>
      <c r="DZB59" s="173"/>
      <c r="DZC59" s="173"/>
      <c r="DZD59" s="173"/>
      <c r="DZE59" s="173"/>
      <c r="DZF59" s="173"/>
      <c r="DZG59" s="173"/>
      <c r="DZH59" s="173"/>
      <c r="DZI59" s="173"/>
      <c r="DZJ59" s="173"/>
      <c r="DZK59" s="173"/>
      <c r="DZL59" s="173"/>
      <c r="DZM59" s="173"/>
      <c r="DZN59" s="173"/>
      <c r="DZO59" s="173"/>
      <c r="DZP59" s="173"/>
      <c r="DZQ59" s="173"/>
      <c r="DZR59" s="173"/>
      <c r="DZS59" s="173"/>
      <c r="DZT59" s="173"/>
      <c r="DZU59" s="173"/>
      <c r="DZV59" s="173"/>
      <c r="DZW59" s="173"/>
      <c r="DZX59" s="173"/>
      <c r="DZY59" s="173"/>
      <c r="DZZ59" s="173"/>
      <c r="EAA59" s="173"/>
      <c r="EAB59" s="173"/>
      <c r="EAC59" s="173"/>
      <c r="EAD59" s="173"/>
      <c r="EAE59" s="173"/>
      <c r="EAF59" s="173"/>
      <c r="EAG59" s="173"/>
      <c r="EAH59" s="173"/>
      <c r="EAI59" s="173"/>
      <c r="EAJ59" s="173"/>
      <c r="EAK59" s="173"/>
      <c r="EAL59" s="173"/>
      <c r="EAM59" s="173"/>
      <c r="EAN59" s="173"/>
      <c r="EAO59" s="173"/>
      <c r="EAP59" s="173"/>
      <c r="EAQ59" s="173"/>
      <c r="EAR59" s="173"/>
      <c r="EAS59" s="173"/>
      <c r="EAT59" s="173"/>
      <c r="EAU59" s="173"/>
      <c r="EAV59" s="173"/>
      <c r="EAW59" s="173"/>
      <c r="EAX59" s="173"/>
      <c r="EAY59" s="173"/>
      <c r="EAZ59" s="173"/>
      <c r="EBA59" s="173"/>
      <c r="EBB59" s="173"/>
      <c r="EBC59" s="173"/>
      <c r="EBD59" s="173"/>
      <c r="EBE59" s="173"/>
      <c r="EBF59" s="173"/>
      <c r="EBG59" s="173"/>
      <c r="EBH59" s="173"/>
      <c r="EBI59" s="173"/>
      <c r="EBJ59" s="173"/>
      <c r="EBK59" s="173"/>
      <c r="EBL59" s="173"/>
      <c r="EBM59" s="173"/>
      <c r="EBN59" s="173"/>
      <c r="EBO59" s="173"/>
      <c r="EBP59" s="173"/>
      <c r="EBQ59" s="173"/>
      <c r="EBR59" s="173"/>
      <c r="EBS59" s="173"/>
      <c r="EBT59" s="173"/>
      <c r="EBU59" s="173"/>
      <c r="EBV59" s="173"/>
      <c r="EBW59" s="173"/>
      <c r="EBX59" s="173"/>
      <c r="EBY59" s="173"/>
      <c r="EBZ59" s="173"/>
      <c r="ECA59" s="173"/>
      <c r="ECB59" s="173"/>
      <c r="ECC59" s="173"/>
      <c r="ECD59" s="173"/>
      <c r="ECE59" s="173"/>
      <c r="ECF59" s="173"/>
      <c r="ECG59" s="173"/>
      <c r="ECH59" s="173"/>
      <c r="ECI59" s="173"/>
      <c r="ECJ59" s="173"/>
      <c r="ECK59" s="173"/>
      <c r="ECL59" s="173"/>
      <c r="ECM59" s="173"/>
      <c r="ECN59" s="173"/>
      <c r="ECO59" s="173"/>
      <c r="ECP59" s="173"/>
      <c r="ECQ59" s="173"/>
      <c r="ECR59" s="173"/>
      <c r="ECS59" s="173"/>
      <c r="ECT59" s="173"/>
      <c r="ECU59" s="173"/>
      <c r="ECV59" s="173"/>
      <c r="ECW59" s="173"/>
      <c r="ECX59" s="173"/>
      <c r="ECY59" s="173"/>
      <c r="ECZ59" s="173"/>
      <c r="EDA59" s="173"/>
      <c r="EDB59" s="173"/>
      <c r="EDC59" s="173"/>
      <c r="EDD59" s="173"/>
      <c r="EDE59" s="173"/>
      <c r="EDF59" s="173"/>
      <c r="EDG59" s="173"/>
      <c r="EDH59" s="173"/>
      <c r="EDI59" s="173"/>
      <c r="EDJ59" s="173"/>
      <c r="EDK59" s="173"/>
      <c r="EDL59" s="173"/>
      <c r="EDM59" s="173"/>
      <c r="EDN59" s="173"/>
      <c r="EDO59" s="173"/>
      <c r="EDP59" s="173"/>
      <c r="EDQ59" s="173"/>
      <c r="EDR59" s="173"/>
      <c r="EDS59" s="173"/>
      <c r="EDT59" s="173"/>
      <c r="EDU59" s="173"/>
      <c r="EDV59" s="173"/>
      <c r="EDW59" s="173"/>
      <c r="EDX59" s="173"/>
      <c r="EDY59" s="173"/>
      <c r="EDZ59" s="173"/>
      <c r="EEA59" s="173"/>
      <c r="EEB59" s="173"/>
      <c r="EEC59" s="173"/>
      <c r="EED59" s="173"/>
      <c r="EEE59" s="173"/>
      <c r="EEF59" s="173"/>
      <c r="EEG59" s="173"/>
      <c r="EEH59" s="173"/>
      <c r="EEI59" s="173"/>
      <c r="EEJ59" s="173"/>
      <c r="EEK59" s="173"/>
      <c r="EEL59" s="173"/>
      <c r="EEM59" s="173"/>
      <c r="EEN59" s="173"/>
      <c r="EEO59" s="173"/>
      <c r="EEP59" s="173"/>
      <c r="EEQ59" s="173"/>
      <c r="EER59" s="173"/>
      <c r="EES59" s="173"/>
      <c r="EET59" s="173"/>
      <c r="EEU59" s="173"/>
      <c r="EEV59" s="173"/>
      <c r="EEW59" s="173"/>
      <c r="EEX59" s="173"/>
      <c r="EEY59" s="173"/>
      <c r="EEZ59" s="173"/>
      <c r="EFA59" s="173"/>
      <c r="EFB59" s="173"/>
      <c r="EFC59" s="173"/>
      <c r="EFD59" s="173"/>
      <c r="EFE59" s="173"/>
      <c r="EFF59" s="173"/>
      <c r="EFG59" s="173"/>
      <c r="EFH59" s="173"/>
      <c r="EFI59" s="173"/>
      <c r="EFJ59" s="173"/>
      <c r="EFK59" s="173"/>
      <c r="EFL59" s="173"/>
      <c r="EFM59" s="173"/>
      <c r="EFN59" s="173"/>
      <c r="EFO59" s="173"/>
      <c r="EFP59" s="173"/>
      <c r="EFQ59" s="173"/>
      <c r="EFR59" s="173"/>
      <c r="EFS59" s="173"/>
      <c r="EFT59" s="173"/>
      <c r="EFU59" s="173"/>
      <c r="EFV59" s="173"/>
      <c r="EFW59" s="173"/>
      <c r="EFX59" s="173"/>
      <c r="EFY59" s="173"/>
      <c r="EFZ59" s="173"/>
      <c r="EGA59" s="173"/>
      <c r="EGB59" s="173"/>
      <c r="EGC59" s="173"/>
      <c r="EGD59" s="173"/>
      <c r="EGE59" s="173"/>
      <c r="EGF59" s="173"/>
      <c r="EGG59" s="173"/>
      <c r="EGH59" s="173"/>
      <c r="EGI59" s="173"/>
      <c r="EGJ59" s="173"/>
      <c r="EGK59" s="173"/>
      <c r="EGL59" s="173"/>
      <c r="EGM59" s="173"/>
      <c r="EGN59" s="173"/>
      <c r="EGO59" s="173"/>
      <c r="EGP59" s="173"/>
      <c r="EGQ59" s="173"/>
      <c r="EGR59" s="173"/>
      <c r="EGS59" s="173"/>
      <c r="EGT59" s="173"/>
      <c r="EGU59" s="173"/>
      <c r="EGV59" s="173"/>
      <c r="EGW59" s="173"/>
      <c r="EGX59" s="173"/>
      <c r="EGY59" s="173"/>
      <c r="EGZ59" s="173"/>
      <c r="EHA59" s="173"/>
      <c r="EHB59" s="173"/>
      <c r="EHC59" s="173"/>
      <c r="EHD59" s="173"/>
      <c r="EHE59" s="173"/>
      <c r="EHF59" s="173"/>
      <c r="EHG59" s="173"/>
      <c r="EHH59" s="173"/>
      <c r="EHI59" s="173"/>
      <c r="EHJ59" s="173"/>
      <c r="EHK59" s="173"/>
      <c r="EHL59" s="173"/>
      <c r="EHM59" s="173"/>
      <c r="EHN59" s="173"/>
      <c r="EHO59" s="173"/>
      <c r="EHP59" s="173"/>
      <c r="EHQ59" s="173"/>
      <c r="EHR59" s="173"/>
      <c r="EHS59" s="173"/>
      <c r="EHT59" s="173"/>
      <c r="EHU59" s="173"/>
      <c r="EHV59" s="173"/>
      <c r="EHW59" s="173"/>
      <c r="EHX59" s="173"/>
      <c r="EHY59" s="173"/>
      <c r="EHZ59" s="173"/>
      <c r="EIA59" s="173"/>
      <c r="EIB59" s="173"/>
      <c r="EIC59" s="173"/>
      <c r="EID59" s="173"/>
      <c r="EIE59" s="173"/>
      <c r="EIF59" s="173"/>
      <c r="EIG59" s="173"/>
      <c r="EIH59" s="173"/>
      <c r="EII59" s="173"/>
      <c r="EIJ59" s="173"/>
      <c r="EIK59" s="173"/>
      <c r="EIL59" s="173"/>
      <c r="EIM59" s="173"/>
      <c r="EIN59" s="173"/>
      <c r="EIO59" s="173"/>
      <c r="EIP59" s="173"/>
      <c r="EIQ59" s="173"/>
      <c r="EIR59" s="173"/>
      <c r="EIS59" s="173"/>
      <c r="EIT59" s="173"/>
      <c r="EIU59" s="173"/>
      <c r="EIV59" s="173"/>
      <c r="EIW59" s="173"/>
      <c r="EIX59" s="173"/>
      <c r="EIY59" s="173"/>
      <c r="EIZ59" s="173"/>
      <c r="EJA59" s="173"/>
      <c r="EJB59" s="173"/>
      <c r="EJC59" s="173"/>
      <c r="EJD59" s="173"/>
      <c r="EJE59" s="173"/>
      <c r="EJF59" s="173"/>
      <c r="EJG59" s="173"/>
      <c r="EJH59" s="173"/>
      <c r="EJI59" s="173"/>
      <c r="EJJ59" s="173"/>
      <c r="EJK59" s="173"/>
      <c r="EJL59" s="173"/>
      <c r="EJM59" s="173"/>
      <c r="EJN59" s="173"/>
      <c r="EJO59" s="173"/>
      <c r="EJP59" s="173"/>
      <c r="EJQ59" s="173"/>
      <c r="EJR59" s="173"/>
      <c r="EJS59" s="173"/>
      <c r="EJT59" s="173"/>
      <c r="EJU59" s="173"/>
      <c r="EJV59" s="173"/>
      <c r="EJW59" s="173"/>
      <c r="EJX59" s="173"/>
      <c r="EJY59" s="173"/>
      <c r="EJZ59" s="173"/>
      <c r="EKA59" s="173"/>
      <c r="EKB59" s="173"/>
      <c r="EKC59" s="173"/>
      <c r="EKD59" s="173"/>
      <c r="EKE59" s="173"/>
      <c r="EKF59" s="173"/>
      <c r="EKG59" s="173"/>
      <c r="EKH59" s="173"/>
      <c r="EKI59" s="173"/>
      <c r="EKJ59" s="173"/>
      <c r="EKK59" s="173"/>
      <c r="EKL59" s="173"/>
      <c r="EKM59" s="173"/>
      <c r="EKN59" s="173"/>
      <c r="EKO59" s="173"/>
      <c r="EKP59" s="173"/>
      <c r="EKQ59" s="173"/>
      <c r="EKR59" s="173"/>
      <c r="EKS59" s="173"/>
      <c r="EKT59" s="173"/>
      <c r="EKU59" s="173"/>
      <c r="EKV59" s="173"/>
      <c r="EKW59" s="173"/>
      <c r="EKX59" s="173"/>
      <c r="EKY59" s="173"/>
      <c r="EKZ59" s="173"/>
      <c r="ELA59" s="173"/>
      <c r="ELB59" s="173"/>
      <c r="ELC59" s="173"/>
      <c r="ELD59" s="173"/>
      <c r="ELE59" s="173"/>
      <c r="ELF59" s="173"/>
      <c r="ELG59" s="173"/>
      <c r="ELH59" s="173"/>
      <c r="ELI59" s="173"/>
      <c r="ELJ59" s="173"/>
      <c r="ELK59" s="173"/>
      <c r="ELL59" s="173"/>
      <c r="ELM59" s="173"/>
      <c r="ELN59" s="173"/>
      <c r="ELO59" s="173"/>
      <c r="ELP59" s="173"/>
      <c r="ELQ59" s="173"/>
      <c r="ELR59" s="173"/>
      <c r="ELS59" s="173"/>
      <c r="ELT59" s="173"/>
      <c r="ELU59" s="173"/>
      <c r="ELV59" s="173"/>
      <c r="ELW59" s="173"/>
      <c r="ELX59" s="173"/>
      <c r="ELY59" s="173"/>
      <c r="ELZ59" s="173"/>
      <c r="EMA59" s="173"/>
      <c r="EMB59" s="173"/>
      <c r="EMC59" s="173"/>
      <c r="EMD59" s="173"/>
      <c r="EME59" s="173"/>
      <c r="EMF59" s="173"/>
      <c r="EMG59" s="173"/>
      <c r="EMH59" s="173"/>
      <c r="EMI59" s="173"/>
      <c r="EMJ59" s="173"/>
      <c r="EMK59" s="173"/>
      <c r="EML59" s="173"/>
      <c r="EMM59" s="173"/>
      <c r="EMN59" s="173"/>
      <c r="EMO59" s="173"/>
      <c r="EMP59" s="173"/>
      <c r="EMQ59" s="173"/>
      <c r="EMR59" s="173"/>
      <c r="EMS59" s="173"/>
      <c r="EMT59" s="173"/>
      <c r="EMU59" s="173"/>
      <c r="EMV59" s="173"/>
      <c r="EMW59" s="173"/>
      <c r="EMX59" s="173"/>
      <c r="EMY59" s="173"/>
      <c r="EMZ59" s="173"/>
      <c r="ENA59" s="173"/>
      <c r="ENB59" s="173"/>
      <c r="ENC59" s="173"/>
      <c r="END59" s="173"/>
      <c r="ENE59" s="173"/>
      <c r="ENF59" s="173"/>
      <c r="ENG59" s="173"/>
      <c r="ENH59" s="173"/>
      <c r="ENI59" s="173"/>
      <c r="ENJ59" s="173"/>
      <c r="ENK59" s="173"/>
      <c r="ENL59" s="173"/>
      <c r="ENM59" s="173"/>
      <c r="ENN59" s="173"/>
      <c r="ENO59" s="173"/>
      <c r="ENP59" s="173"/>
      <c r="ENQ59" s="173"/>
      <c r="ENR59" s="173"/>
      <c r="ENS59" s="173"/>
      <c r="ENT59" s="173"/>
      <c r="ENU59" s="173"/>
      <c r="ENV59" s="173"/>
      <c r="ENW59" s="173"/>
      <c r="ENX59" s="173"/>
      <c r="ENY59" s="173"/>
      <c r="ENZ59" s="173"/>
      <c r="EOA59" s="173"/>
      <c r="EOB59" s="173"/>
      <c r="EOC59" s="173"/>
      <c r="EOD59" s="173"/>
      <c r="EOE59" s="173"/>
      <c r="EOF59" s="173"/>
      <c r="EOG59" s="173"/>
      <c r="EOH59" s="173"/>
      <c r="EOI59" s="173"/>
      <c r="EOJ59" s="173"/>
      <c r="EOK59" s="173"/>
      <c r="EOL59" s="173"/>
      <c r="EOM59" s="173"/>
      <c r="EON59" s="173"/>
      <c r="EOO59" s="173"/>
      <c r="EOP59" s="173"/>
      <c r="EOQ59" s="173"/>
      <c r="EOR59" s="173"/>
      <c r="EOS59" s="173"/>
      <c r="EOT59" s="173"/>
      <c r="EOU59" s="173"/>
      <c r="EOV59" s="173"/>
      <c r="EOW59" s="173"/>
      <c r="EOX59" s="173"/>
      <c r="EOY59" s="173"/>
      <c r="EOZ59" s="173"/>
      <c r="EPA59" s="173"/>
      <c r="EPB59" s="173"/>
      <c r="EPC59" s="173"/>
      <c r="EPD59" s="173"/>
      <c r="EPE59" s="173"/>
      <c r="EPF59" s="173"/>
      <c r="EPG59" s="173"/>
      <c r="EPH59" s="173"/>
      <c r="EPI59" s="173"/>
      <c r="EPJ59" s="173"/>
      <c r="EPK59" s="173"/>
      <c r="EPL59" s="173"/>
      <c r="EPM59" s="173"/>
      <c r="EPN59" s="173"/>
      <c r="EPO59" s="173"/>
      <c r="EPP59" s="173"/>
      <c r="EPQ59" s="173"/>
      <c r="EPR59" s="173"/>
      <c r="EPS59" s="173"/>
      <c r="EPT59" s="173"/>
      <c r="EPU59" s="173"/>
      <c r="EPV59" s="173"/>
      <c r="EPW59" s="173"/>
      <c r="EPX59" s="173"/>
      <c r="EPY59" s="173"/>
      <c r="EPZ59" s="173"/>
      <c r="EQA59" s="173"/>
      <c r="EQB59" s="173"/>
      <c r="EQC59" s="173"/>
      <c r="EQD59" s="173"/>
      <c r="EQE59" s="173"/>
      <c r="EQF59" s="173"/>
      <c r="EQG59" s="173"/>
      <c r="EQH59" s="173"/>
      <c r="EQI59" s="173"/>
      <c r="EQJ59" s="173"/>
      <c r="EQK59" s="173"/>
      <c r="EQL59" s="173"/>
      <c r="EQM59" s="173"/>
      <c r="EQN59" s="173"/>
      <c r="EQO59" s="173"/>
      <c r="EQP59" s="173"/>
      <c r="EQQ59" s="173"/>
      <c r="EQR59" s="173"/>
      <c r="EQS59" s="173"/>
      <c r="EQT59" s="173"/>
      <c r="EQU59" s="173"/>
      <c r="EQV59" s="173"/>
      <c r="EQW59" s="173"/>
      <c r="EQX59" s="173"/>
      <c r="EQY59" s="173"/>
      <c r="EQZ59" s="173"/>
      <c r="ERA59" s="173"/>
      <c r="ERB59" s="173"/>
      <c r="ERC59" s="173"/>
      <c r="ERD59" s="173"/>
      <c r="ERE59" s="173"/>
      <c r="ERF59" s="173"/>
      <c r="ERG59" s="173"/>
      <c r="ERH59" s="173"/>
      <c r="ERI59" s="173"/>
      <c r="ERJ59" s="173"/>
      <c r="ERK59" s="173"/>
      <c r="ERL59" s="173"/>
      <c r="ERM59" s="173"/>
      <c r="ERN59" s="173"/>
      <c r="ERO59" s="173"/>
      <c r="ERP59" s="173"/>
      <c r="ERQ59" s="173"/>
      <c r="ERR59" s="173"/>
      <c r="ERS59" s="173"/>
      <c r="ERT59" s="173"/>
      <c r="ERU59" s="173"/>
      <c r="ERV59" s="173"/>
      <c r="ERW59" s="173"/>
      <c r="ERX59" s="173"/>
      <c r="ERY59" s="173"/>
      <c r="ERZ59" s="173"/>
      <c r="ESA59" s="173"/>
      <c r="ESB59" s="173"/>
      <c r="ESC59" s="173"/>
      <c r="ESD59" s="173"/>
      <c r="ESE59" s="173"/>
      <c r="ESF59" s="173"/>
      <c r="ESG59" s="173"/>
      <c r="ESH59" s="173"/>
      <c r="ESI59" s="173"/>
      <c r="ESJ59" s="173"/>
      <c r="ESK59" s="173"/>
      <c r="ESL59" s="173"/>
      <c r="ESM59" s="173"/>
      <c r="ESN59" s="173"/>
      <c r="ESO59" s="173"/>
      <c r="ESP59" s="173"/>
      <c r="ESQ59" s="173"/>
      <c r="ESR59" s="173"/>
      <c r="ESS59" s="173"/>
      <c r="EST59" s="173"/>
      <c r="ESU59" s="173"/>
      <c r="ESV59" s="173"/>
      <c r="ESW59" s="173"/>
      <c r="ESX59" s="173"/>
      <c r="ESY59" s="173"/>
      <c r="ESZ59" s="173"/>
      <c r="ETA59" s="173"/>
      <c r="ETB59" s="173"/>
      <c r="ETC59" s="173"/>
      <c r="ETD59" s="173"/>
      <c r="ETE59" s="173"/>
      <c r="ETF59" s="173"/>
      <c r="ETG59" s="173"/>
      <c r="ETH59" s="173"/>
      <c r="ETI59" s="173"/>
      <c r="ETJ59" s="173"/>
      <c r="ETK59" s="173"/>
      <c r="ETL59" s="173"/>
      <c r="ETM59" s="173"/>
      <c r="ETN59" s="173"/>
      <c r="ETO59" s="173"/>
      <c r="ETP59" s="173"/>
      <c r="ETQ59" s="173"/>
      <c r="ETR59" s="173"/>
      <c r="ETS59" s="173"/>
      <c r="ETT59" s="173"/>
      <c r="ETU59" s="173"/>
      <c r="ETV59" s="173"/>
      <c r="ETW59" s="173"/>
      <c r="ETX59" s="173"/>
      <c r="ETY59" s="173"/>
      <c r="ETZ59" s="173"/>
      <c r="EUA59" s="173"/>
      <c r="EUB59" s="173"/>
      <c r="EUC59" s="173"/>
      <c r="EUD59" s="173"/>
      <c r="EUE59" s="173"/>
      <c r="EUF59" s="173"/>
      <c r="EUG59" s="173"/>
      <c r="EUH59" s="173"/>
      <c r="EUI59" s="173"/>
      <c r="EUJ59" s="173"/>
      <c r="EUK59" s="173"/>
      <c r="EUL59" s="173"/>
      <c r="EUM59" s="173"/>
      <c r="EUN59" s="173"/>
      <c r="EUO59" s="173"/>
      <c r="EUP59" s="173"/>
      <c r="EUQ59" s="173"/>
      <c r="EUR59" s="173"/>
      <c r="EUS59" s="173"/>
      <c r="EUT59" s="173"/>
      <c r="EUU59" s="173"/>
      <c r="EUV59" s="173"/>
      <c r="EUW59" s="173"/>
      <c r="EUX59" s="173"/>
      <c r="EUY59" s="173"/>
      <c r="EUZ59" s="173"/>
      <c r="EVA59" s="173"/>
      <c r="EVB59" s="173"/>
      <c r="EVC59" s="173"/>
      <c r="EVD59" s="173"/>
      <c r="EVE59" s="173"/>
      <c r="EVF59" s="173"/>
      <c r="EVG59" s="173"/>
      <c r="EVH59" s="173"/>
      <c r="EVI59" s="173"/>
      <c r="EVJ59" s="173"/>
      <c r="EVK59" s="173"/>
      <c r="EVL59" s="173"/>
      <c r="EVM59" s="173"/>
      <c r="EVN59" s="173"/>
      <c r="EVO59" s="173"/>
      <c r="EVP59" s="173"/>
      <c r="EVQ59" s="173"/>
      <c r="EVR59" s="173"/>
      <c r="EVS59" s="173"/>
      <c r="EVT59" s="173"/>
      <c r="EVU59" s="173"/>
      <c r="EVV59" s="173"/>
      <c r="EVW59" s="173"/>
      <c r="EVX59" s="173"/>
      <c r="EVY59" s="173"/>
      <c r="EVZ59" s="173"/>
      <c r="EWA59" s="173"/>
      <c r="EWB59" s="173"/>
      <c r="EWC59" s="173"/>
      <c r="EWD59" s="173"/>
      <c r="EWE59" s="173"/>
      <c r="EWF59" s="173"/>
      <c r="EWG59" s="173"/>
      <c r="EWH59" s="173"/>
      <c r="EWI59" s="173"/>
      <c r="EWJ59" s="173"/>
      <c r="EWK59" s="173"/>
      <c r="EWL59" s="173"/>
      <c r="EWM59" s="173"/>
      <c r="EWN59" s="173"/>
      <c r="EWO59" s="173"/>
      <c r="EWP59" s="173"/>
      <c r="EWQ59" s="173"/>
      <c r="EWR59" s="173"/>
      <c r="EWS59" s="173"/>
      <c r="EWT59" s="173"/>
      <c r="EWU59" s="173"/>
      <c r="EWV59" s="173"/>
      <c r="EWW59" s="173"/>
      <c r="EWX59" s="173"/>
      <c r="EWY59" s="173"/>
      <c r="EWZ59" s="173"/>
      <c r="EXA59" s="173"/>
      <c r="EXB59" s="173"/>
      <c r="EXC59" s="173"/>
      <c r="EXD59" s="173"/>
      <c r="EXE59" s="173"/>
      <c r="EXF59" s="173"/>
      <c r="EXG59" s="173"/>
      <c r="EXH59" s="173"/>
      <c r="EXI59" s="173"/>
      <c r="EXJ59" s="173"/>
      <c r="EXK59" s="173"/>
      <c r="EXL59" s="173"/>
      <c r="EXM59" s="173"/>
      <c r="EXN59" s="173"/>
      <c r="EXO59" s="173"/>
      <c r="EXP59" s="173"/>
      <c r="EXQ59" s="173"/>
      <c r="EXR59" s="173"/>
      <c r="EXS59" s="173"/>
      <c r="EXT59" s="173"/>
      <c r="EXU59" s="173"/>
      <c r="EXV59" s="173"/>
      <c r="EXW59" s="173"/>
      <c r="EXX59" s="173"/>
      <c r="EXY59" s="173"/>
      <c r="EXZ59" s="173"/>
      <c r="EYA59" s="173"/>
      <c r="EYB59" s="173"/>
      <c r="EYC59" s="173"/>
      <c r="EYD59" s="173"/>
      <c r="EYE59" s="173"/>
      <c r="EYF59" s="173"/>
      <c r="EYG59" s="173"/>
      <c r="EYH59" s="173"/>
      <c r="EYI59" s="173"/>
      <c r="EYJ59" s="173"/>
      <c r="EYK59" s="173"/>
      <c r="EYL59" s="173"/>
      <c r="EYM59" s="173"/>
      <c r="EYN59" s="173"/>
      <c r="EYO59" s="173"/>
      <c r="EYP59" s="173"/>
      <c r="EYQ59" s="173"/>
      <c r="EYR59" s="173"/>
      <c r="EYS59" s="173"/>
      <c r="EYT59" s="173"/>
      <c r="EYU59" s="173"/>
      <c r="EYV59" s="173"/>
      <c r="EYW59" s="173"/>
      <c r="EYX59" s="173"/>
      <c r="EYY59" s="173"/>
      <c r="EYZ59" s="173"/>
      <c r="EZA59" s="173"/>
      <c r="EZB59" s="173"/>
      <c r="EZC59" s="173"/>
      <c r="EZD59" s="173"/>
      <c r="EZE59" s="173"/>
      <c r="EZF59" s="173"/>
      <c r="EZG59" s="173"/>
      <c r="EZH59" s="173"/>
      <c r="EZI59" s="173"/>
      <c r="EZJ59" s="173"/>
      <c r="EZK59" s="173"/>
      <c r="EZL59" s="173"/>
      <c r="EZM59" s="173"/>
      <c r="EZN59" s="173"/>
      <c r="EZO59" s="173"/>
      <c r="EZP59" s="173"/>
      <c r="EZQ59" s="173"/>
      <c r="EZR59" s="173"/>
      <c r="EZS59" s="173"/>
      <c r="EZT59" s="173"/>
      <c r="EZU59" s="173"/>
      <c r="EZV59" s="173"/>
      <c r="EZW59" s="173"/>
      <c r="EZX59" s="173"/>
      <c r="EZY59" s="173"/>
      <c r="EZZ59" s="173"/>
      <c r="FAA59" s="173"/>
      <c r="FAB59" s="173"/>
      <c r="FAC59" s="173"/>
      <c r="FAD59" s="173"/>
      <c r="FAE59" s="173"/>
      <c r="FAF59" s="173"/>
      <c r="FAG59" s="173"/>
      <c r="FAH59" s="173"/>
      <c r="FAI59" s="173"/>
      <c r="FAJ59" s="173"/>
      <c r="FAK59" s="173"/>
      <c r="FAL59" s="173"/>
      <c r="FAM59" s="173"/>
      <c r="FAN59" s="173"/>
      <c r="FAO59" s="173"/>
      <c r="FAP59" s="173"/>
      <c r="FAQ59" s="173"/>
      <c r="FAR59" s="173"/>
      <c r="FAS59" s="173"/>
      <c r="FAT59" s="173"/>
      <c r="FAU59" s="173"/>
      <c r="FAV59" s="173"/>
      <c r="FAW59" s="173"/>
      <c r="FAX59" s="173"/>
      <c r="FAY59" s="173"/>
      <c r="FAZ59" s="173"/>
      <c r="FBA59" s="173"/>
      <c r="FBB59" s="173"/>
      <c r="FBC59" s="173"/>
      <c r="FBD59" s="173"/>
      <c r="FBE59" s="173"/>
      <c r="FBF59" s="173"/>
      <c r="FBG59" s="173"/>
      <c r="FBH59" s="173"/>
      <c r="FBI59" s="173"/>
      <c r="FBJ59" s="173"/>
      <c r="FBK59" s="173"/>
      <c r="FBL59" s="173"/>
      <c r="FBM59" s="173"/>
      <c r="FBN59" s="173"/>
      <c r="FBO59" s="173"/>
      <c r="FBP59" s="173"/>
      <c r="FBQ59" s="173"/>
      <c r="FBR59" s="173"/>
      <c r="FBS59" s="173"/>
      <c r="FBT59" s="173"/>
      <c r="FBU59" s="173"/>
      <c r="FBV59" s="173"/>
      <c r="FBW59" s="173"/>
      <c r="FBX59" s="173"/>
      <c r="FBY59" s="173"/>
      <c r="FBZ59" s="173"/>
      <c r="FCA59" s="173"/>
      <c r="FCB59" s="173"/>
      <c r="FCC59" s="173"/>
      <c r="FCD59" s="173"/>
      <c r="FCE59" s="173"/>
      <c r="FCF59" s="173"/>
      <c r="FCG59" s="173"/>
      <c r="FCH59" s="173"/>
      <c r="FCI59" s="173"/>
      <c r="FCJ59" s="173"/>
      <c r="FCK59" s="173"/>
      <c r="FCL59" s="173"/>
      <c r="FCM59" s="173"/>
      <c r="FCN59" s="173"/>
      <c r="FCO59" s="173"/>
      <c r="FCP59" s="173"/>
      <c r="FCQ59" s="173"/>
      <c r="FCR59" s="173"/>
      <c r="FCS59" s="173"/>
      <c r="FCT59" s="173"/>
      <c r="FCU59" s="173"/>
      <c r="FCV59" s="173"/>
      <c r="FCW59" s="173"/>
      <c r="FCX59" s="173"/>
      <c r="FCY59" s="173"/>
      <c r="FCZ59" s="173"/>
      <c r="FDA59" s="173"/>
      <c r="FDB59" s="173"/>
      <c r="FDC59" s="173"/>
      <c r="FDD59" s="173"/>
      <c r="FDE59" s="173"/>
      <c r="FDF59" s="173"/>
      <c r="FDG59" s="173"/>
      <c r="FDH59" s="173"/>
      <c r="FDI59" s="173"/>
      <c r="FDJ59" s="173"/>
      <c r="FDK59" s="173"/>
      <c r="FDL59" s="173"/>
      <c r="FDM59" s="173"/>
      <c r="FDN59" s="173"/>
      <c r="FDO59" s="173"/>
      <c r="FDP59" s="173"/>
      <c r="FDQ59" s="173"/>
      <c r="FDR59" s="173"/>
      <c r="FDS59" s="173"/>
      <c r="FDT59" s="173"/>
      <c r="FDU59" s="173"/>
      <c r="FDV59" s="173"/>
      <c r="FDW59" s="173"/>
      <c r="FDX59" s="173"/>
      <c r="FDY59" s="173"/>
      <c r="FDZ59" s="173"/>
      <c r="FEA59" s="173"/>
      <c r="FEB59" s="173"/>
      <c r="FEC59" s="173"/>
      <c r="FED59" s="173"/>
      <c r="FEE59" s="173"/>
      <c r="FEF59" s="173"/>
      <c r="FEG59" s="173"/>
      <c r="FEH59" s="173"/>
      <c r="FEI59" s="173"/>
      <c r="FEJ59" s="173"/>
      <c r="FEK59" s="173"/>
      <c r="FEL59" s="173"/>
      <c r="FEM59" s="173"/>
      <c r="FEN59" s="173"/>
      <c r="FEO59" s="173"/>
      <c r="FEP59" s="173"/>
      <c r="FEQ59" s="173"/>
      <c r="FER59" s="173"/>
      <c r="FES59" s="173"/>
      <c r="FET59" s="173"/>
      <c r="FEU59" s="173"/>
      <c r="FEV59" s="173"/>
      <c r="FEW59" s="173"/>
      <c r="FEX59" s="173"/>
      <c r="FEY59" s="173"/>
      <c r="FEZ59" s="173"/>
      <c r="FFA59" s="173"/>
      <c r="FFB59" s="173"/>
      <c r="FFC59" s="173"/>
      <c r="FFD59" s="173"/>
      <c r="FFE59" s="173"/>
      <c r="FFF59" s="173"/>
      <c r="FFG59" s="173"/>
      <c r="FFH59" s="173"/>
      <c r="FFI59" s="173"/>
      <c r="FFJ59" s="173"/>
      <c r="FFK59" s="173"/>
      <c r="FFL59" s="173"/>
      <c r="FFM59" s="173"/>
      <c r="FFN59" s="173"/>
      <c r="FFO59" s="173"/>
      <c r="FFP59" s="173"/>
      <c r="FFQ59" s="173"/>
      <c r="FFR59" s="173"/>
      <c r="FFS59" s="173"/>
      <c r="FFT59" s="173"/>
      <c r="FFU59" s="173"/>
      <c r="FFV59" s="173"/>
      <c r="FFW59" s="173"/>
      <c r="FFX59" s="173"/>
      <c r="FFY59" s="173"/>
      <c r="FFZ59" s="173"/>
      <c r="FGA59" s="173"/>
      <c r="FGB59" s="173"/>
      <c r="FGC59" s="173"/>
      <c r="FGD59" s="173"/>
      <c r="FGE59" s="173"/>
      <c r="FGF59" s="173"/>
      <c r="FGG59" s="173"/>
      <c r="FGH59" s="173"/>
      <c r="FGI59" s="173"/>
      <c r="FGJ59" s="173"/>
      <c r="FGK59" s="173"/>
      <c r="FGL59" s="173"/>
      <c r="FGM59" s="173"/>
      <c r="FGN59" s="173"/>
      <c r="FGO59" s="173"/>
      <c r="FGP59" s="173"/>
      <c r="FGQ59" s="173"/>
      <c r="FGR59" s="173"/>
      <c r="FGS59" s="173"/>
      <c r="FGT59" s="173"/>
      <c r="FGU59" s="173"/>
      <c r="FGV59" s="173"/>
      <c r="FGW59" s="173"/>
      <c r="FGX59" s="173"/>
      <c r="FGY59" s="173"/>
      <c r="FGZ59" s="173"/>
      <c r="FHA59" s="173"/>
      <c r="FHB59" s="173"/>
      <c r="FHC59" s="173"/>
      <c r="FHD59" s="173"/>
      <c r="FHE59" s="173"/>
      <c r="FHF59" s="173"/>
      <c r="FHG59" s="173"/>
      <c r="FHH59" s="173"/>
      <c r="FHI59" s="173"/>
      <c r="FHJ59" s="173"/>
      <c r="FHK59" s="173"/>
      <c r="FHL59" s="173"/>
      <c r="FHM59" s="173"/>
      <c r="FHN59" s="173"/>
      <c r="FHO59" s="173"/>
      <c r="FHP59" s="173"/>
      <c r="FHQ59" s="173"/>
      <c r="FHR59" s="173"/>
      <c r="FHS59" s="173"/>
      <c r="FHT59" s="173"/>
      <c r="FHU59" s="173"/>
      <c r="FHV59" s="173"/>
      <c r="FHW59" s="173"/>
      <c r="FHX59" s="173"/>
      <c r="FHY59" s="173"/>
      <c r="FHZ59" s="173"/>
      <c r="FIA59" s="173"/>
      <c r="FIB59" s="173"/>
      <c r="FIC59" s="173"/>
      <c r="FID59" s="173"/>
      <c r="FIE59" s="173"/>
      <c r="FIF59" s="173"/>
      <c r="FIG59" s="173"/>
      <c r="FIH59" s="173"/>
      <c r="FII59" s="173"/>
      <c r="FIJ59" s="173"/>
      <c r="FIK59" s="173"/>
      <c r="FIL59" s="173"/>
      <c r="FIM59" s="173"/>
      <c r="FIN59" s="173"/>
      <c r="FIO59" s="173"/>
      <c r="FIP59" s="173"/>
      <c r="FIQ59" s="173"/>
      <c r="FIR59" s="173"/>
      <c r="FIS59" s="173"/>
      <c r="FIT59" s="173"/>
      <c r="FIU59" s="173"/>
      <c r="FIV59" s="173"/>
      <c r="FIW59" s="173"/>
      <c r="FIX59" s="173"/>
      <c r="FIY59" s="173"/>
      <c r="FIZ59" s="173"/>
      <c r="FJA59" s="173"/>
      <c r="FJB59" s="173"/>
      <c r="FJC59" s="173"/>
      <c r="FJD59" s="173"/>
      <c r="FJE59" s="173"/>
      <c r="FJF59" s="173"/>
      <c r="FJG59" s="173"/>
      <c r="FJH59" s="173"/>
      <c r="FJI59" s="173"/>
      <c r="FJJ59" s="173"/>
      <c r="FJK59" s="173"/>
      <c r="FJL59" s="173"/>
      <c r="FJM59" s="173"/>
      <c r="FJN59" s="173"/>
      <c r="FJO59" s="173"/>
      <c r="FJP59" s="173"/>
      <c r="FJQ59" s="173"/>
      <c r="FJR59" s="173"/>
      <c r="FJS59" s="173"/>
      <c r="FJT59" s="173"/>
      <c r="FJU59" s="173"/>
      <c r="FJV59" s="173"/>
      <c r="FJW59" s="173"/>
      <c r="FJX59" s="173"/>
      <c r="FJY59" s="173"/>
      <c r="FJZ59" s="173"/>
      <c r="FKA59" s="173"/>
      <c r="FKB59" s="173"/>
      <c r="FKC59" s="173"/>
      <c r="FKD59" s="173"/>
      <c r="FKE59" s="173"/>
      <c r="FKF59" s="173"/>
      <c r="FKG59" s="173"/>
      <c r="FKH59" s="173"/>
      <c r="FKI59" s="173"/>
      <c r="FKJ59" s="173"/>
      <c r="FKK59" s="173"/>
      <c r="FKL59" s="173"/>
      <c r="FKM59" s="173"/>
      <c r="FKN59" s="173"/>
      <c r="FKO59" s="173"/>
      <c r="FKP59" s="173"/>
      <c r="FKQ59" s="173"/>
      <c r="FKR59" s="173"/>
      <c r="FKS59" s="173"/>
      <c r="FKT59" s="173"/>
      <c r="FKU59" s="173"/>
      <c r="FKV59" s="173"/>
      <c r="FKW59" s="173"/>
      <c r="FKX59" s="173"/>
      <c r="FKY59" s="173"/>
      <c r="FKZ59" s="173"/>
      <c r="FLA59" s="173"/>
      <c r="FLB59" s="173"/>
      <c r="FLC59" s="173"/>
      <c r="FLD59" s="173"/>
      <c r="FLE59" s="173"/>
      <c r="FLF59" s="173"/>
      <c r="FLG59" s="173"/>
      <c r="FLH59" s="173"/>
      <c r="FLI59" s="173"/>
      <c r="FLJ59" s="173"/>
      <c r="FLK59" s="173"/>
      <c r="FLL59" s="173"/>
      <c r="FLM59" s="173"/>
      <c r="FLN59" s="173"/>
      <c r="FLO59" s="173"/>
      <c r="FLP59" s="173"/>
      <c r="FLQ59" s="173"/>
      <c r="FLR59" s="173"/>
      <c r="FLS59" s="173"/>
      <c r="FLT59" s="173"/>
      <c r="FLU59" s="173"/>
      <c r="FLV59" s="173"/>
      <c r="FLW59" s="173"/>
      <c r="FLX59" s="173"/>
      <c r="FLY59" s="173"/>
      <c r="FLZ59" s="173"/>
      <c r="FMA59" s="173"/>
      <c r="FMB59" s="173"/>
      <c r="FMC59" s="173"/>
      <c r="FMD59" s="173"/>
      <c r="FME59" s="173"/>
      <c r="FMF59" s="173"/>
      <c r="FMG59" s="173"/>
      <c r="FMH59" s="173"/>
      <c r="FMI59" s="173"/>
      <c r="FMJ59" s="173"/>
      <c r="FMK59" s="173"/>
      <c r="FML59" s="173"/>
      <c r="FMM59" s="173"/>
      <c r="FMN59" s="173"/>
      <c r="FMO59" s="173"/>
      <c r="FMP59" s="173"/>
      <c r="FMQ59" s="173"/>
      <c r="FMR59" s="173"/>
      <c r="FMS59" s="173"/>
      <c r="FMT59" s="173"/>
      <c r="FMU59" s="173"/>
      <c r="FMV59" s="173"/>
      <c r="FMW59" s="173"/>
      <c r="FMX59" s="173"/>
      <c r="FMY59" s="173"/>
      <c r="FMZ59" s="173"/>
      <c r="FNA59" s="173"/>
      <c r="FNB59" s="173"/>
      <c r="FNC59" s="173"/>
      <c r="FND59" s="173"/>
      <c r="FNE59" s="173"/>
      <c r="FNF59" s="173"/>
      <c r="FNG59" s="173"/>
      <c r="FNH59" s="173"/>
      <c r="FNI59" s="173"/>
      <c r="FNJ59" s="173"/>
      <c r="FNK59" s="173"/>
      <c r="FNL59" s="173"/>
      <c r="FNM59" s="173"/>
      <c r="FNN59" s="173"/>
      <c r="FNO59" s="173"/>
      <c r="FNP59" s="173"/>
      <c r="FNQ59" s="173"/>
      <c r="FNR59" s="173"/>
      <c r="FNS59" s="173"/>
      <c r="FNT59" s="173"/>
      <c r="FNU59" s="173"/>
      <c r="FNV59" s="173"/>
      <c r="FNW59" s="173"/>
      <c r="FNX59" s="173"/>
      <c r="FNY59" s="173"/>
      <c r="FNZ59" s="173"/>
      <c r="FOA59" s="173"/>
      <c r="FOB59" s="173"/>
      <c r="FOC59" s="173"/>
      <c r="FOD59" s="173"/>
      <c r="FOE59" s="173"/>
      <c r="FOF59" s="173"/>
      <c r="FOG59" s="173"/>
      <c r="FOH59" s="173"/>
      <c r="FOI59" s="173"/>
      <c r="FOJ59" s="173"/>
      <c r="FOK59" s="173"/>
      <c r="FOL59" s="173"/>
      <c r="FOM59" s="173"/>
      <c r="FON59" s="173"/>
      <c r="FOO59" s="173"/>
      <c r="FOP59" s="173"/>
      <c r="FOQ59" s="173"/>
      <c r="FOR59" s="173"/>
      <c r="FOS59" s="173"/>
      <c r="FOT59" s="173"/>
      <c r="FOU59" s="173"/>
      <c r="FOV59" s="173"/>
      <c r="FOW59" s="173"/>
      <c r="FOX59" s="173"/>
      <c r="FOY59" s="173"/>
      <c r="FOZ59" s="173"/>
      <c r="FPA59" s="173"/>
      <c r="FPB59" s="173"/>
      <c r="FPC59" s="173"/>
      <c r="FPD59" s="173"/>
      <c r="FPE59" s="173"/>
      <c r="FPF59" s="173"/>
      <c r="FPG59" s="173"/>
      <c r="FPH59" s="173"/>
      <c r="FPI59" s="173"/>
      <c r="FPJ59" s="173"/>
      <c r="FPK59" s="173"/>
      <c r="FPL59" s="173"/>
      <c r="FPM59" s="173"/>
      <c r="FPN59" s="173"/>
      <c r="FPO59" s="173"/>
      <c r="FPP59" s="173"/>
      <c r="FPQ59" s="173"/>
      <c r="FPR59" s="173"/>
      <c r="FPS59" s="173"/>
      <c r="FPT59" s="173"/>
      <c r="FPU59" s="173"/>
      <c r="FPV59" s="173"/>
      <c r="FPW59" s="173"/>
      <c r="FPX59" s="173"/>
      <c r="FPY59" s="173"/>
      <c r="FPZ59" s="173"/>
      <c r="FQA59" s="173"/>
      <c r="FQB59" s="173"/>
      <c r="FQC59" s="173"/>
      <c r="FQD59" s="173"/>
      <c r="FQE59" s="173"/>
      <c r="FQF59" s="173"/>
      <c r="FQG59" s="173"/>
      <c r="FQH59" s="173"/>
      <c r="FQI59" s="173"/>
      <c r="FQJ59" s="173"/>
      <c r="FQK59" s="173"/>
      <c r="FQL59" s="173"/>
      <c r="FQM59" s="173"/>
      <c r="FQN59" s="173"/>
      <c r="FQO59" s="173"/>
      <c r="FQP59" s="173"/>
      <c r="FQQ59" s="173"/>
      <c r="FQR59" s="173"/>
      <c r="FQS59" s="173"/>
      <c r="FQT59" s="173"/>
      <c r="FQU59" s="173"/>
      <c r="FQV59" s="173"/>
      <c r="FQW59" s="173"/>
      <c r="FQX59" s="173"/>
      <c r="FQY59" s="173"/>
      <c r="FQZ59" s="173"/>
      <c r="FRA59" s="173"/>
      <c r="FRB59" s="173"/>
      <c r="FRC59" s="173"/>
      <c r="FRD59" s="173"/>
      <c r="FRE59" s="173"/>
      <c r="FRF59" s="173"/>
      <c r="FRG59" s="173"/>
      <c r="FRH59" s="173"/>
      <c r="FRI59" s="173"/>
      <c r="FRJ59" s="173"/>
      <c r="FRK59" s="173"/>
      <c r="FRL59" s="173"/>
      <c r="FRM59" s="173"/>
      <c r="FRN59" s="173"/>
      <c r="FRO59" s="173"/>
      <c r="FRP59" s="173"/>
      <c r="FRQ59" s="173"/>
      <c r="FRR59" s="173"/>
      <c r="FRS59" s="173"/>
      <c r="FRT59" s="173"/>
      <c r="FRU59" s="173"/>
      <c r="FRV59" s="173"/>
      <c r="FRW59" s="173"/>
      <c r="FRX59" s="173"/>
      <c r="FRY59" s="173"/>
      <c r="FRZ59" s="173"/>
      <c r="FSA59" s="173"/>
      <c r="FSB59" s="173"/>
      <c r="FSC59" s="173"/>
      <c r="FSD59" s="173"/>
      <c r="FSE59" s="173"/>
      <c r="FSF59" s="173"/>
      <c r="FSG59" s="173"/>
      <c r="FSH59" s="173"/>
      <c r="FSI59" s="173"/>
      <c r="FSJ59" s="173"/>
      <c r="FSK59" s="173"/>
      <c r="FSL59" s="173"/>
      <c r="FSM59" s="173"/>
      <c r="FSN59" s="173"/>
      <c r="FSO59" s="173"/>
      <c r="FSP59" s="173"/>
      <c r="FSQ59" s="173"/>
      <c r="FSR59" s="173"/>
      <c r="FSS59" s="173"/>
      <c r="FST59" s="173"/>
      <c r="FSU59" s="173"/>
      <c r="FSV59" s="173"/>
      <c r="FSW59" s="173"/>
      <c r="FSX59" s="173"/>
      <c r="FSY59" s="173"/>
      <c r="FSZ59" s="173"/>
      <c r="FTA59" s="173"/>
      <c r="FTB59" s="173"/>
      <c r="FTC59" s="173"/>
      <c r="FTD59" s="173"/>
      <c r="FTE59" s="173"/>
      <c r="FTF59" s="173"/>
      <c r="FTG59" s="173"/>
      <c r="FTH59" s="173"/>
      <c r="FTI59" s="173"/>
      <c r="FTJ59" s="173"/>
      <c r="FTK59" s="173"/>
      <c r="FTL59" s="173"/>
      <c r="FTM59" s="173"/>
      <c r="FTN59" s="173"/>
      <c r="FTO59" s="173"/>
      <c r="FTP59" s="173"/>
      <c r="FTQ59" s="173"/>
      <c r="FTR59" s="173"/>
      <c r="FTS59" s="173"/>
      <c r="FTT59" s="173"/>
      <c r="FTU59" s="173"/>
      <c r="FTV59" s="173"/>
      <c r="FTW59" s="173"/>
      <c r="FTX59" s="173"/>
      <c r="FTY59" s="173"/>
      <c r="FTZ59" s="173"/>
      <c r="FUA59" s="173"/>
      <c r="FUB59" s="173"/>
      <c r="FUC59" s="173"/>
      <c r="FUD59" s="173"/>
      <c r="FUE59" s="173"/>
      <c r="FUF59" s="173"/>
      <c r="FUG59" s="173"/>
      <c r="FUH59" s="173"/>
      <c r="FUI59" s="173"/>
      <c r="FUJ59" s="173"/>
      <c r="FUK59" s="173"/>
      <c r="FUL59" s="173"/>
      <c r="FUM59" s="173"/>
      <c r="FUN59" s="173"/>
      <c r="FUO59" s="173"/>
      <c r="FUP59" s="173"/>
      <c r="FUQ59" s="173"/>
      <c r="FUR59" s="173"/>
      <c r="FUS59" s="173"/>
      <c r="FUT59" s="173"/>
      <c r="FUU59" s="173"/>
      <c r="FUV59" s="173"/>
      <c r="FUW59" s="173"/>
      <c r="FUX59" s="173"/>
      <c r="FUY59" s="173"/>
      <c r="FUZ59" s="173"/>
      <c r="FVA59" s="173"/>
      <c r="FVB59" s="173"/>
      <c r="FVC59" s="173"/>
      <c r="FVD59" s="173"/>
      <c r="FVE59" s="173"/>
      <c r="FVF59" s="173"/>
      <c r="FVG59" s="173"/>
      <c r="FVH59" s="173"/>
      <c r="FVI59" s="173"/>
      <c r="FVJ59" s="173"/>
      <c r="FVK59" s="173"/>
      <c r="FVL59" s="173"/>
      <c r="FVM59" s="173"/>
      <c r="FVN59" s="173"/>
      <c r="FVO59" s="173"/>
      <c r="FVP59" s="173"/>
      <c r="FVQ59" s="173"/>
      <c r="FVR59" s="173"/>
      <c r="FVS59" s="173"/>
      <c r="FVT59" s="173"/>
      <c r="FVU59" s="173"/>
      <c r="FVV59" s="173"/>
      <c r="FVW59" s="173"/>
      <c r="FVX59" s="173"/>
      <c r="FVY59" s="173"/>
      <c r="FVZ59" s="173"/>
      <c r="FWA59" s="173"/>
      <c r="FWB59" s="173"/>
      <c r="FWC59" s="173"/>
      <c r="FWD59" s="173"/>
      <c r="FWE59" s="173"/>
      <c r="FWF59" s="173"/>
      <c r="FWG59" s="173"/>
      <c r="FWH59" s="173"/>
      <c r="FWI59" s="173"/>
      <c r="FWJ59" s="173"/>
      <c r="FWK59" s="173"/>
      <c r="FWL59" s="173"/>
      <c r="FWM59" s="173"/>
      <c r="FWN59" s="173"/>
      <c r="FWO59" s="173"/>
      <c r="FWP59" s="173"/>
      <c r="FWQ59" s="173"/>
      <c r="FWR59" s="173"/>
      <c r="FWS59" s="173"/>
      <c r="FWT59" s="173"/>
      <c r="FWU59" s="173"/>
      <c r="FWV59" s="173"/>
      <c r="FWW59" s="173"/>
      <c r="FWX59" s="173"/>
      <c r="FWY59" s="173"/>
      <c r="FWZ59" s="173"/>
      <c r="FXA59" s="173"/>
      <c r="FXB59" s="173"/>
      <c r="FXC59" s="173"/>
      <c r="FXD59" s="173"/>
      <c r="FXE59" s="173"/>
      <c r="FXF59" s="173"/>
      <c r="FXG59" s="173"/>
      <c r="FXH59" s="173"/>
      <c r="FXI59" s="173"/>
      <c r="FXJ59" s="173"/>
      <c r="FXK59" s="173"/>
      <c r="FXL59" s="173"/>
      <c r="FXM59" s="173"/>
      <c r="FXN59" s="173"/>
      <c r="FXO59" s="173"/>
      <c r="FXP59" s="173"/>
      <c r="FXQ59" s="173"/>
      <c r="FXR59" s="173"/>
      <c r="FXS59" s="173"/>
      <c r="FXT59" s="173"/>
      <c r="FXU59" s="173"/>
      <c r="FXV59" s="173"/>
      <c r="FXW59" s="173"/>
      <c r="FXX59" s="173"/>
      <c r="FXY59" s="173"/>
      <c r="FXZ59" s="173"/>
      <c r="FYA59" s="173"/>
      <c r="FYB59" s="173"/>
      <c r="FYC59" s="173"/>
      <c r="FYD59" s="173"/>
      <c r="FYE59" s="173"/>
      <c r="FYF59" s="173"/>
      <c r="FYG59" s="173"/>
      <c r="FYH59" s="173"/>
      <c r="FYI59" s="173"/>
      <c r="FYJ59" s="173"/>
      <c r="FYK59" s="173"/>
      <c r="FYL59" s="173"/>
      <c r="FYM59" s="173"/>
      <c r="FYN59" s="173"/>
      <c r="FYO59" s="173"/>
      <c r="FYP59" s="173"/>
      <c r="FYQ59" s="173"/>
      <c r="FYR59" s="173"/>
      <c r="FYS59" s="173"/>
      <c r="FYT59" s="173"/>
      <c r="FYU59" s="173"/>
      <c r="FYV59" s="173"/>
      <c r="FYW59" s="173"/>
      <c r="FYX59" s="173"/>
      <c r="FYY59" s="173"/>
      <c r="FYZ59" s="173"/>
      <c r="FZA59" s="173"/>
      <c r="FZB59" s="173"/>
      <c r="FZC59" s="173"/>
      <c r="FZD59" s="173"/>
      <c r="FZE59" s="173"/>
      <c r="FZF59" s="173"/>
      <c r="FZG59" s="173"/>
      <c r="FZH59" s="173"/>
      <c r="FZI59" s="173"/>
      <c r="FZJ59" s="173"/>
      <c r="FZK59" s="173"/>
      <c r="FZL59" s="173"/>
      <c r="FZM59" s="173"/>
      <c r="FZN59" s="173"/>
      <c r="FZO59" s="173"/>
      <c r="FZP59" s="173"/>
      <c r="FZQ59" s="173"/>
      <c r="FZR59" s="173"/>
      <c r="FZS59" s="173"/>
      <c r="FZT59" s="173"/>
      <c r="FZU59" s="173"/>
      <c r="FZV59" s="173"/>
      <c r="FZW59" s="173"/>
      <c r="FZX59" s="173"/>
      <c r="FZY59" s="173"/>
      <c r="FZZ59" s="173"/>
      <c r="GAA59" s="173"/>
      <c r="GAB59" s="173"/>
      <c r="GAC59" s="173"/>
      <c r="GAD59" s="173"/>
      <c r="GAE59" s="173"/>
      <c r="GAF59" s="173"/>
      <c r="GAG59" s="173"/>
      <c r="GAH59" s="173"/>
      <c r="GAI59" s="173"/>
      <c r="GAJ59" s="173"/>
      <c r="GAK59" s="173"/>
      <c r="GAL59" s="173"/>
      <c r="GAM59" s="173"/>
      <c r="GAN59" s="173"/>
      <c r="GAO59" s="173"/>
      <c r="GAP59" s="173"/>
      <c r="GAQ59" s="173"/>
      <c r="GAR59" s="173"/>
      <c r="GAS59" s="173"/>
      <c r="GAT59" s="173"/>
      <c r="GAU59" s="173"/>
      <c r="GAV59" s="173"/>
      <c r="GAW59" s="173"/>
      <c r="GAX59" s="173"/>
      <c r="GAY59" s="173"/>
      <c r="GAZ59" s="173"/>
      <c r="GBA59" s="173"/>
      <c r="GBB59" s="173"/>
      <c r="GBC59" s="173"/>
      <c r="GBD59" s="173"/>
      <c r="GBE59" s="173"/>
      <c r="GBF59" s="173"/>
      <c r="GBG59" s="173"/>
      <c r="GBH59" s="173"/>
      <c r="GBI59" s="173"/>
      <c r="GBJ59" s="173"/>
      <c r="GBK59" s="173"/>
      <c r="GBL59" s="173"/>
      <c r="GBM59" s="173"/>
      <c r="GBN59" s="173"/>
      <c r="GBO59" s="173"/>
      <c r="GBP59" s="173"/>
      <c r="GBQ59" s="173"/>
      <c r="GBR59" s="173"/>
      <c r="GBS59" s="173"/>
      <c r="GBT59" s="173"/>
      <c r="GBU59" s="173"/>
      <c r="GBV59" s="173"/>
      <c r="GBW59" s="173"/>
      <c r="GBX59" s="173"/>
      <c r="GBY59" s="173"/>
      <c r="GBZ59" s="173"/>
      <c r="GCA59" s="173"/>
      <c r="GCB59" s="173"/>
      <c r="GCC59" s="173"/>
      <c r="GCD59" s="173"/>
      <c r="GCE59" s="173"/>
      <c r="GCF59" s="173"/>
      <c r="GCG59" s="173"/>
      <c r="GCH59" s="173"/>
      <c r="GCI59" s="173"/>
      <c r="GCJ59" s="173"/>
      <c r="GCK59" s="173"/>
      <c r="GCL59" s="173"/>
      <c r="GCM59" s="173"/>
      <c r="GCN59" s="173"/>
      <c r="GCO59" s="173"/>
      <c r="GCP59" s="173"/>
      <c r="GCQ59" s="173"/>
      <c r="GCR59" s="173"/>
      <c r="GCS59" s="173"/>
      <c r="GCT59" s="173"/>
      <c r="GCU59" s="173"/>
      <c r="GCV59" s="173"/>
      <c r="GCW59" s="173"/>
      <c r="GCX59" s="173"/>
      <c r="GCY59" s="173"/>
      <c r="GCZ59" s="173"/>
      <c r="GDA59" s="173"/>
      <c r="GDB59" s="173"/>
      <c r="GDC59" s="173"/>
      <c r="GDD59" s="173"/>
      <c r="GDE59" s="173"/>
      <c r="GDF59" s="173"/>
      <c r="GDG59" s="173"/>
      <c r="GDH59" s="173"/>
      <c r="GDI59" s="173"/>
      <c r="GDJ59" s="173"/>
      <c r="GDK59" s="173"/>
      <c r="GDL59" s="173"/>
      <c r="GDM59" s="173"/>
      <c r="GDN59" s="173"/>
      <c r="GDO59" s="173"/>
      <c r="GDP59" s="173"/>
      <c r="GDQ59" s="173"/>
      <c r="GDR59" s="173"/>
      <c r="GDS59" s="173"/>
      <c r="GDT59" s="173"/>
      <c r="GDU59" s="173"/>
      <c r="GDV59" s="173"/>
      <c r="GDW59" s="173"/>
      <c r="GDX59" s="173"/>
      <c r="GDY59" s="173"/>
      <c r="GDZ59" s="173"/>
      <c r="GEA59" s="173"/>
      <c r="GEB59" s="173"/>
      <c r="GEC59" s="173"/>
      <c r="GED59" s="173"/>
      <c r="GEE59" s="173"/>
      <c r="GEF59" s="173"/>
      <c r="GEG59" s="173"/>
      <c r="GEH59" s="173"/>
      <c r="GEI59" s="173"/>
      <c r="GEJ59" s="173"/>
      <c r="GEK59" s="173"/>
      <c r="GEL59" s="173"/>
      <c r="GEM59" s="173"/>
      <c r="GEN59" s="173"/>
      <c r="GEO59" s="173"/>
      <c r="GEP59" s="173"/>
      <c r="GEQ59" s="173"/>
      <c r="GER59" s="173"/>
      <c r="GES59" s="173"/>
      <c r="GET59" s="173"/>
      <c r="GEU59" s="173"/>
      <c r="GEV59" s="173"/>
      <c r="GEW59" s="173"/>
      <c r="GEX59" s="173"/>
      <c r="GEY59" s="173"/>
      <c r="GEZ59" s="173"/>
      <c r="GFA59" s="173"/>
      <c r="GFB59" s="173"/>
      <c r="GFC59" s="173"/>
      <c r="GFD59" s="173"/>
      <c r="GFE59" s="173"/>
      <c r="GFF59" s="173"/>
      <c r="GFG59" s="173"/>
      <c r="GFH59" s="173"/>
      <c r="GFI59" s="173"/>
      <c r="GFJ59" s="173"/>
      <c r="GFK59" s="173"/>
      <c r="GFL59" s="173"/>
      <c r="GFM59" s="173"/>
      <c r="GFN59" s="173"/>
      <c r="GFO59" s="173"/>
      <c r="GFP59" s="173"/>
      <c r="GFQ59" s="173"/>
      <c r="GFR59" s="173"/>
      <c r="GFS59" s="173"/>
      <c r="GFT59" s="173"/>
      <c r="GFU59" s="173"/>
      <c r="GFV59" s="173"/>
      <c r="GFW59" s="173"/>
      <c r="GFX59" s="173"/>
      <c r="GFY59" s="173"/>
      <c r="GFZ59" s="173"/>
      <c r="GGA59" s="173"/>
      <c r="GGB59" s="173"/>
      <c r="GGC59" s="173"/>
      <c r="GGD59" s="173"/>
      <c r="GGE59" s="173"/>
      <c r="GGF59" s="173"/>
      <c r="GGG59" s="173"/>
      <c r="GGH59" s="173"/>
      <c r="GGI59" s="173"/>
      <c r="GGJ59" s="173"/>
      <c r="GGK59" s="173"/>
      <c r="GGL59" s="173"/>
      <c r="GGM59" s="173"/>
      <c r="GGN59" s="173"/>
      <c r="GGO59" s="173"/>
      <c r="GGP59" s="173"/>
      <c r="GGQ59" s="173"/>
      <c r="GGR59" s="173"/>
      <c r="GGS59" s="173"/>
      <c r="GGT59" s="173"/>
      <c r="GGU59" s="173"/>
      <c r="GGV59" s="173"/>
      <c r="GGW59" s="173"/>
      <c r="GGX59" s="173"/>
      <c r="GGY59" s="173"/>
      <c r="GGZ59" s="173"/>
      <c r="GHA59" s="173"/>
      <c r="GHB59" s="173"/>
      <c r="GHC59" s="173"/>
      <c r="GHD59" s="173"/>
      <c r="GHE59" s="173"/>
      <c r="GHF59" s="173"/>
      <c r="GHG59" s="173"/>
      <c r="GHH59" s="173"/>
      <c r="GHI59" s="173"/>
      <c r="GHJ59" s="173"/>
      <c r="GHK59" s="173"/>
      <c r="GHL59" s="173"/>
      <c r="GHM59" s="173"/>
      <c r="GHN59" s="173"/>
      <c r="GHO59" s="173"/>
      <c r="GHP59" s="173"/>
      <c r="GHQ59" s="173"/>
      <c r="GHR59" s="173"/>
      <c r="GHS59" s="173"/>
      <c r="GHT59" s="173"/>
      <c r="GHU59" s="173"/>
      <c r="GHV59" s="173"/>
      <c r="GHW59" s="173"/>
      <c r="GHX59" s="173"/>
      <c r="GHY59" s="173"/>
      <c r="GHZ59" s="173"/>
      <c r="GIA59" s="173"/>
      <c r="GIB59" s="173"/>
      <c r="GIC59" s="173"/>
      <c r="GID59" s="173"/>
      <c r="GIE59" s="173"/>
      <c r="GIF59" s="173"/>
      <c r="GIG59" s="173"/>
      <c r="GIH59" s="173"/>
      <c r="GII59" s="173"/>
      <c r="GIJ59" s="173"/>
      <c r="GIK59" s="173"/>
      <c r="GIL59" s="173"/>
      <c r="GIM59" s="173"/>
      <c r="GIN59" s="173"/>
      <c r="GIO59" s="173"/>
      <c r="GIP59" s="173"/>
      <c r="GIQ59" s="173"/>
      <c r="GIR59" s="173"/>
      <c r="GIS59" s="173"/>
      <c r="GIT59" s="173"/>
      <c r="GIU59" s="173"/>
      <c r="GIV59" s="173"/>
      <c r="GIW59" s="173"/>
      <c r="GIX59" s="173"/>
      <c r="GIY59" s="173"/>
      <c r="GIZ59" s="173"/>
      <c r="GJA59" s="173"/>
      <c r="GJB59" s="173"/>
      <c r="GJC59" s="173"/>
      <c r="GJD59" s="173"/>
      <c r="GJE59" s="173"/>
      <c r="GJF59" s="173"/>
      <c r="GJG59" s="173"/>
      <c r="GJH59" s="173"/>
      <c r="GJI59" s="173"/>
      <c r="GJJ59" s="173"/>
      <c r="GJK59" s="173"/>
      <c r="GJL59" s="173"/>
      <c r="GJM59" s="173"/>
      <c r="GJN59" s="173"/>
      <c r="GJO59" s="173"/>
      <c r="GJP59" s="173"/>
      <c r="GJQ59" s="173"/>
      <c r="GJR59" s="173"/>
      <c r="GJS59" s="173"/>
      <c r="GJT59" s="173"/>
      <c r="GJU59" s="173"/>
      <c r="GJV59" s="173"/>
      <c r="GJW59" s="173"/>
      <c r="GJX59" s="173"/>
      <c r="GJY59" s="173"/>
      <c r="GJZ59" s="173"/>
      <c r="GKA59" s="173"/>
      <c r="GKB59" s="173"/>
      <c r="GKC59" s="173"/>
      <c r="GKD59" s="173"/>
      <c r="GKE59" s="173"/>
      <c r="GKF59" s="173"/>
      <c r="GKG59" s="173"/>
      <c r="GKH59" s="173"/>
      <c r="GKI59" s="173"/>
      <c r="GKJ59" s="173"/>
      <c r="GKK59" s="173"/>
      <c r="GKL59" s="173"/>
      <c r="GKM59" s="173"/>
      <c r="GKN59" s="173"/>
      <c r="GKO59" s="173"/>
      <c r="GKP59" s="173"/>
      <c r="GKQ59" s="173"/>
      <c r="GKR59" s="173"/>
      <c r="GKS59" s="173"/>
      <c r="GKT59" s="173"/>
      <c r="GKU59" s="173"/>
      <c r="GKV59" s="173"/>
      <c r="GKW59" s="173"/>
      <c r="GKX59" s="173"/>
      <c r="GKY59" s="173"/>
      <c r="GKZ59" s="173"/>
      <c r="GLA59" s="173"/>
      <c r="GLB59" s="173"/>
      <c r="GLC59" s="173"/>
      <c r="GLD59" s="173"/>
      <c r="GLE59" s="173"/>
      <c r="GLF59" s="173"/>
      <c r="GLG59" s="173"/>
      <c r="GLH59" s="173"/>
      <c r="GLI59" s="173"/>
      <c r="GLJ59" s="173"/>
      <c r="GLK59" s="173"/>
      <c r="GLL59" s="173"/>
      <c r="GLM59" s="173"/>
      <c r="GLN59" s="173"/>
      <c r="GLO59" s="173"/>
      <c r="GLP59" s="173"/>
      <c r="GLQ59" s="173"/>
      <c r="GLR59" s="173"/>
      <c r="GLS59" s="173"/>
      <c r="GLT59" s="173"/>
      <c r="GLU59" s="173"/>
      <c r="GLV59" s="173"/>
      <c r="GLW59" s="173"/>
      <c r="GLX59" s="173"/>
      <c r="GLY59" s="173"/>
      <c r="GLZ59" s="173"/>
      <c r="GMA59" s="173"/>
      <c r="GMB59" s="173"/>
      <c r="GMC59" s="173"/>
      <c r="GMD59" s="173"/>
      <c r="GME59" s="173"/>
      <c r="GMF59" s="173"/>
      <c r="GMG59" s="173"/>
      <c r="GMH59" s="173"/>
      <c r="GMI59" s="173"/>
      <c r="GMJ59" s="173"/>
      <c r="GMK59" s="173"/>
      <c r="GML59" s="173"/>
      <c r="GMM59" s="173"/>
      <c r="GMN59" s="173"/>
      <c r="GMO59" s="173"/>
      <c r="GMP59" s="173"/>
      <c r="GMQ59" s="173"/>
      <c r="GMR59" s="173"/>
      <c r="GMS59" s="173"/>
      <c r="GMT59" s="173"/>
      <c r="GMU59" s="173"/>
      <c r="GMV59" s="173"/>
      <c r="GMW59" s="173"/>
      <c r="GMX59" s="173"/>
      <c r="GMY59" s="173"/>
      <c r="GMZ59" s="173"/>
      <c r="GNA59" s="173"/>
      <c r="GNB59" s="173"/>
      <c r="GNC59" s="173"/>
      <c r="GND59" s="173"/>
      <c r="GNE59" s="173"/>
      <c r="GNF59" s="173"/>
      <c r="GNG59" s="173"/>
      <c r="GNH59" s="173"/>
      <c r="GNI59" s="173"/>
      <c r="GNJ59" s="173"/>
      <c r="GNK59" s="173"/>
      <c r="GNL59" s="173"/>
      <c r="GNM59" s="173"/>
      <c r="GNN59" s="173"/>
      <c r="GNO59" s="173"/>
      <c r="GNP59" s="173"/>
      <c r="GNQ59" s="173"/>
      <c r="GNR59" s="173"/>
      <c r="GNS59" s="173"/>
      <c r="GNT59" s="173"/>
      <c r="GNU59" s="173"/>
      <c r="GNV59" s="173"/>
      <c r="GNW59" s="173"/>
      <c r="GNX59" s="173"/>
      <c r="GNY59" s="173"/>
      <c r="GNZ59" s="173"/>
      <c r="GOA59" s="173"/>
      <c r="GOB59" s="173"/>
      <c r="GOC59" s="173"/>
      <c r="GOD59" s="173"/>
      <c r="GOE59" s="173"/>
      <c r="GOF59" s="173"/>
      <c r="GOG59" s="173"/>
      <c r="GOH59" s="173"/>
      <c r="GOI59" s="173"/>
      <c r="GOJ59" s="173"/>
      <c r="GOK59" s="173"/>
      <c r="GOL59" s="173"/>
      <c r="GOM59" s="173"/>
      <c r="GON59" s="173"/>
      <c r="GOO59" s="173"/>
      <c r="GOP59" s="173"/>
      <c r="GOQ59" s="173"/>
      <c r="GOR59" s="173"/>
      <c r="GOS59" s="173"/>
      <c r="GOT59" s="173"/>
      <c r="GOU59" s="173"/>
      <c r="GOV59" s="173"/>
      <c r="GOW59" s="173"/>
      <c r="GOX59" s="173"/>
      <c r="GOY59" s="173"/>
      <c r="GOZ59" s="173"/>
      <c r="GPA59" s="173"/>
      <c r="GPB59" s="173"/>
      <c r="GPC59" s="173"/>
      <c r="GPD59" s="173"/>
      <c r="GPE59" s="173"/>
      <c r="GPF59" s="173"/>
      <c r="GPG59" s="173"/>
      <c r="GPH59" s="173"/>
      <c r="GPI59" s="173"/>
      <c r="GPJ59" s="173"/>
      <c r="GPK59" s="173"/>
      <c r="GPL59" s="173"/>
      <c r="GPM59" s="173"/>
      <c r="GPN59" s="173"/>
      <c r="GPO59" s="173"/>
      <c r="GPP59" s="173"/>
      <c r="GPQ59" s="173"/>
      <c r="GPR59" s="173"/>
      <c r="GPS59" s="173"/>
      <c r="GPT59" s="173"/>
      <c r="GPU59" s="173"/>
      <c r="GPV59" s="173"/>
      <c r="GPW59" s="173"/>
      <c r="GPX59" s="173"/>
      <c r="GPY59" s="173"/>
      <c r="GPZ59" s="173"/>
      <c r="GQA59" s="173"/>
      <c r="GQB59" s="173"/>
      <c r="GQC59" s="173"/>
      <c r="GQD59" s="173"/>
      <c r="GQE59" s="173"/>
      <c r="GQF59" s="173"/>
      <c r="GQG59" s="173"/>
      <c r="GQH59" s="173"/>
      <c r="GQI59" s="173"/>
      <c r="GQJ59" s="173"/>
      <c r="GQK59" s="173"/>
      <c r="GQL59" s="173"/>
      <c r="GQM59" s="173"/>
      <c r="GQN59" s="173"/>
      <c r="GQO59" s="173"/>
      <c r="GQP59" s="173"/>
      <c r="GQQ59" s="173"/>
      <c r="GQR59" s="173"/>
      <c r="GQS59" s="173"/>
      <c r="GQT59" s="173"/>
      <c r="GQU59" s="173"/>
      <c r="GQV59" s="173"/>
      <c r="GQW59" s="173"/>
      <c r="GQX59" s="173"/>
      <c r="GQY59" s="173"/>
      <c r="GQZ59" s="173"/>
      <c r="GRA59" s="173"/>
      <c r="GRB59" s="173"/>
      <c r="GRC59" s="173"/>
      <c r="GRD59" s="173"/>
      <c r="GRE59" s="173"/>
      <c r="GRF59" s="173"/>
      <c r="GRG59" s="173"/>
      <c r="GRH59" s="173"/>
      <c r="GRI59" s="173"/>
      <c r="GRJ59" s="173"/>
      <c r="GRK59" s="173"/>
      <c r="GRL59" s="173"/>
      <c r="GRM59" s="173"/>
      <c r="GRN59" s="173"/>
      <c r="GRO59" s="173"/>
      <c r="GRP59" s="173"/>
      <c r="GRQ59" s="173"/>
      <c r="GRR59" s="173"/>
      <c r="GRS59" s="173"/>
      <c r="GRT59" s="173"/>
      <c r="GRU59" s="173"/>
      <c r="GRV59" s="173"/>
      <c r="GRW59" s="173"/>
      <c r="GRX59" s="173"/>
      <c r="GRY59" s="173"/>
      <c r="GRZ59" s="173"/>
      <c r="GSA59" s="173"/>
      <c r="GSB59" s="173"/>
      <c r="GSC59" s="173"/>
      <c r="GSD59" s="173"/>
      <c r="GSE59" s="173"/>
      <c r="GSF59" s="173"/>
      <c r="GSG59" s="173"/>
      <c r="GSH59" s="173"/>
      <c r="GSI59" s="173"/>
      <c r="GSJ59" s="173"/>
      <c r="GSK59" s="173"/>
      <c r="GSL59" s="173"/>
      <c r="GSM59" s="173"/>
      <c r="GSN59" s="173"/>
      <c r="GSO59" s="173"/>
      <c r="GSP59" s="173"/>
      <c r="GSQ59" s="173"/>
      <c r="GSR59" s="173"/>
      <c r="GSS59" s="173"/>
      <c r="GST59" s="173"/>
      <c r="GSU59" s="173"/>
      <c r="GSV59" s="173"/>
      <c r="GSW59" s="173"/>
      <c r="GSX59" s="173"/>
      <c r="GSY59" s="173"/>
      <c r="GSZ59" s="173"/>
      <c r="GTA59" s="173"/>
      <c r="GTB59" s="173"/>
      <c r="GTC59" s="173"/>
      <c r="GTD59" s="173"/>
      <c r="GTE59" s="173"/>
      <c r="GTF59" s="173"/>
      <c r="GTG59" s="173"/>
      <c r="GTH59" s="173"/>
      <c r="GTI59" s="173"/>
      <c r="GTJ59" s="173"/>
      <c r="GTK59" s="173"/>
      <c r="GTL59" s="173"/>
      <c r="GTM59" s="173"/>
      <c r="GTN59" s="173"/>
      <c r="GTO59" s="173"/>
      <c r="GTP59" s="173"/>
      <c r="GTQ59" s="173"/>
      <c r="GTR59" s="173"/>
      <c r="GTS59" s="173"/>
      <c r="GTT59" s="173"/>
      <c r="GTU59" s="173"/>
      <c r="GTV59" s="173"/>
      <c r="GTW59" s="173"/>
      <c r="GTX59" s="173"/>
      <c r="GTY59" s="173"/>
      <c r="GTZ59" s="173"/>
      <c r="GUA59" s="173"/>
      <c r="GUB59" s="173"/>
      <c r="GUC59" s="173"/>
      <c r="GUD59" s="173"/>
      <c r="GUE59" s="173"/>
      <c r="GUF59" s="173"/>
      <c r="GUG59" s="173"/>
      <c r="GUH59" s="173"/>
      <c r="GUI59" s="173"/>
      <c r="GUJ59" s="173"/>
      <c r="GUK59" s="173"/>
      <c r="GUL59" s="173"/>
      <c r="GUM59" s="173"/>
      <c r="GUN59" s="173"/>
      <c r="GUO59" s="173"/>
      <c r="GUP59" s="173"/>
      <c r="GUQ59" s="173"/>
      <c r="GUR59" s="173"/>
      <c r="GUS59" s="173"/>
      <c r="GUT59" s="173"/>
      <c r="GUU59" s="173"/>
      <c r="GUV59" s="173"/>
      <c r="GUW59" s="173"/>
      <c r="GUX59" s="173"/>
      <c r="GUY59" s="173"/>
      <c r="GUZ59" s="173"/>
      <c r="GVA59" s="173"/>
      <c r="GVB59" s="173"/>
      <c r="GVC59" s="173"/>
      <c r="GVD59" s="173"/>
      <c r="GVE59" s="173"/>
      <c r="GVF59" s="173"/>
      <c r="GVG59" s="173"/>
      <c r="GVH59" s="173"/>
      <c r="GVI59" s="173"/>
      <c r="GVJ59" s="173"/>
      <c r="GVK59" s="173"/>
      <c r="GVL59" s="173"/>
      <c r="GVM59" s="173"/>
      <c r="GVN59" s="173"/>
      <c r="GVO59" s="173"/>
      <c r="GVP59" s="173"/>
      <c r="GVQ59" s="173"/>
      <c r="GVR59" s="173"/>
      <c r="GVS59" s="173"/>
      <c r="GVT59" s="173"/>
      <c r="GVU59" s="173"/>
      <c r="GVV59" s="173"/>
      <c r="GVW59" s="173"/>
      <c r="GVX59" s="173"/>
      <c r="GVY59" s="173"/>
      <c r="GVZ59" s="173"/>
      <c r="GWA59" s="173"/>
      <c r="GWB59" s="173"/>
      <c r="GWC59" s="173"/>
      <c r="GWD59" s="173"/>
      <c r="GWE59" s="173"/>
      <c r="GWF59" s="173"/>
      <c r="GWG59" s="173"/>
      <c r="GWH59" s="173"/>
      <c r="GWI59" s="173"/>
      <c r="GWJ59" s="173"/>
      <c r="GWK59" s="173"/>
      <c r="GWL59" s="173"/>
      <c r="GWM59" s="173"/>
      <c r="GWN59" s="173"/>
      <c r="GWO59" s="173"/>
      <c r="GWP59" s="173"/>
      <c r="GWQ59" s="173"/>
      <c r="GWR59" s="173"/>
      <c r="GWS59" s="173"/>
      <c r="GWT59" s="173"/>
      <c r="GWU59" s="173"/>
      <c r="GWV59" s="173"/>
      <c r="GWW59" s="173"/>
      <c r="GWX59" s="173"/>
      <c r="GWY59" s="173"/>
      <c r="GWZ59" s="173"/>
      <c r="GXA59" s="173"/>
      <c r="GXB59" s="173"/>
      <c r="GXC59" s="173"/>
      <c r="GXD59" s="173"/>
      <c r="GXE59" s="173"/>
      <c r="GXF59" s="173"/>
      <c r="GXG59" s="173"/>
      <c r="GXH59" s="173"/>
      <c r="GXI59" s="173"/>
      <c r="GXJ59" s="173"/>
      <c r="GXK59" s="173"/>
      <c r="GXL59" s="173"/>
      <c r="GXM59" s="173"/>
      <c r="GXN59" s="173"/>
      <c r="GXO59" s="173"/>
      <c r="GXP59" s="173"/>
      <c r="GXQ59" s="173"/>
      <c r="GXR59" s="173"/>
      <c r="GXS59" s="173"/>
      <c r="GXT59" s="173"/>
      <c r="GXU59" s="173"/>
      <c r="GXV59" s="173"/>
      <c r="GXW59" s="173"/>
      <c r="GXX59" s="173"/>
      <c r="GXY59" s="173"/>
      <c r="GXZ59" s="173"/>
      <c r="GYA59" s="173"/>
      <c r="GYB59" s="173"/>
      <c r="GYC59" s="173"/>
      <c r="GYD59" s="173"/>
      <c r="GYE59" s="173"/>
      <c r="GYF59" s="173"/>
      <c r="GYG59" s="173"/>
      <c r="GYH59" s="173"/>
      <c r="GYI59" s="173"/>
      <c r="GYJ59" s="173"/>
      <c r="GYK59" s="173"/>
      <c r="GYL59" s="173"/>
      <c r="GYM59" s="173"/>
      <c r="GYN59" s="173"/>
      <c r="GYO59" s="173"/>
      <c r="GYP59" s="173"/>
      <c r="GYQ59" s="173"/>
      <c r="GYR59" s="173"/>
      <c r="GYS59" s="173"/>
      <c r="GYT59" s="173"/>
      <c r="GYU59" s="173"/>
      <c r="GYV59" s="173"/>
      <c r="GYW59" s="173"/>
      <c r="GYX59" s="173"/>
      <c r="GYY59" s="173"/>
      <c r="GYZ59" s="173"/>
      <c r="GZA59" s="173"/>
      <c r="GZB59" s="173"/>
      <c r="GZC59" s="173"/>
      <c r="GZD59" s="173"/>
      <c r="GZE59" s="173"/>
      <c r="GZF59" s="173"/>
      <c r="GZG59" s="173"/>
      <c r="GZH59" s="173"/>
      <c r="GZI59" s="173"/>
      <c r="GZJ59" s="173"/>
      <c r="GZK59" s="173"/>
      <c r="GZL59" s="173"/>
      <c r="GZM59" s="173"/>
      <c r="GZN59" s="173"/>
      <c r="GZO59" s="173"/>
      <c r="GZP59" s="173"/>
      <c r="GZQ59" s="173"/>
      <c r="GZR59" s="173"/>
      <c r="GZS59" s="173"/>
      <c r="GZT59" s="173"/>
      <c r="GZU59" s="173"/>
      <c r="GZV59" s="173"/>
      <c r="GZW59" s="173"/>
      <c r="GZX59" s="173"/>
      <c r="GZY59" s="173"/>
      <c r="GZZ59" s="173"/>
      <c r="HAA59" s="173"/>
      <c r="HAB59" s="173"/>
      <c r="HAC59" s="173"/>
      <c r="HAD59" s="173"/>
      <c r="HAE59" s="173"/>
      <c r="HAF59" s="173"/>
      <c r="HAG59" s="173"/>
      <c r="HAH59" s="173"/>
      <c r="HAI59" s="173"/>
      <c r="HAJ59" s="173"/>
      <c r="HAK59" s="173"/>
      <c r="HAL59" s="173"/>
      <c r="HAM59" s="173"/>
      <c r="HAN59" s="173"/>
      <c r="HAO59" s="173"/>
      <c r="HAP59" s="173"/>
      <c r="HAQ59" s="173"/>
      <c r="HAR59" s="173"/>
      <c r="HAS59" s="173"/>
      <c r="HAT59" s="173"/>
      <c r="HAU59" s="173"/>
      <c r="HAV59" s="173"/>
      <c r="HAW59" s="173"/>
      <c r="HAX59" s="173"/>
      <c r="HAY59" s="173"/>
      <c r="HAZ59" s="173"/>
      <c r="HBA59" s="173"/>
      <c r="HBB59" s="173"/>
      <c r="HBC59" s="173"/>
      <c r="HBD59" s="173"/>
      <c r="HBE59" s="173"/>
      <c r="HBF59" s="173"/>
      <c r="HBG59" s="173"/>
      <c r="HBH59" s="173"/>
      <c r="HBI59" s="173"/>
      <c r="HBJ59" s="173"/>
      <c r="HBK59" s="173"/>
      <c r="HBL59" s="173"/>
      <c r="HBM59" s="173"/>
      <c r="HBN59" s="173"/>
      <c r="HBO59" s="173"/>
      <c r="HBP59" s="173"/>
      <c r="HBQ59" s="173"/>
      <c r="HBR59" s="173"/>
      <c r="HBS59" s="173"/>
      <c r="HBT59" s="173"/>
      <c r="HBU59" s="173"/>
      <c r="HBV59" s="173"/>
      <c r="HBW59" s="173"/>
      <c r="HBX59" s="173"/>
      <c r="HBY59" s="173"/>
      <c r="HBZ59" s="173"/>
      <c r="HCA59" s="173"/>
      <c r="HCB59" s="173"/>
      <c r="HCC59" s="173"/>
      <c r="HCD59" s="173"/>
      <c r="HCE59" s="173"/>
      <c r="HCF59" s="173"/>
      <c r="HCG59" s="173"/>
      <c r="HCH59" s="173"/>
      <c r="HCI59" s="173"/>
      <c r="HCJ59" s="173"/>
      <c r="HCK59" s="173"/>
      <c r="HCL59" s="173"/>
      <c r="HCM59" s="173"/>
      <c r="HCN59" s="173"/>
      <c r="HCO59" s="173"/>
      <c r="HCP59" s="173"/>
      <c r="HCQ59" s="173"/>
      <c r="HCR59" s="173"/>
      <c r="HCS59" s="173"/>
      <c r="HCT59" s="173"/>
      <c r="HCU59" s="173"/>
      <c r="HCV59" s="173"/>
      <c r="HCW59" s="173"/>
      <c r="HCX59" s="173"/>
      <c r="HCY59" s="173"/>
      <c r="HCZ59" s="173"/>
      <c r="HDA59" s="173"/>
      <c r="HDB59" s="173"/>
      <c r="HDC59" s="173"/>
      <c r="HDD59" s="173"/>
      <c r="HDE59" s="173"/>
      <c r="HDF59" s="173"/>
      <c r="HDG59" s="173"/>
      <c r="HDH59" s="173"/>
      <c r="HDI59" s="173"/>
      <c r="HDJ59" s="173"/>
      <c r="HDK59" s="173"/>
      <c r="HDL59" s="173"/>
      <c r="HDM59" s="173"/>
      <c r="HDN59" s="173"/>
      <c r="HDO59" s="173"/>
      <c r="HDP59" s="173"/>
      <c r="HDQ59" s="173"/>
      <c r="HDR59" s="173"/>
      <c r="HDS59" s="173"/>
      <c r="HDT59" s="173"/>
      <c r="HDU59" s="173"/>
      <c r="HDV59" s="173"/>
      <c r="HDW59" s="173"/>
      <c r="HDX59" s="173"/>
      <c r="HDY59" s="173"/>
      <c r="HDZ59" s="173"/>
      <c r="HEA59" s="173"/>
      <c r="HEB59" s="173"/>
      <c r="HEC59" s="173"/>
      <c r="HED59" s="173"/>
      <c r="HEE59" s="173"/>
      <c r="HEF59" s="173"/>
      <c r="HEG59" s="173"/>
      <c r="HEH59" s="173"/>
      <c r="HEI59" s="173"/>
      <c r="HEJ59" s="173"/>
      <c r="HEK59" s="173"/>
      <c r="HEL59" s="173"/>
      <c r="HEM59" s="173"/>
      <c r="HEN59" s="173"/>
      <c r="HEO59" s="173"/>
      <c r="HEP59" s="173"/>
      <c r="HEQ59" s="173"/>
      <c r="HER59" s="173"/>
      <c r="HES59" s="173"/>
      <c r="HET59" s="173"/>
      <c r="HEU59" s="173"/>
      <c r="HEV59" s="173"/>
      <c r="HEW59" s="173"/>
      <c r="HEX59" s="173"/>
      <c r="HEY59" s="173"/>
      <c r="HEZ59" s="173"/>
      <c r="HFA59" s="173"/>
      <c r="HFB59" s="173"/>
      <c r="HFC59" s="173"/>
      <c r="HFD59" s="173"/>
      <c r="HFE59" s="173"/>
      <c r="HFF59" s="173"/>
      <c r="HFG59" s="173"/>
      <c r="HFH59" s="173"/>
      <c r="HFI59" s="173"/>
      <c r="HFJ59" s="173"/>
      <c r="HFK59" s="173"/>
      <c r="HFL59" s="173"/>
      <c r="HFM59" s="173"/>
      <c r="HFN59" s="173"/>
      <c r="HFO59" s="173"/>
      <c r="HFP59" s="173"/>
      <c r="HFQ59" s="173"/>
      <c r="HFR59" s="173"/>
      <c r="HFS59" s="173"/>
      <c r="HFT59" s="173"/>
      <c r="HFU59" s="173"/>
      <c r="HFV59" s="173"/>
      <c r="HFW59" s="173"/>
      <c r="HFX59" s="173"/>
      <c r="HFY59" s="173"/>
      <c r="HFZ59" s="173"/>
      <c r="HGA59" s="173"/>
      <c r="HGB59" s="173"/>
      <c r="HGC59" s="173"/>
      <c r="HGD59" s="173"/>
      <c r="HGE59" s="173"/>
      <c r="HGF59" s="173"/>
      <c r="HGG59" s="173"/>
      <c r="HGH59" s="173"/>
      <c r="HGI59" s="173"/>
      <c r="HGJ59" s="173"/>
      <c r="HGK59" s="173"/>
      <c r="HGL59" s="173"/>
      <c r="HGM59" s="173"/>
      <c r="HGN59" s="173"/>
      <c r="HGO59" s="173"/>
      <c r="HGP59" s="173"/>
      <c r="HGQ59" s="173"/>
      <c r="HGR59" s="173"/>
      <c r="HGS59" s="173"/>
      <c r="HGT59" s="173"/>
      <c r="HGU59" s="173"/>
      <c r="HGV59" s="173"/>
      <c r="HGW59" s="173"/>
      <c r="HGX59" s="173"/>
      <c r="HGY59" s="173"/>
      <c r="HGZ59" s="173"/>
      <c r="HHA59" s="173"/>
      <c r="HHB59" s="173"/>
      <c r="HHC59" s="173"/>
      <c r="HHD59" s="173"/>
      <c r="HHE59" s="173"/>
      <c r="HHF59" s="173"/>
      <c r="HHG59" s="173"/>
      <c r="HHH59" s="173"/>
      <c r="HHI59" s="173"/>
      <c r="HHJ59" s="173"/>
      <c r="HHK59" s="173"/>
      <c r="HHL59" s="173"/>
      <c r="HHM59" s="173"/>
      <c r="HHN59" s="173"/>
      <c r="HHO59" s="173"/>
      <c r="HHP59" s="173"/>
      <c r="HHQ59" s="173"/>
      <c r="HHR59" s="173"/>
      <c r="HHS59" s="173"/>
      <c r="HHT59" s="173"/>
      <c r="HHU59" s="173"/>
      <c r="HHV59" s="173"/>
      <c r="HHW59" s="173"/>
      <c r="HHX59" s="173"/>
      <c r="HHY59" s="173"/>
      <c r="HHZ59" s="173"/>
      <c r="HIA59" s="173"/>
      <c r="HIB59" s="173"/>
      <c r="HIC59" s="173"/>
      <c r="HID59" s="173"/>
      <c r="HIE59" s="173"/>
      <c r="HIF59" s="173"/>
      <c r="HIG59" s="173"/>
      <c r="HIH59" s="173"/>
      <c r="HII59" s="173"/>
      <c r="HIJ59" s="173"/>
      <c r="HIK59" s="173"/>
      <c r="HIL59" s="173"/>
      <c r="HIM59" s="173"/>
      <c r="HIN59" s="173"/>
      <c r="HIO59" s="173"/>
      <c r="HIP59" s="173"/>
      <c r="HIQ59" s="173"/>
      <c r="HIR59" s="173"/>
      <c r="HIS59" s="173"/>
      <c r="HIT59" s="173"/>
      <c r="HIU59" s="173"/>
      <c r="HIV59" s="173"/>
      <c r="HIW59" s="173"/>
      <c r="HIX59" s="173"/>
      <c r="HIY59" s="173"/>
      <c r="HIZ59" s="173"/>
      <c r="HJA59" s="173"/>
      <c r="HJB59" s="173"/>
      <c r="HJC59" s="173"/>
      <c r="HJD59" s="173"/>
      <c r="HJE59" s="173"/>
      <c r="HJF59" s="173"/>
      <c r="HJG59" s="173"/>
      <c r="HJH59" s="173"/>
      <c r="HJI59" s="173"/>
      <c r="HJJ59" s="173"/>
      <c r="HJK59" s="173"/>
      <c r="HJL59" s="173"/>
      <c r="HJM59" s="173"/>
      <c r="HJN59" s="173"/>
      <c r="HJO59" s="173"/>
      <c r="HJP59" s="173"/>
      <c r="HJQ59" s="173"/>
      <c r="HJR59" s="173"/>
      <c r="HJS59" s="173"/>
      <c r="HJT59" s="173"/>
      <c r="HJU59" s="173"/>
      <c r="HJV59" s="173"/>
      <c r="HJW59" s="173"/>
      <c r="HJX59" s="173"/>
      <c r="HJY59" s="173"/>
      <c r="HJZ59" s="173"/>
      <c r="HKA59" s="173"/>
      <c r="HKB59" s="173"/>
      <c r="HKC59" s="173"/>
      <c r="HKD59" s="173"/>
      <c r="HKE59" s="173"/>
      <c r="HKF59" s="173"/>
      <c r="HKG59" s="173"/>
      <c r="HKH59" s="173"/>
      <c r="HKI59" s="173"/>
      <c r="HKJ59" s="173"/>
      <c r="HKK59" s="173"/>
      <c r="HKL59" s="173"/>
      <c r="HKM59" s="173"/>
      <c r="HKN59" s="173"/>
      <c r="HKO59" s="173"/>
      <c r="HKP59" s="173"/>
      <c r="HKQ59" s="173"/>
      <c r="HKR59" s="173"/>
      <c r="HKS59" s="173"/>
      <c r="HKT59" s="173"/>
      <c r="HKU59" s="173"/>
      <c r="HKV59" s="173"/>
      <c r="HKW59" s="173"/>
      <c r="HKX59" s="173"/>
      <c r="HKY59" s="173"/>
      <c r="HKZ59" s="173"/>
      <c r="HLA59" s="173"/>
      <c r="HLB59" s="173"/>
      <c r="HLC59" s="173"/>
      <c r="HLD59" s="173"/>
      <c r="HLE59" s="173"/>
      <c r="HLF59" s="173"/>
      <c r="HLG59" s="173"/>
      <c r="HLH59" s="173"/>
      <c r="HLI59" s="173"/>
      <c r="HLJ59" s="173"/>
      <c r="HLK59" s="173"/>
      <c r="HLL59" s="173"/>
      <c r="HLM59" s="173"/>
      <c r="HLN59" s="173"/>
      <c r="HLO59" s="173"/>
      <c r="HLP59" s="173"/>
      <c r="HLQ59" s="173"/>
      <c r="HLR59" s="173"/>
      <c r="HLS59" s="173"/>
      <c r="HLT59" s="173"/>
      <c r="HLU59" s="173"/>
      <c r="HLV59" s="173"/>
      <c r="HLW59" s="173"/>
      <c r="HLX59" s="173"/>
      <c r="HLY59" s="173"/>
      <c r="HLZ59" s="173"/>
      <c r="HMA59" s="173"/>
      <c r="HMB59" s="173"/>
      <c r="HMC59" s="173"/>
      <c r="HMD59" s="173"/>
      <c r="HME59" s="173"/>
      <c r="HMF59" s="173"/>
      <c r="HMG59" s="173"/>
      <c r="HMH59" s="173"/>
      <c r="HMI59" s="173"/>
      <c r="HMJ59" s="173"/>
      <c r="HMK59" s="173"/>
      <c r="HML59" s="173"/>
      <c r="HMM59" s="173"/>
      <c r="HMN59" s="173"/>
      <c r="HMO59" s="173"/>
      <c r="HMP59" s="173"/>
      <c r="HMQ59" s="173"/>
      <c r="HMR59" s="173"/>
      <c r="HMS59" s="173"/>
      <c r="HMT59" s="173"/>
      <c r="HMU59" s="173"/>
      <c r="HMV59" s="173"/>
      <c r="HMW59" s="173"/>
      <c r="HMX59" s="173"/>
      <c r="HMY59" s="173"/>
      <c r="HMZ59" s="173"/>
      <c r="HNA59" s="173"/>
      <c r="HNB59" s="173"/>
      <c r="HNC59" s="173"/>
      <c r="HND59" s="173"/>
      <c r="HNE59" s="173"/>
      <c r="HNF59" s="173"/>
      <c r="HNG59" s="173"/>
      <c r="HNH59" s="173"/>
      <c r="HNI59" s="173"/>
      <c r="HNJ59" s="173"/>
      <c r="HNK59" s="173"/>
      <c r="HNL59" s="173"/>
      <c r="HNM59" s="173"/>
      <c r="HNN59" s="173"/>
      <c r="HNO59" s="173"/>
      <c r="HNP59" s="173"/>
      <c r="HNQ59" s="173"/>
      <c r="HNR59" s="173"/>
      <c r="HNS59" s="173"/>
      <c r="HNT59" s="173"/>
      <c r="HNU59" s="173"/>
      <c r="HNV59" s="173"/>
      <c r="HNW59" s="173"/>
      <c r="HNX59" s="173"/>
      <c r="HNY59" s="173"/>
      <c r="HNZ59" s="173"/>
      <c r="HOA59" s="173"/>
      <c r="HOB59" s="173"/>
      <c r="HOC59" s="173"/>
      <c r="HOD59" s="173"/>
      <c r="HOE59" s="173"/>
      <c r="HOF59" s="173"/>
      <c r="HOG59" s="173"/>
      <c r="HOH59" s="173"/>
      <c r="HOI59" s="173"/>
      <c r="HOJ59" s="173"/>
      <c r="HOK59" s="173"/>
      <c r="HOL59" s="173"/>
      <c r="HOM59" s="173"/>
      <c r="HON59" s="173"/>
      <c r="HOO59" s="173"/>
      <c r="HOP59" s="173"/>
      <c r="HOQ59" s="173"/>
      <c r="HOR59" s="173"/>
      <c r="HOS59" s="173"/>
      <c r="HOT59" s="173"/>
      <c r="HOU59" s="173"/>
      <c r="HOV59" s="173"/>
      <c r="HOW59" s="173"/>
      <c r="HOX59" s="173"/>
      <c r="HOY59" s="173"/>
      <c r="HOZ59" s="173"/>
      <c r="HPA59" s="173"/>
      <c r="HPB59" s="173"/>
      <c r="HPC59" s="173"/>
      <c r="HPD59" s="173"/>
      <c r="HPE59" s="173"/>
      <c r="HPF59" s="173"/>
      <c r="HPG59" s="173"/>
      <c r="HPH59" s="173"/>
      <c r="HPI59" s="173"/>
      <c r="HPJ59" s="173"/>
      <c r="HPK59" s="173"/>
      <c r="HPL59" s="173"/>
      <c r="HPM59" s="173"/>
      <c r="HPN59" s="173"/>
      <c r="HPO59" s="173"/>
      <c r="HPP59" s="173"/>
      <c r="HPQ59" s="173"/>
      <c r="HPR59" s="173"/>
      <c r="HPS59" s="173"/>
      <c r="HPT59" s="173"/>
      <c r="HPU59" s="173"/>
      <c r="HPV59" s="173"/>
      <c r="HPW59" s="173"/>
      <c r="HPX59" s="173"/>
      <c r="HPY59" s="173"/>
      <c r="HPZ59" s="173"/>
      <c r="HQA59" s="173"/>
      <c r="HQB59" s="173"/>
      <c r="HQC59" s="173"/>
      <c r="HQD59" s="173"/>
      <c r="HQE59" s="173"/>
      <c r="HQF59" s="173"/>
      <c r="HQG59" s="173"/>
      <c r="HQH59" s="173"/>
      <c r="HQI59" s="173"/>
      <c r="HQJ59" s="173"/>
      <c r="HQK59" s="173"/>
      <c r="HQL59" s="173"/>
      <c r="HQM59" s="173"/>
      <c r="HQN59" s="173"/>
      <c r="HQO59" s="173"/>
      <c r="HQP59" s="173"/>
      <c r="HQQ59" s="173"/>
      <c r="HQR59" s="173"/>
      <c r="HQS59" s="173"/>
      <c r="HQT59" s="173"/>
      <c r="HQU59" s="173"/>
      <c r="HQV59" s="173"/>
      <c r="HQW59" s="173"/>
      <c r="HQX59" s="173"/>
      <c r="HQY59" s="173"/>
      <c r="HQZ59" s="173"/>
      <c r="HRA59" s="173"/>
      <c r="HRB59" s="173"/>
      <c r="HRC59" s="173"/>
      <c r="HRD59" s="173"/>
      <c r="HRE59" s="173"/>
      <c r="HRF59" s="173"/>
      <c r="HRG59" s="173"/>
      <c r="HRH59" s="173"/>
      <c r="HRI59" s="173"/>
      <c r="HRJ59" s="173"/>
      <c r="HRK59" s="173"/>
      <c r="HRL59" s="173"/>
      <c r="HRM59" s="173"/>
      <c r="HRN59" s="173"/>
      <c r="HRO59" s="173"/>
      <c r="HRP59" s="173"/>
      <c r="HRQ59" s="173"/>
      <c r="HRR59" s="173"/>
      <c r="HRS59" s="173"/>
      <c r="HRT59" s="173"/>
      <c r="HRU59" s="173"/>
      <c r="HRV59" s="173"/>
      <c r="HRW59" s="173"/>
      <c r="HRX59" s="173"/>
      <c r="HRY59" s="173"/>
      <c r="HRZ59" s="173"/>
      <c r="HSA59" s="173"/>
      <c r="HSB59" s="173"/>
      <c r="HSC59" s="173"/>
      <c r="HSD59" s="173"/>
      <c r="HSE59" s="173"/>
      <c r="HSF59" s="173"/>
      <c r="HSG59" s="173"/>
      <c r="HSH59" s="173"/>
      <c r="HSI59" s="173"/>
      <c r="HSJ59" s="173"/>
      <c r="HSK59" s="173"/>
      <c r="HSL59" s="173"/>
      <c r="HSM59" s="173"/>
      <c r="HSN59" s="173"/>
      <c r="HSO59" s="173"/>
      <c r="HSP59" s="173"/>
      <c r="HSQ59" s="173"/>
      <c r="HSR59" s="173"/>
      <c r="HSS59" s="173"/>
      <c r="HST59" s="173"/>
      <c r="HSU59" s="173"/>
      <c r="HSV59" s="173"/>
      <c r="HSW59" s="173"/>
      <c r="HSX59" s="173"/>
      <c r="HSY59" s="173"/>
      <c r="HSZ59" s="173"/>
      <c r="HTA59" s="173"/>
      <c r="HTB59" s="173"/>
      <c r="HTC59" s="173"/>
      <c r="HTD59" s="173"/>
      <c r="HTE59" s="173"/>
      <c r="HTF59" s="173"/>
      <c r="HTG59" s="173"/>
      <c r="HTH59" s="173"/>
      <c r="HTI59" s="173"/>
      <c r="HTJ59" s="173"/>
      <c r="HTK59" s="173"/>
      <c r="HTL59" s="173"/>
      <c r="HTM59" s="173"/>
      <c r="HTN59" s="173"/>
      <c r="HTO59" s="173"/>
      <c r="HTP59" s="173"/>
      <c r="HTQ59" s="173"/>
      <c r="HTR59" s="173"/>
      <c r="HTS59" s="173"/>
      <c r="HTT59" s="173"/>
      <c r="HTU59" s="173"/>
      <c r="HTV59" s="173"/>
      <c r="HTW59" s="173"/>
      <c r="HTX59" s="173"/>
      <c r="HTY59" s="173"/>
      <c r="HTZ59" s="173"/>
      <c r="HUA59" s="173"/>
      <c r="HUB59" s="173"/>
      <c r="HUC59" s="173"/>
      <c r="HUD59" s="173"/>
      <c r="HUE59" s="173"/>
      <c r="HUF59" s="173"/>
      <c r="HUG59" s="173"/>
      <c r="HUH59" s="173"/>
      <c r="HUI59" s="173"/>
      <c r="HUJ59" s="173"/>
      <c r="HUK59" s="173"/>
      <c r="HUL59" s="173"/>
      <c r="HUM59" s="173"/>
      <c r="HUN59" s="173"/>
      <c r="HUO59" s="173"/>
      <c r="HUP59" s="173"/>
      <c r="HUQ59" s="173"/>
      <c r="HUR59" s="173"/>
      <c r="HUS59" s="173"/>
      <c r="HUT59" s="173"/>
      <c r="HUU59" s="173"/>
      <c r="HUV59" s="173"/>
      <c r="HUW59" s="173"/>
      <c r="HUX59" s="173"/>
      <c r="HUY59" s="173"/>
      <c r="HUZ59" s="173"/>
      <c r="HVA59" s="173"/>
      <c r="HVB59" s="173"/>
      <c r="HVC59" s="173"/>
      <c r="HVD59" s="173"/>
      <c r="HVE59" s="173"/>
      <c r="HVF59" s="173"/>
      <c r="HVG59" s="173"/>
      <c r="HVH59" s="173"/>
      <c r="HVI59" s="173"/>
      <c r="HVJ59" s="173"/>
      <c r="HVK59" s="173"/>
      <c r="HVL59" s="173"/>
      <c r="HVM59" s="173"/>
      <c r="HVN59" s="173"/>
      <c r="HVO59" s="173"/>
      <c r="HVP59" s="173"/>
      <c r="HVQ59" s="173"/>
      <c r="HVR59" s="173"/>
      <c r="HVS59" s="173"/>
      <c r="HVT59" s="173"/>
      <c r="HVU59" s="173"/>
      <c r="HVV59" s="173"/>
      <c r="HVW59" s="173"/>
      <c r="HVX59" s="173"/>
      <c r="HVY59" s="173"/>
      <c r="HVZ59" s="173"/>
      <c r="HWA59" s="173"/>
      <c r="HWB59" s="173"/>
      <c r="HWC59" s="173"/>
      <c r="HWD59" s="173"/>
      <c r="HWE59" s="173"/>
      <c r="HWF59" s="173"/>
      <c r="HWG59" s="173"/>
      <c r="HWH59" s="173"/>
      <c r="HWI59" s="173"/>
      <c r="HWJ59" s="173"/>
      <c r="HWK59" s="173"/>
      <c r="HWL59" s="173"/>
      <c r="HWM59" s="173"/>
      <c r="HWN59" s="173"/>
      <c r="HWO59" s="173"/>
      <c r="HWP59" s="173"/>
      <c r="HWQ59" s="173"/>
      <c r="HWR59" s="173"/>
      <c r="HWS59" s="173"/>
      <c r="HWT59" s="173"/>
      <c r="HWU59" s="173"/>
      <c r="HWV59" s="173"/>
      <c r="HWW59" s="173"/>
      <c r="HWX59" s="173"/>
      <c r="HWY59" s="173"/>
      <c r="HWZ59" s="173"/>
      <c r="HXA59" s="173"/>
      <c r="HXB59" s="173"/>
      <c r="HXC59" s="173"/>
      <c r="HXD59" s="173"/>
      <c r="HXE59" s="173"/>
      <c r="HXF59" s="173"/>
      <c r="HXG59" s="173"/>
      <c r="HXH59" s="173"/>
      <c r="HXI59" s="173"/>
      <c r="HXJ59" s="173"/>
      <c r="HXK59" s="173"/>
      <c r="HXL59" s="173"/>
      <c r="HXM59" s="173"/>
      <c r="HXN59" s="173"/>
      <c r="HXO59" s="173"/>
      <c r="HXP59" s="173"/>
      <c r="HXQ59" s="173"/>
      <c r="HXR59" s="173"/>
      <c r="HXS59" s="173"/>
      <c r="HXT59" s="173"/>
      <c r="HXU59" s="173"/>
      <c r="HXV59" s="173"/>
      <c r="HXW59" s="173"/>
      <c r="HXX59" s="173"/>
      <c r="HXY59" s="173"/>
      <c r="HXZ59" s="173"/>
      <c r="HYA59" s="173"/>
      <c r="HYB59" s="173"/>
      <c r="HYC59" s="173"/>
      <c r="HYD59" s="173"/>
      <c r="HYE59" s="173"/>
      <c r="HYF59" s="173"/>
      <c r="HYG59" s="173"/>
      <c r="HYH59" s="173"/>
      <c r="HYI59" s="173"/>
      <c r="HYJ59" s="173"/>
      <c r="HYK59" s="173"/>
      <c r="HYL59" s="173"/>
      <c r="HYM59" s="173"/>
      <c r="HYN59" s="173"/>
      <c r="HYO59" s="173"/>
      <c r="HYP59" s="173"/>
      <c r="HYQ59" s="173"/>
      <c r="HYR59" s="173"/>
      <c r="HYS59" s="173"/>
      <c r="HYT59" s="173"/>
      <c r="HYU59" s="173"/>
      <c r="HYV59" s="173"/>
      <c r="HYW59" s="173"/>
      <c r="HYX59" s="173"/>
      <c r="HYY59" s="173"/>
      <c r="HYZ59" s="173"/>
      <c r="HZA59" s="173"/>
      <c r="HZB59" s="173"/>
      <c r="HZC59" s="173"/>
      <c r="HZD59" s="173"/>
      <c r="HZE59" s="173"/>
      <c r="HZF59" s="173"/>
      <c r="HZG59" s="173"/>
      <c r="HZH59" s="173"/>
      <c r="HZI59" s="173"/>
      <c r="HZJ59" s="173"/>
      <c r="HZK59" s="173"/>
      <c r="HZL59" s="173"/>
      <c r="HZM59" s="173"/>
      <c r="HZN59" s="173"/>
      <c r="HZO59" s="173"/>
      <c r="HZP59" s="173"/>
      <c r="HZQ59" s="173"/>
      <c r="HZR59" s="173"/>
      <c r="HZS59" s="173"/>
      <c r="HZT59" s="173"/>
      <c r="HZU59" s="173"/>
      <c r="HZV59" s="173"/>
      <c r="HZW59" s="173"/>
      <c r="HZX59" s="173"/>
      <c r="HZY59" s="173"/>
      <c r="HZZ59" s="173"/>
      <c r="IAA59" s="173"/>
      <c r="IAB59" s="173"/>
      <c r="IAC59" s="173"/>
      <c r="IAD59" s="173"/>
      <c r="IAE59" s="173"/>
      <c r="IAF59" s="173"/>
      <c r="IAG59" s="173"/>
      <c r="IAH59" s="173"/>
      <c r="IAI59" s="173"/>
      <c r="IAJ59" s="173"/>
      <c r="IAK59" s="173"/>
      <c r="IAL59" s="173"/>
      <c r="IAM59" s="173"/>
      <c r="IAN59" s="173"/>
      <c r="IAO59" s="173"/>
      <c r="IAP59" s="173"/>
      <c r="IAQ59" s="173"/>
      <c r="IAR59" s="173"/>
      <c r="IAS59" s="173"/>
      <c r="IAT59" s="173"/>
      <c r="IAU59" s="173"/>
      <c r="IAV59" s="173"/>
      <c r="IAW59" s="173"/>
      <c r="IAX59" s="173"/>
      <c r="IAY59" s="173"/>
      <c r="IAZ59" s="173"/>
      <c r="IBA59" s="173"/>
      <c r="IBB59" s="173"/>
      <c r="IBC59" s="173"/>
      <c r="IBD59" s="173"/>
      <c r="IBE59" s="173"/>
      <c r="IBF59" s="173"/>
      <c r="IBG59" s="173"/>
      <c r="IBH59" s="173"/>
      <c r="IBI59" s="173"/>
      <c r="IBJ59" s="173"/>
      <c r="IBK59" s="173"/>
      <c r="IBL59" s="173"/>
      <c r="IBM59" s="173"/>
      <c r="IBN59" s="173"/>
      <c r="IBO59" s="173"/>
      <c r="IBP59" s="173"/>
      <c r="IBQ59" s="173"/>
      <c r="IBR59" s="173"/>
      <c r="IBS59" s="173"/>
      <c r="IBT59" s="173"/>
      <c r="IBU59" s="173"/>
      <c r="IBV59" s="173"/>
      <c r="IBW59" s="173"/>
      <c r="IBX59" s="173"/>
      <c r="IBY59" s="173"/>
      <c r="IBZ59" s="173"/>
      <c r="ICA59" s="173"/>
      <c r="ICB59" s="173"/>
      <c r="ICC59" s="173"/>
      <c r="ICD59" s="173"/>
      <c r="ICE59" s="173"/>
      <c r="ICF59" s="173"/>
      <c r="ICG59" s="173"/>
      <c r="ICH59" s="173"/>
      <c r="ICI59" s="173"/>
      <c r="ICJ59" s="173"/>
      <c r="ICK59" s="173"/>
      <c r="ICL59" s="173"/>
      <c r="ICM59" s="173"/>
      <c r="ICN59" s="173"/>
      <c r="ICO59" s="173"/>
      <c r="ICP59" s="173"/>
      <c r="ICQ59" s="173"/>
      <c r="ICR59" s="173"/>
      <c r="ICS59" s="173"/>
      <c r="ICT59" s="173"/>
      <c r="ICU59" s="173"/>
      <c r="ICV59" s="173"/>
      <c r="ICW59" s="173"/>
      <c r="ICX59" s="173"/>
      <c r="ICY59" s="173"/>
      <c r="ICZ59" s="173"/>
      <c r="IDA59" s="173"/>
      <c r="IDB59" s="173"/>
      <c r="IDC59" s="173"/>
      <c r="IDD59" s="173"/>
      <c r="IDE59" s="173"/>
      <c r="IDF59" s="173"/>
      <c r="IDG59" s="173"/>
      <c r="IDH59" s="173"/>
      <c r="IDI59" s="173"/>
      <c r="IDJ59" s="173"/>
      <c r="IDK59" s="173"/>
      <c r="IDL59" s="173"/>
      <c r="IDM59" s="173"/>
      <c r="IDN59" s="173"/>
      <c r="IDO59" s="173"/>
      <c r="IDP59" s="173"/>
      <c r="IDQ59" s="173"/>
      <c r="IDR59" s="173"/>
      <c r="IDS59" s="173"/>
      <c r="IDT59" s="173"/>
      <c r="IDU59" s="173"/>
      <c r="IDV59" s="173"/>
      <c r="IDW59" s="173"/>
      <c r="IDX59" s="173"/>
      <c r="IDY59" s="173"/>
      <c r="IDZ59" s="173"/>
      <c r="IEA59" s="173"/>
      <c r="IEB59" s="173"/>
      <c r="IEC59" s="173"/>
      <c r="IED59" s="173"/>
      <c r="IEE59" s="173"/>
      <c r="IEF59" s="173"/>
      <c r="IEG59" s="173"/>
      <c r="IEH59" s="173"/>
      <c r="IEI59" s="173"/>
      <c r="IEJ59" s="173"/>
      <c r="IEK59" s="173"/>
      <c r="IEL59" s="173"/>
      <c r="IEM59" s="173"/>
      <c r="IEN59" s="173"/>
      <c r="IEO59" s="173"/>
      <c r="IEP59" s="173"/>
      <c r="IEQ59" s="173"/>
      <c r="IER59" s="173"/>
      <c r="IES59" s="173"/>
      <c r="IET59" s="173"/>
      <c r="IEU59" s="173"/>
      <c r="IEV59" s="173"/>
      <c r="IEW59" s="173"/>
      <c r="IEX59" s="173"/>
      <c r="IEY59" s="173"/>
      <c r="IEZ59" s="173"/>
      <c r="IFA59" s="173"/>
      <c r="IFB59" s="173"/>
      <c r="IFC59" s="173"/>
      <c r="IFD59" s="173"/>
      <c r="IFE59" s="173"/>
      <c r="IFF59" s="173"/>
      <c r="IFG59" s="173"/>
      <c r="IFH59" s="173"/>
      <c r="IFI59" s="173"/>
      <c r="IFJ59" s="173"/>
      <c r="IFK59" s="173"/>
      <c r="IFL59" s="173"/>
      <c r="IFM59" s="173"/>
      <c r="IFN59" s="173"/>
      <c r="IFO59" s="173"/>
      <c r="IFP59" s="173"/>
      <c r="IFQ59" s="173"/>
      <c r="IFR59" s="173"/>
      <c r="IFS59" s="173"/>
      <c r="IFT59" s="173"/>
      <c r="IFU59" s="173"/>
      <c r="IFV59" s="173"/>
      <c r="IFW59" s="173"/>
      <c r="IFX59" s="173"/>
      <c r="IFY59" s="173"/>
      <c r="IFZ59" s="173"/>
      <c r="IGA59" s="173"/>
      <c r="IGB59" s="173"/>
      <c r="IGC59" s="173"/>
      <c r="IGD59" s="173"/>
      <c r="IGE59" s="173"/>
      <c r="IGF59" s="173"/>
      <c r="IGG59" s="173"/>
      <c r="IGH59" s="173"/>
      <c r="IGI59" s="173"/>
      <c r="IGJ59" s="173"/>
      <c r="IGK59" s="173"/>
      <c r="IGL59" s="173"/>
      <c r="IGM59" s="173"/>
      <c r="IGN59" s="173"/>
      <c r="IGO59" s="173"/>
      <c r="IGP59" s="173"/>
      <c r="IGQ59" s="173"/>
      <c r="IGR59" s="173"/>
      <c r="IGS59" s="173"/>
      <c r="IGT59" s="173"/>
      <c r="IGU59" s="173"/>
      <c r="IGV59" s="173"/>
      <c r="IGW59" s="173"/>
      <c r="IGX59" s="173"/>
      <c r="IGY59" s="173"/>
      <c r="IGZ59" s="173"/>
      <c r="IHA59" s="173"/>
      <c r="IHB59" s="173"/>
      <c r="IHC59" s="173"/>
      <c r="IHD59" s="173"/>
      <c r="IHE59" s="173"/>
      <c r="IHF59" s="173"/>
      <c r="IHG59" s="173"/>
      <c r="IHH59" s="173"/>
      <c r="IHI59" s="173"/>
      <c r="IHJ59" s="173"/>
      <c r="IHK59" s="173"/>
      <c r="IHL59" s="173"/>
      <c r="IHM59" s="173"/>
      <c r="IHN59" s="173"/>
      <c r="IHO59" s="173"/>
      <c r="IHP59" s="173"/>
      <c r="IHQ59" s="173"/>
      <c r="IHR59" s="173"/>
      <c r="IHS59" s="173"/>
      <c r="IHT59" s="173"/>
      <c r="IHU59" s="173"/>
      <c r="IHV59" s="173"/>
      <c r="IHW59" s="173"/>
      <c r="IHX59" s="173"/>
      <c r="IHY59" s="173"/>
      <c r="IHZ59" s="173"/>
      <c r="IIA59" s="173"/>
      <c r="IIB59" s="173"/>
      <c r="IIC59" s="173"/>
      <c r="IID59" s="173"/>
      <c r="IIE59" s="173"/>
      <c r="IIF59" s="173"/>
      <c r="IIG59" s="173"/>
      <c r="IIH59" s="173"/>
      <c r="III59" s="173"/>
      <c r="IIJ59" s="173"/>
      <c r="IIK59" s="173"/>
      <c r="IIL59" s="173"/>
      <c r="IIM59" s="173"/>
      <c r="IIN59" s="173"/>
      <c r="IIO59" s="173"/>
      <c r="IIP59" s="173"/>
      <c r="IIQ59" s="173"/>
      <c r="IIR59" s="173"/>
      <c r="IIS59" s="173"/>
      <c r="IIT59" s="173"/>
      <c r="IIU59" s="173"/>
      <c r="IIV59" s="173"/>
      <c r="IIW59" s="173"/>
      <c r="IIX59" s="173"/>
      <c r="IIY59" s="173"/>
      <c r="IIZ59" s="173"/>
      <c r="IJA59" s="173"/>
      <c r="IJB59" s="173"/>
      <c r="IJC59" s="173"/>
      <c r="IJD59" s="173"/>
      <c r="IJE59" s="173"/>
      <c r="IJF59" s="173"/>
      <c r="IJG59" s="173"/>
      <c r="IJH59" s="173"/>
      <c r="IJI59" s="173"/>
      <c r="IJJ59" s="173"/>
      <c r="IJK59" s="173"/>
      <c r="IJL59" s="173"/>
      <c r="IJM59" s="173"/>
      <c r="IJN59" s="173"/>
      <c r="IJO59" s="173"/>
      <c r="IJP59" s="173"/>
      <c r="IJQ59" s="173"/>
      <c r="IJR59" s="173"/>
      <c r="IJS59" s="173"/>
      <c r="IJT59" s="173"/>
      <c r="IJU59" s="173"/>
      <c r="IJV59" s="173"/>
      <c r="IJW59" s="173"/>
      <c r="IJX59" s="173"/>
      <c r="IJY59" s="173"/>
      <c r="IJZ59" s="173"/>
      <c r="IKA59" s="173"/>
      <c r="IKB59" s="173"/>
      <c r="IKC59" s="173"/>
      <c r="IKD59" s="173"/>
      <c r="IKE59" s="173"/>
      <c r="IKF59" s="173"/>
      <c r="IKG59" s="173"/>
      <c r="IKH59" s="173"/>
      <c r="IKI59" s="173"/>
      <c r="IKJ59" s="173"/>
      <c r="IKK59" s="173"/>
      <c r="IKL59" s="173"/>
      <c r="IKM59" s="173"/>
      <c r="IKN59" s="173"/>
      <c r="IKO59" s="173"/>
      <c r="IKP59" s="173"/>
      <c r="IKQ59" s="173"/>
      <c r="IKR59" s="173"/>
      <c r="IKS59" s="173"/>
      <c r="IKT59" s="173"/>
      <c r="IKU59" s="173"/>
      <c r="IKV59" s="173"/>
      <c r="IKW59" s="173"/>
      <c r="IKX59" s="173"/>
      <c r="IKY59" s="173"/>
      <c r="IKZ59" s="173"/>
      <c r="ILA59" s="173"/>
      <c r="ILB59" s="173"/>
      <c r="ILC59" s="173"/>
      <c r="ILD59" s="173"/>
      <c r="ILE59" s="173"/>
      <c r="ILF59" s="173"/>
      <c r="ILG59" s="173"/>
      <c r="ILH59" s="173"/>
      <c r="ILI59" s="173"/>
      <c r="ILJ59" s="173"/>
      <c r="ILK59" s="173"/>
      <c r="ILL59" s="173"/>
      <c r="ILM59" s="173"/>
      <c r="ILN59" s="173"/>
      <c r="ILO59" s="173"/>
      <c r="ILP59" s="173"/>
      <c r="ILQ59" s="173"/>
      <c r="ILR59" s="173"/>
      <c r="ILS59" s="173"/>
      <c r="ILT59" s="173"/>
      <c r="ILU59" s="173"/>
      <c r="ILV59" s="173"/>
      <c r="ILW59" s="173"/>
      <c r="ILX59" s="173"/>
      <c r="ILY59" s="173"/>
      <c r="ILZ59" s="173"/>
      <c r="IMA59" s="173"/>
      <c r="IMB59" s="173"/>
      <c r="IMC59" s="173"/>
      <c r="IMD59" s="173"/>
      <c r="IME59" s="173"/>
      <c r="IMF59" s="173"/>
      <c r="IMG59" s="173"/>
      <c r="IMH59" s="173"/>
      <c r="IMI59" s="173"/>
      <c r="IMJ59" s="173"/>
      <c r="IMK59" s="173"/>
      <c r="IML59" s="173"/>
      <c r="IMM59" s="173"/>
      <c r="IMN59" s="173"/>
      <c r="IMO59" s="173"/>
      <c r="IMP59" s="173"/>
      <c r="IMQ59" s="173"/>
      <c r="IMR59" s="173"/>
      <c r="IMS59" s="173"/>
      <c r="IMT59" s="173"/>
      <c r="IMU59" s="173"/>
      <c r="IMV59" s="173"/>
      <c r="IMW59" s="173"/>
      <c r="IMX59" s="173"/>
      <c r="IMY59" s="173"/>
      <c r="IMZ59" s="173"/>
      <c r="INA59" s="173"/>
      <c r="INB59" s="173"/>
      <c r="INC59" s="173"/>
      <c r="IND59" s="173"/>
      <c r="INE59" s="173"/>
      <c r="INF59" s="173"/>
      <c r="ING59" s="173"/>
      <c r="INH59" s="173"/>
      <c r="INI59" s="173"/>
      <c r="INJ59" s="173"/>
      <c r="INK59" s="173"/>
      <c r="INL59" s="173"/>
      <c r="INM59" s="173"/>
      <c r="INN59" s="173"/>
      <c r="INO59" s="173"/>
      <c r="INP59" s="173"/>
      <c r="INQ59" s="173"/>
      <c r="INR59" s="173"/>
      <c r="INS59" s="173"/>
      <c r="INT59" s="173"/>
      <c r="INU59" s="173"/>
      <c r="INV59" s="173"/>
      <c r="INW59" s="173"/>
      <c r="INX59" s="173"/>
      <c r="INY59" s="173"/>
      <c r="INZ59" s="173"/>
      <c r="IOA59" s="173"/>
      <c r="IOB59" s="173"/>
      <c r="IOC59" s="173"/>
      <c r="IOD59" s="173"/>
      <c r="IOE59" s="173"/>
      <c r="IOF59" s="173"/>
      <c r="IOG59" s="173"/>
      <c r="IOH59" s="173"/>
      <c r="IOI59" s="173"/>
      <c r="IOJ59" s="173"/>
      <c r="IOK59" s="173"/>
      <c r="IOL59" s="173"/>
      <c r="IOM59" s="173"/>
      <c r="ION59" s="173"/>
      <c r="IOO59" s="173"/>
      <c r="IOP59" s="173"/>
      <c r="IOQ59" s="173"/>
      <c r="IOR59" s="173"/>
      <c r="IOS59" s="173"/>
      <c r="IOT59" s="173"/>
      <c r="IOU59" s="173"/>
      <c r="IOV59" s="173"/>
      <c r="IOW59" s="173"/>
      <c r="IOX59" s="173"/>
      <c r="IOY59" s="173"/>
      <c r="IOZ59" s="173"/>
      <c r="IPA59" s="173"/>
      <c r="IPB59" s="173"/>
      <c r="IPC59" s="173"/>
      <c r="IPD59" s="173"/>
      <c r="IPE59" s="173"/>
      <c r="IPF59" s="173"/>
      <c r="IPG59" s="173"/>
      <c r="IPH59" s="173"/>
      <c r="IPI59" s="173"/>
      <c r="IPJ59" s="173"/>
      <c r="IPK59" s="173"/>
      <c r="IPL59" s="173"/>
      <c r="IPM59" s="173"/>
      <c r="IPN59" s="173"/>
      <c r="IPO59" s="173"/>
      <c r="IPP59" s="173"/>
      <c r="IPQ59" s="173"/>
      <c r="IPR59" s="173"/>
      <c r="IPS59" s="173"/>
      <c r="IPT59" s="173"/>
      <c r="IPU59" s="173"/>
      <c r="IPV59" s="173"/>
      <c r="IPW59" s="173"/>
      <c r="IPX59" s="173"/>
      <c r="IPY59" s="173"/>
      <c r="IPZ59" s="173"/>
      <c r="IQA59" s="173"/>
      <c r="IQB59" s="173"/>
      <c r="IQC59" s="173"/>
      <c r="IQD59" s="173"/>
      <c r="IQE59" s="173"/>
      <c r="IQF59" s="173"/>
      <c r="IQG59" s="173"/>
      <c r="IQH59" s="173"/>
      <c r="IQI59" s="173"/>
      <c r="IQJ59" s="173"/>
      <c r="IQK59" s="173"/>
      <c r="IQL59" s="173"/>
      <c r="IQM59" s="173"/>
      <c r="IQN59" s="173"/>
      <c r="IQO59" s="173"/>
      <c r="IQP59" s="173"/>
      <c r="IQQ59" s="173"/>
      <c r="IQR59" s="173"/>
      <c r="IQS59" s="173"/>
      <c r="IQT59" s="173"/>
      <c r="IQU59" s="173"/>
      <c r="IQV59" s="173"/>
      <c r="IQW59" s="173"/>
      <c r="IQX59" s="173"/>
      <c r="IQY59" s="173"/>
      <c r="IQZ59" s="173"/>
      <c r="IRA59" s="173"/>
      <c r="IRB59" s="173"/>
      <c r="IRC59" s="173"/>
      <c r="IRD59" s="173"/>
      <c r="IRE59" s="173"/>
      <c r="IRF59" s="173"/>
      <c r="IRG59" s="173"/>
      <c r="IRH59" s="173"/>
      <c r="IRI59" s="173"/>
      <c r="IRJ59" s="173"/>
      <c r="IRK59" s="173"/>
      <c r="IRL59" s="173"/>
      <c r="IRM59" s="173"/>
      <c r="IRN59" s="173"/>
      <c r="IRO59" s="173"/>
      <c r="IRP59" s="173"/>
      <c r="IRQ59" s="173"/>
      <c r="IRR59" s="173"/>
      <c r="IRS59" s="173"/>
      <c r="IRT59" s="173"/>
      <c r="IRU59" s="173"/>
      <c r="IRV59" s="173"/>
      <c r="IRW59" s="173"/>
      <c r="IRX59" s="173"/>
      <c r="IRY59" s="173"/>
      <c r="IRZ59" s="173"/>
      <c r="ISA59" s="173"/>
      <c r="ISB59" s="173"/>
      <c r="ISC59" s="173"/>
      <c r="ISD59" s="173"/>
      <c r="ISE59" s="173"/>
      <c r="ISF59" s="173"/>
      <c r="ISG59" s="173"/>
      <c r="ISH59" s="173"/>
      <c r="ISI59" s="173"/>
      <c r="ISJ59" s="173"/>
      <c r="ISK59" s="173"/>
      <c r="ISL59" s="173"/>
      <c r="ISM59" s="173"/>
      <c r="ISN59" s="173"/>
      <c r="ISO59" s="173"/>
      <c r="ISP59" s="173"/>
      <c r="ISQ59" s="173"/>
      <c r="ISR59" s="173"/>
      <c r="ISS59" s="173"/>
      <c r="IST59" s="173"/>
      <c r="ISU59" s="173"/>
      <c r="ISV59" s="173"/>
      <c r="ISW59" s="173"/>
      <c r="ISX59" s="173"/>
      <c r="ISY59" s="173"/>
      <c r="ISZ59" s="173"/>
      <c r="ITA59" s="173"/>
      <c r="ITB59" s="173"/>
      <c r="ITC59" s="173"/>
      <c r="ITD59" s="173"/>
      <c r="ITE59" s="173"/>
      <c r="ITF59" s="173"/>
      <c r="ITG59" s="173"/>
      <c r="ITH59" s="173"/>
      <c r="ITI59" s="173"/>
      <c r="ITJ59" s="173"/>
      <c r="ITK59" s="173"/>
      <c r="ITL59" s="173"/>
      <c r="ITM59" s="173"/>
      <c r="ITN59" s="173"/>
      <c r="ITO59" s="173"/>
      <c r="ITP59" s="173"/>
      <c r="ITQ59" s="173"/>
      <c r="ITR59" s="173"/>
      <c r="ITS59" s="173"/>
      <c r="ITT59" s="173"/>
      <c r="ITU59" s="173"/>
      <c r="ITV59" s="173"/>
      <c r="ITW59" s="173"/>
      <c r="ITX59" s="173"/>
      <c r="ITY59" s="173"/>
      <c r="ITZ59" s="173"/>
      <c r="IUA59" s="173"/>
      <c r="IUB59" s="173"/>
      <c r="IUC59" s="173"/>
      <c r="IUD59" s="173"/>
      <c r="IUE59" s="173"/>
      <c r="IUF59" s="173"/>
      <c r="IUG59" s="173"/>
      <c r="IUH59" s="173"/>
      <c r="IUI59" s="173"/>
      <c r="IUJ59" s="173"/>
      <c r="IUK59" s="173"/>
      <c r="IUL59" s="173"/>
      <c r="IUM59" s="173"/>
      <c r="IUN59" s="173"/>
      <c r="IUO59" s="173"/>
      <c r="IUP59" s="173"/>
      <c r="IUQ59" s="173"/>
      <c r="IUR59" s="173"/>
      <c r="IUS59" s="173"/>
      <c r="IUT59" s="173"/>
      <c r="IUU59" s="173"/>
      <c r="IUV59" s="173"/>
      <c r="IUW59" s="173"/>
      <c r="IUX59" s="173"/>
      <c r="IUY59" s="173"/>
      <c r="IUZ59" s="173"/>
      <c r="IVA59" s="173"/>
      <c r="IVB59" s="173"/>
      <c r="IVC59" s="173"/>
      <c r="IVD59" s="173"/>
      <c r="IVE59" s="173"/>
      <c r="IVF59" s="173"/>
      <c r="IVG59" s="173"/>
      <c r="IVH59" s="173"/>
      <c r="IVI59" s="173"/>
      <c r="IVJ59" s="173"/>
      <c r="IVK59" s="173"/>
      <c r="IVL59" s="173"/>
      <c r="IVM59" s="173"/>
      <c r="IVN59" s="173"/>
      <c r="IVO59" s="173"/>
      <c r="IVP59" s="173"/>
      <c r="IVQ59" s="173"/>
      <c r="IVR59" s="173"/>
      <c r="IVS59" s="173"/>
      <c r="IVT59" s="173"/>
      <c r="IVU59" s="173"/>
      <c r="IVV59" s="173"/>
      <c r="IVW59" s="173"/>
      <c r="IVX59" s="173"/>
      <c r="IVY59" s="173"/>
      <c r="IVZ59" s="173"/>
      <c r="IWA59" s="173"/>
      <c r="IWB59" s="173"/>
      <c r="IWC59" s="173"/>
      <c r="IWD59" s="173"/>
      <c r="IWE59" s="173"/>
      <c r="IWF59" s="173"/>
      <c r="IWG59" s="173"/>
      <c r="IWH59" s="173"/>
      <c r="IWI59" s="173"/>
      <c r="IWJ59" s="173"/>
      <c r="IWK59" s="173"/>
      <c r="IWL59" s="173"/>
      <c r="IWM59" s="173"/>
      <c r="IWN59" s="173"/>
      <c r="IWO59" s="173"/>
      <c r="IWP59" s="173"/>
      <c r="IWQ59" s="173"/>
      <c r="IWR59" s="173"/>
      <c r="IWS59" s="173"/>
      <c r="IWT59" s="173"/>
      <c r="IWU59" s="173"/>
      <c r="IWV59" s="173"/>
      <c r="IWW59" s="173"/>
      <c r="IWX59" s="173"/>
      <c r="IWY59" s="173"/>
      <c r="IWZ59" s="173"/>
      <c r="IXA59" s="173"/>
      <c r="IXB59" s="173"/>
      <c r="IXC59" s="173"/>
      <c r="IXD59" s="173"/>
      <c r="IXE59" s="173"/>
      <c r="IXF59" s="173"/>
      <c r="IXG59" s="173"/>
      <c r="IXH59" s="173"/>
      <c r="IXI59" s="173"/>
      <c r="IXJ59" s="173"/>
      <c r="IXK59" s="173"/>
      <c r="IXL59" s="173"/>
      <c r="IXM59" s="173"/>
      <c r="IXN59" s="173"/>
      <c r="IXO59" s="173"/>
      <c r="IXP59" s="173"/>
      <c r="IXQ59" s="173"/>
      <c r="IXR59" s="173"/>
      <c r="IXS59" s="173"/>
      <c r="IXT59" s="173"/>
      <c r="IXU59" s="173"/>
      <c r="IXV59" s="173"/>
      <c r="IXW59" s="173"/>
      <c r="IXX59" s="173"/>
      <c r="IXY59" s="173"/>
      <c r="IXZ59" s="173"/>
      <c r="IYA59" s="173"/>
      <c r="IYB59" s="173"/>
      <c r="IYC59" s="173"/>
      <c r="IYD59" s="173"/>
      <c r="IYE59" s="173"/>
      <c r="IYF59" s="173"/>
      <c r="IYG59" s="173"/>
      <c r="IYH59" s="173"/>
      <c r="IYI59" s="173"/>
      <c r="IYJ59" s="173"/>
      <c r="IYK59" s="173"/>
      <c r="IYL59" s="173"/>
      <c r="IYM59" s="173"/>
      <c r="IYN59" s="173"/>
      <c r="IYO59" s="173"/>
      <c r="IYP59" s="173"/>
      <c r="IYQ59" s="173"/>
      <c r="IYR59" s="173"/>
      <c r="IYS59" s="173"/>
      <c r="IYT59" s="173"/>
      <c r="IYU59" s="173"/>
      <c r="IYV59" s="173"/>
      <c r="IYW59" s="173"/>
      <c r="IYX59" s="173"/>
      <c r="IYY59" s="173"/>
      <c r="IYZ59" s="173"/>
      <c r="IZA59" s="173"/>
      <c r="IZB59" s="173"/>
      <c r="IZC59" s="173"/>
      <c r="IZD59" s="173"/>
      <c r="IZE59" s="173"/>
      <c r="IZF59" s="173"/>
      <c r="IZG59" s="173"/>
      <c r="IZH59" s="173"/>
      <c r="IZI59" s="173"/>
      <c r="IZJ59" s="173"/>
      <c r="IZK59" s="173"/>
      <c r="IZL59" s="173"/>
      <c r="IZM59" s="173"/>
      <c r="IZN59" s="173"/>
      <c r="IZO59" s="173"/>
      <c r="IZP59" s="173"/>
      <c r="IZQ59" s="173"/>
      <c r="IZR59" s="173"/>
      <c r="IZS59" s="173"/>
      <c r="IZT59" s="173"/>
      <c r="IZU59" s="173"/>
      <c r="IZV59" s="173"/>
      <c r="IZW59" s="173"/>
      <c r="IZX59" s="173"/>
      <c r="IZY59" s="173"/>
      <c r="IZZ59" s="173"/>
      <c r="JAA59" s="173"/>
      <c r="JAB59" s="173"/>
      <c r="JAC59" s="173"/>
      <c r="JAD59" s="173"/>
      <c r="JAE59" s="173"/>
      <c r="JAF59" s="173"/>
      <c r="JAG59" s="173"/>
      <c r="JAH59" s="173"/>
      <c r="JAI59" s="173"/>
      <c r="JAJ59" s="173"/>
      <c r="JAK59" s="173"/>
      <c r="JAL59" s="173"/>
      <c r="JAM59" s="173"/>
      <c r="JAN59" s="173"/>
      <c r="JAO59" s="173"/>
      <c r="JAP59" s="173"/>
      <c r="JAQ59" s="173"/>
      <c r="JAR59" s="173"/>
      <c r="JAS59" s="173"/>
      <c r="JAT59" s="173"/>
      <c r="JAU59" s="173"/>
      <c r="JAV59" s="173"/>
      <c r="JAW59" s="173"/>
      <c r="JAX59" s="173"/>
      <c r="JAY59" s="173"/>
      <c r="JAZ59" s="173"/>
      <c r="JBA59" s="173"/>
      <c r="JBB59" s="173"/>
      <c r="JBC59" s="173"/>
      <c r="JBD59" s="173"/>
      <c r="JBE59" s="173"/>
      <c r="JBF59" s="173"/>
      <c r="JBG59" s="173"/>
      <c r="JBH59" s="173"/>
      <c r="JBI59" s="173"/>
      <c r="JBJ59" s="173"/>
      <c r="JBK59" s="173"/>
      <c r="JBL59" s="173"/>
      <c r="JBM59" s="173"/>
      <c r="JBN59" s="173"/>
      <c r="JBO59" s="173"/>
      <c r="JBP59" s="173"/>
      <c r="JBQ59" s="173"/>
      <c r="JBR59" s="173"/>
      <c r="JBS59" s="173"/>
      <c r="JBT59" s="173"/>
      <c r="JBU59" s="173"/>
      <c r="JBV59" s="173"/>
      <c r="JBW59" s="173"/>
      <c r="JBX59" s="173"/>
      <c r="JBY59" s="173"/>
      <c r="JBZ59" s="173"/>
      <c r="JCA59" s="173"/>
      <c r="JCB59" s="173"/>
      <c r="JCC59" s="173"/>
      <c r="JCD59" s="173"/>
      <c r="JCE59" s="173"/>
      <c r="JCF59" s="173"/>
      <c r="JCG59" s="173"/>
      <c r="JCH59" s="173"/>
      <c r="JCI59" s="173"/>
      <c r="JCJ59" s="173"/>
      <c r="JCK59" s="173"/>
      <c r="JCL59" s="173"/>
      <c r="JCM59" s="173"/>
      <c r="JCN59" s="173"/>
      <c r="JCO59" s="173"/>
      <c r="JCP59" s="173"/>
      <c r="JCQ59" s="173"/>
      <c r="JCR59" s="173"/>
      <c r="JCS59" s="173"/>
      <c r="JCT59" s="173"/>
      <c r="JCU59" s="173"/>
      <c r="JCV59" s="173"/>
      <c r="JCW59" s="173"/>
      <c r="JCX59" s="173"/>
      <c r="JCY59" s="173"/>
      <c r="JCZ59" s="173"/>
      <c r="JDA59" s="173"/>
      <c r="JDB59" s="173"/>
      <c r="JDC59" s="173"/>
      <c r="JDD59" s="173"/>
      <c r="JDE59" s="173"/>
      <c r="JDF59" s="173"/>
      <c r="JDG59" s="173"/>
      <c r="JDH59" s="173"/>
      <c r="JDI59" s="173"/>
      <c r="JDJ59" s="173"/>
      <c r="JDK59" s="173"/>
      <c r="JDL59" s="173"/>
      <c r="JDM59" s="173"/>
      <c r="JDN59" s="173"/>
      <c r="JDO59" s="173"/>
      <c r="JDP59" s="173"/>
      <c r="JDQ59" s="173"/>
      <c r="JDR59" s="173"/>
      <c r="JDS59" s="173"/>
      <c r="JDT59" s="173"/>
      <c r="JDU59" s="173"/>
      <c r="JDV59" s="173"/>
      <c r="JDW59" s="173"/>
      <c r="JDX59" s="173"/>
      <c r="JDY59" s="173"/>
      <c r="JDZ59" s="173"/>
      <c r="JEA59" s="173"/>
      <c r="JEB59" s="173"/>
      <c r="JEC59" s="173"/>
      <c r="JED59" s="173"/>
      <c r="JEE59" s="173"/>
      <c r="JEF59" s="173"/>
      <c r="JEG59" s="173"/>
      <c r="JEH59" s="173"/>
      <c r="JEI59" s="173"/>
      <c r="JEJ59" s="173"/>
      <c r="JEK59" s="173"/>
      <c r="JEL59" s="173"/>
      <c r="JEM59" s="173"/>
      <c r="JEN59" s="173"/>
      <c r="JEO59" s="173"/>
      <c r="JEP59" s="173"/>
      <c r="JEQ59" s="173"/>
      <c r="JER59" s="173"/>
      <c r="JES59" s="173"/>
      <c r="JET59" s="173"/>
      <c r="JEU59" s="173"/>
      <c r="JEV59" s="173"/>
      <c r="JEW59" s="173"/>
      <c r="JEX59" s="173"/>
      <c r="JEY59" s="173"/>
      <c r="JEZ59" s="173"/>
      <c r="JFA59" s="173"/>
      <c r="JFB59" s="173"/>
      <c r="JFC59" s="173"/>
      <c r="JFD59" s="173"/>
      <c r="JFE59" s="173"/>
      <c r="JFF59" s="173"/>
      <c r="JFG59" s="173"/>
      <c r="JFH59" s="173"/>
      <c r="JFI59" s="173"/>
      <c r="JFJ59" s="173"/>
      <c r="JFK59" s="173"/>
      <c r="JFL59" s="173"/>
      <c r="JFM59" s="173"/>
      <c r="JFN59" s="173"/>
      <c r="JFO59" s="173"/>
      <c r="JFP59" s="173"/>
      <c r="JFQ59" s="173"/>
      <c r="JFR59" s="173"/>
      <c r="JFS59" s="173"/>
      <c r="JFT59" s="173"/>
      <c r="JFU59" s="173"/>
      <c r="JFV59" s="173"/>
      <c r="JFW59" s="173"/>
      <c r="JFX59" s="173"/>
      <c r="JFY59" s="173"/>
      <c r="JFZ59" s="173"/>
      <c r="JGA59" s="173"/>
      <c r="JGB59" s="173"/>
      <c r="JGC59" s="173"/>
      <c r="JGD59" s="173"/>
      <c r="JGE59" s="173"/>
      <c r="JGF59" s="173"/>
      <c r="JGG59" s="173"/>
      <c r="JGH59" s="173"/>
      <c r="JGI59" s="173"/>
      <c r="JGJ59" s="173"/>
      <c r="JGK59" s="173"/>
      <c r="JGL59" s="173"/>
      <c r="JGM59" s="173"/>
      <c r="JGN59" s="173"/>
      <c r="JGO59" s="173"/>
      <c r="JGP59" s="173"/>
      <c r="JGQ59" s="173"/>
      <c r="JGR59" s="173"/>
      <c r="JGS59" s="173"/>
      <c r="JGT59" s="173"/>
      <c r="JGU59" s="173"/>
      <c r="JGV59" s="173"/>
      <c r="JGW59" s="173"/>
      <c r="JGX59" s="173"/>
      <c r="JGY59" s="173"/>
      <c r="JGZ59" s="173"/>
      <c r="JHA59" s="173"/>
      <c r="JHB59" s="173"/>
      <c r="JHC59" s="173"/>
      <c r="JHD59" s="173"/>
      <c r="JHE59" s="173"/>
      <c r="JHF59" s="173"/>
      <c r="JHG59" s="173"/>
      <c r="JHH59" s="173"/>
      <c r="JHI59" s="173"/>
      <c r="JHJ59" s="173"/>
      <c r="JHK59" s="173"/>
      <c r="JHL59" s="173"/>
      <c r="JHM59" s="173"/>
      <c r="JHN59" s="173"/>
      <c r="JHO59" s="173"/>
      <c r="JHP59" s="173"/>
      <c r="JHQ59" s="173"/>
      <c r="JHR59" s="173"/>
      <c r="JHS59" s="173"/>
      <c r="JHT59" s="173"/>
      <c r="JHU59" s="173"/>
      <c r="JHV59" s="173"/>
      <c r="JHW59" s="173"/>
      <c r="JHX59" s="173"/>
      <c r="JHY59" s="173"/>
      <c r="JHZ59" s="173"/>
      <c r="JIA59" s="173"/>
      <c r="JIB59" s="173"/>
      <c r="JIC59" s="173"/>
      <c r="JID59" s="173"/>
      <c r="JIE59" s="173"/>
      <c r="JIF59" s="173"/>
      <c r="JIG59" s="173"/>
      <c r="JIH59" s="173"/>
      <c r="JII59" s="173"/>
      <c r="JIJ59" s="173"/>
      <c r="JIK59" s="173"/>
      <c r="JIL59" s="173"/>
      <c r="JIM59" s="173"/>
      <c r="JIN59" s="173"/>
      <c r="JIO59" s="173"/>
      <c r="JIP59" s="173"/>
      <c r="JIQ59" s="173"/>
      <c r="JIR59" s="173"/>
      <c r="JIS59" s="173"/>
      <c r="JIT59" s="173"/>
      <c r="JIU59" s="173"/>
      <c r="JIV59" s="173"/>
      <c r="JIW59" s="173"/>
      <c r="JIX59" s="173"/>
      <c r="JIY59" s="173"/>
      <c r="JIZ59" s="173"/>
      <c r="JJA59" s="173"/>
      <c r="JJB59" s="173"/>
      <c r="JJC59" s="173"/>
      <c r="JJD59" s="173"/>
      <c r="JJE59" s="173"/>
      <c r="JJF59" s="173"/>
      <c r="JJG59" s="173"/>
      <c r="JJH59" s="173"/>
      <c r="JJI59" s="173"/>
      <c r="JJJ59" s="173"/>
      <c r="JJK59" s="173"/>
      <c r="JJL59" s="173"/>
      <c r="JJM59" s="173"/>
      <c r="JJN59" s="173"/>
      <c r="JJO59" s="173"/>
      <c r="JJP59" s="173"/>
      <c r="JJQ59" s="173"/>
      <c r="JJR59" s="173"/>
      <c r="JJS59" s="173"/>
      <c r="JJT59" s="173"/>
      <c r="JJU59" s="173"/>
      <c r="JJV59" s="173"/>
      <c r="JJW59" s="173"/>
      <c r="JJX59" s="173"/>
      <c r="JJY59" s="173"/>
      <c r="JJZ59" s="173"/>
      <c r="JKA59" s="173"/>
      <c r="JKB59" s="173"/>
      <c r="JKC59" s="173"/>
      <c r="JKD59" s="173"/>
      <c r="JKE59" s="173"/>
      <c r="JKF59" s="173"/>
      <c r="JKG59" s="173"/>
      <c r="JKH59" s="173"/>
      <c r="JKI59" s="173"/>
      <c r="JKJ59" s="173"/>
      <c r="JKK59" s="173"/>
      <c r="JKL59" s="173"/>
      <c r="JKM59" s="173"/>
      <c r="JKN59" s="173"/>
      <c r="JKO59" s="173"/>
      <c r="JKP59" s="173"/>
      <c r="JKQ59" s="173"/>
      <c r="JKR59" s="173"/>
      <c r="JKS59" s="173"/>
      <c r="JKT59" s="173"/>
      <c r="JKU59" s="173"/>
      <c r="JKV59" s="173"/>
      <c r="JKW59" s="173"/>
      <c r="JKX59" s="173"/>
      <c r="JKY59" s="173"/>
      <c r="JKZ59" s="173"/>
      <c r="JLA59" s="173"/>
      <c r="JLB59" s="173"/>
      <c r="JLC59" s="173"/>
      <c r="JLD59" s="173"/>
      <c r="JLE59" s="173"/>
      <c r="JLF59" s="173"/>
      <c r="JLG59" s="173"/>
      <c r="JLH59" s="173"/>
      <c r="JLI59" s="173"/>
      <c r="JLJ59" s="173"/>
      <c r="JLK59" s="173"/>
      <c r="JLL59" s="173"/>
      <c r="JLM59" s="173"/>
      <c r="JLN59" s="173"/>
      <c r="JLO59" s="173"/>
      <c r="JLP59" s="173"/>
      <c r="JLQ59" s="173"/>
      <c r="JLR59" s="173"/>
      <c r="JLS59" s="173"/>
      <c r="JLT59" s="173"/>
      <c r="JLU59" s="173"/>
      <c r="JLV59" s="173"/>
      <c r="JLW59" s="173"/>
      <c r="JLX59" s="173"/>
      <c r="JLY59" s="173"/>
      <c r="JLZ59" s="173"/>
      <c r="JMA59" s="173"/>
      <c r="JMB59" s="173"/>
      <c r="JMC59" s="173"/>
      <c r="JMD59" s="173"/>
      <c r="JME59" s="173"/>
      <c r="JMF59" s="173"/>
      <c r="JMG59" s="173"/>
      <c r="JMH59" s="173"/>
      <c r="JMI59" s="173"/>
      <c r="JMJ59" s="173"/>
      <c r="JMK59" s="173"/>
      <c r="JML59" s="173"/>
      <c r="JMM59" s="173"/>
      <c r="JMN59" s="173"/>
      <c r="JMO59" s="173"/>
      <c r="JMP59" s="173"/>
      <c r="JMQ59" s="173"/>
      <c r="JMR59" s="173"/>
      <c r="JMS59" s="173"/>
      <c r="JMT59" s="173"/>
      <c r="JMU59" s="173"/>
      <c r="JMV59" s="173"/>
      <c r="JMW59" s="173"/>
      <c r="JMX59" s="173"/>
      <c r="JMY59" s="173"/>
      <c r="JMZ59" s="173"/>
      <c r="JNA59" s="173"/>
      <c r="JNB59" s="173"/>
      <c r="JNC59" s="173"/>
      <c r="JND59" s="173"/>
      <c r="JNE59" s="173"/>
      <c r="JNF59" s="173"/>
      <c r="JNG59" s="173"/>
      <c r="JNH59" s="173"/>
      <c r="JNI59" s="173"/>
      <c r="JNJ59" s="173"/>
      <c r="JNK59" s="173"/>
      <c r="JNL59" s="173"/>
      <c r="JNM59" s="173"/>
      <c r="JNN59" s="173"/>
      <c r="JNO59" s="173"/>
      <c r="JNP59" s="173"/>
      <c r="JNQ59" s="173"/>
      <c r="JNR59" s="173"/>
      <c r="JNS59" s="173"/>
      <c r="JNT59" s="173"/>
      <c r="JNU59" s="173"/>
      <c r="JNV59" s="173"/>
      <c r="JNW59" s="173"/>
      <c r="JNX59" s="173"/>
      <c r="JNY59" s="173"/>
      <c r="JNZ59" s="173"/>
      <c r="JOA59" s="173"/>
      <c r="JOB59" s="173"/>
      <c r="JOC59" s="173"/>
      <c r="JOD59" s="173"/>
      <c r="JOE59" s="173"/>
      <c r="JOF59" s="173"/>
      <c r="JOG59" s="173"/>
      <c r="JOH59" s="173"/>
      <c r="JOI59" s="173"/>
      <c r="JOJ59" s="173"/>
      <c r="JOK59" s="173"/>
      <c r="JOL59" s="173"/>
      <c r="JOM59" s="173"/>
      <c r="JON59" s="173"/>
      <c r="JOO59" s="173"/>
      <c r="JOP59" s="173"/>
      <c r="JOQ59" s="173"/>
      <c r="JOR59" s="173"/>
      <c r="JOS59" s="173"/>
      <c r="JOT59" s="173"/>
      <c r="JOU59" s="173"/>
      <c r="JOV59" s="173"/>
      <c r="JOW59" s="173"/>
      <c r="JOX59" s="173"/>
      <c r="JOY59" s="173"/>
      <c r="JOZ59" s="173"/>
      <c r="JPA59" s="173"/>
      <c r="JPB59" s="173"/>
      <c r="JPC59" s="173"/>
      <c r="JPD59" s="173"/>
      <c r="JPE59" s="173"/>
      <c r="JPF59" s="173"/>
      <c r="JPG59" s="173"/>
      <c r="JPH59" s="173"/>
      <c r="JPI59" s="173"/>
      <c r="JPJ59" s="173"/>
      <c r="JPK59" s="173"/>
      <c r="JPL59" s="173"/>
      <c r="JPM59" s="173"/>
      <c r="JPN59" s="173"/>
      <c r="JPO59" s="173"/>
      <c r="JPP59" s="173"/>
      <c r="JPQ59" s="173"/>
      <c r="JPR59" s="173"/>
      <c r="JPS59" s="173"/>
      <c r="JPT59" s="173"/>
      <c r="JPU59" s="173"/>
      <c r="JPV59" s="173"/>
      <c r="JPW59" s="173"/>
      <c r="JPX59" s="173"/>
      <c r="JPY59" s="173"/>
      <c r="JPZ59" s="173"/>
      <c r="JQA59" s="173"/>
      <c r="JQB59" s="173"/>
      <c r="JQC59" s="173"/>
      <c r="JQD59" s="173"/>
      <c r="JQE59" s="173"/>
      <c r="JQF59" s="173"/>
      <c r="JQG59" s="173"/>
      <c r="JQH59" s="173"/>
      <c r="JQI59" s="173"/>
      <c r="JQJ59" s="173"/>
      <c r="JQK59" s="173"/>
      <c r="JQL59" s="173"/>
      <c r="JQM59" s="173"/>
      <c r="JQN59" s="173"/>
      <c r="JQO59" s="173"/>
      <c r="JQP59" s="173"/>
      <c r="JQQ59" s="173"/>
      <c r="JQR59" s="173"/>
      <c r="JQS59" s="173"/>
      <c r="JQT59" s="173"/>
      <c r="JQU59" s="173"/>
      <c r="JQV59" s="173"/>
      <c r="JQW59" s="173"/>
      <c r="JQX59" s="173"/>
      <c r="JQY59" s="173"/>
      <c r="JQZ59" s="173"/>
      <c r="JRA59" s="173"/>
      <c r="JRB59" s="173"/>
      <c r="JRC59" s="173"/>
      <c r="JRD59" s="173"/>
      <c r="JRE59" s="173"/>
      <c r="JRF59" s="173"/>
      <c r="JRG59" s="173"/>
      <c r="JRH59" s="173"/>
      <c r="JRI59" s="173"/>
      <c r="JRJ59" s="173"/>
      <c r="JRK59" s="173"/>
      <c r="JRL59" s="173"/>
      <c r="JRM59" s="173"/>
      <c r="JRN59" s="173"/>
      <c r="JRO59" s="173"/>
      <c r="JRP59" s="173"/>
      <c r="JRQ59" s="173"/>
      <c r="JRR59" s="173"/>
      <c r="JRS59" s="173"/>
      <c r="JRT59" s="173"/>
      <c r="JRU59" s="173"/>
      <c r="JRV59" s="173"/>
      <c r="JRW59" s="173"/>
      <c r="JRX59" s="173"/>
      <c r="JRY59" s="173"/>
      <c r="JRZ59" s="173"/>
      <c r="JSA59" s="173"/>
      <c r="JSB59" s="173"/>
      <c r="JSC59" s="173"/>
      <c r="JSD59" s="173"/>
      <c r="JSE59" s="173"/>
      <c r="JSF59" s="173"/>
      <c r="JSG59" s="173"/>
      <c r="JSH59" s="173"/>
      <c r="JSI59" s="173"/>
      <c r="JSJ59" s="173"/>
      <c r="JSK59" s="173"/>
      <c r="JSL59" s="173"/>
      <c r="JSM59" s="173"/>
      <c r="JSN59" s="173"/>
      <c r="JSO59" s="173"/>
      <c r="JSP59" s="173"/>
      <c r="JSQ59" s="173"/>
      <c r="JSR59" s="173"/>
      <c r="JSS59" s="173"/>
      <c r="JST59" s="173"/>
      <c r="JSU59" s="173"/>
      <c r="JSV59" s="173"/>
      <c r="JSW59" s="173"/>
      <c r="JSX59" s="173"/>
      <c r="JSY59" s="173"/>
      <c r="JSZ59" s="173"/>
      <c r="JTA59" s="173"/>
      <c r="JTB59" s="173"/>
      <c r="JTC59" s="173"/>
      <c r="JTD59" s="173"/>
      <c r="JTE59" s="173"/>
      <c r="JTF59" s="173"/>
      <c r="JTG59" s="173"/>
      <c r="JTH59" s="173"/>
      <c r="JTI59" s="173"/>
      <c r="JTJ59" s="173"/>
      <c r="JTK59" s="173"/>
      <c r="JTL59" s="173"/>
      <c r="JTM59" s="173"/>
      <c r="JTN59" s="173"/>
      <c r="JTO59" s="173"/>
      <c r="JTP59" s="173"/>
      <c r="JTQ59" s="173"/>
      <c r="JTR59" s="173"/>
      <c r="JTS59" s="173"/>
      <c r="JTT59" s="173"/>
      <c r="JTU59" s="173"/>
      <c r="JTV59" s="173"/>
      <c r="JTW59" s="173"/>
      <c r="JTX59" s="173"/>
      <c r="JTY59" s="173"/>
      <c r="JTZ59" s="173"/>
      <c r="JUA59" s="173"/>
      <c r="JUB59" s="173"/>
      <c r="JUC59" s="173"/>
      <c r="JUD59" s="173"/>
      <c r="JUE59" s="173"/>
      <c r="JUF59" s="173"/>
      <c r="JUG59" s="173"/>
      <c r="JUH59" s="173"/>
      <c r="JUI59" s="173"/>
      <c r="JUJ59" s="173"/>
      <c r="JUK59" s="173"/>
      <c r="JUL59" s="173"/>
      <c r="JUM59" s="173"/>
      <c r="JUN59" s="173"/>
      <c r="JUO59" s="173"/>
      <c r="JUP59" s="173"/>
      <c r="JUQ59" s="173"/>
      <c r="JUR59" s="173"/>
      <c r="JUS59" s="173"/>
      <c r="JUT59" s="173"/>
      <c r="JUU59" s="173"/>
      <c r="JUV59" s="173"/>
      <c r="JUW59" s="173"/>
      <c r="JUX59" s="173"/>
      <c r="JUY59" s="173"/>
      <c r="JUZ59" s="173"/>
      <c r="JVA59" s="173"/>
      <c r="JVB59" s="173"/>
      <c r="JVC59" s="173"/>
      <c r="JVD59" s="173"/>
      <c r="JVE59" s="173"/>
      <c r="JVF59" s="173"/>
      <c r="JVG59" s="173"/>
      <c r="JVH59" s="173"/>
      <c r="JVI59" s="173"/>
      <c r="JVJ59" s="173"/>
      <c r="JVK59" s="173"/>
      <c r="JVL59" s="173"/>
      <c r="JVM59" s="173"/>
      <c r="JVN59" s="173"/>
      <c r="JVO59" s="173"/>
      <c r="JVP59" s="173"/>
      <c r="JVQ59" s="173"/>
      <c r="JVR59" s="173"/>
      <c r="JVS59" s="173"/>
      <c r="JVT59" s="173"/>
      <c r="JVU59" s="173"/>
      <c r="JVV59" s="173"/>
      <c r="JVW59" s="173"/>
      <c r="JVX59" s="173"/>
      <c r="JVY59" s="173"/>
      <c r="JVZ59" s="173"/>
      <c r="JWA59" s="173"/>
      <c r="JWB59" s="173"/>
      <c r="JWC59" s="173"/>
      <c r="JWD59" s="173"/>
      <c r="JWE59" s="173"/>
      <c r="JWF59" s="173"/>
      <c r="JWG59" s="173"/>
      <c r="JWH59" s="173"/>
      <c r="JWI59" s="173"/>
      <c r="JWJ59" s="173"/>
      <c r="JWK59" s="173"/>
      <c r="JWL59" s="173"/>
      <c r="JWM59" s="173"/>
      <c r="JWN59" s="173"/>
      <c r="JWO59" s="173"/>
      <c r="JWP59" s="173"/>
      <c r="JWQ59" s="173"/>
      <c r="JWR59" s="173"/>
      <c r="JWS59" s="173"/>
      <c r="JWT59" s="173"/>
      <c r="JWU59" s="173"/>
      <c r="JWV59" s="173"/>
      <c r="JWW59" s="173"/>
      <c r="JWX59" s="173"/>
      <c r="JWY59" s="173"/>
      <c r="JWZ59" s="173"/>
      <c r="JXA59" s="173"/>
      <c r="JXB59" s="173"/>
      <c r="JXC59" s="173"/>
      <c r="JXD59" s="173"/>
      <c r="JXE59" s="173"/>
      <c r="JXF59" s="173"/>
      <c r="JXG59" s="173"/>
      <c r="JXH59" s="173"/>
      <c r="JXI59" s="173"/>
      <c r="JXJ59" s="173"/>
      <c r="JXK59" s="173"/>
      <c r="JXL59" s="173"/>
      <c r="JXM59" s="173"/>
      <c r="JXN59" s="173"/>
      <c r="JXO59" s="173"/>
      <c r="JXP59" s="173"/>
      <c r="JXQ59" s="173"/>
      <c r="JXR59" s="173"/>
      <c r="JXS59" s="173"/>
      <c r="JXT59" s="173"/>
      <c r="JXU59" s="173"/>
      <c r="JXV59" s="173"/>
      <c r="JXW59" s="173"/>
      <c r="JXX59" s="173"/>
      <c r="JXY59" s="173"/>
      <c r="JXZ59" s="173"/>
      <c r="JYA59" s="173"/>
      <c r="JYB59" s="173"/>
      <c r="JYC59" s="173"/>
      <c r="JYD59" s="173"/>
      <c r="JYE59" s="173"/>
      <c r="JYF59" s="173"/>
      <c r="JYG59" s="173"/>
      <c r="JYH59" s="173"/>
      <c r="JYI59" s="173"/>
      <c r="JYJ59" s="173"/>
      <c r="JYK59" s="173"/>
      <c r="JYL59" s="173"/>
      <c r="JYM59" s="173"/>
      <c r="JYN59" s="173"/>
      <c r="JYO59" s="173"/>
      <c r="JYP59" s="173"/>
      <c r="JYQ59" s="173"/>
      <c r="JYR59" s="173"/>
      <c r="JYS59" s="173"/>
      <c r="JYT59" s="173"/>
      <c r="JYU59" s="173"/>
      <c r="JYV59" s="173"/>
      <c r="JYW59" s="173"/>
      <c r="JYX59" s="173"/>
      <c r="JYY59" s="173"/>
      <c r="JYZ59" s="173"/>
      <c r="JZA59" s="173"/>
      <c r="JZB59" s="173"/>
      <c r="JZC59" s="173"/>
      <c r="JZD59" s="173"/>
      <c r="JZE59" s="173"/>
      <c r="JZF59" s="173"/>
      <c r="JZG59" s="173"/>
      <c r="JZH59" s="173"/>
      <c r="JZI59" s="173"/>
      <c r="JZJ59" s="173"/>
      <c r="JZK59" s="173"/>
      <c r="JZL59" s="173"/>
      <c r="JZM59" s="173"/>
      <c r="JZN59" s="173"/>
      <c r="JZO59" s="173"/>
      <c r="JZP59" s="173"/>
      <c r="JZQ59" s="173"/>
      <c r="JZR59" s="173"/>
      <c r="JZS59" s="173"/>
      <c r="JZT59" s="173"/>
      <c r="JZU59" s="173"/>
      <c r="JZV59" s="173"/>
      <c r="JZW59" s="173"/>
      <c r="JZX59" s="173"/>
      <c r="JZY59" s="173"/>
      <c r="JZZ59" s="173"/>
      <c r="KAA59" s="173"/>
      <c r="KAB59" s="173"/>
      <c r="KAC59" s="173"/>
      <c r="KAD59" s="173"/>
      <c r="KAE59" s="173"/>
      <c r="KAF59" s="173"/>
      <c r="KAG59" s="173"/>
      <c r="KAH59" s="173"/>
      <c r="KAI59" s="173"/>
      <c r="KAJ59" s="173"/>
      <c r="KAK59" s="173"/>
      <c r="KAL59" s="173"/>
      <c r="KAM59" s="173"/>
      <c r="KAN59" s="173"/>
      <c r="KAO59" s="173"/>
      <c r="KAP59" s="173"/>
      <c r="KAQ59" s="173"/>
      <c r="KAR59" s="173"/>
      <c r="KAS59" s="173"/>
      <c r="KAT59" s="173"/>
      <c r="KAU59" s="173"/>
      <c r="KAV59" s="173"/>
      <c r="KAW59" s="173"/>
      <c r="KAX59" s="173"/>
      <c r="KAY59" s="173"/>
      <c r="KAZ59" s="173"/>
      <c r="KBA59" s="173"/>
      <c r="KBB59" s="173"/>
      <c r="KBC59" s="173"/>
      <c r="KBD59" s="173"/>
      <c r="KBE59" s="173"/>
      <c r="KBF59" s="173"/>
      <c r="KBG59" s="173"/>
      <c r="KBH59" s="173"/>
      <c r="KBI59" s="173"/>
      <c r="KBJ59" s="173"/>
      <c r="KBK59" s="173"/>
      <c r="KBL59" s="173"/>
      <c r="KBM59" s="173"/>
      <c r="KBN59" s="173"/>
      <c r="KBO59" s="173"/>
      <c r="KBP59" s="173"/>
      <c r="KBQ59" s="173"/>
      <c r="KBR59" s="173"/>
      <c r="KBS59" s="173"/>
      <c r="KBT59" s="173"/>
      <c r="KBU59" s="173"/>
      <c r="KBV59" s="173"/>
      <c r="KBW59" s="173"/>
      <c r="KBX59" s="173"/>
      <c r="KBY59" s="173"/>
      <c r="KBZ59" s="173"/>
      <c r="KCA59" s="173"/>
      <c r="KCB59" s="173"/>
      <c r="KCC59" s="173"/>
      <c r="KCD59" s="173"/>
      <c r="KCE59" s="173"/>
      <c r="KCF59" s="173"/>
      <c r="KCG59" s="173"/>
      <c r="KCH59" s="173"/>
      <c r="KCI59" s="173"/>
      <c r="KCJ59" s="173"/>
      <c r="KCK59" s="173"/>
      <c r="KCL59" s="173"/>
      <c r="KCM59" s="173"/>
      <c r="KCN59" s="173"/>
      <c r="KCO59" s="173"/>
      <c r="KCP59" s="173"/>
      <c r="KCQ59" s="173"/>
      <c r="KCR59" s="173"/>
      <c r="KCS59" s="173"/>
      <c r="KCT59" s="173"/>
      <c r="KCU59" s="173"/>
      <c r="KCV59" s="173"/>
      <c r="KCW59" s="173"/>
      <c r="KCX59" s="173"/>
      <c r="KCY59" s="173"/>
      <c r="KCZ59" s="173"/>
      <c r="KDA59" s="173"/>
      <c r="KDB59" s="173"/>
      <c r="KDC59" s="173"/>
      <c r="KDD59" s="173"/>
      <c r="KDE59" s="173"/>
      <c r="KDF59" s="173"/>
      <c r="KDG59" s="173"/>
      <c r="KDH59" s="173"/>
      <c r="KDI59" s="173"/>
      <c r="KDJ59" s="173"/>
      <c r="KDK59" s="173"/>
      <c r="KDL59" s="173"/>
      <c r="KDM59" s="173"/>
      <c r="KDN59" s="173"/>
      <c r="KDO59" s="173"/>
      <c r="KDP59" s="173"/>
      <c r="KDQ59" s="173"/>
      <c r="KDR59" s="173"/>
      <c r="KDS59" s="173"/>
      <c r="KDT59" s="173"/>
      <c r="KDU59" s="173"/>
      <c r="KDV59" s="173"/>
      <c r="KDW59" s="173"/>
      <c r="KDX59" s="173"/>
      <c r="KDY59" s="173"/>
      <c r="KDZ59" s="173"/>
      <c r="KEA59" s="173"/>
      <c r="KEB59" s="173"/>
      <c r="KEC59" s="173"/>
      <c r="KED59" s="173"/>
      <c r="KEE59" s="173"/>
      <c r="KEF59" s="173"/>
      <c r="KEG59" s="173"/>
      <c r="KEH59" s="173"/>
      <c r="KEI59" s="173"/>
      <c r="KEJ59" s="173"/>
      <c r="KEK59" s="173"/>
      <c r="KEL59" s="173"/>
      <c r="KEM59" s="173"/>
      <c r="KEN59" s="173"/>
      <c r="KEO59" s="173"/>
      <c r="KEP59" s="173"/>
      <c r="KEQ59" s="173"/>
      <c r="KER59" s="173"/>
      <c r="KES59" s="173"/>
      <c r="KET59" s="173"/>
      <c r="KEU59" s="173"/>
      <c r="KEV59" s="173"/>
      <c r="KEW59" s="173"/>
      <c r="KEX59" s="173"/>
      <c r="KEY59" s="173"/>
      <c r="KEZ59" s="173"/>
      <c r="KFA59" s="173"/>
      <c r="KFB59" s="173"/>
      <c r="KFC59" s="173"/>
      <c r="KFD59" s="173"/>
      <c r="KFE59" s="173"/>
      <c r="KFF59" s="173"/>
      <c r="KFG59" s="173"/>
      <c r="KFH59" s="173"/>
      <c r="KFI59" s="173"/>
      <c r="KFJ59" s="173"/>
      <c r="KFK59" s="173"/>
      <c r="KFL59" s="173"/>
      <c r="KFM59" s="173"/>
      <c r="KFN59" s="173"/>
      <c r="KFO59" s="173"/>
      <c r="KFP59" s="173"/>
      <c r="KFQ59" s="173"/>
      <c r="KFR59" s="173"/>
      <c r="KFS59" s="173"/>
      <c r="KFT59" s="173"/>
      <c r="KFU59" s="173"/>
      <c r="KFV59" s="173"/>
      <c r="KFW59" s="173"/>
      <c r="KFX59" s="173"/>
      <c r="KFY59" s="173"/>
      <c r="KFZ59" s="173"/>
      <c r="KGA59" s="173"/>
      <c r="KGB59" s="173"/>
      <c r="KGC59" s="173"/>
      <c r="KGD59" s="173"/>
      <c r="KGE59" s="173"/>
      <c r="KGF59" s="173"/>
      <c r="KGG59" s="173"/>
      <c r="KGH59" s="173"/>
      <c r="KGI59" s="173"/>
      <c r="KGJ59" s="173"/>
      <c r="KGK59" s="173"/>
      <c r="KGL59" s="173"/>
      <c r="KGM59" s="173"/>
      <c r="KGN59" s="173"/>
      <c r="KGO59" s="173"/>
      <c r="KGP59" s="173"/>
      <c r="KGQ59" s="173"/>
      <c r="KGR59" s="173"/>
      <c r="KGS59" s="173"/>
      <c r="KGT59" s="173"/>
      <c r="KGU59" s="173"/>
      <c r="KGV59" s="173"/>
      <c r="KGW59" s="173"/>
      <c r="KGX59" s="173"/>
      <c r="KGY59" s="173"/>
      <c r="KGZ59" s="173"/>
      <c r="KHA59" s="173"/>
      <c r="KHB59" s="173"/>
      <c r="KHC59" s="173"/>
      <c r="KHD59" s="173"/>
      <c r="KHE59" s="173"/>
      <c r="KHF59" s="173"/>
      <c r="KHG59" s="173"/>
      <c r="KHH59" s="173"/>
      <c r="KHI59" s="173"/>
      <c r="KHJ59" s="173"/>
      <c r="KHK59" s="173"/>
      <c r="KHL59" s="173"/>
      <c r="KHM59" s="173"/>
      <c r="KHN59" s="173"/>
      <c r="KHO59" s="173"/>
      <c r="KHP59" s="173"/>
      <c r="KHQ59" s="173"/>
      <c r="KHR59" s="173"/>
      <c r="KHS59" s="173"/>
      <c r="KHT59" s="173"/>
      <c r="KHU59" s="173"/>
      <c r="KHV59" s="173"/>
      <c r="KHW59" s="173"/>
      <c r="KHX59" s="173"/>
      <c r="KHY59" s="173"/>
      <c r="KHZ59" s="173"/>
      <c r="KIA59" s="173"/>
      <c r="KIB59" s="173"/>
      <c r="KIC59" s="173"/>
      <c r="KID59" s="173"/>
      <c r="KIE59" s="173"/>
      <c r="KIF59" s="173"/>
      <c r="KIG59" s="173"/>
      <c r="KIH59" s="173"/>
      <c r="KII59" s="173"/>
      <c r="KIJ59" s="173"/>
      <c r="KIK59" s="173"/>
      <c r="KIL59" s="173"/>
      <c r="KIM59" s="173"/>
      <c r="KIN59" s="173"/>
      <c r="KIO59" s="173"/>
      <c r="KIP59" s="173"/>
      <c r="KIQ59" s="173"/>
      <c r="KIR59" s="173"/>
      <c r="KIS59" s="173"/>
      <c r="KIT59" s="173"/>
      <c r="KIU59" s="173"/>
      <c r="KIV59" s="173"/>
      <c r="KIW59" s="173"/>
      <c r="KIX59" s="173"/>
      <c r="KIY59" s="173"/>
      <c r="KIZ59" s="173"/>
      <c r="KJA59" s="173"/>
      <c r="KJB59" s="173"/>
      <c r="KJC59" s="173"/>
      <c r="KJD59" s="173"/>
      <c r="KJE59" s="173"/>
      <c r="KJF59" s="173"/>
      <c r="KJG59" s="173"/>
      <c r="KJH59" s="173"/>
      <c r="KJI59" s="173"/>
      <c r="KJJ59" s="173"/>
      <c r="KJK59" s="173"/>
      <c r="KJL59" s="173"/>
      <c r="KJM59" s="173"/>
      <c r="KJN59" s="173"/>
      <c r="KJO59" s="173"/>
      <c r="KJP59" s="173"/>
      <c r="KJQ59" s="173"/>
      <c r="KJR59" s="173"/>
      <c r="KJS59" s="173"/>
      <c r="KJT59" s="173"/>
      <c r="KJU59" s="173"/>
      <c r="KJV59" s="173"/>
      <c r="KJW59" s="173"/>
      <c r="KJX59" s="173"/>
      <c r="KJY59" s="173"/>
      <c r="KJZ59" s="173"/>
      <c r="KKA59" s="173"/>
      <c r="KKB59" s="173"/>
      <c r="KKC59" s="173"/>
      <c r="KKD59" s="173"/>
      <c r="KKE59" s="173"/>
      <c r="KKF59" s="173"/>
      <c r="KKG59" s="173"/>
      <c r="KKH59" s="173"/>
      <c r="KKI59" s="173"/>
      <c r="KKJ59" s="173"/>
      <c r="KKK59" s="173"/>
      <c r="KKL59" s="173"/>
      <c r="KKM59" s="173"/>
      <c r="KKN59" s="173"/>
      <c r="KKO59" s="173"/>
      <c r="KKP59" s="173"/>
      <c r="KKQ59" s="173"/>
      <c r="KKR59" s="173"/>
      <c r="KKS59" s="173"/>
      <c r="KKT59" s="173"/>
      <c r="KKU59" s="173"/>
      <c r="KKV59" s="173"/>
      <c r="KKW59" s="173"/>
      <c r="KKX59" s="173"/>
      <c r="KKY59" s="173"/>
      <c r="KKZ59" s="173"/>
      <c r="KLA59" s="173"/>
      <c r="KLB59" s="173"/>
      <c r="KLC59" s="173"/>
      <c r="KLD59" s="173"/>
      <c r="KLE59" s="173"/>
      <c r="KLF59" s="173"/>
      <c r="KLG59" s="173"/>
      <c r="KLH59" s="173"/>
      <c r="KLI59" s="173"/>
      <c r="KLJ59" s="173"/>
      <c r="KLK59" s="173"/>
      <c r="KLL59" s="173"/>
      <c r="KLM59" s="173"/>
      <c r="KLN59" s="173"/>
      <c r="KLO59" s="173"/>
      <c r="KLP59" s="173"/>
      <c r="KLQ59" s="173"/>
      <c r="KLR59" s="173"/>
      <c r="KLS59" s="173"/>
      <c r="KLT59" s="173"/>
      <c r="KLU59" s="173"/>
      <c r="KLV59" s="173"/>
      <c r="KLW59" s="173"/>
      <c r="KLX59" s="173"/>
      <c r="KLY59" s="173"/>
      <c r="KLZ59" s="173"/>
      <c r="KMA59" s="173"/>
      <c r="KMB59" s="173"/>
      <c r="KMC59" s="173"/>
      <c r="KMD59" s="173"/>
      <c r="KME59" s="173"/>
      <c r="KMF59" s="173"/>
      <c r="KMG59" s="173"/>
      <c r="KMH59" s="173"/>
      <c r="KMI59" s="173"/>
      <c r="KMJ59" s="173"/>
      <c r="KMK59" s="173"/>
      <c r="KML59" s="173"/>
      <c r="KMM59" s="173"/>
      <c r="KMN59" s="173"/>
      <c r="KMO59" s="173"/>
      <c r="KMP59" s="173"/>
      <c r="KMQ59" s="173"/>
      <c r="KMR59" s="173"/>
      <c r="KMS59" s="173"/>
      <c r="KMT59" s="173"/>
      <c r="KMU59" s="173"/>
      <c r="KMV59" s="173"/>
      <c r="KMW59" s="173"/>
      <c r="KMX59" s="173"/>
      <c r="KMY59" s="173"/>
      <c r="KMZ59" s="173"/>
      <c r="KNA59" s="173"/>
      <c r="KNB59" s="173"/>
      <c r="KNC59" s="173"/>
      <c r="KND59" s="173"/>
      <c r="KNE59" s="173"/>
      <c r="KNF59" s="173"/>
      <c r="KNG59" s="173"/>
      <c r="KNH59" s="173"/>
      <c r="KNI59" s="173"/>
      <c r="KNJ59" s="173"/>
      <c r="KNK59" s="173"/>
      <c r="KNL59" s="173"/>
      <c r="KNM59" s="173"/>
      <c r="KNN59" s="173"/>
      <c r="KNO59" s="173"/>
      <c r="KNP59" s="173"/>
      <c r="KNQ59" s="173"/>
      <c r="KNR59" s="173"/>
      <c r="KNS59" s="173"/>
      <c r="KNT59" s="173"/>
      <c r="KNU59" s="173"/>
      <c r="KNV59" s="173"/>
      <c r="KNW59" s="173"/>
      <c r="KNX59" s="173"/>
      <c r="KNY59" s="173"/>
      <c r="KNZ59" s="173"/>
      <c r="KOA59" s="173"/>
      <c r="KOB59" s="173"/>
      <c r="KOC59" s="173"/>
      <c r="KOD59" s="173"/>
      <c r="KOE59" s="173"/>
      <c r="KOF59" s="173"/>
      <c r="KOG59" s="173"/>
      <c r="KOH59" s="173"/>
      <c r="KOI59" s="173"/>
      <c r="KOJ59" s="173"/>
      <c r="KOK59" s="173"/>
      <c r="KOL59" s="173"/>
      <c r="KOM59" s="173"/>
      <c r="KON59" s="173"/>
      <c r="KOO59" s="173"/>
      <c r="KOP59" s="173"/>
      <c r="KOQ59" s="173"/>
      <c r="KOR59" s="173"/>
      <c r="KOS59" s="173"/>
      <c r="KOT59" s="173"/>
      <c r="KOU59" s="173"/>
      <c r="KOV59" s="173"/>
      <c r="KOW59" s="173"/>
      <c r="KOX59" s="173"/>
      <c r="KOY59" s="173"/>
      <c r="KOZ59" s="173"/>
      <c r="KPA59" s="173"/>
      <c r="KPB59" s="173"/>
      <c r="KPC59" s="173"/>
      <c r="KPD59" s="173"/>
      <c r="KPE59" s="173"/>
      <c r="KPF59" s="173"/>
      <c r="KPG59" s="173"/>
      <c r="KPH59" s="173"/>
      <c r="KPI59" s="173"/>
      <c r="KPJ59" s="173"/>
      <c r="KPK59" s="173"/>
      <c r="KPL59" s="173"/>
      <c r="KPM59" s="173"/>
      <c r="KPN59" s="173"/>
      <c r="KPO59" s="173"/>
      <c r="KPP59" s="173"/>
      <c r="KPQ59" s="173"/>
      <c r="KPR59" s="173"/>
      <c r="KPS59" s="173"/>
      <c r="KPT59" s="173"/>
      <c r="KPU59" s="173"/>
      <c r="KPV59" s="173"/>
      <c r="KPW59" s="173"/>
      <c r="KPX59" s="173"/>
      <c r="KPY59" s="173"/>
      <c r="KPZ59" s="173"/>
      <c r="KQA59" s="173"/>
      <c r="KQB59" s="173"/>
      <c r="KQC59" s="173"/>
      <c r="KQD59" s="173"/>
      <c r="KQE59" s="173"/>
      <c r="KQF59" s="173"/>
      <c r="KQG59" s="173"/>
      <c r="KQH59" s="173"/>
      <c r="KQI59" s="173"/>
      <c r="KQJ59" s="173"/>
      <c r="KQK59" s="173"/>
      <c r="KQL59" s="173"/>
      <c r="KQM59" s="173"/>
      <c r="KQN59" s="173"/>
      <c r="KQO59" s="173"/>
      <c r="KQP59" s="173"/>
      <c r="KQQ59" s="173"/>
      <c r="KQR59" s="173"/>
      <c r="KQS59" s="173"/>
      <c r="KQT59" s="173"/>
      <c r="KQU59" s="173"/>
      <c r="KQV59" s="173"/>
      <c r="KQW59" s="173"/>
      <c r="KQX59" s="173"/>
      <c r="KQY59" s="173"/>
      <c r="KQZ59" s="173"/>
      <c r="KRA59" s="173"/>
      <c r="KRB59" s="173"/>
      <c r="KRC59" s="173"/>
      <c r="KRD59" s="173"/>
      <c r="KRE59" s="173"/>
      <c r="KRF59" s="173"/>
      <c r="KRG59" s="173"/>
      <c r="KRH59" s="173"/>
      <c r="KRI59" s="173"/>
      <c r="KRJ59" s="173"/>
      <c r="KRK59" s="173"/>
      <c r="KRL59" s="173"/>
      <c r="KRM59" s="173"/>
      <c r="KRN59" s="173"/>
      <c r="KRO59" s="173"/>
      <c r="KRP59" s="173"/>
      <c r="KRQ59" s="173"/>
      <c r="KRR59" s="173"/>
      <c r="KRS59" s="173"/>
      <c r="KRT59" s="173"/>
      <c r="KRU59" s="173"/>
      <c r="KRV59" s="173"/>
      <c r="KRW59" s="173"/>
      <c r="KRX59" s="173"/>
      <c r="KRY59" s="173"/>
      <c r="KRZ59" s="173"/>
      <c r="KSA59" s="173"/>
      <c r="KSB59" s="173"/>
      <c r="KSC59" s="173"/>
      <c r="KSD59" s="173"/>
      <c r="KSE59" s="173"/>
      <c r="KSF59" s="173"/>
      <c r="KSG59" s="173"/>
      <c r="KSH59" s="173"/>
      <c r="KSI59" s="173"/>
      <c r="KSJ59" s="173"/>
      <c r="KSK59" s="173"/>
      <c r="KSL59" s="173"/>
      <c r="KSM59" s="173"/>
      <c r="KSN59" s="173"/>
      <c r="KSO59" s="173"/>
      <c r="KSP59" s="173"/>
      <c r="KSQ59" s="173"/>
      <c r="KSR59" s="173"/>
      <c r="KSS59" s="173"/>
      <c r="KST59" s="173"/>
      <c r="KSU59" s="173"/>
      <c r="KSV59" s="173"/>
      <c r="KSW59" s="173"/>
      <c r="KSX59" s="173"/>
      <c r="KSY59" s="173"/>
      <c r="KSZ59" s="173"/>
      <c r="KTA59" s="173"/>
      <c r="KTB59" s="173"/>
      <c r="KTC59" s="173"/>
      <c r="KTD59" s="173"/>
      <c r="KTE59" s="173"/>
      <c r="KTF59" s="173"/>
      <c r="KTG59" s="173"/>
      <c r="KTH59" s="173"/>
      <c r="KTI59" s="173"/>
      <c r="KTJ59" s="173"/>
      <c r="KTK59" s="173"/>
      <c r="KTL59" s="173"/>
      <c r="KTM59" s="173"/>
      <c r="KTN59" s="173"/>
      <c r="KTO59" s="173"/>
      <c r="KTP59" s="173"/>
      <c r="KTQ59" s="173"/>
      <c r="KTR59" s="173"/>
      <c r="KTS59" s="173"/>
      <c r="KTT59" s="173"/>
      <c r="KTU59" s="173"/>
      <c r="KTV59" s="173"/>
      <c r="KTW59" s="173"/>
      <c r="KTX59" s="173"/>
      <c r="KTY59" s="173"/>
      <c r="KTZ59" s="173"/>
      <c r="KUA59" s="173"/>
      <c r="KUB59" s="173"/>
      <c r="KUC59" s="173"/>
      <c r="KUD59" s="173"/>
      <c r="KUE59" s="173"/>
      <c r="KUF59" s="173"/>
      <c r="KUG59" s="173"/>
      <c r="KUH59" s="173"/>
      <c r="KUI59" s="173"/>
      <c r="KUJ59" s="173"/>
      <c r="KUK59" s="173"/>
      <c r="KUL59" s="173"/>
      <c r="KUM59" s="173"/>
      <c r="KUN59" s="173"/>
      <c r="KUO59" s="173"/>
      <c r="KUP59" s="173"/>
      <c r="KUQ59" s="173"/>
      <c r="KUR59" s="173"/>
      <c r="KUS59" s="173"/>
      <c r="KUT59" s="173"/>
      <c r="KUU59" s="173"/>
      <c r="KUV59" s="173"/>
      <c r="KUW59" s="173"/>
      <c r="KUX59" s="173"/>
      <c r="KUY59" s="173"/>
      <c r="KUZ59" s="173"/>
      <c r="KVA59" s="173"/>
      <c r="KVB59" s="173"/>
      <c r="KVC59" s="173"/>
      <c r="KVD59" s="173"/>
      <c r="KVE59" s="173"/>
      <c r="KVF59" s="173"/>
      <c r="KVG59" s="173"/>
      <c r="KVH59" s="173"/>
      <c r="KVI59" s="173"/>
      <c r="KVJ59" s="173"/>
      <c r="KVK59" s="173"/>
      <c r="KVL59" s="173"/>
      <c r="KVM59" s="173"/>
      <c r="KVN59" s="173"/>
      <c r="KVO59" s="173"/>
      <c r="KVP59" s="173"/>
      <c r="KVQ59" s="173"/>
      <c r="KVR59" s="173"/>
      <c r="KVS59" s="173"/>
      <c r="KVT59" s="173"/>
      <c r="KVU59" s="173"/>
      <c r="KVV59" s="173"/>
      <c r="KVW59" s="173"/>
      <c r="KVX59" s="173"/>
      <c r="KVY59" s="173"/>
      <c r="KVZ59" s="173"/>
      <c r="KWA59" s="173"/>
      <c r="KWB59" s="173"/>
      <c r="KWC59" s="173"/>
      <c r="KWD59" s="173"/>
      <c r="KWE59" s="173"/>
      <c r="KWF59" s="173"/>
      <c r="KWG59" s="173"/>
      <c r="KWH59" s="173"/>
      <c r="KWI59" s="173"/>
      <c r="KWJ59" s="173"/>
      <c r="KWK59" s="173"/>
      <c r="KWL59" s="173"/>
      <c r="KWM59" s="173"/>
      <c r="KWN59" s="173"/>
      <c r="KWO59" s="173"/>
      <c r="KWP59" s="173"/>
      <c r="KWQ59" s="173"/>
      <c r="KWR59" s="173"/>
      <c r="KWS59" s="173"/>
      <c r="KWT59" s="173"/>
      <c r="KWU59" s="173"/>
      <c r="KWV59" s="173"/>
      <c r="KWW59" s="173"/>
      <c r="KWX59" s="173"/>
      <c r="KWY59" s="173"/>
      <c r="KWZ59" s="173"/>
      <c r="KXA59" s="173"/>
      <c r="KXB59" s="173"/>
      <c r="KXC59" s="173"/>
      <c r="KXD59" s="173"/>
      <c r="KXE59" s="173"/>
      <c r="KXF59" s="173"/>
      <c r="KXG59" s="173"/>
      <c r="KXH59" s="173"/>
      <c r="KXI59" s="173"/>
      <c r="KXJ59" s="173"/>
      <c r="KXK59" s="173"/>
      <c r="KXL59" s="173"/>
      <c r="KXM59" s="173"/>
      <c r="KXN59" s="173"/>
      <c r="KXO59" s="173"/>
      <c r="KXP59" s="173"/>
      <c r="KXQ59" s="173"/>
      <c r="KXR59" s="173"/>
      <c r="KXS59" s="173"/>
      <c r="KXT59" s="173"/>
      <c r="KXU59" s="173"/>
      <c r="KXV59" s="173"/>
      <c r="KXW59" s="173"/>
      <c r="KXX59" s="173"/>
      <c r="KXY59" s="173"/>
      <c r="KXZ59" s="173"/>
      <c r="KYA59" s="173"/>
      <c r="KYB59" s="173"/>
      <c r="KYC59" s="173"/>
      <c r="KYD59" s="173"/>
      <c r="KYE59" s="173"/>
      <c r="KYF59" s="173"/>
      <c r="KYG59" s="173"/>
      <c r="KYH59" s="173"/>
      <c r="KYI59" s="173"/>
      <c r="KYJ59" s="173"/>
      <c r="KYK59" s="173"/>
      <c r="KYL59" s="173"/>
      <c r="KYM59" s="173"/>
      <c r="KYN59" s="173"/>
      <c r="KYO59" s="173"/>
      <c r="KYP59" s="173"/>
      <c r="KYQ59" s="173"/>
      <c r="KYR59" s="173"/>
      <c r="KYS59" s="173"/>
      <c r="KYT59" s="173"/>
      <c r="KYU59" s="173"/>
      <c r="KYV59" s="173"/>
      <c r="KYW59" s="173"/>
      <c r="KYX59" s="173"/>
      <c r="KYY59" s="173"/>
      <c r="KYZ59" s="173"/>
      <c r="KZA59" s="173"/>
      <c r="KZB59" s="173"/>
      <c r="KZC59" s="173"/>
      <c r="KZD59" s="173"/>
      <c r="KZE59" s="173"/>
      <c r="KZF59" s="173"/>
      <c r="KZG59" s="173"/>
      <c r="KZH59" s="173"/>
      <c r="KZI59" s="173"/>
      <c r="KZJ59" s="173"/>
      <c r="KZK59" s="173"/>
      <c r="KZL59" s="173"/>
      <c r="KZM59" s="173"/>
      <c r="KZN59" s="173"/>
      <c r="KZO59" s="173"/>
      <c r="KZP59" s="173"/>
      <c r="KZQ59" s="173"/>
      <c r="KZR59" s="173"/>
      <c r="KZS59" s="173"/>
      <c r="KZT59" s="173"/>
      <c r="KZU59" s="173"/>
      <c r="KZV59" s="173"/>
      <c r="KZW59" s="173"/>
      <c r="KZX59" s="173"/>
      <c r="KZY59" s="173"/>
      <c r="KZZ59" s="173"/>
      <c r="LAA59" s="173"/>
      <c r="LAB59" s="173"/>
      <c r="LAC59" s="173"/>
      <c r="LAD59" s="173"/>
      <c r="LAE59" s="173"/>
      <c r="LAF59" s="173"/>
      <c r="LAG59" s="173"/>
      <c r="LAH59" s="173"/>
      <c r="LAI59" s="173"/>
      <c r="LAJ59" s="173"/>
      <c r="LAK59" s="173"/>
      <c r="LAL59" s="173"/>
      <c r="LAM59" s="173"/>
      <c r="LAN59" s="173"/>
      <c r="LAO59" s="173"/>
      <c r="LAP59" s="173"/>
      <c r="LAQ59" s="173"/>
      <c r="LAR59" s="173"/>
      <c r="LAS59" s="173"/>
      <c r="LAT59" s="173"/>
      <c r="LAU59" s="173"/>
      <c r="LAV59" s="173"/>
      <c r="LAW59" s="173"/>
      <c r="LAX59" s="173"/>
      <c r="LAY59" s="173"/>
      <c r="LAZ59" s="173"/>
      <c r="LBA59" s="173"/>
      <c r="LBB59" s="173"/>
      <c r="LBC59" s="173"/>
      <c r="LBD59" s="173"/>
      <c r="LBE59" s="173"/>
      <c r="LBF59" s="173"/>
      <c r="LBG59" s="173"/>
      <c r="LBH59" s="173"/>
      <c r="LBI59" s="173"/>
      <c r="LBJ59" s="173"/>
      <c r="LBK59" s="173"/>
      <c r="LBL59" s="173"/>
      <c r="LBM59" s="173"/>
      <c r="LBN59" s="173"/>
      <c r="LBO59" s="173"/>
      <c r="LBP59" s="173"/>
      <c r="LBQ59" s="173"/>
      <c r="LBR59" s="173"/>
      <c r="LBS59" s="173"/>
      <c r="LBT59" s="173"/>
      <c r="LBU59" s="173"/>
      <c r="LBV59" s="173"/>
      <c r="LBW59" s="173"/>
      <c r="LBX59" s="173"/>
      <c r="LBY59" s="173"/>
      <c r="LBZ59" s="173"/>
      <c r="LCA59" s="173"/>
      <c r="LCB59" s="173"/>
      <c r="LCC59" s="173"/>
      <c r="LCD59" s="173"/>
      <c r="LCE59" s="173"/>
      <c r="LCF59" s="173"/>
      <c r="LCG59" s="173"/>
      <c r="LCH59" s="173"/>
      <c r="LCI59" s="173"/>
      <c r="LCJ59" s="173"/>
      <c r="LCK59" s="173"/>
      <c r="LCL59" s="173"/>
      <c r="LCM59" s="173"/>
      <c r="LCN59" s="173"/>
      <c r="LCO59" s="173"/>
      <c r="LCP59" s="173"/>
      <c r="LCQ59" s="173"/>
      <c r="LCR59" s="173"/>
      <c r="LCS59" s="173"/>
      <c r="LCT59" s="173"/>
      <c r="LCU59" s="173"/>
      <c r="LCV59" s="173"/>
      <c r="LCW59" s="173"/>
      <c r="LCX59" s="173"/>
      <c r="LCY59" s="173"/>
      <c r="LCZ59" s="173"/>
      <c r="LDA59" s="173"/>
      <c r="LDB59" s="173"/>
      <c r="LDC59" s="173"/>
      <c r="LDD59" s="173"/>
      <c r="LDE59" s="173"/>
      <c r="LDF59" s="173"/>
      <c r="LDG59" s="173"/>
      <c r="LDH59" s="173"/>
      <c r="LDI59" s="173"/>
      <c r="LDJ59" s="173"/>
      <c r="LDK59" s="173"/>
      <c r="LDL59" s="173"/>
      <c r="LDM59" s="173"/>
      <c r="LDN59" s="173"/>
      <c r="LDO59" s="173"/>
      <c r="LDP59" s="173"/>
      <c r="LDQ59" s="173"/>
      <c r="LDR59" s="173"/>
      <c r="LDS59" s="173"/>
      <c r="LDT59" s="173"/>
      <c r="LDU59" s="173"/>
      <c r="LDV59" s="173"/>
      <c r="LDW59" s="173"/>
      <c r="LDX59" s="173"/>
      <c r="LDY59" s="173"/>
      <c r="LDZ59" s="173"/>
      <c r="LEA59" s="173"/>
      <c r="LEB59" s="173"/>
      <c r="LEC59" s="173"/>
      <c r="LED59" s="173"/>
      <c r="LEE59" s="173"/>
      <c r="LEF59" s="173"/>
      <c r="LEG59" s="173"/>
      <c r="LEH59" s="173"/>
      <c r="LEI59" s="173"/>
      <c r="LEJ59" s="173"/>
      <c r="LEK59" s="173"/>
      <c r="LEL59" s="173"/>
      <c r="LEM59" s="173"/>
      <c r="LEN59" s="173"/>
      <c r="LEO59" s="173"/>
      <c r="LEP59" s="173"/>
      <c r="LEQ59" s="173"/>
      <c r="LER59" s="173"/>
      <c r="LES59" s="173"/>
      <c r="LET59" s="173"/>
      <c r="LEU59" s="173"/>
      <c r="LEV59" s="173"/>
      <c r="LEW59" s="173"/>
      <c r="LEX59" s="173"/>
      <c r="LEY59" s="173"/>
      <c r="LEZ59" s="173"/>
      <c r="LFA59" s="173"/>
      <c r="LFB59" s="173"/>
      <c r="LFC59" s="173"/>
      <c r="LFD59" s="173"/>
      <c r="LFE59" s="173"/>
      <c r="LFF59" s="173"/>
      <c r="LFG59" s="173"/>
      <c r="LFH59" s="173"/>
      <c r="LFI59" s="173"/>
      <c r="LFJ59" s="173"/>
      <c r="LFK59" s="173"/>
      <c r="LFL59" s="173"/>
      <c r="LFM59" s="173"/>
      <c r="LFN59" s="173"/>
      <c r="LFO59" s="173"/>
      <c r="LFP59" s="173"/>
      <c r="LFQ59" s="173"/>
      <c r="LFR59" s="173"/>
      <c r="LFS59" s="173"/>
      <c r="LFT59" s="173"/>
      <c r="LFU59" s="173"/>
      <c r="LFV59" s="173"/>
      <c r="LFW59" s="173"/>
      <c r="LFX59" s="173"/>
      <c r="LFY59" s="173"/>
      <c r="LFZ59" s="173"/>
      <c r="LGA59" s="173"/>
      <c r="LGB59" s="173"/>
      <c r="LGC59" s="173"/>
      <c r="LGD59" s="173"/>
      <c r="LGE59" s="173"/>
      <c r="LGF59" s="173"/>
      <c r="LGG59" s="173"/>
      <c r="LGH59" s="173"/>
      <c r="LGI59" s="173"/>
      <c r="LGJ59" s="173"/>
      <c r="LGK59" s="173"/>
      <c r="LGL59" s="173"/>
      <c r="LGM59" s="173"/>
      <c r="LGN59" s="173"/>
      <c r="LGO59" s="173"/>
      <c r="LGP59" s="173"/>
      <c r="LGQ59" s="173"/>
      <c r="LGR59" s="173"/>
      <c r="LGS59" s="173"/>
      <c r="LGT59" s="173"/>
      <c r="LGU59" s="173"/>
      <c r="LGV59" s="173"/>
      <c r="LGW59" s="173"/>
      <c r="LGX59" s="173"/>
      <c r="LGY59" s="173"/>
      <c r="LGZ59" s="173"/>
      <c r="LHA59" s="173"/>
      <c r="LHB59" s="173"/>
      <c r="LHC59" s="173"/>
      <c r="LHD59" s="173"/>
      <c r="LHE59" s="173"/>
      <c r="LHF59" s="173"/>
      <c r="LHG59" s="173"/>
      <c r="LHH59" s="173"/>
      <c r="LHI59" s="173"/>
      <c r="LHJ59" s="173"/>
      <c r="LHK59" s="173"/>
      <c r="LHL59" s="173"/>
      <c r="LHM59" s="173"/>
      <c r="LHN59" s="173"/>
      <c r="LHO59" s="173"/>
      <c r="LHP59" s="173"/>
      <c r="LHQ59" s="173"/>
      <c r="LHR59" s="173"/>
      <c r="LHS59" s="173"/>
      <c r="LHT59" s="173"/>
      <c r="LHU59" s="173"/>
      <c r="LHV59" s="173"/>
      <c r="LHW59" s="173"/>
      <c r="LHX59" s="173"/>
      <c r="LHY59" s="173"/>
      <c r="LHZ59" s="173"/>
      <c r="LIA59" s="173"/>
      <c r="LIB59" s="173"/>
      <c r="LIC59" s="173"/>
      <c r="LID59" s="173"/>
      <c r="LIE59" s="173"/>
      <c r="LIF59" s="173"/>
      <c r="LIG59" s="173"/>
      <c r="LIH59" s="173"/>
      <c r="LII59" s="173"/>
      <c r="LIJ59" s="173"/>
      <c r="LIK59" s="173"/>
      <c r="LIL59" s="173"/>
      <c r="LIM59" s="173"/>
      <c r="LIN59" s="173"/>
      <c r="LIO59" s="173"/>
      <c r="LIP59" s="173"/>
      <c r="LIQ59" s="173"/>
      <c r="LIR59" s="173"/>
      <c r="LIS59" s="173"/>
      <c r="LIT59" s="173"/>
      <c r="LIU59" s="173"/>
      <c r="LIV59" s="173"/>
      <c r="LIW59" s="173"/>
      <c r="LIX59" s="173"/>
      <c r="LIY59" s="173"/>
      <c r="LIZ59" s="173"/>
      <c r="LJA59" s="173"/>
      <c r="LJB59" s="173"/>
      <c r="LJC59" s="173"/>
      <c r="LJD59" s="173"/>
      <c r="LJE59" s="173"/>
      <c r="LJF59" s="173"/>
      <c r="LJG59" s="173"/>
      <c r="LJH59" s="173"/>
      <c r="LJI59" s="173"/>
      <c r="LJJ59" s="173"/>
      <c r="LJK59" s="173"/>
      <c r="LJL59" s="173"/>
      <c r="LJM59" s="173"/>
      <c r="LJN59" s="173"/>
      <c r="LJO59" s="173"/>
      <c r="LJP59" s="173"/>
      <c r="LJQ59" s="173"/>
      <c r="LJR59" s="173"/>
      <c r="LJS59" s="173"/>
      <c r="LJT59" s="173"/>
      <c r="LJU59" s="173"/>
      <c r="LJV59" s="173"/>
      <c r="LJW59" s="173"/>
      <c r="LJX59" s="173"/>
      <c r="LJY59" s="173"/>
      <c r="LJZ59" s="173"/>
      <c r="LKA59" s="173"/>
      <c r="LKB59" s="173"/>
      <c r="LKC59" s="173"/>
      <c r="LKD59" s="173"/>
      <c r="LKE59" s="173"/>
      <c r="LKF59" s="173"/>
      <c r="LKG59" s="173"/>
      <c r="LKH59" s="173"/>
      <c r="LKI59" s="173"/>
      <c r="LKJ59" s="173"/>
      <c r="LKK59" s="173"/>
      <c r="LKL59" s="173"/>
      <c r="LKM59" s="173"/>
      <c r="LKN59" s="173"/>
      <c r="LKO59" s="173"/>
      <c r="LKP59" s="173"/>
      <c r="LKQ59" s="173"/>
      <c r="LKR59" s="173"/>
      <c r="LKS59" s="173"/>
      <c r="LKT59" s="173"/>
      <c r="LKU59" s="173"/>
      <c r="LKV59" s="173"/>
      <c r="LKW59" s="173"/>
      <c r="LKX59" s="173"/>
      <c r="LKY59" s="173"/>
      <c r="LKZ59" s="173"/>
      <c r="LLA59" s="173"/>
      <c r="LLB59" s="173"/>
      <c r="LLC59" s="173"/>
      <c r="LLD59" s="173"/>
      <c r="LLE59" s="173"/>
      <c r="LLF59" s="173"/>
      <c r="LLG59" s="173"/>
      <c r="LLH59" s="173"/>
      <c r="LLI59" s="173"/>
      <c r="LLJ59" s="173"/>
      <c r="LLK59" s="173"/>
      <c r="LLL59" s="173"/>
      <c r="LLM59" s="173"/>
      <c r="LLN59" s="173"/>
      <c r="LLO59" s="173"/>
      <c r="LLP59" s="173"/>
      <c r="LLQ59" s="173"/>
      <c r="LLR59" s="173"/>
      <c r="LLS59" s="173"/>
      <c r="LLT59" s="173"/>
      <c r="LLU59" s="173"/>
      <c r="LLV59" s="173"/>
      <c r="LLW59" s="173"/>
      <c r="LLX59" s="173"/>
      <c r="LLY59" s="173"/>
      <c r="LLZ59" s="173"/>
      <c r="LMA59" s="173"/>
      <c r="LMB59" s="173"/>
      <c r="LMC59" s="173"/>
      <c r="LMD59" s="173"/>
      <c r="LME59" s="173"/>
      <c r="LMF59" s="173"/>
      <c r="LMG59" s="173"/>
      <c r="LMH59" s="173"/>
      <c r="LMI59" s="173"/>
      <c r="LMJ59" s="173"/>
      <c r="LMK59" s="173"/>
      <c r="LML59" s="173"/>
      <c r="LMM59" s="173"/>
      <c r="LMN59" s="173"/>
      <c r="LMO59" s="173"/>
      <c r="LMP59" s="173"/>
      <c r="LMQ59" s="173"/>
      <c r="LMR59" s="173"/>
      <c r="LMS59" s="173"/>
      <c r="LMT59" s="173"/>
      <c r="LMU59" s="173"/>
      <c r="LMV59" s="173"/>
      <c r="LMW59" s="173"/>
      <c r="LMX59" s="173"/>
      <c r="LMY59" s="173"/>
      <c r="LMZ59" s="173"/>
      <c r="LNA59" s="173"/>
      <c r="LNB59" s="173"/>
      <c r="LNC59" s="173"/>
      <c r="LND59" s="173"/>
      <c r="LNE59" s="173"/>
      <c r="LNF59" s="173"/>
      <c r="LNG59" s="173"/>
      <c r="LNH59" s="173"/>
      <c r="LNI59" s="173"/>
      <c r="LNJ59" s="173"/>
      <c r="LNK59" s="173"/>
      <c r="LNL59" s="173"/>
      <c r="LNM59" s="173"/>
      <c r="LNN59" s="173"/>
      <c r="LNO59" s="173"/>
      <c r="LNP59" s="173"/>
      <c r="LNQ59" s="173"/>
      <c r="LNR59" s="173"/>
      <c r="LNS59" s="173"/>
      <c r="LNT59" s="173"/>
      <c r="LNU59" s="173"/>
      <c r="LNV59" s="173"/>
      <c r="LNW59" s="173"/>
      <c r="LNX59" s="173"/>
      <c r="LNY59" s="173"/>
      <c r="LNZ59" s="173"/>
      <c r="LOA59" s="173"/>
      <c r="LOB59" s="173"/>
      <c r="LOC59" s="173"/>
      <c r="LOD59" s="173"/>
      <c r="LOE59" s="173"/>
      <c r="LOF59" s="173"/>
      <c r="LOG59" s="173"/>
      <c r="LOH59" s="173"/>
      <c r="LOI59" s="173"/>
      <c r="LOJ59" s="173"/>
      <c r="LOK59" s="173"/>
      <c r="LOL59" s="173"/>
      <c r="LOM59" s="173"/>
      <c r="LON59" s="173"/>
      <c r="LOO59" s="173"/>
      <c r="LOP59" s="173"/>
      <c r="LOQ59" s="173"/>
      <c r="LOR59" s="173"/>
      <c r="LOS59" s="173"/>
      <c r="LOT59" s="173"/>
      <c r="LOU59" s="173"/>
      <c r="LOV59" s="173"/>
      <c r="LOW59" s="173"/>
      <c r="LOX59" s="173"/>
      <c r="LOY59" s="173"/>
      <c r="LOZ59" s="173"/>
      <c r="LPA59" s="173"/>
      <c r="LPB59" s="173"/>
      <c r="LPC59" s="173"/>
      <c r="LPD59" s="173"/>
      <c r="LPE59" s="173"/>
      <c r="LPF59" s="173"/>
      <c r="LPG59" s="173"/>
      <c r="LPH59" s="173"/>
      <c r="LPI59" s="173"/>
      <c r="LPJ59" s="173"/>
      <c r="LPK59" s="173"/>
      <c r="LPL59" s="173"/>
      <c r="LPM59" s="173"/>
      <c r="LPN59" s="173"/>
      <c r="LPO59" s="173"/>
      <c r="LPP59" s="173"/>
      <c r="LPQ59" s="173"/>
      <c r="LPR59" s="173"/>
      <c r="LPS59" s="173"/>
      <c r="LPT59" s="173"/>
      <c r="LPU59" s="173"/>
      <c r="LPV59" s="173"/>
      <c r="LPW59" s="173"/>
      <c r="LPX59" s="173"/>
      <c r="LPY59" s="173"/>
      <c r="LPZ59" s="173"/>
      <c r="LQA59" s="173"/>
      <c r="LQB59" s="173"/>
      <c r="LQC59" s="173"/>
      <c r="LQD59" s="173"/>
      <c r="LQE59" s="173"/>
      <c r="LQF59" s="173"/>
      <c r="LQG59" s="173"/>
      <c r="LQH59" s="173"/>
      <c r="LQI59" s="173"/>
      <c r="LQJ59" s="173"/>
      <c r="LQK59" s="173"/>
      <c r="LQL59" s="173"/>
      <c r="LQM59" s="173"/>
      <c r="LQN59" s="173"/>
      <c r="LQO59" s="173"/>
      <c r="LQP59" s="173"/>
      <c r="LQQ59" s="173"/>
      <c r="LQR59" s="173"/>
      <c r="LQS59" s="173"/>
      <c r="LQT59" s="173"/>
      <c r="LQU59" s="173"/>
      <c r="LQV59" s="173"/>
      <c r="LQW59" s="173"/>
      <c r="LQX59" s="173"/>
      <c r="LQY59" s="173"/>
      <c r="LQZ59" s="173"/>
      <c r="LRA59" s="173"/>
      <c r="LRB59" s="173"/>
      <c r="LRC59" s="173"/>
      <c r="LRD59" s="173"/>
      <c r="LRE59" s="173"/>
      <c r="LRF59" s="173"/>
      <c r="LRG59" s="173"/>
      <c r="LRH59" s="173"/>
      <c r="LRI59" s="173"/>
      <c r="LRJ59" s="173"/>
      <c r="LRK59" s="173"/>
      <c r="LRL59" s="173"/>
      <c r="LRM59" s="173"/>
      <c r="LRN59" s="173"/>
      <c r="LRO59" s="173"/>
      <c r="LRP59" s="173"/>
      <c r="LRQ59" s="173"/>
      <c r="LRR59" s="173"/>
      <c r="LRS59" s="173"/>
      <c r="LRT59" s="173"/>
      <c r="LRU59" s="173"/>
      <c r="LRV59" s="173"/>
      <c r="LRW59" s="173"/>
      <c r="LRX59" s="173"/>
      <c r="LRY59" s="173"/>
      <c r="LRZ59" s="173"/>
      <c r="LSA59" s="173"/>
      <c r="LSB59" s="173"/>
      <c r="LSC59" s="173"/>
      <c r="LSD59" s="173"/>
      <c r="LSE59" s="173"/>
      <c r="LSF59" s="173"/>
      <c r="LSG59" s="173"/>
      <c r="LSH59" s="173"/>
      <c r="LSI59" s="173"/>
      <c r="LSJ59" s="173"/>
      <c r="LSK59" s="173"/>
      <c r="LSL59" s="173"/>
      <c r="LSM59" s="173"/>
      <c r="LSN59" s="173"/>
      <c r="LSO59" s="173"/>
      <c r="LSP59" s="173"/>
      <c r="LSQ59" s="173"/>
      <c r="LSR59" s="173"/>
      <c r="LSS59" s="173"/>
      <c r="LST59" s="173"/>
      <c r="LSU59" s="173"/>
      <c r="LSV59" s="173"/>
      <c r="LSW59" s="173"/>
      <c r="LSX59" s="173"/>
      <c r="LSY59" s="173"/>
      <c r="LSZ59" s="173"/>
      <c r="LTA59" s="173"/>
      <c r="LTB59" s="173"/>
      <c r="LTC59" s="173"/>
      <c r="LTD59" s="173"/>
      <c r="LTE59" s="173"/>
      <c r="LTF59" s="173"/>
      <c r="LTG59" s="173"/>
      <c r="LTH59" s="173"/>
      <c r="LTI59" s="173"/>
      <c r="LTJ59" s="173"/>
      <c r="LTK59" s="173"/>
      <c r="LTL59" s="173"/>
      <c r="LTM59" s="173"/>
      <c r="LTN59" s="173"/>
      <c r="LTO59" s="173"/>
      <c r="LTP59" s="173"/>
      <c r="LTQ59" s="173"/>
      <c r="LTR59" s="173"/>
      <c r="LTS59" s="173"/>
      <c r="LTT59" s="173"/>
      <c r="LTU59" s="173"/>
      <c r="LTV59" s="173"/>
      <c r="LTW59" s="173"/>
      <c r="LTX59" s="173"/>
      <c r="LTY59" s="173"/>
      <c r="LTZ59" s="173"/>
      <c r="LUA59" s="173"/>
      <c r="LUB59" s="173"/>
      <c r="LUC59" s="173"/>
      <c r="LUD59" s="173"/>
      <c r="LUE59" s="173"/>
      <c r="LUF59" s="173"/>
      <c r="LUG59" s="173"/>
      <c r="LUH59" s="173"/>
      <c r="LUI59" s="173"/>
      <c r="LUJ59" s="173"/>
      <c r="LUK59" s="173"/>
      <c r="LUL59" s="173"/>
      <c r="LUM59" s="173"/>
      <c r="LUN59" s="173"/>
      <c r="LUO59" s="173"/>
      <c r="LUP59" s="173"/>
      <c r="LUQ59" s="173"/>
      <c r="LUR59" s="173"/>
      <c r="LUS59" s="173"/>
      <c r="LUT59" s="173"/>
      <c r="LUU59" s="173"/>
      <c r="LUV59" s="173"/>
      <c r="LUW59" s="173"/>
      <c r="LUX59" s="173"/>
      <c r="LUY59" s="173"/>
      <c r="LUZ59" s="173"/>
      <c r="LVA59" s="173"/>
      <c r="LVB59" s="173"/>
      <c r="LVC59" s="173"/>
      <c r="LVD59" s="173"/>
      <c r="LVE59" s="173"/>
      <c r="LVF59" s="173"/>
      <c r="LVG59" s="173"/>
      <c r="LVH59" s="173"/>
      <c r="LVI59" s="173"/>
      <c r="LVJ59" s="173"/>
      <c r="LVK59" s="173"/>
      <c r="LVL59" s="173"/>
      <c r="LVM59" s="173"/>
      <c r="LVN59" s="173"/>
      <c r="LVO59" s="173"/>
      <c r="LVP59" s="173"/>
      <c r="LVQ59" s="173"/>
      <c r="LVR59" s="173"/>
      <c r="LVS59" s="173"/>
      <c r="LVT59" s="173"/>
      <c r="LVU59" s="173"/>
      <c r="LVV59" s="173"/>
      <c r="LVW59" s="173"/>
      <c r="LVX59" s="173"/>
      <c r="LVY59" s="173"/>
      <c r="LVZ59" s="173"/>
      <c r="LWA59" s="173"/>
      <c r="LWB59" s="173"/>
      <c r="LWC59" s="173"/>
      <c r="LWD59" s="173"/>
      <c r="LWE59" s="173"/>
      <c r="LWF59" s="173"/>
      <c r="LWG59" s="173"/>
      <c r="LWH59" s="173"/>
      <c r="LWI59" s="173"/>
      <c r="LWJ59" s="173"/>
      <c r="LWK59" s="173"/>
      <c r="LWL59" s="173"/>
      <c r="LWM59" s="173"/>
      <c r="LWN59" s="173"/>
      <c r="LWO59" s="173"/>
      <c r="LWP59" s="173"/>
      <c r="LWQ59" s="173"/>
      <c r="LWR59" s="173"/>
      <c r="LWS59" s="173"/>
      <c r="LWT59" s="173"/>
      <c r="LWU59" s="173"/>
      <c r="LWV59" s="173"/>
      <c r="LWW59" s="173"/>
      <c r="LWX59" s="173"/>
      <c r="LWY59" s="173"/>
      <c r="LWZ59" s="173"/>
      <c r="LXA59" s="173"/>
      <c r="LXB59" s="173"/>
      <c r="LXC59" s="173"/>
      <c r="LXD59" s="173"/>
      <c r="LXE59" s="173"/>
      <c r="LXF59" s="173"/>
      <c r="LXG59" s="173"/>
      <c r="LXH59" s="173"/>
      <c r="LXI59" s="173"/>
      <c r="LXJ59" s="173"/>
      <c r="LXK59" s="173"/>
      <c r="LXL59" s="173"/>
      <c r="LXM59" s="173"/>
      <c r="LXN59" s="173"/>
      <c r="LXO59" s="173"/>
      <c r="LXP59" s="173"/>
      <c r="LXQ59" s="173"/>
      <c r="LXR59" s="173"/>
      <c r="LXS59" s="173"/>
      <c r="LXT59" s="173"/>
      <c r="LXU59" s="173"/>
      <c r="LXV59" s="173"/>
      <c r="LXW59" s="173"/>
      <c r="LXX59" s="173"/>
      <c r="LXY59" s="173"/>
      <c r="LXZ59" s="173"/>
      <c r="LYA59" s="173"/>
      <c r="LYB59" s="173"/>
      <c r="LYC59" s="173"/>
      <c r="LYD59" s="173"/>
      <c r="LYE59" s="173"/>
      <c r="LYF59" s="173"/>
      <c r="LYG59" s="173"/>
      <c r="LYH59" s="173"/>
      <c r="LYI59" s="173"/>
      <c r="LYJ59" s="173"/>
      <c r="LYK59" s="173"/>
      <c r="LYL59" s="173"/>
      <c r="LYM59" s="173"/>
      <c r="LYN59" s="173"/>
      <c r="LYO59" s="173"/>
      <c r="LYP59" s="173"/>
      <c r="LYQ59" s="173"/>
      <c r="LYR59" s="173"/>
      <c r="LYS59" s="173"/>
      <c r="LYT59" s="173"/>
      <c r="LYU59" s="173"/>
      <c r="LYV59" s="173"/>
      <c r="LYW59" s="173"/>
      <c r="LYX59" s="173"/>
      <c r="LYY59" s="173"/>
      <c r="LYZ59" s="173"/>
      <c r="LZA59" s="173"/>
      <c r="LZB59" s="173"/>
      <c r="LZC59" s="173"/>
      <c r="LZD59" s="173"/>
      <c r="LZE59" s="173"/>
      <c r="LZF59" s="173"/>
      <c r="LZG59" s="173"/>
      <c r="LZH59" s="173"/>
      <c r="LZI59" s="173"/>
      <c r="LZJ59" s="173"/>
      <c r="LZK59" s="173"/>
      <c r="LZL59" s="173"/>
      <c r="LZM59" s="173"/>
      <c r="LZN59" s="173"/>
      <c r="LZO59" s="173"/>
      <c r="LZP59" s="173"/>
      <c r="LZQ59" s="173"/>
      <c r="LZR59" s="173"/>
      <c r="LZS59" s="173"/>
      <c r="LZT59" s="173"/>
      <c r="LZU59" s="173"/>
      <c r="LZV59" s="173"/>
      <c r="LZW59" s="173"/>
      <c r="LZX59" s="173"/>
      <c r="LZY59" s="173"/>
      <c r="LZZ59" s="173"/>
      <c r="MAA59" s="173"/>
      <c r="MAB59" s="173"/>
      <c r="MAC59" s="173"/>
      <c r="MAD59" s="173"/>
      <c r="MAE59" s="173"/>
      <c r="MAF59" s="173"/>
      <c r="MAG59" s="173"/>
      <c r="MAH59" s="173"/>
      <c r="MAI59" s="173"/>
      <c r="MAJ59" s="173"/>
      <c r="MAK59" s="173"/>
      <c r="MAL59" s="173"/>
      <c r="MAM59" s="173"/>
      <c r="MAN59" s="173"/>
      <c r="MAO59" s="173"/>
      <c r="MAP59" s="173"/>
      <c r="MAQ59" s="173"/>
      <c r="MAR59" s="173"/>
      <c r="MAS59" s="173"/>
      <c r="MAT59" s="173"/>
      <c r="MAU59" s="173"/>
      <c r="MAV59" s="173"/>
      <c r="MAW59" s="173"/>
      <c r="MAX59" s="173"/>
      <c r="MAY59" s="173"/>
      <c r="MAZ59" s="173"/>
      <c r="MBA59" s="173"/>
      <c r="MBB59" s="173"/>
      <c r="MBC59" s="173"/>
      <c r="MBD59" s="173"/>
      <c r="MBE59" s="173"/>
      <c r="MBF59" s="173"/>
      <c r="MBG59" s="173"/>
      <c r="MBH59" s="173"/>
      <c r="MBI59" s="173"/>
      <c r="MBJ59" s="173"/>
      <c r="MBK59" s="173"/>
      <c r="MBL59" s="173"/>
      <c r="MBM59" s="173"/>
      <c r="MBN59" s="173"/>
      <c r="MBO59" s="173"/>
      <c r="MBP59" s="173"/>
      <c r="MBQ59" s="173"/>
      <c r="MBR59" s="173"/>
      <c r="MBS59" s="173"/>
      <c r="MBT59" s="173"/>
      <c r="MBU59" s="173"/>
      <c r="MBV59" s="173"/>
      <c r="MBW59" s="173"/>
      <c r="MBX59" s="173"/>
      <c r="MBY59" s="173"/>
      <c r="MBZ59" s="173"/>
      <c r="MCA59" s="173"/>
      <c r="MCB59" s="173"/>
      <c r="MCC59" s="173"/>
      <c r="MCD59" s="173"/>
      <c r="MCE59" s="173"/>
      <c r="MCF59" s="173"/>
      <c r="MCG59" s="173"/>
      <c r="MCH59" s="173"/>
      <c r="MCI59" s="173"/>
      <c r="MCJ59" s="173"/>
      <c r="MCK59" s="173"/>
      <c r="MCL59" s="173"/>
      <c r="MCM59" s="173"/>
      <c r="MCN59" s="173"/>
      <c r="MCO59" s="173"/>
      <c r="MCP59" s="173"/>
      <c r="MCQ59" s="173"/>
      <c r="MCR59" s="173"/>
      <c r="MCS59" s="173"/>
      <c r="MCT59" s="173"/>
      <c r="MCU59" s="173"/>
      <c r="MCV59" s="173"/>
      <c r="MCW59" s="173"/>
      <c r="MCX59" s="173"/>
      <c r="MCY59" s="173"/>
      <c r="MCZ59" s="173"/>
      <c r="MDA59" s="173"/>
      <c r="MDB59" s="173"/>
      <c r="MDC59" s="173"/>
      <c r="MDD59" s="173"/>
      <c r="MDE59" s="173"/>
      <c r="MDF59" s="173"/>
      <c r="MDG59" s="173"/>
      <c r="MDH59" s="173"/>
      <c r="MDI59" s="173"/>
      <c r="MDJ59" s="173"/>
      <c r="MDK59" s="173"/>
      <c r="MDL59" s="173"/>
      <c r="MDM59" s="173"/>
      <c r="MDN59" s="173"/>
      <c r="MDO59" s="173"/>
      <c r="MDP59" s="173"/>
      <c r="MDQ59" s="173"/>
      <c r="MDR59" s="173"/>
      <c r="MDS59" s="173"/>
      <c r="MDT59" s="173"/>
      <c r="MDU59" s="173"/>
      <c r="MDV59" s="173"/>
      <c r="MDW59" s="173"/>
      <c r="MDX59" s="173"/>
      <c r="MDY59" s="173"/>
      <c r="MDZ59" s="173"/>
      <c r="MEA59" s="173"/>
      <c r="MEB59" s="173"/>
      <c r="MEC59" s="173"/>
      <c r="MED59" s="173"/>
      <c r="MEE59" s="173"/>
      <c r="MEF59" s="173"/>
      <c r="MEG59" s="173"/>
      <c r="MEH59" s="173"/>
      <c r="MEI59" s="173"/>
      <c r="MEJ59" s="173"/>
      <c r="MEK59" s="173"/>
      <c r="MEL59" s="173"/>
      <c r="MEM59" s="173"/>
      <c r="MEN59" s="173"/>
      <c r="MEO59" s="173"/>
      <c r="MEP59" s="173"/>
      <c r="MEQ59" s="173"/>
      <c r="MER59" s="173"/>
      <c r="MES59" s="173"/>
      <c r="MET59" s="173"/>
      <c r="MEU59" s="173"/>
      <c r="MEV59" s="173"/>
      <c r="MEW59" s="173"/>
      <c r="MEX59" s="173"/>
      <c r="MEY59" s="173"/>
      <c r="MEZ59" s="173"/>
      <c r="MFA59" s="173"/>
      <c r="MFB59" s="173"/>
      <c r="MFC59" s="173"/>
      <c r="MFD59" s="173"/>
      <c r="MFE59" s="173"/>
      <c r="MFF59" s="173"/>
      <c r="MFG59" s="173"/>
      <c r="MFH59" s="173"/>
      <c r="MFI59" s="173"/>
      <c r="MFJ59" s="173"/>
      <c r="MFK59" s="173"/>
      <c r="MFL59" s="173"/>
      <c r="MFM59" s="173"/>
      <c r="MFN59" s="173"/>
      <c r="MFO59" s="173"/>
      <c r="MFP59" s="173"/>
      <c r="MFQ59" s="173"/>
      <c r="MFR59" s="173"/>
      <c r="MFS59" s="173"/>
      <c r="MFT59" s="173"/>
      <c r="MFU59" s="173"/>
      <c r="MFV59" s="173"/>
      <c r="MFW59" s="173"/>
      <c r="MFX59" s="173"/>
      <c r="MFY59" s="173"/>
      <c r="MFZ59" s="173"/>
      <c r="MGA59" s="173"/>
      <c r="MGB59" s="173"/>
      <c r="MGC59" s="173"/>
      <c r="MGD59" s="173"/>
      <c r="MGE59" s="173"/>
      <c r="MGF59" s="173"/>
      <c r="MGG59" s="173"/>
      <c r="MGH59" s="173"/>
      <c r="MGI59" s="173"/>
      <c r="MGJ59" s="173"/>
      <c r="MGK59" s="173"/>
      <c r="MGL59" s="173"/>
      <c r="MGM59" s="173"/>
      <c r="MGN59" s="173"/>
      <c r="MGO59" s="173"/>
      <c r="MGP59" s="173"/>
      <c r="MGQ59" s="173"/>
      <c r="MGR59" s="173"/>
      <c r="MGS59" s="173"/>
      <c r="MGT59" s="173"/>
      <c r="MGU59" s="173"/>
      <c r="MGV59" s="173"/>
      <c r="MGW59" s="173"/>
      <c r="MGX59" s="173"/>
      <c r="MGY59" s="173"/>
      <c r="MGZ59" s="173"/>
      <c r="MHA59" s="173"/>
      <c r="MHB59" s="173"/>
      <c r="MHC59" s="173"/>
      <c r="MHD59" s="173"/>
      <c r="MHE59" s="173"/>
      <c r="MHF59" s="173"/>
      <c r="MHG59" s="173"/>
      <c r="MHH59" s="173"/>
      <c r="MHI59" s="173"/>
      <c r="MHJ59" s="173"/>
      <c r="MHK59" s="173"/>
      <c r="MHL59" s="173"/>
      <c r="MHM59" s="173"/>
      <c r="MHN59" s="173"/>
      <c r="MHO59" s="173"/>
      <c r="MHP59" s="173"/>
      <c r="MHQ59" s="173"/>
      <c r="MHR59" s="173"/>
      <c r="MHS59" s="173"/>
      <c r="MHT59" s="173"/>
      <c r="MHU59" s="173"/>
      <c r="MHV59" s="173"/>
      <c r="MHW59" s="173"/>
      <c r="MHX59" s="173"/>
      <c r="MHY59" s="173"/>
      <c r="MHZ59" s="173"/>
      <c r="MIA59" s="173"/>
      <c r="MIB59" s="173"/>
      <c r="MIC59" s="173"/>
      <c r="MID59" s="173"/>
      <c r="MIE59" s="173"/>
      <c r="MIF59" s="173"/>
      <c r="MIG59" s="173"/>
      <c r="MIH59" s="173"/>
      <c r="MII59" s="173"/>
      <c r="MIJ59" s="173"/>
      <c r="MIK59" s="173"/>
      <c r="MIL59" s="173"/>
      <c r="MIM59" s="173"/>
      <c r="MIN59" s="173"/>
      <c r="MIO59" s="173"/>
      <c r="MIP59" s="173"/>
      <c r="MIQ59" s="173"/>
      <c r="MIR59" s="173"/>
      <c r="MIS59" s="173"/>
      <c r="MIT59" s="173"/>
      <c r="MIU59" s="173"/>
      <c r="MIV59" s="173"/>
      <c r="MIW59" s="173"/>
      <c r="MIX59" s="173"/>
      <c r="MIY59" s="173"/>
      <c r="MIZ59" s="173"/>
      <c r="MJA59" s="173"/>
      <c r="MJB59" s="173"/>
      <c r="MJC59" s="173"/>
      <c r="MJD59" s="173"/>
      <c r="MJE59" s="173"/>
      <c r="MJF59" s="173"/>
      <c r="MJG59" s="173"/>
      <c r="MJH59" s="173"/>
      <c r="MJI59" s="173"/>
      <c r="MJJ59" s="173"/>
      <c r="MJK59" s="173"/>
      <c r="MJL59" s="173"/>
      <c r="MJM59" s="173"/>
      <c r="MJN59" s="173"/>
      <c r="MJO59" s="173"/>
      <c r="MJP59" s="173"/>
      <c r="MJQ59" s="173"/>
      <c r="MJR59" s="173"/>
      <c r="MJS59" s="173"/>
      <c r="MJT59" s="173"/>
      <c r="MJU59" s="173"/>
      <c r="MJV59" s="173"/>
      <c r="MJW59" s="173"/>
      <c r="MJX59" s="173"/>
      <c r="MJY59" s="173"/>
      <c r="MJZ59" s="173"/>
      <c r="MKA59" s="173"/>
      <c r="MKB59" s="173"/>
      <c r="MKC59" s="173"/>
      <c r="MKD59" s="173"/>
      <c r="MKE59" s="173"/>
      <c r="MKF59" s="173"/>
      <c r="MKG59" s="173"/>
      <c r="MKH59" s="173"/>
      <c r="MKI59" s="173"/>
      <c r="MKJ59" s="173"/>
      <c r="MKK59" s="173"/>
      <c r="MKL59" s="173"/>
      <c r="MKM59" s="173"/>
      <c r="MKN59" s="173"/>
      <c r="MKO59" s="173"/>
      <c r="MKP59" s="173"/>
      <c r="MKQ59" s="173"/>
      <c r="MKR59" s="173"/>
      <c r="MKS59" s="173"/>
      <c r="MKT59" s="173"/>
      <c r="MKU59" s="173"/>
      <c r="MKV59" s="173"/>
      <c r="MKW59" s="173"/>
      <c r="MKX59" s="173"/>
      <c r="MKY59" s="173"/>
      <c r="MKZ59" s="173"/>
      <c r="MLA59" s="173"/>
      <c r="MLB59" s="173"/>
      <c r="MLC59" s="173"/>
      <c r="MLD59" s="173"/>
      <c r="MLE59" s="173"/>
      <c r="MLF59" s="173"/>
      <c r="MLG59" s="173"/>
      <c r="MLH59" s="173"/>
      <c r="MLI59" s="173"/>
      <c r="MLJ59" s="173"/>
      <c r="MLK59" s="173"/>
      <c r="MLL59" s="173"/>
      <c r="MLM59" s="173"/>
      <c r="MLN59" s="173"/>
      <c r="MLO59" s="173"/>
      <c r="MLP59" s="173"/>
      <c r="MLQ59" s="173"/>
      <c r="MLR59" s="173"/>
      <c r="MLS59" s="173"/>
      <c r="MLT59" s="173"/>
      <c r="MLU59" s="173"/>
      <c r="MLV59" s="173"/>
      <c r="MLW59" s="173"/>
      <c r="MLX59" s="173"/>
      <c r="MLY59" s="173"/>
      <c r="MLZ59" s="173"/>
      <c r="MMA59" s="173"/>
      <c r="MMB59" s="173"/>
      <c r="MMC59" s="173"/>
      <c r="MMD59" s="173"/>
      <c r="MME59" s="173"/>
      <c r="MMF59" s="173"/>
      <c r="MMG59" s="173"/>
      <c r="MMH59" s="173"/>
      <c r="MMI59" s="173"/>
      <c r="MMJ59" s="173"/>
      <c r="MMK59" s="173"/>
      <c r="MML59" s="173"/>
      <c r="MMM59" s="173"/>
      <c r="MMN59" s="173"/>
      <c r="MMO59" s="173"/>
      <c r="MMP59" s="173"/>
      <c r="MMQ59" s="173"/>
      <c r="MMR59" s="173"/>
      <c r="MMS59" s="173"/>
      <c r="MMT59" s="173"/>
      <c r="MMU59" s="173"/>
      <c r="MMV59" s="173"/>
      <c r="MMW59" s="173"/>
      <c r="MMX59" s="173"/>
      <c r="MMY59" s="173"/>
      <c r="MMZ59" s="173"/>
      <c r="MNA59" s="173"/>
      <c r="MNB59" s="173"/>
      <c r="MNC59" s="173"/>
      <c r="MND59" s="173"/>
      <c r="MNE59" s="173"/>
      <c r="MNF59" s="173"/>
      <c r="MNG59" s="173"/>
      <c r="MNH59" s="173"/>
      <c r="MNI59" s="173"/>
      <c r="MNJ59" s="173"/>
      <c r="MNK59" s="173"/>
      <c r="MNL59" s="173"/>
      <c r="MNM59" s="173"/>
      <c r="MNN59" s="173"/>
      <c r="MNO59" s="173"/>
      <c r="MNP59" s="173"/>
      <c r="MNQ59" s="173"/>
      <c r="MNR59" s="173"/>
      <c r="MNS59" s="173"/>
      <c r="MNT59" s="173"/>
      <c r="MNU59" s="173"/>
      <c r="MNV59" s="173"/>
      <c r="MNW59" s="173"/>
      <c r="MNX59" s="173"/>
      <c r="MNY59" s="173"/>
      <c r="MNZ59" s="173"/>
      <c r="MOA59" s="173"/>
      <c r="MOB59" s="173"/>
      <c r="MOC59" s="173"/>
      <c r="MOD59" s="173"/>
      <c r="MOE59" s="173"/>
      <c r="MOF59" s="173"/>
      <c r="MOG59" s="173"/>
      <c r="MOH59" s="173"/>
      <c r="MOI59" s="173"/>
      <c r="MOJ59" s="173"/>
      <c r="MOK59" s="173"/>
      <c r="MOL59" s="173"/>
      <c r="MOM59" s="173"/>
      <c r="MON59" s="173"/>
      <c r="MOO59" s="173"/>
      <c r="MOP59" s="173"/>
      <c r="MOQ59" s="173"/>
      <c r="MOR59" s="173"/>
      <c r="MOS59" s="173"/>
      <c r="MOT59" s="173"/>
      <c r="MOU59" s="173"/>
      <c r="MOV59" s="173"/>
      <c r="MOW59" s="173"/>
      <c r="MOX59" s="173"/>
      <c r="MOY59" s="173"/>
      <c r="MOZ59" s="173"/>
      <c r="MPA59" s="173"/>
      <c r="MPB59" s="173"/>
      <c r="MPC59" s="173"/>
      <c r="MPD59" s="173"/>
      <c r="MPE59" s="173"/>
      <c r="MPF59" s="173"/>
      <c r="MPG59" s="173"/>
      <c r="MPH59" s="173"/>
      <c r="MPI59" s="173"/>
      <c r="MPJ59" s="173"/>
      <c r="MPK59" s="173"/>
      <c r="MPL59" s="173"/>
      <c r="MPM59" s="173"/>
      <c r="MPN59" s="173"/>
      <c r="MPO59" s="173"/>
      <c r="MPP59" s="173"/>
      <c r="MPQ59" s="173"/>
      <c r="MPR59" s="173"/>
      <c r="MPS59" s="173"/>
      <c r="MPT59" s="173"/>
      <c r="MPU59" s="173"/>
      <c r="MPV59" s="173"/>
      <c r="MPW59" s="173"/>
      <c r="MPX59" s="173"/>
      <c r="MPY59" s="173"/>
      <c r="MPZ59" s="173"/>
      <c r="MQA59" s="173"/>
      <c r="MQB59" s="173"/>
      <c r="MQC59" s="173"/>
      <c r="MQD59" s="173"/>
      <c r="MQE59" s="173"/>
      <c r="MQF59" s="173"/>
      <c r="MQG59" s="173"/>
      <c r="MQH59" s="173"/>
      <c r="MQI59" s="173"/>
      <c r="MQJ59" s="173"/>
      <c r="MQK59" s="173"/>
      <c r="MQL59" s="173"/>
      <c r="MQM59" s="173"/>
      <c r="MQN59" s="173"/>
      <c r="MQO59" s="173"/>
      <c r="MQP59" s="173"/>
      <c r="MQQ59" s="173"/>
      <c r="MQR59" s="173"/>
      <c r="MQS59" s="173"/>
      <c r="MQT59" s="173"/>
      <c r="MQU59" s="173"/>
      <c r="MQV59" s="173"/>
      <c r="MQW59" s="173"/>
      <c r="MQX59" s="173"/>
      <c r="MQY59" s="173"/>
      <c r="MQZ59" s="173"/>
      <c r="MRA59" s="173"/>
      <c r="MRB59" s="173"/>
      <c r="MRC59" s="173"/>
      <c r="MRD59" s="173"/>
      <c r="MRE59" s="173"/>
      <c r="MRF59" s="173"/>
      <c r="MRG59" s="173"/>
      <c r="MRH59" s="173"/>
      <c r="MRI59" s="173"/>
      <c r="MRJ59" s="173"/>
      <c r="MRK59" s="173"/>
      <c r="MRL59" s="173"/>
      <c r="MRM59" s="173"/>
      <c r="MRN59" s="173"/>
      <c r="MRO59" s="173"/>
      <c r="MRP59" s="173"/>
      <c r="MRQ59" s="173"/>
      <c r="MRR59" s="173"/>
      <c r="MRS59" s="173"/>
      <c r="MRT59" s="173"/>
      <c r="MRU59" s="173"/>
      <c r="MRV59" s="173"/>
      <c r="MRW59" s="173"/>
      <c r="MRX59" s="173"/>
      <c r="MRY59" s="173"/>
      <c r="MRZ59" s="173"/>
      <c r="MSA59" s="173"/>
      <c r="MSB59" s="173"/>
      <c r="MSC59" s="173"/>
      <c r="MSD59" s="173"/>
      <c r="MSE59" s="173"/>
      <c r="MSF59" s="173"/>
      <c r="MSG59" s="173"/>
      <c r="MSH59" s="173"/>
      <c r="MSI59" s="173"/>
      <c r="MSJ59" s="173"/>
      <c r="MSK59" s="173"/>
      <c r="MSL59" s="173"/>
      <c r="MSM59" s="173"/>
      <c r="MSN59" s="173"/>
      <c r="MSO59" s="173"/>
      <c r="MSP59" s="173"/>
      <c r="MSQ59" s="173"/>
      <c r="MSR59" s="173"/>
      <c r="MSS59" s="173"/>
      <c r="MST59" s="173"/>
      <c r="MSU59" s="173"/>
      <c r="MSV59" s="173"/>
      <c r="MSW59" s="173"/>
      <c r="MSX59" s="173"/>
      <c r="MSY59" s="173"/>
      <c r="MSZ59" s="173"/>
      <c r="MTA59" s="173"/>
      <c r="MTB59" s="173"/>
      <c r="MTC59" s="173"/>
      <c r="MTD59" s="173"/>
      <c r="MTE59" s="173"/>
      <c r="MTF59" s="173"/>
      <c r="MTG59" s="173"/>
      <c r="MTH59" s="173"/>
      <c r="MTI59" s="173"/>
      <c r="MTJ59" s="173"/>
      <c r="MTK59" s="173"/>
      <c r="MTL59" s="173"/>
      <c r="MTM59" s="173"/>
      <c r="MTN59" s="173"/>
      <c r="MTO59" s="173"/>
      <c r="MTP59" s="173"/>
      <c r="MTQ59" s="173"/>
      <c r="MTR59" s="173"/>
      <c r="MTS59" s="173"/>
      <c r="MTT59" s="173"/>
      <c r="MTU59" s="173"/>
      <c r="MTV59" s="173"/>
      <c r="MTW59" s="173"/>
      <c r="MTX59" s="173"/>
      <c r="MTY59" s="173"/>
      <c r="MTZ59" s="173"/>
      <c r="MUA59" s="173"/>
      <c r="MUB59" s="173"/>
      <c r="MUC59" s="173"/>
      <c r="MUD59" s="173"/>
      <c r="MUE59" s="173"/>
      <c r="MUF59" s="173"/>
      <c r="MUG59" s="173"/>
      <c r="MUH59" s="173"/>
      <c r="MUI59" s="173"/>
      <c r="MUJ59" s="173"/>
      <c r="MUK59" s="173"/>
      <c r="MUL59" s="173"/>
      <c r="MUM59" s="173"/>
      <c r="MUN59" s="173"/>
      <c r="MUO59" s="173"/>
      <c r="MUP59" s="173"/>
      <c r="MUQ59" s="173"/>
      <c r="MUR59" s="173"/>
      <c r="MUS59" s="173"/>
      <c r="MUT59" s="173"/>
      <c r="MUU59" s="173"/>
      <c r="MUV59" s="173"/>
      <c r="MUW59" s="173"/>
      <c r="MUX59" s="173"/>
      <c r="MUY59" s="173"/>
      <c r="MUZ59" s="173"/>
      <c r="MVA59" s="173"/>
      <c r="MVB59" s="173"/>
      <c r="MVC59" s="173"/>
      <c r="MVD59" s="173"/>
      <c r="MVE59" s="173"/>
      <c r="MVF59" s="173"/>
      <c r="MVG59" s="173"/>
      <c r="MVH59" s="173"/>
      <c r="MVI59" s="173"/>
      <c r="MVJ59" s="173"/>
      <c r="MVK59" s="173"/>
      <c r="MVL59" s="173"/>
      <c r="MVM59" s="173"/>
      <c r="MVN59" s="173"/>
      <c r="MVO59" s="173"/>
      <c r="MVP59" s="173"/>
      <c r="MVQ59" s="173"/>
      <c r="MVR59" s="173"/>
      <c r="MVS59" s="173"/>
      <c r="MVT59" s="173"/>
      <c r="MVU59" s="173"/>
      <c r="MVV59" s="173"/>
      <c r="MVW59" s="173"/>
      <c r="MVX59" s="173"/>
      <c r="MVY59" s="173"/>
      <c r="MVZ59" s="173"/>
      <c r="MWA59" s="173"/>
      <c r="MWB59" s="173"/>
      <c r="MWC59" s="173"/>
      <c r="MWD59" s="173"/>
      <c r="MWE59" s="173"/>
      <c r="MWF59" s="173"/>
      <c r="MWG59" s="173"/>
      <c r="MWH59" s="173"/>
      <c r="MWI59" s="173"/>
      <c r="MWJ59" s="173"/>
      <c r="MWK59" s="173"/>
      <c r="MWL59" s="173"/>
      <c r="MWM59" s="173"/>
      <c r="MWN59" s="173"/>
      <c r="MWO59" s="173"/>
      <c r="MWP59" s="173"/>
      <c r="MWQ59" s="173"/>
      <c r="MWR59" s="173"/>
      <c r="MWS59" s="173"/>
      <c r="MWT59" s="173"/>
      <c r="MWU59" s="173"/>
      <c r="MWV59" s="173"/>
      <c r="MWW59" s="173"/>
      <c r="MWX59" s="173"/>
      <c r="MWY59" s="173"/>
      <c r="MWZ59" s="173"/>
      <c r="MXA59" s="173"/>
      <c r="MXB59" s="173"/>
      <c r="MXC59" s="173"/>
      <c r="MXD59" s="173"/>
      <c r="MXE59" s="173"/>
      <c r="MXF59" s="173"/>
      <c r="MXG59" s="173"/>
      <c r="MXH59" s="173"/>
      <c r="MXI59" s="173"/>
      <c r="MXJ59" s="173"/>
      <c r="MXK59" s="173"/>
      <c r="MXL59" s="173"/>
      <c r="MXM59" s="173"/>
      <c r="MXN59" s="173"/>
      <c r="MXO59" s="173"/>
      <c r="MXP59" s="173"/>
      <c r="MXQ59" s="173"/>
      <c r="MXR59" s="173"/>
      <c r="MXS59" s="173"/>
      <c r="MXT59" s="173"/>
      <c r="MXU59" s="173"/>
      <c r="MXV59" s="173"/>
      <c r="MXW59" s="173"/>
      <c r="MXX59" s="173"/>
      <c r="MXY59" s="173"/>
      <c r="MXZ59" s="173"/>
      <c r="MYA59" s="173"/>
      <c r="MYB59" s="173"/>
      <c r="MYC59" s="173"/>
      <c r="MYD59" s="173"/>
      <c r="MYE59" s="173"/>
      <c r="MYF59" s="173"/>
      <c r="MYG59" s="173"/>
      <c r="MYH59" s="173"/>
      <c r="MYI59" s="173"/>
      <c r="MYJ59" s="173"/>
      <c r="MYK59" s="173"/>
      <c r="MYL59" s="173"/>
      <c r="MYM59" s="173"/>
      <c r="MYN59" s="173"/>
      <c r="MYO59" s="173"/>
      <c r="MYP59" s="173"/>
      <c r="MYQ59" s="173"/>
      <c r="MYR59" s="173"/>
      <c r="MYS59" s="173"/>
      <c r="MYT59" s="173"/>
      <c r="MYU59" s="173"/>
      <c r="MYV59" s="173"/>
      <c r="MYW59" s="173"/>
      <c r="MYX59" s="173"/>
      <c r="MYY59" s="173"/>
      <c r="MYZ59" s="173"/>
      <c r="MZA59" s="173"/>
      <c r="MZB59" s="173"/>
      <c r="MZC59" s="173"/>
      <c r="MZD59" s="173"/>
      <c r="MZE59" s="173"/>
      <c r="MZF59" s="173"/>
      <c r="MZG59" s="173"/>
      <c r="MZH59" s="173"/>
      <c r="MZI59" s="173"/>
      <c r="MZJ59" s="173"/>
      <c r="MZK59" s="173"/>
      <c r="MZL59" s="173"/>
      <c r="MZM59" s="173"/>
      <c r="MZN59" s="173"/>
      <c r="MZO59" s="173"/>
      <c r="MZP59" s="173"/>
      <c r="MZQ59" s="173"/>
      <c r="MZR59" s="173"/>
      <c r="MZS59" s="173"/>
      <c r="MZT59" s="173"/>
      <c r="MZU59" s="173"/>
      <c r="MZV59" s="173"/>
      <c r="MZW59" s="173"/>
      <c r="MZX59" s="173"/>
      <c r="MZY59" s="173"/>
      <c r="MZZ59" s="173"/>
      <c r="NAA59" s="173"/>
      <c r="NAB59" s="173"/>
      <c r="NAC59" s="173"/>
      <c r="NAD59" s="173"/>
      <c r="NAE59" s="173"/>
      <c r="NAF59" s="173"/>
      <c r="NAG59" s="173"/>
      <c r="NAH59" s="173"/>
      <c r="NAI59" s="173"/>
      <c r="NAJ59" s="173"/>
      <c r="NAK59" s="173"/>
      <c r="NAL59" s="173"/>
      <c r="NAM59" s="173"/>
      <c r="NAN59" s="173"/>
      <c r="NAO59" s="173"/>
      <c r="NAP59" s="173"/>
      <c r="NAQ59" s="173"/>
      <c r="NAR59" s="173"/>
      <c r="NAS59" s="173"/>
      <c r="NAT59" s="173"/>
      <c r="NAU59" s="173"/>
      <c r="NAV59" s="173"/>
      <c r="NAW59" s="173"/>
      <c r="NAX59" s="173"/>
      <c r="NAY59" s="173"/>
      <c r="NAZ59" s="173"/>
      <c r="NBA59" s="173"/>
      <c r="NBB59" s="173"/>
      <c r="NBC59" s="173"/>
      <c r="NBD59" s="173"/>
      <c r="NBE59" s="173"/>
      <c r="NBF59" s="173"/>
      <c r="NBG59" s="173"/>
      <c r="NBH59" s="173"/>
      <c r="NBI59" s="173"/>
      <c r="NBJ59" s="173"/>
      <c r="NBK59" s="173"/>
      <c r="NBL59" s="173"/>
      <c r="NBM59" s="173"/>
      <c r="NBN59" s="173"/>
      <c r="NBO59" s="173"/>
      <c r="NBP59" s="173"/>
      <c r="NBQ59" s="173"/>
      <c r="NBR59" s="173"/>
      <c r="NBS59" s="173"/>
      <c r="NBT59" s="173"/>
      <c r="NBU59" s="173"/>
      <c r="NBV59" s="173"/>
      <c r="NBW59" s="173"/>
      <c r="NBX59" s="173"/>
      <c r="NBY59" s="173"/>
      <c r="NBZ59" s="173"/>
      <c r="NCA59" s="173"/>
      <c r="NCB59" s="173"/>
      <c r="NCC59" s="173"/>
      <c r="NCD59" s="173"/>
      <c r="NCE59" s="173"/>
      <c r="NCF59" s="173"/>
      <c r="NCG59" s="173"/>
      <c r="NCH59" s="173"/>
      <c r="NCI59" s="173"/>
      <c r="NCJ59" s="173"/>
      <c r="NCK59" s="173"/>
      <c r="NCL59" s="173"/>
      <c r="NCM59" s="173"/>
      <c r="NCN59" s="173"/>
      <c r="NCO59" s="173"/>
      <c r="NCP59" s="173"/>
      <c r="NCQ59" s="173"/>
      <c r="NCR59" s="173"/>
      <c r="NCS59" s="173"/>
      <c r="NCT59" s="173"/>
      <c r="NCU59" s="173"/>
      <c r="NCV59" s="173"/>
      <c r="NCW59" s="173"/>
      <c r="NCX59" s="173"/>
      <c r="NCY59" s="173"/>
      <c r="NCZ59" s="173"/>
      <c r="NDA59" s="173"/>
      <c r="NDB59" s="173"/>
      <c r="NDC59" s="173"/>
      <c r="NDD59" s="173"/>
      <c r="NDE59" s="173"/>
      <c r="NDF59" s="173"/>
      <c r="NDG59" s="173"/>
      <c r="NDH59" s="173"/>
      <c r="NDI59" s="173"/>
      <c r="NDJ59" s="173"/>
      <c r="NDK59" s="173"/>
      <c r="NDL59" s="173"/>
      <c r="NDM59" s="173"/>
      <c r="NDN59" s="173"/>
      <c r="NDO59" s="173"/>
      <c r="NDP59" s="173"/>
      <c r="NDQ59" s="173"/>
      <c r="NDR59" s="173"/>
      <c r="NDS59" s="173"/>
      <c r="NDT59" s="173"/>
      <c r="NDU59" s="173"/>
      <c r="NDV59" s="173"/>
      <c r="NDW59" s="173"/>
      <c r="NDX59" s="173"/>
      <c r="NDY59" s="173"/>
      <c r="NDZ59" s="173"/>
      <c r="NEA59" s="173"/>
      <c r="NEB59" s="173"/>
      <c r="NEC59" s="173"/>
      <c r="NED59" s="173"/>
      <c r="NEE59" s="173"/>
      <c r="NEF59" s="173"/>
      <c r="NEG59" s="173"/>
      <c r="NEH59" s="173"/>
      <c r="NEI59" s="173"/>
      <c r="NEJ59" s="173"/>
      <c r="NEK59" s="173"/>
      <c r="NEL59" s="173"/>
      <c r="NEM59" s="173"/>
      <c r="NEN59" s="173"/>
      <c r="NEO59" s="173"/>
      <c r="NEP59" s="173"/>
      <c r="NEQ59" s="173"/>
      <c r="NER59" s="173"/>
      <c r="NES59" s="173"/>
      <c r="NET59" s="173"/>
      <c r="NEU59" s="173"/>
      <c r="NEV59" s="173"/>
      <c r="NEW59" s="173"/>
      <c r="NEX59" s="173"/>
      <c r="NEY59" s="173"/>
      <c r="NEZ59" s="173"/>
      <c r="NFA59" s="173"/>
      <c r="NFB59" s="173"/>
      <c r="NFC59" s="173"/>
      <c r="NFD59" s="173"/>
      <c r="NFE59" s="173"/>
      <c r="NFF59" s="173"/>
      <c r="NFG59" s="173"/>
      <c r="NFH59" s="173"/>
      <c r="NFI59" s="173"/>
      <c r="NFJ59" s="173"/>
      <c r="NFK59" s="173"/>
      <c r="NFL59" s="173"/>
      <c r="NFM59" s="173"/>
      <c r="NFN59" s="173"/>
      <c r="NFO59" s="173"/>
      <c r="NFP59" s="173"/>
      <c r="NFQ59" s="173"/>
      <c r="NFR59" s="173"/>
      <c r="NFS59" s="173"/>
      <c r="NFT59" s="173"/>
      <c r="NFU59" s="173"/>
      <c r="NFV59" s="173"/>
      <c r="NFW59" s="173"/>
      <c r="NFX59" s="173"/>
      <c r="NFY59" s="173"/>
      <c r="NFZ59" s="173"/>
      <c r="NGA59" s="173"/>
      <c r="NGB59" s="173"/>
      <c r="NGC59" s="173"/>
      <c r="NGD59" s="173"/>
      <c r="NGE59" s="173"/>
      <c r="NGF59" s="173"/>
      <c r="NGG59" s="173"/>
      <c r="NGH59" s="173"/>
      <c r="NGI59" s="173"/>
      <c r="NGJ59" s="173"/>
      <c r="NGK59" s="173"/>
      <c r="NGL59" s="173"/>
      <c r="NGM59" s="173"/>
      <c r="NGN59" s="173"/>
      <c r="NGO59" s="173"/>
      <c r="NGP59" s="173"/>
      <c r="NGQ59" s="173"/>
      <c r="NGR59" s="173"/>
      <c r="NGS59" s="173"/>
      <c r="NGT59" s="173"/>
      <c r="NGU59" s="173"/>
      <c r="NGV59" s="173"/>
      <c r="NGW59" s="173"/>
      <c r="NGX59" s="173"/>
      <c r="NGY59" s="173"/>
      <c r="NGZ59" s="173"/>
      <c r="NHA59" s="173"/>
      <c r="NHB59" s="173"/>
      <c r="NHC59" s="173"/>
      <c r="NHD59" s="173"/>
      <c r="NHE59" s="173"/>
      <c r="NHF59" s="173"/>
      <c r="NHG59" s="173"/>
      <c r="NHH59" s="173"/>
      <c r="NHI59" s="173"/>
      <c r="NHJ59" s="173"/>
      <c r="NHK59" s="173"/>
      <c r="NHL59" s="173"/>
      <c r="NHM59" s="173"/>
      <c r="NHN59" s="173"/>
      <c r="NHO59" s="173"/>
      <c r="NHP59" s="173"/>
      <c r="NHQ59" s="173"/>
      <c r="NHR59" s="173"/>
      <c r="NHS59" s="173"/>
      <c r="NHT59" s="173"/>
      <c r="NHU59" s="173"/>
      <c r="NHV59" s="173"/>
      <c r="NHW59" s="173"/>
      <c r="NHX59" s="173"/>
      <c r="NHY59" s="173"/>
      <c r="NHZ59" s="173"/>
      <c r="NIA59" s="173"/>
      <c r="NIB59" s="173"/>
      <c r="NIC59" s="173"/>
      <c r="NID59" s="173"/>
      <c r="NIE59" s="173"/>
      <c r="NIF59" s="173"/>
      <c r="NIG59" s="173"/>
      <c r="NIH59" s="173"/>
      <c r="NII59" s="173"/>
      <c r="NIJ59" s="173"/>
      <c r="NIK59" s="173"/>
      <c r="NIL59" s="173"/>
      <c r="NIM59" s="173"/>
      <c r="NIN59" s="173"/>
      <c r="NIO59" s="173"/>
      <c r="NIP59" s="173"/>
      <c r="NIQ59" s="173"/>
      <c r="NIR59" s="173"/>
      <c r="NIS59" s="173"/>
      <c r="NIT59" s="173"/>
      <c r="NIU59" s="173"/>
      <c r="NIV59" s="173"/>
      <c r="NIW59" s="173"/>
      <c r="NIX59" s="173"/>
      <c r="NIY59" s="173"/>
      <c r="NIZ59" s="173"/>
      <c r="NJA59" s="173"/>
      <c r="NJB59" s="173"/>
      <c r="NJC59" s="173"/>
      <c r="NJD59" s="173"/>
      <c r="NJE59" s="173"/>
      <c r="NJF59" s="173"/>
      <c r="NJG59" s="173"/>
      <c r="NJH59" s="173"/>
      <c r="NJI59" s="173"/>
      <c r="NJJ59" s="173"/>
      <c r="NJK59" s="173"/>
      <c r="NJL59" s="173"/>
      <c r="NJM59" s="173"/>
      <c r="NJN59" s="173"/>
      <c r="NJO59" s="173"/>
      <c r="NJP59" s="173"/>
      <c r="NJQ59" s="173"/>
      <c r="NJR59" s="173"/>
      <c r="NJS59" s="173"/>
      <c r="NJT59" s="173"/>
      <c r="NJU59" s="173"/>
      <c r="NJV59" s="173"/>
      <c r="NJW59" s="173"/>
      <c r="NJX59" s="173"/>
      <c r="NJY59" s="173"/>
      <c r="NJZ59" s="173"/>
      <c r="NKA59" s="173"/>
      <c r="NKB59" s="173"/>
      <c r="NKC59" s="173"/>
      <c r="NKD59" s="173"/>
      <c r="NKE59" s="173"/>
      <c r="NKF59" s="173"/>
      <c r="NKG59" s="173"/>
      <c r="NKH59" s="173"/>
      <c r="NKI59" s="173"/>
      <c r="NKJ59" s="173"/>
      <c r="NKK59" s="173"/>
      <c r="NKL59" s="173"/>
      <c r="NKM59" s="173"/>
      <c r="NKN59" s="173"/>
      <c r="NKO59" s="173"/>
      <c r="NKP59" s="173"/>
      <c r="NKQ59" s="173"/>
      <c r="NKR59" s="173"/>
      <c r="NKS59" s="173"/>
      <c r="NKT59" s="173"/>
      <c r="NKU59" s="173"/>
      <c r="NKV59" s="173"/>
      <c r="NKW59" s="173"/>
      <c r="NKX59" s="173"/>
      <c r="NKY59" s="173"/>
      <c r="NKZ59" s="173"/>
      <c r="NLA59" s="173"/>
      <c r="NLB59" s="173"/>
      <c r="NLC59" s="173"/>
      <c r="NLD59" s="173"/>
      <c r="NLE59" s="173"/>
      <c r="NLF59" s="173"/>
      <c r="NLG59" s="173"/>
      <c r="NLH59" s="173"/>
      <c r="NLI59" s="173"/>
      <c r="NLJ59" s="173"/>
      <c r="NLK59" s="173"/>
      <c r="NLL59" s="173"/>
      <c r="NLM59" s="173"/>
      <c r="NLN59" s="173"/>
      <c r="NLO59" s="173"/>
      <c r="NLP59" s="173"/>
      <c r="NLQ59" s="173"/>
      <c r="NLR59" s="173"/>
      <c r="NLS59" s="173"/>
      <c r="NLT59" s="173"/>
      <c r="NLU59" s="173"/>
      <c r="NLV59" s="173"/>
      <c r="NLW59" s="173"/>
      <c r="NLX59" s="173"/>
      <c r="NLY59" s="173"/>
      <c r="NLZ59" s="173"/>
      <c r="NMA59" s="173"/>
      <c r="NMB59" s="173"/>
      <c r="NMC59" s="173"/>
      <c r="NMD59" s="173"/>
      <c r="NME59" s="173"/>
      <c r="NMF59" s="173"/>
      <c r="NMG59" s="173"/>
      <c r="NMH59" s="173"/>
      <c r="NMI59" s="173"/>
      <c r="NMJ59" s="173"/>
      <c r="NMK59" s="173"/>
      <c r="NML59" s="173"/>
      <c r="NMM59" s="173"/>
      <c r="NMN59" s="173"/>
      <c r="NMO59" s="173"/>
      <c r="NMP59" s="173"/>
      <c r="NMQ59" s="173"/>
      <c r="NMR59" s="173"/>
      <c r="NMS59" s="173"/>
      <c r="NMT59" s="173"/>
      <c r="NMU59" s="173"/>
      <c r="NMV59" s="173"/>
      <c r="NMW59" s="173"/>
      <c r="NMX59" s="173"/>
      <c r="NMY59" s="173"/>
      <c r="NMZ59" s="173"/>
      <c r="NNA59" s="173"/>
      <c r="NNB59" s="173"/>
      <c r="NNC59" s="173"/>
      <c r="NND59" s="173"/>
      <c r="NNE59" s="173"/>
      <c r="NNF59" s="173"/>
      <c r="NNG59" s="173"/>
      <c r="NNH59" s="173"/>
      <c r="NNI59" s="173"/>
      <c r="NNJ59" s="173"/>
      <c r="NNK59" s="173"/>
      <c r="NNL59" s="173"/>
      <c r="NNM59" s="173"/>
      <c r="NNN59" s="173"/>
      <c r="NNO59" s="173"/>
      <c r="NNP59" s="173"/>
      <c r="NNQ59" s="173"/>
      <c r="NNR59" s="173"/>
      <c r="NNS59" s="173"/>
      <c r="NNT59" s="173"/>
      <c r="NNU59" s="173"/>
      <c r="NNV59" s="173"/>
      <c r="NNW59" s="173"/>
      <c r="NNX59" s="173"/>
      <c r="NNY59" s="173"/>
      <c r="NNZ59" s="173"/>
      <c r="NOA59" s="173"/>
      <c r="NOB59" s="173"/>
      <c r="NOC59" s="173"/>
      <c r="NOD59" s="173"/>
      <c r="NOE59" s="173"/>
      <c r="NOF59" s="173"/>
      <c r="NOG59" s="173"/>
      <c r="NOH59" s="173"/>
      <c r="NOI59" s="173"/>
      <c r="NOJ59" s="173"/>
      <c r="NOK59" s="173"/>
      <c r="NOL59" s="173"/>
      <c r="NOM59" s="173"/>
      <c r="NON59" s="173"/>
      <c r="NOO59" s="173"/>
      <c r="NOP59" s="173"/>
      <c r="NOQ59" s="173"/>
      <c r="NOR59" s="173"/>
      <c r="NOS59" s="173"/>
      <c r="NOT59" s="173"/>
      <c r="NOU59" s="173"/>
      <c r="NOV59" s="173"/>
      <c r="NOW59" s="173"/>
      <c r="NOX59" s="173"/>
      <c r="NOY59" s="173"/>
      <c r="NOZ59" s="173"/>
      <c r="NPA59" s="173"/>
      <c r="NPB59" s="173"/>
      <c r="NPC59" s="173"/>
      <c r="NPD59" s="173"/>
      <c r="NPE59" s="173"/>
      <c r="NPF59" s="173"/>
      <c r="NPG59" s="173"/>
      <c r="NPH59" s="173"/>
      <c r="NPI59" s="173"/>
      <c r="NPJ59" s="173"/>
      <c r="NPK59" s="173"/>
      <c r="NPL59" s="173"/>
      <c r="NPM59" s="173"/>
      <c r="NPN59" s="173"/>
      <c r="NPO59" s="173"/>
      <c r="NPP59" s="173"/>
      <c r="NPQ59" s="173"/>
      <c r="NPR59" s="173"/>
      <c r="NPS59" s="173"/>
      <c r="NPT59" s="173"/>
      <c r="NPU59" s="173"/>
      <c r="NPV59" s="173"/>
      <c r="NPW59" s="173"/>
      <c r="NPX59" s="173"/>
      <c r="NPY59" s="173"/>
      <c r="NPZ59" s="173"/>
      <c r="NQA59" s="173"/>
      <c r="NQB59" s="173"/>
      <c r="NQC59" s="173"/>
      <c r="NQD59" s="173"/>
      <c r="NQE59" s="173"/>
      <c r="NQF59" s="173"/>
      <c r="NQG59" s="173"/>
      <c r="NQH59" s="173"/>
      <c r="NQI59" s="173"/>
      <c r="NQJ59" s="173"/>
      <c r="NQK59" s="173"/>
      <c r="NQL59" s="173"/>
      <c r="NQM59" s="173"/>
      <c r="NQN59" s="173"/>
      <c r="NQO59" s="173"/>
      <c r="NQP59" s="173"/>
      <c r="NQQ59" s="173"/>
      <c r="NQR59" s="173"/>
      <c r="NQS59" s="173"/>
      <c r="NQT59" s="173"/>
      <c r="NQU59" s="173"/>
      <c r="NQV59" s="173"/>
      <c r="NQW59" s="173"/>
      <c r="NQX59" s="173"/>
      <c r="NQY59" s="173"/>
      <c r="NQZ59" s="173"/>
      <c r="NRA59" s="173"/>
      <c r="NRB59" s="173"/>
      <c r="NRC59" s="173"/>
      <c r="NRD59" s="173"/>
      <c r="NRE59" s="173"/>
      <c r="NRF59" s="173"/>
      <c r="NRG59" s="173"/>
      <c r="NRH59" s="173"/>
      <c r="NRI59" s="173"/>
      <c r="NRJ59" s="173"/>
      <c r="NRK59" s="173"/>
      <c r="NRL59" s="173"/>
      <c r="NRM59" s="173"/>
      <c r="NRN59" s="173"/>
      <c r="NRO59" s="173"/>
      <c r="NRP59" s="173"/>
      <c r="NRQ59" s="173"/>
      <c r="NRR59" s="173"/>
      <c r="NRS59" s="173"/>
      <c r="NRT59" s="173"/>
      <c r="NRU59" s="173"/>
      <c r="NRV59" s="173"/>
      <c r="NRW59" s="173"/>
      <c r="NRX59" s="173"/>
      <c r="NRY59" s="173"/>
      <c r="NRZ59" s="173"/>
      <c r="NSA59" s="173"/>
      <c r="NSB59" s="173"/>
      <c r="NSC59" s="173"/>
      <c r="NSD59" s="173"/>
      <c r="NSE59" s="173"/>
      <c r="NSF59" s="173"/>
      <c r="NSG59" s="173"/>
      <c r="NSH59" s="173"/>
      <c r="NSI59" s="173"/>
      <c r="NSJ59" s="173"/>
      <c r="NSK59" s="173"/>
      <c r="NSL59" s="173"/>
      <c r="NSM59" s="173"/>
      <c r="NSN59" s="173"/>
      <c r="NSO59" s="173"/>
      <c r="NSP59" s="173"/>
      <c r="NSQ59" s="173"/>
      <c r="NSR59" s="173"/>
      <c r="NSS59" s="173"/>
      <c r="NST59" s="173"/>
      <c r="NSU59" s="173"/>
      <c r="NSV59" s="173"/>
      <c r="NSW59" s="173"/>
      <c r="NSX59" s="173"/>
      <c r="NSY59" s="173"/>
      <c r="NSZ59" s="173"/>
      <c r="NTA59" s="173"/>
      <c r="NTB59" s="173"/>
      <c r="NTC59" s="173"/>
      <c r="NTD59" s="173"/>
      <c r="NTE59" s="173"/>
      <c r="NTF59" s="173"/>
      <c r="NTG59" s="173"/>
      <c r="NTH59" s="173"/>
      <c r="NTI59" s="173"/>
      <c r="NTJ59" s="173"/>
      <c r="NTK59" s="173"/>
      <c r="NTL59" s="173"/>
      <c r="NTM59" s="173"/>
      <c r="NTN59" s="173"/>
      <c r="NTO59" s="173"/>
      <c r="NTP59" s="173"/>
      <c r="NTQ59" s="173"/>
      <c r="NTR59" s="173"/>
      <c r="NTS59" s="173"/>
      <c r="NTT59" s="173"/>
      <c r="NTU59" s="173"/>
      <c r="NTV59" s="173"/>
      <c r="NTW59" s="173"/>
      <c r="NTX59" s="173"/>
      <c r="NTY59" s="173"/>
      <c r="NTZ59" s="173"/>
      <c r="NUA59" s="173"/>
      <c r="NUB59" s="173"/>
      <c r="NUC59" s="173"/>
      <c r="NUD59" s="173"/>
      <c r="NUE59" s="173"/>
      <c r="NUF59" s="173"/>
      <c r="NUG59" s="173"/>
      <c r="NUH59" s="173"/>
      <c r="NUI59" s="173"/>
      <c r="NUJ59" s="173"/>
      <c r="NUK59" s="173"/>
      <c r="NUL59" s="173"/>
      <c r="NUM59" s="173"/>
      <c r="NUN59" s="173"/>
      <c r="NUO59" s="173"/>
      <c r="NUP59" s="173"/>
      <c r="NUQ59" s="173"/>
      <c r="NUR59" s="173"/>
      <c r="NUS59" s="173"/>
      <c r="NUT59" s="173"/>
      <c r="NUU59" s="173"/>
      <c r="NUV59" s="173"/>
      <c r="NUW59" s="173"/>
      <c r="NUX59" s="173"/>
      <c r="NUY59" s="173"/>
      <c r="NUZ59" s="173"/>
      <c r="NVA59" s="173"/>
      <c r="NVB59" s="173"/>
      <c r="NVC59" s="173"/>
      <c r="NVD59" s="173"/>
      <c r="NVE59" s="173"/>
      <c r="NVF59" s="173"/>
      <c r="NVG59" s="173"/>
      <c r="NVH59" s="173"/>
      <c r="NVI59" s="173"/>
      <c r="NVJ59" s="173"/>
      <c r="NVK59" s="173"/>
      <c r="NVL59" s="173"/>
      <c r="NVM59" s="173"/>
      <c r="NVN59" s="173"/>
      <c r="NVO59" s="173"/>
      <c r="NVP59" s="173"/>
      <c r="NVQ59" s="173"/>
      <c r="NVR59" s="173"/>
      <c r="NVS59" s="173"/>
      <c r="NVT59" s="173"/>
      <c r="NVU59" s="173"/>
      <c r="NVV59" s="173"/>
      <c r="NVW59" s="173"/>
      <c r="NVX59" s="173"/>
      <c r="NVY59" s="173"/>
      <c r="NVZ59" s="173"/>
      <c r="NWA59" s="173"/>
      <c r="NWB59" s="173"/>
      <c r="NWC59" s="173"/>
      <c r="NWD59" s="173"/>
      <c r="NWE59" s="173"/>
      <c r="NWF59" s="173"/>
      <c r="NWG59" s="173"/>
      <c r="NWH59" s="173"/>
      <c r="NWI59" s="173"/>
      <c r="NWJ59" s="173"/>
      <c r="NWK59" s="173"/>
      <c r="NWL59" s="173"/>
      <c r="NWM59" s="173"/>
      <c r="NWN59" s="173"/>
      <c r="NWO59" s="173"/>
      <c r="NWP59" s="173"/>
      <c r="NWQ59" s="173"/>
      <c r="NWR59" s="173"/>
      <c r="NWS59" s="173"/>
      <c r="NWT59" s="173"/>
      <c r="NWU59" s="173"/>
      <c r="NWV59" s="173"/>
      <c r="NWW59" s="173"/>
      <c r="NWX59" s="173"/>
      <c r="NWY59" s="173"/>
      <c r="NWZ59" s="173"/>
      <c r="NXA59" s="173"/>
      <c r="NXB59" s="173"/>
      <c r="NXC59" s="173"/>
      <c r="NXD59" s="173"/>
      <c r="NXE59" s="173"/>
      <c r="NXF59" s="173"/>
      <c r="NXG59" s="173"/>
      <c r="NXH59" s="173"/>
      <c r="NXI59" s="173"/>
      <c r="NXJ59" s="173"/>
      <c r="NXK59" s="173"/>
      <c r="NXL59" s="173"/>
      <c r="NXM59" s="173"/>
      <c r="NXN59" s="173"/>
      <c r="NXO59" s="173"/>
      <c r="NXP59" s="173"/>
      <c r="NXQ59" s="173"/>
      <c r="NXR59" s="173"/>
      <c r="NXS59" s="173"/>
      <c r="NXT59" s="173"/>
      <c r="NXU59" s="173"/>
      <c r="NXV59" s="173"/>
      <c r="NXW59" s="173"/>
      <c r="NXX59" s="173"/>
      <c r="NXY59" s="173"/>
      <c r="NXZ59" s="173"/>
      <c r="NYA59" s="173"/>
      <c r="NYB59" s="173"/>
      <c r="NYC59" s="173"/>
      <c r="NYD59" s="173"/>
      <c r="NYE59" s="173"/>
      <c r="NYF59" s="173"/>
      <c r="NYG59" s="173"/>
      <c r="NYH59" s="173"/>
      <c r="NYI59" s="173"/>
      <c r="NYJ59" s="173"/>
      <c r="NYK59" s="173"/>
      <c r="NYL59" s="173"/>
      <c r="NYM59" s="173"/>
      <c r="NYN59" s="173"/>
      <c r="NYO59" s="173"/>
      <c r="NYP59" s="173"/>
      <c r="NYQ59" s="173"/>
      <c r="NYR59" s="173"/>
      <c r="NYS59" s="173"/>
      <c r="NYT59" s="173"/>
      <c r="NYU59" s="173"/>
      <c r="NYV59" s="173"/>
      <c r="NYW59" s="173"/>
      <c r="NYX59" s="173"/>
      <c r="NYY59" s="173"/>
      <c r="NYZ59" s="173"/>
      <c r="NZA59" s="173"/>
      <c r="NZB59" s="173"/>
      <c r="NZC59" s="173"/>
      <c r="NZD59" s="173"/>
      <c r="NZE59" s="173"/>
      <c r="NZF59" s="173"/>
      <c r="NZG59" s="173"/>
      <c r="NZH59" s="173"/>
      <c r="NZI59" s="173"/>
      <c r="NZJ59" s="173"/>
      <c r="NZK59" s="173"/>
      <c r="NZL59" s="173"/>
      <c r="NZM59" s="173"/>
      <c r="NZN59" s="173"/>
      <c r="NZO59" s="173"/>
      <c r="NZP59" s="173"/>
      <c r="NZQ59" s="173"/>
      <c r="NZR59" s="173"/>
      <c r="NZS59" s="173"/>
      <c r="NZT59" s="173"/>
      <c r="NZU59" s="173"/>
      <c r="NZV59" s="173"/>
      <c r="NZW59" s="173"/>
      <c r="NZX59" s="173"/>
      <c r="NZY59" s="173"/>
      <c r="NZZ59" s="173"/>
      <c r="OAA59" s="173"/>
      <c r="OAB59" s="173"/>
      <c r="OAC59" s="173"/>
      <c r="OAD59" s="173"/>
      <c r="OAE59" s="173"/>
      <c r="OAF59" s="173"/>
      <c r="OAG59" s="173"/>
      <c r="OAH59" s="173"/>
      <c r="OAI59" s="173"/>
      <c r="OAJ59" s="173"/>
      <c r="OAK59" s="173"/>
      <c r="OAL59" s="173"/>
      <c r="OAM59" s="173"/>
      <c r="OAN59" s="173"/>
      <c r="OAO59" s="173"/>
      <c r="OAP59" s="173"/>
      <c r="OAQ59" s="173"/>
      <c r="OAR59" s="173"/>
      <c r="OAS59" s="173"/>
      <c r="OAT59" s="173"/>
      <c r="OAU59" s="173"/>
      <c r="OAV59" s="173"/>
      <c r="OAW59" s="173"/>
      <c r="OAX59" s="173"/>
      <c r="OAY59" s="173"/>
      <c r="OAZ59" s="173"/>
      <c r="OBA59" s="173"/>
      <c r="OBB59" s="173"/>
      <c r="OBC59" s="173"/>
      <c r="OBD59" s="173"/>
      <c r="OBE59" s="173"/>
      <c r="OBF59" s="173"/>
      <c r="OBG59" s="173"/>
      <c r="OBH59" s="173"/>
      <c r="OBI59" s="173"/>
      <c r="OBJ59" s="173"/>
      <c r="OBK59" s="173"/>
      <c r="OBL59" s="173"/>
      <c r="OBM59" s="173"/>
      <c r="OBN59" s="173"/>
      <c r="OBO59" s="173"/>
      <c r="OBP59" s="173"/>
      <c r="OBQ59" s="173"/>
      <c r="OBR59" s="173"/>
      <c r="OBS59" s="173"/>
      <c r="OBT59" s="173"/>
      <c r="OBU59" s="173"/>
      <c r="OBV59" s="173"/>
      <c r="OBW59" s="173"/>
      <c r="OBX59" s="173"/>
      <c r="OBY59" s="173"/>
      <c r="OBZ59" s="173"/>
      <c r="OCA59" s="173"/>
      <c r="OCB59" s="173"/>
      <c r="OCC59" s="173"/>
      <c r="OCD59" s="173"/>
      <c r="OCE59" s="173"/>
      <c r="OCF59" s="173"/>
      <c r="OCG59" s="173"/>
      <c r="OCH59" s="173"/>
      <c r="OCI59" s="173"/>
      <c r="OCJ59" s="173"/>
      <c r="OCK59" s="173"/>
      <c r="OCL59" s="173"/>
      <c r="OCM59" s="173"/>
      <c r="OCN59" s="173"/>
      <c r="OCO59" s="173"/>
      <c r="OCP59" s="173"/>
      <c r="OCQ59" s="173"/>
      <c r="OCR59" s="173"/>
      <c r="OCS59" s="173"/>
      <c r="OCT59" s="173"/>
      <c r="OCU59" s="173"/>
      <c r="OCV59" s="173"/>
      <c r="OCW59" s="173"/>
      <c r="OCX59" s="173"/>
      <c r="OCY59" s="173"/>
      <c r="OCZ59" s="173"/>
      <c r="ODA59" s="173"/>
      <c r="ODB59" s="173"/>
      <c r="ODC59" s="173"/>
      <c r="ODD59" s="173"/>
      <c r="ODE59" s="173"/>
      <c r="ODF59" s="173"/>
      <c r="ODG59" s="173"/>
      <c r="ODH59" s="173"/>
      <c r="ODI59" s="173"/>
      <c r="ODJ59" s="173"/>
      <c r="ODK59" s="173"/>
      <c r="ODL59" s="173"/>
      <c r="ODM59" s="173"/>
      <c r="ODN59" s="173"/>
      <c r="ODO59" s="173"/>
      <c r="ODP59" s="173"/>
      <c r="ODQ59" s="173"/>
      <c r="ODR59" s="173"/>
      <c r="ODS59" s="173"/>
      <c r="ODT59" s="173"/>
      <c r="ODU59" s="173"/>
      <c r="ODV59" s="173"/>
      <c r="ODW59" s="173"/>
      <c r="ODX59" s="173"/>
      <c r="ODY59" s="173"/>
      <c r="ODZ59" s="173"/>
      <c r="OEA59" s="173"/>
      <c r="OEB59" s="173"/>
      <c r="OEC59" s="173"/>
      <c r="OED59" s="173"/>
      <c r="OEE59" s="173"/>
      <c r="OEF59" s="173"/>
      <c r="OEG59" s="173"/>
      <c r="OEH59" s="173"/>
      <c r="OEI59" s="173"/>
      <c r="OEJ59" s="173"/>
      <c r="OEK59" s="173"/>
      <c r="OEL59" s="173"/>
      <c r="OEM59" s="173"/>
      <c r="OEN59" s="173"/>
      <c r="OEO59" s="173"/>
      <c r="OEP59" s="173"/>
      <c r="OEQ59" s="173"/>
      <c r="OER59" s="173"/>
      <c r="OES59" s="173"/>
      <c r="OET59" s="173"/>
      <c r="OEU59" s="173"/>
      <c r="OEV59" s="173"/>
      <c r="OEW59" s="173"/>
      <c r="OEX59" s="173"/>
      <c r="OEY59" s="173"/>
      <c r="OEZ59" s="173"/>
      <c r="OFA59" s="173"/>
      <c r="OFB59" s="173"/>
      <c r="OFC59" s="173"/>
      <c r="OFD59" s="173"/>
      <c r="OFE59" s="173"/>
      <c r="OFF59" s="173"/>
      <c r="OFG59" s="173"/>
      <c r="OFH59" s="173"/>
      <c r="OFI59" s="173"/>
      <c r="OFJ59" s="173"/>
      <c r="OFK59" s="173"/>
      <c r="OFL59" s="173"/>
      <c r="OFM59" s="173"/>
      <c r="OFN59" s="173"/>
      <c r="OFO59" s="173"/>
      <c r="OFP59" s="173"/>
      <c r="OFQ59" s="173"/>
      <c r="OFR59" s="173"/>
      <c r="OFS59" s="173"/>
      <c r="OFT59" s="173"/>
      <c r="OFU59" s="173"/>
      <c r="OFV59" s="173"/>
      <c r="OFW59" s="173"/>
      <c r="OFX59" s="173"/>
      <c r="OFY59" s="173"/>
      <c r="OFZ59" s="173"/>
      <c r="OGA59" s="173"/>
      <c r="OGB59" s="173"/>
      <c r="OGC59" s="173"/>
      <c r="OGD59" s="173"/>
      <c r="OGE59" s="173"/>
      <c r="OGF59" s="173"/>
      <c r="OGG59" s="173"/>
      <c r="OGH59" s="173"/>
      <c r="OGI59" s="173"/>
      <c r="OGJ59" s="173"/>
      <c r="OGK59" s="173"/>
      <c r="OGL59" s="173"/>
      <c r="OGM59" s="173"/>
      <c r="OGN59" s="173"/>
      <c r="OGO59" s="173"/>
      <c r="OGP59" s="173"/>
      <c r="OGQ59" s="173"/>
      <c r="OGR59" s="173"/>
      <c r="OGS59" s="173"/>
      <c r="OGT59" s="173"/>
      <c r="OGU59" s="173"/>
      <c r="OGV59" s="173"/>
      <c r="OGW59" s="173"/>
      <c r="OGX59" s="173"/>
      <c r="OGY59" s="173"/>
      <c r="OGZ59" s="173"/>
      <c r="OHA59" s="173"/>
      <c r="OHB59" s="173"/>
      <c r="OHC59" s="173"/>
      <c r="OHD59" s="173"/>
      <c r="OHE59" s="173"/>
      <c r="OHF59" s="173"/>
      <c r="OHG59" s="173"/>
      <c r="OHH59" s="173"/>
      <c r="OHI59" s="173"/>
      <c r="OHJ59" s="173"/>
      <c r="OHK59" s="173"/>
      <c r="OHL59" s="173"/>
      <c r="OHM59" s="173"/>
      <c r="OHN59" s="173"/>
      <c r="OHO59" s="173"/>
      <c r="OHP59" s="173"/>
      <c r="OHQ59" s="173"/>
      <c r="OHR59" s="173"/>
      <c r="OHS59" s="173"/>
      <c r="OHT59" s="173"/>
      <c r="OHU59" s="173"/>
      <c r="OHV59" s="173"/>
      <c r="OHW59" s="173"/>
      <c r="OHX59" s="173"/>
      <c r="OHY59" s="173"/>
      <c r="OHZ59" s="173"/>
      <c r="OIA59" s="173"/>
      <c r="OIB59" s="173"/>
      <c r="OIC59" s="173"/>
      <c r="OID59" s="173"/>
      <c r="OIE59" s="173"/>
      <c r="OIF59" s="173"/>
      <c r="OIG59" s="173"/>
      <c r="OIH59" s="173"/>
      <c r="OII59" s="173"/>
      <c r="OIJ59" s="173"/>
      <c r="OIK59" s="173"/>
      <c r="OIL59" s="173"/>
      <c r="OIM59" s="173"/>
      <c r="OIN59" s="173"/>
      <c r="OIO59" s="173"/>
      <c r="OIP59" s="173"/>
      <c r="OIQ59" s="173"/>
      <c r="OIR59" s="173"/>
      <c r="OIS59" s="173"/>
      <c r="OIT59" s="173"/>
      <c r="OIU59" s="173"/>
      <c r="OIV59" s="173"/>
      <c r="OIW59" s="173"/>
      <c r="OIX59" s="173"/>
      <c r="OIY59" s="173"/>
      <c r="OIZ59" s="173"/>
      <c r="OJA59" s="173"/>
      <c r="OJB59" s="173"/>
      <c r="OJC59" s="173"/>
      <c r="OJD59" s="173"/>
      <c r="OJE59" s="173"/>
      <c r="OJF59" s="173"/>
      <c r="OJG59" s="173"/>
      <c r="OJH59" s="173"/>
      <c r="OJI59" s="173"/>
      <c r="OJJ59" s="173"/>
      <c r="OJK59" s="173"/>
      <c r="OJL59" s="173"/>
      <c r="OJM59" s="173"/>
      <c r="OJN59" s="173"/>
      <c r="OJO59" s="173"/>
      <c r="OJP59" s="173"/>
      <c r="OJQ59" s="173"/>
      <c r="OJR59" s="173"/>
      <c r="OJS59" s="173"/>
      <c r="OJT59" s="173"/>
      <c r="OJU59" s="173"/>
      <c r="OJV59" s="173"/>
      <c r="OJW59" s="173"/>
      <c r="OJX59" s="173"/>
      <c r="OJY59" s="173"/>
      <c r="OJZ59" s="173"/>
      <c r="OKA59" s="173"/>
      <c r="OKB59" s="173"/>
      <c r="OKC59" s="173"/>
      <c r="OKD59" s="173"/>
      <c r="OKE59" s="173"/>
      <c r="OKF59" s="173"/>
      <c r="OKG59" s="173"/>
      <c r="OKH59" s="173"/>
      <c r="OKI59" s="173"/>
      <c r="OKJ59" s="173"/>
      <c r="OKK59" s="173"/>
      <c r="OKL59" s="173"/>
      <c r="OKM59" s="173"/>
      <c r="OKN59" s="173"/>
      <c r="OKO59" s="173"/>
      <c r="OKP59" s="173"/>
      <c r="OKQ59" s="173"/>
      <c r="OKR59" s="173"/>
      <c r="OKS59" s="173"/>
      <c r="OKT59" s="173"/>
      <c r="OKU59" s="173"/>
      <c r="OKV59" s="173"/>
      <c r="OKW59" s="173"/>
      <c r="OKX59" s="173"/>
      <c r="OKY59" s="173"/>
      <c r="OKZ59" s="173"/>
      <c r="OLA59" s="173"/>
      <c r="OLB59" s="173"/>
      <c r="OLC59" s="173"/>
      <c r="OLD59" s="173"/>
      <c r="OLE59" s="173"/>
      <c r="OLF59" s="173"/>
      <c r="OLG59" s="173"/>
      <c r="OLH59" s="173"/>
      <c r="OLI59" s="173"/>
      <c r="OLJ59" s="173"/>
      <c r="OLK59" s="173"/>
      <c r="OLL59" s="173"/>
      <c r="OLM59" s="173"/>
      <c r="OLN59" s="173"/>
      <c r="OLO59" s="173"/>
      <c r="OLP59" s="173"/>
      <c r="OLQ59" s="173"/>
      <c r="OLR59" s="173"/>
      <c r="OLS59" s="173"/>
      <c r="OLT59" s="173"/>
      <c r="OLU59" s="173"/>
      <c r="OLV59" s="173"/>
      <c r="OLW59" s="173"/>
      <c r="OLX59" s="173"/>
      <c r="OLY59" s="173"/>
      <c r="OLZ59" s="173"/>
      <c r="OMA59" s="173"/>
      <c r="OMB59" s="173"/>
      <c r="OMC59" s="173"/>
      <c r="OMD59" s="173"/>
      <c r="OME59" s="173"/>
      <c r="OMF59" s="173"/>
      <c r="OMG59" s="173"/>
      <c r="OMH59" s="173"/>
      <c r="OMI59" s="173"/>
      <c r="OMJ59" s="173"/>
      <c r="OMK59" s="173"/>
      <c r="OML59" s="173"/>
      <c r="OMM59" s="173"/>
      <c r="OMN59" s="173"/>
      <c r="OMO59" s="173"/>
      <c r="OMP59" s="173"/>
      <c r="OMQ59" s="173"/>
      <c r="OMR59" s="173"/>
      <c r="OMS59" s="173"/>
      <c r="OMT59" s="173"/>
      <c r="OMU59" s="173"/>
      <c r="OMV59" s="173"/>
      <c r="OMW59" s="173"/>
      <c r="OMX59" s="173"/>
      <c r="OMY59" s="173"/>
      <c r="OMZ59" s="173"/>
      <c r="ONA59" s="173"/>
      <c r="ONB59" s="173"/>
      <c r="ONC59" s="173"/>
      <c r="OND59" s="173"/>
      <c r="ONE59" s="173"/>
      <c r="ONF59" s="173"/>
      <c r="ONG59" s="173"/>
      <c r="ONH59" s="173"/>
      <c r="ONI59" s="173"/>
      <c r="ONJ59" s="173"/>
      <c r="ONK59" s="173"/>
      <c r="ONL59" s="173"/>
      <c r="ONM59" s="173"/>
      <c r="ONN59" s="173"/>
      <c r="ONO59" s="173"/>
      <c r="ONP59" s="173"/>
      <c r="ONQ59" s="173"/>
      <c r="ONR59" s="173"/>
      <c r="ONS59" s="173"/>
      <c r="ONT59" s="173"/>
      <c r="ONU59" s="173"/>
      <c r="ONV59" s="173"/>
      <c r="ONW59" s="173"/>
      <c r="ONX59" s="173"/>
      <c r="ONY59" s="173"/>
      <c r="ONZ59" s="173"/>
      <c r="OOA59" s="173"/>
      <c r="OOB59" s="173"/>
      <c r="OOC59" s="173"/>
      <c r="OOD59" s="173"/>
      <c r="OOE59" s="173"/>
      <c r="OOF59" s="173"/>
      <c r="OOG59" s="173"/>
      <c r="OOH59" s="173"/>
      <c r="OOI59" s="173"/>
      <c r="OOJ59" s="173"/>
      <c r="OOK59" s="173"/>
      <c r="OOL59" s="173"/>
      <c r="OOM59" s="173"/>
      <c r="OON59" s="173"/>
      <c r="OOO59" s="173"/>
      <c r="OOP59" s="173"/>
      <c r="OOQ59" s="173"/>
      <c r="OOR59" s="173"/>
      <c r="OOS59" s="173"/>
      <c r="OOT59" s="173"/>
      <c r="OOU59" s="173"/>
      <c r="OOV59" s="173"/>
      <c r="OOW59" s="173"/>
      <c r="OOX59" s="173"/>
      <c r="OOY59" s="173"/>
      <c r="OOZ59" s="173"/>
      <c r="OPA59" s="173"/>
      <c r="OPB59" s="173"/>
      <c r="OPC59" s="173"/>
      <c r="OPD59" s="173"/>
      <c r="OPE59" s="173"/>
      <c r="OPF59" s="173"/>
      <c r="OPG59" s="173"/>
      <c r="OPH59" s="173"/>
      <c r="OPI59" s="173"/>
      <c r="OPJ59" s="173"/>
      <c r="OPK59" s="173"/>
      <c r="OPL59" s="173"/>
      <c r="OPM59" s="173"/>
      <c r="OPN59" s="173"/>
      <c r="OPO59" s="173"/>
      <c r="OPP59" s="173"/>
      <c r="OPQ59" s="173"/>
      <c r="OPR59" s="173"/>
      <c r="OPS59" s="173"/>
      <c r="OPT59" s="173"/>
      <c r="OPU59" s="173"/>
      <c r="OPV59" s="173"/>
      <c r="OPW59" s="173"/>
      <c r="OPX59" s="173"/>
      <c r="OPY59" s="173"/>
      <c r="OPZ59" s="173"/>
      <c r="OQA59" s="173"/>
      <c r="OQB59" s="173"/>
      <c r="OQC59" s="173"/>
      <c r="OQD59" s="173"/>
      <c r="OQE59" s="173"/>
      <c r="OQF59" s="173"/>
      <c r="OQG59" s="173"/>
      <c r="OQH59" s="173"/>
      <c r="OQI59" s="173"/>
      <c r="OQJ59" s="173"/>
      <c r="OQK59" s="173"/>
      <c r="OQL59" s="173"/>
      <c r="OQM59" s="173"/>
      <c r="OQN59" s="173"/>
      <c r="OQO59" s="173"/>
      <c r="OQP59" s="173"/>
      <c r="OQQ59" s="173"/>
      <c r="OQR59" s="173"/>
      <c r="OQS59" s="173"/>
      <c r="OQT59" s="173"/>
      <c r="OQU59" s="173"/>
      <c r="OQV59" s="173"/>
      <c r="OQW59" s="173"/>
      <c r="OQX59" s="173"/>
      <c r="OQY59" s="173"/>
      <c r="OQZ59" s="173"/>
      <c r="ORA59" s="173"/>
      <c r="ORB59" s="173"/>
      <c r="ORC59" s="173"/>
      <c r="ORD59" s="173"/>
      <c r="ORE59" s="173"/>
      <c r="ORF59" s="173"/>
      <c r="ORG59" s="173"/>
      <c r="ORH59" s="173"/>
      <c r="ORI59" s="173"/>
      <c r="ORJ59" s="173"/>
      <c r="ORK59" s="173"/>
      <c r="ORL59" s="173"/>
      <c r="ORM59" s="173"/>
      <c r="ORN59" s="173"/>
      <c r="ORO59" s="173"/>
      <c r="ORP59" s="173"/>
      <c r="ORQ59" s="173"/>
      <c r="ORR59" s="173"/>
      <c r="ORS59" s="173"/>
      <c r="ORT59" s="173"/>
      <c r="ORU59" s="173"/>
      <c r="ORV59" s="173"/>
      <c r="ORW59" s="173"/>
      <c r="ORX59" s="173"/>
      <c r="ORY59" s="173"/>
      <c r="ORZ59" s="173"/>
      <c r="OSA59" s="173"/>
      <c r="OSB59" s="173"/>
      <c r="OSC59" s="173"/>
      <c r="OSD59" s="173"/>
      <c r="OSE59" s="173"/>
      <c r="OSF59" s="173"/>
      <c r="OSG59" s="173"/>
      <c r="OSH59" s="173"/>
      <c r="OSI59" s="173"/>
      <c r="OSJ59" s="173"/>
      <c r="OSK59" s="173"/>
      <c r="OSL59" s="173"/>
      <c r="OSM59" s="173"/>
      <c r="OSN59" s="173"/>
      <c r="OSO59" s="173"/>
      <c r="OSP59" s="173"/>
      <c r="OSQ59" s="173"/>
      <c r="OSR59" s="173"/>
      <c r="OSS59" s="173"/>
      <c r="OST59" s="173"/>
      <c r="OSU59" s="173"/>
      <c r="OSV59" s="173"/>
      <c r="OSW59" s="173"/>
      <c r="OSX59" s="173"/>
      <c r="OSY59" s="173"/>
      <c r="OSZ59" s="173"/>
      <c r="OTA59" s="173"/>
      <c r="OTB59" s="173"/>
      <c r="OTC59" s="173"/>
      <c r="OTD59" s="173"/>
      <c r="OTE59" s="173"/>
      <c r="OTF59" s="173"/>
      <c r="OTG59" s="173"/>
      <c r="OTH59" s="173"/>
      <c r="OTI59" s="173"/>
      <c r="OTJ59" s="173"/>
      <c r="OTK59" s="173"/>
      <c r="OTL59" s="173"/>
      <c r="OTM59" s="173"/>
      <c r="OTN59" s="173"/>
      <c r="OTO59" s="173"/>
      <c r="OTP59" s="173"/>
      <c r="OTQ59" s="173"/>
      <c r="OTR59" s="173"/>
      <c r="OTS59" s="173"/>
      <c r="OTT59" s="173"/>
      <c r="OTU59" s="173"/>
      <c r="OTV59" s="173"/>
      <c r="OTW59" s="173"/>
      <c r="OTX59" s="173"/>
      <c r="OTY59" s="173"/>
      <c r="OTZ59" s="173"/>
      <c r="OUA59" s="173"/>
      <c r="OUB59" s="173"/>
      <c r="OUC59" s="173"/>
      <c r="OUD59" s="173"/>
      <c r="OUE59" s="173"/>
      <c r="OUF59" s="173"/>
      <c r="OUG59" s="173"/>
      <c r="OUH59" s="173"/>
      <c r="OUI59" s="173"/>
      <c r="OUJ59" s="173"/>
      <c r="OUK59" s="173"/>
      <c r="OUL59" s="173"/>
      <c r="OUM59" s="173"/>
      <c r="OUN59" s="173"/>
      <c r="OUO59" s="173"/>
      <c r="OUP59" s="173"/>
      <c r="OUQ59" s="173"/>
      <c r="OUR59" s="173"/>
      <c r="OUS59" s="173"/>
      <c r="OUT59" s="173"/>
      <c r="OUU59" s="173"/>
      <c r="OUV59" s="173"/>
      <c r="OUW59" s="173"/>
      <c r="OUX59" s="173"/>
      <c r="OUY59" s="173"/>
      <c r="OUZ59" s="173"/>
      <c r="OVA59" s="173"/>
      <c r="OVB59" s="173"/>
      <c r="OVC59" s="173"/>
      <c r="OVD59" s="173"/>
      <c r="OVE59" s="173"/>
      <c r="OVF59" s="173"/>
      <c r="OVG59" s="173"/>
      <c r="OVH59" s="173"/>
      <c r="OVI59" s="173"/>
      <c r="OVJ59" s="173"/>
      <c r="OVK59" s="173"/>
      <c r="OVL59" s="173"/>
      <c r="OVM59" s="173"/>
      <c r="OVN59" s="173"/>
      <c r="OVO59" s="173"/>
      <c r="OVP59" s="173"/>
      <c r="OVQ59" s="173"/>
      <c r="OVR59" s="173"/>
      <c r="OVS59" s="173"/>
      <c r="OVT59" s="173"/>
      <c r="OVU59" s="173"/>
      <c r="OVV59" s="173"/>
      <c r="OVW59" s="173"/>
      <c r="OVX59" s="173"/>
      <c r="OVY59" s="173"/>
      <c r="OVZ59" s="173"/>
      <c r="OWA59" s="173"/>
      <c r="OWB59" s="173"/>
      <c r="OWC59" s="173"/>
      <c r="OWD59" s="173"/>
      <c r="OWE59" s="173"/>
      <c r="OWF59" s="173"/>
      <c r="OWG59" s="173"/>
      <c r="OWH59" s="173"/>
      <c r="OWI59" s="173"/>
      <c r="OWJ59" s="173"/>
      <c r="OWK59" s="173"/>
      <c r="OWL59" s="173"/>
      <c r="OWM59" s="173"/>
      <c r="OWN59" s="173"/>
      <c r="OWO59" s="173"/>
      <c r="OWP59" s="173"/>
      <c r="OWQ59" s="173"/>
      <c r="OWR59" s="173"/>
      <c r="OWS59" s="173"/>
      <c r="OWT59" s="173"/>
      <c r="OWU59" s="173"/>
      <c r="OWV59" s="173"/>
      <c r="OWW59" s="173"/>
      <c r="OWX59" s="173"/>
      <c r="OWY59" s="173"/>
      <c r="OWZ59" s="173"/>
      <c r="OXA59" s="173"/>
      <c r="OXB59" s="173"/>
      <c r="OXC59" s="173"/>
      <c r="OXD59" s="173"/>
      <c r="OXE59" s="173"/>
      <c r="OXF59" s="173"/>
      <c r="OXG59" s="173"/>
      <c r="OXH59" s="173"/>
      <c r="OXI59" s="173"/>
      <c r="OXJ59" s="173"/>
      <c r="OXK59" s="173"/>
      <c r="OXL59" s="173"/>
      <c r="OXM59" s="173"/>
      <c r="OXN59" s="173"/>
      <c r="OXO59" s="173"/>
      <c r="OXP59" s="173"/>
      <c r="OXQ59" s="173"/>
      <c r="OXR59" s="173"/>
      <c r="OXS59" s="173"/>
      <c r="OXT59" s="173"/>
      <c r="OXU59" s="173"/>
      <c r="OXV59" s="173"/>
      <c r="OXW59" s="173"/>
      <c r="OXX59" s="173"/>
      <c r="OXY59" s="173"/>
      <c r="OXZ59" s="173"/>
      <c r="OYA59" s="173"/>
      <c r="OYB59" s="173"/>
      <c r="OYC59" s="173"/>
      <c r="OYD59" s="173"/>
      <c r="OYE59" s="173"/>
      <c r="OYF59" s="173"/>
      <c r="OYG59" s="173"/>
      <c r="OYH59" s="173"/>
      <c r="OYI59" s="173"/>
      <c r="OYJ59" s="173"/>
      <c r="OYK59" s="173"/>
      <c r="OYL59" s="173"/>
      <c r="OYM59" s="173"/>
      <c r="OYN59" s="173"/>
      <c r="OYO59" s="173"/>
      <c r="OYP59" s="173"/>
      <c r="OYQ59" s="173"/>
      <c r="OYR59" s="173"/>
      <c r="OYS59" s="173"/>
      <c r="OYT59" s="173"/>
      <c r="OYU59" s="173"/>
      <c r="OYV59" s="173"/>
      <c r="OYW59" s="173"/>
      <c r="OYX59" s="173"/>
      <c r="OYY59" s="173"/>
      <c r="OYZ59" s="173"/>
      <c r="OZA59" s="173"/>
      <c r="OZB59" s="173"/>
      <c r="OZC59" s="173"/>
      <c r="OZD59" s="173"/>
      <c r="OZE59" s="173"/>
      <c r="OZF59" s="173"/>
      <c r="OZG59" s="173"/>
      <c r="OZH59" s="173"/>
      <c r="OZI59" s="173"/>
      <c r="OZJ59" s="173"/>
      <c r="OZK59" s="173"/>
      <c r="OZL59" s="173"/>
      <c r="OZM59" s="173"/>
      <c r="OZN59" s="173"/>
      <c r="OZO59" s="173"/>
      <c r="OZP59" s="173"/>
      <c r="OZQ59" s="173"/>
      <c r="OZR59" s="173"/>
      <c r="OZS59" s="173"/>
      <c r="OZT59" s="173"/>
      <c r="OZU59" s="173"/>
      <c r="OZV59" s="173"/>
      <c r="OZW59" s="173"/>
      <c r="OZX59" s="173"/>
      <c r="OZY59" s="173"/>
      <c r="OZZ59" s="173"/>
      <c r="PAA59" s="173"/>
      <c r="PAB59" s="173"/>
      <c r="PAC59" s="173"/>
      <c r="PAD59" s="173"/>
      <c r="PAE59" s="173"/>
      <c r="PAF59" s="173"/>
      <c r="PAG59" s="173"/>
      <c r="PAH59" s="173"/>
      <c r="PAI59" s="173"/>
      <c r="PAJ59" s="173"/>
      <c r="PAK59" s="173"/>
      <c r="PAL59" s="173"/>
      <c r="PAM59" s="173"/>
      <c r="PAN59" s="173"/>
      <c r="PAO59" s="173"/>
      <c r="PAP59" s="173"/>
      <c r="PAQ59" s="173"/>
      <c r="PAR59" s="173"/>
      <c r="PAS59" s="173"/>
      <c r="PAT59" s="173"/>
      <c r="PAU59" s="173"/>
      <c r="PAV59" s="173"/>
      <c r="PAW59" s="173"/>
      <c r="PAX59" s="173"/>
      <c r="PAY59" s="173"/>
      <c r="PAZ59" s="173"/>
      <c r="PBA59" s="173"/>
      <c r="PBB59" s="173"/>
      <c r="PBC59" s="173"/>
      <c r="PBD59" s="173"/>
      <c r="PBE59" s="173"/>
      <c r="PBF59" s="173"/>
      <c r="PBG59" s="173"/>
      <c r="PBH59" s="173"/>
      <c r="PBI59" s="173"/>
      <c r="PBJ59" s="173"/>
      <c r="PBK59" s="173"/>
      <c r="PBL59" s="173"/>
      <c r="PBM59" s="173"/>
      <c r="PBN59" s="173"/>
      <c r="PBO59" s="173"/>
      <c r="PBP59" s="173"/>
      <c r="PBQ59" s="173"/>
      <c r="PBR59" s="173"/>
      <c r="PBS59" s="173"/>
      <c r="PBT59" s="173"/>
      <c r="PBU59" s="173"/>
      <c r="PBV59" s="173"/>
      <c r="PBW59" s="173"/>
      <c r="PBX59" s="173"/>
      <c r="PBY59" s="173"/>
      <c r="PBZ59" s="173"/>
      <c r="PCA59" s="173"/>
      <c r="PCB59" s="173"/>
      <c r="PCC59" s="173"/>
      <c r="PCD59" s="173"/>
      <c r="PCE59" s="173"/>
      <c r="PCF59" s="173"/>
      <c r="PCG59" s="173"/>
      <c r="PCH59" s="173"/>
      <c r="PCI59" s="173"/>
      <c r="PCJ59" s="173"/>
      <c r="PCK59" s="173"/>
      <c r="PCL59" s="173"/>
      <c r="PCM59" s="173"/>
      <c r="PCN59" s="173"/>
      <c r="PCO59" s="173"/>
      <c r="PCP59" s="173"/>
      <c r="PCQ59" s="173"/>
      <c r="PCR59" s="173"/>
      <c r="PCS59" s="173"/>
      <c r="PCT59" s="173"/>
      <c r="PCU59" s="173"/>
      <c r="PCV59" s="173"/>
      <c r="PCW59" s="173"/>
      <c r="PCX59" s="173"/>
      <c r="PCY59" s="173"/>
      <c r="PCZ59" s="173"/>
      <c r="PDA59" s="173"/>
      <c r="PDB59" s="173"/>
      <c r="PDC59" s="173"/>
      <c r="PDD59" s="173"/>
      <c r="PDE59" s="173"/>
      <c r="PDF59" s="173"/>
      <c r="PDG59" s="173"/>
      <c r="PDH59" s="173"/>
      <c r="PDI59" s="173"/>
      <c r="PDJ59" s="173"/>
      <c r="PDK59" s="173"/>
      <c r="PDL59" s="173"/>
      <c r="PDM59" s="173"/>
      <c r="PDN59" s="173"/>
      <c r="PDO59" s="173"/>
      <c r="PDP59" s="173"/>
      <c r="PDQ59" s="173"/>
      <c r="PDR59" s="173"/>
      <c r="PDS59" s="173"/>
      <c r="PDT59" s="173"/>
      <c r="PDU59" s="173"/>
      <c r="PDV59" s="173"/>
      <c r="PDW59" s="173"/>
      <c r="PDX59" s="173"/>
      <c r="PDY59" s="173"/>
      <c r="PDZ59" s="173"/>
      <c r="PEA59" s="173"/>
      <c r="PEB59" s="173"/>
      <c r="PEC59" s="173"/>
      <c r="PED59" s="173"/>
      <c r="PEE59" s="173"/>
      <c r="PEF59" s="173"/>
      <c r="PEG59" s="173"/>
      <c r="PEH59" s="173"/>
      <c r="PEI59" s="173"/>
      <c r="PEJ59" s="173"/>
      <c r="PEK59" s="173"/>
      <c r="PEL59" s="173"/>
      <c r="PEM59" s="173"/>
      <c r="PEN59" s="173"/>
      <c r="PEO59" s="173"/>
      <c r="PEP59" s="173"/>
      <c r="PEQ59" s="173"/>
      <c r="PER59" s="173"/>
      <c r="PES59" s="173"/>
      <c r="PET59" s="173"/>
      <c r="PEU59" s="173"/>
      <c r="PEV59" s="173"/>
      <c r="PEW59" s="173"/>
      <c r="PEX59" s="173"/>
      <c r="PEY59" s="173"/>
      <c r="PEZ59" s="173"/>
      <c r="PFA59" s="173"/>
      <c r="PFB59" s="173"/>
      <c r="PFC59" s="173"/>
      <c r="PFD59" s="173"/>
      <c r="PFE59" s="173"/>
      <c r="PFF59" s="173"/>
      <c r="PFG59" s="173"/>
      <c r="PFH59" s="173"/>
      <c r="PFI59" s="173"/>
      <c r="PFJ59" s="173"/>
      <c r="PFK59" s="173"/>
      <c r="PFL59" s="173"/>
      <c r="PFM59" s="173"/>
      <c r="PFN59" s="173"/>
      <c r="PFO59" s="173"/>
      <c r="PFP59" s="173"/>
      <c r="PFQ59" s="173"/>
      <c r="PFR59" s="173"/>
      <c r="PFS59" s="173"/>
      <c r="PFT59" s="173"/>
      <c r="PFU59" s="173"/>
      <c r="PFV59" s="173"/>
      <c r="PFW59" s="173"/>
      <c r="PFX59" s="173"/>
      <c r="PFY59" s="173"/>
      <c r="PFZ59" s="173"/>
      <c r="PGA59" s="173"/>
      <c r="PGB59" s="173"/>
      <c r="PGC59" s="173"/>
      <c r="PGD59" s="173"/>
      <c r="PGE59" s="173"/>
      <c r="PGF59" s="173"/>
      <c r="PGG59" s="173"/>
      <c r="PGH59" s="173"/>
      <c r="PGI59" s="173"/>
      <c r="PGJ59" s="173"/>
      <c r="PGK59" s="173"/>
      <c r="PGL59" s="173"/>
      <c r="PGM59" s="173"/>
      <c r="PGN59" s="173"/>
      <c r="PGO59" s="173"/>
      <c r="PGP59" s="173"/>
      <c r="PGQ59" s="173"/>
      <c r="PGR59" s="173"/>
      <c r="PGS59" s="173"/>
      <c r="PGT59" s="173"/>
      <c r="PGU59" s="173"/>
      <c r="PGV59" s="173"/>
      <c r="PGW59" s="173"/>
      <c r="PGX59" s="173"/>
      <c r="PGY59" s="173"/>
      <c r="PGZ59" s="173"/>
      <c r="PHA59" s="173"/>
      <c r="PHB59" s="173"/>
      <c r="PHC59" s="173"/>
      <c r="PHD59" s="173"/>
      <c r="PHE59" s="173"/>
      <c r="PHF59" s="173"/>
      <c r="PHG59" s="173"/>
      <c r="PHH59" s="173"/>
      <c r="PHI59" s="173"/>
      <c r="PHJ59" s="173"/>
      <c r="PHK59" s="173"/>
      <c r="PHL59" s="173"/>
      <c r="PHM59" s="173"/>
      <c r="PHN59" s="173"/>
      <c r="PHO59" s="173"/>
      <c r="PHP59" s="173"/>
      <c r="PHQ59" s="173"/>
      <c r="PHR59" s="173"/>
      <c r="PHS59" s="173"/>
      <c r="PHT59" s="173"/>
      <c r="PHU59" s="173"/>
      <c r="PHV59" s="173"/>
      <c r="PHW59" s="173"/>
      <c r="PHX59" s="173"/>
      <c r="PHY59" s="173"/>
      <c r="PHZ59" s="173"/>
      <c r="PIA59" s="173"/>
      <c r="PIB59" s="173"/>
      <c r="PIC59" s="173"/>
      <c r="PID59" s="173"/>
      <c r="PIE59" s="173"/>
      <c r="PIF59" s="173"/>
      <c r="PIG59" s="173"/>
      <c r="PIH59" s="173"/>
      <c r="PII59" s="173"/>
      <c r="PIJ59" s="173"/>
      <c r="PIK59" s="173"/>
      <c r="PIL59" s="173"/>
      <c r="PIM59" s="173"/>
      <c r="PIN59" s="173"/>
      <c r="PIO59" s="173"/>
      <c r="PIP59" s="173"/>
      <c r="PIQ59" s="173"/>
      <c r="PIR59" s="173"/>
      <c r="PIS59" s="173"/>
      <c r="PIT59" s="173"/>
      <c r="PIU59" s="173"/>
      <c r="PIV59" s="173"/>
      <c r="PIW59" s="173"/>
      <c r="PIX59" s="173"/>
      <c r="PIY59" s="173"/>
      <c r="PIZ59" s="173"/>
      <c r="PJA59" s="173"/>
      <c r="PJB59" s="173"/>
      <c r="PJC59" s="173"/>
      <c r="PJD59" s="173"/>
      <c r="PJE59" s="173"/>
      <c r="PJF59" s="173"/>
      <c r="PJG59" s="173"/>
      <c r="PJH59" s="173"/>
      <c r="PJI59" s="173"/>
      <c r="PJJ59" s="173"/>
      <c r="PJK59" s="173"/>
      <c r="PJL59" s="173"/>
      <c r="PJM59" s="173"/>
      <c r="PJN59" s="173"/>
      <c r="PJO59" s="173"/>
      <c r="PJP59" s="173"/>
      <c r="PJQ59" s="173"/>
      <c r="PJR59" s="173"/>
      <c r="PJS59" s="173"/>
      <c r="PJT59" s="173"/>
      <c r="PJU59" s="173"/>
      <c r="PJV59" s="173"/>
      <c r="PJW59" s="173"/>
      <c r="PJX59" s="173"/>
      <c r="PJY59" s="173"/>
      <c r="PJZ59" s="173"/>
      <c r="PKA59" s="173"/>
      <c r="PKB59" s="173"/>
      <c r="PKC59" s="173"/>
      <c r="PKD59" s="173"/>
      <c r="PKE59" s="173"/>
      <c r="PKF59" s="173"/>
      <c r="PKG59" s="173"/>
      <c r="PKH59" s="173"/>
      <c r="PKI59" s="173"/>
      <c r="PKJ59" s="173"/>
      <c r="PKK59" s="173"/>
      <c r="PKL59" s="173"/>
      <c r="PKM59" s="173"/>
      <c r="PKN59" s="173"/>
      <c r="PKO59" s="173"/>
      <c r="PKP59" s="173"/>
      <c r="PKQ59" s="173"/>
      <c r="PKR59" s="173"/>
      <c r="PKS59" s="173"/>
      <c r="PKT59" s="173"/>
      <c r="PKU59" s="173"/>
      <c r="PKV59" s="173"/>
      <c r="PKW59" s="173"/>
      <c r="PKX59" s="173"/>
      <c r="PKY59" s="173"/>
      <c r="PKZ59" s="173"/>
      <c r="PLA59" s="173"/>
      <c r="PLB59" s="173"/>
      <c r="PLC59" s="173"/>
      <c r="PLD59" s="173"/>
      <c r="PLE59" s="173"/>
      <c r="PLF59" s="173"/>
      <c r="PLG59" s="173"/>
      <c r="PLH59" s="173"/>
      <c r="PLI59" s="173"/>
      <c r="PLJ59" s="173"/>
      <c r="PLK59" s="173"/>
      <c r="PLL59" s="173"/>
      <c r="PLM59" s="173"/>
      <c r="PLN59" s="173"/>
      <c r="PLO59" s="173"/>
      <c r="PLP59" s="173"/>
      <c r="PLQ59" s="173"/>
      <c r="PLR59" s="173"/>
      <c r="PLS59" s="173"/>
      <c r="PLT59" s="173"/>
      <c r="PLU59" s="173"/>
      <c r="PLV59" s="173"/>
      <c r="PLW59" s="173"/>
      <c r="PLX59" s="173"/>
      <c r="PLY59" s="173"/>
      <c r="PLZ59" s="173"/>
      <c r="PMA59" s="173"/>
      <c r="PMB59" s="173"/>
      <c r="PMC59" s="173"/>
      <c r="PMD59" s="173"/>
      <c r="PME59" s="173"/>
      <c r="PMF59" s="173"/>
      <c r="PMG59" s="173"/>
      <c r="PMH59" s="173"/>
      <c r="PMI59" s="173"/>
      <c r="PMJ59" s="173"/>
      <c r="PMK59" s="173"/>
      <c r="PML59" s="173"/>
      <c r="PMM59" s="173"/>
      <c r="PMN59" s="173"/>
      <c r="PMO59" s="173"/>
      <c r="PMP59" s="173"/>
      <c r="PMQ59" s="173"/>
      <c r="PMR59" s="173"/>
      <c r="PMS59" s="173"/>
      <c r="PMT59" s="173"/>
      <c r="PMU59" s="173"/>
      <c r="PMV59" s="173"/>
      <c r="PMW59" s="173"/>
      <c r="PMX59" s="173"/>
      <c r="PMY59" s="173"/>
      <c r="PMZ59" s="173"/>
      <c r="PNA59" s="173"/>
      <c r="PNB59" s="173"/>
      <c r="PNC59" s="173"/>
      <c r="PND59" s="173"/>
      <c r="PNE59" s="173"/>
      <c r="PNF59" s="173"/>
      <c r="PNG59" s="173"/>
      <c r="PNH59" s="173"/>
      <c r="PNI59" s="173"/>
      <c r="PNJ59" s="173"/>
      <c r="PNK59" s="173"/>
      <c r="PNL59" s="173"/>
      <c r="PNM59" s="173"/>
      <c r="PNN59" s="173"/>
      <c r="PNO59" s="173"/>
      <c r="PNP59" s="173"/>
      <c r="PNQ59" s="173"/>
      <c r="PNR59" s="173"/>
      <c r="PNS59" s="173"/>
      <c r="PNT59" s="173"/>
      <c r="PNU59" s="173"/>
      <c r="PNV59" s="173"/>
      <c r="PNW59" s="173"/>
      <c r="PNX59" s="173"/>
      <c r="PNY59" s="173"/>
      <c r="PNZ59" s="173"/>
      <c r="POA59" s="173"/>
      <c r="POB59" s="173"/>
      <c r="POC59" s="173"/>
      <c r="POD59" s="173"/>
      <c r="POE59" s="173"/>
      <c r="POF59" s="173"/>
      <c r="POG59" s="173"/>
      <c r="POH59" s="173"/>
      <c r="POI59" s="173"/>
      <c r="POJ59" s="173"/>
      <c r="POK59" s="173"/>
      <c r="POL59" s="173"/>
      <c r="POM59" s="173"/>
      <c r="PON59" s="173"/>
      <c r="POO59" s="173"/>
      <c r="POP59" s="173"/>
      <c r="POQ59" s="173"/>
      <c r="POR59" s="173"/>
      <c r="POS59" s="173"/>
      <c r="POT59" s="173"/>
      <c r="POU59" s="173"/>
      <c r="POV59" s="173"/>
      <c r="POW59" s="173"/>
      <c r="POX59" s="173"/>
      <c r="POY59" s="173"/>
      <c r="POZ59" s="173"/>
      <c r="PPA59" s="173"/>
      <c r="PPB59" s="173"/>
      <c r="PPC59" s="173"/>
      <c r="PPD59" s="173"/>
      <c r="PPE59" s="173"/>
      <c r="PPF59" s="173"/>
      <c r="PPG59" s="173"/>
      <c r="PPH59" s="173"/>
      <c r="PPI59" s="173"/>
      <c r="PPJ59" s="173"/>
      <c r="PPK59" s="173"/>
      <c r="PPL59" s="173"/>
      <c r="PPM59" s="173"/>
      <c r="PPN59" s="173"/>
      <c r="PPO59" s="173"/>
      <c r="PPP59" s="173"/>
      <c r="PPQ59" s="173"/>
      <c r="PPR59" s="173"/>
      <c r="PPS59" s="173"/>
      <c r="PPT59" s="173"/>
      <c r="PPU59" s="173"/>
      <c r="PPV59" s="173"/>
      <c r="PPW59" s="173"/>
      <c r="PPX59" s="173"/>
      <c r="PPY59" s="173"/>
      <c r="PPZ59" s="173"/>
      <c r="PQA59" s="173"/>
      <c r="PQB59" s="173"/>
      <c r="PQC59" s="173"/>
      <c r="PQD59" s="173"/>
      <c r="PQE59" s="173"/>
      <c r="PQF59" s="173"/>
      <c r="PQG59" s="173"/>
      <c r="PQH59" s="173"/>
      <c r="PQI59" s="173"/>
      <c r="PQJ59" s="173"/>
      <c r="PQK59" s="173"/>
      <c r="PQL59" s="173"/>
      <c r="PQM59" s="173"/>
      <c r="PQN59" s="173"/>
      <c r="PQO59" s="173"/>
      <c r="PQP59" s="173"/>
      <c r="PQQ59" s="173"/>
      <c r="PQR59" s="173"/>
      <c r="PQS59" s="173"/>
      <c r="PQT59" s="173"/>
      <c r="PQU59" s="173"/>
      <c r="PQV59" s="173"/>
      <c r="PQW59" s="173"/>
      <c r="PQX59" s="173"/>
      <c r="PQY59" s="173"/>
      <c r="PQZ59" s="173"/>
      <c r="PRA59" s="173"/>
      <c r="PRB59" s="173"/>
      <c r="PRC59" s="173"/>
      <c r="PRD59" s="173"/>
      <c r="PRE59" s="173"/>
      <c r="PRF59" s="173"/>
      <c r="PRG59" s="173"/>
      <c r="PRH59" s="173"/>
      <c r="PRI59" s="173"/>
      <c r="PRJ59" s="173"/>
      <c r="PRK59" s="173"/>
      <c r="PRL59" s="173"/>
      <c r="PRM59" s="173"/>
      <c r="PRN59" s="173"/>
      <c r="PRO59" s="173"/>
      <c r="PRP59" s="173"/>
      <c r="PRQ59" s="173"/>
      <c r="PRR59" s="173"/>
      <c r="PRS59" s="173"/>
      <c r="PRT59" s="173"/>
      <c r="PRU59" s="173"/>
      <c r="PRV59" s="173"/>
      <c r="PRW59" s="173"/>
      <c r="PRX59" s="173"/>
      <c r="PRY59" s="173"/>
      <c r="PRZ59" s="173"/>
      <c r="PSA59" s="173"/>
      <c r="PSB59" s="173"/>
      <c r="PSC59" s="173"/>
      <c r="PSD59" s="173"/>
      <c r="PSE59" s="173"/>
      <c r="PSF59" s="173"/>
      <c r="PSG59" s="173"/>
      <c r="PSH59" s="173"/>
      <c r="PSI59" s="173"/>
      <c r="PSJ59" s="173"/>
      <c r="PSK59" s="173"/>
      <c r="PSL59" s="173"/>
      <c r="PSM59" s="173"/>
      <c r="PSN59" s="173"/>
      <c r="PSO59" s="173"/>
      <c r="PSP59" s="173"/>
      <c r="PSQ59" s="173"/>
      <c r="PSR59" s="173"/>
      <c r="PSS59" s="173"/>
      <c r="PST59" s="173"/>
      <c r="PSU59" s="173"/>
      <c r="PSV59" s="173"/>
      <c r="PSW59" s="173"/>
      <c r="PSX59" s="173"/>
      <c r="PSY59" s="173"/>
      <c r="PSZ59" s="173"/>
      <c r="PTA59" s="173"/>
      <c r="PTB59" s="173"/>
      <c r="PTC59" s="173"/>
      <c r="PTD59" s="173"/>
      <c r="PTE59" s="173"/>
      <c r="PTF59" s="173"/>
      <c r="PTG59" s="173"/>
      <c r="PTH59" s="173"/>
      <c r="PTI59" s="173"/>
      <c r="PTJ59" s="173"/>
      <c r="PTK59" s="173"/>
      <c r="PTL59" s="173"/>
      <c r="PTM59" s="173"/>
      <c r="PTN59" s="173"/>
      <c r="PTO59" s="173"/>
      <c r="PTP59" s="173"/>
      <c r="PTQ59" s="173"/>
      <c r="PTR59" s="173"/>
      <c r="PTS59" s="173"/>
      <c r="PTT59" s="173"/>
      <c r="PTU59" s="173"/>
      <c r="PTV59" s="173"/>
      <c r="PTW59" s="173"/>
      <c r="PTX59" s="173"/>
      <c r="PTY59" s="173"/>
      <c r="PTZ59" s="173"/>
      <c r="PUA59" s="173"/>
      <c r="PUB59" s="173"/>
      <c r="PUC59" s="173"/>
      <c r="PUD59" s="173"/>
      <c r="PUE59" s="173"/>
      <c r="PUF59" s="173"/>
      <c r="PUG59" s="173"/>
      <c r="PUH59" s="173"/>
      <c r="PUI59" s="173"/>
      <c r="PUJ59" s="173"/>
      <c r="PUK59" s="173"/>
      <c r="PUL59" s="173"/>
      <c r="PUM59" s="173"/>
      <c r="PUN59" s="173"/>
      <c r="PUO59" s="173"/>
      <c r="PUP59" s="173"/>
      <c r="PUQ59" s="173"/>
      <c r="PUR59" s="173"/>
      <c r="PUS59" s="173"/>
      <c r="PUT59" s="173"/>
      <c r="PUU59" s="173"/>
      <c r="PUV59" s="173"/>
      <c r="PUW59" s="173"/>
      <c r="PUX59" s="173"/>
      <c r="PUY59" s="173"/>
      <c r="PUZ59" s="173"/>
      <c r="PVA59" s="173"/>
      <c r="PVB59" s="173"/>
      <c r="PVC59" s="173"/>
      <c r="PVD59" s="173"/>
      <c r="PVE59" s="173"/>
      <c r="PVF59" s="173"/>
      <c r="PVG59" s="173"/>
      <c r="PVH59" s="173"/>
      <c r="PVI59" s="173"/>
      <c r="PVJ59" s="173"/>
      <c r="PVK59" s="173"/>
      <c r="PVL59" s="173"/>
      <c r="PVM59" s="173"/>
      <c r="PVN59" s="173"/>
      <c r="PVO59" s="173"/>
      <c r="PVP59" s="173"/>
      <c r="PVQ59" s="173"/>
      <c r="PVR59" s="173"/>
      <c r="PVS59" s="173"/>
      <c r="PVT59" s="173"/>
      <c r="PVU59" s="173"/>
      <c r="PVV59" s="173"/>
      <c r="PVW59" s="173"/>
      <c r="PVX59" s="173"/>
      <c r="PVY59" s="173"/>
      <c r="PVZ59" s="173"/>
      <c r="PWA59" s="173"/>
      <c r="PWB59" s="173"/>
      <c r="PWC59" s="173"/>
      <c r="PWD59" s="173"/>
      <c r="PWE59" s="173"/>
      <c r="PWF59" s="173"/>
      <c r="PWG59" s="173"/>
      <c r="PWH59" s="173"/>
      <c r="PWI59" s="173"/>
      <c r="PWJ59" s="173"/>
      <c r="PWK59" s="173"/>
      <c r="PWL59" s="173"/>
      <c r="PWM59" s="173"/>
      <c r="PWN59" s="173"/>
      <c r="PWO59" s="173"/>
      <c r="PWP59" s="173"/>
      <c r="PWQ59" s="173"/>
      <c r="PWR59" s="173"/>
      <c r="PWS59" s="173"/>
      <c r="PWT59" s="173"/>
      <c r="PWU59" s="173"/>
      <c r="PWV59" s="173"/>
      <c r="PWW59" s="173"/>
      <c r="PWX59" s="173"/>
      <c r="PWY59" s="173"/>
      <c r="PWZ59" s="173"/>
      <c r="PXA59" s="173"/>
      <c r="PXB59" s="173"/>
      <c r="PXC59" s="173"/>
      <c r="PXD59" s="173"/>
      <c r="PXE59" s="173"/>
      <c r="PXF59" s="173"/>
      <c r="PXG59" s="173"/>
      <c r="PXH59" s="173"/>
      <c r="PXI59" s="173"/>
      <c r="PXJ59" s="173"/>
      <c r="PXK59" s="173"/>
      <c r="PXL59" s="173"/>
      <c r="PXM59" s="173"/>
      <c r="PXN59" s="173"/>
      <c r="PXO59" s="173"/>
      <c r="PXP59" s="173"/>
      <c r="PXQ59" s="173"/>
      <c r="PXR59" s="173"/>
      <c r="PXS59" s="173"/>
      <c r="PXT59" s="173"/>
      <c r="PXU59" s="173"/>
      <c r="PXV59" s="173"/>
      <c r="PXW59" s="173"/>
      <c r="PXX59" s="173"/>
      <c r="PXY59" s="173"/>
      <c r="PXZ59" s="173"/>
      <c r="PYA59" s="173"/>
      <c r="PYB59" s="173"/>
      <c r="PYC59" s="173"/>
      <c r="PYD59" s="173"/>
      <c r="PYE59" s="173"/>
      <c r="PYF59" s="173"/>
      <c r="PYG59" s="173"/>
      <c r="PYH59" s="173"/>
      <c r="PYI59" s="173"/>
      <c r="PYJ59" s="173"/>
      <c r="PYK59" s="173"/>
      <c r="PYL59" s="173"/>
      <c r="PYM59" s="173"/>
      <c r="PYN59" s="173"/>
      <c r="PYO59" s="173"/>
      <c r="PYP59" s="173"/>
      <c r="PYQ59" s="173"/>
      <c r="PYR59" s="173"/>
      <c r="PYS59" s="173"/>
      <c r="PYT59" s="173"/>
      <c r="PYU59" s="173"/>
      <c r="PYV59" s="173"/>
      <c r="PYW59" s="173"/>
      <c r="PYX59" s="173"/>
      <c r="PYY59" s="173"/>
      <c r="PYZ59" s="173"/>
      <c r="PZA59" s="173"/>
      <c r="PZB59" s="173"/>
      <c r="PZC59" s="173"/>
      <c r="PZD59" s="173"/>
      <c r="PZE59" s="173"/>
      <c r="PZF59" s="173"/>
      <c r="PZG59" s="173"/>
      <c r="PZH59" s="173"/>
      <c r="PZI59" s="173"/>
      <c r="PZJ59" s="173"/>
      <c r="PZK59" s="173"/>
      <c r="PZL59" s="173"/>
      <c r="PZM59" s="173"/>
      <c r="PZN59" s="173"/>
      <c r="PZO59" s="173"/>
      <c r="PZP59" s="173"/>
      <c r="PZQ59" s="173"/>
      <c r="PZR59" s="173"/>
      <c r="PZS59" s="173"/>
      <c r="PZT59" s="173"/>
      <c r="PZU59" s="173"/>
      <c r="PZV59" s="173"/>
      <c r="PZW59" s="173"/>
      <c r="PZX59" s="173"/>
      <c r="PZY59" s="173"/>
      <c r="PZZ59" s="173"/>
      <c r="QAA59" s="173"/>
      <c r="QAB59" s="173"/>
      <c r="QAC59" s="173"/>
      <c r="QAD59" s="173"/>
      <c r="QAE59" s="173"/>
      <c r="QAF59" s="173"/>
      <c r="QAG59" s="173"/>
      <c r="QAH59" s="173"/>
      <c r="QAI59" s="173"/>
      <c r="QAJ59" s="173"/>
      <c r="QAK59" s="173"/>
      <c r="QAL59" s="173"/>
      <c r="QAM59" s="173"/>
      <c r="QAN59" s="173"/>
      <c r="QAO59" s="173"/>
      <c r="QAP59" s="173"/>
      <c r="QAQ59" s="173"/>
      <c r="QAR59" s="173"/>
      <c r="QAS59" s="173"/>
      <c r="QAT59" s="173"/>
      <c r="QAU59" s="173"/>
      <c r="QAV59" s="173"/>
      <c r="QAW59" s="173"/>
      <c r="QAX59" s="173"/>
      <c r="QAY59" s="173"/>
      <c r="QAZ59" s="173"/>
      <c r="QBA59" s="173"/>
      <c r="QBB59" s="173"/>
      <c r="QBC59" s="173"/>
      <c r="QBD59" s="173"/>
      <c r="QBE59" s="173"/>
      <c r="QBF59" s="173"/>
      <c r="QBG59" s="173"/>
      <c r="QBH59" s="173"/>
      <c r="QBI59" s="173"/>
      <c r="QBJ59" s="173"/>
      <c r="QBK59" s="173"/>
      <c r="QBL59" s="173"/>
      <c r="QBM59" s="173"/>
      <c r="QBN59" s="173"/>
      <c r="QBO59" s="173"/>
      <c r="QBP59" s="173"/>
      <c r="QBQ59" s="173"/>
      <c r="QBR59" s="173"/>
      <c r="QBS59" s="173"/>
      <c r="QBT59" s="173"/>
      <c r="QBU59" s="173"/>
      <c r="QBV59" s="173"/>
      <c r="QBW59" s="173"/>
      <c r="QBX59" s="173"/>
      <c r="QBY59" s="173"/>
      <c r="QBZ59" s="173"/>
      <c r="QCA59" s="173"/>
      <c r="QCB59" s="173"/>
      <c r="QCC59" s="173"/>
      <c r="QCD59" s="173"/>
      <c r="QCE59" s="173"/>
      <c r="QCF59" s="173"/>
      <c r="QCG59" s="173"/>
      <c r="QCH59" s="173"/>
      <c r="QCI59" s="173"/>
      <c r="QCJ59" s="173"/>
      <c r="QCK59" s="173"/>
      <c r="QCL59" s="173"/>
      <c r="QCM59" s="173"/>
      <c r="QCN59" s="173"/>
      <c r="QCO59" s="173"/>
      <c r="QCP59" s="173"/>
      <c r="QCQ59" s="173"/>
      <c r="QCR59" s="173"/>
      <c r="QCS59" s="173"/>
      <c r="QCT59" s="173"/>
      <c r="QCU59" s="173"/>
      <c r="QCV59" s="173"/>
      <c r="QCW59" s="173"/>
      <c r="QCX59" s="173"/>
      <c r="QCY59" s="173"/>
      <c r="QCZ59" s="173"/>
      <c r="QDA59" s="173"/>
      <c r="QDB59" s="173"/>
      <c r="QDC59" s="173"/>
      <c r="QDD59" s="173"/>
      <c r="QDE59" s="173"/>
      <c r="QDF59" s="173"/>
      <c r="QDG59" s="173"/>
      <c r="QDH59" s="173"/>
      <c r="QDI59" s="173"/>
      <c r="QDJ59" s="173"/>
      <c r="QDK59" s="173"/>
      <c r="QDL59" s="173"/>
      <c r="QDM59" s="173"/>
      <c r="QDN59" s="173"/>
      <c r="QDO59" s="173"/>
      <c r="QDP59" s="173"/>
      <c r="QDQ59" s="173"/>
      <c r="QDR59" s="173"/>
      <c r="QDS59" s="173"/>
      <c r="QDT59" s="173"/>
      <c r="QDU59" s="173"/>
      <c r="QDV59" s="173"/>
      <c r="QDW59" s="173"/>
      <c r="QDX59" s="173"/>
      <c r="QDY59" s="173"/>
      <c r="QDZ59" s="173"/>
      <c r="QEA59" s="173"/>
      <c r="QEB59" s="173"/>
      <c r="QEC59" s="173"/>
      <c r="QED59" s="173"/>
      <c r="QEE59" s="173"/>
      <c r="QEF59" s="173"/>
      <c r="QEG59" s="173"/>
      <c r="QEH59" s="173"/>
      <c r="QEI59" s="173"/>
      <c r="QEJ59" s="173"/>
      <c r="QEK59" s="173"/>
      <c r="QEL59" s="173"/>
      <c r="QEM59" s="173"/>
      <c r="QEN59" s="173"/>
      <c r="QEO59" s="173"/>
      <c r="QEP59" s="173"/>
      <c r="QEQ59" s="173"/>
      <c r="QER59" s="173"/>
      <c r="QES59" s="173"/>
      <c r="QET59" s="173"/>
      <c r="QEU59" s="173"/>
      <c r="QEV59" s="173"/>
      <c r="QEW59" s="173"/>
      <c r="QEX59" s="173"/>
      <c r="QEY59" s="173"/>
      <c r="QEZ59" s="173"/>
      <c r="QFA59" s="173"/>
      <c r="QFB59" s="173"/>
      <c r="QFC59" s="173"/>
      <c r="QFD59" s="173"/>
      <c r="QFE59" s="173"/>
      <c r="QFF59" s="173"/>
      <c r="QFG59" s="173"/>
      <c r="QFH59" s="173"/>
      <c r="QFI59" s="173"/>
      <c r="QFJ59" s="173"/>
      <c r="QFK59" s="173"/>
      <c r="QFL59" s="173"/>
      <c r="QFM59" s="173"/>
      <c r="QFN59" s="173"/>
      <c r="QFO59" s="173"/>
      <c r="QFP59" s="173"/>
      <c r="QFQ59" s="173"/>
      <c r="QFR59" s="173"/>
      <c r="QFS59" s="173"/>
      <c r="QFT59" s="173"/>
      <c r="QFU59" s="173"/>
      <c r="QFV59" s="173"/>
      <c r="QFW59" s="173"/>
      <c r="QFX59" s="173"/>
      <c r="QFY59" s="173"/>
      <c r="QFZ59" s="173"/>
      <c r="QGA59" s="173"/>
      <c r="QGB59" s="173"/>
      <c r="QGC59" s="173"/>
      <c r="QGD59" s="173"/>
      <c r="QGE59" s="173"/>
      <c r="QGF59" s="173"/>
      <c r="QGG59" s="173"/>
      <c r="QGH59" s="173"/>
      <c r="QGI59" s="173"/>
      <c r="QGJ59" s="173"/>
      <c r="QGK59" s="173"/>
      <c r="QGL59" s="173"/>
      <c r="QGM59" s="173"/>
      <c r="QGN59" s="173"/>
      <c r="QGO59" s="173"/>
      <c r="QGP59" s="173"/>
      <c r="QGQ59" s="173"/>
      <c r="QGR59" s="173"/>
      <c r="QGS59" s="173"/>
      <c r="QGT59" s="173"/>
      <c r="QGU59" s="173"/>
      <c r="QGV59" s="173"/>
      <c r="QGW59" s="173"/>
      <c r="QGX59" s="173"/>
      <c r="QGY59" s="173"/>
      <c r="QGZ59" s="173"/>
      <c r="QHA59" s="173"/>
      <c r="QHB59" s="173"/>
      <c r="QHC59" s="173"/>
      <c r="QHD59" s="173"/>
      <c r="QHE59" s="173"/>
      <c r="QHF59" s="173"/>
      <c r="QHG59" s="173"/>
      <c r="QHH59" s="173"/>
      <c r="QHI59" s="173"/>
      <c r="QHJ59" s="173"/>
      <c r="QHK59" s="173"/>
      <c r="QHL59" s="173"/>
      <c r="QHM59" s="173"/>
      <c r="QHN59" s="173"/>
      <c r="QHO59" s="173"/>
      <c r="QHP59" s="173"/>
      <c r="QHQ59" s="173"/>
      <c r="QHR59" s="173"/>
      <c r="QHS59" s="173"/>
      <c r="QHT59" s="173"/>
      <c r="QHU59" s="173"/>
      <c r="QHV59" s="173"/>
      <c r="QHW59" s="173"/>
      <c r="QHX59" s="173"/>
      <c r="QHY59" s="173"/>
      <c r="QHZ59" s="173"/>
      <c r="QIA59" s="173"/>
      <c r="QIB59" s="173"/>
      <c r="QIC59" s="173"/>
      <c r="QID59" s="173"/>
      <c r="QIE59" s="173"/>
      <c r="QIF59" s="173"/>
      <c r="QIG59" s="173"/>
      <c r="QIH59" s="173"/>
      <c r="QII59" s="173"/>
      <c r="QIJ59" s="173"/>
      <c r="QIK59" s="173"/>
      <c r="QIL59" s="173"/>
      <c r="QIM59" s="173"/>
      <c r="QIN59" s="173"/>
      <c r="QIO59" s="173"/>
      <c r="QIP59" s="173"/>
      <c r="QIQ59" s="173"/>
      <c r="QIR59" s="173"/>
      <c r="QIS59" s="173"/>
      <c r="QIT59" s="173"/>
      <c r="QIU59" s="173"/>
      <c r="QIV59" s="173"/>
      <c r="QIW59" s="173"/>
      <c r="QIX59" s="173"/>
      <c r="QIY59" s="173"/>
      <c r="QIZ59" s="173"/>
      <c r="QJA59" s="173"/>
      <c r="QJB59" s="173"/>
      <c r="QJC59" s="173"/>
      <c r="QJD59" s="173"/>
      <c r="QJE59" s="173"/>
      <c r="QJF59" s="173"/>
      <c r="QJG59" s="173"/>
      <c r="QJH59" s="173"/>
      <c r="QJI59" s="173"/>
      <c r="QJJ59" s="173"/>
      <c r="QJK59" s="173"/>
      <c r="QJL59" s="173"/>
      <c r="QJM59" s="173"/>
      <c r="QJN59" s="173"/>
      <c r="QJO59" s="173"/>
      <c r="QJP59" s="173"/>
      <c r="QJQ59" s="173"/>
      <c r="QJR59" s="173"/>
      <c r="QJS59" s="173"/>
      <c r="QJT59" s="173"/>
      <c r="QJU59" s="173"/>
      <c r="QJV59" s="173"/>
      <c r="QJW59" s="173"/>
      <c r="QJX59" s="173"/>
      <c r="QJY59" s="173"/>
      <c r="QJZ59" s="173"/>
      <c r="QKA59" s="173"/>
      <c r="QKB59" s="173"/>
      <c r="QKC59" s="173"/>
      <c r="QKD59" s="173"/>
      <c r="QKE59" s="173"/>
      <c r="QKF59" s="173"/>
      <c r="QKG59" s="173"/>
      <c r="QKH59" s="173"/>
      <c r="QKI59" s="173"/>
      <c r="QKJ59" s="173"/>
      <c r="QKK59" s="173"/>
      <c r="QKL59" s="173"/>
      <c r="QKM59" s="173"/>
      <c r="QKN59" s="173"/>
      <c r="QKO59" s="173"/>
      <c r="QKP59" s="173"/>
      <c r="QKQ59" s="173"/>
      <c r="QKR59" s="173"/>
      <c r="QKS59" s="173"/>
      <c r="QKT59" s="173"/>
      <c r="QKU59" s="173"/>
      <c r="QKV59" s="173"/>
      <c r="QKW59" s="173"/>
      <c r="QKX59" s="173"/>
      <c r="QKY59" s="173"/>
      <c r="QKZ59" s="173"/>
      <c r="QLA59" s="173"/>
      <c r="QLB59" s="173"/>
      <c r="QLC59" s="173"/>
      <c r="QLD59" s="173"/>
      <c r="QLE59" s="173"/>
      <c r="QLF59" s="173"/>
      <c r="QLG59" s="173"/>
      <c r="QLH59" s="173"/>
      <c r="QLI59" s="173"/>
      <c r="QLJ59" s="173"/>
      <c r="QLK59" s="173"/>
      <c r="QLL59" s="173"/>
      <c r="QLM59" s="173"/>
      <c r="QLN59" s="173"/>
      <c r="QLO59" s="173"/>
      <c r="QLP59" s="173"/>
      <c r="QLQ59" s="173"/>
      <c r="QLR59" s="173"/>
      <c r="QLS59" s="173"/>
      <c r="QLT59" s="173"/>
      <c r="QLU59" s="173"/>
      <c r="QLV59" s="173"/>
      <c r="QLW59" s="173"/>
      <c r="QLX59" s="173"/>
      <c r="QLY59" s="173"/>
      <c r="QLZ59" s="173"/>
      <c r="QMA59" s="173"/>
      <c r="QMB59" s="173"/>
      <c r="QMC59" s="173"/>
      <c r="QMD59" s="173"/>
      <c r="QME59" s="173"/>
      <c r="QMF59" s="173"/>
      <c r="QMG59" s="173"/>
      <c r="QMH59" s="173"/>
      <c r="QMI59" s="173"/>
      <c r="QMJ59" s="173"/>
      <c r="QMK59" s="173"/>
      <c r="QML59" s="173"/>
      <c r="QMM59" s="173"/>
      <c r="QMN59" s="173"/>
      <c r="QMO59" s="173"/>
      <c r="QMP59" s="173"/>
      <c r="QMQ59" s="173"/>
      <c r="QMR59" s="173"/>
      <c r="QMS59" s="173"/>
      <c r="QMT59" s="173"/>
      <c r="QMU59" s="173"/>
      <c r="QMV59" s="173"/>
      <c r="QMW59" s="173"/>
      <c r="QMX59" s="173"/>
      <c r="QMY59" s="173"/>
      <c r="QMZ59" s="173"/>
      <c r="QNA59" s="173"/>
      <c r="QNB59" s="173"/>
      <c r="QNC59" s="173"/>
      <c r="QND59" s="173"/>
      <c r="QNE59" s="173"/>
      <c r="QNF59" s="173"/>
      <c r="QNG59" s="173"/>
      <c r="QNH59" s="173"/>
      <c r="QNI59" s="173"/>
      <c r="QNJ59" s="173"/>
      <c r="QNK59" s="173"/>
      <c r="QNL59" s="173"/>
      <c r="QNM59" s="173"/>
      <c r="QNN59" s="173"/>
      <c r="QNO59" s="173"/>
      <c r="QNP59" s="173"/>
      <c r="QNQ59" s="173"/>
      <c r="QNR59" s="173"/>
      <c r="QNS59" s="173"/>
      <c r="QNT59" s="173"/>
      <c r="QNU59" s="173"/>
      <c r="QNV59" s="173"/>
      <c r="QNW59" s="173"/>
      <c r="QNX59" s="173"/>
      <c r="QNY59" s="173"/>
      <c r="QNZ59" s="173"/>
      <c r="QOA59" s="173"/>
      <c r="QOB59" s="173"/>
      <c r="QOC59" s="173"/>
      <c r="QOD59" s="173"/>
      <c r="QOE59" s="173"/>
      <c r="QOF59" s="173"/>
      <c r="QOG59" s="173"/>
      <c r="QOH59" s="173"/>
      <c r="QOI59" s="173"/>
      <c r="QOJ59" s="173"/>
      <c r="QOK59" s="173"/>
      <c r="QOL59" s="173"/>
      <c r="QOM59" s="173"/>
      <c r="QON59" s="173"/>
      <c r="QOO59" s="173"/>
      <c r="QOP59" s="173"/>
      <c r="QOQ59" s="173"/>
      <c r="QOR59" s="173"/>
      <c r="QOS59" s="173"/>
      <c r="QOT59" s="173"/>
      <c r="QOU59" s="173"/>
      <c r="QOV59" s="173"/>
      <c r="QOW59" s="173"/>
      <c r="QOX59" s="173"/>
      <c r="QOY59" s="173"/>
      <c r="QOZ59" s="173"/>
      <c r="QPA59" s="173"/>
      <c r="QPB59" s="173"/>
      <c r="QPC59" s="173"/>
      <c r="QPD59" s="173"/>
      <c r="QPE59" s="173"/>
      <c r="QPF59" s="173"/>
      <c r="QPG59" s="173"/>
      <c r="QPH59" s="173"/>
      <c r="QPI59" s="173"/>
      <c r="QPJ59" s="173"/>
      <c r="QPK59" s="173"/>
      <c r="QPL59" s="173"/>
      <c r="QPM59" s="173"/>
      <c r="QPN59" s="173"/>
      <c r="QPO59" s="173"/>
      <c r="QPP59" s="173"/>
      <c r="QPQ59" s="173"/>
      <c r="QPR59" s="173"/>
      <c r="QPS59" s="173"/>
      <c r="QPT59" s="173"/>
      <c r="QPU59" s="173"/>
      <c r="QPV59" s="173"/>
      <c r="QPW59" s="173"/>
      <c r="QPX59" s="173"/>
      <c r="QPY59" s="173"/>
      <c r="QPZ59" s="173"/>
      <c r="QQA59" s="173"/>
      <c r="QQB59" s="173"/>
      <c r="QQC59" s="173"/>
      <c r="QQD59" s="173"/>
      <c r="QQE59" s="173"/>
      <c r="QQF59" s="173"/>
      <c r="QQG59" s="173"/>
      <c r="QQH59" s="173"/>
      <c r="QQI59" s="173"/>
      <c r="QQJ59" s="173"/>
      <c r="QQK59" s="173"/>
      <c r="QQL59" s="173"/>
      <c r="QQM59" s="173"/>
      <c r="QQN59" s="173"/>
      <c r="QQO59" s="173"/>
      <c r="QQP59" s="173"/>
      <c r="QQQ59" s="173"/>
      <c r="QQR59" s="173"/>
      <c r="QQS59" s="173"/>
      <c r="QQT59" s="173"/>
      <c r="QQU59" s="173"/>
      <c r="QQV59" s="173"/>
      <c r="QQW59" s="173"/>
      <c r="QQX59" s="173"/>
      <c r="QQY59" s="173"/>
      <c r="QQZ59" s="173"/>
      <c r="QRA59" s="173"/>
      <c r="QRB59" s="173"/>
      <c r="QRC59" s="173"/>
      <c r="QRD59" s="173"/>
      <c r="QRE59" s="173"/>
      <c r="QRF59" s="173"/>
      <c r="QRG59" s="173"/>
      <c r="QRH59" s="173"/>
      <c r="QRI59" s="173"/>
      <c r="QRJ59" s="173"/>
      <c r="QRK59" s="173"/>
      <c r="QRL59" s="173"/>
      <c r="QRM59" s="173"/>
      <c r="QRN59" s="173"/>
      <c r="QRO59" s="173"/>
      <c r="QRP59" s="173"/>
      <c r="QRQ59" s="173"/>
      <c r="QRR59" s="173"/>
      <c r="QRS59" s="173"/>
      <c r="QRT59" s="173"/>
      <c r="QRU59" s="173"/>
      <c r="QRV59" s="173"/>
      <c r="QRW59" s="173"/>
      <c r="QRX59" s="173"/>
      <c r="QRY59" s="173"/>
      <c r="QRZ59" s="173"/>
      <c r="QSA59" s="173"/>
      <c r="QSB59" s="173"/>
      <c r="QSC59" s="173"/>
      <c r="QSD59" s="173"/>
      <c r="QSE59" s="173"/>
      <c r="QSF59" s="173"/>
      <c r="QSG59" s="173"/>
      <c r="QSH59" s="173"/>
      <c r="QSI59" s="173"/>
      <c r="QSJ59" s="173"/>
      <c r="QSK59" s="173"/>
      <c r="QSL59" s="173"/>
      <c r="QSM59" s="173"/>
      <c r="QSN59" s="173"/>
      <c r="QSO59" s="173"/>
      <c r="QSP59" s="173"/>
      <c r="QSQ59" s="173"/>
      <c r="QSR59" s="173"/>
      <c r="QSS59" s="173"/>
      <c r="QST59" s="173"/>
      <c r="QSU59" s="173"/>
      <c r="QSV59" s="173"/>
      <c r="QSW59" s="173"/>
      <c r="QSX59" s="173"/>
      <c r="QSY59" s="173"/>
      <c r="QSZ59" s="173"/>
      <c r="QTA59" s="173"/>
      <c r="QTB59" s="173"/>
      <c r="QTC59" s="173"/>
      <c r="QTD59" s="173"/>
      <c r="QTE59" s="173"/>
      <c r="QTF59" s="173"/>
      <c r="QTG59" s="173"/>
      <c r="QTH59" s="173"/>
      <c r="QTI59" s="173"/>
      <c r="QTJ59" s="173"/>
      <c r="QTK59" s="173"/>
      <c r="QTL59" s="173"/>
      <c r="QTM59" s="173"/>
      <c r="QTN59" s="173"/>
      <c r="QTO59" s="173"/>
      <c r="QTP59" s="173"/>
      <c r="QTQ59" s="173"/>
      <c r="QTR59" s="173"/>
      <c r="QTS59" s="173"/>
      <c r="QTT59" s="173"/>
      <c r="QTU59" s="173"/>
      <c r="QTV59" s="173"/>
      <c r="QTW59" s="173"/>
      <c r="QTX59" s="173"/>
      <c r="QTY59" s="173"/>
      <c r="QTZ59" s="173"/>
      <c r="QUA59" s="173"/>
      <c r="QUB59" s="173"/>
      <c r="QUC59" s="173"/>
      <c r="QUD59" s="173"/>
      <c r="QUE59" s="173"/>
      <c r="QUF59" s="173"/>
      <c r="QUG59" s="173"/>
      <c r="QUH59" s="173"/>
      <c r="QUI59" s="173"/>
      <c r="QUJ59" s="173"/>
      <c r="QUK59" s="173"/>
      <c r="QUL59" s="173"/>
      <c r="QUM59" s="173"/>
      <c r="QUN59" s="173"/>
      <c r="QUO59" s="173"/>
      <c r="QUP59" s="173"/>
      <c r="QUQ59" s="173"/>
      <c r="QUR59" s="173"/>
      <c r="QUS59" s="173"/>
      <c r="QUT59" s="173"/>
      <c r="QUU59" s="173"/>
      <c r="QUV59" s="173"/>
      <c r="QUW59" s="173"/>
      <c r="QUX59" s="173"/>
      <c r="QUY59" s="173"/>
      <c r="QUZ59" s="173"/>
      <c r="QVA59" s="173"/>
      <c r="QVB59" s="173"/>
      <c r="QVC59" s="173"/>
      <c r="QVD59" s="173"/>
      <c r="QVE59" s="173"/>
      <c r="QVF59" s="173"/>
      <c r="QVG59" s="173"/>
      <c r="QVH59" s="173"/>
      <c r="QVI59" s="173"/>
      <c r="QVJ59" s="173"/>
      <c r="QVK59" s="173"/>
      <c r="QVL59" s="173"/>
      <c r="QVM59" s="173"/>
      <c r="QVN59" s="173"/>
      <c r="QVO59" s="173"/>
      <c r="QVP59" s="173"/>
      <c r="QVQ59" s="173"/>
      <c r="QVR59" s="173"/>
      <c r="QVS59" s="173"/>
      <c r="QVT59" s="173"/>
      <c r="QVU59" s="173"/>
      <c r="QVV59" s="173"/>
      <c r="QVW59" s="173"/>
      <c r="QVX59" s="173"/>
      <c r="QVY59" s="173"/>
      <c r="QVZ59" s="173"/>
      <c r="QWA59" s="173"/>
      <c r="QWB59" s="173"/>
      <c r="QWC59" s="173"/>
      <c r="QWD59" s="173"/>
      <c r="QWE59" s="173"/>
      <c r="QWF59" s="173"/>
      <c r="QWG59" s="173"/>
      <c r="QWH59" s="173"/>
      <c r="QWI59" s="173"/>
      <c r="QWJ59" s="173"/>
      <c r="QWK59" s="173"/>
      <c r="QWL59" s="173"/>
      <c r="QWM59" s="173"/>
      <c r="QWN59" s="173"/>
      <c r="QWO59" s="173"/>
      <c r="QWP59" s="173"/>
      <c r="QWQ59" s="173"/>
      <c r="QWR59" s="173"/>
      <c r="QWS59" s="173"/>
      <c r="QWT59" s="173"/>
      <c r="QWU59" s="173"/>
      <c r="QWV59" s="173"/>
      <c r="QWW59" s="173"/>
      <c r="QWX59" s="173"/>
      <c r="QWY59" s="173"/>
      <c r="QWZ59" s="173"/>
      <c r="QXA59" s="173"/>
      <c r="QXB59" s="173"/>
      <c r="QXC59" s="173"/>
      <c r="QXD59" s="173"/>
      <c r="QXE59" s="173"/>
      <c r="QXF59" s="173"/>
      <c r="QXG59" s="173"/>
      <c r="QXH59" s="173"/>
      <c r="QXI59" s="173"/>
      <c r="QXJ59" s="173"/>
      <c r="QXK59" s="173"/>
      <c r="QXL59" s="173"/>
      <c r="QXM59" s="173"/>
      <c r="QXN59" s="173"/>
      <c r="QXO59" s="173"/>
      <c r="QXP59" s="173"/>
      <c r="QXQ59" s="173"/>
      <c r="QXR59" s="173"/>
      <c r="QXS59" s="173"/>
      <c r="QXT59" s="173"/>
      <c r="QXU59" s="173"/>
      <c r="QXV59" s="173"/>
      <c r="QXW59" s="173"/>
      <c r="QXX59" s="173"/>
      <c r="QXY59" s="173"/>
      <c r="QXZ59" s="173"/>
      <c r="QYA59" s="173"/>
      <c r="QYB59" s="173"/>
      <c r="QYC59" s="173"/>
      <c r="QYD59" s="173"/>
      <c r="QYE59" s="173"/>
      <c r="QYF59" s="173"/>
      <c r="QYG59" s="173"/>
      <c r="QYH59" s="173"/>
      <c r="QYI59" s="173"/>
      <c r="QYJ59" s="173"/>
      <c r="QYK59" s="173"/>
      <c r="QYL59" s="173"/>
      <c r="QYM59" s="173"/>
      <c r="QYN59" s="173"/>
      <c r="QYO59" s="173"/>
      <c r="QYP59" s="173"/>
      <c r="QYQ59" s="173"/>
      <c r="QYR59" s="173"/>
      <c r="QYS59" s="173"/>
      <c r="QYT59" s="173"/>
      <c r="QYU59" s="173"/>
      <c r="QYV59" s="173"/>
      <c r="QYW59" s="173"/>
      <c r="QYX59" s="173"/>
      <c r="QYY59" s="173"/>
      <c r="QYZ59" s="173"/>
      <c r="QZA59" s="173"/>
      <c r="QZB59" s="173"/>
      <c r="QZC59" s="173"/>
      <c r="QZD59" s="173"/>
      <c r="QZE59" s="173"/>
      <c r="QZF59" s="173"/>
      <c r="QZG59" s="173"/>
      <c r="QZH59" s="173"/>
      <c r="QZI59" s="173"/>
      <c r="QZJ59" s="173"/>
      <c r="QZK59" s="173"/>
      <c r="QZL59" s="173"/>
      <c r="QZM59" s="173"/>
      <c r="QZN59" s="173"/>
      <c r="QZO59" s="173"/>
      <c r="QZP59" s="173"/>
      <c r="QZQ59" s="173"/>
      <c r="QZR59" s="173"/>
      <c r="QZS59" s="173"/>
      <c r="QZT59" s="173"/>
      <c r="QZU59" s="173"/>
      <c r="QZV59" s="173"/>
      <c r="QZW59" s="173"/>
      <c r="QZX59" s="173"/>
      <c r="QZY59" s="173"/>
      <c r="QZZ59" s="173"/>
      <c r="RAA59" s="173"/>
      <c r="RAB59" s="173"/>
      <c r="RAC59" s="173"/>
      <c r="RAD59" s="173"/>
      <c r="RAE59" s="173"/>
      <c r="RAF59" s="173"/>
      <c r="RAG59" s="173"/>
      <c r="RAH59" s="173"/>
      <c r="RAI59" s="173"/>
      <c r="RAJ59" s="173"/>
      <c r="RAK59" s="173"/>
      <c r="RAL59" s="173"/>
      <c r="RAM59" s="173"/>
      <c r="RAN59" s="173"/>
      <c r="RAO59" s="173"/>
      <c r="RAP59" s="173"/>
      <c r="RAQ59" s="173"/>
      <c r="RAR59" s="173"/>
      <c r="RAS59" s="173"/>
      <c r="RAT59" s="173"/>
      <c r="RAU59" s="173"/>
      <c r="RAV59" s="173"/>
      <c r="RAW59" s="173"/>
      <c r="RAX59" s="173"/>
      <c r="RAY59" s="173"/>
      <c r="RAZ59" s="173"/>
      <c r="RBA59" s="173"/>
      <c r="RBB59" s="173"/>
      <c r="RBC59" s="173"/>
      <c r="RBD59" s="173"/>
      <c r="RBE59" s="173"/>
      <c r="RBF59" s="173"/>
      <c r="RBG59" s="173"/>
      <c r="RBH59" s="173"/>
      <c r="RBI59" s="173"/>
      <c r="RBJ59" s="173"/>
      <c r="RBK59" s="173"/>
      <c r="RBL59" s="173"/>
      <c r="RBM59" s="173"/>
      <c r="RBN59" s="173"/>
      <c r="RBO59" s="173"/>
      <c r="RBP59" s="173"/>
      <c r="RBQ59" s="173"/>
      <c r="RBR59" s="173"/>
      <c r="RBS59" s="173"/>
      <c r="RBT59" s="173"/>
      <c r="RBU59" s="173"/>
      <c r="RBV59" s="173"/>
      <c r="RBW59" s="173"/>
      <c r="RBX59" s="173"/>
      <c r="RBY59" s="173"/>
      <c r="RBZ59" s="173"/>
      <c r="RCA59" s="173"/>
      <c r="RCB59" s="173"/>
      <c r="RCC59" s="173"/>
      <c r="RCD59" s="173"/>
      <c r="RCE59" s="173"/>
      <c r="RCF59" s="173"/>
      <c r="RCG59" s="173"/>
      <c r="RCH59" s="173"/>
      <c r="RCI59" s="173"/>
      <c r="RCJ59" s="173"/>
      <c r="RCK59" s="173"/>
      <c r="RCL59" s="173"/>
      <c r="RCM59" s="173"/>
      <c r="RCN59" s="173"/>
      <c r="RCO59" s="173"/>
      <c r="RCP59" s="173"/>
      <c r="RCQ59" s="173"/>
      <c r="RCR59" s="173"/>
      <c r="RCS59" s="173"/>
      <c r="RCT59" s="173"/>
      <c r="RCU59" s="173"/>
      <c r="RCV59" s="173"/>
      <c r="RCW59" s="173"/>
      <c r="RCX59" s="173"/>
      <c r="RCY59" s="173"/>
      <c r="RCZ59" s="173"/>
      <c r="RDA59" s="173"/>
      <c r="RDB59" s="173"/>
      <c r="RDC59" s="173"/>
      <c r="RDD59" s="173"/>
      <c r="RDE59" s="173"/>
      <c r="RDF59" s="173"/>
      <c r="RDG59" s="173"/>
      <c r="RDH59" s="173"/>
      <c r="RDI59" s="173"/>
      <c r="RDJ59" s="173"/>
      <c r="RDK59" s="173"/>
      <c r="RDL59" s="173"/>
      <c r="RDM59" s="173"/>
      <c r="RDN59" s="173"/>
      <c r="RDO59" s="173"/>
      <c r="RDP59" s="173"/>
      <c r="RDQ59" s="173"/>
      <c r="RDR59" s="173"/>
      <c r="RDS59" s="173"/>
      <c r="RDT59" s="173"/>
      <c r="RDU59" s="173"/>
      <c r="RDV59" s="173"/>
      <c r="RDW59" s="173"/>
      <c r="RDX59" s="173"/>
      <c r="RDY59" s="173"/>
      <c r="RDZ59" s="173"/>
      <c r="REA59" s="173"/>
      <c r="REB59" s="173"/>
      <c r="REC59" s="173"/>
      <c r="RED59" s="173"/>
      <c r="REE59" s="173"/>
      <c r="REF59" s="173"/>
      <c r="REG59" s="173"/>
      <c r="REH59" s="173"/>
      <c r="REI59" s="173"/>
      <c r="REJ59" s="173"/>
      <c r="REK59" s="173"/>
      <c r="REL59" s="173"/>
      <c r="REM59" s="173"/>
      <c r="REN59" s="173"/>
      <c r="REO59" s="173"/>
      <c r="REP59" s="173"/>
      <c r="REQ59" s="173"/>
      <c r="RER59" s="173"/>
      <c r="RES59" s="173"/>
      <c r="RET59" s="173"/>
      <c r="REU59" s="173"/>
      <c r="REV59" s="173"/>
      <c r="REW59" s="173"/>
      <c r="REX59" s="173"/>
      <c r="REY59" s="173"/>
      <c r="REZ59" s="173"/>
      <c r="RFA59" s="173"/>
      <c r="RFB59" s="173"/>
      <c r="RFC59" s="173"/>
      <c r="RFD59" s="173"/>
      <c r="RFE59" s="173"/>
      <c r="RFF59" s="173"/>
      <c r="RFG59" s="173"/>
      <c r="RFH59" s="173"/>
      <c r="RFI59" s="173"/>
      <c r="RFJ59" s="173"/>
      <c r="RFK59" s="173"/>
      <c r="RFL59" s="173"/>
      <c r="RFM59" s="173"/>
      <c r="RFN59" s="173"/>
      <c r="RFO59" s="173"/>
      <c r="RFP59" s="173"/>
      <c r="RFQ59" s="173"/>
      <c r="RFR59" s="173"/>
      <c r="RFS59" s="173"/>
      <c r="RFT59" s="173"/>
      <c r="RFU59" s="173"/>
      <c r="RFV59" s="173"/>
      <c r="RFW59" s="173"/>
      <c r="RFX59" s="173"/>
      <c r="RFY59" s="173"/>
      <c r="RFZ59" s="173"/>
      <c r="RGA59" s="173"/>
      <c r="RGB59" s="173"/>
      <c r="RGC59" s="173"/>
      <c r="RGD59" s="173"/>
      <c r="RGE59" s="173"/>
      <c r="RGF59" s="173"/>
      <c r="RGG59" s="173"/>
      <c r="RGH59" s="173"/>
      <c r="RGI59" s="173"/>
      <c r="RGJ59" s="173"/>
      <c r="RGK59" s="173"/>
      <c r="RGL59" s="173"/>
      <c r="RGM59" s="173"/>
      <c r="RGN59" s="173"/>
      <c r="RGO59" s="173"/>
      <c r="RGP59" s="173"/>
      <c r="RGQ59" s="173"/>
      <c r="RGR59" s="173"/>
      <c r="RGS59" s="173"/>
      <c r="RGT59" s="173"/>
      <c r="RGU59" s="173"/>
      <c r="RGV59" s="173"/>
      <c r="RGW59" s="173"/>
      <c r="RGX59" s="173"/>
      <c r="RGY59" s="173"/>
      <c r="RGZ59" s="173"/>
      <c r="RHA59" s="173"/>
      <c r="RHB59" s="173"/>
      <c r="RHC59" s="173"/>
      <c r="RHD59" s="173"/>
      <c r="RHE59" s="173"/>
      <c r="RHF59" s="173"/>
      <c r="RHG59" s="173"/>
      <c r="RHH59" s="173"/>
      <c r="RHI59" s="173"/>
      <c r="RHJ59" s="173"/>
      <c r="RHK59" s="173"/>
      <c r="RHL59" s="173"/>
      <c r="RHM59" s="173"/>
      <c r="RHN59" s="173"/>
      <c r="RHO59" s="173"/>
      <c r="RHP59" s="173"/>
      <c r="RHQ59" s="173"/>
      <c r="RHR59" s="173"/>
      <c r="RHS59" s="173"/>
      <c r="RHT59" s="173"/>
      <c r="RHU59" s="173"/>
      <c r="RHV59" s="173"/>
      <c r="RHW59" s="173"/>
      <c r="RHX59" s="173"/>
      <c r="RHY59" s="173"/>
      <c r="RHZ59" s="173"/>
      <c r="RIA59" s="173"/>
      <c r="RIB59" s="173"/>
      <c r="RIC59" s="173"/>
      <c r="RID59" s="173"/>
      <c r="RIE59" s="173"/>
      <c r="RIF59" s="173"/>
      <c r="RIG59" s="173"/>
      <c r="RIH59" s="173"/>
      <c r="RII59" s="173"/>
      <c r="RIJ59" s="173"/>
      <c r="RIK59" s="173"/>
      <c r="RIL59" s="173"/>
      <c r="RIM59" s="173"/>
      <c r="RIN59" s="173"/>
      <c r="RIO59" s="173"/>
      <c r="RIP59" s="173"/>
      <c r="RIQ59" s="173"/>
      <c r="RIR59" s="173"/>
      <c r="RIS59" s="173"/>
      <c r="RIT59" s="173"/>
      <c r="RIU59" s="173"/>
      <c r="RIV59" s="173"/>
      <c r="RIW59" s="173"/>
      <c r="RIX59" s="173"/>
      <c r="RIY59" s="173"/>
      <c r="RIZ59" s="173"/>
      <c r="RJA59" s="173"/>
      <c r="RJB59" s="173"/>
      <c r="RJC59" s="173"/>
      <c r="RJD59" s="173"/>
      <c r="RJE59" s="173"/>
      <c r="RJF59" s="173"/>
      <c r="RJG59" s="173"/>
      <c r="RJH59" s="173"/>
      <c r="RJI59" s="173"/>
      <c r="RJJ59" s="173"/>
      <c r="RJK59" s="173"/>
      <c r="RJL59" s="173"/>
      <c r="RJM59" s="173"/>
      <c r="RJN59" s="173"/>
      <c r="RJO59" s="173"/>
      <c r="RJP59" s="173"/>
      <c r="RJQ59" s="173"/>
      <c r="RJR59" s="173"/>
      <c r="RJS59" s="173"/>
      <c r="RJT59" s="173"/>
      <c r="RJU59" s="173"/>
      <c r="RJV59" s="173"/>
      <c r="RJW59" s="173"/>
      <c r="RJX59" s="173"/>
      <c r="RJY59" s="173"/>
      <c r="RJZ59" s="173"/>
      <c r="RKA59" s="173"/>
      <c r="RKB59" s="173"/>
      <c r="RKC59" s="173"/>
      <c r="RKD59" s="173"/>
      <c r="RKE59" s="173"/>
      <c r="RKF59" s="173"/>
      <c r="RKG59" s="173"/>
      <c r="RKH59" s="173"/>
      <c r="RKI59" s="173"/>
      <c r="RKJ59" s="173"/>
      <c r="RKK59" s="173"/>
      <c r="RKL59" s="173"/>
      <c r="RKM59" s="173"/>
      <c r="RKN59" s="173"/>
      <c r="RKO59" s="173"/>
      <c r="RKP59" s="173"/>
      <c r="RKQ59" s="173"/>
      <c r="RKR59" s="173"/>
      <c r="RKS59" s="173"/>
      <c r="RKT59" s="173"/>
      <c r="RKU59" s="173"/>
      <c r="RKV59" s="173"/>
      <c r="RKW59" s="173"/>
      <c r="RKX59" s="173"/>
      <c r="RKY59" s="173"/>
      <c r="RKZ59" s="173"/>
      <c r="RLA59" s="173"/>
      <c r="RLB59" s="173"/>
      <c r="RLC59" s="173"/>
      <c r="RLD59" s="173"/>
      <c r="RLE59" s="173"/>
      <c r="RLF59" s="173"/>
      <c r="RLG59" s="173"/>
      <c r="RLH59" s="173"/>
      <c r="RLI59" s="173"/>
      <c r="RLJ59" s="173"/>
      <c r="RLK59" s="173"/>
      <c r="RLL59" s="173"/>
      <c r="RLM59" s="173"/>
      <c r="RLN59" s="173"/>
      <c r="RLO59" s="173"/>
      <c r="RLP59" s="173"/>
      <c r="RLQ59" s="173"/>
      <c r="RLR59" s="173"/>
      <c r="RLS59" s="173"/>
      <c r="RLT59" s="173"/>
      <c r="RLU59" s="173"/>
      <c r="RLV59" s="173"/>
      <c r="RLW59" s="173"/>
      <c r="RLX59" s="173"/>
      <c r="RLY59" s="173"/>
      <c r="RLZ59" s="173"/>
      <c r="RMA59" s="173"/>
      <c r="RMB59" s="173"/>
      <c r="RMC59" s="173"/>
      <c r="RMD59" s="173"/>
      <c r="RME59" s="173"/>
      <c r="RMF59" s="173"/>
      <c r="RMG59" s="173"/>
      <c r="RMH59" s="173"/>
      <c r="RMI59" s="173"/>
      <c r="RMJ59" s="173"/>
      <c r="RMK59" s="173"/>
      <c r="RML59" s="173"/>
      <c r="RMM59" s="173"/>
      <c r="RMN59" s="173"/>
      <c r="RMO59" s="173"/>
      <c r="RMP59" s="173"/>
      <c r="RMQ59" s="173"/>
      <c r="RMR59" s="173"/>
      <c r="RMS59" s="173"/>
      <c r="RMT59" s="173"/>
      <c r="RMU59" s="173"/>
      <c r="RMV59" s="173"/>
      <c r="RMW59" s="173"/>
      <c r="RMX59" s="173"/>
      <c r="RMY59" s="173"/>
      <c r="RMZ59" s="173"/>
      <c r="RNA59" s="173"/>
      <c r="RNB59" s="173"/>
      <c r="RNC59" s="173"/>
      <c r="RND59" s="173"/>
      <c r="RNE59" s="173"/>
      <c r="RNF59" s="173"/>
      <c r="RNG59" s="173"/>
      <c r="RNH59" s="173"/>
      <c r="RNI59" s="173"/>
      <c r="RNJ59" s="173"/>
      <c r="RNK59" s="173"/>
      <c r="RNL59" s="173"/>
      <c r="RNM59" s="173"/>
      <c r="RNN59" s="173"/>
      <c r="RNO59" s="173"/>
      <c r="RNP59" s="173"/>
      <c r="RNQ59" s="173"/>
      <c r="RNR59" s="173"/>
      <c r="RNS59" s="173"/>
      <c r="RNT59" s="173"/>
      <c r="RNU59" s="173"/>
      <c r="RNV59" s="173"/>
      <c r="RNW59" s="173"/>
      <c r="RNX59" s="173"/>
      <c r="RNY59" s="173"/>
      <c r="RNZ59" s="173"/>
      <c r="ROA59" s="173"/>
      <c r="ROB59" s="173"/>
      <c r="ROC59" s="173"/>
      <c r="ROD59" s="173"/>
      <c r="ROE59" s="173"/>
      <c r="ROF59" s="173"/>
      <c r="ROG59" s="173"/>
      <c r="ROH59" s="173"/>
      <c r="ROI59" s="173"/>
      <c r="ROJ59" s="173"/>
      <c r="ROK59" s="173"/>
      <c r="ROL59" s="173"/>
      <c r="ROM59" s="173"/>
      <c r="RON59" s="173"/>
      <c r="ROO59" s="173"/>
      <c r="ROP59" s="173"/>
      <c r="ROQ59" s="173"/>
      <c r="ROR59" s="173"/>
      <c r="ROS59" s="173"/>
      <c r="ROT59" s="173"/>
      <c r="ROU59" s="173"/>
      <c r="ROV59" s="173"/>
      <c r="ROW59" s="173"/>
      <c r="ROX59" s="173"/>
      <c r="ROY59" s="173"/>
      <c r="ROZ59" s="173"/>
      <c r="RPA59" s="173"/>
      <c r="RPB59" s="173"/>
      <c r="RPC59" s="173"/>
      <c r="RPD59" s="173"/>
      <c r="RPE59" s="173"/>
      <c r="RPF59" s="173"/>
      <c r="RPG59" s="173"/>
      <c r="RPH59" s="173"/>
      <c r="RPI59" s="173"/>
      <c r="RPJ59" s="173"/>
      <c r="RPK59" s="173"/>
      <c r="RPL59" s="173"/>
      <c r="RPM59" s="173"/>
      <c r="RPN59" s="173"/>
      <c r="RPO59" s="173"/>
      <c r="RPP59" s="173"/>
      <c r="RPQ59" s="173"/>
      <c r="RPR59" s="173"/>
      <c r="RPS59" s="173"/>
      <c r="RPT59" s="173"/>
      <c r="RPU59" s="173"/>
      <c r="RPV59" s="173"/>
      <c r="RPW59" s="173"/>
      <c r="RPX59" s="173"/>
      <c r="RPY59" s="173"/>
      <c r="RPZ59" s="173"/>
      <c r="RQA59" s="173"/>
      <c r="RQB59" s="173"/>
      <c r="RQC59" s="173"/>
      <c r="RQD59" s="173"/>
      <c r="RQE59" s="173"/>
      <c r="RQF59" s="173"/>
      <c r="RQG59" s="173"/>
      <c r="RQH59" s="173"/>
      <c r="RQI59" s="173"/>
      <c r="RQJ59" s="173"/>
      <c r="RQK59" s="173"/>
      <c r="RQL59" s="173"/>
      <c r="RQM59" s="173"/>
      <c r="RQN59" s="173"/>
      <c r="RQO59" s="173"/>
      <c r="RQP59" s="173"/>
      <c r="RQQ59" s="173"/>
      <c r="RQR59" s="173"/>
      <c r="RQS59" s="173"/>
      <c r="RQT59" s="173"/>
      <c r="RQU59" s="173"/>
      <c r="RQV59" s="173"/>
      <c r="RQW59" s="173"/>
      <c r="RQX59" s="173"/>
      <c r="RQY59" s="173"/>
      <c r="RQZ59" s="173"/>
      <c r="RRA59" s="173"/>
      <c r="RRB59" s="173"/>
      <c r="RRC59" s="173"/>
      <c r="RRD59" s="173"/>
      <c r="RRE59" s="173"/>
      <c r="RRF59" s="173"/>
      <c r="RRG59" s="173"/>
      <c r="RRH59" s="173"/>
      <c r="RRI59" s="173"/>
      <c r="RRJ59" s="173"/>
      <c r="RRK59" s="173"/>
      <c r="RRL59" s="173"/>
      <c r="RRM59" s="173"/>
      <c r="RRN59" s="173"/>
      <c r="RRO59" s="173"/>
      <c r="RRP59" s="173"/>
      <c r="RRQ59" s="173"/>
      <c r="RRR59" s="173"/>
      <c r="RRS59" s="173"/>
      <c r="RRT59" s="173"/>
      <c r="RRU59" s="173"/>
      <c r="RRV59" s="173"/>
      <c r="RRW59" s="173"/>
      <c r="RRX59" s="173"/>
      <c r="RRY59" s="173"/>
      <c r="RRZ59" s="173"/>
      <c r="RSA59" s="173"/>
      <c r="RSB59" s="173"/>
      <c r="RSC59" s="173"/>
      <c r="RSD59" s="173"/>
      <c r="RSE59" s="173"/>
      <c r="RSF59" s="173"/>
      <c r="RSG59" s="173"/>
      <c r="RSH59" s="173"/>
      <c r="RSI59" s="173"/>
      <c r="RSJ59" s="173"/>
      <c r="RSK59" s="173"/>
      <c r="RSL59" s="173"/>
      <c r="RSM59" s="173"/>
      <c r="RSN59" s="173"/>
      <c r="RSO59" s="173"/>
      <c r="RSP59" s="173"/>
      <c r="RSQ59" s="173"/>
      <c r="RSR59" s="173"/>
      <c r="RSS59" s="173"/>
      <c r="RST59" s="173"/>
      <c r="RSU59" s="173"/>
      <c r="RSV59" s="173"/>
      <c r="RSW59" s="173"/>
      <c r="RSX59" s="173"/>
      <c r="RSY59" s="173"/>
      <c r="RSZ59" s="173"/>
      <c r="RTA59" s="173"/>
      <c r="RTB59" s="173"/>
      <c r="RTC59" s="173"/>
      <c r="RTD59" s="173"/>
      <c r="RTE59" s="173"/>
      <c r="RTF59" s="173"/>
      <c r="RTG59" s="173"/>
      <c r="RTH59" s="173"/>
      <c r="RTI59" s="173"/>
      <c r="RTJ59" s="173"/>
      <c r="RTK59" s="173"/>
      <c r="RTL59" s="173"/>
      <c r="RTM59" s="173"/>
      <c r="RTN59" s="173"/>
      <c r="RTO59" s="173"/>
      <c r="RTP59" s="173"/>
      <c r="RTQ59" s="173"/>
      <c r="RTR59" s="173"/>
      <c r="RTS59" s="173"/>
      <c r="RTT59" s="173"/>
      <c r="RTU59" s="173"/>
      <c r="RTV59" s="173"/>
      <c r="RTW59" s="173"/>
      <c r="RTX59" s="173"/>
      <c r="RTY59" s="173"/>
      <c r="RTZ59" s="173"/>
      <c r="RUA59" s="173"/>
      <c r="RUB59" s="173"/>
      <c r="RUC59" s="173"/>
      <c r="RUD59" s="173"/>
      <c r="RUE59" s="173"/>
      <c r="RUF59" s="173"/>
      <c r="RUG59" s="173"/>
      <c r="RUH59" s="173"/>
      <c r="RUI59" s="173"/>
      <c r="RUJ59" s="173"/>
      <c r="RUK59" s="173"/>
      <c r="RUL59" s="173"/>
      <c r="RUM59" s="173"/>
      <c r="RUN59" s="173"/>
      <c r="RUO59" s="173"/>
      <c r="RUP59" s="173"/>
      <c r="RUQ59" s="173"/>
      <c r="RUR59" s="173"/>
      <c r="RUS59" s="173"/>
      <c r="RUT59" s="173"/>
      <c r="RUU59" s="173"/>
      <c r="RUV59" s="173"/>
      <c r="RUW59" s="173"/>
      <c r="RUX59" s="173"/>
      <c r="RUY59" s="173"/>
      <c r="RUZ59" s="173"/>
      <c r="RVA59" s="173"/>
      <c r="RVB59" s="173"/>
      <c r="RVC59" s="173"/>
      <c r="RVD59" s="173"/>
      <c r="RVE59" s="173"/>
      <c r="RVF59" s="173"/>
      <c r="RVG59" s="173"/>
      <c r="RVH59" s="173"/>
      <c r="RVI59" s="173"/>
      <c r="RVJ59" s="173"/>
      <c r="RVK59" s="173"/>
      <c r="RVL59" s="173"/>
      <c r="RVM59" s="173"/>
      <c r="RVN59" s="173"/>
      <c r="RVO59" s="173"/>
      <c r="RVP59" s="173"/>
      <c r="RVQ59" s="173"/>
      <c r="RVR59" s="173"/>
      <c r="RVS59" s="173"/>
      <c r="RVT59" s="173"/>
      <c r="RVU59" s="173"/>
      <c r="RVV59" s="173"/>
      <c r="RVW59" s="173"/>
      <c r="RVX59" s="173"/>
      <c r="RVY59" s="173"/>
      <c r="RVZ59" s="173"/>
      <c r="RWA59" s="173"/>
      <c r="RWB59" s="173"/>
      <c r="RWC59" s="173"/>
      <c r="RWD59" s="173"/>
      <c r="RWE59" s="173"/>
      <c r="RWF59" s="173"/>
      <c r="RWG59" s="173"/>
      <c r="RWH59" s="173"/>
      <c r="RWI59" s="173"/>
      <c r="RWJ59" s="173"/>
      <c r="RWK59" s="173"/>
      <c r="RWL59" s="173"/>
      <c r="RWM59" s="173"/>
      <c r="RWN59" s="173"/>
      <c r="RWO59" s="173"/>
      <c r="RWP59" s="173"/>
      <c r="RWQ59" s="173"/>
      <c r="RWR59" s="173"/>
      <c r="RWS59" s="173"/>
      <c r="RWT59" s="173"/>
      <c r="RWU59" s="173"/>
      <c r="RWV59" s="173"/>
      <c r="RWW59" s="173"/>
      <c r="RWX59" s="173"/>
      <c r="RWY59" s="173"/>
      <c r="RWZ59" s="173"/>
      <c r="RXA59" s="173"/>
      <c r="RXB59" s="173"/>
      <c r="RXC59" s="173"/>
      <c r="RXD59" s="173"/>
      <c r="RXE59" s="173"/>
      <c r="RXF59" s="173"/>
      <c r="RXG59" s="173"/>
      <c r="RXH59" s="173"/>
      <c r="RXI59" s="173"/>
      <c r="RXJ59" s="173"/>
      <c r="RXK59" s="173"/>
      <c r="RXL59" s="173"/>
      <c r="RXM59" s="173"/>
      <c r="RXN59" s="173"/>
      <c r="RXO59" s="173"/>
      <c r="RXP59" s="173"/>
      <c r="RXQ59" s="173"/>
      <c r="RXR59" s="173"/>
      <c r="RXS59" s="173"/>
      <c r="RXT59" s="173"/>
      <c r="RXU59" s="173"/>
      <c r="RXV59" s="173"/>
      <c r="RXW59" s="173"/>
      <c r="RXX59" s="173"/>
      <c r="RXY59" s="173"/>
      <c r="RXZ59" s="173"/>
      <c r="RYA59" s="173"/>
      <c r="RYB59" s="173"/>
      <c r="RYC59" s="173"/>
      <c r="RYD59" s="173"/>
      <c r="RYE59" s="173"/>
      <c r="RYF59" s="173"/>
      <c r="RYG59" s="173"/>
      <c r="RYH59" s="173"/>
      <c r="RYI59" s="173"/>
      <c r="RYJ59" s="173"/>
      <c r="RYK59" s="173"/>
      <c r="RYL59" s="173"/>
      <c r="RYM59" s="173"/>
      <c r="RYN59" s="173"/>
      <c r="RYO59" s="173"/>
      <c r="RYP59" s="173"/>
      <c r="RYQ59" s="173"/>
      <c r="RYR59" s="173"/>
      <c r="RYS59" s="173"/>
      <c r="RYT59" s="173"/>
      <c r="RYU59" s="173"/>
      <c r="RYV59" s="173"/>
      <c r="RYW59" s="173"/>
      <c r="RYX59" s="173"/>
      <c r="RYY59" s="173"/>
      <c r="RYZ59" s="173"/>
      <c r="RZA59" s="173"/>
      <c r="RZB59" s="173"/>
      <c r="RZC59" s="173"/>
      <c r="RZD59" s="173"/>
      <c r="RZE59" s="173"/>
      <c r="RZF59" s="173"/>
      <c r="RZG59" s="173"/>
      <c r="RZH59" s="173"/>
      <c r="RZI59" s="173"/>
      <c r="RZJ59" s="173"/>
      <c r="RZK59" s="173"/>
      <c r="RZL59" s="173"/>
      <c r="RZM59" s="173"/>
      <c r="RZN59" s="173"/>
      <c r="RZO59" s="173"/>
      <c r="RZP59" s="173"/>
      <c r="RZQ59" s="173"/>
      <c r="RZR59" s="173"/>
      <c r="RZS59" s="173"/>
      <c r="RZT59" s="173"/>
      <c r="RZU59" s="173"/>
      <c r="RZV59" s="173"/>
      <c r="RZW59" s="173"/>
      <c r="RZX59" s="173"/>
      <c r="RZY59" s="173"/>
      <c r="RZZ59" s="173"/>
      <c r="SAA59" s="173"/>
      <c r="SAB59" s="173"/>
      <c r="SAC59" s="173"/>
      <c r="SAD59" s="173"/>
      <c r="SAE59" s="173"/>
      <c r="SAF59" s="173"/>
      <c r="SAG59" s="173"/>
      <c r="SAH59" s="173"/>
      <c r="SAI59" s="173"/>
      <c r="SAJ59" s="173"/>
      <c r="SAK59" s="173"/>
      <c r="SAL59" s="173"/>
      <c r="SAM59" s="173"/>
      <c r="SAN59" s="173"/>
      <c r="SAO59" s="173"/>
      <c r="SAP59" s="173"/>
      <c r="SAQ59" s="173"/>
      <c r="SAR59" s="173"/>
      <c r="SAS59" s="173"/>
      <c r="SAT59" s="173"/>
      <c r="SAU59" s="173"/>
      <c r="SAV59" s="173"/>
      <c r="SAW59" s="173"/>
      <c r="SAX59" s="173"/>
      <c r="SAY59" s="173"/>
      <c r="SAZ59" s="173"/>
      <c r="SBA59" s="173"/>
      <c r="SBB59" s="173"/>
      <c r="SBC59" s="173"/>
      <c r="SBD59" s="173"/>
      <c r="SBE59" s="173"/>
      <c r="SBF59" s="173"/>
      <c r="SBG59" s="173"/>
      <c r="SBH59" s="173"/>
      <c r="SBI59" s="173"/>
      <c r="SBJ59" s="173"/>
      <c r="SBK59" s="173"/>
      <c r="SBL59" s="173"/>
      <c r="SBM59" s="173"/>
      <c r="SBN59" s="173"/>
      <c r="SBO59" s="173"/>
      <c r="SBP59" s="173"/>
      <c r="SBQ59" s="173"/>
      <c r="SBR59" s="173"/>
      <c r="SBS59" s="173"/>
      <c r="SBT59" s="173"/>
      <c r="SBU59" s="173"/>
      <c r="SBV59" s="173"/>
      <c r="SBW59" s="173"/>
      <c r="SBX59" s="173"/>
      <c r="SBY59" s="173"/>
      <c r="SBZ59" s="173"/>
      <c r="SCA59" s="173"/>
      <c r="SCB59" s="173"/>
      <c r="SCC59" s="173"/>
      <c r="SCD59" s="173"/>
      <c r="SCE59" s="173"/>
      <c r="SCF59" s="173"/>
      <c r="SCG59" s="173"/>
      <c r="SCH59" s="173"/>
      <c r="SCI59" s="173"/>
      <c r="SCJ59" s="173"/>
      <c r="SCK59" s="173"/>
      <c r="SCL59" s="173"/>
      <c r="SCM59" s="173"/>
      <c r="SCN59" s="173"/>
      <c r="SCO59" s="173"/>
      <c r="SCP59" s="173"/>
      <c r="SCQ59" s="173"/>
      <c r="SCR59" s="173"/>
      <c r="SCS59" s="173"/>
      <c r="SCT59" s="173"/>
      <c r="SCU59" s="173"/>
      <c r="SCV59" s="173"/>
      <c r="SCW59" s="173"/>
      <c r="SCX59" s="173"/>
      <c r="SCY59" s="173"/>
      <c r="SCZ59" s="173"/>
      <c r="SDA59" s="173"/>
      <c r="SDB59" s="173"/>
      <c r="SDC59" s="173"/>
      <c r="SDD59" s="173"/>
      <c r="SDE59" s="173"/>
      <c r="SDF59" s="173"/>
      <c r="SDG59" s="173"/>
      <c r="SDH59" s="173"/>
      <c r="SDI59" s="173"/>
      <c r="SDJ59" s="173"/>
      <c r="SDK59" s="173"/>
      <c r="SDL59" s="173"/>
      <c r="SDM59" s="173"/>
      <c r="SDN59" s="173"/>
      <c r="SDO59" s="173"/>
      <c r="SDP59" s="173"/>
      <c r="SDQ59" s="173"/>
      <c r="SDR59" s="173"/>
      <c r="SDS59" s="173"/>
      <c r="SDT59" s="173"/>
      <c r="SDU59" s="173"/>
      <c r="SDV59" s="173"/>
      <c r="SDW59" s="173"/>
      <c r="SDX59" s="173"/>
      <c r="SDY59" s="173"/>
      <c r="SDZ59" s="173"/>
      <c r="SEA59" s="173"/>
      <c r="SEB59" s="173"/>
      <c r="SEC59" s="173"/>
      <c r="SED59" s="173"/>
      <c r="SEE59" s="173"/>
      <c r="SEF59" s="173"/>
      <c r="SEG59" s="173"/>
      <c r="SEH59" s="173"/>
      <c r="SEI59" s="173"/>
      <c r="SEJ59" s="173"/>
      <c r="SEK59" s="173"/>
      <c r="SEL59" s="173"/>
      <c r="SEM59" s="173"/>
      <c r="SEN59" s="173"/>
      <c r="SEO59" s="173"/>
      <c r="SEP59" s="173"/>
      <c r="SEQ59" s="173"/>
      <c r="SER59" s="173"/>
      <c r="SES59" s="173"/>
      <c r="SET59" s="173"/>
      <c r="SEU59" s="173"/>
      <c r="SEV59" s="173"/>
      <c r="SEW59" s="173"/>
      <c r="SEX59" s="173"/>
      <c r="SEY59" s="173"/>
      <c r="SEZ59" s="173"/>
      <c r="SFA59" s="173"/>
      <c r="SFB59" s="173"/>
      <c r="SFC59" s="173"/>
      <c r="SFD59" s="173"/>
      <c r="SFE59" s="173"/>
      <c r="SFF59" s="173"/>
      <c r="SFG59" s="173"/>
      <c r="SFH59" s="173"/>
      <c r="SFI59" s="173"/>
      <c r="SFJ59" s="173"/>
      <c r="SFK59" s="173"/>
      <c r="SFL59" s="173"/>
      <c r="SFM59" s="173"/>
      <c r="SFN59" s="173"/>
      <c r="SFO59" s="173"/>
      <c r="SFP59" s="173"/>
      <c r="SFQ59" s="173"/>
      <c r="SFR59" s="173"/>
      <c r="SFS59" s="173"/>
      <c r="SFT59" s="173"/>
      <c r="SFU59" s="173"/>
      <c r="SFV59" s="173"/>
      <c r="SFW59" s="173"/>
      <c r="SFX59" s="173"/>
      <c r="SFY59" s="173"/>
      <c r="SFZ59" s="173"/>
      <c r="SGA59" s="173"/>
      <c r="SGB59" s="173"/>
      <c r="SGC59" s="173"/>
      <c r="SGD59" s="173"/>
      <c r="SGE59" s="173"/>
      <c r="SGF59" s="173"/>
      <c r="SGG59" s="173"/>
      <c r="SGH59" s="173"/>
      <c r="SGI59" s="173"/>
      <c r="SGJ59" s="173"/>
      <c r="SGK59" s="173"/>
      <c r="SGL59" s="173"/>
      <c r="SGM59" s="173"/>
      <c r="SGN59" s="173"/>
      <c r="SGO59" s="173"/>
      <c r="SGP59" s="173"/>
      <c r="SGQ59" s="173"/>
      <c r="SGR59" s="173"/>
      <c r="SGS59" s="173"/>
      <c r="SGT59" s="173"/>
      <c r="SGU59" s="173"/>
      <c r="SGV59" s="173"/>
      <c r="SGW59" s="173"/>
      <c r="SGX59" s="173"/>
      <c r="SGY59" s="173"/>
      <c r="SGZ59" s="173"/>
      <c r="SHA59" s="173"/>
      <c r="SHB59" s="173"/>
      <c r="SHC59" s="173"/>
      <c r="SHD59" s="173"/>
      <c r="SHE59" s="173"/>
      <c r="SHF59" s="173"/>
      <c r="SHG59" s="173"/>
      <c r="SHH59" s="173"/>
      <c r="SHI59" s="173"/>
      <c r="SHJ59" s="173"/>
      <c r="SHK59" s="173"/>
      <c r="SHL59" s="173"/>
      <c r="SHM59" s="173"/>
      <c r="SHN59" s="173"/>
      <c r="SHO59" s="173"/>
      <c r="SHP59" s="173"/>
      <c r="SHQ59" s="173"/>
      <c r="SHR59" s="173"/>
      <c r="SHS59" s="173"/>
      <c r="SHT59" s="173"/>
      <c r="SHU59" s="173"/>
      <c r="SHV59" s="173"/>
      <c r="SHW59" s="173"/>
      <c r="SHX59" s="173"/>
      <c r="SHY59" s="173"/>
      <c r="SHZ59" s="173"/>
      <c r="SIA59" s="173"/>
      <c r="SIB59" s="173"/>
      <c r="SIC59" s="173"/>
      <c r="SID59" s="173"/>
      <c r="SIE59" s="173"/>
      <c r="SIF59" s="173"/>
      <c r="SIG59" s="173"/>
      <c r="SIH59" s="173"/>
      <c r="SII59" s="173"/>
      <c r="SIJ59" s="173"/>
      <c r="SIK59" s="173"/>
      <c r="SIL59" s="173"/>
      <c r="SIM59" s="173"/>
      <c r="SIN59" s="173"/>
      <c r="SIO59" s="173"/>
      <c r="SIP59" s="173"/>
      <c r="SIQ59" s="173"/>
      <c r="SIR59" s="173"/>
      <c r="SIS59" s="173"/>
      <c r="SIT59" s="173"/>
      <c r="SIU59" s="173"/>
      <c r="SIV59" s="173"/>
      <c r="SIW59" s="173"/>
      <c r="SIX59" s="173"/>
      <c r="SIY59" s="173"/>
      <c r="SIZ59" s="173"/>
      <c r="SJA59" s="173"/>
      <c r="SJB59" s="173"/>
      <c r="SJC59" s="173"/>
      <c r="SJD59" s="173"/>
      <c r="SJE59" s="173"/>
      <c r="SJF59" s="173"/>
      <c r="SJG59" s="173"/>
      <c r="SJH59" s="173"/>
      <c r="SJI59" s="173"/>
      <c r="SJJ59" s="173"/>
      <c r="SJK59" s="173"/>
      <c r="SJL59" s="173"/>
      <c r="SJM59" s="173"/>
      <c r="SJN59" s="173"/>
      <c r="SJO59" s="173"/>
      <c r="SJP59" s="173"/>
      <c r="SJQ59" s="173"/>
      <c r="SJR59" s="173"/>
      <c r="SJS59" s="173"/>
      <c r="SJT59" s="173"/>
      <c r="SJU59" s="173"/>
      <c r="SJV59" s="173"/>
      <c r="SJW59" s="173"/>
      <c r="SJX59" s="173"/>
      <c r="SJY59" s="173"/>
      <c r="SJZ59" s="173"/>
      <c r="SKA59" s="173"/>
      <c r="SKB59" s="173"/>
      <c r="SKC59" s="173"/>
      <c r="SKD59" s="173"/>
      <c r="SKE59" s="173"/>
      <c r="SKF59" s="173"/>
      <c r="SKG59" s="173"/>
      <c r="SKH59" s="173"/>
      <c r="SKI59" s="173"/>
      <c r="SKJ59" s="173"/>
      <c r="SKK59" s="173"/>
      <c r="SKL59" s="173"/>
      <c r="SKM59" s="173"/>
      <c r="SKN59" s="173"/>
      <c r="SKO59" s="173"/>
      <c r="SKP59" s="173"/>
      <c r="SKQ59" s="173"/>
      <c r="SKR59" s="173"/>
      <c r="SKS59" s="173"/>
      <c r="SKT59" s="173"/>
      <c r="SKU59" s="173"/>
      <c r="SKV59" s="173"/>
      <c r="SKW59" s="173"/>
      <c r="SKX59" s="173"/>
      <c r="SKY59" s="173"/>
      <c r="SKZ59" s="173"/>
      <c r="SLA59" s="173"/>
      <c r="SLB59" s="173"/>
      <c r="SLC59" s="173"/>
      <c r="SLD59" s="173"/>
      <c r="SLE59" s="173"/>
      <c r="SLF59" s="173"/>
      <c r="SLG59" s="173"/>
      <c r="SLH59" s="173"/>
      <c r="SLI59" s="173"/>
      <c r="SLJ59" s="173"/>
      <c r="SLK59" s="173"/>
      <c r="SLL59" s="173"/>
      <c r="SLM59" s="173"/>
      <c r="SLN59" s="173"/>
      <c r="SLO59" s="173"/>
      <c r="SLP59" s="173"/>
      <c r="SLQ59" s="173"/>
      <c r="SLR59" s="173"/>
      <c r="SLS59" s="173"/>
      <c r="SLT59" s="173"/>
      <c r="SLU59" s="173"/>
      <c r="SLV59" s="173"/>
      <c r="SLW59" s="173"/>
      <c r="SLX59" s="173"/>
      <c r="SLY59" s="173"/>
      <c r="SLZ59" s="173"/>
      <c r="SMA59" s="173"/>
      <c r="SMB59" s="173"/>
      <c r="SMC59" s="173"/>
      <c r="SMD59" s="173"/>
      <c r="SME59" s="173"/>
      <c r="SMF59" s="173"/>
      <c r="SMG59" s="173"/>
      <c r="SMH59" s="173"/>
      <c r="SMI59" s="173"/>
      <c r="SMJ59" s="173"/>
      <c r="SMK59" s="173"/>
      <c r="SML59" s="173"/>
      <c r="SMM59" s="173"/>
      <c r="SMN59" s="173"/>
      <c r="SMO59" s="173"/>
      <c r="SMP59" s="173"/>
      <c r="SMQ59" s="173"/>
      <c r="SMR59" s="173"/>
      <c r="SMS59" s="173"/>
      <c r="SMT59" s="173"/>
      <c r="SMU59" s="173"/>
      <c r="SMV59" s="173"/>
      <c r="SMW59" s="173"/>
      <c r="SMX59" s="173"/>
      <c r="SMY59" s="173"/>
      <c r="SMZ59" s="173"/>
      <c r="SNA59" s="173"/>
      <c r="SNB59" s="173"/>
      <c r="SNC59" s="173"/>
      <c r="SND59" s="173"/>
      <c r="SNE59" s="173"/>
      <c r="SNF59" s="173"/>
      <c r="SNG59" s="173"/>
      <c r="SNH59" s="173"/>
      <c r="SNI59" s="173"/>
      <c r="SNJ59" s="173"/>
      <c r="SNK59" s="173"/>
      <c r="SNL59" s="173"/>
      <c r="SNM59" s="173"/>
      <c r="SNN59" s="173"/>
      <c r="SNO59" s="173"/>
      <c r="SNP59" s="173"/>
      <c r="SNQ59" s="173"/>
      <c r="SNR59" s="173"/>
      <c r="SNS59" s="173"/>
      <c r="SNT59" s="173"/>
      <c r="SNU59" s="173"/>
      <c r="SNV59" s="173"/>
      <c r="SNW59" s="173"/>
      <c r="SNX59" s="173"/>
      <c r="SNY59" s="173"/>
      <c r="SNZ59" s="173"/>
      <c r="SOA59" s="173"/>
      <c r="SOB59" s="173"/>
      <c r="SOC59" s="173"/>
      <c r="SOD59" s="173"/>
      <c r="SOE59" s="173"/>
      <c r="SOF59" s="173"/>
      <c r="SOG59" s="173"/>
      <c r="SOH59" s="173"/>
      <c r="SOI59" s="173"/>
      <c r="SOJ59" s="173"/>
      <c r="SOK59" s="173"/>
      <c r="SOL59" s="173"/>
      <c r="SOM59" s="173"/>
      <c r="SON59" s="173"/>
      <c r="SOO59" s="173"/>
      <c r="SOP59" s="173"/>
      <c r="SOQ59" s="173"/>
      <c r="SOR59" s="173"/>
      <c r="SOS59" s="173"/>
      <c r="SOT59" s="173"/>
      <c r="SOU59" s="173"/>
      <c r="SOV59" s="173"/>
      <c r="SOW59" s="173"/>
      <c r="SOX59" s="173"/>
      <c r="SOY59" s="173"/>
      <c r="SOZ59" s="173"/>
      <c r="SPA59" s="173"/>
      <c r="SPB59" s="173"/>
      <c r="SPC59" s="173"/>
      <c r="SPD59" s="173"/>
      <c r="SPE59" s="173"/>
      <c r="SPF59" s="173"/>
      <c r="SPG59" s="173"/>
      <c r="SPH59" s="173"/>
      <c r="SPI59" s="173"/>
      <c r="SPJ59" s="173"/>
      <c r="SPK59" s="173"/>
      <c r="SPL59" s="173"/>
      <c r="SPM59" s="173"/>
      <c r="SPN59" s="173"/>
      <c r="SPO59" s="173"/>
      <c r="SPP59" s="173"/>
      <c r="SPQ59" s="173"/>
      <c r="SPR59" s="173"/>
      <c r="SPS59" s="173"/>
      <c r="SPT59" s="173"/>
      <c r="SPU59" s="173"/>
      <c r="SPV59" s="173"/>
      <c r="SPW59" s="173"/>
      <c r="SPX59" s="173"/>
      <c r="SPY59" s="173"/>
      <c r="SPZ59" s="173"/>
      <c r="SQA59" s="173"/>
      <c r="SQB59" s="173"/>
      <c r="SQC59" s="173"/>
      <c r="SQD59" s="173"/>
      <c r="SQE59" s="173"/>
      <c r="SQF59" s="173"/>
      <c r="SQG59" s="173"/>
      <c r="SQH59" s="173"/>
      <c r="SQI59" s="173"/>
      <c r="SQJ59" s="173"/>
      <c r="SQK59" s="173"/>
      <c r="SQL59" s="173"/>
      <c r="SQM59" s="173"/>
      <c r="SQN59" s="173"/>
      <c r="SQO59" s="173"/>
      <c r="SQP59" s="173"/>
      <c r="SQQ59" s="173"/>
      <c r="SQR59" s="173"/>
      <c r="SQS59" s="173"/>
      <c r="SQT59" s="173"/>
      <c r="SQU59" s="173"/>
      <c r="SQV59" s="173"/>
      <c r="SQW59" s="173"/>
      <c r="SQX59" s="173"/>
      <c r="SQY59" s="173"/>
      <c r="SQZ59" s="173"/>
      <c r="SRA59" s="173"/>
      <c r="SRB59" s="173"/>
      <c r="SRC59" s="173"/>
      <c r="SRD59" s="173"/>
      <c r="SRE59" s="173"/>
      <c r="SRF59" s="173"/>
      <c r="SRG59" s="173"/>
      <c r="SRH59" s="173"/>
      <c r="SRI59" s="173"/>
      <c r="SRJ59" s="173"/>
      <c r="SRK59" s="173"/>
      <c r="SRL59" s="173"/>
      <c r="SRM59" s="173"/>
      <c r="SRN59" s="173"/>
      <c r="SRO59" s="173"/>
      <c r="SRP59" s="173"/>
      <c r="SRQ59" s="173"/>
      <c r="SRR59" s="173"/>
      <c r="SRS59" s="173"/>
      <c r="SRT59" s="173"/>
      <c r="SRU59" s="173"/>
      <c r="SRV59" s="173"/>
      <c r="SRW59" s="173"/>
      <c r="SRX59" s="173"/>
      <c r="SRY59" s="173"/>
      <c r="SRZ59" s="173"/>
      <c r="SSA59" s="173"/>
      <c r="SSB59" s="173"/>
      <c r="SSC59" s="173"/>
      <c r="SSD59" s="173"/>
      <c r="SSE59" s="173"/>
      <c r="SSF59" s="173"/>
      <c r="SSG59" s="173"/>
      <c r="SSH59" s="173"/>
      <c r="SSI59" s="173"/>
      <c r="SSJ59" s="173"/>
      <c r="SSK59" s="173"/>
      <c r="SSL59" s="173"/>
      <c r="SSM59" s="173"/>
      <c r="SSN59" s="173"/>
      <c r="SSO59" s="173"/>
      <c r="SSP59" s="173"/>
      <c r="SSQ59" s="173"/>
      <c r="SSR59" s="173"/>
      <c r="SSS59" s="173"/>
      <c r="SST59" s="173"/>
      <c r="SSU59" s="173"/>
      <c r="SSV59" s="173"/>
      <c r="SSW59" s="173"/>
      <c r="SSX59" s="173"/>
      <c r="SSY59" s="173"/>
      <c r="SSZ59" s="173"/>
      <c r="STA59" s="173"/>
      <c r="STB59" s="173"/>
      <c r="STC59" s="173"/>
      <c r="STD59" s="173"/>
      <c r="STE59" s="173"/>
      <c r="STF59" s="173"/>
      <c r="STG59" s="173"/>
      <c r="STH59" s="173"/>
      <c r="STI59" s="173"/>
      <c r="STJ59" s="173"/>
      <c r="STK59" s="173"/>
      <c r="STL59" s="173"/>
      <c r="STM59" s="173"/>
      <c r="STN59" s="173"/>
      <c r="STO59" s="173"/>
      <c r="STP59" s="173"/>
      <c r="STQ59" s="173"/>
      <c r="STR59" s="173"/>
      <c r="STS59" s="173"/>
      <c r="STT59" s="173"/>
      <c r="STU59" s="173"/>
      <c r="STV59" s="173"/>
      <c r="STW59" s="173"/>
      <c r="STX59" s="173"/>
      <c r="STY59" s="173"/>
      <c r="STZ59" s="173"/>
      <c r="SUA59" s="173"/>
      <c r="SUB59" s="173"/>
      <c r="SUC59" s="173"/>
      <c r="SUD59" s="173"/>
      <c r="SUE59" s="173"/>
      <c r="SUF59" s="173"/>
      <c r="SUG59" s="173"/>
      <c r="SUH59" s="173"/>
      <c r="SUI59" s="173"/>
      <c r="SUJ59" s="173"/>
      <c r="SUK59" s="173"/>
      <c r="SUL59" s="173"/>
      <c r="SUM59" s="173"/>
      <c r="SUN59" s="173"/>
      <c r="SUO59" s="173"/>
      <c r="SUP59" s="173"/>
      <c r="SUQ59" s="173"/>
      <c r="SUR59" s="173"/>
      <c r="SUS59" s="173"/>
      <c r="SUT59" s="173"/>
      <c r="SUU59" s="173"/>
      <c r="SUV59" s="173"/>
      <c r="SUW59" s="173"/>
      <c r="SUX59" s="173"/>
      <c r="SUY59" s="173"/>
      <c r="SUZ59" s="173"/>
      <c r="SVA59" s="173"/>
      <c r="SVB59" s="173"/>
      <c r="SVC59" s="173"/>
      <c r="SVD59" s="173"/>
      <c r="SVE59" s="173"/>
      <c r="SVF59" s="173"/>
      <c r="SVG59" s="173"/>
      <c r="SVH59" s="173"/>
      <c r="SVI59" s="173"/>
      <c r="SVJ59" s="173"/>
      <c r="SVK59" s="173"/>
      <c r="SVL59" s="173"/>
      <c r="SVM59" s="173"/>
      <c r="SVN59" s="173"/>
      <c r="SVO59" s="173"/>
      <c r="SVP59" s="173"/>
      <c r="SVQ59" s="173"/>
      <c r="SVR59" s="173"/>
      <c r="SVS59" s="173"/>
      <c r="SVT59" s="173"/>
      <c r="SVU59" s="173"/>
      <c r="SVV59" s="173"/>
      <c r="SVW59" s="173"/>
      <c r="SVX59" s="173"/>
      <c r="SVY59" s="173"/>
      <c r="SVZ59" s="173"/>
      <c r="SWA59" s="173"/>
      <c r="SWB59" s="173"/>
      <c r="SWC59" s="173"/>
      <c r="SWD59" s="173"/>
      <c r="SWE59" s="173"/>
      <c r="SWF59" s="173"/>
      <c r="SWG59" s="173"/>
      <c r="SWH59" s="173"/>
      <c r="SWI59" s="173"/>
      <c r="SWJ59" s="173"/>
      <c r="SWK59" s="173"/>
      <c r="SWL59" s="173"/>
      <c r="SWM59" s="173"/>
      <c r="SWN59" s="173"/>
      <c r="SWO59" s="173"/>
      <c r="SWP59" s="173"/>
      <c r="SWQ59" s="173"/>
      <c r="SWR59" s="173"/>
      <c r="SWS59" s="173"/>
      <c r="SWT59" s="173"/>
      <c r="SWU59" s="173"/>
      <c r="SWV59" s="173"/>
      <c r="SWW59" s="173"/>
      <c r="SWX59" s="173"/>
      <c r="SWY59" s="173"/>
      <c r="SWZ59" s="173"/>
      <c r="SXA59" s="173"/>
      <c r="SXB59" s="173"/>
      <c r="SXC59" s="173"/>
      <c r="SXD59" s="173"/>
      <c r="SXE59" s="173"/>
      <c r="SXF59" s="173"/>
      <c r="SXG59" s="173"/>
      <c r="SXH59" s="173"/>
      <c r="SXI59" s="173"/>
      <c r="SXJ59" s="173"/>
      <c r="SXK59" s="173"/>
      <c r="SXL59" s="173"/>
      <c r="SXM59" s="173"/>
      <c r="SXN59" s="173"/>
      <c r="SXO59" s="173"/>
      <c r="SXP59" s="173"/>
      <c r="SXQ59" s="173"/>
      <c r="SXR59" s="173"/>
      <c r="SXS59" s="173"/>
      <c r="SXT59" s="173"/>
      <c r="SXU59" s="173"/>
      <c r="SXV59" s="173"/>
      <c r="SXW59" s="173"/>
      <c r="SXX59" s="173"/>
      <c r="SXY59" s="173"/>
      <c r="SXZ59" s="173"/>
      <c r="SYA59" s="173"/>
      <c r="SYB59" s="173"/>
      <c r="SYC59" s="173"/>
      <c r="SYD59" s="173"/>
      <c r="SYE59" s="173"/>
      <c r="SYF59" s="173"/>
      <c r="SYG59" s="173"/>
      <c r="SYH59" s="173"/>
      <c r="SYI59" s="173"/>
      <c r="SYJ59" s="173"/>
      <c r="SYK59" s="173"/>
      <c r="SYL59" s="173"/>
      <c r="SYM59" s="173"/>
      <c r="SYN59" s="173"/>
      <c r="SYO59" s="173"/>
      <c r="SYP59" s="173"/>
      <c r="SYQ59" s="173"/>
      <c r="SYR59" s="173"/>
      <c r="SYS59" s="173"/>
      <c r="SYT59" s="173"/>
      <c r="SYU59" s="173"/>
      <c r="SYV59" s="173"/>
      <c r="SYW59" s="173"/>
      <c r="SYX59" s="173"/>
      <c r="SYY59" s="173"/>
      <c r="SYZ59" s="173"/>
      <c r="SZA59" s="173"/>
      <c r="SZB59" s="173"/>
      <c r="SZC59" s="173"/>
      <c r="SZD59" s="173"/>
      <c r="SZE59" s="173"/>
      <c r="SZF59" s="173"/>
      <c r="SZG59" s="173"/>
      <c r="SZH59" s="173"/>
      <c r="SZI59" s="173"/>
      <c r="SZJ59" s="173"/>
      <c r="SZK59" s="173"/>
      <c r="SZL59" s="173"/>
      <c r="SZM59" s="173"/>
      <c r="SZN59" s="173"/>
      <c r="SZO59" s="173"/>
      <c r="SZP59" s="173"/>
      <c r="SZQ59" s="173"/>
      <c r="SZR59" s="173"/>
      <c r="SZS59" s="173"/>
      <c r="SZT59" s="173"/>
      <c r="SZU59" s="173"/>
      <c r="SZV59" s="173"/>
      <c r="SZW59" s="173"/>
      <c r="SZX59" s="173"/>
      <c r="SZY59" s="173"/>
      <c r="SZZ59" s="173"/>
      <c r="TAA59" s="173"/>
      <c r="TAB59" s="173"/>
      <c r="TAC59" s="173"/>
      <c r="TAD59" s="173"/>
      <c r="TAE59" s="173"/>
      <c r="TAF59" s="173"/>
      <c r="TAG59" s="173"/>
      <c r="TAH59" s="173"/>
      <c r="TAI59" s="173"/>
      <c r="TAJ59" s="173"/>
      <c r="TAK59" s="173"/>
      <c r="TAL59" s="173"/>
      <c r="TAM59" s="173"/>
      <c r="TAN59" s="173"/>
      <c r="TAO59" s="173"/>
      <c r="TAP59" s="173"/>
      <c r="TAQ59" s="173"/>
      <c r="TAR59" s="173"/>
      <c r="TAS59" s="173"/>
      <c r="TAT59" s="173"/>
      <c r="TAU59" s="173"/>
      <c r="TAV59" s="173"/>
      <c r="TAW59" s="173"/>
      <c r="TAX59" s="173"/>
      <c r="TAY59" s="173"/>
      <c r="TAZ59" s="173"/>
      <c r="TBA59" s="173"/>
      <c r="TBB59" s="173"/>
      <c r="TBC59" s="173"/>
      <c r="TBD59" s="173"/>
      <c r="TBE59" s="173"/>
      <c r="TBF59" s="173"/>
      <c r="TBG59" s="173"/>
      <c r="TBH59" s="173"/>
      <c r="TBI59" s="173"/>
      <c r="TBJ59" s="173"/>
      <c r="TBK59" s="173"/>
      <c r="TBL59" s="173"/>
      <c r="TBM59" s="173"/>
      <c r="TBN59" s="173"/>
      <c r="TBO59" s="173"/>
      <c r="TBP59" s="173"/>
      <c r="TBQ59" s="173"/>
      <c r="TBR59" s="173"/>
      <c r="TBS59" s="173"/>
      <c r="TBT59" s="173"/>
      <c r="TBU59" s="173"/>
      <c r="TBV59" s="173"/>
      <c r="TBW59" s="173"/>
      <c r="TBX59" s="173"/>
      <c r="TBY59" s="173"/>
      <c r="TBZ59" s="173"/>
      <c r="TCA59" s="173"/>
      <c r="TCB59" s="173"/>
      <c r="TCC59" s="173"/>
      <c r="TCD59" s="173"/>
      <c r="TCE59" s="173"/>
      <c r="TCF59" s="173"/>
      <c r="TCG59" s="173"/>
      <c r="TCH59" s="173"/>
      <c r="TCI59" s="173"/>
      <c r="TCJ59" s="173"/>
      <c r="TCK59" s="173"/>
      <c r="TCL59" s="173"/>
      <c r="TCM59" s="173"/>
      <c r="TCN59" s="173"/>
      <c r="TCO59" s="173"/>
      <c r="TCP59" s="173"/>
      <c r="TCQ59" s="173"/>
      <c r="TCR59" s="173"/>
      <c r="TCS59" s="173"/>
      <c r="TCT59" s="173"/>
      <c r="TCU59" s="173"/>
      <c r="TCV59" s="173"/>
      <c r="TCW59" s="173"/>
      <c r="TCX59" s="173"/>
      <c r="TCY59" s="173"/>
      <c r="TCZ59" s="173"/>
      <c r="TDA59" s="173"/>
      <c r="TDB59" s="173"/>
      <c r="TDC59" s="173"/>
      <c r="TDD59" s="173"/>
      <c r="TDE59" s="173"/>
      <c r="TDF59" s="173"/>
      <c r="TDG59" s="173"/>
      <c r="TDH59" s="173"/>
      <c r="TDI59" s="173"/>
      <c r="TDJ59" s="173"/>
      <c r="TDK59" s="173"/>
      <c r="TDL59" s="173"/>
      <c r="TDM59" s="173"/>
      <c r="TDN59" s="173"/>
      <c r="TDO59" s="173"/>
      <c r="TDP59" s="173"/>
      <c r="TDQ59" s="173"/>
      <c r="TDR59" s="173"/>
      <c r="TDS59" s="173"/>
      <c r="TDT59" s="173"/>
      <c r="TDU59" s="173"/>
      <c r="TDV59" s="173"/>
      <c r="TDW59" s="173"/>
      <c r="TDX59" s="173"/>
      <c r="TDY59" s="173"/>
      <c r="TDZ59" s="173"/>
      <c r="TEA59" s="173"/>
      <c r="TEB59" s="173"/>
      <c r="TEC59" s="173"/>
      <c r="TED59" s="173"/>
      <c r="TEE59" s="173"/>
      <c r="TEF59" s="173"/>
      <c r="TEG59" s="173"/>
      <c r="TEH59" s="173"/>
      <c r="TEI59" s="173"/>
      <c r="TEJ59" s="173"/>
      <c r="TEK59" s="173"/>
      <c r="TEL59" s="173"/>
      <c r="TEM59" s="173"/>
      <c r="TEN59" s="173"/>
      <c r="TEO59" s="173"/>
      <c r="TEP59" s="173"/>
      <c r="TEQ59" s="173"/>
      <c r="TER59" s="173"/>
      <c r="TES59" s="173"/>
      <c r="TET59" s="173"/>
      <c r="TEU59" s="173"/>
      <c r="TEV59" s="173"/>
      <c r="TEW59" s="173"/>
      <c r="TEX59" s="173"/>
      <c r="TEY59" s="173"/>
      <c r="TEZ59" s="173"/>
      <c r="TFA59" s="173"/>
      <c r="TFB59" s="173"/>
      <c r="TFC59" s="173"/>
      <c r="TFD59" s="173"/>
      <c r="TFE59" s="173"/>
      <c r="TFF59" s="173"/>
      <c r="TFG59" s="173"/>
      <c r="TFH59" s="173"/>
      <c r="TFI59" s="173"/>
      <c r="TFJ59" s="173"/>
      <c r="TFK59" s="173"/>
      <c r="TFL59" s="173"/>
      <c r="TFM59" s="173"/>
      <c r="TFN59" s="173"/>
      <c r="TFO59" s="173"/>
      <c r="TFP59" s="173"/>
      <c r="TFQ59" s="173"/>
      <c r="TFR59" s="173"/>
      <c r="TFS59" s="173"/>
      <c r="TFT59" s="173"/>
      <c r="TFU59" s="173"/>
      <c r="TFV59" s="173"/>
      <c r="TFW59" s="173"/>
      <c r="TFX59" s="173"/>
      <c r="TFY59" s="173"/>
      <c r="TFZ59" s="173"/>
      <c r="TGA59" s="173"/>
      <c r="TGB59" s="173"/>
      <c r="TGC59" s="173"/>
      <c r="TGD59" s="173"/>
      <c r="TGE59" s="173"/>
      <c r="TGF59" s="173"/>
      <c r="TGG59" s="173"/>
      <c r="TGH59" s="173"/>
      <c r="TGI59" s="173"/>
      <c r="TGJ59" s="173"/>
      <c r="TGK59" s="173"/>
      <c r="TGL59" s="173"/>
      <c r="TGM59" s="173"/>
      <c r="TGN59" s="173"/>
      <c r="TGO59" s="173"/>
      <c r="TGP59" s="173"/>
      <c r="TGQ59" s="173"/>
      <c r="TGR59" s="173"/>
      <c r="TGS59" s="173"/>
      <c r="TGT59" s="173"/>
      <c r="TGU59" s="173"/>
      <c r="TGV59" s="173"/>
      <c r="TGW59" s="173"/>
      <c r="TGX59" s="173"/>
      <c r="TGY59" s="173"/>
      <c r="TGZ59" s="173"/>
      <c r="THA59" s="173"/>
      <c r="THB59" s="173"/>
      <c r="THC59" s="173"/>
      <c r="THD59" s="173"/>
      <c r="THE59" s="173"/>
      <c r="THF59" s="173"/>
      <c r="THG59" s="173"/>
      <c r="THH59" s="173"/>
      <c r="THI59" s="173"/>
      <c r="THJ59" s="173"/>
      <c r="THK59" s="173"/>
      <c r="THL59" s="173"/>
      <c r="THM59" s="173"/>
      <c r="THN59" s="173"/>
      <c r="THO59" s="173"/>
      <c r="THP59" s="173"/>
      <c r="THQ59" s="173"/>
      <c r="THR59" s="173"/>
      <c r="THS59" s="173"/>
      <c r="THT59" s="173"/>
      <c r="THU59" s="173"/>
      <c r="THV59" s="173"/>
      <c r="THW59" s="173"/>
      <c r="THX59" s="173"/>
      <c r="THY59" s="173"/>
      <c r="THZ59" s="173"/>
      <c r="TIA59" s="173"/>
      <c r="TIB59" s="173"/>
      <c r="TIC59" s="173"/>
      <c r="TID59" s="173"/>
      <c r="TIE59" s="173"/>
      <c r="TIF59" s="173"/>
      <c r="TIG59" s="173"/>
      <c r="TIH59" s="173"/>
      <c r="TII59" s="173"/>
      <c r="TIJ59" s="173"/>
      <c r="TIK59" s="173"/>
      <c r="TIL59" s="173"/>
      <c r="TIM59" s="173"/>
      <c r="TIN59" s="173"/>
      <c r="TIO59" s="173"/>
      <c r="TIP59" s="173"/>
      <c r="TIQ59" s="173"/>
      <c r="TIR59" s="173"/>
      <c r="TIS59" s="173"/>
      <c r="TIT59" s="173"/>
      <c r="TIU59" s="173"/>
      <c r="TIV59" s="173"/>
      <c r="TIW59" s="173"/>
      <c r="TIX59" s="173"/>
      <c r="TIY59" s="173"/>
      <c r="TIZ59" s="173"/>
      <c r="TJA59" s="173"/>
      <c r="TJB59" s="173"/>
      <c r="TJC59" s="173"/>
      <c r="TJD59" s="173"/>
      <c r="TJE59" s="173"/>
      <c r="TJF59" s="173"/>
      <c r="TJG59" s="173"/>
      <c r="TJH59" s="173"/>
      <c r="TJI59" s="173"/>
      <c r="TJJ59" s="173"/>
      <c r="TJK59" s="173"/>
      <c r="TJL59" s="173"/>
      <c r="TJM59" s="173"/>
      <c r="TJN59" s="173"/>
      <c r="TJO59" s="173"/>
      <c r="TJP59" s="173"/>
      <c r="TJQ59" s="173"/>
      <c r="TJR59" s="173"/>
      <c r="TJS59" s="173"/>
      <c r="TJT59" s="173"/>
      <c r="TJU59" s="173"/>
      <c r="TJV59" s="173"/>
      <c r="TJW59" s="173"/>
      <c r="TJX59" s="173"/>
      <c r="TJY59" s="173"/>
      <c r="TJZ59" s="173"/>
      <c r="TKA59" s="173"/>
      <c r="TKB59" s="173"/>
      <c r="TKC59" s="173"/>
      <c r="TKD59" s="173"/>
      <c r="TKE59" s="173"/>
      <c r="TKF59" s="173"/>
      <c r="TKG59" s="173"/>
      <c r="TKH59" s="173"/>
      <c r="TKI59" s="173"/>
      <c r="TKJ59" s="173"/>
      <c r="TKK59" s="173"/>
      <c r="TKL59" s="173"/>
      <c r="TKM59" s="173"/>
      <c r="TKN59" s="173"/>
      <c r="TKO59" s="173"/>
      <c r="TKP59" s="173"/>
      <c r="TKQ59" s="173"/>
      <c r="TKR59" s="173"/>
      <c r="TKS59" s="173"/>
      <c r="TKT59" s="173"/>
      <c r="TKU59" s="173"/>
      <c r="TKV59" s="173"/>
      <c r="TKW59" s="173"/>
      <c r="TKX59" s="173"/>
      <c r="TKY59" s="173"/>
      <c r="TKZ59" s="173"/>
      <c r="TLA59" s="173"/>
      <c r="TLB59" s="173"/>
      <c r="TLC59" s="173"/>
      <c r="TLD59" s="173"/>
      <c r="TLE59" s="173"/>
      <c r="TLF59" s="173"/>
      <c r="TLG59" s="173"/>
      <c r="TLH59" s="173"/>
      <c r="TLI59" s="173"/>
      <c r="TLJ59" s="173"/>
      <c r="TLK59" s="173"/>
      <c r="TLL59" s="173"/>
      <c r="TLM59" s="173"/>
      <c r="TLN59" s="173"/>
      <c r="TLO59" s="173"/>
      <c r="TLP59" s="173"/>
      <c r="TLQ59" s="173"/>
      <c r="TLR59" s="173"/>
      <c r="TLS59" s="173"/>
      <c r="TLT59" s="173"/>
      <c r="TLU59" s="173"/>
      <c r="TLV59" s="173"/>
      <c r="TLW59" s="173"/>
      <c r="TLX59" s="173"/>
      <c r="TLY59" s="173"/>
      <c r="TLZ59" s="173"/>
      <c r="TMA59" s="173"/>
      <c r="TMB59" s="173"/>
      <c r="TMC59" s="173"/>
      <c r="TMD59" s="173"/>
      <c r="TME59" s="173"/>
      <c r="TMF59" s="173"/>
      <c r="TMG59" s="173"/>
      <c r="TMH59" s="173"/>
      <c r="TMI59" s="173"/>
      <c r="TMJ59" s="173"/>
      <c r="TMK59" s="173"/>
      <c r="TML59" s="173"/>
      <c r="TMM59" s="173"/>
      <c r="TMN59" s="173"/>
      <c r="TMO59" s="173"/>
      <c r="TMP59" s="173"/>
      <c r="TMQ59" s="173"/>
      <c r="TMR59" s="173"/>
      <c r="TMS59" s="173"/>
      <c r="TMT59" s="173"/>
      <c r="TMU59" s="173"/>
      <c r="TMV59" s="173"/>
      <c r="TMW59" s="173"/>
      <c r="TMX59" s="173"/>
      <c r="TMY59" s="173"/>
      <c r="TMZ59" s="173"/>
      <c r="TNA59" s="173"/>
      <c r="TNB59" s="173"/>
      <c r="TNC59" s="173"/>
      <c r="TND59" s="173"/>
      <c r="TNE59" s="173"/>
      <c r="TNF59" s="173"/>
      <c r="TNG59" s="173"/>
      <c r="TNH59" s="173"/>
      <c r="TNI59" s="173"/>
      <c r="TNJ59" s="173"/>
      <c r="TNK59" s="173"/>
      <c r="TNL59" s="173"/>
      <c r="TNM59" s="173"/>
      <c r="TNN59" s="173"/>
      <c r="TNO59" s="173"/>
      <c r="TNP59" s="173"/>
      <c r="TNQ59" s="173"/>
      <c r="TNR59" s="173"/>
      <c r="TNS59" s="173"/>
      <c r="TNT59" s="173"/>
      <c r="TNU59" s="173"/>
      <c r="TNV59" s="173"/>
      <c r="TNW59" s="173"/>
      <c r="TNX59" s="173"/>
      <c r="TNY59" s="173"/>
      <c r="TNZ59" s="173"/>
      <c r="TOA59" s="173"/>
      <c r="TOB59" s="173"/>
      <c r="TOC59" s="173"/>
      <c r="TOD59" s="173"/>
      <c r="TOE59" s="173"/>
      <c r="TOF59" s="173"/>
      <c r="TOG59" s="173"/>
      <c r="TOH59" s="173"/>
      <c r="TOI59" s="173"/>
      <c r="TOJ59" s="173"/>
      <c r="TOK59" s="173"/>
      <c r="TOL59" s="173"/>
      <c r="TOM59" s="173"/>
      <c r="TON59" s="173"/>
      <c r="TOO59" s="173"/>
      <c r="TOP59" s="173"/>
      <c r="TOQ59" s="173"/>
      <c r="TOR59" s="173"/>
      <c r="TOS59" s="173"/>
      <c r="TOT59" s="173"/>
      <c r="TOU59" s="173"/>
      <c r="TOV59" s="173"/>
      <c r="TOW59" s="173"/>
      <c r="TOX59" s="173"/>
      <c r="TOY59" s="173"/>
      <c r="TOZ59" s="173"/>
      <c r="TPA59" s="173"/>
      <c r="TPB59" s="173"/>
      <c r="TPC59" s="173"/>
      <c r="TPD59" s="173"/>
      <c r="TPE59" s="173"/>
      <c r="TPF59" s="173"/>
      <c r="TPG59" s="173"/>
      <c r="TPH59" s="173"/>
      <c r="TPI59" s="173"/>
      <c r="TPJ59" s="173"/>
      <c r="TPK59" s="173"/>
      <c r="TPL59" s="173"/>
      <c r="TPM59" s="173"/>
      <c r="TPN59" s="173"/>
      <c r="TPO59" s="173"/>
      <c r="TPP59" s="173"/>
      <c r="TPQ59" s="173"/>
      <c r="TPR59" s="173"/>
      <c r="TPS59" s="173"/>
      <c r="TPT59" s="173"/>
      <c r="TPU59" s="173"/>
      <c r="TPV59" s="173"/>
      <c r="TPW59" s="173"/>
      <c r="TPX59" s="173"/>
      <c r="TPY59" s="173"/>
      <c r="TPZ59" s="173"/>
      <c r="TQA59" s="173"/>
      <c r="TQB59" s="173"/>
      <c r="TQC59" s="173"/>
      <c r="TQD59" s="173"/>
      <c r="TQE59" s="173"/>
      <c r="TQF59" s="173"/>
      <c r="TQG59" s="173"/>
      <c r="TQH59" s="173"/>
      <c r="TQI59" s="173"/>
      <c r="TQJ59" s="173"/>
      <c r="TQK59" s="173"/>
      <c r="TQL59" s="173"/>
      <c r="TQM59" s="173"/>
      <c r="TQN59" s="173"/>
      <c r="TQO59" s="173"/>
      <c r="TQP59" s="173"/>
      <c r="TQQ59" s="173"/>
      <c r="TQR59" s="173"/>
      <c r="TQS59" s="173"/>
      <c r="TQT59" s="173"/>
      <c r="TQU59" s="173"/>
      <c r="TQV59" s="173"/>
      <c r="TQW59" s="173"/>
      <c r="TQX59" s="173"/>
      <c r="TQY59" s="173"/>
      <c r="TQZ59" s="173"/>
      <c r="TRA59" s="173"/>
      <c r="TRB59" s="173"/>
      <c r="TRC59" s="173"/>
      <c r="TRD59" s="173"/>
      <c r="TRE59" s="173"/>
      <c r="TRF59" s="173"/>
      <c r="TRG59" s="173"/>
      <c r="TRH59" s="173"/>
      <c r="TRI59" s="173"/>
      <c r="TRJ59" s="173"/>
      <c r="TRK59" s="173"/>
      <c r="TRL59" s="173"/>
      <c r="TRM59" s="173"/>
      <c r="TRN59" s="173"/>
      <c r="TRO59" s="173"/>
      <c r="TRP59" s="173"/>
      <c r="TRQ59" s="173"/>
      <c r="TRR59" s="173"/>
      <c r="TRS59" s="173"/>
      <c r="TRT59" s="173"/>
      <c r="TRU59" s="173"/>
      <c r="TRV59" s="173"/>
      <c r="TRW59" s="173"/>
      <c r="TRX59" s="173"/>
      <c r="TRY59" s="173"/>
      <c r="TRZ59" s="173"/>
      <c r="TSA59" s="173"/>
      <c r="TSB59" s="173"/>
      <c r="TSC59" s="173"/>
      <c r="TSD59" s="173"/>
      <c r="TSE59" s="173"/>
      <c r="TSF59" s="173"/>
      <c r="TSG59" s="173"/>
      <c r="TSH59" s="173"/>
      <c r="TSI59" s="173"/>
      <c r="TSJ59" s="173"/>
      <c r="TSK59" s="173"/>
      <c r="TSL59" s="173"/>
      <c r="TSM59" s="173"/>
      <c r="TSN59" s="173"/>
      <c r="TSO59" s="173"/>
      <c r="TSP59" s="173"/>
      <c r="TSQ59" s="173"/>
      <c r="TSR59" s="173"/>
      <c r="TSS59" s="173"/>
      <c r="TST59" s="173"/>
      <c r="TSU59" s="173"/>
      <c r="TSV59" s="173"/>
      <c r="TSW59" s="173"/>
      <c r="TSX59" s="173"/>
      <c r="TSY59" s="173"/>
      <c r="TSZ59" s="173"/>
      <c r="TTA59" s="173"/>
      <c r="TTB59" s="173"/>
      <c r="TTC59" s="173"/>
      <c r="TTD59" s="173"/>
      <c r="TTE59" s="173"/>
      <c r="TTF59" s="173"/>
      <c r="TTG59" s="173"/>
      <c r="TTH59" s="173"/>
      <c r="TTI59" s="173"/>
      <c r="TTJ59" s="173"/>
      <c r="TTK59" s="173"/>
      <c r="TTL59" s="173"/>
      <c r="TTM59" s="173"/>
      <c r="TTN59" s="173"/>
      <c r="TTO59" s="173"/>
      <c r="TTP59" s="173"/>
      <c r="TTQ59" s="173"/>
      <c r="TTR59" s="173"/>
      <c r="TTS59" s="173"/>
      <c r="TTT59" s="173"/>
      <c r="TTU59" s="173"/>
      <c r="TTV59" s="173"/>
      <c r="TTW59" s="173"/>
      <c r="TTX59" s="173"/>
      <c r="TTY59" s="173"/>
      <c r="TTZ59" s="173"/>
      <c r="TUA59" s="173"/>
      <c r="TUB59" s="173"/>
      <c r="TUC59" s="173"/>
      <c r="TUD59" s="173"/>
      <c r="TUE59" s="173"/>
      <c r="TUF59" s="173"/>
      <c r="TUG59" s="173"/>
      <c r="TUH59" s="173"/>
      <c r="TUI59" s="173"/>
      <c r="TUJ59" s="173"/>
      <c r="TUK59" s="173"/>
      <c r="TUL59" s="173"/>
      <c r="TUM59" s="173"/>
      <c r="TUN59" s="173"/>
      <c r="TUO59" s="173"/>
      <c r="TUP59" s="173"/>
      <c r="TUQ59" s="173"/>
      <c r="TUR59" s="173"/>
      <c r="TUS59" s="173"/>
      <c r="TUT59" s="173"/>
      <c r="TUU59" s="173"/>
      <c r="TUV59" s="173"/>
      <c r="TUW59" s="173"/>
      <c r="TUX59" s="173"/>
      <c r="TUY59" s="173"/>
      <c r="TUZ59" s="173"/>
      <c r="TVA59" s="173"/>
      <c r="TVB59" s="173"/>
      <c r="TVC59" s="173"/>
      <c r="TVD59" s="173"/>
      <c r="TVE59" s="173"/>
      <c r="TVF59" s="173"/>
      <c r="TVG59" s="173"/>
      <c r="TVH59" s="173"/>
      <c r="TVI59" s="173"/>
      <c r="TVJ59" s="173"/>
      <c r="TVK59" s="173"/>
      <c r="TVL59" s="173"/>
      <c r="TVM59" s="173"/>
      <c r="TVN59" s="173"/>
      <c r="TVO59" s="173"/>
      <c r="TVP59" s="173"/>
      <c r="TVQ59" s="173"/>
      <c r="TVR59" s="173"/>
      <c r="TVS59" s="173"/>
      <c r="TVT59" s="173"/>
      <c r="TVU59" s="173"/>
      <c r="TVV59" s="173"/>
      <c r="TVW59" s="173"/>
      <c r="TVX59" s="173"/>
      <c r="TVY59" s="173"/>
      <c r="TVZ59" s="173"/>
      <c r="TWA59" s="173"/>
      <c r="TWB59" s="173"/>
      <c r="TWC59" s="173"/>
      <c r="TWD59" s="173"/>
      <c r="TWE59" s="173"/>
      <c r="TWF59" s="173"/>
      <c r="TWG59" s="173"/>
      <c r="TWH59" s="173"/>
      <c r="TWI59" s="173"/>
      <c r="TWJ59" s="173"/>
      <c r="TWK59" s="173"/>
      <c r="TWL59" s="173"/>
      <c r="TWM59" s="173"/>
      <c r="TWN59" s="173"/>
      <c r="TWO59" s="173"/>
      <c r="TWP59" s="173"/>
      <c r="TWQ59" s="173"/>
      <c r="TWR59" s="173"/>
      <c r="TWS59" s="173"/>
      <c r="TWT59" s="173"/>
      <c r="TWU59" s="173"/>
      <c r="TWV59" s="173"/>
      <c r="TWW59" s="173"/>
      <c r="TWX59" s="173"/>
      <c r="TWY59" s="173"/>
      <c r="TWZ59" s="173"/>
      <c r="TXA59" s="173"/>
      <c r="TXB59" s="173"/>
      <c r="TXC59" s="173"/>
      <c r="TXD59" s="173"/>
      <c r="TXE59" s="173"/>
      <c r="TXF59" s="173"/>
      <c r="TXG59" s="173"/>
      <c r="TXH59" s="173"/>
      <c r="TXI59" s="173"/>
      <c r="TXJ59" s="173"/>
      <c r="TXK59" s="173"/>
      <c r="TXL59" s="173"/>
      <c r="TXM59" s="173"/>
      <c r="TXN59" s="173"/>
      <c r="TXO59" s="173"/>
      <c r="TXP59" s="173"/>
      <c r="TXQ59" s="173"/>
      <c r="TXR59" s="173"/>
      <c r="TXS59" s="173"/>
      <c r="TXT59" s="173"/>
      <c r="TXU59" s="173"/>
      <c r="TXV59" s="173"/>
      <c r="TXW59" s="173"/>
      <c r="TXX59" s="173"/>
      <c r="TXY59" s="173"/>
      <c r="TXZ59" s="173"/>
      <c r="TYA59" s="173"/>
      <c r="TYB59" s="173"/>
      <c r="TYC59" s="173"/>
      <c r="TYD59" s="173"/>
      <c r="TYE59" s="173"/>
      <c r="TYF59" s="173"/>
      <c r="TYG59" s="173"/>
      <c r="TYH59" s="173"/>
      <c r="TYI59" s="173"/>
      <c r="TYJ59" s="173"/>
      <c r="TYK59" s="173"/>
      <c r="TYL59" s="173"/>
      <c r="TYM59" s="173"/>
      <c r="TYN59" s="173"/>
      <c r="TYO59" s="173"/>
      <c r="TYP59" s="173"/>
      <c r="TYQ59" s="173"/>
      <c r="TYR59" s="173"/>
      <c r="TYS59" s="173"/>
      <c r="TYT59" s="173"/>
      <c r="TYU59" s="173"/>
      <c r="TYV59" s="173"/>
      <c r="TYW59" s="173"/>
      <c r="TYX59" s="173"/>
      <c r="TYY59" s="173"/>
      <c r="TYZ59" s="173"/>
      <c r="TZA59" s="173"/>
      <c r="TZB59" s="173"/>
      <c r="TZC59" s="173"/>
      <c r="TZD59" s="173"/>
      <c r="TZE59" s="173"/>
      <c r="TZF59" s="173"/>
      <c r="TZG59" s="173"/>
      <c r="TZH59" s="173"/>
      <c r="TZI59" s="173"/>
      <c r="TZJ59" s="173"/>
      <c r="TZK59" s="173"/>
      <c r="TZL59" s="173"/>
      <c r="TZM59" s="173"/>
      <c r="TZN59" s="173"/>
      <c r="TZO59" s="173"/>
      <c r="TZP59" s="173"/>
      <c r="TZQ59" s="173"/>
      <c r="TZR59" s="173"/>
      <c r="TZS59" s="173"/>
      <c r="TZT59" s="173"/>
      <c r="TZU59" s="173"/>
      <c r="TZV59" s="173"/>
      <c r="TZW59" s="173"/>
      <c r="TZX59" s="173"/>
      <c r="TZY59" s="173"/>
      <c r="TZZ59" s="173"/>
      <c r="UAA59" s="173"/>
      <c r="UAB59" s="173"/>
      <c r="UAC59" s="173"/>
      <c r="UAD59" s="173"/>
      <c r="UAE59" s="173"/>
      <c r="UAF59" s="173"/>
      <c r="UAG59" s="173"/>
      <c r="UAH59" s="173"/>
      <c r="UAI59" s="173"/>
      <c r="UAJ59" s="173"/>
      <c r="UAK59" s="173"/>
      <c r="UAL59" s="173"/>
      <c r="UAM59" s="173"/>
      <c r="UAN59" s="173"/>
      <c r="UAO59" s="173"/>
      <c r="UAP59" s="173"/>
      <c r="UAQ59" s="173"/>
      <c r="UAR59" s="173"/>
      <c r="UAS59" s="173"/>
      <c r="UAT59" s="173"/>
      <c r="UAU59" s="173"/>
      <c r="UAV59" s="173"/>
      <c r="UAW59" s="173"/>
      <c r="UAX59" s="173"/>
      <c r="UAY59" s="173"/>
      <c r="UAZ59" s="173"/>
      <c r="UBA59" s="173"/>
      <c r="UBB59" s="173"/>
      <c r="UBC59" s="173"/>
      <c r="UBD59" s="173"/>
      <c r="UBE59" s="173"/>
      <c r="UBF59" s="173"/>
      <c r="UBG59" s="173"/>
      <c r="UBH59" s="173"/>
      <c r="UBI59" s="173"/>
      <c r="UBJ59" s="173"/>
      <c r="UBK59" s="173"/>
      <c r="UBL59" s="173"/>
      <c r="UBM59" s="173"/>
      <c r="UBN59" s="173"/>
      <c r="UBO59" s="173"/>
      <c r="UBP59" s="173"/>
      <c r="UBQ59" s="173"/>
      <c r="UBR59" s="173"/>
      <c r="UBS59" s="173"/>
      <c r="UBT59" s="173"/>
      <c r="UBU59" s="173"/>
      <c r="UBV59" s="173"/>
      <c r="UBW59" s="173"/>
      <c r="UBX59" s="173"/>
      <c r="UBY59" s="173"/>
      <c r="UBZ59" s="173"/>
      <c r="UCA59" s="173"/>
      <c r="UCB59" s="173"/>
      <c r="UCC59" s="173"/>
      <c r="UCD59" s="173"/>
      <c r="UCE59" s="173"/>
      <c r="UCF59" s="173"/>
      <c r="UCG59" s="173"/>
      <c r="UCH59" s="173"/>
      <c r="UCI59" s="173"/>
      <c r="UCJ59" s="173"/>
      <c r="UCK59" s="173"/>
      <c r="UCL59" s="173"/>
      <c r="UCM59" s="173"/>
      <c r="UCN59" s="173"/>
      <c r="UCO59" s="173"/>
      <c r="UCP59" s="173"/>
      <c r="UCQ59" s="173"/>
      <c r="UCR59" s="173"/>
      <c r="UCS59" s="173"/>
      <c r="UCT59" s="173"/>
      <c r="UCU59" s="173"/>
      <c r="UCV59" s="173"/>
      <c r="UCW59" s="173"/>
      <c r="UCX59" s="173"/>
      <c r="UCY59" s="173"/>
      <c r="UCZ59" s="173"/>
      <c r="UDA59" s="173"/>
      <c r="UDB59" s="173"/>
      <c r="UDC59" s="173"/>
      <c r="UDD59" s="173"/>
      <c r="UDE59" s="173"/>
      <c r="UDF59" s="173"/>
      <c r="UDG59" s="173"/>
      <c r="UDH59" s="173"/>
      <c r="UDI59" s="173"/>
      <c r="UDJ59" s="173"/>
      <c r="UDK59" s="173"/>
      <c r="UDL59" s="173"/>
      <c r="UDM59" s="173"/>
      <c r="UDN59" s="173"/>
      <c r="UDO59" s="173"/>
      <c r="UDP59" s="173"/>
      <c r="UDQ59" s="173"/>
      <c r="UDR59" s="173"/>
      <c r="UDS59" s="173"/>
      <c r="UDT59" s="173"/>
      <c r="UDU59" s="173"/>
      <c r="UDV59" s="173"/>
      <c r="UDW59" s="173"/>
      <c r="UDX59" s="173"/>
      <c r="UDY59" s="173"/>
      <c r="UDZ59" s="173"/>
      <c r="UEA59" s="173"/>
      <c r="UEB59" s="173"/>
      <c r="UEC59" s="173"/>
      <c r="UED59" s="173"/>
      <c r="UEE59" s="173"/>
      <c r="UEF59" s="173"/>
      <c r="UEG59" s="173"/>
      <c r="UEH59" s="173"/>
      <c r="UEI59" s="173"/>
      <c r="UEJ59" s="173"/>
      <c r="UEK59" s="173"/>
      <c r="UEL59" s="173"/>
      <c r="UEM59" s="173"/>
      <c r="UEN59" s="173"/>
      <c r="UEO59" s="173"/>
      <c r="UEP59" s="173"/>
      <c r="UEQ59" s="173"/>
      <c r="UER59" s="173"/>
      <c r="UES59" s="173"/>
      <c r="UET59" s="173"/>
      <c r="UEU59" s="173"/>
      <c r="UEV59" s="173"/>
      <c r="UEW59" s="173"/>
      <c r="UEX59" s="173"/>
      <c r="UEY59" s="173"/>
      <c r="UEZ59" s="173"/>
      <c r="UFA59" s="173"/>
      <c r="UFB59" s="173"/>
      <c r="UFC59" s="173"/>
      <c r="UFD59" s="173"/>
      <c r="UFE59" s="173"/>
      <c r="UFF59" s="173"/>
      <c r="UFG59" s="173"/>
      <c r="UFH59" s="173"/>
      <c r="UFI59" s="173"/>
      <c r="UFJ59" s="173"/>
      <c r="UFK59" s="173"/>
      <c r="UFL59" s="173"/>
      <c r="UFM59" s="173"/>
      <c r="UFN59" s="173"/>
      <c r="UFO59" s="173"/>
      <c r="UFP59" s="173"/>
      <c r="UFQ59" s="173"/>
      <c r="UFR59" s="173"/>
      <c r="UFS59" s="173"/>
      <c r="UFT59" s="173"/>
      <c r="UFU59" s="173"/>
      <c r="UFV59" s="173"/>
      <c r="UFW59" s="173"/>
      <c r="UFX59" s="173"/>
      <c r="UFY59" s="173"/>
      <c r="UFZ59" s="173"/>
      <c r="UGA59" s="173"/>
      <c r="UGB59" s="173"/>
      <c r="UGC59" s="173"/>
      <c r="UGD59" s="173"/>
      <c r="UGE59" s="173"/>
      <c r="UGF59" s="173"/>
      <c r="UGG59" s="173"/>
      <c r="UGH59" s="173"/>
      <c r="UGI59" s="173"/>
      <c r="UGJ59" s="173"/>
      <c r="UGK59" s="173"/>
      <c r="UGL59" s="173"/>
      <c r="UGM59" s="173"/>
      <c r="UGN59" s="173"/>
      <c r="UGO59" s="173"/>
      <c r="UGP59" s="173"/>
      <c r="UGQ59" s="173"/>
      <c r="UGR59" s="173"/>
      <c r="UGS59" s="173"/>
      <c r="UGT59" s="173"/>
      <c r="UGU59" s="173"/>
      <c r="UGV59" s="173"/>
      <c r="UGW59" s="173"/>
      <c r="UGX59" s="173"/>
      <c r="UGY59" s="173"/>
      <c r="UGZ59" s="173"/>
      <c r="UHA59" s="173"/>
      <c r="UHB59" s="173"/>
      <c r="UHC59" s="173"/>
      <c r="UHD59" s="173"/>
      <c r="UHE59" s="173"/>
      <c r="UHF59" s="173"/>
      <c r="UHG59" s="173"/>
      <c r="UHH59" s="173"/>
      <c r="UHI59" s="173"/>
      <c r="UHJ59" s="173"/>
      <c r="UHK59" s="173"/>
      <c r="UHL59" s="173"/>
      <c r="UHM59" s="173"/>
      <c r="UHN59" s="173"/>
      <c r="UHO59" s="173"/>
      <c r="UHP59" s="173"/>
      <c r="UHQ59" s="173"/>
      <c r="UHR59" s="173"/>
      <c r="UHS59" s="173"/>
      <c r="UHT59" s="173"/>
      <c r="UHU59" s="173"/>
      <c r="UHV59" s="173"/>
      <c r="UHW59" s="173"/>
      <c r="UHX59" s="173"/>
      <c r="UHY59" s="173"/>
      <c r="UHZ59" s="173"/>
      <c r="UIA59" s="173"/>
      <c r="UIB59" s="173"/>
      <c r="UIC59" s="173"/>
      <c r="UID59" s="173"/>
      <c r="UIE59" s="173"/>
      <c r="UIF59" s="173"/>
      <c r="UIG59" s="173"/>
      <c r="UIH59" s="173"/>
      <c r="UII59" s="173"/>
      <c r="UIJ59" s="173"/>
      <c r="UIK59" s="173"/>
      <c r="UIL59" s="173"/>
      <c r="UIM59" s="173"/>
      <c r="UIN59" s="173"/>
      <c r="UIO59" s="173"/>
      <c r="UIP59" s="173"/>
      <c r="UIQ59" s="173"/>
      <c r="UIR59" s="173"/>
      <c r="UIS59" s="173"/>
      <c r="UIT59" s="173"/>
      <c r="UIU59" s="173"/>
      <c r="UIV59" s="173"/>
      <c r="UIW59" s="173"/>
      <c r="UIX59" s="173"/>
      <c r="UIY59" s="173"/>
      <c r="UIZ59" s="173"/>
      <c r="UJA59" s="173"/>
      <c r="UJB59" s="173"/>
      <c r="UJC59" s="173"/>
      <c r="UJD59" s="173"/>
      <c r="UJE59" s="173"/>
      <c r="UJF59" s="173"/>
      <c r="UJG59" s="173"/>
      <c r="UJH59" s="173"/>
      <c r="UJI59" s="173"/>
      <c r="UJJ59" s="173"/>
      <c r="UJK59" s="173"/>
      <c r="UJL59" s="173"/>
      <c r="UJM59" s="173"/>
      <c r="UJN59" s="173"/>
      <c r="UJO59" s="173"/>
      <c r="UJP59" s="173"/>
      <c r="UJQ59" s="173"/>
      <c r="UJR59" s="173"/>
      <c r="UJS59" s="173"/>
      <c r="UJT59" s="173"/>
      <c r="UJU59" s="173"/>
      <c r="UJV59" s="173"/>
      <c r="UJW59" s="173"/>
      <c r="UJX59" s="173"/>
      <c r="UJY59" s="173"/>
      <c r="UJZ59" s="173"/>
      <c r="UKA59" s="173"/>
      <c r="UKB59" s="173"/>
      <c r="UKC59" s="173"/>
      <c r="UKD59" s="173"/>
      <c r="UKE59" s="173"/>
      <c r="UKF59" s="173"/>
      <c r="UKG59" s="173"/>
      <c r="UKH59" s="173"/>
      <c r="UKI59" s="173"/>
      <c r="UKJ59" s="173"/>
      <c r="UKK59" s="173"/>
      <c r="UKL59" s="173"/>
      <c r="UKM59" s="173"/>
      <c r="UKN59" s="173"/>
      <c r="UKO59" s="173"/>
      <c r="UKP59" s="173"/>
      <c r="UKQ59" s="173"/>
      <c r="UKR59" s="173"/>
      <c r="UKS59" s="173"/>
      <c r="UKT59" s="173"/>
      <c r="UKU59" s="173"/>
      <c r="UKV59" s="173"/>
      <c r="UKW59" s="173"/>
      <c r="UKX59" s="173"/>
      <c r="UKY59" s="173"/>
      <c r="UKZ59" s="173"/>
      <c r="ULA59" s="173"/>
      <c r="ULB59" s="173"/>
      <c r="ULC59" s="173"/>
      <c r="ULD59" s="173"/>
      <c r="ULE59" s="173"/>
      <c r="ULF59" s="173"/>
      <c r="ULG59" s="173"/>
      <c r="ULH59" s="173"/>
      <c r="ULI59" s="173"/>
      <c r="ULJ59" s="173"/>
      <c r="ULK59" s="173"/>
      <c r="ULL59" s="173"/>
      <c r="ULM59" s="173"/>
      <c r="ULN59" s="173"/>
      <c r="ULO59" s="173"/>
      <c r="ULP59" s="173"/>
      <c r="ULQ59" s="173"/>
      <c r="ULR59" s="173"/>
      <c r="ULS59" s="173"/>
      <c r="ULT59" s="173"/>
      <c r="ULU59" s="173"/>
      <c r="ULV59" s="173"/>
      <c r="ULW59" s="173"/>
      <c r="ULX59" s="173"/>
      <c r="ULY59" s="173"/>
      <c r="ULZ59" s="173"/>
      <c r="UMA59" s="173"/>
      <c r="UMB59" s="173"/>
      <c r="UMC59" s="173"/>
      <c r="UMD59" s="173"/>
      <c r="UME59" s="173"/>
      <c r="UMF59" s="173"/>
      <c r="UMG59" s="173"/>
      <c r="UMH59" s="173"/>
      <c r="UMI59" s="173"/>
      <c r="UMJ59" s="173"/>
      <c r="UMK59" s="173"/>
      <c r="UML59" s="173"/>
      <c r="UMM59" s="173"/>
      <c r="UMN59" s="173"/>
      <c r="UMO59" s="173"/>
      <c r="UMP59" s="173"/>
      <c r="UMQ59" s="173"/>
      <c r="UMR59" s="173"/>
      <c r="UMS59" s="173"/>
      <c r="UMT59" s="173"/>
      <c r="UMU59" s="173"/>
      <c r="UMV59" s="173"/>
      <c r="UMW59" s="173"/>
      <c r="UMX59" s="173"/>
      <c r="UMY59" s="173"/>
      <c r="UMZ59" s="173"/>
      <c r="UNA59" s="173"/>
      <c r="UNB59" s="173"/>
      <c r="UNC59" s="173"/>
      <c r="UND59" s="173"/>
      <c r="UNE59" s="173"/>
      <c r="UNF59" s="173"/>
      <c r="UNG59" s="173"/>
      <c r="UNH59" s="173"/>
      <c r="UNI59" s="173"/>
      <c r="UNJ59" s="173"/>
      <c r="UNK59" s="173"/>
      <c r="UNL59" s="173"/>
      <c r="UNM59" s="173"/>
      <c r="UNN59" s="173"/>
      <c r="UNO59" s="173"/>
      <c r="UNP59" s="173"/>
      <c r="UNQ59" s="173"/>
      <c r="UNR59" s="173"/>
      <c r="UNS59" s="173"/>
      <c r="UNT59" s="173"/>
      <c r="UNU59" s="173"/>
      <c r="UNV59" s="173"/>
      <c r="UNW59" s="173"/>
      <c r="UNX59" s="173"/>
      <c r="UNY59" s="173"/>
      <c r="UNZ59" s="173"/>
      <c r="UOA59" s="173"/>
      <c r="UOB59" s="173"/>
      <c r="UOC59" s="173"/>
      <c r="UOD59" s="173"/>
      <c r="UOE59" s="173"/>
      <c r="UOF59" s="173"/>
      <c r="UOG59" s="173"/>
      <c r="UOH59" s="173"/>
      <c r="UOI59" s="173"/>
      <c r="UOJ59" s="173"/>
      <c r="UOK59" s="173"/>
      <c r="UOL59" s="173"/>
      <c r="UOM59" s="173"/>
      <c r="UON59" s="173"/>
      <c r="UOO59" s="173"/>
      <c r="UOP59" s="173"/>
      <c r="UOQ59" s="173"/>
      <c r="UOR59" s="173"/>
      <c r="UOS59" s="173"/>
      <c r="UOT59" s="173"/>
      <c r="UOU59" s="173"/>
      <c r="UOV59" s="173"/>
      <c r="UOW59" s="173"/>
      <c r="UOX59" s="173"/>
      <c r="UOY59" s="173"/>
      <c r="UOZ59" s="173"/>
      <c r="UPA59" s="173"/>
      <c r="UPB59" s="173"/>
      <c r="UPC59" s="173"/>
      <c r="UPD59" s="173"/>
      <c r="UPE59" s="173"/>
      <c r="UPF59" s="173"/>
      <c r="UPG59" s="173"/>
      <c r="UPH59" s="173"/>
      <c r="UPI59" s="173"/>
      <c r="UPJ59" s="173"/>
      <c r="UPK59" s="173"/>
      <c r="UPL59" s="173"/>
      <c r="UPM59" s="173"/>
      <c r="UPN59" s="173"/>
      <c r="UPO59" s="173"/>
      <c r="UPP59" s="173"/>
      <c r="UPQ59" s="173"/>
      <c r="UPR59" s="173"/>
      <c r="UPS59" s="173"/>
      <c r="UPT59" s="173"/>
      <c r="UPU59" s="173"/>
      <c r="UPV59" s="173"/>
      <c r="UPW59" s="173"/>
      <c r="UPX59" s="173"/>
      <c r="UPY59" s="173"/>
      <c r="UPZ59" s="173"/>
      <c r="UQA59" s="173"/>
      <c r="UQB59" s="173"/>
      <c r="UQC59" s="173"/>
      <c r="UQD59" s="173"/>
      <c r="UQE59" s="173"/>
      <c r="UQF59" s="173"/>
      <c r="UQG59" s="173"/>
      <c r="UQH59" s="173"/>
      <c r="UQI59" s="173"/>
      <c r="UQJ59" s="173"/>
      <c r="UQK59" s="173"/>
      <c r="UQL59" s="173"/>
      <c r="UQM59" s="173"/>
      <c r="UQN59" s="173"/>
      <c r="UQO59" s="173"/>
      <c r="UQP59" s="173"/>
      <c r="UQQ59" s="173"/>
      <c r="UQR59" s="173"/>
      <c r="UQS59" s="173"/>
      <c r="UQT59" s="173"/>
      <c r="UQU59" s="173"/>
      <c r="UQV59" s="173"/>
      <c r="UQW59" s="173"/>
      <c r="UQX59" s="173"/>
      <c r="UQY59" s="173"/>
      <c r="UQZ59" s="173"/>
      <c r="URA59" s="173"/>
      <c r="URB59" s="173"/>
      <c r="URC59" s="173"/>
      <c r="URD59" s="173"/>
      <c r="URE59" s="173"/>
      <c r="URF59" s="173"/>
      <c r="URG59" s="173"/>
      <c r="URH59" s="173"/>
      <c r="URI59" s="173"/>
      <c r="URJ59" s="173"/>
      <c r="URK59" s="173"/>
      <c r="URL59" s="173"/>
      <c r="URM59" s="173"/>
      <c r="URN59" s="173"/>
      <c r="URO59" s="173"/>
      <c r="URP59" s="173"/>
      <c r="URQ59" s="173"/>
      <c r="URR59" s="173"/>
      <c r="URS59" s="173"/>
      <c r="URT59" s="173"/>
      <c r="URU59" s="173"/>
      <c r="URV59" s="173"/>
      <c r="URW59" s="173"/>
      <c r="URX59" s="173"/>
      <c r="URY59" s="173"/>
      <c r="URZ59" s="173"/>
      <c r="USA59" s="173"/>
      <c r="USB59" s="173"/>
      <c r="USC59" s="173"/>
      <c r="USD59" s="173"/>
      <c r="USE59" s="173"/>
      <c r="USF59" s="173"/>
      <c r="USG59" s="173"/>
      <c r="USH59" s="173"/>
      <c r="USI59" s="173"/>
      <c r="USJ59" s="173"/>
      <c r="USK59" s="173"/>
      <c r="USL59" s="173"/>
      <c r="USM59" s="173"/>
      <c r="USN59" s="173"/>
      <c r="USO59" s="173"/>
      <c r="USP59" s="173"/>
      <c r="USQ59" s="173"/>
      <c r="USR59" s="173"/>
      <c r="USS59" s="173"/>
      <c r="UST59" s="173"/>
      <c r="USU59" s="173"/>
      <c r="USV59" s="173"/>
      <c r="USW59" s="173"/>
      <c r="USX59" s="173"/>
      <c r="USY59" s="173"/>
      <c r="USZ59" s="173"/>
      <c r="UTA59" s="173"/>
      <c r="UTB59" s="173"/>
      <c r="UTC59" s="173"/>
      <c r="UTD59" s="173"/>
      <c r="UTE59" s="173"/>
      <c r="UTF59" s="173"/>
      <c r="UTG59" s="173"/>
      <c r="UTH59" s="173"/>
      <c r="UTI59" s="173"/>
      <c r="UTJ59" s="173"/>
      <c r="UTK59" s="173"/>
      <c r="UTL59" s="173"/>
      <c r="UTM59" s="173"/>
      <c r="UTN59" s="173"/>
      <c r="UTO59" s="173"/>
      <c r="UTP59" s="173"/>
      <c r="UTQ59" s="173"/>
      <c r="UTR59" s="173"/>
      <c r="UTS59" s="173"/>
      <c r="UTT59" s="173"/>
      <c r="UTU59" s="173"/>
      <c r="UTV59" s="173"/>
      <c r="UTW59" s="173"/>
      <c r="UTX59" s="173"/>
      <c r="UTY59" s="173"/>
      <c r="UTZ59" s="173"/>
      <c r="UUA59" s="173"/>
      <c r="UUB59" s="173"/>
      <c r="UUC59" s="173"/>
      <c r="UUD59" s="173"/>
      <c r="UUE59" s="173"/>
      <c r="UUF59" s="173"/>
      <c r="UUG59" s="173"/>
      <c r="UUH59" s="173"/>
      <c r="UUI59" s="173"/>
      <c r="UUJ59" s="173"/>
      <c r="UUK59" s="173"/>
      <c r="UUL59" s="173"/>
      <c r="UUM59" s="173"/>
      <c r="UUN59" s="173"/>
      <c r="UUO59" s="173"/>
      <c r="UUP59" s="173"/>
      <c r="UUQ59" s="173"/>
      <c r="UUR59" s="173"/>
      <c r="UUS59" s="173"/>
      <c r="UUT59" s="173"/>
      <c r="UUU59" s="173"/>
      <c r="UUV59" s="173"/>
      <c r="UUW59" s="173"/>
      <c r="UUX59" s="173"/>
      <c r="UUY59" s="173"/>
      <c r="UUZ59" s="173"/>
      <c r="UVA59" s="173"/>
      <c r="UVB59" s="173"/>
      <c r="UVC59" s="173"/>
      <c r="UVD59" s="173"/>
      <c r="UVE59" s="173"/>
      <c r="UVF59" s="173"/>
      <c r="UVG59" s="173"/>
      <c r="UVH59" s="173"/>
      <c r="UVI59" s="173"/>
      <c r="UVJ59" s="173"/>
      <c r="UVK59" s="173"/>
      <c r="UVL59" s="173"/>
      <c r="UVM59" s="173"/>
      <c r="UVN59" s="173"/>
      <c r="UVO59" s="173"/>
      <c r="UVP59" s="173"/>
      <c r="UVQ59" s="173"/>
      <c r="UVR59" s="173"/>
      <c r="UVS59" s="173"/>
      <c r="UVT59" s="173"/>
      <c r="UVU59" s="173"/>
      <c r="UVV59" s="173"/>
      <c r="UVW59" s="173"/>
      <c r="UVX59" s="173"/>
      <c r="UVY59" s="173"/>
      <c r="UVZ59" s="173"/>
      <c r="UWA59" s="173"/>
      <c r="UWB59" s="173"/>
      <c r="UWC59" s="173"/>
      <c r="UWD59" s="173"/>
      <c r="UWE59" s="173"/>
      <c r="UWF59" s="173"/>
      <c r="UWG59" s="173"/>
      <c r="UWH59" s="173"/>
      <c r="UWI59" s="173"/>
      <c r="UWJ59" s="173"/>
      <c r="UWK59" s="173"/>
      <c r="UWL59" s="173"/>
      <c r="UWM59" s="173"/>
      <c r="UWN59" s="173"/>
      <c r="UWO59" s="173"/>
      <c r="UWP59" s="173"/>
      <c r="UWQ59" s="173"/>
      <c r="UWR59" s="173"/>
      <c r="UWS59" s="173"/>
      <c r="UWT59" s="173"/>
      <c r="UWU59" s="173"/>
      <c r="UWV59" s="173"/>
      <c r="UWW59" s="173"/>
      <c r="UWX59" s="173"/>
      <c r="UWY59" s="173"/>
      <c r="UWZ59" s="173"/>
      <c r="UXA59" s="173"/>
      <c r="UXB59" s="173"/>
      <c r="UXC59" s="173"/>
      <c r="UXD59" s="173"/>
      <c r="UXE59" s="173"/>
      <c r="UXF59" s="173"/>
      <c r="UXG59" s="173"/>
      <c r="UXH59" s="173"/>
      <c r="UXI59" s="173"/>
      <c r="UXJ59" s="173"/>
      <c r="UXK59" s="173"/>
      <c r="UXL59" s="173"/>
      <c r="UXM59" s="173"/>
      <c r="UXN59" s="173"/>
      <c r="UXO59" s="173"/>
      <c r="UXP59" s="173"/>
      <c r="UXQ59" s="173"/>
      <c r="UXR59" s="173"/>
      <c r="UXS59" s="173"/>
      <c r="UXT59" s="173"/>
      <c r="UXU59" s="173"/>
      <c r="UXV59" s="173"/>
      <c r="UXW59" s="173"/>
      <c r="UXX59" s="173"/>
      <c r="UXY59" s="173"/>
      <c r="UXZ59" s="173"/>
      <c r="UYA59" s="173"/>
      <c r="UYB59" s="173"/>
      <c r="UYC59" s="173"/>
      <c r="UYD59" s="173"/>
      <c r="UYE59" s="173"/>
      <c r="UYF59" s="173"/>
      <c r="UYG59" s="173"/>
      <c r="UYH59" s="173"/>
      <c r="UYI59" s="173"/>
      <c r="UYJ59" s="173"/>
      <c r="UYK59" s="173"/>
      <c r="UYL59" s="173"/>
      <c r="UYM59" s="173"/>
      <c r="UYN59" s="173"/>
      <c r="UYO59" s="173"/>
      <c r="UYP59" s="173"/>
      <c r="UYQ59" s="173"/>
      <c r="UYR59" s="173"/>
      <c r="UYS59" s="173"/>
      <c r="UYT59" s="173"/>
      <c r="UYU59" s="173"/>
      <c r="UYV59" s="173"/>
      <c r="UYW59" s="173"/>
      <c r="UYX59" s="173"/>
      <c r="UYY59" s="173"/>
      <c r="UYZ59" s="173"/>
      <c r="UZA59" s="173"/>
      <c r="UZB59" s="173"/>
      <c r="UZC59" s="173"/>
      <c r="UZD59" s="173"/>
      <c r="UZE59" s="173"/>
      <c r="UZF59" s="173"/>
      <c r="UZG59" s="173"/>
      <c r="UZH59" s="173"/>
      <c r="UZI59" s="173"/>
      <c r="UZJ59" s="173"/>
      <c r="UZK59" s="173"/>
      <c r="UZL59" s="173"/>
      <c r="UZM59" s="173"/>
      <c r="UZN59" s="173"/>
      <c r="UZO59" s="173"/>
      <c r="UZP59" s="173"/>
      <c r="UZQ59" s="173"/>
      <c r="UZR59" s="173"/>
      <c r="UZS59" s="173"/>
      <c r="UZT59" s="173"/>
      <c r="UZU59" s="173"/>
      <c r="UZV59" s="173"/>
      <c r="UZW59" s="173"/>
      <c r="UZX59" s="173"/>
      <c r="UZY59" s="173"/>
      <c r="UZZ59" s="173"/>
      <c r="VAA59" s="173"/>
      <c r="VAB59" s="173"/>
      <c r="VAC59" s="173"/>
      <c r="VAD59" s="173"/>
      <c r="VAE59" s="173"/>
      <c r="VAF59" s="173"/>
      <c r="VAG59" s="173"/>
      <c r="VAH59" s="173"/>
      <c r="VAI59" s="173"/>
      <c r="VAJ59" s="173"/>
      <c r="VAK59" s="173"/>
      <c r="VAL59" s="173"/>
      <c r="VAM59" s="173"/>
      <c r="VAN59" s="173"/>
      <c r="VAO59" s="173"/>
      <c r="VAP59" s="173"/>
      <c r="VAQ59" s="173"/>
      <c r="VAR59" s="173"/>
      <c r="VAS59" s="173"/>
      <c r="VAT59" s="173"/>
      <c r="VAU59" s="173"/>
      <c r="VAV59" s="173"/>
      <c r="VAW59" s="173"/>
      <c r="VAX59" s="173"/>
      <c r="VAY59" s="173"/>
      <c r="VAZ59" s="173"/>
      <c r="VBA59" s="173"/>
      <c r="VBB59" s="173"/>
      <c r="VBC59" s="173"/>
      <c r="VBD59" s="173"/>
      <c r="VBE59" s="173"/>
      <c r="VBF59" s="173"/>
      <c r="VBG59" s="173"/>
      <c r="VBH59" s="173"/>
      <c r="VBI59" s="173"/>
      <c r="VBJ59" s="173"/>
      <c r="VBK59" s="173"/>
      <c r="VBL59" s="173"/>
      <c r="VBM59" s="173"/>
      <c r="VBN59" s="173"/>
      <c r="VBO59" s="173"/>
      <c r="VBP59" s="173"/>
      <c r="VBQ59" s="173"/>
      <c r="VBR59" s="173"/>
      <c r="VBS59" s="173"/>
      <c r="VBT59" s="173"/>
      <c r="VBU59" s="173"/>
      <c r="VBV59" s="173"/>
      <c r="VBW59" s="173"/>
      <c r="VBX59" s="173"/>
      <c r="VBY59" s="173"/>
      <c r="VBZ59" s="173"/>
      <c r="VCA59" s="173"/>
      <c r="VCB59" s="173"/>
      <c r="VCC59" s="173"/>
      <c r="VCD59" s="173"/>
      <c r="VCE59" s="173"/>
      <c r="VCF59" s="173"/>
      <c r="VCG59" s="173"/>
      <c r="VCH59" s="173"/>
      <c r="VCI59" s="173"/>
      <c r="VCJ59" s="173"/>
      <c r="VCK59" s="173"/>
      <c r="VCL59" s="173"/>
      <c r="VCM59" s="173"/>
      <c r="VCN59" s="173"/>
      <c r="VCO59" s="173"/>
      <c r="VCP59" s="173"/>
      <c r="VCQ59" s="173"/>
      <c r="VCR59" s="173"/>
      <c r="VCS59" s="173"/>
      <c r="VCT59" s="173"/>
      <c r="VCU59" s="173"/>
      <c r="VCV59" s="173"/>
      <c r="VCW59" s="173"/>
      <c r="VCX59" s="173"/>
      <c r="VCY59" s="173"/>
      <c r="VCZ59" s="173"/>
      <c r="VDA59" s="173"/>
      <c r="VDB59" s="173"/>
      <c r="VDC59" s="173"/>
      <c r="VDD59" s="173"/>
      <c r="VDE59" s="173"/>
      <c r="VDF59" s="173"/>
      <c r="VDG59" s="173"/>
      <c r="VDH59" s="173"/>
      <c r="VDI59" s="173"/>
      <c r="VDJ59" s="173"/>
      <c r="VDK59" s="173"/>
      <c r="VDL59" s="173"/>
      <c r="VDM59" s="173"/>
      <c r="VDN59" s="173"/>
      <c r="VDO59" s="173"/>
      <c r="VDP59" s="173"/>
      <c r="VDQ59" s="173"/>
      <c r="VDR59" s="173"/>
      <c r="VDS59" s="173"/>
      <c r="VDT59" s="173"/>
      <c r="VDU59" s="173"/>
      <c r="VDV59" s="173"/>
      <c r="VDW59" s="173"/>
      <c r="VDX59" s="173"/>
      <c r="VDY59" s="173"/>
      <c r="VDZ59" s="173"/>
      <c r="VEA59" s="173"/>
      <c r="VEB59" s="173"/>
      <c r="VEC59" s="173"/>
      <c r="VED59" s="173"/>
      <c r="VEE59" s="173"/>
      <c r="VEF59" s="173"/>
      <c r="VEG59" s="173"/>
      <c r="VEH59" s="173"/>
      <c r="VEI59" s="173"/>
      <c r="VEJ59" s="173"/>
      <c r="VEK59" s="173"/>
      <c r="VEL59" s="173"/>
      <c r="VEM59" s="173"/>
      <c r="VEN59" s="173"/>
      <c r="VEO59" s="173"/>
      <c r="VEP59" s="173"/>
      <c r="VEQ59" s="173"/>
      <c r="VER59" s="173"/>
      <c r="VES59" s="173"/>
      <c r="VET59" s="173"/>
      <c r="VEU59" s="173"/>
      <c r="VEV59" s="173"/>
      <c r="VEW59" s="173"/>
      <c r="VEX59" s="173"/>
      <c r="VEY59" s="173"/>
      <c r="VEZ59" s="173"/>
      <c r="VFA59" s="173"/>
      <c r="VFB59" s="173"/>
      <c r="VFC59" s="173"/>
      <c r="VFD59" s="173"/>
      <c r="VFE59" s="173"/>
      <c r="VFF59" s="173"/>
      <c r="VFG59" s="173"/>
      <c r="VFH59" s="173"/>
      <c r="VFI59" s="173"/>
      <c r="VFJ59" s="173"/>
      <c r="VFK59" s="173"/>
      <c r="VFL59" s="173"/>
      <c r="VFM59" s="173"/>
      <c r="VFN59" s="173"/>
      <c r="VFO59" s="173"/>
      <c r="VFP59" s="173"/>
      <c r="VFQ59" s="173"/>
      <c r="VFR59" s="173"/>
      <c r="VFS59" s="173"/>
      <c r="VFT59" s="173"/>
      <c r="VFU59" s="173"/>
      <c r="VFV59" s="173"/>
      <c r="VFW59" s="173"/>
      <c r="VFX59" s="173"/>
      <c r="VFY59" s="173"/>
      <c r="VFZ59" s="173"/>
      <c r="VGA59" s="173"/>
      <c r="VGB59" s="173"/>
      <c r="VGC59" s="173"/>
      <c r="VGD59" s="173"/>
      <c r="VGE59" s="173"/>
      <c r="VGF59" s="173"/>
      <c r="VGG59" s="173"/>
      <c r="VGH59" s="173"/>
      <c r="VGI59" s="173"/>
      <c r="VGJ59" s="173"/>
      <c r="VGK59" s="173"/>
      <c r="VGL59" s="173"/>
      <c r="VGM59" s="173"/>
      <c r="VGN59" s="173"/>
      <c r="VGO59" s="173"/>
      <c r="VGP59" s="173"/>
      <c r="VGQ59" s="173"/>
      <c r="VGR59" s="173"/>
      <c r="VGS59" s="173"/>
      <c r="VGT59" s="173"/>
      <c r="VGU59" s="173"/>
      <c r="VGV59" s="173"/>
      <c r="VGW59" s="173"/>
      <c r="VGX59" s="173"/>
      <c r="VGY59" s="173"/>
      <c r="VGZ59" s="173"/>
      <c r="VHA59" s="173"/>
      <c r="VHB59" s="173"/>
      <c r="VHC59" s="173"/>
      <c r="VHD59" s="173"/>
      <c r="VHE59" s="173"/>
      <c r="VHF59" s="173"/>
      <c r="VHG59" s="173"/>
      <c r="VHH59" s="173"/>
      <c r="VHI59" s="173"/>
      <c r="VHJ59" s="173"/>
      <c r="VHK59" s="173"/>
      <c r="VHL59" s="173"/>
      <c r="VHM59" s="173"/>
      <c r="VHN59" s="173"/>
      <c r="VHO59" s="173"/>
      <c r="VHP59" s="173"/>
      <c r="VHQ59" s="173"/>
      <c r="VHR59" s="173"/>
      <c r="VHS59" s="173"/>
      <c r="VHT59" s="173"/>
      <c r="VHU59" s="173"/>
      <c r="VHV59" s="173"/>
      <c r="VHW59" s="173"/>
      <c r="VHX59" s="173"/>
      <c r="VHY59" s="173"/>
      <c r="VHZ59" s="173"/>
      <c r="VIA59" s="173"/>
      <c r="VIB59" s="173"/>
      <c r="VIC59" s="173"/>
      <c r="VID59" s="173"/>
      <c r="VIE59" s="173"/>
      <c r="VIF59" s="173"/>
      <c r="VIG59" s="173"/>
      <c r="VIH59" s="173"/>
      <c r="VII59" s="173"/>
      <c r="VIJ59" s="173"/>
      <c r="VIK59" s="173"/>
      <c r="VIL59" s="173"/>
      <c r="VIM59" s="173"/>
      <c r="VIN59" s="173"/>
      <c r="VIO59" s="173"/>
      <c r="VIP59" s="173"/>
      <c r="VIQ59" s="173"/>
      <c r="VIR59" s="173"/>
      <c r="VIS59" s="173"/>
      <c r="VIT59" s="173"/>
      <c r="VIU59" s="173"/>
      <c r="VIV59" s="173"/>
      <c r="VIW59" s="173"/>
      <c r="VIX59" s="173"/>
      <c r="VIY59" s="173"/>
      <c r="VIZ59" s="173"/>
      <c r="VJA59" s="173"/>
      <c r="VJB59" s="173"/>
      <c r="VJC59" s="173"/>
      <c r="VJD59" s="173"/>
      <c r="VJE59" s="173"/>
      <c r="VJF59" s="173"/>
      <c r="VJG59" s="173"/>
      <c r="VJH59" s="173"/>
      <c r="VJI59" s="173"/>
      <c r="VJJ59" s="173"/>
      <c r="VJK59" s="173"/>
      <c r="VJL59" s="173"/>
      <c r="VJM59" s="173"/>
      <c r="VJN59" s="173"/>
      <c r="VJO59" s="173"/>
      <c r="VJP59" s="173"/>
      <c r="VJQ59" s="173"/>
      <c r="VJR59" s="173"/>
      <c r="VJS59" s="173"/>
      <c r="VJT59" s="173"/>
      <c r="VJU59" s="173"/>
      <c r="VJV59" s="173"/>
      <c r="VJW59" s="173"/>
      <c r="VJX59" s="173"/>
      <c r="VJY59" s="173"/>
      <c r="VJZ59" s="173"/>
      <c r="VKA59" s="173"/>
      <c r="VKB59" s="173"/>
      <c r="VKC59" s="173"/>
      <c r="VKD59" s="173"/>
      <c r="VKE59" s="173"/>
      <c r="VKF59" s="173"/>
      <c r="VKG59" s="173"/>
      <c r="VKH59" s="173"/>
      <c r="VKI59" s="173"/>
      <c r="VKJ59" s="173"/>
      <c r="VKK59" s="173"/>
      <c r="VKL59" s="173"/>
      <c r="VKM59" s="173"/>
      <c r="VKN59" s="173"/>
      <c r="VKO59" s="173"/>
      <c r="VKP59" s="173"/>
      <c r="VKQ59" s="173"/>
      <c r="VKR59" s="173"/>
      <c r="VKS59" s="173"/>
      <c r="VKT59" s="173"/>
      <c r="VKU59" s="173"/>
      <c r="VKV59" s="173"/>
      <c r="VKW59" s="173"/>
      <c r="VKX59" s="173"/>
      <c r="VKY59" s="173"/>
      <c r="VKZ59" s="173"/>
      <c r="VLA59" s="173"/>
      <c r="VLB59" s="173"/>
      <c r="VLC59" s="173"/>
      <c r="VLD59" s="173"/>
      <c r="VLE59" s="173"/>
      <c r="VLF59" s="173"/>
      <c r="VLG59" s="173"/>
      <c r="VLH59" s="173"/>
      <c r="VLI59" s="173"/>
      <c r="VLJ59" s="173"/>
      <c r="VLK59" s="173"/>
      <c r="VLL59" s="173"/>
      <c r="VLM59" s="173"/>
      <c r="VLN59" s="173"/>
      <c r="VLO59" s="173"/>
      <c r="VLP59" s="173"/>
      <c r="VLQ59" s="173"/>
      <c r="VLR59" s="173"/>
      <c r="VLS59" s="173"/>
      <c r="VLT59" s="173"/>
      <c r="VLU59" s="173"/>
      <c r="VLV59" s="173"/>
      <c r="VLW59" s="173"/>
      <c r="VLX59" s="173"/>
      <c r="VLY59" s="173"/>
      <c r="VLZ59" s="173"/>
      <c r="VMA59" s="173"/>
      <c r="VMB59" s="173"/>
      <c r="VMC59" s="173"/>
      <c r="VMD59" s="173"/>
      <c r="VME59" s="173"/>
      <c r="VMF59" s="173"/>
      <c r="VMG59" s="173"/>
      <c r="VMH59" s="173"/>
      <c r="VMI59" s="173"/>
      <c r="VMJ59" s="173"/>
      <c r="VMK59" s="173"/>
      <c r="VML59" s="173"/>
      <c r="VMM59" s="173"/>
      <c r="VMN59" s="173"/>
      <c r="VMO59" s="173"/>
      <c r="VMP59" s="173"/>
      <c r="VMQ59" s="173"/>
      <c r="VMR59" s="173"/>
      <c r="VMS59" s="173"/>
      <c r="VMT59" s="173"/>
      <c r="VMU59" s="173"/>
      <c r="VMV59" s="173"/>
      <c r="VMW59" s="173"/>
      <c r="VMX59" s="173"/>
      <c r="VMY59" s="173"/>
      <c r="VMZ59" s="173"/>
      <c r="VNA59" s="173"/>
      <c r="VNB59" s="173"/>
      <c r="VNC59" s="173"/>
      <c r="VND59" s="173"/>
      <c r="VNE59" s="173"/>
      <c r="VNF59" s="173"/>
      <c r="VNG59" s="173"/>
      <c r="VNH59" s="173"/>
      <c r="VNI59" s="173"/>
      <c r="VNJ59" s="173"/>
      <c r="VNK59" s="173"/>
      <c r="VNL59" s="173"/>
      <c r="VNM59" s="173"/>
      <c r="VNN59" s="173"/>
      <c r="VNO59" s="173"/>
      <c r="VNP59" s="173"/>
      <c r="VNQ59" s="173"/>
      <c r="VNR59" s="173"/>
      <c r="VNS59" s="173"/>
      <c r="VNT59" s="173"/>
      <c r="VNU59" s="173"/>
      <c r="VNV59" s="173"/>
      <c r="VNW59" s="173"/>
      <c r="VNX59" s="173"/>
      <c r="VNY59" s="173"/>
      <c r="VNZ59" s="173"/>
      <c r="VOA59" s="173"/>
      <c r="VOB59" s="173"/>
      <c r="VOC59" s="173"/>
      <c r="VOD59" s="173"/>
      <c r="VOE59" s="173"/>
      <c r="VOF59" s="173"/>
      <c r="VOG59" s="173"/>
      <c r="VOH59" s="173"/>
      <c r="VOI59" s="173"/>
      <c r="VOJ59" s="173"/>
      <c r="VOK59" s="173"/>
      <c r="VOL59" s="173"/>
      <c r="VOM59" s="173"/>
      <c r="VON59" s="173"/>
      <c r="VOO59" s="173"/>
      <c r="VOP59" s="173"/>
      <c r="VOQ59" s="173"/>
      <c r="VOR59" s="173"/>
      <c r="VOS59" s="173"/>
      <c r="VOT59" s="173"/>
      <c r="VOU59" s="173"/>
      <c r="VOV59" s="173"/>
      <c r="VOW59" s="173"/>
      <c r="VOX59" s="173"/>
      <c r="VOY59" s="173"/>
      <c r="VOZ59" s="173"/>
      <c r="VPA59" s="173"/>
      <c r="VPB59" s="173"/>
      <c r="VPC59" s="173"/>
      <c r="VPD59" s="173"/>
      <c r="VPE59" s="173"/>
      <c r="VPF59" s="173"/>
      <c r="VPG59" s="173"/>
      <c r="VPH59" s="173"/>
      <c r="VPI59" s="173"/>
      <c r="VPJ59" s="173"/>
      <c r="VPK59" s="173"/>
      <c r="VPL59" s="173"/>
      <c r="VPM59" s="173"/>
      <c r="VPN59" s="173"/>
      <c r="VPO59" s="173"/>
      <c r="VPP59" s="173"/>
      <c r="VPQ59" s="173"/>
      <c r="VPR59" s="173"/>
      <c r="VPS59" s="173"/>
      <c r="VPT59" s="173"/>
      <c r="VPU59" s="173"/>
      <c r="VPV59" s="173"/>
      <c r="VPW59" s="173"/>
      <c r="VPX59" s="173"/>
      <c r="VPY59" s="173"/>
      <c r="VPZ59" s="173"/>
      <c r="VQA59" s="173"/>
      <c r="VQB59" s="173"/>
      <c r="VQC59" s="173"/>
      <c r="VQD59" s="173"/>
      <c r="VQE59" s="173"/>
      <c r="VQF59" s="173"/>
      <c r="VQG59" s="173"/>
      <c r="VQH59" s="173"/>
      <c r="VQI59" s="173"/>
      <c r="VQJ59" s="173"/>
      <c r="VQK59" s="173"/>
      <c r="VQL59" s="173"/>
      <c r="VQM59" s="173"/>
      <c r="VQN59" s="173"/>
      <c r="VQO59" s="173"/>
      <c r="VQP59" s="173"/>
      <c r="VQQ59" s="173"/>
      <c r="VQR59" s="173"/>
      <c r="VQS59" s="173"/>
      <c r="VQT59" s="173"/>
      <c r="VQU59" s="173"/>
      <c r="VQV59" s="173"/>
      <c r="VQW59" s="173"/>
      <c r="VQX59" s="173"/>
      <c r="VQY59" s="173"/>
      <c r="VQZ59" s="173"/>
      <c r="VRA59" s="173"/>
      <c r="VRB59" s="173"/>
      <c r="VRC59" s="173"/>
      <c r="VRD59" s="173"/>
      <c r="VRE59" s="173"/>
      <c r="VRF59" s="173"/>
      <c r="VRG59" s="173"/>
      <c r="VRH59" s="173"/>
      <c r="VRI59" s="173"/>
      <c r="VRJ59" s="173"/>
      <c r="VRK59" s="173"/>
      <c r="VRL59" s="173"/>
      <c r="VRM59" s="173"/>
      <c r="VRN59" s="173"/>
      <c r="VRO59" s="173"/>
      <c r="VRP59" s="173"/>
      <c r="VRQ59" s="173"/>
      <c r="VRR59" s="173"/>
      <c r="VRS59" s="173"/>
      <c r="VRT59" s="173"/>
      <c r="VRU59" s="173"/>
      <c r="VRV59" s="173"/>
      <c r="VRW59" s="173"/>
      <c r="VRX59" s="173"/>
      <c r="VRY59" s="173"/>
      <c r="VRZ59" s="173"/>
      <c r="VSA59" s="173"/>
      <c r="VSB59" s="173"/>
      <c r="VSC59" s="173"/>
      <c r="VSD59" s="173"/>
      <c r="VSE59" s="173"/>
      <c r="VSF59" s="173"/>
      <c r="VSG59" s="173"/>
      <c r="VSH59" s="173"/>
      <c r="VSI59" s="173"/>
      <c r="VSJ59" s="173"/>
      <c r="VSK59" s="173"/>
      <c r="VSL59" s="173"/>
      <c r="VSM59" s="173"/>
      <c r="VSN59" s="173"/>
      <c r="VSO59" s="173"/>
      <c r="VSP59" s="173"/>
      <c r="VSQ59" s="173"/>
      <c r="VSR59" s="173"/>
      <c r="VSS59" s="173"/>
      <c r="VST59" s="173"/>
      <c r="VSU59" s="173"/>
      <c r="VSV59" s="173"/>
      <c r="VSW59" s="173"/>
      <c r="VSX59" s="173"/>
      <c r="VSY59" s="173"/>
      <c r="VSZ59" s="173"/>
      <c r="VTA59" s="173"/>
      <c r="VTB59" s="173"/>
      <c r="VTC59" s="173"/>
      <c r="VTD59" s="173"/>
      <c r="VTE59" s="173"/>
      <c r="VTF59" s="173"/>
      <c r="VTG59" s="173"/>
      <c r="VTH59" s="173"/>
      <c r="VTI59" s="173"/>
      <c r="VTJ59" s="173"/>
      <c r="VTK59" s="173"/>
      <c r="VTL59" s="173"/>
      <c r="VTM59" s="173"/>
      <c r="VTN59" s="173"/>
      <c r="VTO59" s="173"/>
      <c r="VTP59" s="173"/>
      <c r="VTQ59" s="173"/>
      <c r="VTR59" s="173"/>
      <c r="VTS59" s="173"/>
      <c r="VTT59" s="173"/>
      <c r="VTU59" s="173"/>
      <c r="VTV59" s="173"/>
      <c r="VTW59" s="173"/>
      <c r="VTX59" s="173"/>
      <c r="VTY59" s="173"/>
      <c r="VTZ59" s="173"/>
      <c r="VUA59" s="173"/>
      <c r="VUB59" s="173"/>
      <c r="VUC59" s="173"/>
      <c r="VUD59" s="173"/>
      <c r="VUE59" s="173"/>
      <c r="VUF59" s="173"/>
      <c r="VUG59" s="173"/>
      <c r="VUH59" s="173"/>
      <c r="VUI59" s="173"/>
      <c r="VUJ59" s="173"/>
      <c r="VUK59" s="173"/>
      <c r="VUL59" s="173"/>
      <c r="VUM59" s="173"/>
      <c r="VUN59" s="173"/>
      <c r="VUO59" s="173"/>
      <c r="VUP59" s="173"/>
      <c r="VUQ59" s="173"/>
      <c r="VUR59" s="173"/>
      <c r="VUS59" s="173"/>
      <c r="VUT59" s="173"/>
      <c r="VUU59" s="173"/>
      <c r="VUV59" s="173"/>
      <c r="VUW59" s="173"/>
      <c r="VUX59" s="173"/>
      <c r="VUY59" s="173"/>
      <c r="VUZ59" s="173"/>
      <c r="VVA59" s="173"/>
      <c r="VVB59" s="173"/>
      <c r="VVC59" s="173"/>
      <c r="VVD59" s="173"/>
      <c r="VVE59" s="173"/>
      <c r="VVF59" s="173"/>
      <c r="VVG59" s="173"/>
      <c r="VVH59" s="173"/>
      <c r="VVI59" s="173"/>
      <c r="VVJ59" s="173"/>
      <c r="VVK59" s="173"/>
      <c r="VVL59" s="173"/>
      <c r="VVM59" s="173"/>
      <c r="VVN59" s="173"/>
      <c r="VVO59" s="173"/>
      <c r="VVP59" s="173"/>
      <c r="VVQ59" s="173"/>
      <c r="VVR59" s="173"/>
      <c r="VVS59" s="173"/>
      <c r="VVT59" s="173"/>
      <c r="VVU59" s="173"/>
      <c r="VVV59" s="173"/>
      <c r="VVW59" s="173"/>
      <c r="VVX59" s="173"/>
      <c r="VVY59" s="173"/>
      <c r="VVZ59" s="173"/>
      <c r="VWA59" s="173"/>
      <c r="VWB59" s="173"/>
      <c r="VWC59" s="173"/>
      <c r="VWD59" s="173"/>
      <c r="VWE59" s="173"/>
      <c r="VWF59" s="173"/>
      <c r="VWG59" s="173"/>
      <c r="VWH59" s="173"/>
      <c r="VWI59" s="173"/>
      <c r="VWJ59" s="173"/>
      <c r="VWK59" s="173"/>
      <c r="VWL59" s="173"/>
      <c r="VWM59" s="173"/>
      <c r="VWN59" s="173"/>
      <c r="VWO59" s="173"/>
      <c r="VWP59" s="173"/>
      <c r="VWQ59" s="173"/>
      <c r="VWR59" s="173"/>
      <c r="VWS59" s="173"/>
      <c r="VWT59" s="173"/>
      <c r="VWU59" s="173"/>
      <c r="VWV59" s="173"/>
      <c r="VWW59" s="173"/>
      <c r="VWX59" s="173"/>
      <c r="VWY59" s="173"/>
      <c r="VWZ59" s="173"/>
      <c r="VXA59" s="173"/>
      <c r="VXB59" s="173"/>
      <c r="VXC59" s="173"/>
      <c r="VXD59" s="173"/>
      <c r="VXE59" s="173"/>
      <c r="VXF59" s="173"/>
      <c r="VXG59" s="173"/>
      <c r="VXH59" s="173"/>
      <c r="VXI59" s="173"/>
      <c r="VXJ59" s="173"/>
      <c r="VXK59" s="173"/>
      <c r="VXL59" s="173"/>
      <c r="VXM59" s="173"/>
      <c r="VXN59" s="173"/>
      <c r="VXO59" s="173"/>
      <c r="VXP59" s="173"/>
      <c r="VXQ59" s="173"/>
      <c r="VXR59" s="173"/>
      <c r="VXS59" s="173"/>
      <c r="VXT59" s="173"/>
      <c r="VXU59" s="173"/>
      <c r="VXV59" s="173"/>
      <c r="VXW59" s="173"/>
      <c r="VXX59" s="173"/>
      <c r="VXY59" s="173"/>
      <c r="VXZ59" s="173"/>
      <c r="VYA59" s="173"/>
      <c r="VYB59" s="173"/>
      <c r="VYC59" s="173"/>
      <c r="VYD59" s="173"/>
      <c r="VYE59" s="173"/>
      <c r="VYF59" s="173"/>
      <c r="VYG59" s="173"/>
      <c r="VYH59" s="173"/>
      <c r="VYI59" s="173"/>
      <c r="VYJ59" s="173"/>
      <c r="VYK59" s="173"/>
      <c r="VYL59" s="173"/>
      <c r="VYM59" s="173"/>
      <c r="VYN59" s="173"/>
      <c r="VYO59" s="173"/>
      <c r="VYP59" s="173"/>
      <c r="VYQ59" s="173"/>
      <c r="VYR59" s="173"/>
      <c r="VYS59" s="173"/>
      <c r="VYT59" s="173"/>
      <c r="VYU59" s="173"/>
      <c r="VYV59" s="173"/>
      <c r="VYW59" s="173"/>
      <c r="VYX59" s="173"/>
      <c r="VYY59" s="173"/>
      <c r="VYZ59" s="173"/>
      <c r="VZA59" s="173"/>
      <c r="VZB59" s="173"/>
      <c r="VZC59" s="173"/>
      <c r="VZD59" s="173"/>
      <c r="VZE59" s="173"/>
      <c r="VZF59" s="173"/>
      <c r="VZG59" s="173"/>
      <c r="VZH59" s="173"/>
      <c r="VZI59" s="173"/>
      <c r="VZJ59" s="173"/>
      <c r="VZK59" s="173"/>
      <c r="VZL59" s="173"/>
      <c r="VZM59" s="173"/>
      <c r="VZN59" s="173"/>
      <c r="VZO59" s="173"/>
      <c r="VZP59" s="173"/>
      <c r="VZQ59" s="173"/>
      <c r="VZR59" s="173"/>
      <c r="VZS59" s="173"/>
      <c r="VZT59" s="173"/>
      <c r="VZU59" s="173"/>
      <c r="VZV59" s="173"/>
      <c r="VZW59" s="173"/>
      <c r="VZX59" s="173"/>
      <c r="VZY59" s="173"/>
      <c r="VZZ59" s="173"/>
      <c r="WAA59" s="173"/>
      <c r="WAB59" s="173"/>
      <c r="WAC59" s="173"/>
      <c r="WAD59" s="173"/>
      <c r="WAE59" s="173"/>
      <c r="WAF59" s="173"/>
      <c r="WAG59" s="173"/>
      <c r="WAH59" s="173"/>
      <c r="WAI59" s="173"/>
      <c r="WAJ59" s="173"/>
      <c r="WAK59" s="173"/>
      <c r="WAL59" s="173"/>
      <c r="WAM59" s="173"/>
      <c r="WAN59" s="173"/>
      <c r="WAO59" s="173"/>
      <c r="WAP59" s="173"/>
      <c r="WAQ59" s="173"/>
      <c r="WAR59" s="173"/>
      <c r="WAS59" s="173"/>
      <c r="WAT59" s="173"/>
      <c r="WAU59" s="173"/>
      <c r="WAV59" s="173"/>
      <c r="WAW59" s="173"/>
      <c r="WAX59" s="173"/>
      <c r="WAY59" s="173"/>
      <c r="WAZ59" s="173"/>
      <c r="WBA59" s="173"/>
      <c r="WBB59" s="173"/>
      <c r="WBC59" s="173"/>
      <c r="WBD59" s="173"/>
      <c r="WBE59" s="173"/>
      <c r="WBF59" s="173"/>
      <c r="WBG59" s="173"/>
      <c r="WBH59" s="173"/>
      <c r="WBI59" s="173"/>
      <c r="WBJ59" s="173"/>
      <c r="WBK59" s="173"/>
      <c r="WBL59" s="173"/>
      <c r="WBM59" s="173"/>
      <c r="WBN59" s="173"/>
      <c r="WBO59" s="173"/>
      <c r="WBP59" s="173"/>
      <c r="WBQ59" s="173"/>
      <c r="WBR59" s="173"/>
      <c r="WBS59" s="173"/>
      <c r="WBT59" s="173"/>
      <c r="WBU59" s="173"/>
      <c r="WBV59" s="173"/>
      <c r="WBW59" s="173"/>
      <c r="WBX59" s="173"/>
      <c r="WBY59" s="173"/>
      <c r="WBZ59" s="173"/>
      <c r="WCA59" s="173"/>
      <c r="WCB59" s="173"/>
      <c r="WCC59" s="173"/>
      <c r="WCD59" s="173"/>
      <c r="WCE59" s="173"/>
      <c r="WCF59" s="173"/>
      <c r="WCG59" s="173"/>
      <c r="WCH59" s="173"/>
      <c r="WCI59" s="173"/>
      <c r="WCJ59" s="173"/>
      <c r="WCK59" s="173"/>
      <c r="WCL59" s="173"/>
      <c r="WCM59" s="173"/>
      <c r="WCN59" s="173"/>
      <c r="WCO59" s="173"/>
      <c r="WCP59" s="173"/>
      <c r="WCQ59" s="173"/>
      <c r="WCR59" s="173"/>
      <c r="WCS59" s="173"/>
      <c r="WCT59" s="173"/>
      <c r="WCU59" s="173"/>
      <c r="WCV59" s="173"/>
      <c r="WCW59" s="173"/>
      <c r="WCX59" s="173"/>
      <c r="WCY59" s="173"/>
      <c r="WCZ59" s="173"/>
      <c r="WDA59" s="173"/>
      <c r="WDB59" s="173"/>
      <c r="WDC59" s="173"/>
      <c r="WDD59" s="173"/>
      <c r="WDE59" s="173"/>
      <c r="WDF59" s="173"/>
      <c r="WDG59" s="173"/>
      <c r="WDH59" s="173"/>
      <c r="WDI59" s="173"/>
      <c r="WDJ59" s="173"/>
      <c r="WDK59" s="173"/>
      <c r="WDL59" s="173"/>
      <c r="WDM59" s="173"/>
      <c r="WDN59" s="173"/>
      <c r="WDO59" s="173"/>
      <c r="WDP59" s="173"/>
      <c r="WDQ59" s="173"/>
      <c r="WDR59" s="173"/>
      <c r="WDS59" s="173"/>
      <c r="WDT59" s="173"/>
      <c r="WDU59" s="173"/>
      <c r="WDV59" s="173"/>
      <c r="WDW59" s="173"/>
      <c r="WDX59" s="173"/>
      <c r="WDY59" s="173"/>
      <c r="WDZ59" s="173"/>
      <c r="WEA59" s="173"/>
      <c r="WEB59" s="173"/>
      <c r="WEC59" s="173"/>
      <c r="WED59" s="173"/>
      <c r="WEE59" s="173"/>
      <c r="WEF59" s="173"/>
      <c r="WEG59" s="173"/>
      <c r="WEH59" s="173"/>
      <c r="WEI59" s="173"/>
      <c r="WEJ59" s="173"/>
      <c r="WEK59" s="173"/>
      <c r="WEL59" s="173"/>
      <c r="WEM59" s="173"/>
      <c r="WEN59" s="173"/>
      <c r="WEO59" s="173"/>
      <c r="WEP59" s="173"/>
      <c r="WEQ59" s="173"/>
      <c r="WER59" s="173"/>
      <c r="WES59" s="173"/>
      <c r="WET59" s="173"/>
      <c r="WEU59" s="173"/>
      <c r="WEV59" s="173"/>
      <c r="WEW59" s="173"/>
      <c r="WEX59" s="173"/>
      <c r="WEY59" s="173"/>
      <c r="WEZ59" s="173"/>
      <c r="WFA59" s="173"/>
      <c r="WFB59" s="173"/>
      <c r="WFC59" s="173"/>
      <c r="WFD59" s="173"/>
      <c r="WFE59" s="173"/>
      <c r="WFF59" s="173"/>
      <c r="WFG59" s="173"/>
      <c r="WFH59" s="173"/>
      <c r="WFI59" s="173"/>
      <c r="WFJ59" s="173"/>
      <c r="WFK59" s="173"/>
      <c r="WFL59" s="173"/>
      <c r="WFM59" s="173"/>
      <c r="WFN59" s="173"/>
      <c r="WFO59" s="173"/>
      <c r="WFP59" s="173"/>
      <c r="WFQ59" s="173"/>
      <c r="WFR59" s="173"/>
      <c r="WFS59" s="173"/>
      <c r="WFT59" s="173"/>
      <c r="WFU59" s="173"/>
      <c r="WFV59" s="173"/>
      <c r="WFW59" s="173"/>
      <c r="WFX59" s="173"/>
      <c r="WFY59" s="173"/>
      <c r="WFZ59" s="173"/>
      <c r="WGA59" s="173"/>
      <c r="WGB59" s="173"/>
      <c r="WGC59" s="173"/>
      <c r="WGD59" s="173"/>
      <c r="WGE59" s="173"/>
      <c r="WGF59" s="173"/>
      <c r="WGG59" s="173"/>
      <c r="WGH59" s="173"/>
      <c r="WGI59" s="173"/>
      <c r="WGJ59" s="173"/>
      <c r="WGK59" s="173"/>
      <c r="WGL59" s="173"/>
      <c r="WGM59" s="173"/>
      <c r="WGN59" s="173"/>
      <c r="WGO59" s="173"/>
      <c r="WGP59" s="173"/>
      <c r="WGQ59" s="173"/>
      <c r="WGR59" s="173"/>
      <c r="WGS59" s="173"/>
      <c r="WGT59" s="173"/>
      <c r="WGU59" s="173"/>
      <c r="WGV59" s="173"/>
      <c r="WGW59" s="173"/>
      <c r="WGX59" s="173"/>
      <c r="WGY59" s="173"/>
      <c r="WGZ59" s="173"/>
      <c r="WHA59" s="173"/>
      <c r="WHB59" s="173"/>
      <c r="WHC59" s="173"/>
      <c r="WHD59" s="173"/>
      <c r="WHE59" s="173"/>
      <c r="WHF59" s="173"/>
      <c r="WHG59" s="173"/>
      <c r="WHH59" s="173"/>
      <c r="WHI59" s="173"/>
      <c r="WHJ59" s="173"/>
      <c r="WHK59" s="173"/>
      <c r="WHL59" s="173"/>
      <c r="WHM59" s="173"/>
      <c r="WHN59" s="173"/>
      <c r="WHO59" s="173"/>
      <c r="WHP59" s="173"/>
      <c r="WHQ59" s="173"/>
      <c r="WHR59" s="173"/>
      <c r="WHS59" s="173"/>
      <c r="WHT59" s="173"/>
      <c r="WHU59" s="173"/>
      <c r="WHV59" s="173"/>
      <c r="WHW59" s="173"/>
      <c r="WHX59" s="173"/>
      <c r="WHY59" s="173"/>
      <c r="WHZ59" s="173"/>
      <c r="WIA59" s="173"/>
      <c r="WIB59" s="173"/>
      <c r="WIC59" s="173"/>
      <c r="WID59" s="173"/>
      <c r="WIE59" s="173"/>
      <c r="WIF59" s="173"/>
      <c r="WIG59" s="173"/>
      <c r="WIH59" s="173"/>
      <c r="WII59" s="173"/>
      <c r="WIJ59" s="173"/>
      <c r="WIK59" s="173"/>
      <c r="WIL59" s="173"/>
      <c r="WIM59" s="173"/>
      <c r="WIN59" s="173"/>
      <c r="WIO59" s="173"/>
      <c r="WIP59" s="173"/>
      <c r="WIQ59" s="173"/>
      <c r="WIR59" s="173"/>
      <c r="WIS59" s="173"/>
      <c r="WIT59" s="173"/>
      <c r="WIU59" s="173"/>
      <c r="WIV59" s="173"/>
      <c r="WIW59" s="173"/>
      <c r="WIX59" s="173"/>
      <c r="WIY59" s="173"/>
      <c r="WIZ59" s="173"/>
      <c r="WJA59" s="173"/>
      <c r="WJB59" s="173"/>
      <c r="WJC59" s="173"/>
      <c r="WJD59" s="173"/>
      <c r="WJE59" s="173"/>
      <c r="WJF59" s="173"/>
      <c r="WJG59" s="173"/>
      <c r="WJH59" s="173"/>
      <c r="WJI59" s="173"/>
      <c r="WJJ59" s="173"/>
      <c r="WJK59" s="173"/>
      <c r="WJL59" s="173"/>
      <c r="WJM59" s="173"/>
      <c r="WJN59" s="173"/>
      <c r="WJO59" s="173"/>
      <c r="WJP59" s="173"/>
      <c r="WJQ59" s="173"/>
      <c r="WJR59" s="173"/>
      <c r="WJS59" s="173"/>
      <c r="WJT59" s="173"/>
      <c r="WJU59" s="173"/>
      <c r="WJV59" s="173"/>
      <c r="WJW59" s="173"/>
      <c r="WJX59" s="173"/>
      <c r="WJY59" s="173"/>
      <c r="WJZ59" s="173"/>
      <c r="WKA59" s="173"/>
      <c r="WKB59" s="173"/>
      <c r="WKC59" s="173"/>
      <c r="WKD59" s="173"/>
      <c r="WKE59" s="173"/>
      <c r="WKF59" s="173"/>
      <c r="WKG59" s="173"/>
      <c r="WKH59" s="173"/>
      <c r="WKI59" s="173"/>
      <c r="WKJ59" s="173"/>
      <c r="WKK59" s="173"/>
      <c r="WKL59" s="173"/>
      <c r="WKM59" s="173"/>
      <c r="WKN59" s="173"/>
      <c r="WKO59" s="173"/>
      <c r="WKP59" s="173"/>
      <c r="WKQ59" s="173"/>
      <c r="WKR59" s="173"/>
      <c r="WKS59" s="173"/>
      <c r="WKT59" s="173"/>
      <c r="WKU59" s="173"/>
      <c r="WKV59" s="173"/>
      <c r="WKW59" s="173"/>
      <c r="WKX59" s="173"/>
      <c r="WKY59" s="173"/>
      <c r="WKZ59" s="173"/>
      <c r="WLA59" s="173"/>
      <c r="WLB59" s="173"/>
      <c r="WLC59" s="173"/>
      <c r="WLD59" s="173"/>
      <c r="WLE59" s="173"/>
      <c r="WLF59" s="173"/>
      <c r="WLG59" s="173"/>
      <c r="WLH59" s="173"/>
      <c r="WLI59" s="173"/>
      <c r="WLJ59" s="173"/>
      <c r="WLK59" s="173"/>
      <c r="WLL59" s="173"/>
      <c r="WLM59" s="173"/>
      <c r="WLN59" s="173"/>
      <c r="WLO59" s="173"/>
      <c r="WLP59" s="173"/>
      <c r="WLQ59" s="173"/>
      <c r="WLR59" s="173"/>
      <c r="WLS59" s="173"/>
      <c r="WLT59" s="173"/>
      <c r="WLU59" s="173"/>
      <c r="WLV59" s="173"/>
      <c r="WLW59" s="173"/>
      <c r="WLX59" s="173"/>
      <c r="WLY59" s="173"/>
      <c r="WLZ59" s="173"/>
      <c r="WMA59" s="173"/>
      <c r="WMB59" s="173"/>
      <c r="WMC59" s="173"/>
      <c r="WMD59" s="173"/>
      <c r="WME59" s="173"/>
      <c r="WMF59" s="173"/>
      <c r="WMG59" s="173"/>
      <c r="WMH59" s="173"/>
      <c r="WMI59" s="173"/>
      <c r="WMJ59" s="173"/>
      <c r="WMK59" s="173"/>
      <c r="WML59" s="173"/>
      <c r="WMM59" s="173"/>
      <c r="WMN59" s="173"/>
      <c r="WMO59" s="173"/>
      <c r="WMP59" s="173"/>
      <c r="WMQ59" s="173"/>
      <c r="WMR59" s="173"/>
      <c r="WMS59" s="173"/>
      <c r="WMT59" s="173"/>
      <c r="WMU59" s="173"/>
      <c r="WMV59" s="173"/>
      <c r="WMW59" s="173"/>
      <c r="WMX59" s="173"/>
      <c r="WMY59" s="173"/>
      <c r="WMZ59" s="173"/>
      <c r="WNA59" s="173"/>
      <c r="WNB59" s="173"/>
      <c r="WNC59" s="173"/>
      <c r="WND59" s="173"/>
      <c r="WNE59" s="173"/>
      <c r="WNF59" s="173"/>
      <c r="WNG59" s="173"/>
      <c r="WNH59" s="173"/>
      <c r="WNI59" s="173"/>
      <c r="WNJ59" s="173"/>
      <c r="WNK59" s="173"/>
      <c r="WNL59" s="173"/>
      <c r="WNM59" s="173"/>
      <c r="WNN59" s="173"/>
      <c r="WNO59" s="173"/>
      <c r="WNP59" s="173"/>
      <c r="WNQ59" s="173"/>
      <c r="WNR59" s="173"/>
      <c r="WNS59" s="173"/>
      <c r="WNT59" s="173"/>
      <c r="WNU59" s="173"/>
      <c r="WNV59" s="173"/>
      <c r="WNW59" s="173"/>
      <c r="WNX59" s="173"/>
      <c r="WNY59" s="173"/>
      <c r="WNZ59" s="173"/>
      <c r="WOA59" s="173"/>
      <c r="WOB59" s="173"/>
      <c r="WOC59" s="173"/>
      <c r="WOD59" s="173"/>
      <c r="WOE59" s="173"/>
      <c r="WOF59" s="173"/>
      <c r="WOG59" s="173"/>
      <c r="WOH59" s="173"/>
      <c r="WOI59" s="173"/>
      <c r="WOJ59" s="173"/>
      <c r="WOK59" s="173"/>
      <c r="WOL59" s="173"/>
      <c r="WOM59" s="173"/>
      <c r="WON59" s="173"/>
      <c r="WOO59" s="173"/>
      <c r="WOP59" s="173"/>
      <c r="WOQ59" s="173"/>
      <c r="WOR59" s="173"/>
      <c r="WOS59" s="173"/>
      <c r="WOT59" s="173"/>
      <c r="WOU59" s="173"/>
      <c r="WOV59" s="173"/>
      <c r="WOW59" s="173"/>
      <c r="WOX59" s="173"/>
      <c r="WOY59" s="173"/>
      <c r="WOZ59" s="173"/>
      <c r="WPA59" s="173"/>
      <c r="WPB59" s="173"/>
      <c r="WPC59" s="173"/>
      <c r="WPD59" s="173"/>
      <c r="WPE59" s="173"/>
      <c r="WPF59" s="173"/>
      <c r="WPG59" s="173"/>
      <c r="WPH59" s="173"/>
      <c r="WPI59" s="173"/>
      <c r="WPJ59" s="173"/>
      <c r="WPK59" s="173"/>
      <c r="WPL59" s="173"/>
      <c r="WPM59" s="173"/>
      <c r="WPN59" s="173"/>
      <c r="WPO59" s="173"/>
      <c r="WPP59" s="173"/>
      <c r="WPQ59" s="173"/>
      <c r="WPR59" s="173"/>
      <c r="WPS59" s="173"/>
      <c r="WPT59" s="173"/>
      <c r="WPU59" s="173"/>
      <c r="WPV59" s="173"/>
      <c r="WPW59" s="173"/>
      <c r="WPX59" s="173"/>
      <c r="WPY59" s="173"/>
      <c r="WPZ59" s="173"/>
      <c r="WQA59" s="173"/>
      <c r="WQB59" s="173"/>
      <c r="WQC59" s="173"/>
      <c r="WQD59" s="173"/>
      <c r="WQE59" s="173"/>
      <c r="WQF59" s="173"/>
      <c r="WQG59" s="173"/>
      <c r="WQH59" s="173"/>
      <c r="WQI59" s="173"/>
      <c r="WQJ59" s="173"/>
      <c r="WQK59" s="173"/>
      <c r="WQL59" s="173"/>
      <c r="WQM59" s="173"/>
      <c r="WQN59" s="173"/>
      <c r="WQO59" s="173"/>
      <c r="WQP59" s="173"/>
      <c r="WQQ59" s="173"/>
      <c r="WQR59" s="173"/>
      <c r="WQS59" s="173"/>
      <c r="WQT59" s="173"/>
      <c r="WQU59" s="173"/>
      <c r="WQV59" s="173"/>
      <c r="WQW59" s="173"/>
      <c r="WQX59" s="173"/>
      <c r="WQY59" s="173"/>
      <c r="WQZ59" s="173"/>
      <c r="WRA59" s="173"/>
      <c r="WRB59" s="173"/>
      <c r="WRC59" s="173"/>
      <c r="WRD59" s="173"/>
      <c r="WRE59" s="173"/>
      <c r="WRF59" s="173"/>
      <c r="WRG59" s="173"/>
      <c r="WRH59" s="173"/>
      <c r="WRI59" s="173"/>
      <c r="WRJ59" s="173"/>
      <c r="WRK59" s="173"/>
      <c r="WRL59" s="173"/>
      <c r="WRM59" s="173"/>
      <c r="WRN59" s="173"/>
      <c r="WRO59" s="173"/>
      <c r="WRP59" s="173"/>
      <c r="WRQ59" s="173"/>
      <c r="WRR59" s="173"/>
      <c r="WRS59" s="173"/>
      <c r="WRT59" s="173"/>
      <c r="WRU59" s="173"/>
      <c r="WRV59" s="173"/>
      <c r="WRW59" s="173"/>
      <c r="WRX59" s="173"/>
      <c r="WRY59" s="173"/>
      <c r="WRZ59" s="173"/>
      <c r="WSA59" s="173"/>
      <c r="WSB59" s="173"/>
      <c r="WSC59" s="173"/>
      <c r="WSD59" s="173"/>
      <c r="WSE59" s="173"/>
      <c r="WSF59" s="173"/>
      <c r="WSG59" s="173"/>
      <c r="WSH59" s="173"/>
      <c r="WSI59" s="173"/>
      <c r="WSJ59" s="173"/>
      <c r="WSK59" s="173"/>
      <c r="WSL59" s="173"/>
      <c r="WSM59" s="173"/>
      <c r="WSN59" s="173"/>
      <c r="WSO59" s="173"/>
      <c r="WSP59" s="173"/>
      <c r="WSQ59" s="173"/>
      <c r="WSR59" s="173"/>
      <c r="WSS59" s="173"/>
      <c r="WST59" s="173"/>
      <c r="WSU59" s="173"/>
      <c r="WSV59" s="173"/>
      <c r="WSW59" s="173"/>
      <c r="WSX59" s="173"/>
      <c r="WSY59" s="173"/>
      <c r="WSZ59" s="173"/>
      <c r="WTA59" s="173"/>
      <c r="WTB59" s="173"/>
      <c r="WTC59" s="173"/>
      <c r="WTD59" s="173"/>
      <c r="WTE59" s="173"/>
      <c r="WTF59" s="173"/>
      <c r="WTG59" s="173"/>
      <c r="WTH59" s="173"/>
      <c r="WTI59" s="173"/>
      <c r="WTJ59" s="173"/>
      <c r="WTK59" s="173"/>
      <c r="WTL59" s="173"/>
      <c r="WTM59" s="173"/>
      <c r="WTN59" s="173"/>
      <c r="WTO59" s="173"/>
      <c r="WTP59" s="173"/>
      <c r="WTQ59" s="173"/>
      <c r="WTR59" s="173"/>
      <c r="WTS59" s="173"/>
      <c r="WTT59" s="173"/>
      <c r="WTU59" s="173"/>
      <c r="WTV59" s="173"/>
      <c r="WTW59" s="173"/>
      <c r="WTX59" s="173"/>
      <c r="WTY59" s="173"/>
      <c r="WTZ59" s="173"/>
      <c r="WUA59" s="173"/>
      <c r="WUB59" s="173"/>
      <c r="WUC59" s="173"/>
      <c r="WUD59" s="173"/>
      <c r="WUE59" s="173"/>
      <c r="WUF59" s="173"/>
      <c r="WUG59" s="173"/>
      <c r="WUH59" s="173"/>
      <c r="WUI59" s="173"/>
      <c r="WUJ59" s="173"/>
      <c r="WUK59" s="173"/>
      <c r="WUL59" s="173"/>
      <c r="WUM59" s="173"/>
      <c r="WUN59" s="173"/>
      <c r="WUO59" s="173"/>
      <c r="WUP59" s="173"/>
      <c r="WUQ59" s="173"/>
      <c r="WUR59" s="173"/>
      <c r="WUS59" s="173"/>
      <c r="WUT59" s="173"/>
      <c r="WUU59" s="173"/>
      <c r="WUV59" s="173"/>
      <c r="WUW59" s="173"/>
      <c r="WUX59" s="173"/>
      <c r="WUY59" s="173"/>
      <c r="WUZ59" s="173"/>
      <c r="WVA59" s="173"/>
      <c r="WVB59" s="173"/>
      <c r="WVC59" s="173"/>
      <c r="WVD59" s="173"/>
      <c r="WVE59" s="173"/>
      <c r="WVF59" s="173"/>
      <c r="WVG59" s="173"/>
      <c r="WVH59" s="173"/>
      <c r="WVI59" s="173"/>
      <c r="WVJ59" s="173"/>
      <c r="WVK59" s="173"/>
      <c r="WVL59" s="173"/>
      <c r="WVM59" s="173"/>
      <c r="WVN59" s="173"/>
      <c r="WVO59" s="173"/>
      <c r="WVP59" s="173"/>
      <c r="WVQ59" s="173"/>
      <c r="WVR59" s="173"/>
      <c r="WVS59" s="173"/>
      <c r="WVT59" s="173"/>
      <c r="WVU59" s="173"/>
      <c r="WVV59" s="173"/>
    </row>
    <row r="60" spans="1:16142" s="175" customFormat="1" x14ac:dyDescent="0.2">
      <c r="A60" s="173"/>
      <c r="B60" s="173"/>
      <c r="C60" s="173" t="s">
        <v>554</v>
      </c>
      <c r="D60" s="173"/>
      <c r="E60" s="177"/>
      <c r="F60" s="177">
        <v>419</v>
      </c>
      <c r="G60" s="177"/>
      <c r="H60" s="177"/>
      <c r="I60" s="177"/>
      <c r="J60" s="177"/>
      <c r="K60" s="177">
        <v>5</v>
      </c>
      <c r="L60" s="177"/>
      <c r="M60" s="177">
        <v>34212</v>
      </c>
      <c r="N60" s="177"/>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c r="AW60" s="173"/>
      <c r="AX60" s="173"/>
      <c r="AY60" s="173"/>
      <c r="AZ60" s="173"/>
      <c r="BA60" s="173"/>
      <c r="BB60" s="173"/>
      <c r="BC60" s="173"/>
      <c r="BD60" s="173"/>
      <c r="BE60" s="173"/>
      <c r="BF60" s="173"/>
      <c r="BG60" s="173"/>
      <c r="BH60" s="173"/>
      <c r="BI60" s="173"/>
      <c r="BJ60" s="173"/>
      <c r="BK60" s="173"/>
      <c r="BL60" s="173"/>
      <c r="BM60" s="173"/>
      <c r="BN60" s="173"/>
      <c r="BO60" s="173"/>
      <c r="BP60" s="173"/>
      <c r="BQ60" s="173"/>
      <c r="BR60" s="173"/>
      <c r="BS60" s="173"/>
      <c r="BT60" s="173"/>
      <c r="BU60" s="173"/>
      <c r="BV60" s="173"/>
      <c r="BW60" s="173"/>
      <c r="BX60" s="173"/>
      <c r="BY60" s="173"/>
      <c r="BZ60" s="173"/>
      <c r="CA60" s="173"/>
      <c r="CB60" s="173"/>
      <c r="CC60" s="173"/>
      <c r="CD60" s="173"/>
      <c r="CE60" s="173"/>
      <c r="CF60" s="173"/>
      <c r="CG60" s="173"/>
      <c r="CH60" s="173"/>
      <c r="CI60" s="173"/>
      <c r="CJ60" s="173"/>
      <c r="CK60" s="173"/>
      <c r="CL60" s="173"/>
      <c r="CM60" s="173"/>
      <c r="CN60" s="173"/>
      <c r="CO60" s="173"/>
      <c r="CP60" s="173"/>
      <c r="CQ60" s="173"/>
      <c r="CR60" s="173"/>
      <c r="CS60" s="173"/>
      <c r="CT60" s="173"/>
      <c r="CU60" s="173"/>
      <c r="CV60" s="173"/>
      <c r="CW60" s="173"/>
      <c r="CX60" s="173"/>
      <c r="CY60" s="173"/>
      <c r="CZ60" s="173"/>
      <c r="DA60" s="173"/>
      <c r="DB60" s="173"/>
      <c r="DC60" s="173"/>
      <c r="DD60" s="173"/>
      <c r="DE60" s="173"/>
      <c r="DF60" s="173"/>
      <c r="DG60" s="173"/>
      <c r="DH60" s="173"/>
      <c r="DI60" s="173"/>
      <c r="DJ60" s="173"/>
      <c r="DK60" s="173"/>
      <c r="DL60" s="173"/>
      <c r="DM60" s="173"/>
      <c r="DN60" s="173"/>
      <c r="DO60" s="173"/>
      <c r="DP60" s="173"/>
      <c r="DQ60" s="173"/>
      <c r="DR60" s="173"/>
      <c r="DS60" s="173"/>
      <c r="DT60" s="173"/>
      <c r="DU60" s="173"/>
      <c r="DV60" s="173"/>
      <c r="DW60" s="173"/>
      <c r="DX60" s="173"/>
      <c r="DY60" s="173"/>
      <c r="DZ60" s="173"/>
      <c r="EA60" s="173"/>
      <c r="EB60" s="173"/>
      <c r="EC60" s="173"/>
      <c r="ED60" s="173"/>
      <c r="EE60" s="173"/>
      <c r="EF60" s="173"/>
      <c r="EG60" s="173"/>
      <c r="EH60" s="173"/>
      <c r="EI60" s="173"/>
      <c r="EJ60" s="173"/>
      <c r="EK60" s="173"/>
      <c r="EL60" s="173"/>
      <c r="EM60" s="173"/>
      <c r="EN60" s="173"/>
      <c r="EO60" s="173"/>
      <c r="EP60" s="173"/>
      <c r="EQ60" s="173"/>
      <c r="ER60" s="173"/>
      <c r="ES60" s="173"/>
      <c r="ET60" s="173"/>
      <c r="EU60" s="173"/>
      <c r="EV60" s="173"/>
      <c r="EW60" s="173"/>
      <c r="EX60" s="173"/>
      <c r="EY60" s="173"/>
      <c r="EZ60" s="173"/>
      <c r="FA60" s="173"/>
      <c r="FB60" s="173"/>
      <c r="FC60" s="173"/>
      <c r="FD60" s="173"/>
      <c r="FE60" s="173"/>
      <c r="FF60" s="173"/>
      <c r="FG60" s="173"/>
      <c r="FH60" s="173"/>
      <c r="FI60" s="173"/>
      <c r="FJ60" s="173"/>
      <c r="FK60" s="173"/>
      <c r="FL60" s="173"/>
      <c r="FM60" s="173"/>
      <c r="FN60" s="173"/>
      <c r="FO60" s="173"/>
      <c r="FP60" s="173"/>
      <c r="FQ60" s="173"/>
      <c r="FR60" s="173"/>
      <c r="FS60" s="173"/>
      <c r="FT60" s="173"/>
      <c r="FU60" s="173"/>
      <c r="FV60" s="173"/>
      <c r="FW60" s="173"/>
      <c r="FX60" s="173"/>
      <c r="FY60" s="173"/>
      <c r="FZ60" s="173"/>
      <c r="GA60" s="173"/>
      <c r="GB60" s="173"/>
      <c r="GC60" s="173"/>
      <c r="GD60" s="173"/>
      <c r="GE60" s="173"/>
      <c r="GF60" s="173"/>
      <c r="GG60" s="173"/>
      <c r="GH60" s="173"/>
      <c r="GI60" s="173"/>
      <c r="GJ60" s="173"/>
      <c r="GK60" s="173"/>
      <c r="GL60" s="173"/>
      <c r="GM60" s="173"/>
      <c r="GN60" s="173"/>
      <c r="GO60" s="173"/>
      <c r="GP60" s="173"/>
      <c r="GQ60" s="173"/>
      <c r="GR60" s="173"/>
      <c r="GS60" s="173"/>
      <c r="GT60" s="173"/>
      <c r="GU60" s="173"/>
      <c r="GV60" s="173"/>
      <c r="GW60" s="173"/>
      <c r="GX60" s="173"/>
      <c r="GY60" s="173"/>
      <c r="GZ60" s="173"/>
      <c r="HA60" s="173"/>
      <c r="HB60" s="173"/>
      <c r="HC60" s="173"/>
      <c r="HD60" s="173"/>
      <c r="HE60" s="173"/>
      <c r="HF60" s="173"/>
      <c r="HG60" s="173"/>
      <c r="HH60" s="173"/>
      <c r="HI60" s="173"/>
      <c r="HJ60" s="173"/>
      <c r="HK60" s="173"/>
      <c r="HL60" s="173"/>
      <c r="HM60" s="173"/>
      <c r="HN60" s="173"/>
      <c r="HO60" s="173"/>
      <c r="HP60" s="173"/>
      <c r="HQ60" s="173"/>
      <c r="HR60" s="173"/>
      <c r="HS60" s="173"/>
      <c r="HT60" s="173"/>
      <c r="HU60" s="173"/>
      <c r="HV60" s="173"/>
      <c r="HW60" s="173"/>
      <c r="HX60" s="173"/>
      <c r="HY60" s="173"/>
      <c r="HZ60" s="173"/>
      <c r="IA60" s="173"/>
      <c r="IB60" s="173"/>
      <c r="IC60" s="173"/>
      <c r="ID60" s="173"/>
      <c r="IE60" s="173"/>
      <c r="IF60" s="173"/>
      <c r="IG60" s="173"/>
      <c r="IH60" s="173"/>
      <c r="II60" s="173"/>
      <c r="IJ60" s="173"/>
      <c r="IK60" s="173"/>
      <c r="IL60" s="173"/>
      <c r="IM60" s="173"/>
      <c r="IN60" s="173"/>
      <c r="IO60" s="173"/>
      <c r="IP60" s="173"/>
      <c r="IQ60" s="173"/>
      <c r="IR60" s="173"/>
      <c r="IS60" s="173"/>
      <c r="IT60" s="173"/>
      <c r="IU60" s="173"/>
      <c r="IV60" s="173"/>
      <c r="IW60" s="173"/>
      <c r="IX60" s="173"/>
      <c r="IY60" s="173"/>
      <c r="IZ60" s="173"/>
      <c r="JA60" s="173"/>
      <c r="JB60" s="173"/>
      <c r="JC60" s="173"/>
      <c r="JD60" s="173"/>
      <c r="JE60" s="173"/>
      <c r="JF60" s="173"/>
      <c r="JG60" s="173"/>
      <c r="JH60" s="173"/>
      <c r="JI60" s="173"/>
      <c r="JJ60" s="173"/>
      <c r="JK60" s="173"/>
      <c r="JL60" s="173"/>
      <c r="JM60" s="173"/>
      <c r="JN60" s="173"/>
      <c r="JO60" s="173"/>
      <c r="JP60" s="173"/>
      <c r="JQ60" s="173"/>
      <c r="JR60" s="173"/>
      <c r="JS60" s="173"/>
      <c r="JT60" s="173"/>
      <c r="JU60" s="173"/>
      <c r="JV60" s="173"/>
      <c r="JW60" s="173"/>
      <c r="JX60" s="173"/>
      <c r="JY60" s="173"/>
      <c r="JZ60" s="173"/>
      <c r="KA60" s="173"/>
      <c r="KB60" s="173"/>
      <c r="KC60" s="173"/>
      <c r="KD60" s="173"/>
      <c r="KE60" s="173"/>
      <c r="KF60" s="173"/>
      <c r="KG60" s="173"/>
      <c r="KH60" s="173"/>
      <c r="KI60" s="173"/>
      <c r="KJ60" s="173"/>
      <c r="KK60" s="173"/>
      <c r="KL60" s="173"/>
      <c r="KM60" s="173"/>
      <c r="KN60" s="173"/>
      <c r="KO60" s="173"/>
      <c r="KP60" s="173"/>
      <c r="KQ60" s="173"/>
      <c r="KR60" s="173"/>
      <c r="KS60" s="173"/>
      <c r="KT60" s="173"/>
      <c r="KU60" s="173"/>
      <c r="KV60" s="173"/>
      <c r="KW60" s="173"/>
      <c r="KX60" s="173"/>
      <c r="KY60" s="173"/>
      <c r="KZ60" s="173"/>
      <c r="LA60" s="173"/>
      <c r="LB60" s="173"/>
      <c r="LC60" s="173"/>
      <c r="LD60" s="173"/>
      <c r="LE60" s="173"/>
      <c r="LF60" s="173"/>
      <c r="LG60" s="173"/>
      <c r="LH60" s="173"/>
      <c r="LI60" s="173"/>
      <c r="LJ60" s="173"/>
      <c r="LK60" s="173"/>
      <c r="LL60" s="173"/>
      <c r="LM60" s="173"/>
      <c r="LN60" s="173"/>
      <c r="LO60" s="173"/>
      <c r="LP60" s="173"/>
      <c r="LQ60" s="173"/>
      <c r="LR60" s="173"/>
      <c r="LS60" s="173"/>
      <c r="LT60" s="173"/>
      <c r="LU60" s="173"/>
      <c r="LV60" s="173"/>
      <c r="LW60" s="173"/>
      <c r="LX60" s="173"/>
      <c r="LY60" s="173"/>
      <c r="LZ60" s="173"/>
      <c r="MA60" s="173"/>
      <c r="MB60" s="173"/>
      <c r="MC60" s="173"/>
      <c r="MD60" s="173"/>
      <c r="ME60" s="173"/>
      <c r="MF60" s="173"/>
      <c r="MG60" s="173"/>
      <c r="MH60" s="173"/>
      <c r="MI60" s="173"/>
      <c r="MJ60" s="173"/>
      <c r="MK60" s="173"/>
      <c r="ML60" s="173"/>
      <c r="MM60" s="173"/>
      <c r="MN60" s="173"/>
      <c r="MO60" s="173"/>
      <c r="MP60" s="173"/>
      <c r="MQ60" s="173"/>
      <c r="MR60" s="173"/>
      <c r="MS60" s="173"/>
      <c r="MT60" s="173"/>
      <c r="MU60" s="173"/>
      <c r="MV60" s="173"/>
      <c r="MW60" s="173"/>
      <c r="MX60" s="173"/>
      <c r="MY60" s="173"/>
      <c r="MZ60" s="173"/>
      <c r="NA60" s="173"/>
      <c r="NB60" s="173"/>
      <c r="NC60" s="173"/>
      <c r="ND60" s="173"/>
      <c r="NE60" s="173"/>
      <c r="NF60" s="173"/>
      <c r="NG60" s="173"/>
      <c r="NH60" s="173"/>
      <c r="NI60" s="173"/>
      <c r="NJ60" s="173"/>
      <c r="NK60" s="173"/>
      <c r="NL60" s="173"/>
      <c r="NM60" s="173"/>
      <c r="NN60" s="173"/>
      <c r="NO60" s="173"/>
      <c r="NP60" s="173"/>
      <c r="NQ60" s="173"/>
      <c r="NR60" s="173"/>
      <c r="NS60" s="173"/>
      <c r="NT60" s="173"/>
      <c r="NU60" s="173"/>
      <c r="NV60" s="173"/>
      <c r="NW60" s="173"/>
      <c r="NX60" s="173"/>
      <c r="NY60" s="173"/>
      <c r="NZ60" s="173"/>
      <c r="OA60" s="173"/>
      <c r="OB60" s="173"/>
      <c r="OC60" s="173"/>
      <c r="OD60" s="173"/>
      <c r="OE60" s="173"/>
      <c r="OF60" s="173"/>
      <c r="OG60" s="173"/>
      <c r="OH60" s="173"/>
      <c r="OI60" s="173"/>
      <c r="OJ60" s="173"/>
      <c r="OK60" s="173"/>
      <c r="OL60" s="173"/>
      <c r="OM60" s="173"/>
      <c r="ON60" s="173"/>
      <c r="OO60" s="173"/>
      <c r="OP60" s="173"/>
      <c r="OQ60" s="173"/>
      <c r="OR60" s="173"/>
      <c r="OS60" s="173"/>
      <c r="OT60" s="173"/>
      <c r="OU60" s="173"/>
      <c r="OV60" s="173"/>
      <c r="OW60" s="173"/>
      <c r="OX60" s="173"/>
      <c r="OY60" s="173"/>
      <c r="OZ60" s="173"/>
      <c r="PA60" s="173"/>
      <c r="PB60" s="173"/>
      <c r="PC60" s="173"/>
      <c r="PD60" s="173"/>
      <c r="PE60" s="173"/>
      <c r="PF60" s="173"/>
      <c r="PG60" s="173"/>
      <c r="PH60" s="173"/>
      <c r="PI60" s="173"/>
      <c r="PJ60" s="173"/>
      <c r="PK60" s="173"/>
      <c r="PL60" s="173"/>
      <c r="PM60" s="173"/>
      <c r="PN60" s="173"/>
      <c r="PO60" s="173"/>
      <c r="PP60" s="173"/>
      <c r="PQ60" s="173"/>
      <c r="PR60" s="173"/>
      <c r="PS60" s="173"/>
      <c r="PT60" s="173"/>
      <c r="PU60" s="173"/>
      <c r="PV60" s="173"/>
      <c r="PW60" s="173"/>
      <c r="PX60" s="173"/>
      <c r="PY60" s="173"/>
      <c r="PZ60" s="173"/>
      <c r="QA60" s="173"/>
      <c r="QB60" s="173"/>
      <c r="QC60" s="173"/>
      <c r="QD60" s="173"/>
      <c r="QE60" s="173"/>
      <c r="QF60" s="173"/>
      <c r="QG60" s="173"/>
      <c r="QH60" s="173"/>
      <c r="QI60" s="173"/>
      <c r="QJ60" s="173"/>
      <c r="QK60" s="173"/>
      <c r="QL60" s="173"/>
      <c r="QM60" s="173"/>
      <c r="QN60" s="173"/>
      <c r="QO60" s="173"/>
      <c r="QP60" s="173"/>
      <c r="QQ60" s="173"/>
      <c r="QR60" s="173"/>
      <c r="QS60" s="173"/>
      <c r="QT60" s="173"/>
      <c r="QU60" s="173"/>
      <c r="QV60" s="173"/>
      <c r="QW60" s="173"/>
      <c r="QX60" s="173"/>
      <c r="QY60" s="173"/>
      <c r="QZ60" s="173"/>
      <c r="RA60" s="173"/>
      <c r="RB60" s="173"/>
      <c r="RC60" s="173"/>
      <c r="RD60" s="173"/>
      <c r="RE60" s="173"/>
      <c r="RF60" s="173"/>
      <c r="RG60" s="173"/>
      <c r="RH60" s="173"/>
      <c r="RI60" s="173"/>
      <c r="RJ60" s="173"/>
      <c r="RK60" s="173"/>
      <c r="RL60" s="173"/>
      <c r="RM60" s="173"/>
      <c r="RN60" s="173"/>
      <c r="RO60" s="173"/>
      <c r="RP60" s="173"/>
      <c r="RQ60" s="173"/>
      <c r="RR60" s="173"/>
      <c r="RS60" s="173"/>
      <c r="RT60" s="173"/>
      <c r="RU60" s="173"/>
      <c r="RV60" s="173"/>
      <c r="RW60" s="173"/>
      <c r="RX60" s="173"/>
      <c r="RY60" s="173"/>
      <c r="RZ60" s="173"/>
      <c r="SA60" s="173"/>
      <c r="SB60" s="173"/>
      <c r="SC60" s="173"/>
      <c r="SD60" s="173"/>
      <c r="SE60" s="173"/>
      <c r="SF60" s="173"/>
      <c r="SG60" s="173"/>
      <c r="SH60" s="173"/>
      <c r="SI60" s="173"/>
      <c r="SJ60" s="173"/>
      <c r="SK60" s="173"/>
      <c r="SL60" s="173"/>
      <c r="SM60" s="173"/>
      <c r="SN60" s="173"/>
      <c r="SO60" s="173"/>
      <c r="SP60" s="173"/>
      <c r="SQ60" s="173"/>
      <c r="SR60" s="173"/>
      <c r="SS60" s="173"/>
      <c r="ST60" s="173"/>
      <c r="SU60" s="173"/>
      <c r="SV60" s="173"/>
      <c r="SW60" s="173"/>
      <c r="SX60" s="173"/>
      <c r="SY60" s="173"/>
      <c r="SZ60" s="173"/>
      <c r="TA60" s="173"/>
      <c r="TB60" s="173"/>
      <c r="TC60" s="173"/>
      <c r="TD60" s="173"/>
      <c r="TE60" s="173"/>
      <c r="TF60" s="173"/>
      <c r="TG60" s="173"/>
      <c r="TH60" s="173"/>
      <c r="TI60" s="173"/>
      <c r="TJ60" s="173"/>
      <c r="TK60" s="173"/>
      <c r="TL60" s="173"/>
      <c r="TM60" s="173"/>
      <c r="TN60" s="173"/>
      <c r="TO60" s="173"/>
      <c r="TP60" s="173"/>
      <c r="TQ60" s="173"/>
      <c r="TR60" s="173"/>
      <c r="TS60" s="173"/>
      <c r="TT60" s="173"/>
      <c r="TU60" s="173"/>
      <c r="TV60" s="173"/>
      <c r="TW60" s="173"/>
      <c r="TX60" s="173"/>
      <c r="TY60" s="173"/>
      <c r="TZ60" s="173"/>
      <c r="UA60" s="173"/>
      <c r="UB60" s="173"/>
      <c r="UC60" s="173"/>
      <c r="UD60" s="173"/>
      <c r="UE60" s="173"/>
      <c r="UF60" s="173"/>
      <c r="UG60" s="173"/>
      <c r="UH60" s="173"/>
      <c r="UI60" s="173"/>
      <c r="UJ60" s="173"/>
      <c r="UK60" s="173"/>
      <c r="UL60" s="173"/>
      <c r="UM60" s="173"/>
      <c r="UN60" s="173"/>
      <c r="UO60" s="173"/>
      <c r="UP60" s="173"/>
      <c r="UQ60" s="173"/>
      <c r="UR60" s="173"/>
      <c r="US60" s="173"/>
      <c r="UT60" s="173"/>
      <c r="UU60" s="173"/>
      <c r="UV60" s="173"/>
      <c r="UW60" s="173"/>
      <c r="UX60" s="173"/>
      <c r="UY60" s="173"/>
      <c r="UZ60" s="173"/>
      <c r="VA60" s="173"/>
      <c r="VB60" s="173"/>
      <c r="VC60" s="173"/>
      <c r="VD60" s="173"/>
      <c r="VE60" s="173"/>
      <c r="VF60" s="173"/>
      <c r="VG60" s="173"/>
      <c r="VH60" s="173"/>
      <c r="VI60" s="173"/>
      <c r="VJ60" s="173"/>
      <c r="VK60" s="173"/>
      <c r="VL60" s="173"/>
      <c r="VM60" s="173"/>
      <c r="VN60" s="173"/>
      <c r="VO60" s="173"/>
      <c r="VP60" s="173"/>
      <c r="VQ60" s="173"/>
      <c r="VR60" s="173"/>
      <c r="VS60" s="173"/>
      <c r="VT60" s="173"/>
      <c r="VU60" s="173"/>
      <c r="VV60" s="173"/>
      <c r="VW60" s="173"/>
      <c r="VX60" s="173"/>
      <c r="VY60" s="173"/>
      <c r="VZ60" s="173"/>
      <c r="WA60" s="173"/>
      <c r="WB60" s="173"/>
      <c r="WC60" s="173"/>
      <c r="WD60" s="173"/>
      <c r="WE60" s="173"/>
      <c r="WF60" s="173"/>
      <c r="WG60" s="173"/>
      <c r="WH60" s="173"/>
      <c r="WI60" s="173"/>
      <c r="WJ60" s="173"/>
      <c r="WK60" s="173"/>
      <c r="WL60" s="173"/>
      <c r="WM60" s="173"/>
      <c r="WN60" s="173"/>
      <c r="WO60" s="173"/>
      <c r="WP60" s="173"/>
      <c r="WQ60" s="173"/>
      <c r="WR60" s="173"/>
      <c r="WS60" s="173"/>
      <c r="WT60" s="173"/>
      <c r="WU60" s="173"/>
      <c r="WV60" s="173"/>
      <c r="WW60" s="173"/>
      <c r="WX60" s="173"/>
      <c r="WY60" s="173"/>
      <c r="WZ60" s="173"/>
      <c r="XA60" s="173"/>
      <c r="XB60" s="173"/>
      <c r="XC60" s="173"/>
      <c r="XD60" s="173"/>
      <c r="XE60" s="173"/>
      <c r="XF60" s="173"/>
      <c r="XG60" s="173"/>
      <c r="XH60" s="173"/>
      <c r="XI60" s="173"/>
      <c r="XJ60" s="173"/>
      <c r="XK60" s="173"/>
      <c r="XL60" s="173"/>
      <c r="XM60" s="173"/>
      <c r="XN60" s="173"/>
      <c r="XO60" s="173"/>
      <c r="XP60" s="173"/>
      <c r="XQ60" s="173"/>
      <c r="XR60" s="173"/>
      <c r="XS60" s="173"/>
      <c r="XT60" s="173"/>
      <c r="XU60" s="173"/>
      <c r="XV60" s="173"/>
      <c r="XW60" s="173"/>
      <c r="XX60" s="173"/>
      <c r="XY60" s="173"/>
      <c r="XZ60" s="173"/>
      <c r="YA60" s="173"/>
      <c r="YB60" s="173"/>
      <c r="YC60" s="173"/>
      <c r="YD60" s="173"/>
      <c r="YE60" s="173"/>
      <c r="YF60" s="173"/>
      <c r="YG60" s="173"/>
      <c r="YH60" s="173"/>
      <c r="YI60" s="173"/>
      <c r="YJ60" s="173"/>
      <c r="YK60" s="173"/>
      <c r="YL60" s="173"/>
      <c r="YM60" s="173"/>
      <c r="YN60" s="173"/>
      <c r="YO60" s="173"/>
      <c r="YP60" s="173"/>
      <c r="YQ60" s="173"/>
      <c r="YR60" s="173"/>
      <c r="YS60" s="173"/>
      <c r="YT60" s="173"/>
      <c r="YU60" s="173"/>
      <c r="YV60" s="173"/>
      <c r="YW60" s="173"/>
      <c r="YX60" s="173"/>
      <c r="YY60" s="173"/>
      <c r="YZ60" s="173"/>
      <c r="ZA60" s="173"/>
      <c r="ZB60" s="173"/>
      <c r="ZC60" s="173"/>
      <c r="ZD60" s="173"/>
      <c r="ZE60" s="173"/>
      <c r="ZF60" s="173"/>
      <c r="ZG60" s="173"/>
      <c r="ZH60" s="173"/>
      <c r="ZI60" s="173"/>
      <c r="ZJ60" s="173"/>
      <c r="ZK60" s="173"/>
      <c r="ZL60" s="173"/>
      <c r="ZM60" s="173"/>
      <c r="ZN60" s="173"/>
      <c r="ZO60" s="173"/>
      <c r="ZP60" s="173"/>
      <c r="ZQ60" s="173"/>
      <c r="ZR60" s="173"/>
      <c r="ZS60" s="173"/>
      <c r="ZT60" s="173"/>
      <c r="ZU60" s="173"/>
      <c r="ZV60" s="173"/>
      <c r="ZW60" s="173"/>
      <c r="ZX60" s="173"/>
      <c r="ZY60" s="173"/>
      <c r="ZZ60" s="173"/>
      <c r="AAA60" s="173"/>
      <c r="AAB60" s="173"/>
      <c r="AAC60" s="173"/>
      <c r="AAD60" s="173"/>
      <c r="AAE60" s="173"/>
      <c r="AAF60" s="173"/>
      <c r="AAG60" s="173"/>
      <c r="AAH60" s="173"/>
      <c r="AAI60" s="173"/>
      <c r="AAJ60" s="173"/>
      <c r="AAK60" s="173"/>
      <c r="AAL60" s="173"/>
      <c r="AAM60" s="173"/>
      <c r="AAN60" s="173"/>
      <c r="AAO60" s="173"/>
      <c r="AAP60" s="173"/>
      <c r="AAQ60" s="173"/>
      <c r="AAR60" s="173"/>
      <c r="AAS60" s="173"/>
      <c r="AAT60" s="173"/>
      <c r="AAU60" s="173"/>
      <c r="AAV60" s="173"/>
      <c r="AAW60" s="173"/>
      <c r="AAX60" s="173"/>
      <c r="AAY60" s="173"/>
      <c r="AAZ60" s="173"/>
      <c r="ABA60" s="173"/>
      <c r="ABB60" s="173"/>
      <c r="ABC60" s="173"/>
      <c r="ABD60" s="173"/>
      <c r="ABE60" s="173"/>
      <c r="ABF60" s="173"/>
      <c r="ABG60" s="173"/>
      <c r="ABH60" s="173"/>
      <c r="ABI60" s="173"/>
      <c r="ABJ60" s="173"/>
      <c r="ABK60" s="173"/>
      <c r="ABL60" s="173"/>
      <c r="ABM60" s="173"/>
      <c r="ABN60" s="173"/>
      <c r="ABO60" s="173"/>
      <c r="ABP60" s="173"/>
      <c r="ABQ60" s="173"/>
      <c r="ABR60" s="173"/>
      <c r="ABS60" s="173"/>
      <c r="ABT60" s="173"/>
      <c r="ABU60" s="173"/>
      <c r="ABV60" s="173"/>
      <c r="ABW60" s="173"/>
      <c r="ABX60" s="173"/>
      <c r="ABY60" s="173"/>
      <c r="ABZ60" s="173"/>
      <c r="ACA60" s="173"/>
      <c r="ACB60" s="173"/>
      <c r="ACC60" s="173"/>
      <c r="ACD60" s="173"/>
      <c r="ACE60" s="173"/>
      <c r="ACF60" s="173"/>
      <c r="ACG60" s="173"/>
      <c r="ACH60" s="173"/>
      <c r="ACI60" s="173"/>
      <c r="ACJ60" s="173"/>
      <c r="ACK60" s="173"/>
      <c r="ACL60" s="173"/>
      <c r="ACM60" s="173"/>
      <c r="ACN60" s="173"/>
      <c r="ACO60" s="173"/>
      <c r="ACP60" s="173"/>
      <c r="ACQ60" s="173"/>
      <c r="ACR60" s="173"/>
      <c r="ACS60" s="173"/>
      <c r="ACT60" s="173"/>
      <c r="ACU60" s="173"/>
      <c r="ACV60" s="173"/>
      <c r="ACW60" s="173"/>
      <c r="ACX60" s="173"/>
      <c r="ACY60" s="173"/>
      <c r="ACZ60" s="173"/>
      <c r="ADA60" s="173"/>
      <c r="ADB60" s="173"/>
      <c r="ADC60" s="173"/>
      <c r="ADD60" s="173"/>
      <c r="ADE60" s="173"/>
      <c r="ADF60" s="173"/>
      <c r="ADG60" s="173"/>
      <c r="ADH60" s="173"/>
      <c r="ADI60" s="173"/>
      <c r="ADJ60" s="173"/>
      <c r="ADK60" s="173"/>
      <c r="ADL60" s="173"/>
      <c r="ADM60" s="173"/>
      <c r="ADN60" s="173"/>
      <c r="ADO60" s="173"/>
      <c r="ADP60" s="173"/>
      <c r="ADQ60" s="173"/>
      <c r="ADR60" s="173"/>
      <c r="ADS60" s="173"/>
      <c r="ADT60" s="173"/>
      <c r="ADU60" s="173"/>
      <c r="ADV60" s="173"/>
      <c r="ADW60" s="173"/>
      <c r="ADX60" s="173"/>
      <c r="ADY60" s="173"/>
      <c r="ADZ60" s="173"/>
      <c r="AEA60" s="173"/>
      <c r="AEB60" s="173"/>
      <c r="AEC60" s="173"/>
      <c r="AED60" s="173"/>
      <c r="AEE60" s="173"/>
      <c r="AEF60" s="173"/>
      <c r="AEG60" s="173"/>
      <c r="AEH60" s="173"/>
      <c r="AEI60" s="173"/>
      <c r="AEJ60" s="173"/>
      <c r="AEK60" s="173"/>
      <c r="AEL60" s="173"/>
      <c r="AEM60" s="173"/>
      <c r="AEN60" s="173"/>
      <c r="AEO60" s="173"/>
      <c r="AEP60" s="173"/>
      <c r="AEQ60" s="173"/>
      <c r="AER60" s="173"/>
      <c r="AES60" s="173"/>
      <c r="AET60" s="173"/>
      <c r="AEU60" s="173"/>
      <c r="AEV60" s="173"/>
      <c r="AEW60" s="173"/>
      <c r="AEX60" s="173"/>
      <c r="AEY60" s="173"/>
      <c r="AEZ60" s="173"/>
      <c r="AFA60" s="173"/>
      <c r="AFB60" s="173"/>
      <c r="AFC60" s="173"/>
      <c r="AFD60" s="173"/>
      <c r="AFE60" s="173"/>
      <c r="AFF60" s="173"/>
      <c r="AFG60" s="173"/>
      <c r="AFH60" s="173"/>
      <c r="AFI60" s="173"/>
      <c r="AFJ60" s="173"/>
      <c r="AFK60" s="173"/>
      <c r="AFL60" s="173"/>
      <c r="AFM60" s="173"/>
      <c r="AFN60" s="173"/>
      <c r="AFO60" s="173"/>
      <c r="AFP60" s="173"/>
      <c r="AFQ60" s="173"/>
      <c r="AFR60" s="173"/>
      <c r="AFS60" s="173"/>
      <c r="AFT60" s="173"/>
      <c r="AFU60" s="173"/>
      <c r="AFV60" s="173"/>
      <c r="AFW60" s="173"/>
      <c r="AFX60" s="173"/>
      <c r="AFY60" s="173"/>
      <c r="AFZ60" s="173"/>
      <c r="AGA60" s="173"/>
      <c r="AGB60" s="173"/>
      <c r="AGC60" s="173"/>
      <c r="AGD60" s="173"/>
      <c r="AGE60" s="173"/>
      <c r="AGF60" s="173"/>
      <c r="AGG60" s="173"/>
      <c r="AGH60" s="173"/>
      <c r="AGI60" s="173"/>
      <c r="AGJ60" s="173"/>
      <c r="AGK60" s="173"/>
      <c r="AGL60" s="173"/>
      <c r="AGM60" s="173"/>
      <c r="AGN60" s="173"/>
      <c r="AGO60" s="173"/>
      <c r="AGP60" s="173"/>
      <c r="AGQ60" s="173"/>
      <c r="AGR60" s="173"/>
      <c r="AGS60" s="173"/>
      <c r="AGT60" s="173"/>
      <c r="AGU60" s="173"/>
      <c r="AGV60" s="173"/>
      <c r="AGW60" s="173"/>
      <c r="AGX60" s="173"/>
      <c r="AGY60" s="173"/>
      <c r="AGZ60" s="173"/>
      <c r="AHA60" s="173"/>
      <c r="AHB60" s="173"/>
      <c r="AHC60" s="173"/>
      <c r="AHD60" s="173"/>
      <c r="AHE60" s="173"/>
      <c r="AHF60" s="173"/>
      <c r="AHG60" s="173"/>
      <c r="AHH60" s="173"/>
      <c r="AHI60" s="173"/>
      <c r="AHJ60" s="173"/>
      <c r="AHK60" s="173"/>
      <c r="AHL60" s="173"/>
      <c r="AHM60" s="173"/>
      <c r="AHN60" s="173"/>
      <c r="AHO60" s="173"/>
      <c r="AHP60" s="173"/>
      <c r="AHQ60" s="173"/>
      <c r="AHR60" s="173"/>
      <c r="AHS60" s="173"/>
      <c r="AHT60" s="173"/>
      <c r="AHU60" s="173"/>
      <c r="AHV60" s="173"/>
      <c r="AHW60" s="173"/>
      <c r="AHX60" s="173"/>
      <c r="AHY60" s="173"/>
      <c r="AHZ60" s="173"/>
      <c r="AIA60" s="173"/>
      <c r="AIB60" s="173"/>
      <c r="AIC60" s="173"/>
      <c r="AID60" s="173"/>
      <c r="AIE60" s="173"/>
      <c r="AIF60" s="173"/>
      <c r="AIG60" s="173"/>
      <c r="AIH60" s="173"/>
      <c r="AII60" s="173"/>
      <c r="AIJ60" s="173"/>
      <c r="AIK60" s="173"/>
      <c r="AIL60" s="173"/>
      <c r="AIM60" s="173"/>
      <c r="AIN60" s="173"/>
      <c r="AIO60" s="173"/>
      <c r="AIP60" s="173"/>
      <c r="AIQ60" s="173"/>
      <c r="AIR60" s="173"/>
      <c r="AIS60" s="173"/>
      <c r="AIT60" s="173"/>
      <c r="AIU60" s="173"/>
      <c r="AIV60" s="173"/>
      <c r="AIW60" s="173"/>
      <c r="AIX60" s="173"/>
      <c r="AIY60" s="173"/>
      <c r="AIZ60" s="173"/>
      <c r="AJA60" s="173"/>
      <c r="AJB60" s="173"/>
      <c r="AJC60" s="173"/>
      <c r="AJD60" s="173"/>
      <c r="AJE60" s="173"/>
      <c r="AJF60" s="173"/>
      <c r="AJG60" s="173"/>
      <c r="AJH60" s="173"/>
      <c r="AJI60" s="173"/>
      <c r="AJJ60" s="173"/>
      <c r="AJK60" s="173"/>
      <c r="AJL60" s="173"/>
      <c r="AJM60" s="173"/>
      <c r="AJN60" s="173"/>
      <c r="AJO60" s="173"/>
      <c r="AJP60" s="173"/>
      <c r="AJQ60" s="173"/>
      <c r="AJR60" s="173"/>
      <c r="AJS60" s="173"/>
      <c r="AJT60" s="173"/>
      <c r="AJU60" s="173"/>
      <c r="AJV60" s="173"/>
      <c r="AJW60" s="173"/>
      <c r="AJX60" s="173"/>
      <c r="AJY60" s="173"/>
      <c r="AJZ60" s="173"/>
      <c r="AKA60" s="173"/>
      <c r="AKB60" s="173"/>
      <c r="AKC60" s="173"/>
      <c r="AKD60" s="173"/>
      <c r="AKE60" s="173"/>
      <c r="AKF60" s="173"/>
      <c r="AKG60" s="173"/>
      <c r="AKH60" s="173"/>
      <c r="AKI60" s="173"/>
      <c r="AKJ60" s="173"/>
      <c r="AKK60" s="173"/>
      <c r="AKL60" s="173"/>
      <c r="AKM60" s="173"/>
      <c r="AKN60" s="173"/>
      <c r="AKO60" s="173"/>
      <c r="AKP60" s="173"/>
      <c r="AKQ60" s="173"/>
      <c r="AKR60" s="173"/>
      <c r="AKS60" s="173"/>
      <c r="AKT60" s="173"/>
      <c r="AKU60" s="173"/>
      <c r="AKV60" s="173"/>
      <c r="AKW60" s="173"/>
      <c r="AKX60" s="173"/>
      <c r="AKY60" s="173"/>
      <c r="AKZ60" s="173"/>
      <c r="ALA60" s="173"/>
      <c r="ALB60" s="173"/>
      <c r="ALC60" s="173"/>
      <c r="ALD60" s="173"/>
      <c r="ALE60" s="173"/>
      <c r="ALF60" s="173"/>
      <c r="ALG60" s="173"/>
      <c r="ALH60" s="173"/>
      <c r="ALI60" s="173"/>
      <c r="ALJ60" s="173"/>
      <c r="ALK60" s="173"/>
      <c r="ALL60" s="173"/>
      <c r="ALM60" s="173"/>
      <c r="ALN60" s="173"/>
      <c r="ALO60" s="173"/>
      <c r="ALP60" s="173"/>
      <c r="ALQ60" s="173"/>
      <c r="ALR60" s="173"/>
      <c r="ALS60" s="173"/>
      <c r="ALT60" s="173"/>
      <c r="ALU60" s="173"/>
      <c r="ALV60" s="173"/>
      <c r="ALW60" s="173"/>
      <c r="ALX60" s="173"/>
      <c r="ALY60" s="173"/>
      <c r="ALZ60" s="173"/>
      <c r="AMA60" s="173"/>
      <c r="AMB60" s="173"/>
      <c r="AMC60" s="173"/>
      <c r="AMD60" s="173"/>
      <c r="AME60" s="173"/>
      <c r="AMF60" s="173"/>
      <c r="AMG60" s="173"/>
      <c r="AMH60" s="173"/>
      <c r="AMI60" s="173"/>
      <c r="AMJ60" s="173"/>
      <c r="AMK60" s="173"/>
      <c r="AML60" s="173"/>
      <c r="AMM60" s="173"/>
      <c r="AMN60" s="173"/>
      <c r="AMO60" s="173"/>
      <c r="AMP60" s="173"/>
      <c r="AMQ60" s="173"/>
      <c r="AMR60" s="173"/>
      <c r="AMS60" s="173"/>
      <c r="AMT60" s="173"/>
      <c r="AMU60" s="173"/>
      <c r="AMV60" s="173"/>
      <c r="AMW60" s="173"/>
      <c r="AMX60" s="173"/>
      <c r="AMY60" s="173"/>
      <c r="AMZ60" s="173"/>
      <c r="ANA60" s="173"/>
      <c r="ANB60" s="173"/>
      <c r="ANC60" s="173"/>
      <c r="AND60" s="173"/>
      <c r="ANE60" s="173"/>
      <c r="ANF60" s="173"/>
      <c r="ANG60" s="173"/>
      <c r="ANH60" s="173"/>
      <c r="ANI60" s="173"/>
      <c r="ANJ60" s="173"/>
      <c r="ANK60" s="173"/>
      <c r="ANL60" s="173"/>
      <c r="ANM60" s="173"/>
      <c r="ANN60" s="173"/>
      <c r="ANO60" s="173"/>
      <c r="ANP60" s="173"/>
      <c r="ANQ60" s="173"/>
      <c r="ANR60" s="173"/>
      <c r="ANS60" s="173"/>
      <c r="ANT60" s="173"/>
      <c r="ANU60" s="173"/>
      <c r="ANV60" s="173"/>
      <c r="ANW60" s="173"/>
      <c r="ANX60" s="173"/>
      <c r="ANY60" s="173"/>
      <c r="ANZ60" s="173"/>
      <c r="AOA60" s="173"/>
      <c r="AOB60" s="173"/>
      <c r="AOC60" s="173"/>
      <c r="AOD60" s="173"/>
      <c r="AOE60" s="173"/>
      <c r="AOF60" s="173"/>
      <c r="AOG60" s="173"/>
      <c r="AOH60" s="173"/>
      <c r="AOI60" s="173"/>
      <c r="AOJ60" s="173"/>
      <c r="AOK60" s="173"/>
      <c r="AOL60" s="173"/>
      <c r="AOM60" s="173"/>
      <c r="AON60" s="173"/>
      <c r="AOO60" s="173"/>
      <c r="AOP60" s="173"/>
      <c r="AOQ60" s="173"/>
      <c r="AOR60" s="173"/>
      <c r="AOS60" s="173"/>
      <c r="AOT60" s="173"/>
      <c r="AOU60" s="173"/>
      <c r="AOV60" s="173"/>
      <c r="AOW60" s="173"/>
      <c r="AOX60" s="173"/>
      <c r="AOY60" s="173"/>
      <c r="AOZ60" s="173"/>
      <c r="APA60" s="173"/>
      <c r="APB60" s="173"/>
      <c r="APC60" s="173"/>
      <c r="APD60" s="173"/>
      <c r="APE60" s="173"/>
      <c r="APF60" s="173"/>
      <c r="APG60" s="173"/>
      <c r="APH60" s="173"/>
      <c r="API60" s="173"/>
      <c r="APJ60" s="173"/>
      <c r="APK60" s="173"/>
      <c r="APL60" s="173"/>
      <c r="APM60" s="173"/>
      <c r="APN60" s="173"/>
      <c r="APO60" s="173"/>
      <c r="APP60" s="173"/>
      <c r="APQ60" s="173"/>
      <c r="APR60" s="173"/>
      <c r="APS60" s="173"/>
      <c r="APT60" s="173"/>
      <c r="APU60" s="173"/>
      <c r="APV60" s="173"/>
      <c r="APW60" s="173"/>
      <c r="APX60" s="173"/>
      <c r="APY60" s="173"/>
      <c r="APZ60" s="173"/>
      <c r="AQA60" s="173"/>
      <c r="AQB60" s="173"/>
      <c r="AQC60" s="173"/>
      <c r="AQD60" s="173"/>
      <c r="AQE60" s="173"/>
      <c r="AQF60" s="173"/>
      <c r="AQG60" s="173"/>
      <c r="AQH60" s="173"/>
      <c r="AQI60" s="173"/>
      <c r="AQJ60" s="173"/>
      <c r="AQK60" s="173"/>
      <c r="AQL60" s="173"/>
      <c r="AQM60" s="173"/>
      <c r="AQN60" s="173"/>
      <c r="AQO60" s="173"/>
      <c r="AQP60" s="173"/>
      <c r="AQQ60" s="173"/>
      <c r="AQR60" s="173"/>
      <c r="AQS60" s="173"/>
      <c r="AQT60" s="173"/>
      <c r="AQU60" s="173"/>
      <c r="AQV60" s="173"/>
      <c r="AQW60" s="173"/>
      <c r="AQX60" s="173"/>
      <c r="AQY60" s="173"/>
      <c r="AQZ60" s="173"/>
      <c r="ARA60" s="173"/>
      <c r="ARB60" s="173"/>
      <c r="ARC60" s="173"/>
      <c r="ARD60" s="173"/>
      <c r="ARE60" s="173"/>
      <c r="ARF60" s="173"/>
      <c r="ARG60" s="173"/>
      <c r="ARH60" s="173"/>
      <c r="ARI60" s="173"/>
      <c r="ARJ60" s="173"/>
      <c r="ARK60" s="173"/>
      <c r="ARL60" s="173"/>
      <c r="ARM60" s="173"/>
      <c r="ARN60" s="173"/>
      <c r="ARO60" s="173"/>
      <c r="ARP60" s="173"/>
      <c r="ARQ60" s="173"/>
      <c r="ARR60" s="173"/>
      <c r="ARS60" s="173"/>
      <c r="ART60" s="173"/>
      <c r="ARU60" s="173"/>
      <c r="ARV60" s="173"/>
      <c r="ARW60" s="173"/>
      <c r="ARX60" s="173"/>
      <c r="ARY60" s="173"/>
      <c r="ARZ60" s="173"/>
      <c r="ASA60" s="173"/>
      <c r="ASB60" s="173"/>
      <c r="ASC60" s="173"/>
      <c r="ASD60" s="173"/>
      <c r="ASE60" s="173"/>
      <c r="ASF60" s="173"/>
      <c r="ASG60" s="173"/>
      <c r="ASH60" s="173"/>
      <c r="ASI60" s="173"/>
      <c r="ASJ60" s="173"/>
      <c r="ASK60" s="173"/>
      <c r="ASL60" s="173"/>
      <c r="ASM60" s="173"/>
      <c r="ASN60" s="173"/>
      <c r="ASO60" s="173"/>
      <c r="ASP60" s="173"/>
      <c r="ASQ60" s="173"/>
      <c r="ASR60" s="173"/>
      <c r="ASS60" s="173"/>
      <c r="AST60" s="173"/>
      <c r="ASU60" s="173"/>
      <c r="ASV60" s="173"/>
      <c r="ASW60" s="173"/>
      <c r="ASX60" s="173"/>
      <c r="ASY60" s="173"/>
      <c r="ASZ60" s="173"/>
      <c r="ATA60" s="173"/>
      <c r="ATB60" s="173"/>
      <c r="ATC60" s="173"/>
      <c r="ATD60" s="173"/>
      <c r="ATE60" s="173"/>
      <c r="ATF60" s="173"/>
      <c r="ATG60" s="173"/>
      <c r="ATH60" s="173"/>
      <c r="ATI60" s="173"/>
      <c r="ATJ60" s="173"/>
      <c r="ATK60" s="173"/>
      <c r="ATL60" s="173"/>
      <c r="ATM60" s="173"/>
      <c r="ATN60" s="173"/>
      <c r="ATO60" s="173"/>
      <c r="ATP60" s="173"/>
      <c r="ATQ60" s="173"/>
      <c r="ATR60" s="173"/>
      <c r="ATS60" s="173"/>
      <c r="ATT60" s="173"/>
      <c r="ATU60" s="173"/>
      <c r="ATV60" s="173"/>
      <c r="ATW60" s="173"/>
      <c r="ATX60" s="173"/>
      <c r="ATY60" s="173"/>
      <c r="ATZ60" s="173"/>
      <c r="AUA60" s="173"/>
      <c r="AUB60" s="173"/>
      <c r="AUC60" s="173"/>
      <c r="AUD60" s="173"/>
      <c r="AUE60" s="173"/>
      <c r="AUF60" s="173"/>
      <c r="AUG60" s="173"/>
      <c r="AUH60" s="173"/>
      <c r="AUI60" s="173"/>
      <c r="AUJ60" s="173"/>
      <c r="AUK60" s="173"/>
      <c r="AUL60" s="173"/>
      <c r="AUM60" s="173"/>
      <c r="AUN60" s="173"/>
      <c r="AUO60" s="173"/>
      <c r="AUP60" s="173"/>
      <c r="AUQ60" s="173"/>
      <c r="AUR60" s="173"/>
      <c r="AUS60" s="173"/>
      <c r="AUT60" s="173"/>
      <c r="AUU60" s="173"/>
      <c r="AUV60" s="173"/>
      <c r="AUW60" s="173"/>
      <c r="AUX60" s="173"/>
      <c r="AUY60" s="173"/>
      <c r="AUZ60" s="173"/>
      <c r="AVA60" s="173"/>
      <c r="AVB60" s="173"/>
      <c r="AVC60" s="173"/>
      <c r="AVD60" s="173"/>
      <c r="AVE60" s="173"/>
      <c r="AVF60" s="173"/>
      <c r="AVG60" s="173"/>
      <c r="AVH60" s="173"/>
      <c r="AVI60" s="173"/>
      <c r="AVJ60" s="173"/>
      <c r="AVK60" s="173"/>
      <c r="AVL60" s="173"/>
      <c r="AVM60" s="173"/>
      <c r="AVN60" s="173"/>
      <c r="AVO60" s="173"/>
      <c r="AVP60" s="173"/>
      <c r="AVQ60" s="173"/>
      <c r="AVR60" s="173"/>
      <c r="AVS60" s="173"/>
      <c r="AVT60" s="173"/>
      <c r="AVU60" s="173"/>
      <c r="AVV60" s="173"/>
      <c r="AVW60" s="173"/>
      <c r="AVX60" s="173"/>
      <c r="AVY60" s="173"/>
      <c r="AVZ60" s="173"/>
      <c r="AWA60" s="173"/>
      <c r="AWB60" s="173"/>
      <c r="AWC60" s="173"/>
      <c r="AWD60" s="173"/>
      <c r="AWE60" s="173"/>
      <c r="AWF60" s="173"/>
      <c r="AWG60" s="173"/>
      <c r="AWH60" s="173"/>
      <c r="AWI60" s="173"/>
      <c r="AWJ60" s="173"/>
      <c r="AWK60" s="173"/>
      <c r="AWL60" s="173"/>
      <c r="AWM60" s="173"/>
      <c r="AWN60" s="173"/>
      <c r="AWO60" s="173"/>
      <c r="AWP60" s="173"/>
      <c r="AWQ60" s="173"/>
      <c r="AWR60" s="173"/>
      <c r="AWS60" s="173"/>
      <c r="AWT60" s="173"/>
      <c r="AWU60" s="173"/>
      <c r="AWV60" s="173"/>
      <c r="AWW60" s="173"/>
      <c r="AWX60" s="173"/>
      <c r="AWY60" s="173"/>
      <c r="AWZ60" s="173"/>
      <c r="AXA60" s="173"/>
      <c r="AXB60" s="173"/>
      <c r="AXC60" s="173"/>
      <c r="AXD60" s="173"/>
      <c r="AXE60" s="173"/>
      <c r="AXF60" s="173"/>
      <c r="AXG60" s="173"/>
      <c r="AXH60" s="173"/>
      <c r="AXI60" s="173"/>
      <c r="AXJ60" s="173"/>
      <c r="AXK60" s="173"/>
      <c r="AXL60" s="173"/>
      <c r="AXM60" s="173"/>
      <c r="AXN60" s="173"/>
      <c r="AXO60" s="173"/>
      <c r="AXP60" s="173"/>
      <c r="AXQ60" s="173"/>
      <c r="AXR60" s="173"/>
      <c r="AXS60" s="173"/>
      <c r="AXT60" s="173"/>
      <c r="AXU60" s="173"/>
      <c r="AXV60" s="173"/>
      <c r="AXW60" s="173"/>
      <c r="AXX60" s="173"/>
      <c r="AXY60" s="173"/>
      <c r="AXZ60" s="173"/>
      <c r="AYA60" s="173"/>
      <c r="AYB60" s="173"/>
      <c r="AYC60" s="173"/>
      <c r="AYD60" s="173"/>
      <c r="AYE60" s="173"/>
      <c r="AYF60" s="173"/>
      <c r="AYG60" s="173"/>
      <c r="AYH60" s="173"/>
      <c r="AYI60" s="173"/>
      <c r="AYJ60" s="173"/>
      <c r="AYK60" s="173"/>
      <c r="AYL60" s="173"/>
      <c r="AYM60" s="173"/>
      <c r="AYN60" s="173"/>
      <c r="AYO60" s="173"/>
      <c r="AYP60" s="173"/>
      <c r="AYQ60" s="173"/>
      <c r="AYR60" s="173"/>
      <c r="AYS60" s="173"/>
      <c r="AYT60" s="173"/>
      <c r="AYU60" s="173"/>
      <c r="AYV60" s="173"/>
      <c r="AYW60" s="173"/>
      <c r="AYX60" s="173"/>
      <c r="AYY60" s="173"/>
      <c r="AYZ60" s="173"/>
      <c r="AZA60" s="173"/>
      <c r="AZB60" s="173"/>
      <c r="AZC60" s="173"/>
      <c r="AZD60" s="173"/>
      <c r="AZE60" s="173"/>
      <c r="AZF60" s="173"/>
      <c r="AZG60" s="173"/>
      <c r="AZH60" s="173"/>
      <c r="AZI60" s="173"/>
      <c r="AZJ60" s="173"/>
      <c r="AZK60" s="173"/>
      <c r="AZL60" s="173"/>
      <c r="AZM60" s="173"/>
      <c r="AZN60" s="173"/>
      <c r="AZO60" s="173"/>
      <c r="AZP60" s="173"/>
      <c r="AZQ60" s="173"/>
      <c r="AZR60" s="173"/>
      <c r="AZS60" s="173"/>
      <c r="AZT60" s="173"/>
      <c r="AZU60" s="173"/>
      <c r="AZV60" s="173"/>
      <c r="AZW60" s="173"/>
      <c r="AZX60" s="173"/>
      <c r="AZY60" s="173"/>
      <c r="AZZ60" s="173"/>
      <c r="BAA60" s="173"/>
      <c r="BAB60" s="173"/>
      <c r="BAC60" s="173"/>
      <c r="BAD60" s="173"/>
      <c r="BAE60" s="173"/>
      <c r="BAF60" s="173"/>
      <c r="BAG60" s="173"/>
      <c r="BAH60" s="173"/>
      <c r="BAI60" s="173"/>
      <c r="BAJ60" s="173"/>
      <c r="BAK60" s="173"/>
      <c r="BAL60" s="173"/>
      <c r="BAM60" s="173"/>
      <c r="BAN60" s="173"/>
      <c r="BAO60" s="173"/>
      <c r="BAP60" s="173"/>
      <c r="BAQ60" s="173"/>
      <c r="BAR60" s="173"/>
      <c r="BAS60" s="173"/>
      <c r="BAT60" s="173"/>
      <c r="BAU60" s="173"/>
      <c r="BAV60" s="173"/>
      <c r="BAW60" s="173"/>
      <c r="BAX60" s="173"/>
      <c r="BAY60" s="173"/>
      <c r="BAZ60" s="173"/>
      <c r="BBA60" s="173"/>
      <c r="BBB60" s="173"/>
      <c r="BBC60" s="173"/>
      <c r="BBD60" s="173"/>
      <c r="BBE60" s="173"/>
      <c r="BBF60" s="173"/>
      <c r="BBG60" s="173"/>
      <c r="BBH60" s="173"/>
      <c r="BBI60" s="173"/>
      <c r="BBJ60" s="173"/>
      <c r="BBK60" s="173"/>
      <c r="BBL60" s="173"/>
      <c r="BBM60" s="173"/>
      <c r="BBN60" s="173"/>
      <c r="BBO60" s="173"/>
      <c r="BBP60" s="173"/>
      <c r="BBQ60" s="173"/>
      <c r="BBR60" s="173"/>
      <c r="BBS60" s="173"/>
      <c r="BBT60" s="173"/>
      <c r="BBU60" s="173"/>
      <c r="BBV60" s="173"/>
      <c r="BBW60" s="173"/>
      <c r="BBX60" s="173"/>
      <c r="BBY60" s="173"/>
      <c r="BBZ60" s="173"/>
      <c r="BCA60" s="173"/>
      <c r="BCB60" s="173"/>
      <c r="BCC60" s="173"/>
      <c r="BCD60" s="173"/>
      <c r="BCE60" s="173"/>
      <c r="BCF60" s="173"/>
      <c r="BCG60" s="173"/>
      <c r="BCH60" s="173"/>
      <c r="BCI60" s="173"/>
      <c r="BCJ60" s="173"/>
      <c r="BCK60" s="173"/>
      <c r="BCL60" s="173"/>
      <c r="BCM60" s="173"/>
      <c r="BCN60" s="173"/>
      <c r="BCO60" s="173"/>
      <c r="BCP60" s="173"/>
      <c r="BCQ60" s="173"/>
      <c r="BCR60" s="173"/>
      <c r="BCS60" s="173"/>
      <c r="BCT60" s="173"/>
      <c r="BCU60" s="173"/>
      <c r="BCV60" s="173"/>
      <c r="BCW60" s="173"/>
      <c r="BCX60" s="173"/>
      <c r="BCY60" s="173"/>
      <c r="BCZ60" s="173"/>
      <c r="BDA60" s="173"/>
      <c r="BDB60" s="173"/>
      <c r="BDC60" s="173"/>
      <c r="BDD60" s="173"/>
      <c r="BDE60" s="173"/>
      <c r="BDF60" s="173"/>
      <c r="BDG60" s="173"/>
      <c r="BDH60" s="173"/>
      <c r="BDI60" s="173"/>
      <c r="BDJ60" s="173"/>
      <c r="BDK60" s="173"/>
      <c r="BDL60" s="173"/>
      <c r="BDM60" s="173"/>
      <c r="BDN60" s="173"/>
      <c r="BDO60" s="173"/>
      <c r="BDP60" s="173"/>
      <c r="BDQ60" s="173"/>
      <c r="BDR60" s="173"/>
      <c r="BDS60" s="173"/>
      <c r="BDT60" s="173"/>
      <c r="BDU60" s="173"/>
      <c r="BDV60" s="173"/>
      <c r="BDW60" s="173"/>
      <c r="BDX60" s="173"/>
      <c r="BDY60" s="173"/>
      <c r="BDZ60" s="173"/>
      <c r="BEA60" s="173"/>
      <c r="BEB60" s="173"/>
      <c r="BEC60" s="173"/>
      <c r="BED60" s="173"/>
      <c r="BEE60" s="173"/>
      <c r="BEF60" s="173"/>
      <c r="BEG60" s="173"/>
      <c r="BEH60" s="173"/>
      <c r="BEI60" s="173"/>
      <c r="BEJ60" s="173"/>
      <c r="BEK60" s="173"/>
      <c r="BEL60" s="173"/>
      <c r="BEM60" s="173"/>
      <c r="BEN60" s="173"/>
      <c r="BEO60" s="173"/>
      <c r="BEP60" s="173"/>
      <c r="BEQ60" s="173"/>
      <c r="BER60" s="173"/>
      <c r="BES60" s="173"/>
      <c r="BET60" s="173"/>
      <c r="BEU60" s="173"/>
      <c r="BEV60" s="173"/>
      <c r="BEW60" s="173"/>
      <c r="BEX60" s="173"/>
      <c r="BEY60" s="173"/>
      <c r="BEZ60" s="173"/>
      <c r="BFA60" s="173"/>
      <c r="BFB60" s="173"/>
      <c r="BFC60" s="173"/>
      <c r="BFD60" s="173"/>
      <c r="BFE60" s="173"/>
      <c r="BFF60" s="173"/>
      <c r="BFG60" s="173"/>
      <c r="BFH60" s="173"/>
      <c r="BFI60" s="173"/>
      <c r="BFJ60" s="173"/>
      <c r="BFK60" s="173"/>
      <c r="BFL60" s="173"/>
      <c r="BFM60" s="173"/>
      <c r="BFN60" s="173"/>
      <c r="BFO60" s="173"/>
      <c r="BFP60" s="173"/>
      <c r="BFQ60" s="173"/>
      <c r="BFR60" s="173"/>
      <c r="BFS60" s="173"/>
      <c r="BFT60" s="173"/>
      <c r="BFU60" s="173"/>
      <c r="BFV60" s="173"/>
      <c r="BFW60" s="173"/>
      <c r="BFX60" s="173"/>
      <c r="BFY60" s="173"/>
      <c r="BFZ60" s="173"/>
      <c r="BGA60" s="173"/>
      <c r="BGB60" s="173"/>
      <c r="BGC60" s="173"/>
      <c r="BGD60" s="173"/>
      <c r="BGE60" s="173"/>
      <c r="BGF60" s="173"/>
      <c r="BGG60" s="173"/>
      <c r="BGH60" s="173"/>
      <c r="BGI60" s="173"/>
      <c r="BGJ60" s="173"/>
      <c r="BGK60" s="173"/>
      <c r="BGL60" s="173"/>
      <c r="BGM60" s="173"/>
      <c r="BGN60" s="173"/>
      <c r="BGO60" s="173"/>
      <c r="BGP60" s="173"/>
      <c r="BGQ60" s="173"/>
      <c r="BGR60" s="173"/>
      <c r="BGS60" s="173"/>
      <c r="BGT60" s="173"/>
      <c r="BGU60" s="173"/>
      <c r="BGV60" s="173"/>
      <c r="BGW60" s="173"/>
      <c r="BGX60" s="173"/>
      <c r="BGY60" s="173"/>
      <c r="BGZ60" s="173"/>
      <c r="BHA60" s="173"/>
      <c r="BHB60" s="173"/>
      <c r="BHC60" s="173"/>
      <c r="BHD60" s="173"/>
      <c r="BHE60" s="173"/>
      <c r="BHF60" s="173"/>
      <c r="BHG60" s="173"/>
      <c r="BHH60" s="173"/>
      <c r="BHI60" s="173"/>
      <c r="BHJ60" s="173"/>
      <c r="BHK60" s="173"/>
      <c r="BHL60" s="173"/>
      <c r="BHM60" s="173"/>
      <c r="BHN60" s="173"/>
      <c r="BHO60" s="173"/>
      <c r="BHP60" s="173"/>
      <c r="BHQ60" s="173"/>
      <c r="BHR60" s="173"/>
      <c r="BHS60" s="173"/>
      <c r="BHT60" s="173"/>
      <c r="BHU60" s="173"/>
      <c r="BHV60" s="173"/>
      <c r="BHW60" s="173"/>
      <c r="BHX60" s="173"/>
      <c r="BHY60" s="173"/>
      <c r="BHZ60" s="173"/>
      <c r="BIA60" s="173"/>
      <c r="BIB60" s="173"/>
      <c r="BIC60" s="173"/>
      <c r="BID60" s="173"/>
      <c r="BIE60" s="173"/>
      <c r="BIF60" s="173"/>
      <c r="BIG60" s="173"/>
      <c r="BIH60" s="173"/>
      <c r="BII60" s="173"/>
      <c r="BIJ60" s="173"/>
      <c r="BIK60" s="173"/>
      <c r="BIL60" s="173"/>
      <c r="BIM60" s="173"/>
      <c r="BIN60" s="173"/>
      <c r="BIO60" s="173"/>
      <c r="BIP60" s="173"/>
      <c r="BIQ60" s="173"/>
      <c r="BIR60" s="173"/>
      <c r="BIS60" s="173"/>
      <c r="BIT60" s="173"/>
      <c r="BIU60" s="173"/>
      <c r="BIV60" s="173"/>
      <c r="BIW60" s="173"/>
      <c r="BIX60" s="173"/>
      <c r="BIY60" s="173"/>
      <c r="BIZ60" s="173"/>
      <c r="BJA60" s="173"/>
      <c r="BJB60" s="173"/>
      <c r="BJC60" s="173"/>
      <c r="BJD60" s="173"/>
      <c r="BJE60" s="173"/>
      <c r="BJF60" s="173"/>
      <c r="BJG60" s="173"/>
      <c r="BJH60" s="173"/>
      <c r="BJI60" s="173"/>
      <c r="BJJ60" s="173"/>
      <c r="BJK60" s="173"/>
      <c r="BJL60" s="173"/>
      <c r="BJM60" s="173"/>
      <c r="BJN60" s="173"/>
      <c r="BJO60" s="173"/>
      <c r="BJP60" s="173"/>
      <c r="BJQ60" s="173"/>
      <c r="BJR60" s="173"/>
      <c r="BJS60" s="173"/>
      <c r="BJT60" s="173"/>
      <c r="BJU60" s="173"/>
      <c r="BJV60" s="173"/>
      <c r="BJW60" s="173"/>
      <c r="BJX60" s="173"/>
      <c r="BJY60" s="173"/>
      <c r="BJZ60" s="173"/>
      <c r="BKA60" s="173"/>
      <c r="BKB60" s="173"/>
      <c r="BKC60" s="173"/>
      <c r="BKD60" s="173"/>
      <c r="BKE60" s="173"/>
      <c r="BKF60" s="173"/>
      <c r="BKG60" s="173"/>
      <c r="BKH60" s="173"/>
      <c r="BKI60" s="173"/>
      <c r="BKJ60" s="173"/>
      <c r="BKK60" s="173"/>
      <c r="BKL60" s="173"/>
      <c r="BKM60" s="173"/>
      <c r="BKN60" s="173"/>
      <c r="BKO60" s="173"/>
      <c r="BKP60" s="173"/>
      <c r="BKQ60" s="173"/>
      <c r="BKR60" s="173"/>
      <c r="BKS60" s="173"/>
      <c r="BKT60" s="173"/>
      <c r="BKU60" s="173"/>
      <c r="BKV60" s="173"/>
      <c r="BKW60" s="173"/>
      <c r="BKX60" s="173"/>
      <c r="BKY60" s="173"/>
      <c r="BKZ60" s="173"/>
      <c r="BLA60" s="173"/>
      <c r="BLB60" s="173"/>
      <c r="BLC60" s="173"/>
      <c r="BLD60" s="173"/>
      <c r="BLE60" s="173"/>
      <c r="BLF60" s="173"/>
      <c r="BLG60" s="173"/>
      <c r="BLH60" s="173"/>
      <c r="BLI60" s="173"/>
      <c r="BLJ60" s="173"/>
      <c r="BLK60" s="173"/>
      <c r="BLL60" s="173"/>
      <c r="BLM60" s="173"/>
      <c r="BLN60" s="173"/>
      <c r="BLO60" s="173"/>
      <c r="BLP60" s="173"/>
      <c r="BLQ60" s="173"/>
      <c r="BLR60" s="173"/>
      <c r="BLS60" s="173"/>
      <c r="BLT60" s="173"/>
      <c r="BLU60" s="173"/>
      <c r="BLV60" s="173"/>
      <c r="BLW60" s="173"/>
      <c r="BLX60" s="173"/>
      <c r="BLY60" s="173"/>
      <c r="BLZ60" s="173"/>
      <c r="BMA60" s="173"/>
      <c r="BMB60" s="173"/>
      <c r="BMC60" s="173"/>
      <c r="BMD60" s="173"/>
      <c r="BME60" s="173"/>
      <c r="BMF60" s="173"/>
      <c r="BMG60" s="173"/>
      <c r="BMH60" s="173"/>
      <c r="BMI60" s="173"/>
      <c r="BMJ60" s="173"/>
      <c r="BMK60" s="173"/>
      <c r="BML60" s="173"/>
      <c r="BMM60" s="173"/>
      <c r="BMN60" s="173"/>
      <c r="BMO60" s="173"/>
      <c r="BMP60" s="173"/>
      <c r="BMQ60" s="173"/>
      <c r="BMR60" s="173"/>
      <c r="BMS60" s="173"/>
      <c r="BMT60" s="173"/>
      <c r="BMU60" s="173"/>
      <c r="BMV60" s="173"/>
      <c r="BMW60" s="173"/>
      <c r="BMX60" s="173"/>
      <c r="BMY60" s="173"/>
      <c r="BMZ60" s="173"/>
      <c r="BNA60" s="173"/>
      <c r="BNB60" s="173"/>
      <c r="BNC60" s="173"/>
      <c r="BND60" s="173"/>
      <c r="BNE60" s="173"/>
      <c r="BNF60" s="173"/>
      <c r="BNG60" s="173"/>
      <c r="BNH60" s="173"/>
      <c r="BNI60" s="173"/>
      <c r="BNJ60" s="173"/>
      <c r="BNK60" s="173"/>
      <c r="BNL60" s="173"/>
      <c r="BNM60" s="173"/>
      <c r="BNN60" s="173"/>
      <c r="BNO60" s="173"/>
      <c r="BNP60" s="173"/>
      <c r="BNQ60" s="173"/>
      <c r="BNR60" s="173"/>
      <c r="BNS60" s="173"/>
      <c r="BNT60" s="173"/>
      <c r="BNU60" s="173"/>
      <c r="BNV60" s="173"/>
      <c r="BNW60" s="173"/>
      <c r="BNX60" s="173"/>
      <c r="BNY60" s="173"/>
      <c r="BNZ60" s="173"/>
      <c r="BOA60" s="173"/>
      <c r="BOB60" s="173"/>
      <c r="BOC60" s="173"/>
      <c r="BOD60" s="173"/>
      <c r="BOE60" s="173"/>
      <c r="BOF60" s="173"/>
      <c r="BOG60" s="173"/>
      <c r="BOH60" s="173"/>
      <c r="BOI60" s="173"/>
      <c r="BOJ60" s="173"/>
      <c r="BOK60" s="173"/>
      <c r="BOL60" s="173"/>
      <c r="BOM60" s="173"/>
      <c r="BON60" s="173"/>
      <c r="BOO60" s="173"/>
      <c r="BOP60" s="173"/>
      <c r="BOQ60" s="173"/>
      <c r="BOR60" s="173"/>
      <c r="BOS60" s="173"/>
      <c r="BOT60" s="173"/>
      <c r="BOU60" s="173"/>
      <c r="BOV60" s="173"/>
      <c r="BOW60" s="173"/>
      <c r="BOX60" s="173"/>
      <c r="BOY60" s="173"/>
      <c r="BOZ60" s="173"/>
      <c r="BPA60" s="173"/>
      <c r="BPB60" s="173"/>
      <c r="BPC60" s="173"/>
      <c r="BPD60" s="173"/>
      <c r="BPE60" s="173"/>
      <c r="BPF60" s="173"/>
      <c r="BPG60" s="173"/>
      <c r="BPH60" s="173"/>
      <c r="BPI60" s="173"/>
      <c r="BPJ60" s="173"/>
      <c r="BPK60" s="173"/>
      <c r="BPL60" s="173"/>
      <c r="BPM60" s="173"/>
      <c r="BPN60" s="173"/>
      <c r="BPO60" s="173"/>
      <c r="BPP60" s="173"/>
      <c r="BPQ60" s="173"/>
      <c r="BPR60" s="173"/>
      <c r="BPS60" s="173"/>
      <c r="BPT60" s="173"/>
      <c r="BPU60" s="173"/>
      <c r="BPV60" s="173"/>
      <c r="BPW60" s="173"/>
      <c r="BPX60" s="173"/>
      <c r="BPY60" s="173"/>
      <c r="BPZ60" s="173"/>
      <c r="BQA60" s="173"/>
      <c r="BQB60" s="173"/>
      <c r="BQC60" s="173"/>
      <c r="BQD60" s="173"/>
      <c r="BQE60" s="173"/>
      <c r="BQF60" s="173"/>
      <c r="BQG60" s="173"/>
      <c r="BQH60" s="173"/>
      <c r="BQI60" s="173"/>
      <c r="BQJ60" s="173"/>
      <c r="BQK60" s="173"/>
      <c r="BQL60" s="173"/>
      <c r="BQM60" s="173"/>
      <c r="BQN60" s="173"/>
      <c r="BQO60" s="173"/>
      <c r="BQP60" s="173"/>
      <c r="BQQ60" s="173"/>
      <c r="BQR60" s="173"/>
      <c r="BQS60" s="173"/>
      <c r="BQT60" s="173"/>
      <c r="BQU60" s="173"/>
      <c r="BQV60" s="173"/>
      <c r="BQW60" s="173"/>
      <c r="BQX60" s="173"/>
      <c r="BQY60" s="173"/>
      <c r="BQZ60" s="173"/>
      <c r="BRA60" s="173"/>
      <c r="BRB60" s="173"/>
      <c r="BRC60" s="173"/>
      <c r="BRD60" s="173"/>
      <c r="BRE60" s="173"/>
      <c r="BRF60" s="173"/>
      <c r="BRG60" s="173"/>
      <c r="BRH60" s="173"/>
      <c r="BRI60" s="173"/>
      <c r="BRJ60" s="173"/>
      <c r="BRK60" s="173"/>
      <c r="BRL60" s="173"/>
      <c r="BRM60" s="173"/>
      <c r="BRN60" s="173"/>
      <c r="BRO60" s="173"/>
      <c r="BRP60" s="173"/>
      <c r="BRQ60" s="173"/>
      <c r="BRR60" s="173"/>
      <c r="BRS60" s="173"/>
      <c r="BRT60" s="173"/>
      <c r="BRU60" s="173"/>
      <c r="BRV60" s="173"/>
      <c r="BRW60" s="173"/>
      <c r="BRX60" s="173"/>
      <c r="BRY60" s="173"/>
      <c r="BRZ60" s="173"/>
      <c r="BSA60" s="173"/>
      <c r="BSB60" s="173"/>
      <c r="BSC60" s="173"/>
      <c r="BSD60" s="173"/>
      <c r="BSE60" s="173"/>
      <c r="BSF60" s="173"/>
      <c r="BSG60" s="173"/>
      <c r="BSH60" s="173"/>
      <c r="BSI60" s="173"/>
      <c r="BSJ60" s="173"/>
      <c r="BSK60" s="173"/>
      <c r="BSL60" s="173"/>
      <c r="BSM60" s="173"/>
      <c r="BSN60" s="173"/>
      <c r="BSO60" s="173"/>
      <c r="BSP60" s="173"/>
      <c r="BSQ60" s="173"/>
      <c r="BSR60" s="173"/>
      <c r="BSS60" s="173"/>
      <c r="BST60" s="173"/>
      <c r="BSU60" s="173"/>
      <c r="BSV60" s="173"/>
      <c r="BSW60" s="173"/>
      <c r="BSX60" s="173"/>
      <c r="BSY60" s="173"/>
      <c r="BSZ60" s="173"/>
      <c r="BTA60" s="173"/>
      <c r="BTB60" s="173"/>
      <c r="BTC60" s="173"/>
      <c r="BTD60" s="173"/>
      <c r="BTE60" s="173"/>
      <c r="BTF60" s="173"/>
      <c r="BTG60" s="173"/>
      <c r="BTH60" s="173"/>
      <c r="BTI60" s="173"/>
      <c r="BTJ60" s="173"/>
      <c r="BTK60" s="173"/>
      <c r="BTL60" s="173"/>
      <c r="BTM60" s="173"/>
      <c r="BTN60" s="173"/>
      <c r="BTO60" s="173"/>
      <c r="BTP60" s="173"/>
      <c r="BTQ60" s="173"/>
      <c r="BTR60" s="173"/>
      <c r="BTS60" s="173"/>
      <c r="BTT60" s="173"/>
      <c r="BTU60" s="173"/>
      <c r="BTV60" s="173"/>
      <c r="BTW60" s="173"/>
      <c r="BTX60" s="173"/>
      <c r="BTY60" s="173"/>
      <c r="BTZ60" s="173"/>
      <c r="BUA60" s="173"/>
      <c r="BUB60" s="173"/>
      <c r="BUC60" s="173"/>
      <c r="BUD60" s="173"/>
      <c r="BUE60" s="173"/>
      <c r="BUF60" s="173"/>
      <c r="BUG60" s="173"/>
      <c r="BUH60" s="173"/>
      <c r="BUI60" s="173"/>
      <c r="BUJ60" s="173"/>
      <c r="BUK60" s="173"/>
      <c r="BUL60" s="173"/>
      <c r="BUM60" s="173"/>
      <c r="BUN60" s="173"/>
      <c r="BUO60" s="173"/>
      <c r="BUP60" s="173"/>
      <c r="BUQ60" s="173"/>
      <c r="BUR60" s="173"/>
      <c r="BUS60" s="173"/>
      <c r="BUT60" s="173"/>
      <c r="BUU60" s="173"/>
      <c r="BUV60" s="173"/>
      <c r="BUW60" s="173"/>
      <c r="BUX60" s="173"/>
      <c r="BUY60" s="173"/>
      <c r="BUZ60" s="173"/>
      <c r="BVA60" s="173"/>
      <c r="BVB60" s="173"/>
      <c r="BVC60" s="173"/>
      <c r="BVD60" s="173"/>
      <c r="BVE60" s="173"/>
      <c r="BVF60" s="173"/>
      <c r="BVG60" s="173"/>
      <c r="BVH60" s="173"/>
      <c r="BVI60" s="173"/>
      <c r="BVJ60" s="173"/>
      <c r="BVK60" s="173"/>
      <c r="BVL60" s="173"/>
      <c r="BVM60" s="173"/>
      <c r="BVN60" s="173"/>
      <c r="BVO60" s="173"/>
      <c r="BVP60" s="173"/>
      <c r="BVQ60" s="173"/>
      <c r="BVR60" s="173"/>
      <c r="BVS60" s="173"/>
      <c r="BVT60" s="173"/>
      <c r="BVU60" s="173"/>
      <c r="BVV60" s="173"/>
      <c r="BVW60" s="173"/>
      <c r="BVX60" s="173"/>
      <c r="BVY60" s="173"/>
      <c r="BVZ60" s="173"/>
      <c r="BWA60" s="173"/>
      <c r="BWB60" s="173"/>
      <c r="BWC60" s="173"/>
      <c r="BWD60" s="173"/>
      <c r="BWE60" s="173"/>
      <c r="BWF60" s="173"/>
      <c r="BWG60" s="173"/>
      <c r="BWH60" s="173"/>
      <c r="BWI60" s="173"/>
      <c r="BWJ60" s="173"/>
      <c r="BWK60" s="173"/>
      <c r="BWL60" s="173"/>
      <c r="BWM60" s="173"/>
      <c r="BWN60" s="173"/>
      <c r="BWO60" s="173"/>
      <c r="BWP60" s="173"/>
      <c r="BWQ60" s="173"/>
      <c r="BWR60" s="173"/>
      <c r="BWS60" s="173"/>
      <c r="BWT60" s="173"/>
      <c r="BWU60" s="173"/>
      <c r="BWV60" s="173"/>
      <c r="BWW60" s="173"/>
      <c r="BWX60" s="173"/>
      <c r="BWY60" s="173"/>
      <c r="BWZ60" s="173"/>
      <c r="BXA60" s="173"/>
      <c r="BXB60" s="173"/>
      <c r="BXC60" s="173"/>
      <c r="BXD60" s="173"/>
      <c r="BXE60" s="173"/>
      <c r="BXF60" s="173"/>
      <c r="BXG60" s="173"/>
      <c r="BXH60" s="173"/>
      <c r="BXI60" s="173"/>
      <c r="BXJ60" s="173"/>
      <c r="BXK60" s="173"/>
      <c r="BXL60" s="173"/>
      <c r="BXM60" s="173"/>
      <c r="BXN60" s="173"/>
      <c r="BXO60" s="173"/>
      <c r="BXP60" s="173"/>
      <c r="BXQ60" s="173"/>
      <c r="BXR60" s="173"/>
      <c r="BXS60" s="173"/>
      <c r="BXT60" s="173"/>
      <c r="BXU60" s="173"/>
      <c r="BXV60" s="173"/>
      <c r="BXW60" s="173"/>
      <c r="BXX60" s="173"/>
      <c r="BXY60" s="173"/>
      <c r="BXZ60" s="173"/>
      <c r="BYA60" s="173"/>
      <c r="BYB60" s="173"/>
      <c r="BYC60" s="173"/>
      <c r="BYD60" s="173"/>
      <c r="BYE60" s="173"/>
      <c r="BYF60" s="173"/>
      <c r="BYG60" s="173"/>
      <c r="BYH60" s="173"/>
      <c r="BYI60" s="173"/>
      <c r="BYJ60" s="173"/>
      <c r="BYK60" s="173"/>
      <c r="BYL60" s="173"/>
      <c r="BYM60" s="173"/>
      <c r="BYN60" s="173"/>
      <c r="BYO60" s="173"/>
      <c r="BYP60" s="173"/>
      <c r="BYQ60" s="173"/>
      <c r="BYR60" s="173"/>
      <c r="BYS60" s="173"/>
      <c r="BYT60" s="173"/>
      <c r="BYU60" s="173"/>
      <c r="BYV60" s="173"/>
      <c r="BYW60" s="173"/>
      <c r="BYX60" s="173"/>
      <c r="BYY60" s="173"/>
      <c r="BYZ60" s="173"/>
      <c r="BZA60" s="173"/>
      <c r="BZB60" s="173"/>
      <c r="BZC60" s="173"/>
      <c r="BZD60" s="173"/>
      <c r="BZE60" s="173"/>
      <c r="BZF60" s="173"/>
      <c r="BZG60" s="173"/>
      <c r="BZH60" s="173"/>
      <c r="BZI60" s="173"/>
      <c r="BZJ60" s="173"/>
      <c r="BZK60" s="173"/>
      <c r="BZL60" s="173"/>
      <c r="BZM60" s="173"/>
      <c r="BZN60" s="173"/>
      <c r="BZO60" s="173"/>
      <c r="BZP60" s="173"/>
      <c r="BZQ60" s="173"/>
      <c r="BZR60" s="173"/>
      <c r="BZS60" s="173"/>
      <c r="BZT60" s="173"/>
      <c r="BZU60" s="173"/>
      <c r="BZV60" s="173"/>
      <c r="BZW60" s="173"/>
      <c r="BZX60" s="173"/>
      <c r="BZY60" s="173"/>
      <c r="BZZ60" s="173"/>
      <c r="CAA60" s="173"/>
      <c r="CAB60" s="173"/>
      <c r="CAC60" s="173"/>
      <c r="CAD60" s="173"/>
      <c r="CAE60" s="173"/>
      <c r="CAF60" s="173"/>
      <c r="CAG60" s="173"/>
      <c r="CAH60" s="173"/>
      <c r="CAI60" s="173"/>
      <c r="CAJ60" s="173"/>
      <c r="CAK60" s="173"/>
      <c r="CAL60" s="173"/>
      <c r="CAM60" s="173"/>
      <c r="CAN60" s="173"/>
      <c r="CAO60" s="173"/>
      <c r="CAP60" s="173"/>
      <c r="CAQ60" s="173"/>
      <c r="CAR60" s="173"/>
      <c r="CAS60" s="173"/>
      <c r="CAT60" s="173"/>
      <c r="CAU60" s="173"/>
      <c r="CAV60" s="173"/>
      <c r="CAW60" s="173"/>
      <c r="CAX60" s="173"/>
      <c r="CAY60" s="173"/>
      <c r="CAZ60" s="173"/>
      <c r="CBA60" s="173"/>
      <c r="CBB60" s="173"/>
      <c r="CBC60" s="173"/>
      <c r="CBD60" s="173"/>
      <c r="CBE60" s="173"/>
      <c r="CBF60" s="173"/>
      <c r="CBG60" s="173"/>
      <c r="CBH60" s="173"/>
      <c r="CBI60" s="173"/>
      <c r="CBJ60" s="173"/>
      <c r="CBK60" s="173"/>
      <c r="CBL60" s="173"/>
      <c r="CBM60" s="173"/>
      <c r="CBN60" s="173"/>
      <c r="CBO60" s="173"/>
      <c r="CBP60" s="173"/>
      <c r="CBQ60" s="173"/>
      <c r="CBR60" s="173"/>
      <c r="CBS60" s="173"/>
      <c r="CBT60" s="173"/>
      <c r="CBU60" s="173"/>
      <c r="CBV60" s="173"/>
      <c r="CBW60" s="173"/>
      <c r="CBX60" s="173"/>
      <c r="CBY60" s="173"/>
      <c r="CBZ60" s="173"/>
      <c r="CCA60" s="173"/>
      <c r="CCB60" s="173"/>
      <c r="CCC60" s="173"/>
      <c r="CCD60" s="173"/>
      <c r="CCE60" s="173"/>
      <c r="CCF60" s="173"/>
      <c r="CCG60" s="173"/>
      <c r="CCH60" s="173"/>
      <c r="CCI60" s="173"/>
      <c r="CCJ60" s="173"/>
      <c r="CCK60" s="173"/>
      <c r="CCL60" s="173"/>
      <c r="CCM60" s="173"/>
      <c r="CCN60" s="173"/>
      <c r="CCO60" s="173"/>
      <c r="CCP60" s="173"/>
      <c r="CCQ60" s="173"/>
      <c r="CCR60" s="173"/>
      <c r="CCS60" s="173"/>
      <c r="CCT60" s="173"/>
      <c r="CCU60" s="173"/>
      <c r="CCV60" s="173"/>
      <c r="CCW60" s="173"/>
      <c r="CCX60" s="173"/>
      <c r="CCY60" s="173"/>
      <c r="CCZ60" s="173"/>
      <c r="CDA60" s="173"/>
      <c r="CDB60" s="173"/>
      <c r="CDC60" s="173"/>
      <c r="CDD60" s="173"/>
      <c r="CDE60" s="173"/>
      <c r="CDF60" s="173"/>
      <c r="CDG60" s="173"/>
      <c r="CDH60" s="173"/>
      <c r="CDI60" s="173"/>
      <c r="CDJ60" s="173"/>
      <c r="CDK60" s="173"/>
      <c r="CDL60" s="173"/>
      <c r="CDM60" s="173"/>
      <c r="CDN60" s="173"/>
      <c r="CDO60" s="173"/>
      <c r="CDP60" s="173"/>
      <c r="CDQ60" s="173"/>
      <c r="CDR60" s="173"/>
      <c r="CDS60" s="173"/>
      <c r="CDT60" s="173"/>
      <c r="CDU60" s="173"/>
      <c r="CDV60" s="173"/>
      <c r="CDW60" s="173"/>
      <c r="CDX60" s="173"/>
      <c r="CDY60" s="173"/>
      <c r="CDZ60" s="173"/>
      <c r="CEA60" s="173"/>
      <c r="CEB60" s="173"/>
      <c r="CEC60" s="173"/>
      <c r="CED60" s="173"/>
      <c r="CEE60" s="173"/>
      <c r="CEF60" s="173"/>
      <c r="CEG60" s="173"/>
      <c r="CEH60" s="173"/>
      <c r="CEI60" s="173"/>
      <c r="CEJ60" s="173"/>
      <c r="CEK60" s="173"/>
      <c r="CEL60" s="173"/>
      <c r="CEM60" s="173"/>
      <c r="CEN60" s="173"/>
      <c r="CEO60" s="173"/>
      <c r="CEP60" s="173"/>
      <c r="CEQ60" s="173"/>
      <c r="CER60" s="173"/>
      <c r="CES60" s="173"/>
      <c r="CET60" s="173"/>
      <c r="CEU60" s="173"/>
      <c r="CEV60" s="173"/>
      <c r="CEW60" s="173"/>
      <c r="CEX60" s="173"/>
      <c r="CEY60" s="173"/>
      <c r="CEZ60" s="173"/>
      <c r="CFA60" s="173"/>
      <c r="CFB60" s="173"/>
      <c r="CFC60" s="173"/>
      <c r="CFD60" s="173"/>
      <c r="CFE60" s="173"/>
      <c r="CFF60" s="173"/>
      <c r="CFG60" s="173"/>
      <c r="CFH60" s="173"/>
      <c r="CFI60" s="173"/>
      <c r="CFJ60" s="173"/>
      <c r="CFK60" s="173"/>
      <c r="CFL60" s="173"/>
      <c r="CFM60" s="173"/>
      <c r="CFN60" s="173"/>
      <c r="CFO60" s="173"/>
      <c r="CFP60" s="173"/>
      <c r="CFQ60" s="173"/>
      <c r="CFR60" s="173"/>
      <c r="CFS60" s="173"/>
      <c r="CFT60" s="173"/>
      <c r="CFU60" s="173"/>
      <c r="CFV60" s="173"/>
      <c r="CFW60" s="173"/>
      <c r="CFX60" s="173"/>
      <c r="CFY60" s="173"/>
      <c r="CFZ60" s="173"/>
      <c r="CGA60" s="173"/>
      <c r="CGB60" s="173"/>
      <c r="CGC60" s="173"/>
      <c r="CGD60" s="173"/>
      <c r="CGE60" s="173"/>
      <c r="CGF60" s="173"/>
      <c r="CGG60" s="173"/>
      <c r="CGH60" s="173"/>
      <c r="CGI60" s="173"/>
      <c r="CGJ60" s="173"/>
      <c r="CGK60" s="173"/>
      <c r="CGL60" s="173"/>
      <c r="CGM60" s="173"/>
      <c r="CGN60" s="173"/>
      <c r="CGO60" s="173"/>
      <c r="CGP60" s="173"/>
      <c r="CGQ60" s="173"/>
      <c r="CGR60" s="173"/>
      <c r="CGS60" s="173"/>
      <c r="CGT60" s="173"/>
      <c r="CGU60" s="173"/>
      <c r="CGV60" s="173"/>
      <c r="CGW60" s="173"/>
      <c r="CGX60" s="173"/>
      <c r="CGY60" s="173"/>
      <c r="CGZ60" s="173"/>
      <c r="CHA60" s="173"/>
      <c r="CHB60" s="173"/>
      <c r="CHC60" s="173"/>
      <c r="CHD60" s="173"/>
      <c r="CHE60" s="173"/>
      <c r="CHF60" s="173"/>
      <c r="CHG60" s="173"/>
      <c r="CHH60" s="173"/>
      <c r="CHI60" s="173"/>
      <c r="CHJ60" s="173"/>
      <c r="CHK60" s="173"/>
      <c r="CHL60" s="173"/>
      <c r="CHM60" s="173"/>
      <c r="CHN60" s="173"/>
      <c r="CHO60" s="173"/>
      <c r="CHP60" s="173"/>
      <c r="CHQ60" s="173"/>
      <c r="CHR60" s="173"/>
      <c r="CHS60" s="173"/>
      <c r="CHT60" s="173"/>
      <c r="CHU60" s="173"/>
      <c r="CHV60" s="173"/>
      <c r="CHW60" s="173"/>
      <c r="CHX60" s="173"/>
      <c r="CHY60" s="173"/>
      <c r="CHZ60" s="173"/>
      <c r="CIA60" s="173"/>
      <c r="CIB60" s="173"/>
      <c r="CIC60" s="173"/>
      <c r="CID60" s="173"/>
      <c r="CIE60" s="173"/>
      <c r="CIF60" s="173"/>
      <c r="CIG60" s="173"/>
      <c r="CIH60" s="173"/>
      <c r="CII60" s="173"/>
      <c r="CIJ60" s="173"/>
      <c r="CIK60" s="173"/>
      <c r="CIL60" s="173"/>
      <c r="CIM60" s="173"/>
      <c r="CIN60" s="173"/>
      <c r="CIO60" s="173"/>
      <c r="CIP60" s="173"/>
      <c r="CIQ60" s="173"/>
      <c r="CIR60" s="173"/>
      <c r="CIS60" s="173"/>
      <c r="CIT60" s="173"/>
      <c r="CIU60" s="173"/>
      <c r="CIV60" s="173"/>
      <c r="CIW60" s="173"/>
      <c r="CIX60" s="173"/>
      <c r="CIY60" s="173"/>
      <c r="CIZ60" s="173"/>
      <c r="CJA60" s="173"/>
      <c r="CJB60" s="173"/>
      <c r="CJC60" s="173"/>
      <c r="CJD60" s="173"/>
      <c r="CJE60" s="173"/>
      <c r="CJF60" s="173"/>
      <c r="CJG60" s="173"/>
      <c r="CJH60" s="173"/>
      <c r="CJI60" s="173"/>
      <c r="CJJ60" s="173"/>
      <c r="CJK60" s="173"/>
      <c r="CJL60" s="173"/>
      <c r="CJM60" s="173"/>
      <c r="CJN60" s="173"/>
      <c r="CJO60" s="173"/>
      <c r="CJP60" s="173"/>
      <c r="CJQ60" s="173"/>
      <c r="CJR60" s="173"/>
      <c r="CJS60" s="173"/>
      <c r="CJT60" s="173"/>
      <c r="CJU60" s="173"/>
      <c r="CJV60" s="173"/>
      <c r="CJW60" s="173"/>
      <c r="CJX60" s="173"/>
      <c r="CJY60" s="173"/>
      <c r="CJZ60" s="173"/>
      <c r="CKA60" s="173"/>
      <c r="CKB60" s="173"/>
      <c r="CKC60" s="173"/>
      <c r="CKD60" s="173"/>
      <c r="CKE60" s="173"/>
      <c r="CKF60" s="173"/>
      <c r="CKG60" s="173"/>
      <c r="CKH60" s="173"/>
      <c r="CKI60" s="173"/>
      <c r="CKJ60" s="173"/>
      <c r="CKK60" s="173"/>
      <c r="CKL60" s="173"/>
      <c r="CKM60" s="173"/>
      <c r="CKN60" s="173"/>
      <c r="CKO60" s="173"/>
      <c r="CKP60" s="173"/>
      <c r="CKQ60" s="173"/>
      <c r="CKR60" s="173"/>
      <c r="CKS60" s="173"/>
      <c r="CKT60" s="173"/>
      <c r="CKU60" s="173"/>
      <c r="CKV60" s="173"/>
      <c r="CKW60" s="173"/>
      <c r="CKX60" s="173"/>
      <c r="CKY60" s="173"/>
      <c r="CKZ60" s="173"/>
      <c r="CLA60" s="173"/>
      <c r="CLB60" s="173"/>
      <c r="CLC60" s="173"/>
      <c r="CLD60" s="173"/>
      <c r="CLE60" s="173"/>
      <c r="CLF60" s="173"/>
      <c r="CLG60" s="173"/>
      <c r="CLH60" s="173"/>
      <c r="CLI60" s="173"/>
      <c r="CLJ60" s="173"/>
      <c r="CLK60" s="173"/>
      <c r="CLL60" s="173"/>
      <c r="CLM60" s="173"/>
      <c r="CLN60" s="173"/>
      <c r="CLO60" s="173"/>
      <c r="CLP60" s="173"/>
      <c r="CLQ60" s="173"/>
      <c r="CLR60" s="173"/>
      <c r="CLS60" s="173"/>
      <c r="CLT60" s="173"/>
      <c r="CLU60" s="173"/>
      <c r="CLV60" s="173"/>
      <c r="CLW60" s="173"/>
      <c r="CLX60" s="173"/>
      <c r="CLY60" s="173"/>
      <c r="CLZ60" s="173"/>
      <c r="CMA60" s="173"/>
      <c r="CMB60" s="173"/>
      <c r="CMC60" s="173"/>
      <c r="CMD60" s="173"/>
      <c r="CME60" s="173"/>
      <c r="CMF60" s="173"/>
      <c r="CMG60" s="173"/>
      <c r="CMH60" s="173"/>
      <c r="CMI60" s="173"/>
      <c r="CMJ60" s="173"/>
      <c r="CMK60" s="173"/>
      <c r="CML60" s="173"/>
      <c r="CMM60" s="173"/>
      <c r="CMN60" s="173"/>
      <c r="CMO60" s="173"/>
      <c r="CMP60" s="173"/>
      <c r="CMQ60" s="173"/>
      <c r="CMR60" s="173"/>
      <c r="CMS60" s="173"/>
      <c r="CMT60" s="173"/>
      <c r="CMU60" s="173"/>
      <c r="CMV60" s="173"/>
      <c r="CMW60" s="173"/>
      <c r="CMX60" s="173"/>
      <c r="CMY60" s="173"/>
      <c r="CMZ60" s="173"/>
      <c r="CNA60" s="173"/>
      <c r="CNB60" s="173"/>
      <c r="CNC60" s="173"/>
      <c r="CND60" s="173"/>
      <c r="CNE60" s="173"/>
      <c r="CNF60" s="173"/>
      <c r="CNG60" s="173"/>
      <c r="CNH60" s="173"/>
      <c r="CNI60" s="173"/>
      <c r="CNJ60" s="173"/>
      <c r="CNK60" s="173"/>
      <c r="CNL60" s="173"/>
      <c r="CNM60" s="173"/>
      <c r="CNN60" s="173"/>
      <c r="CNO60" s="173"/>
      <c r="CNP60" s="173"/>
      <c r="CNQ60" s="173"/>
      <c r="CNR60" s="173"/>
      <c r="CNS60" s="173"/>
      <c r="CNT60" s="173"/>
      <c r="CNU60" s="173"/>
      <c r="CNV60" s="173"/>
      <c r="CNW60" s="173"/>
      <c r="CNX60" s="173"/>
      <c r="CNY60" s="173"/>
      <c r="CNZ60" s="173"/>
      <c r="COA60" s="173"/>
      <c r="COB60" s="173"/>
      <c r="COC60" s="173"/>
      <c r="COD60" s="173"/>
      <c r="COE60" s="173"/>
      <c r="COF60" s="173"/>
      <c r="COG60" s="173"/>
      <c r="COH60" s="173"/>
      <c r="COI60" s="173"/>
      <c r="COJ60" s="173"/>
      <c r="COK60" s="173"/>
      <c r="COL60" s="173"/>
      <c r="COM60" s="173"/>
      <c r="CON60" s="173"/>
      <c r="COO60" s="173"/>
      <c r="COP60" s="173"/>
      <c r="COQ60" s="173"/>
      <c r="COR60" s="173"/>
      <c r="COS60" s="173"/>
      <c r="COT60" s="173"/>
      <c r="COU60" s="173"/>
      <c r="COV60" s="173"/>
      <c r="COW60" s="173"/>
      <c r="COX60" s="173"/>
      <c r="COY60" s="173"/>
      <c r="COZ60" s="173"/>
      <c r="CPA60" s="173"/>
      <c r="CPB60" s="173"/>
      <c r="CPC60" s="173"/>
      <c r="CPD60" s="173"/>
      <c r="CPE60" s="173"/>
      <c r="CPF60" s="173"/>
      <c r="CPG60" s="173"/>
      <c r="CPH60" s="173"/>
      <c r="CPI60" s="173"/>
      <c r="CPJ60" s="173"/>
      <c r="CPK60" s="173"/>
      <c r="CPL60" s="173"/>
      <c r="CPM60" s="173"/>
      <c r="CPN60" s="173"/>
      <c r="CPO60" s="173"/>
      <c r="CPP60" s="173"/>
      <c r="CPQ60" s="173"/>
      <c r="CPR60" s="173"/>
      <c r="CPS60" s="173"/>
      <c r="CPT60" s="173"/>
      <c r="CPU60" s="173"/>
      <c r="CPV60" s="173"/>
      <c r="CPW60" s="173"/>
      <c r="CPX60" s="173"/>
      <c r="CPY60" s="173"/>
      <c r="CPZ60" s="173"/>
      <c r="CQA60" s="173"/>
      <c r="CQB60" s="173"/>
      <c r="CQC60" s="173"/>
      <c r="CQD60" s="173"/>
      <c r="CQE60" s="173"/>
      <c r="CQF60" s="173"/>
      <c r="CQG60" s="173"/>
      <c r="CQH60" s="173"/>
      <c r="CQI60" s="173"/>
      <c r="CQJ60" s="173"/>
      <c r="CQK60" s="173"/>
      <c r="CQL60" s="173"/>
      <c r="CQM60" s="173"/>
      <c r="CQN60" s="173"/>
      <c r="CQO60" s="173"/>
      <c r="CQP60" s="173"/>
      <c r="CQQ60" s="173"/>
      <c r="CQR60" s="173"/>
      <c r="CQS60" s="173"/>
      <c r="CQT60" s="173"/>
      <c r="CQU60" s="173"/>
      <c r="CQV60" s="173"/>
      <c r="CQW60" s="173"/>
      <c r="CQX60" s="173"/>
      <c r="CQY60" s="173"/>
      <c r="CQZ60" s="173"/>
      <c r="CRA60" s="173"/>
      <c r="CRB60" s="173"/>
      <c r="CRC60" s="173"/>
      <c r="CRD60" s="173"/>
      <c r="CRE60" s="173"/>
      <c r="CRF60" s="173"/>
      <c r="CRG60" s="173"/>
      <c r="CRH60" s="173"/>
      <c r="CRI60" s="173"/>
      <c r="CRJ60" s="173"/>
      <c r="CRK60" s="173"/>
      <c r="CRL60" s="173"/>
      <c r="CRM60" s="173"/>
      <c r="CRN60" s="173"/>
      <c r="CRO60" s="173"/>
      <c r="CRP60" s="173"/>
      <c r="CRQ60" s="173"/>
      <c r="CRR60" s="173"/>
      <c r="CRS60" s="173"/>
      <c r="CRT60" s="173"/>
      <c r="CRU60" s="173"/>
      <c r="CRV60" s="173"/>
      <c r="CRW60" s="173"/>
      <c r="CRX60" s="173"/>
      <c r="CRY60" s="173"/>
      <c r="CRZ60" s="173"/>
      <c r="CSA60" s="173"/>
      <c r="CSB60" s="173"/>
      <c r="CSC60" s="173"/>
      <c r="CSD60" s="173"/>
      <c r="CSE60" s="173"/>
      <c r="CSF60" s="173"/>
      <c r="CSG60" s="173"/>
      <c r="CSH60" s="173"/>
      <c r="CSI60" s="173"/>
      <c r="CSJ60" s="173"/>
      <c r="CSK60" s="173"/>
      <c r="CSL60" s="173"/>
      <c r="CSM60" s="173"/>
      <c r="CSN60" s="173"/>
      <c r="CSO60" s="173"/>
      <c r="CSP60" s="173"/>
      <c r="CSQ60" s="173"/>
      <c r="CSR60" s="173"/>
      <c r="CSS60" s="173"/>
      <c r="CST60" s="173"/>
      <c r="CSU60" s="173"/>
      <c r="CSV60" s="173"/>
      <c r="CSW60" s="173"/>
      <c r="CSX60" s="173"/>
      <c r="CSY60" s="173"/>
      <c r="CSZ60" s="173"/>
      <c r="CTA60" s="173"/>
      <c r="CTB60" s="173"/>
      <c r="CTC60" s="173"/>
      <c r="CTD60" s="173"/>
      <c r="CTE60" s="173"/>
      <c r="CTF60" s="173"/>
      <c r="CTG60" s="173"/>
      <c r="CTH60" s="173"/>
      <c r="CTI60" s="173"/>
      <c r="CTJ60" s="173"/>
      <c r="CTK60" s="173"/>
      <c r="CTL60" s="173"/>
      <c r="CTM60" s="173"/>
      <c r="CTN60" s="173"/>
      <c r="CTO60" s="173"/>
      <c r="CTP60" s="173"/>
      <c r="CTQ60" s="173"/>
      <c r="CTR60" s="173"/>
      <c r="CTS60" s="173"/>
      <c r="CTT60" s="173"/>
      <c r="CTU60" s="173"/>
      <c r="CTV60" s="173"/>
      <c r="CTW60" s="173"/>
      <c r="CTX60" s="173"/>
      <c r="CTY60" s="173"/>
      <c r="CTZ60" s="173"/>
      <c r="CUA60" s="173"/>
      <c r="CUB60" s="173"/>
      <c r="CUC60" s="173"/>
      <c r="CUD60" s="173"/>
      <c r="CUE60" s="173"/>
      <c r="CUF60" s="173"/>
      <c r="CUG60" s="173"/>
      <c r="CUH60" s="173"/>
      <c r="CUI60" s="173"/>
      <c r="CUJ60" s="173"/>
      <c r="CUK60" s="173"/>
      <c r="CUL60" s="173"/>
      <c r="CUM60" s="173"/>
      <c r="CUN60" s="173"/>
      <c r="CUO60" s="173"/>
      <c r="CUP60" s="173"/>
      <c r="CUQ60" s="173"/>
      <c r="CUR60" s="173"/>
      <c r="CUS60" s="173"/>
      <c r="CUT60" s="173"/>
      <c r="CUU60" s="173"/>
      <c r="CUV60" s="173"/>
      <c r="CUW60" s="173"/>
      <c r="CUX60" s="173"/>
      <c r="CUY60" s="173"/>
      <c r="CUZ60" s="173"/>
      <c r="CVA60" s="173"/>
      <c r="CVB60" s="173"/>
      <c r="CVC60" s="173"/>
      <c r="CVD60" s="173"/>
      <c r="CVE60" s="173"/>
      <c r="CVF60" s="173"/>
      <c r="CVG60" s="173"/>
      <c r="CVH60" s="173"/>
      <c r="CVI60" s="173"/>
      <c r="CVJ60" s="173"/>
      <c r="CVK60" s="173"/>
      <c r="CVL60" s="173"/>
      <c r="CVM60" s="173"/>
      <c r="CVN60" s="173"/>
      <c r="CVO60" s="173"/>
      <c r="CVP60" s="173"/>
      <c r="CVQ60" s="173"/>
      <c r="CVR60" s="173"/>
      <c r="CVS60" s="173"/>
      <c r="CVT60" s="173"/>
      <c r="CVU60" s="173"/>
      <c r="CVV60" s="173"/>
      <c r="CVW60" s="173"/>
      <c r="CVX60" s="173"/>
      <c r="CVY60" s="173"/>
      <c r="CVZ60" s="173"/>
      <c r="CWA60" s="173"/>
      <c r="CWB60" s="173"/>
      <c r="CWC60" s="173"/>
      <c r="CWD60" s="173"/>
      <c r="CWE60" s="173"/>
      <c r="CWF60" s="173"/>
      <c r="CWG60" s="173"/>
      <c r="CWH60" s="173"/>
      <c r="CWI60" s="173"/>
      <c r="CWJ60" s="173"/>
      <c r="CWK60" s="173"/>
      <c r="CWL60" s="173"/>
      <c r="CWM60" s="173"/>
      <c r="CWN60" s="173"/>
      <c r="CWO60" s="173"/>
      <c r="CWP60" s="173"/>
      <c r="CWQ60" s="173"/>
      <c r="CWR60" s="173"/>
      <c r="CWS60" s="173"/>
      <c r="CWT60" s="173"/>
      <c r="CWU60" s="173"/>
      <c r="CWV60" s="173"/>
      <c r="CWW60" s="173"/>
      <c r="CWX60" s="173"/>
      <c r="CWY60" s="173"/>
      <c r="CWZ60" s="173"/>
      <c r="CXA60" s="173"/>
      <c r="CXB60" s="173"/>
      <c r="CXC60" s="173"/>
      <c r="CXD60" s="173"/>
      <c r="CXE60" s="173"/>
      <c r="CXF60" s="173"/>
      <c r="CXG60" s="173"/>
      <c r="CXH60" s="173"/>
      <c r="CXI60" s="173"/>
      <c r="CXJ60" s="173"/>
      <c r="CXK60" s="173"/>
      <c r="CXL60" s="173"/>
      <c r="CXM60" s="173"/>
      <c r="CXN60" s="173"/>
      <c r="CXO60" s="173"/>
      <c r="CXP60" s="173"/>
      <c r="CXQ60" s="173"/>
      <c r="CXR60" s="173"/>
      <c r="CXS60" s="173"/>
      <c r="CXT60" s="173"/>
      <c r="CXU60" s="173"/>
      <c r="CXV60" s="173"/>
      <c r="CXW60" s="173"/>
      <c r="CXX60" s="173"/>
      <c r="CXY60" s="173"/>
      <c r="CXZ60" s="173"/>
      <c r="CYA60" s="173"/>
      <c r="CYB60" s="173"/>
      <c r="CYC60" s="173"/>
      <c r="CYD60" s="173"/>
      <c r="CYE60" s="173"/>
      <c r="CYF60" s="173"/>
      <c r="CYG60" s="173"/>
      <c r="CYH60" s="173"/>
      <c r="CYI60" s="173"/>
      <c r="CYJ60" s="173"/>
      <c r="CYK60" s="173"/>
      <c r="CYL60" s="173"/>
      <c r="CYM60" s="173"/>
      <c r="CYN60" s="173"/>
      <c r="CYO60" s="173"/>
      <c r="CYP60" s="173"/>
      <c r="CYQ60" s="173"/>
      <c r="CYR60" s="173"/>
      <c r="CYS60" s="173"/>
      <c r="CYT60" s="173"/>
      <c r="CYU60" s="173"/>
      <c r="CYV60" s="173"/>
      <c r="CYW60" s="173"/>
      <c r="CYX60" s="173"/>
      <c r="CYY60" s="173"/>
      <c r="CYZ60" s="173"/>
      <c r="CZA60" s="173"/>
      <c r="CZB60" s="173"/>
      <c r="CZC60" s="173"/>
      <c r="CZD60" s="173"/>
      <c r="CZE60" s="173"/>
      <c r="CZF60" s="173"/>
      <c r="CZG60" s="173"/>
      <c r="CZH60" s="173"/>
      <c r="CZI60" s="173"/>
      <c r="CZJ60" s="173"/>
      <c r="CZK60" s="173"/>
      <c r="CZL60" s="173"/>
      <c r="CZM60" s="173"/>
      <c r="CZN60" s="173"/>
      <c r="CZO60" s="173"/>
      <c r="CZP60" s="173"/>
      <c r="CZQ60" s="173"/>
      <c r="CZR60" s="173"/>
      <c r="CZS60" s="173"/>
      <c r="CZT60" s="173"/>
      <c r="CZU60" s="173"/>
      <c r="CZV60" s="173"/>
      <c r="CZW60" s="173"/>
      <c r="CZX60" s="173"/>
      <c r="CZY60" s="173"/>
      <c r="CZZ60" s="173"/>
      <c r="DAA60" s="173"/>
      <c r="DAB60" s="173"/>
      <c r="DAC60" s="173"/>
      <c r="DAD60" s="173"/>
      <c r="DAE60" s="173"/>
      <c r="DAF60" s="173"/>
      <c r="DAG60" s="173"/>
      <c r="DAH60" s="173"/>
      <c r="DAI60" s="173"/>
      <c r="DAJ60" s="173"/>
      <c r="DAK60" s="173"/>
      <c r="DAL60" s="173"/>
      <c r="DAM60" s="173"/>
      <c r="DAN60" s="173"/>
      <c r="DAO60" s="173"/>
      <c r="DAP60" s="173"/>
      <c r="DAQ60" s="173"/>
      <c r="DAR60" s="173"/>
      <c r="DAS60" s="173"/>
      <c r="DAT60" s="173"/>
      <c r="DAU60" s="173"/>
      <c r="DAV60" s="173"/>
      <c r="DAW60" s="173"/>
      <c r="DAX60" s="173"/>
      <c r="DAY60" s="173"/>
      <c r="DAZ60" s="173"/>
      <c r="DBA60" s="173"/>
      <c r="DBB60" s="173"/>
      <c r="DBC60" s="173"/>
      <c r="DBD60" s="173"/>
      <c r="DBE60" s="173"/>
      <c r="DBF60" s="173"/>
      <c r="DBG60" s="173"/>
      <c r="DBH60" s="173"/>
      <c r="DBI60" s="173"/>
      <c r="DBJ60" s="173"/>
      <c r="DBK60" s="173"/>
      <c r="DBL60" s="173"/>
      <c r="DBM60" s="173"/>
      <c r="DBN60" s="173"/>
      <c r="DBO60" s="173"/>
      <c r="DBP60" s="173"/>
      <c r="DBQ60" s="173"/>
      <c r="DBR60" s="173"/>
      <c r="DBS60" s="173"/>
      <c r="DBT60" s="173"/>
      <c r="DBU60" s="173"/>
      <c r="DBV60" s="173"/>
      <c r="DBW60" s="173"/>
      <c r="DBX60" s="173"/>
      <c r="DBY60" s="173"/>
      <c r="DBZ60" s="173"/>
      <c r="DCA60" s="173"/>
      <c r="DCB60" s="173"/>
      <c r="DCC60" s="173"/>
      <c r="DCD60" s="173"/>
      <c r="DCE60" s="173"/>
      <c r="DCF60" s="173"/>
      <c r="DCG60" s="173"/>
      <c r="DCH60" s="173"/>
      <c r="DCI60" s="173"/>
      <c r="DCJ60" s="173"/>
      <c r="DCK60" s="173"/>
      <c r="DCL60" s="173"/>
      <c r="DCM60" s="173"/>
      <c r="DCN60" s="173"/>
      <c r="DCO60" s="173"/>
      <c r="DCP60" s="173"/>
      <c r="DCQ60" s="173"/>
      <c r="DCR60" s="173"/>
      <c r="DCS60" s="173"/>
      <c r="DCT60" s="173"/>
      <c r="DCU60" s="173"/>
      <c r="DCV60" s="173"/>
      <c r="DCW60" s="173"/>
      <c r="DCX60" s="173"/>
      <c r="DCY60" s="173"/>
      <c r="DCZ60" s="173"/>
      <c r="DDA60" s="173"/>
      <c r="DDB60" s="173"/>
      <c r="DDC60" s="173"/>
      <c r="DDD60" s="173"/>
      <c r="DDE60" s="173"/>
      <c r="DDF60" s="173"/>
      <c r="DDG60" s="173"/>
      <c r="DDH60" s="173"/>
      <c r="DDI60" s="173"/>
      <c r="DDJ60" s="173"/>
      <c r="DDK60" s="173"/>
      <c r="DDL60" s="173"/>
      <c r="DDM60" s="173"/>
      <c r="DDN60" s="173"/>
      <c r="DDO60" s="173"/>
      <c r="DDP60" s="173"/>
      <c r="DDQ60" s="173"/>
      <c r="DDR60" s="173"/>
      <c r="DDS60" s="173"/>
      <c r="DDT60" s="173"/>
      <c r="DDU60" s="173"/>
      <c r="DDV60" s="173"/>
      <c r="DDW60" s="173"/>
      <c r="DDX60" s="173"/>
      <c r="DDY60" s="173"/>
      <c r="DDZ60" s="173"/>
      <c r="DEA60" s="173"/>
      <c r="DEB60" s="173"/>
      <c r="DEC60" s="173"/>
      <c r="DED60" s="173"/>
      <c r="DEE60" s="173"/>
      <c r="DEF60" s="173"/>
      <c r="DEG60" s="173"/>
      <c r="DEH60" s="173"/>
      <c r="DEI60" s="173"/>
      <c r="DEJ60" s="173"/>
      <c r="DEK60" s="173"/>
      <c r="DEL60" s="173"/>
      <c r="DEM60" s="173"/>
      <c r="DEN60" s="173"/>
      <c r="DEO60" s="173"/>
      <c r="DEP60" s="173"/>
      <c r="DEQ60" s="173"/>
      <c r="DER60" s="173"/>
      <c r="DES60" s="173"/>
      <c r="DET60" s="173"/>
      <c r="DEU60" s="173"/>
      <c r="DEV60" s="173"/>
      <c r="DEW60" s="173"/>
      <c r="DEX60" s="173"/>
      <c r="DEY60" s="173"/>
      <c r="DEZ60" s="173"/>
      <c r="DFA60" s="173"/>
      <c r="DFB60" s="173"/>
      <c r="DFC60" s="173"/>
      <c r="DFD60" s="173"/>
      <c r="DFE60" s="173"/>
      <c r="DFF60" s="173"/>
      <c r="DFG60" s="173"/>
      <c r="DFH60" s="173"/>
      <c r="DFI60" s="173"/>
      <c r="DFJ60" s="173"/>
      <c r="DFK60" s="173"/>
      <c r="DFL60" s="173"/>
      <c r="DFM60" s="173"/>
      <c r="DFN60" s="173"/>
      <c r="DFO60" s="173"/>
      <c r="DFP60" s="173"/>
      <c r="DFQ60" s="173"/>
      <c r="DFR60" s="173"/>
      <c r="DFS60" s="173"/>
      <c r="DFT60" s="173"/>
      <c r="DFU60" s="173"/>
      <c r="DFV60" s="173"/>
      <c r="DFW60" s="173"/>
      <c r="DFX60" s="173"/>
      <c r="DFY60" s="173"/>
      <c r="DFZ60" s="173"/>
      <c r="DGA60" s="173"/>
      <c r="DGB60" s="173"/>
      <c r="DGC60" s="173"/>
      <c r="DGD60" s="173"/>
      <c r="DGE60" s="173"/>
      <c r="DGF60" s="173"/>
      <c r="DGG60" s="173"/>
      <c r="DGH60" s="173"/>
      <c r="DGI60" s="173"/>
      <c r="DGJ60" s="173"/>
      <c r="DGK60" s="173"/>
      <c r="DGL60" s="173"/>
      <c r="DGM60" s="173"/>
      <c r="DGN60" s="173"/>
      <c r="DGO60" s="173"/>
      <c r="DGP60" s="173"/>
      <c r="DGQ60" s="173"/>
      <c r="DGR60" s="173"/>
      <c r="DGS60" s="173"/>
      <c r="DGT60" s="173"/>
      <c r="DGU60" s="173"/>
      <c r="DGV60" s="173"/>
      <c r="DGW60" s="173"/>
      <c r="DGX60" s="173"/>
      <c r="DGY60" s="173"/>
      <c r="DGZ60" s="173"/>
      <c r="DHA60" s="173"/>
      <c r="DHB60" s="173"/>
      <c r="DHC60" s="173"/>
      <c r="DHD60" s="173"/>
      <c r="DHE60" s="173"/>
      <c r="DHF60" s="173"/>
      <c r="DHG60" s="173"/>
      <c r="DHH60" s="173"/>
      <c r="DHI60" s="173"/>
      <c r="DHJ60" s="173"/>
      <c r="DHK60" s="173"/>
      <c r="DHL60" s="173"/>
      <c r="DHM60" s="173"/>
      <c r="DHN60" s="173"/>
      <c r="DHO60" s="173"/>
      <c r="DHP60" s="173"/>
      <c r="DHQ60" s="173"/>
      <c r="DHR60" s="173"/>
      <c r="DHS60" s="173"/>
      <c r="DHT60" s="173"/>
      <c r="DHU60" s="173"/>
      <c r="DHV60" s="173"/>
      <c r="DHW60" s="173"/>
      <c r="DHX60" s="173"/>
      <c r="DHY60" s="173"/>
      <c r="DHZ60" s="173"/>
      <c r="DIA60" s="173"/>
      <c r="DIB60" s="173"/>
      <c r="DIC60" s="173"/>
      <c r="DID60" s="173"/>
      <c r="DIE60" s="173"/>
      <c r="DIF60" s="173"/>
      <c r="DIG60" s="173"/>
      <c r="DIH60" s="173"/>
      <c r="DII60" s="173"/>
      <c r="DIJ60" s="173"/>
      <c r="DIK60" s="173"/>
      <c r="DIL60" s="173"/>
      <c r="DIM60" s="173"/>
      <c r="DIN60" s="173"/>
      <c r="DIO60" s="173"/>
      <c r="DIP60" s="173"/>
      <c r="DIQ60" s="173"/>
      <c r="DIR60" s="173"/>
      <c r="DIS60" s="173"/>
      <c r="DIT60" s="173"/>
      <c r="DIU60" s="173"/>
      <c r="DIV60" s="173"/>
      <c r="DIW60" s="173"/>
      <c r="DIX60" s="173"/>
      <c r="DIY60" s="173"/>
      <c r="DIZ60" s="173"/>
      <c r="DJA60" s="173"/>
      <c r="DJB60" s="173"/>
      <c r="DJC60" s="173"/>
      <c r="DJD60" s="173"/>
      <c r="DJE60" s="173"/>
      <c r="DJF60" s="173"/>
      <c r="DJG60" s="173"/>
      <c r="DJH60" s="173"/>
      <c r="DJI60" s="173"/>
      <c r="DJJ60" s="173"/>
      <c r="DJK60" s="173"/>
      <c r="DJL60" s="173"/>
      <c r="DJM60" s="173"/>
      <c r="DJN60" s="173"/>
      <c r="DJO60" s="173"/>
      <c r="DJP60" s="173"/>
      <c r="DJQ60" s="173"/>
      <c r="DJR60" s="173"/>
      <c r="DJS60" s="173"/>
      <c r="DJT60" s="173"/>
      <c r="DJU60" s="173"/>
      <c r="DJV60" s="173"/>
      <c r="DJW60" s="173"/>
      <c r="DJX60" s="173"/>
      <c r="DJY60" s="173"/>
      <c r="DJZ60" s="173"/>
      <c r="DKA60" s="173"/>
      <c r="DKB60" s="173"/>
      <c r="DKC60" s="173"/>
      <c r="DKD60" s="173"/>
      <c r="DKE60" s="173"/>
      <c r="DKF60" s="173"/>
      <c r="DKG60" s="173"/>
      <c r="DKH60" s="173"/>
      <c r="DKI60" s="173"/>
      <c r="DKJ60" s="173"/>
      <c r="DKK60" s="173"/>
      <c r="DKL60" s="173"/>
      <c r="DKM60" s="173"/>
      <c r="DKN60" s="173"/>
      <c r="DKO60" s="173"/>
      <c r="DKP60" s="173"/>
      <c r="DKQ60" s="173"/>
      <c r="DKR60" s="173"/>
      <c r="DKS60" s="173"/>
      <c r="DKT60" s="173"/>
      <c r="DKU60" s="173"/>
      <c r="DKV60" s="173"/>
      <c r="DKW60" s="173"/>
      <c r="DKX60" s="173"/>
      <c r="DKY60" s="173"/>
      <c r="DKZ60" s="173"/>
      <c r="DLA60" s="173"/>
      <c r="DLB60" s="173"/>
      <c r="DLC60" s="173"/>
      <c r="DLD60" s="173"/>
      <c r="DLE60" s="173"/>
      <c r="DLF60" s="173"/>
      <c r="DLG60" s="173"/>
      <c r="DLH60" s="173"/>
      <c r="DLI60" s="173"/>
      <c r="DLJ60" s="173"/>
      <c r="DLK60" s="173"/>
      <c r="DLL60" s="173"/>
      <c r="DLM60" s="173"/>
      <c r="DLN60" s="173"/>
      <c r="DLO60" s="173"/>
      <c r="DLP60" s="173"/>
      <c r="DLQ60" s="173"/>
      <c r="DLR60" s="173"/>
      <c r="DLS60" s="173"/>
      <c r="DLT60" s="173"/>
      <c r="DLU60" s="173"/>
      <c r="DLV60" s="173"/>
      <c r="DLW60" s="173"/>
      <c r="DLX60" s="173"/>
      <c r="DLY60" s="173"/>
      <c r="DLZ60" s="173"/>
      <c r="DMA60" s="173"/>
      <c r="DMB60" s="173"/>
      <c r="DMC60" s="173"/>
      <c r="DMD60" s="173"/>
      <c r="DME60" s="173"/>
      <c r="DMF60" s="173"/>
      <c r="DMG60" s="173"/>
      <c r="DMH60" s="173"/>
      <c r="DMI60" s="173"/>
      <c r="DMJ60" s="173"/>
      <c r="DMK60" s="173"/>
      <c r="DML60" s="173"/>
      <c r="DMM60" s="173"/>
      <c r="DMN60" s="173"/>
      <c r="DMO60" s="173"/>
      <c r="DMP60" s="173"/>
      <c r="DMQ60" s="173"/>
      <c r="DMR60" s="173"/>
      <c r="DMS60" s="173"/>
      <c r="DMT60" s="173"/>
      <c r="DMU60" s="173"/>
      <c r="DMV60" s="173"/>
      <c r="DMW60" s="173"/>
      <c r="DMX60" s="173"/>
      <c r="DMY60" s="173"/>
      <c r="DMZ60" s="173"/>
      <c r="DNA60" s="173"/>
      <c r="DNB60" s="173"/>
      <c r="DNC60" s="173"/>
      <c r="DND60" s="173"/>
      <c r="DNE60" s="173"/>
      <c r="DNF60" s="173"/>
      <c r="DNG60" s="173"/>
      <c r="DNH60" s="173"/>
      <c r="DNI60" s="173"/>
      <c r="DNJ60" s="173"/>
      <c r="DNK60" s="173"/>
      <c r="DNL60" s="173"/>
      <c r="DNM60" s="173"/>
      <c r="DNN60" s="173"/>
      <c r="DNO60" s="173"/>
      <c r="DNP60" s="173"/>
      <c r="DNQ60" s="173"/>
      <c r="DNR60" s="173"/>
      <c r="DNS60" s="173"/>
      <c r="DNT60" s="173"/>
      <c r="DNU60" s="173"/>
      <c r="DNV60" s="173"/>
      <c r="DNW60" s="173"/>
      <c r="DNX60" s="173"/>
      <c r="DNY60" s="173"/>
      <c r="DNZ60" s="173"/>
      <c r="DOA60" s="173"/>
      <c r="DOB60" s="173"/>
      <c r="DOC60" s="173"/>
      <c r="DOD60" s="173"/>
      <c r="DOE60" s="173"/>
      <c r="DOF60" s="173"/>
      <c r="DOG60" s="173"/>
      <c r="DOH60" s="173"/>
      <c r="DOI60" s="173"/>
      <c r="DOJ60" s="173"/>
      <c r="DOK60" s="173"/>
      <c r="DOL60" s="173"/>
      <c r="DOM60" s="173"/>
      <c r="DON60" s="173"/>
      <c r="DOO60" s="173"/>
      <c r="DOP60" s="173"/>
      <c r="DOQ60" s="173"/>
      <c r="DOR60" s="173"/>
      <c r="DOS60" s="173"/>
      <c r="DOT60" s="173"/>
      <c r="DOU60" s="173"/>
      <c r="DOV60" s="173"/>
      <c r="DOW60" s="173"/>
      <c r="DOX60" s="173"/>
      <c r="DOY60" s="173"/>
      <c r="DOZ60" s="173"/>
      <c r="DPA60" s="173"/>
      <c r="DPB60" s="173"/>
      <c r="DPC60" s="173"/>
      <c r="DPD60" s="173"/>
      <c r="DPE60" s="173"/>
      <c r="DPF60" s="173"/>
      <c r="DPG60" s="173"/>
      <c r="DPH60" s="173"/>
      <c r="DPI60" s="173"/>
      <c r="DPJ60" s="173"/>
      <c r="DPK60" s="173"/>
      <c r="DPL60" s="173"/>
      <c r="DPM60" s="173"/>
      <c r="DPN60" s="173"/>
      <c r="DPO60" s="173"/>
      <c r="DPP60" s="173"/>
      <c r="DPQ60" s="173"/>
      <c r="DPR60" s="173"/>
      <c r="DPS60" s="173"/>
      <c r="DPT60" s="173"/>
      <c r="DPU60" s="173"/>
      <c r="DPV60" s="173"/>
      <c r="DPW60" s="173"/>
      <c r="DPX60" s="173"/>
      <c r="DPY60" s="173"/>
      <c r="DPZ60" s="173"/>
      <c r="DQA60" s="173"/>
      <c r="DQB60" s="173"/>
      <c r="DQC60" s="173"/>
      <c r="DQD60" s="173"/>
      <c r="DQE60" s="173"/>
      <c r="DQF60" s="173"/>
      <c r="DQG60" s="173"/>
      <c r="DQH60" s="173"/>
      <c r="DQI60" s="173"/>
      <c r="DQJ60" s="173"/>
      <c r="DQK60" s="173"/>
      <c r="DQL60" s="173"/>
      <c r="DQM60" s="173"/>
      <c r="DQN60" s="173"/>
      <c r="DQO60" s="173"/>
      <c r="DQP60" s="173"/>
      <c r="DQQ60" s="173"/>
      <c r="DQR60" s="173"/>
      <c r="DQS60" s="173"/>
      <c r="DQT60" s="173"/>
      <c r="DQU60" s="173"/>
      <c r="DQV60" s="173"/>
      <c r="DQW60" s="173"/>
      <c r="DQX60" s="173"/>
      <c r="DQY60" s="173"/>
      <c r="DQZ60" s="173"/>
      <c r="DRA60" s="173"/>
      <c r="DRB60" s="173"/>
      <c r="DRC60" s="173"/>
      <c r="DRD60" s="173"/>
      <c r="DRE60" s="173"/>
      <c r="DRF60" s="173"/>
      <c r="DRG60" s="173"/>
      <c r="DRH60" s="173"/>
      <c r="DRI60" s="173"/>
      <c r="DRJ60" s="173"/>
      <c r="DRK60" s="173"/>
      <c r="DRL60" s="173"/>
      <c r="DRM60" s="173"/>
      <c r="DRN60" s="173"/>
      <c r="DRO60" s="173"/>
      <c r="DRP60" s="173"/>
      <c r="DRQ60" s="173"/>
      <c r="DRR60" s="173"/>
      <c r="DRS60" s="173"/>
      <c r="DRT60" s="173"/>
      <c r="DRU60" s="173"/>
      <c r="DRV60" s="173"/>
      <c r="DRW60" s="173"/>
      <c r="DRX60" s="173"/>
      <c r="DRY60" s="173"/>
      <c r="DRZ60" s="173"/>
      <c r="DSA60" s="173"/>
      <c r="DSB60" s="173"/>
      <c r="DSC60" s="173"/>
      <c r="DSD60" s="173"/>
      <c r="DSE60" s="173"/>
      <c r="DSF60" s="173"/>
      <c r="DSG60" s="173"/>
      <c r="DSH60" s="173"/>
      <c r="DSI60" s="173"/>
      <c r="DSJ60" s="173"/>
      <c r="DSK60" s="173"/>
      <c r="DSL60" s="173"/>
      <c r="DSM60" s="173"/>
      <c r="DSN60" s="173"/>
      <c r="DSO60" s="173"/>
      <c r="DSP60" s="173"/>
      <c r="DSQ60" s="173"/>
      <c r="DSR60" s="173"/>
      <c r="DSS60" s="173"/>
      <c r="DST60" s="173"/>
      <c r="DSU60" s="173"/>
      <c r="DSV60" s="173"/>
      <c r="DSW60" s="173"/>
      <c r="DSX60" s="173"/>
      <c r="DSY60" s="173"/>
      <c r="DSZ60" s="173"/>
      <c r="DTA60" s="173"/>
      <c r="DTB60" s="173"/>
      <c r="DTC60" s="173"/>
      <c r="DTD60" s="173"/>
      <c r="DTE60" s="173"/>
      <c r="DTF60" s="173"/>
      <c r="DTG60" s="173"/>
      <c r="DTH60" s="173"/>
      <c r="DTI60" s="173"/>
      <c r="DTJ60" s="173"/>
      <c r="DTK60" s="173"/>
      <c r="DTL60" s="173"/>
      <c r="DTM60" s="173"/>
      <c r="DTN60" s="173"/>
      <c r="DTO60" s="173"/>
      <c r="DTP60" s="173"/>
      <c r="DTQ60" s="173"/>
      <c r="DTR60" s="173"/>
      <c r="DTS60" s="173"/>
      <c r="DTT60" s="173"/>
      <c r="DTU60" s="173"/>
      <c r="DTV60" s="173"/>
      <c r="DTW60" s="173"/>
      <c r="DTX60" s="173"/>
      <c r="DTY60" s="173"/>
      <c r="DTZ60" s="173"/>
      <c r="DUA60" s="173"/>
      <c r="DUB60" s="173"/>
      <c r="DUC60" s="173"/>
      <c r="DUD60" s="173"/>
      <c r="DUE60" s="173"/>
      <c r="DUF60" s="173"/>
      <c r="DUG60" s="173"/>
      <c r="DUH60" s="173"/>
      <c r="DUI60" s="173"/>
      <c r="DUJ60" s="173"/>
      <c r="DUK60" s="173"/>
      <c r="DUL60" s="173"/>
      <c r="DUM60" s="173"/>
      <c r="DUN60" s="173"/>
      <c r="DUO60" s="173"/>
      <c r="DUP60" s="173"/>
      <c r="DUQ60" s="173"/>
      <c r="DUR60" s="173"/>
      <c r="DUS60" s="173"/>
      <c r="DUT60" s="173"/>
      <c r="DUU60" s="173"/>
      <c r="DUV60" s="173"/>
      <c r="DUW60" s="173"/>
      <c r="DUX60" s="173"/>
      <c r="DUY60" s="173"/>
      <c r="DUZ60" s="173"/>
      <c r="DVA60" s="173"/>
      <c r="DVB60" s="173"/>
      <c r="DVC60" s="173"/>
      <c r="DVD60" s="173"/>
      <c r="DVE60" s="173"/>
      <c r="DVF60" s="173"/>
      <c r="DVG60" s="173"/>
      <c r="DVH60" s="173"/>
      <c r="DVI60" s="173"/>
      <c r="DVJ60" s="173"/>
      <c r="DVK60" s="173"/>
      <c r="DVL60" s="173"/>
      <c r="DVM60" s="173"/>
      <c r="DVN60" s="173"/>
      <c r="DVO60" s="173"/>
      <c r="DVP60" s="173"/>
      <c r="DVQ60" s="173"/>
      <c r="DVR60" s="173"/>
      <c r="DVS60" s="173"/>
      <c r="DVT60" s="173"/>
      <c r="DVU60" s="173"/>
      <c r="DVV60" s="173"/>
      <c r="DVW60" s="173"/>
      <c r="DVX60" s="173"/>
      <c r="DVY60" s="173"/>
      <c r="DVZ60" s="173"/>
      <c r="DWA60" s="173"/>
      <c r="DWB60" s="173"/>
      <c r="DWC60" s="173"/>
      <c r="DWD60" s="173"/>
      <c r="DWE60" s="173"/>
      <c r="DWF60" s="173"/>
      <c r="DWG60" s="173"/>
      <c r="DWH60" s="173"/>
      <c r="DWI60" s="173"/>
      <c r="DWJ60" s="173"/>
      <c r="DWK60" s="173"/>
      <c r="DWL60" s="173"/>
      <c r="DWM60" s="173"/>
      <c r="DWN60" s="173"/>
      <c r="DWO60" s="173"/>
      <c r="DWP60" s="173"/>
      <c r="DWQ60" s="173"/>
      <c r="DWR60" s="173"/>
      <c r="DWS60" s="173"/>
      <c r="DWT60" s="173"/>
      <c r="DWU60" s="173"/>
      <c r="DWV60" s="173"/>
      <c r="DWW60" s="173"/>
      <c r="DWX60" s="173"/>
      <c r="DWY60" s="173"/>
      <c r="DWZ60" s="173"/>
      <c r="DXA60" s="173"/>
      <c r="DXB60" s="173"/>
      <c r="DXC60" s="173"/>
      <c r="DXD60" s="173"/>
      <c r="DXE60" s="173"/>
      <c r="DXF60" s="173"/>
      <c r="DXG60" s="173"/>
      <c r="DXH60" s="173"/>
      <c r="DXI60" s="173"/>
      <c r="DXJ60" s="173"/>
      <c r="DXK60" s="173"/>
      <c r="DXL60" s="173"/>
      <c r="DXM60" s="173"/>
      <c r="DXN60" s="173"/>
      <c r="DXO60" s="173"/>
      <c r="DXP60" s="173"/>
      <c r="DXQ60" s="173"/>
      <c r="DXR60" s="173"/>
      <c r="DXS60" s="173"/>
      <c r="DXT60" s="173"/>
      <c r="DXU60" s="173"/>
      <c r="DXV60" s="173"/>
      <c r="DXW60" s="173"/>
      <c r="DXX60" s="173"/>
      <c r="DXY60" s="173"/>
      <c r="DXZ60" s="173"/>
      <c r="DYA60" s="173"/>
      <c r="DYB60" s="173"/>
      <c r="DYC60" s="173"/>
      <c r="DYD60" s="173"/>
      <c r="DYE60" s="173"/>
      <c r="DYF60" s="173"/>
      <c r="DYG60" s="173"/>
      <c r="DYH60" s="173"/>
      <c r="DYI60" s="173"/>
      <c r="DYJ60" s="173"/>
      <c r="DYK60" s="173"/>
      <c r="DYL60" s="173"/>
      <c r="DYM60" s="173"/>
      <c r="DYN60" s="173"/>
      <c r="DYO60" s="173"/>
      <c r="DYP60" s="173"/>
      <c r="DYQ60" s="173"/>
      <c r="DYR60" s="173"/>
      <c r="DYS60" s="173"/>
      <c r="DYT60" s="173"/>
      <c r="DYU60" s="173"/>
      <c r="DYV60" s="173"/>
      <c r="DYW60" s="173"/>
      <c r="DYX60" s="173"/>
      <c r="DYY60" s="173"/>
      <c r="DYZ60" s="173"/>
      <c r="DZA60" s="173"/>
      <c r="DZB60" s="173"/>
      <c r="DZC60" s="173"/>
      <c r="DZD60" s="173"/>
      <c r="DZE60" s="173"/>
      <c r="DZF60" s="173"/>
      <c r="DZG60" s="173"/>
      <c r="DZH60" s="173"/>
      <c r="DZI60" s="173"/>
      <c r="DZJ60" s="173"/>
      <c r="DZK60" s="173"/>
      <c r="DZL60" s="173"/>
      <c r="DZM60" s="173"/>
      <c r="DZN60" s="173"/>
      <c r="DZO60" s="173"/>
      <c r="DZP60" s="173"/>
      <c r="DZQ60" s="173"/>
      <c r="DZR60" s="173"/>
      <c r="DZS60" s="173"/>
      <c r="DZT60" s="173"/>
      <c r="DZU60" s="173"/>
      <c r="DZV60" s="173"/>
      <c r="DZW60" s="173"/>
      <c r="DZX60" s="173"/>
      <c r="DZY60" s="173"/>
      <c r="DZZ60" s="173"/>
      <c r="EAA60" s="173"/>
      <c r="EAB60" s="173"/>
      <c r="EAC60" s="173"/>
      <c r="EAD60" s="173"/>
      <c r="EAE60" s="173"/>
      <c r="EAF60" s="173"/>
      <c r="EAG60" s="173"/>
      <c r="EAH60" s="173"/>
      <c r="EAI60" s="173"/>
      <c r="EAJ60" s="173"/>
      <c r="EAK60" s="173"/>
      <c r="EAL60" s="173"/>
      <c r="EAM60" s="173"/>
      <c r="EAN60" s="173"/>
      <c r="EAO60" s="173"/>
      <c r="EAP60" s="173"/>
      <c r="EAQ60" s="173"/>
      <c r="EAR60" s="173"/>
      <c r="EAS60" s="173"/>
      <c r="EAT60" s="173"/>
      <c r="EAU60" s="173"/>
      <c r="EAV60" s="173"/>
      <c r="EAW60" s="173"/>
      <c r="EAX60" s="173"/>
      <c r="EAY60" s="173"/>
      <c r="EAZ60" s="173"/>
      <c r="EBA60" s="173"/>
      <c r="EBB60" s="173"/>
      <c r="EBC60" s="173"/>
      <c r="EBD60" s="173"/>
      <c r="EBE60" s="173"/>
      <c r="EBF60" s="173"/>
      <c r="EBG60" s="173"/>
      <c r="EBH60" s="173"/>
      <c r="EBI60" s="173"/>
      <c r="EBJ60" s="173"/>
      <c r="EBK60" s="173"/>
      <c r="EBL60" s="173"/>
      <c r="EBM60" s="173"/>
      <c r="EBN60" s="173"/>
      <c r="EBO60" s="173"/>
      <c r="EBP60" s="173"/>
      <c r="EBQ60" s="173"/>
      <c r="EBR60" s="173"/>
      <c r="EBS60" s="173"/>
      <c r="EBT60" s="173"/>
      <c r="EBU60" s="173"/>
      <c r="EBV60" s="173"/>
      <c r="EBW60" s="173"/>
      <c r="EBX60" s="173"/>
      <c r="EBY60" s="173"/>
      <c r="EBZ60" s="173"/>
      <c r="ECA60" s="173"/>
      <c r="ECB60" s="173"/>
      <c r="ECC60" s="173"/>
      <c r="ECD60" s="173"/>
      <c r="ECE60" s="173"/>
      <c r="ECF60" s="173"/>
      <c r="ECG60" s="173"/>
      <c r="ECH60" s="173"/>
      <c r="ECI60" s="173"/>
      <c r="ECJ60" s="173"/>
      <c r="ECK60" s="173"/>
      <c r="ECL60" s="173"/>
      <c r="ECM60" s="173"/>
      <c r="ECN60" s="173"/>
      <c r="ECO60" s="173"/>
      <c r="ECP60" s="173"/>
      <c r="ECQ60" s="173"/>
      <c r="ECR60" s="173"/>
      <c r="ECS60" s="173"/>
      <c r="ECT60" s="173"/>
      <c r="ECU60" s="173"/>
      <c r="ECV60" s="173"/>
      <c r="ECW60" s="173"/>
      <c r="ECX60" s="173"/>
      <c r="ECY60" s="173"/>
      <c r="ECZ60" s="173"/>
      <c r="EDA60" s="173"/>
      <c r="EDB60" s="173"/>
      <c r="EDC60" s="173"/>
      <c r="EDD60" s="173"/>
      <c r="EDE60" s="173"/>
      <c r="EDF60" s="173"/>
      <c r="EDG60" s="173"/>
      <c r="EDH60" s="173"/>
      <c r="EDI60" s="173"/>
      <c r="EDJ60" s="173"/>
      <c r="EDK60" s="173"/>
      <c r="EDL60" s="173"/>
      <c r="EDM60" s="173"/>
      <c r="EDN60" s="173"/>
      <c r="EDO60" s="173"/>
      <c r="EDP60" s="173"/>
      <c r="EDQ60" s="173"/>
      <c r="EDR60" s="173"/>
      <c r="EDS60" s="173"/>
      <c r="EDT60" s="173"/>
      <c r="EDU60" s="173"/>
      <c r="EDV60" s="173"/>
      <c r="EDW60" s="173"/>
      <c r="EDX60" s="173"/>
      <c r="EDY60" s="173"/>
      <c r="EDZ60" s="173"/>
      <c r="EEA60" s="173"/>
      <c r="EEB60" s="173"/>
      <c r="EEC60" s="173"/>
      <c r="EED60" s="173"/>
      <c r="EEE60" s="173"/>
      <c r="EEF60" s="173"/>
      <c r="EEG60" s="173"/>
      <c r="EEH60" s="173"/>
      <c r="EEI60" s="173"/>
      <c r="EEJ60" s="173"/>
      <c r="EEK60" s="173"/>
      <c r="EEL60" s="173"/>
      <c r="EEM60" s="173"/>
      <c r="EEN60" s="173"/>
      <c r="EEO60" s="173"/>
      <c r="EEP60" s="173"/>
      <c r="EEQ60" s="173"/>
      <c r="EER60" s="173"/>
      <c r="EES60" s="173"/>
      <c r="EET60" s="173"/>
      <c r="EEU60" s="173"/>
      <c r="EEV60" s="173"/>
      <c r="EEW60" s="173"/>
      <c r="EEX60" s="173"/>
      <c r="EEY60" s="173"/>
      <c r="EEZ60" s="173"/>
      <c r="EFA60" s="173"/>
      <c r="EFB60" s="173"/>
      <c r="EFC60" s="173"/>
      <c r="EFD60" s="173"/>
      <c r="EFE60" s="173"/>
      <c r="EFF60" s="173"/>
      <c r="EFG60" s="173"/>
      <c r="EFH60" s="173"/>
      <c r="EFI60" s="173"/>
      <c r="EFJ60" s="173"/>
      <c r="EFK60" s="173"/>
      <c r="EFL60" s="173"/>
      <c r="EFM60" s="173"/>
      <c r="EFN60" s="173"/>
      <c r="EFO60" s="173"/>
      <c r="EFP60" s="173"/>
      <c r="EFQ60" s="173"/>
      <c r="EFR60" s="173"/>
      <c r="EFS60" s="173"/>
      <c r="EFT60" s="173"/>
      <c r="EFU60" s="173"/>
      <c r="EFV60" s="173"/>
      <c r="EFW60" s="173"/>
      <c r="EFX60" s="173"/>
      <c r="EFY60" s="173"/>
      <c r="EFZ60" s="173"/>
      <c r="EGA60" s="173"/>
      <c r="EGB60" s="173"/>
      <c r="EGC60" s="173"/>
      <c r="EGD60" s="173"/>
      <c r="EGE60" s="173"/>
      <c r="EGF60" s="173"/>
      <c r="EGG60" s="173"/>
      <c r="EGH60" s="173"/>
      <c r="EGI60" s="173"/>
      <c r="EGJ60" s="173"/>
      <c r="EGK60" s="173"/>
      <c r="EGL60" s="173"/>
      <c r="EGM60" s="173"/>
      <c r="EGN60" s="173"/>
      <c r="EGO60" s="173"/>
      <c r="EGP60" s="173"/>
      <c r="EGQ60" s="173"/>
      <c r="EGR60" s="173"/>
      <c r="EGS60" s="173"/>
      <c r="EGT60" s="173"/>
      <c r="EGU60" s="173"/>
      <c r="EGV60" s="173"/>
      <c r="EGW60" s="173"/>
      <c r="EGX60" s="173"/>
      <c r="EGY60" s="173"/>
      <c r="EGZ60" s="173"/>
      <c r="EHA60" s="173"/>
      <c r="EHB60" s="173"/>
      <c r="EHC60" s="173"/>
      <c r="EHD60" s="173"/>
      <c r="EHE60" s="173"/>
      <c r="EHF60" s="173"/>
      <c r="EHG60" s="173"/>
      <c r="EHH60" s="173"/>
      <c r="EHI60" s="173"/>
      <c r="EHJ60" s="173"/>
      <c r="EHK60" s="173"/>
      <c r="EHL60" s="173"/>
      <c r="EHM60" s="173"/>
      <c r="EHN60" s="173"/>
      <c r="EHO60" s="173"/>
      <c r="EHP60" s="173"/>
      <c r="EHQ60" s="173"/>
      <c r="EHR60" s="173"/>
      <c r="EHS60" s="173"/>
      <c r="EHT60" s="173"/>
      <c r="EHU60" s="173"/>
      <c r="EHV60" s="173"/>
      <c r="EHW60" s="173"/>
      <c r="EHX60" s="173"/>
      <c r="EHY60" s="173"/>
      <c r="EHZ60" s="173"/>
      <c r="EIA60" s="173"/>
      <c r="EIB60" s="173"/>
      <c r="EIC60" s="173"/>
      <c r="EID60" s="173"/>
      <c r="EIE60" s="173"/>
      <c r="EIF60" s="173"/>
      <c r="EIG60" s="173"/>
      <c r="EIH60" s="173"/>
      <c r="EII60" s="173"/>
      <c r="EIJ60" s="173"/>
      <c r="EIK60" s="173"/>
      <c r="EIL60" s="173"/>
      <c r="EIM60" s="173"/>
      <c r="EIN60" s="173"/>
      <c r="EIO60" s="173"/>
      <c r="EIP60" s="173"/>
      <c r="EIQ60" s="173"/>
      <c r="EIR60" s="173"/>
      <c r="EIS60" s="173"/>
      <c r="EIT60" s="173"/>
      <c r="EIU60" s="173"/>
      <c r="EIV60" s="173"/>
      <c r="EIW60" s="173"/>
      <c r="EIX60" s="173"/>
      <c r="EIY60" s="173"/>
      <c r="EIZ60" s="173"/>
      <c r="EJA60" s="173"/>
      <c r="EJB60" s="173"/>
      <c r="EJC60" s="173"/>
      <c r="EJD60" s="173"/>
      <c r="EJE60" s="173"/>
      <c r="EJF60" s="173"/>
      <c r="EJG60" s="173"/>
      <c r="EJH60" s="173"/>
      <c r="EJI60" s="173"/>
      <c r="EJJ60" s="173"/>
      <c r="EJK60" s="173"/>
      <c r="EJL60" s="173"/>
      <c r="EJM60" s="173"/>
      <c r="EJN60" s="173"/>
      <c r="EJO60" s="173"/>
      <c r="EJP60" s="173"/>
      <c r="EJQ60" s="173"/>
      <c r="EJR60" s="173"/>
      <c r="EJS60" s="173"/>
      <c r="EJT60" s="173"/>
      <c r="EJU60" s="173"/>
      <c r="EJV60" s="173"/>
      <c r="EJW60" s="173"/>
      <c r="EJX60" s="173"/>
      <c r="EJY60" s="173"/>
      <c r="EJZ60" s="173"/>
      <c r="EKA60" s="173"/>
      <c r="EKB60" s="173"/>
      <c r="EKC60" s="173"/>
      <c r="EKD60" s="173"/>
      <c r="EKE60" s="173"/>
      <c r="EKF60" s="173"/>
      <c r="EKG60" s="173"/>
      <c r="EKH60" s="173"/>
      <c r="EKI60" s="173"/>
      <c r="EKJ60" s="173"/>
      <c r="EKK60" s="173"/>
      <c r="EKL60" s="173"/>
      <c r="EKM60" s="173"/>
      <c r="EKN60" s="173"/>
      <c r="EKO60" s="173"/>
      <c r="EKP60" s="173"/>
      <c r="EKQ60" s="173"/>
      <c r="EKR60" s="173"/>
      <c r="EKS60" s="173"/>
      <c r="EKT60" s="173"/>
      <c r="EKU60" s="173"/>
      <c r="EKV60" s="173"/>
      <c r="EKW60" s="173"/>
      <c r="EKX60" s="173"/>
      <c r="EKY60" s="173"/>
      <c r="EKZ60" s="173"/>
      <c r="ELA60" s="173"/>
      <c r="ELB60" s="173"/>
      <c r="ELC60" s="173"/>
      <c r="ELD60" s="173"/>
      <c r="ELE60" s="173"/>
      <c r="ELF60" s="173"/>
      <c r="ELG60" s="173"/>
      <c r="ELH60" s="173"/>
      <c r="ELI60" s="173"/>
      <c r="ELJ60" s="173"/>
      <c r="ELK60" s="173"/>
      <c r="ELL60" s="173"/>
      <c r="ELM60" s="173"/>
      <c r="ELN60" s="173"/>
      <c r="ELO60" s="173"/>
      <c r="ELP60" s="173"/>
      <c r="ELQ60" s="173"/>
      <c r="ELR60" s="173"/>
      <c r="ELS60" s="173"/>
      <c r="ELT60" s="173"/>
      <c r="ELU60" s="173"/>
      <c r="ELV60" s="173"/>
      <c r="ELW60" s="173"/>
      <c r="ELX60" s="173"/>
      <c r="ELY60" s="173"/>
      <c r="ELZ60" s="173"/>
      <c r="EMA60" s="173"/>
      <c r="EMB60" s="173"/>
      <c r="EMC60" s="173"/>
      <c r="EMD60" s="173"/>
      <c r="EME60" s="173"/>
      <c r="EMF60" s="173"/>
      <c r="EMG60" s="173"/>
      <c r="EMH60" s="173"/>
      <c r="EMI60" s="173"/>
      <c r="EMJ60" s="173"/>
      <c r="EMK60" s="173"/>
      <c r="EML60" s="173"/>
      <c r="EMM60" s="173"/>
      <c r="EMN60" s="173"/>
      <c r="EMO60" s="173"/>
      <c r="EMP60" s="173"/>
      <c r="EMQ60" s="173"/>
      <c r="EMR60" s="173"/>
      <c r="EMS60" s="173"/>
      <c r="EMT60" s="173"/>
      <c r="EMU60" s="173"/>
      <c r="EMV60" s="173"/>
      <c r="EMW60" s="173"/>
      <c r="EMX60" s="173"/>
      <c r="EMY60" s="173"/>
      <c r="EMZ60" s="173"/>
      <c r="ENA60" s="173"/>
      <c r="ENB60" s="173"/>
      <c r="ENC60" s="173"/>
      <c r="END60" s="173"/>
      <c r="ENE60" s="173"/>
      <c r="ENF60" s="173"/>
      <c r="ENG60" s="173"/>
      <c r="ENH60" s="173"/>
      <c r="ENI60" s="173"/>
      <c r="ENJ60" s="173"/>
      <c r="ENK60" s="173"/>
      <c r="ENL60" s="173"/>
      <c r="ENM60" s="173"/>
      <c r="ENN60" s="173"/>
      <c r="ENO60" s="173"/>
      <c r="ENP60" s="173"/>
      <c r="ENQ60" s="173"/>
      <c r="ENR60" s="173"/>
      <c r="ENS60" s="173"/>
      <c r="ENT60" s="173"/>
      <c r="ENU60" s="173"/>
      <c r="ENV60" s="173"/>
      <c r="ENW60" s="173"/>
      <c r="ENX60" s="173"/>
      <c r="ENY60" s="173"/>
      <c r="ENZ60" s="173"/>
      <c r="EOA60" s="173"/>
      <c r="EOB60" s="173"/>
      <c r="EOC60" s="173"/>
      <c r="EOD60" s="173"/>
      <c r="EOE60" s="173"/>
      <c r="EOF60" s="173"/>
      <c r="EOG60" s="173"/>
      <c r="EOH60" s="173"/>
      <c r="EOI60" s="173"/>
      <c r="EOJ60" s="173"/>
      <c r="EOK60" s="173"/>
      <c r="EOL60" s="173"/>
      <c r="EOM60" s="173"/>
      <c r="EON60" s="173"/>
      <c r="EOO60" s="173"/>
      <c r="EOP60" s="173"/>
      <c r="EOQ60" s="173"/>
      <c r="EOR60" s="173"/>
      <c r="EOS60" s="173"/>
      <c r="EOT60" s="173"/>
      <c r="EOU60" s="173"/>
      <c r="EOV60" s="173"/>
      <c r="EOW60" s="173"/>
      <c r="EOX60" s="173"/>
      <c r="EOY60" s="173"/>
      <c r="EOZ60" s="173"/>
      <c r="EPA60" s="173"/>
      <c r="EPB60" s="173"/>
      <c r="EPC60" s="173"/>
      <c r="EPD60" s="173"/>
      <c r="EPE60" s="173"/>
      <c r="EPF60" s="173"/>
      <c r="EPG60" s="173"/>
      <c r="EPH60" s="173"/>
      <c r="EPI60" s="173"/>
      <c r="EPJ60" s="173"/>
      <c r="EPK60" s="173"/>
      <c r="EPL60" s="173"/>
      <c r="EPM60" s="173"/>
      <c r="EPN60" s="173"/>
      <c r="EPO60" s="173"/>
      <c r="EPP60" s="173"/>
      <c r="EPQ60" s="173"/>
      <c r="EPR60" s="173"/>
      <c r="EPS60" s="173"/>
      <c r="EPT60" s="173"/>
      <c r="EPU60" s="173"/>
      <c r="EPV60" s="173"/>
      <c r="EPW60" s="173"/>
      <c r="EPX60" s="173"/>
      <c r="EPY60" s="173"/>
      <c r="EPZ60" s="173"/>
      <c r="EQA60" s="173"/>
      <c r="EQB60" s="173"/>
      <c r="EQC60" s="173"/>
      <c r="EQD60" s="173"/>
      <c r="EQE60" s="173"/>
      <c r="EQF60" s="173"/>
      <c r="EQG60" s="173"/>
      <c r="EQH60" s="173"/>
      <c r="EQI60" s="173"/>
      <c r="EQJ60" s="173"/>
      <c r="EQK60" s="173"/>
      <c r="EQL60" s="173"/>
      <c r="EQM60" s="173"/>
      <c r="EQN60" s="173"/>
      <c r="EQO60" s="173"/>
      <c r="EQP60" s="173"/>
      <c r="EQQ60" s="173"/>
      <c r="EQR60" s="173"/>
      <c r="EQS60" s="173"/>
      <c r="EQT60" s="173"/>
      <c r="EQU60" s="173"/>
      <c r="EQV60" s="173"/>
      <c r="EQW60" s="173"/>
      <c r="EQX60" s="173"/>
      <c r="EQY60" s="173"/>
      <c r="EQZ60" s="173"/>
      <c r="ERA60" s="173"/>
      <c r="ERB60" s="173"/>
      <c r="ERC60" s="173"/>
      <c r="ERD60" s="173"/>
      <c r="ERE60" s="173"/>
      <c r="ERF60" s="173"/>
      <c r="ERG60" s="173"/>
      <c r="ERH60" s="173"/>
      <c r="ERI60" s="173"/>
      <c r="ERJ60" s="173"/>
      <c r="ERK60" s="173"/>
      <c r="ERL60" s="173"/>
      <c r="ERM60" s="173"/>
      <c r="ERN60" s="173"/>
      <c r="ERO60" s="173"/>
      <c r="ERP60" s="173"/>
      <c r="ERQ60" s="173"/>
      <c r="ERR60" s="173"/>
      <c r="ERS60" s="173"/>
      <c r="ERT60" s="173"/>
      <c r="ERU60" s="173"/>
      <c r="ERV60" s="173"/>
      <c r="ERW60" s="173"/>
      <c r="ERX60" s="173"/>
      <c r="ERY60" s="173"/>
      <c r="ERZ60" s="173"/>
      <c r="ESA60" s="173"/>
      <c r="ESB60" s="173"/>
      <c r="ESC60" s="173"/>
      <c r="ESD60" s="173"/>
      <c r="ESE60" s="173"/>
      <c r="ESF60" s="173"/>
      <c r="ESG60" s="173"/>
      <c r="ESH60" s="173"/>
      <c r="ESI60" s="173"/>
      <c r="ESJ60" s="173"/>
      <c r="ESK60" s="173"/>
      <c r="ESL60" s="173"/>
      <c r="ESM60" s="173"/>
      <c r="ESN60" s="173"/>
      <c r="ESO60" s="173"/>
      <c r="ESP60" s="173"/>
      <c r="ESQ60" s="173"/>
      <c r="ESR60" s="173"/>
      <c r="ESS60" s="173"/>
      <c r="EST60" s="173"/>
      <c r="ESU60" s="173"/>
      <c r="ESV60" s="173"/>
      <c r="ESW60" s="173"/>
      <c r="ESX60" s="173"/>
      <c r="ESY60" s="173"/>
      <c r="ESZ60" s="173"/>
      <c r="ETA60" s="173"/>
      <c r="ETB60" s="173"/>
      <c r="ETC60" s="173"/>
      <c r="ETD60" s="173"/>
      <c r="ETE60" s="173"/>
      <c r="ETF60" s="173"/>
      <c r="ETG60" s="173"/>
      <c r="ETH60" s="173"/>
      <c r="ETI60" s="173"/>
      <c r="ETJ60" s="173"/>
      <c r="ETK60" s="173"/>
      <c r="ETL60" s="173"/>
      <c r="ETM60" s="173"/>
      <c r="ETN60" s="173"/>
      <c r="ETO60" s="173"/>
      <c r="ETP60" s="173"/>
      <c r="ETQ60" s="173"/>
      <c r="ETR60" s="173"/>
      <c r="ETS60" s="173"/>
      <c r="ETT60" s="173"/>
      <c r="ETU60" s="173"/>
      <c r="ETV60" s="173"/>
      <c r="ETW60" s="173"/>
      <c r="ETX60" s="173"/>
      <c r="ETY60" s="173"/>
      <c r="ETZ60" s="173"/>
      <c r="EUA60" s="173"/>
      <c r="EUB60" s="173"/>
      <c r="EUC60" s="173"/>
      <c r="EUD60" s="173"/>
      <c r="EUE60" s="173"/>
      <c r="EUF60" s="173"/>
      <c r="EUG60" s="173"/>
      <c r="EUH60" s="173"/>
      <c r="EUI60" s="173"/>
      <c r="EUJ60" s="173"/>
      <c r="EUK60" s="173"/>
      <c r="EUL60" s="173"/>
      <c r="EUM60" s="173"/>
      <c r="EUN60" s="173"/>
      <c r="EUO60" s="173"/>
      <c r="EUP60" s="173"/>
      <c r="EUQ60" s="173"/>
      <c r="EUR60" s="173"/>
      <c r="EUS60" s="173"/>
      <c r="EUT60" s="173"/>
      <c r="EUU60" s="173"/>
      <c r="EUV60" s="173"/>
      <c r="EUW60" s="173"/>
      <c r="EUX60" s="173"/>
      <c r="EUY60" s="173"/>
      <c r="EUZ60" s="173"/>
      <c r="EVA60" s="173"/>
      <c r="EVB60" s="173"/>
      <c r="EVC60" s="173"/>
      <c r="EVD60" s="173"/>
      <c r="EVE60" s="173"/>
      <c r="EVF60" s="173"/>
      <c r="EVG60" s="173"/>
      <c r="EVH60" s="173"/>
      <c r="EVI60" s="173"/>
      <c r="EVJ60" s="173"/>
      <c r="EVK60" s="173"/>
      <c r="EVL60" s="173"/>
      <c r="EVM60" s="173"/>
      <c r="EVN60" s="173"/>
      <c r="EVO60" s="173"/>
      <c r="EVP60" s="173"/>
      <c r="EVQ60" s="173"/>
      <c r="EVR60" s="173"/>
      <c r="EVS60" s="173"/>
      <c r="EVT60" s="173"/>
      <c r="EVU60" s="173"/>
      <c r="EVV60" s="173"/>
      <c r="EVW60" s="173"/>
      <c r="EVX60" s="173"/>
      <c r="EVY60" s="173"/>
      <c r="EVZ60" s="173"/>
      <c r="EWA60" s="173"/>
      <c r="EWB60" s="173"/>
      <c r="EWC60" s="173"/>
      <c r="EWD60" s="173"/>
      <c r="EWE60" s="173"/>
      <c r="EWF60" s="173"/>
      <c r="EWG60" s="173"/>
      <c r="EWH60" s="173"/>
      <c r="EWI60" s="173"/>
      <c r="EWJ60" s="173"/>
      <c r="EWK60" s="173"/>
      <c r="EWL60" s="173"/>
      <c r="EWM60" s="173"/>
      <c r="EWN60" s="173"/>
      <c r="EWO60" s="173"/>
      <c r="EWP60" s="173"/>
      <c r="EWQ60" s="173"/>
      <c r="EWR60" s="173"/>
      <c r="EWS60" s="173"/>
      <c r="EWT60" s="173"/>
      <c r="EWU60" s="173"/>
      <c r="EWV60" s="173"/>
      <c r="EWW60" s="173"/>
      <c r="EWX60" s="173"/>
      <c r="EWY60" s="173"/>
      <c r="EWZ60" s="173"/>
      <c r="EXA60" s="173"/>
      <c r="EXB60" s="173"/>
      <c r="EXC60" s="173"/>
      <c r="EXD60" s="173"/>
      <c r="EXE60" s="173"/>
      <c r="EXF60" s="173"/>
      <c r="EXG60" s="173"/>
      <c r="EXH60" s="173"/>
      <c r="EXI60" s="173"/>
      <c r="EXJ60" s="173"/>
      <c r="EXK60" s="173"/>
      <c r="EXL60" s="173"/>
      <c r="EXM60" s="173"/>
      <c r="EXN60" s="173"/>
      <c r="EXO60" s="173"/>
      <c r="EXP60" s="173"/>
      <c r="EXQ60" s="173"/>
      <c r="EXR60" s="173"/>
      <c r="EXS60" s="173"/>
      <c r="EXT60" s="173"/>
      <c r="EXU60" s="173"/>
      <c r="EXV60" s="173"/>
      <c r="EXW60" s="173"/>
      <c r="EXX60" s="173"/>
      <c r="EXY60" s="173"/>
      <c r="EXZ60" s="173"/>
      <c r="EYA60" s="173"/>
      <c r="EYB60" s="173"/>
      <c r="EYC60" s="173"/>
      <c r="EYD60" s="173"/>
      <c r="EYE60" s="173"/>
      <c r="EYF60" s="173"/>
      <c r="EYG60" s="173"/>
      <c r="EYH60" s="173"/>
      <c r="EYI60" s="173"/>
      <c r="EYJ60" s="173"/>
      <c r="EYK60" s="173"/>
      <c r="EYL60" s="173"/>
      <c r="EYM60" s="173"/>
      <c r="EYN60" s="173"/>
      <c r="EYO60" s="173"/>
      <c r="EYP60" s="173"/>
      <c r="EYQ60" s="173"/>
      <c r="EYR60" s="173"/>
      <c r="EYS60" s="173"/>
      <c r="EYT60" s="173"/>
      <c r="EYU60" s="173"/>
      <c r="EYV60" s="173"/>
      <c r="EYW60" s="173"/>
      <c r="EYX60" s="173"/>
      <c r="EYY60" s="173"/>
      <c r="EYZ60" s="173"/>
      <c r="EZA60" s="173"/>
      <c r="EZB60" s="173"/>
      <c r="EZC60" s="173"/>
      <c r="EZD60" s="173"/>
      <c r="EZE60" s="173"/>
      <c r="EZF60" s="173"/>
      <c r="EZG60" s="173"/>
      <c r="EZH60" s="173"/>
      <c r="EZI60" s="173"/>
      <c r="EZJ60" s="173"/>
      <c r="EZK60" s="173"/>
      <c r="EZL60" s="173"/>
      <c r="EZM60" s="173"/>
      <c r="EZN60" s="173"/>
      <c r="EZO60" s="173"/>
      <c r="EZP60" s="173"/>
      <c r="EZQ60" s="173"/>
      <c r="EZR60" s="173"/>
      <c r="EZS60" s="173"/>
      <c r="EZT60" s="173"/>
      <c r="EZU60" s="173"/>
      <c r="EZV60" s="173"/>
      <c r="EZW60" s="173"/>
      <c r="EZX60" s="173"/>
      <c r="EZY60" s="173"/>
      <c r="EZZ60" s="173"/>
      <c r="FAA60" s="173"/>
      <c r="FAB60" s="173"/>
      <c r="FAC60" s="173"/>
      <c r="FAD60" s="173"/>
      <c r="FAE60" s="173"/>
      <c r="FAF60" s="173"/>
      <c r="FAG60" s="173"/>
      <c r="FAH60" s="173"/>
      <c r="FAI60" s="173"/>
      <c r="FAJ60" s="173"/>
      <c r="FAK60" s="173"/>
      <c r="FAL60" s="173"/>
      <c r="FAM60" s="173"/>
      <c r="FAN60" s="173"/>
      <c r="FAO60" s="173"/>
      <c r="FAP60" s="173"/>
      <c r="FAQ60" s="173"/>
      <c r="FAR60" s="173"/>
      <c r="FAS60" s="173"/>
      <c r="FAT60" s="173"/>
      <c r="FAU60" s="173"/>
      <c r="FAV60" s="173"/>
      <c r="FAW60" s="173"/>
      <c r="FAX60" s="173"/>
      <c r="FAY60" s="173"/>
      <c r="FAZ60" s="173"/>
      <c r="FBA60" s="173"/>
      <c r="FBB60" s="173"/>
      <c r="FBC60" s="173"/>
      <c r="FBD60" s="173"/>
      <c r="FBE60" s="173"/>
      <c r="FBF60" s="173"/>
      <c r="FBG60" s="173"/>
      <c r="FBH60" s="173"/>
      <c r="FBI60" s="173"/>
      <c r="FBJ60" s="173"/>
      <c r="FBK60" s="173"/>
      <c r="FBL60" s="173"/>
      <c r="FBM60" s="173"/>
      <c r="FBN60" s="173"/>
      <c r="FBO60" s="173"/>
      <c r="FBP60" s="173"/>
      <c r="FBQ60" s="173"/>
      <c r="FBR60" s="173"/>
      <c r="FBS60" s="173"/>
      <c r="FBT60" s="173"/>
      <c r="FBU60" s="173"/>
      <c r="FBV60" s="173"/>
      <c r="FBW60" s="173"/>
      <c r="FBX60" s="173"/>
      <c r="FBY60" s="173"/>
      <c r="FBZ60" s="173"/>
      <c r="FCA60" s="173"/>
      <c r="FCB60" s="173"/>
      <c r="FCC60" s="173"/>
      <c r="FCD60" s="173"/>
      <c r="FCE60" s="173"/>
      <c r="FCF60" s="173"/>
      <c r="FCG60" s="173"/>
      <c r="FCH60" s="173"/>
      <c r="FCI60" s="173"/>
      <c r="FCJ60" s="173"/>
      <c r="FCK60" s="173"/>
      <c r="FCL60" s="173"/>
      <c r="FCM60" s="173"/>
      <c r="FCN60" s="173"/>
      <c r="FCO60" s="173"/>
      <c r="FCP60" s="173"/>
      <c r="FCQ60" s="173"/>
      <c r="FCR60" s="173"/>
      <c r="FCS60" s="173"/>
      <c r="FCT60" s="173"/>
      <c r="FCU60" s="173"/>
      <c r="FCV60" s="173"/>
      <c r="FCW60" s="173"/>
      <c r="FCX60" s="173"/>
      <c r="FCY60" s="173"/>
      <c r="FCZ60" s="173"/>
      <c r="FDA60" s="173"/>
      <c r="FDB60" s="173"/>
      <c r="FDC60" s="173"/>
      <c r="FDD60" s="173"/>
      <c r="FDE60" s="173"/>
      <c r="FDF60" s="173"/>
      <c r="FDG60" s="173"/>
      <c r="FDH60" s="173"/>
      <c r="FDI60" s="173"/>
      <c r="FDJ60" s="173"/>
      <c r="FDK60" s="173"/>
      <c r="FDL60" s="173"/>
      <c r="FDM60" s="173"/>
      <c r="FDN60" s="173"/>
      <c r="FDO60" s="173"/>
      <c r="FDP60" s="173"/>
      <c r="FDQ60" s="173"/>
      <c r="FDR60" s="173"/>
      <c r="FDS60" s="173"/>
      <c r="FDT60" s="173"/>
      <c r="FDU60" s="173"/>
      <c r="FDV60" s="173"/>
      <c r="FDW60" s="173"/>
      <c r="FDX60" s="173"/>
      <c r="FDY60" s="173"/>
      <c r="FDZ60" s="173"/>
      <c r="FEA60" s="173"/>
      <c r="FEB60" s="173"/>
      <c r="FEC60" s="173"/>
      <c r="FED60" s="173"/>
      <c r="FEE60" s="173"/>
      <c r="FEF60" s="173"/>
      <c r="FEG60" s="173"/>
      <c r="FEH60" s="173"/>
      <c r="FEI60" s="173"/>
      <c r="FEJ60" s="173"/>
      <c r="FEK60" s="173"/>
      <c r="FEL60" s="173"/>
      <c r="FEM60" s="173"/>
      <c r="FEN60" s="173"/>
      <c r="FEO60" s="173"/>
      <c r="FEP60" s="173"/>
      <c r="FEQ60" s="173"/>
      <c r="FER60" s="173"/>
      <c r="FES60" s="173"/>
      <c r="FET60" s="173"/>
      <c r="FEU60" s="173"/>
      <c r="FEV60" s="173"/>
      <c r="FEW60" s="173"/>
      <c r="FEX60" s="173"/>
      <c r="FEY60" s="173"/>
      <c r="FEZ60" s="173"/>
      <c r="FFA60" s="173"/>
      <c r="FFB60" s="173"/>
      <c r="FFC60" s="173"/>
      <c r="FFD60" s="173"/>
      <c r="FFE60" s="173"/>
      <c r="FFF60" s="173"/>
      <c r="FFG60" s="173"/>
      <c r="FFH60" s="173"/>
      <c r="FFI60" s="173"/>
      <c r="FFJ60" s="173"/>
      <c r="FFK60" s="173"/>
      <c r="FFL60" s="173"/>
      <c r="FFM60" s="173"/>
      <c r="FFN60" s="173"/>
      <c r="FFO60" s="173"/>
      <c r="FFP60" s="173"/>
      <c r="FFQ60" s="173"/>
      <c r="FFR60" s="173"/>
      <c r="FFS60" s="173"/>
      <c r="FFT60" s="173"/>
      <c r="FFU60" s="173"/>
      <c r="FFV60" s="173"/>
      <c r="FFW60" s="173"/>
      <c r="FFX60" s="173"/>
      <c r="FFY60" s="173"/>
      <c r="FFZ60" s="173"/>
      <c r="FGA60" s="173"/>
      <c r="FGB60" s="173"/>
      <c r="FGC60" s="173"/>
      <c r="FGD60" s="173"/>
      <c r="FGE60" s="173"/>
      <c r="FGF60" s="173"/>
      <c r="FGG60" s="173"/>
      <c r="FGH60" s="173"/>
      <c r="FGI60" s="173"/>
      <c r="FGJ60" s="173"/>
      <c r="FGK60" s="173"/>
      <c r="FGL60" s="173"/>
      <c r="FGM60" s="173"/>
      <c r="FGN60" s="173"/>
      <c r="FGO60" s="173"/>
      <c r="FGP60" s="173"/>
      <c r="FGQ60" s="173"/>
      <c r="FGR60" s="173"/>
      <c r="FGS60" s="173"/>
      <c r="FGT60" s="173"/>
      <c r="FGU60" s="173"/>
      <c r="FGV60" s="173"/>
      <c r="FGW60" s="173"/>
      <c r="FGX60" s="173"/>
      <c r="FGY60" s="173"/>
      <c r="FGZ60" s="173"/>
      <c r="FHA60" s="173"/>
      <c r="FHB60" s="173"/>
      <c r="FHC60" s="173"/>
      <c r="FHD60" s="173"/>
      <c r="FHE60" s="173"/>
      <c r="FHF60" s="173"/>
      <c r="FHG60" s="173"/>
      <c r="FHH60" s="173"/>
      <c r="FHI60" s="173"/>
      <c r="FHJ60" s="173"/>
      <c r="FHK60" s="173"/>
      <c r="FHL60" s="173"/>
      <c r="FHM60" s="173"/>
      <c r="FHN60" s="173"/>
      <c r="FHO60" s="173"/>
      <c r="FHP60" s="173"/>
      <c r="FHQ60" s="173"/>
      <c r="FHR60" s="173"/>
      <c r="FHS60" s="173"/>
      <c r="FHT60" s="173"/>
      <c r="FHU60" s="173"/>
      <c r="FHV60" s="173"/>
      <c r="FHW60" s="173"/>
      <c r="FHX60" s="173"/>
      <c r="FHY60" s="173"/>
      <c r="FHZ60" s="173"/>
      <c r="FIA60" s="173"/>
      <c r="FIB60" s="173"/>
      <c r="FIC60" s="173"/>
      <c r="FID60" s="173"/>
      <c r="FIE60" s="173"/>
      <c r="FIF60" s="173"/>
      <c r="FIG60" s="173"/>
      <c r="FIH60" s="173"/>
      <c r="FII60" s="173"/>
      <c r="FIJ60" s="173"/>
      <c r="FIK60" s="173"/>
      <c r="FIL60" s="173"/>
      <c r="FIM60" s="173"/>
      <c r="FIN60" s="173"/>
      <c r="FIO60" s="173"/>
      <c r="FIP60" s="173"/>
      <c r="FIQ60" s="173"/>
      <c r="FIR60" s="173"/>
      <c r="FIS60" s="173"/>
      <c r="FIT60" s="173"/>
      <c r="FIU60" s="173"/>
      <c r="FIV60" s="173"/>
      <c r="FIW60" s="173"/>
      <c r="FIX60" s="173"/>
      <c r="FIY60" s="173"/>
      <c r="FIZ60" s="173"/>
      <c r="FJA60" s="173"/>
      <c r="FJB60" s="173"/>
      <c r="FJC60" s="173"/>
      <c r="FJD60" s="173"/>
      <c r="FJE60" s="173"/>
      <c r="FJF60" s="173"/>
      <c r="FJG60" s="173"/>
      <c r="FJH60" s="173"/>
      <c r="FJI60" s="173"/>
      <c r="FJJ60" s="173"/>
      <c r="FJK60" s="173"/>
      <c r="FJL60" s="173"/>
      <c r="FJM60" s="173"/>
      <c r="FJN60" s="173"/>
      <c r="FJO60" s="173"/>
      <c r="FJP60" s="173"/>
      <c r="FJQ60" s="173"/>
      <c r="FJR60" s="173"/>
      <c r="FJS60" s="173"/>
      <c r="FJT60" s="173"/>
      <c r="FJU60" s="173"/>
      <c r="FJV60" s="173"/>
      <c r="FJW60" s="173"/>
      <c r="FJX60" s="173"/>
      <c r="FJY60" s="173"/>
      <c r="FJZ60" s="173"/>
      <c r="FKA60" s="173"/>
      <c r="FKB60" s="173"/>
      <c r="FKC60" s="173"/>
      <c r="FKD60" s="173"/>
      <c r="FKE60" s="173"/>
      <c r="FKF60" s="173"/>
      <c r="FKG60" s="173"/>
      <c r="FKH60" s="173"/>
      <c r="FKI60" s="173"/>
      <c r="FKJ60" s="173"/>
      <c r="FKK60" s="173"/>
      <c r="FKL60" s="173"/>
      <c r="FKM60" s="173"/>
      <c r="FKN60" s="173"/>
      <c r="FKO60" s="173"/>
      <c r="FKP60" s="173"/>
      <c r="FKQ60" s="173"/>
      <c r="FKR60" s="173"/>
      <c r="FKS60" s="173"/>
      <c r="FKT60" s="173"/>
      <c r="FKU60" s="173"/>
      <c r="FKV60" s="173"/>
      <c r="FKW60" s="173"/>
      <c r="FKX60" s="173"/>
      <c r="FKY60" s="173"/>
      <c r="FKZ60" s="173"/>
      <c r="FLA60" s="173"/>
      <c r="FLB60" s="173"/>
      <c r="FLC60" s="173"/>
      <c r="FLD60" s="173"/>
      <c r="FLE60" s="173"/>
      <c r="FLF60" s="173"/>
      <c r="FLG60" s="173"/>
      <c r="FLH60" s="173"/>
      <c r="FLI60" s="173"/>
      <c r="FLJ60" s="173"/>
      <c r="FLK60" s="173"/>
      <c r="FLL60" s="173"/>
      <c r="FLM60" s="173"/>
      <c r="FLN60" s="173"/>
      <c r="FLO60" s="173"/>
      <c r="FLP60" s="173"/>
      <c r="FLQ60" s="173"/>
      <c r="FLR60" s="173"/>
      <c r="FLS60" s="173"/>
      <c r="FLT60" s="173"/>
      <c r="FLU60" s="173"/>
      <c r="FLV60" s="173"/>
      <c r="FLW60" s="173"/>
      <c r="FLX60" s="173"/>
      <c r="FLY60" s="173"/>
      <c r="FLZ60" s="173"/>
      <c r="FMA60" s="173"/>
      <c r="FMB60" s="173"/>
      <c r="FMC60" s="173"/>
      <c r="FMD60" s="173"/>
      <c r="FME60" s="173"/>
      <c r="FMF60" s="173"/>
      <c r="FMG60" s="173"/>
      <c r="FMH60" s="173"/>
      <c r="FMI60" s="173"/>
      <c r="FMJ60" s="173"/>
      <c r="FMK60" s="173"/>
      <c r="FML60" s="173"/>
      <c r="FMM60" s="173"/>
      <c r="FMN60" s="173"/>
      <c r="FMO60" s="173"/>
      <c r="FMP60" s="173"/>
      <c r="FMQ60" s="173"/>
      <c r="FMR60" s="173"/>
      <c r="FMS60" s="173"/>
      <c r="FMT60" s="173"/>
      <c r="FMU60" s="173"/>
      <c r="FMV60" s="173"/>
      <c r="FMW60" s="173"/>
      <c r="FMX60" s="173"/>
      <c r="FMY60" s="173"/>
      <c r="FMZ60" s="173"/>
      <c r="FNA60" s="173"/>
      <c r="FNB60" s="173"/>
      <c r="FNC60" s="173"/>
      <c r="FND60" s="173"/>
      <c r="FNE60" s="173"/>
      <c r="FNF60" s="173"/>
      <c r="FNG60" s="173"/>
      <c r="FNH60" s="173"/>
      <c r="FNI60" s="173"/>
      <c r="FNJ60" s="173"/>
      <c r="FNK60" s="173"/>
      <c r="FNL60" s="173"/>
      <c r="FNM60" s="173"/>
      <c r="FNN60" s="173"/>
      <c r="FNO60" s="173"/>
      <c r="FNP60" s="173"/>
      <c r="FNQ60" s="173"/>
      <c r="FNR60" s="173"/>
      <c r="FNS60" s="173"/>
      <c r="FNT60" s="173"/>
      <c r="FNU60" s="173"/>
      <c r="FNV60" s="173"/>
      <c r="FNW60" s="173"/>
      <c r="FNX60" s="173"/>
      <c r="FNY60" s="173"/>
      <c r="FNZ60" s="173"/>
      <c r="FOA60" s="173"/>
      <c r="FOB60" s="173"/>
      <c r="FOC60" s="173"/>
      <c r="FOD60" s="173"/>
      <c r="FOE60" s="173"/>
      <c r="FOF60" s="173"/>
      <c r="FOG60" s="173"/>
      <c r="FOH60" s="173"/>
      <c r="FOI60" s="173"/>
      <c r="FOJ60" s="173"/>
      <c r="FOK60" s="173"/>
      <c r="FOL60" s="173"/>
      <c r="FOM60" s="173"/>
      <c r="FON60" s="173"/>
      <c r="FOO60" s="173"/>
      <c r="FOP60" s="173"/>
      <c r="FOQ60" s="173"/>
      <c r="FOR60" s="173"/>
      <c r="FOS60" s="173"/>
      <c r="FOT60" s="173"/>
      <c r="FOU60" s="173"/>
      <c r="FOV60" s="173"/>
      <c r="FOW60" s="173"/>
      <c r="FOX60" s="173"/>
      <c r="FOY60" s="173"/>
      <c r="FOZ60" s="173"/>
      <c r="FPA60" s="173"/>
      <c r="FPB60" s="173"/>
      <c r="FPC60" s="173"/>
      <c r="FPD60" s="173"/>
      <c r="FPE60" s="173"/>
      <c r="FPF60" s="173"/>
      <c r="FPG60" s="173"/>
      <c r="FPH60" s="173"/>
      <c r="FPI60" s="173"/>
      <c r="FPJ60" s="173"/>
      <c r="FPK60" s="173"/>
      <c r="FPL60" s="173"/>
      <c r="FPM60" s="173"/>
      <c r="FPN60" s="173"/>
      <c r="FPO60" s="173"/>
      <c r="FPP60" s="173"/>
      <c r="FPQ60" s="173"/>
      <c r="FPR60" s="173"/>
      <c r="FPS60" s="173"/>
      <c r="FPT60" s="173"/>
      <c r="FPU60" s="173"/>
      <c r="FPV60" s="173"/>
      <c r="FPW60" s="173"/>
      <c r="FPX60" s="173"/>
      <c r="FPY60" s="173"/>
      <c r="FPZ60" s="173"/>
      <c r="FQA60" s="173"/>
      <c r="FQB60" s="173"/>
      <c r="FQC60" s="173"/>
      <c r="FQD60" s="173"/>
      <c r="FQE60" s="173"/>
      <c r="FQF60" s="173"/>
      <c r="FQG60" s="173"/>
      <c r="FQH60" s="173"/>
      <c r="FQI60" s="173"/>
      <c r="FQJ60" s="173"/>
      <c r="FQK60" s="173"/>
      <c r="FQL60" s="173"/>
      <c r="FQM60" s="173"/>
      <c r="FQN60" s="173"/>
      <c r="FQO60" s="173"/>
      <c r="FQP60" s="173"/>
      <c r="FQQ60" s="173"/>
      <c r="FQR60" s="173"/>
      <c r="FQS60" s="173"/>
      <c r="FQT60" s="173"/>
      <c r="FQU60" s="173"/>
      <c r="FQV60" s="173"/>
      <c r="FQW60" s="173"/>
      <c r="FQX60" s="173"/>
      <c r="FQY60" s="173"/>
      <c r="FQZ60" s="173"/>
      <c r="FRA60" s="173"/>
      <c r="FRB60" s="173"/>
      <c r="FRC60" s="173"/>
      <c r="FRD60" s="173"/>
      <c r="FRE60" s="173"/>
      <c r="FRF60" s="173"/>
      <c r="FRG60" s="173"/>
      <c r="FRH60" s="173"/>
      <c r="FRI60" s="173"/>
      <c r="FRJ60" s="173"/>
      <c r="FRK60" s="173"/>
      <c r="FRL60" s="173"/>
      <c r="FRM60" s="173"/>
      <c r="FRN60" s="173"/>
      <c r="FRO60" s="173"/>
      <c r="FRP60" s="173"/>
      <c r="FRQ60" s="173"/>
      <c r="FRR60" s="173"/>
      <c r="FRS60" s="173"/>
      <c r="FRT60" s="173"/>
      <c r="FRU60" s="173"/>
      <c r="FRV60" s="173"/>
      <c r="FRW60" s="173"/>
      <c r="FRX60" s="173"/>
      <c r="FRY60" s="173"/>
      <c r="FRZ60" s="173"/>
      <c r="FSA60" s="173"/>
      <c r="FSB60" s="173"/>
      <c r="FSC60" s="173"/>
      <c r="FSD60" s="173"/>
      <c r="FSE60" s="173"/>
      <c r="FSF60" s="173"/>
      <c r="FSG60" s="173"/>
      <c r="FSH60" s="173"/>
      <c r="FSI60" s="173"/>
      <c r="FSJ60" s="173"/>
      <c r="FSK60" s="173"/>
      <c r="FSL60" s="173"/>
      <c r="FSM60" s="173"/>
      <c r="FSN60" s="173"/>
      <c r="FSO60" s="173"/>
      <c r="FSP60" s="173"/>
      <c r="FSQ60" s="173"/>
      <c r="FSR60" s="173"/>
      <c r="FSS60" s="173"/>
      <c r="FST60" s="173"/>
      <c r="FSU60" s="173"/>
      <c r="FSV60" s="173"/>
      <c r="FSW60" s="173"/>
      <c r="FSX60" s="173"/>
      <c r="FSY60" s="173"/>
      <c r="FSZ60" s="173"/>
      <c r="FTA60" s="173"/>
      <c r="FTB60" s="173"/>
      <c r="FTC60" s="173"/>
      <c r="FTD60" s="173"/>
      <c r="FTE60" s="173"/>
      <c r="FTF60" s="173"/>
      <c r="FTG60" s="173"/>
      <c r="FTH60" s="173"/>
      <c r="FTI60" s="173"/>
      <c r="FTJ60" s="173"/>
      <c r="FTK60" s="173"/>
      <c r="FTL60" s="173"/>
      <c r="FTM60" s="173"/>
      <c r="FTN60" s="173"/>
      <c r="FTO60" s="173"/>
      <c r="FTP60" s="173"/>
      <c r="FTQ60" s="173"/>
      <c r="FTR60" s="173"/>
      <c r="FTS60" s="173"/>
      <c r="FTT60" s="173"/>
      <c r="FTU60" s="173"/>
      <c r="FTV60" s="173"/>
      <c r="FTW60" s="173"/>
      <c r="FTX60" s="173"/>
      <c r="FTY60" s="173"/>
      <c r="FTZ60" s="173"/>
      <c r="FUA60" s="173"/>
      <c r="FUB60" s="173"/>
      <c r="FUC60" s="173"/>
      <c r="FUD60" s="173"/>
      <c r="FUE60" s="173"/>
      <c r="FUF60" s="173"/>
      <c r="FUG60" s="173"/>
      <c r="FUH60" s="173"/>
      <c r="FUI60" s="173"/>
      <c r="FUJ60" s="173"/>
      <c r="FUK60" s="173"/>
      <c r="FUL60" s="173"/>
      <c r="FUM60" s="173"/>
      <c r="FUN60" s="173"/>
      <c r="FUO60" s="173"/>
      <c r="FUP60" s="173"/>
      <c r="FUQ60" s="173"/>
      <c r="FUR60" s="173"/>
      <c r="FUS60" s="173"/>
      <c r="FUT60" s="173"/>
      <c r="FUU60" s="173"/>
      <c r="FUV60" s="173"/>
      <c r="FUW60" s="173"/>
      <c r="FUX60" s="173"/>
      <c r="FUY60" s="173"/>
      <c r="FUZ60" s="173"/>
      <c r="FVA60" s="173"/>
      <c r="FVB60" s="173"/>
      <c r="FVC60" s="173"/>
      <c r="FVD60" s="173"/>
      <c r="FVE60" s="173"/>
      <c r="FVF60" s="173"/>
      <c r="FVG60" s="173"/>
      <c r="FVH60" s="173"/>
      <c r="FVI60" s="173"/>
      <c r="FVJ60" s="173"/>
      <c r="FVK60" s="173"/>
      <c r="FVL60" s="173"/>
      <c r="FVM60" s="173"/>
      <c r="FVN60" s="173"/>
      <c r="FVO60" s="173"/>
      <c r="FVP60" s="173"/>
      <c r="FVQ60" s="173"/>
      <c r="FVR60" s="173"/>
      <c r="FVS60" s="173"/>
      <c r="FVT60" s="173"/>
      <c r="FVU60" s="173"/>
      <c r="FVV60" s="173"/>
      <c r="FVW60" s="173"/>
      <c r="FVX60" s="173"/>
      <c r="FVY60" s="173"/>
      <c r="FVZ60" s="173"/>
      <c r="FWA60" s="173"/>
      <c r="FWB60" s="173"/>
      <c r="FWC60" s="173"/>
      <c r="FWD60" s="173"/>
      <c r="FWE60" s="173"/>
      <c r="FWF60" s="173"/>
      <c r="FWG60" s="173"/>
      <c r="FWH60" s="173"/>
      <c r="FWI60" s="173"/>
      <c r="FWJ60" s="173"/>
      <c r="FWK60" s="173"/>
      <c r="FWL60" s="173"/>
      <c r="FWM60" s="173"/>
      <c r="FWN60" s="173"/>
      <c r="FWO60" s="173"/>
      <c r="FWP60" s="173"/>
      <c r="FWQ60" s="173"/>
      <c r="FWR60" s="173"/>
      <c r="FWS60" s="173"/>
      <c r="FWT60" s="173"/>
      <c r="FWU60" s="173"/>
      <c r="FWV60" s="173"/>
      <c r="FWW60" s="173"/>
      <c r="FWX60" s="173"/>
      <c r="FWY60" s="173"/>
      <c r="FWZ60" s="173"/>
      <c r="FXA60" s="173"/>
      <c r="FXB60" s="173"/>
      <c r="FXC60" s="173"/>
      <c r="FXD60" s="173"/>
      <c r="FXE60" s="173"/>
      <c r="FXF60" s="173"/>
      <c r="FXG60" s="173"/>
      <c r="FXH60" s="173"/>
      <c r="FXI60" s="173"/>
      <c r="FXJ60" s="173"/>
      <c r="FXK60" s="173"/>
      <c r="FXL60" s="173"/>
      <c r="FXM60" s="173"/>
      <c r="FXN60" s="173"/>
      <c r="FXO60" s="173"/>
      <c r="FXP60" s="173"/>
      <c r="FXQ60" s="173"/>
      <c r="FXR60" s="173"/>
      <c r="FXS60" s="173"/>
      <c r="FXT60" s="173"/>
      <c r="FXU60" s="173"/>
      <c r="FXV60" s="173"/>
      <c r="FXW60" s="173"/>
      <c r="FXX60" s="173"/>
      <c r="FXY60" s="173"/>
      <c r="FXZ60" s="173"/>
      <c r="FYA60" s="173"/>
      <c r="FYB60" s="173"/>
      <c r="FYC60" s="173"/>
      <c r="FYD60" s="173"/>
      <c r="FYE60" s="173"/>
      <c r="FYF60" s="173"/>
      <c r="FYG60" s="173"/>
      <c r="FYH60" s="173"/>
      <c r="FYI60" s="173"/>
      <c r="FYJ60" s="173"/>
      <c r="FYK60" s="173"/>
      <c r="FYL60" s="173"/>
      <c r="FYM60" s="173"/>
      <c r="FYN60" s="173"/>
      <c r="FYO60" s="173"/>
      <c r="FYP60" s="173"/>
      <c r="FYQ60" s="173"/>
      <c r="FYR60" s="173"/>
      <c r="FYS60" s="173"/>
      <c r="FYT60" s="173"/>
      <c r="FYU60" s="173"/>
      <c r="FYV60" s="173"/>
      <c r="FYW60" s="173"/>
      <c r="FYX60" s="173"/>
      <c r="FYY60" s="173"/>
      <c r="FYZ60" s="173"/>
      <c r="FZA60" s="173"/>
      <c r="FZB60" s="173"/>
      <c r="FZC60" s="173"/>
      <c r="FZD60" s="173"/>
      <c r="FZE60" s="173"/>
      <c r="FZF60" s="173"/>
      <c r="FZG60" s="173"/>
      <c r="FZH60" s="173"/>
      <c r="FZI60" s="173"/>
      <c r="FZJ60" s="173"/>
      <c r="FZK60" s="173"/>
      <c r="FZL60" s="173"/>
      <c r="FZM60" s="173"/>
      <c r="FZN60" s="173"/>
      <c r="FZO60" s="173"/>
      <c r="FZP60" s="173"/>
      <c r="FZQ60" s="173"/>
      <c r="FZR60" s="173"/>
      <c r="FZS60" s="173"/>
      <c r="FZT60" s="173"/>
      <c r="FZU60" s="173"/>
      <c r="FZV60" s="173"/>
      <c r="FZW60" s="173"/>
      <c r="FZX60" s="173"/>
      <c r="FZY60" s="173"/>
      <c r="FZZ60" s="173"/>
      <c r="GAA60" s="173"/>
      <c r="GAB60" s="173"/>
      <c r="GAC60" s="173"/>
      <c r="GAD60" s="173"/>
      <c r="GAE60" s="173"/>
      <c r="GAF60" s="173"/>
      <c r="GAG60" s="173"/>
      <c r="GAH60" s="173"/>
      <c r="GAI60" s="173"/>
      <c r="GAJ60" s="173"/>
      <c r="GAK60" s="173"/>
      <c r="GAL60" s="173"/>
      <c r="GAM60" s="173"/>
      <c r="GAN60" s="173"/>
      <c r="GAO60" s="173"/>
      <c r="GAP60" s="173"/>
      <c r="GAQ60" s="173"/>
      <c r="GAR60" s="173"/>
      <c r="GAS60" s="173"/>
      <c r="GAT60" s="173"/>
      <c r="GAU60" s="173"/>
      <c r="GAV60" s="173"/>
      <c r="GAW60" s="173"/>
      <c r="GAX60" s="173"/>
      <c r="GAY60" s="173"/>
      <c r="GAZ60" s="173"/>
      <c r="GBA60" s="173"/>
      <c r="GBB60" s="173"/>
      <c r="GBC60" s="173"/>
      <c r="GBD60" s="173"/>
      <c r="GBE60" s="173"/>
      <c r="GBF60" s="173"/>
      <c r="GBG60" s="173"/>
      <c r="GBH60" s="173"/>
      <c r="GBI60" s="173"/>
      <c r="GBJ60" s="173"/>
      <c r="GBK60" s="173"/>
      <c r="GBL60" s="173"/>
      <c r="GBM60" s="173"/>
      <c r="GBN60" s="173"/>
      <c r="GBO60" s="173"/>
      <c r="GBP60" s="173"/>
      <c r="GBQ60" s="173"/>
      <c r="GBR60" s="173"/>
      <c r="GBS60" s="173"/>
      <c r="GBT60" s="173"/>
      <c r="GBU60" s="173"/>
      <c r="GBV60" s="173"/>
      <c r="GBW60" s="173"/>
      <c r="GBX60" s="173"/>
      <c r="GBY60" s="173"/>
      <c r="GBZ60" s="173"/>
      <c r="GCA60" s="173"/>
      <c r="GCB60" s="173"/>
      <c r="GCC60" s="173"/>
      <c r="GCD60" s="173"/>
      <c r="GCE60" s="173"/>
      <c r="GCF60" s="173"/>
      <c r="GCG60" s="173"/>
      <c r="GCH60" s="173"/>
      <c r="GCI60" s="173"/>
      <c r="GCJ60" s="173"/>
      <c r="GCK60" s="173"/>
      <c r="GCL60" s="173"/>
      <c r="GCM60" s="173"/>
      <c r="GCN60" s="173"/>
      <c r="GCO60" s="173"/>
      <c r="GCP60" s="173"/>
      <c r="GCQ60" s="173"/>
      <c r="GCR60" s="173"/>
      <c r="GCS60" s="173"/>
      <c r="GCT60" s="173"/>
      <c r="GCU60" s="173"/>
      <c r="GCV60" s="173"/>
      <c r="GCW60" s="173"/>
      <c r="GCX60" s="173"/>
      <c r="GCY60" s="173"/>
      <c r="GCZ60" s="173"/>
      <c r="GDA60" s="173"/>
      <c r="GDB60" s="173"/>
      <c r="GDC60" s="173"/>
      <c r="GDD60" s="173"/>
      <c r="GDE60" s="173"/>
      <c r="GDF60" s="173"/>
      <c r="GDG60" s="173"/>
      <c r="GDH60" s="173"/>
      <c r="GDI60" s="173"/>
      <c r="GDJ60" s="173"/>
      <c r="GDK60" s="173"/>
      <c r="GDL60" s="173"/>
      <c r="GDM60" s="173"/>
      <c r="GDN60" s="173"/>
      <c r="GDO60" s="173"/>
      <c r="GDP60" s="173"/>
      <c r="GDQ60" s="173"/>
      <c r="GDR60" s="173"/>
      <c r="GDS60" s="173"/>
      <c r="GDT60" s="173"/>
      <c r="GDU60" s="173"/>
      <c r="GDV60" s="173"/>
      <c r="GDW60" s="173"/>
      <c r="GDX60" s="173"/>
      <c r="GDY60" s="173"/>
      <c r="GDZ60" s="173"/>
      <c r="GEA60" s="173"/>
      <c r="GEB60" s="173"/>
      <c r="GEC60" s="173"/>
      <c r="GED60" s="173"/>
      <c r="GEE60" s="173"/>
      <c r="GEF60" s="173"/>
      <c r="GEG60" s="173"/>
      <c r="GEH60" s="173"/>
      <c r="GEI60" s="173"/>
      <c r="GEJ60" s="173"/>
      <c r="GEK60" s="173"/>
      <c r="GEL60" s="173"/>
      <c r="GEM60" s="173"/>
      <c r="GEN60" s="173"/>
      <c r="GEO60" s="173"/>
      <c r="GEP60" s="173"/>
      <c r="GEQ60" s="173"/>
      <c r="GER60" s="173"/>
      <c r="GES60" s="173"/>
      <c r="GET60" s="173"/>
      <c r="GEU60" s="173"/>
      <c r="GEV60" s="173"/>
      <c r="GEW60" s="173"/>
      <c r="GEX60" s="173"/>
      <c r="GEY60" s="173"/>
      <c r="GEZ60" s="173"/>
      <c r="GFA60" s="173"/>
      <c r="GFB60" s="173"/>
      <c r="GFC60" s="173"/>
      <c r="GFD60" s="173"/>
      <c r="GFE60" s="173"/>
      <c r="GFF60" s="173"/>
      <c r="GFG60" s="173"/>
      <c r="GFH60" s="173"/>
      <c r="GFI60" s="173"/>
      <c r="GFJ60" s="173"/>
      <c r="GFK60" s="173"/>
      <c r="GFL60" s="173"/>
      <c r="GFM60" s="173"/>
      <c r="GFN60" s="173"/>
      <c r="GFO60" s="173"/>
      <c r="GFP60" s="173"/>
      <c r="GFQ60" s="173"/>
      <c r="GFR60" s="173"/>
      <c r="GFS60" s="173"/>
      <c r="GFT60" s="173"/>
      <c r="GFU60" s="173"/>
      <c r="GFV60" s="173"/>
      <c r="GFW60" s="173"/>
      <c r="GFX60" s="173"/>
      <c r="GFY60" s="173"/>
      <c r="GFZ60" s="173"/>
      <c r="GGA60" s="173"/>
      <c r="GGB60" s="173"/>
      <c r="GGC60" s="173"/>
      <c r="GGD60" s="173"/>
      <c r="GGE60" s="173"/>
      <c r="GGF60" s="173"/>
      <c r="GGG60" s="173"/>
      <c r="GGH60" s="173"/>
      <c r="GGI60" s="173"/>
      <c r="GGJ60" s="173"/>
      <c r="GGK60" s="173"/>
      <c r="GGL60" s="173"/>
      <c r="GGM60" s="173"/>
      <c r="GGN60" s="173"/>
      <c r="GGO60" s="173"/>
      <c r="GGP60" s="173"/>
      <c r="GGQ60" s="173"/>
      <c r="GGR60" s="173"/>
      <c r="GGS60" s="173"/>
      <c r="GGT60" s="173"/>
      <c r="GGU60" s="173"/>
      <c r="GGV60" s="173"/>
      <c r="GGW60" s="173"/>
      <c r="GGX60" s="173"/>
      <c r="GGY60" s="173"/>
      <c r="GGZ60" s="173"/>
      <c r="GHA60" s="173"/>
      <c r="GHB60" s="173"/>
      <c r="GHC60" s="173"/>
      <c r="GHD60" s="173"/>
      <c r="GHE60" s="173"/>
      <c r="GHF60" s="173"/>
      <c r="GHG60" s="173"/>
      <c r="GHH60" s="173"/>
      <c r="GHI60" s="173"/>
      <c r="GHJ60" s="173"/>
      <c r="GHK60" s="173"/>
      <c r="GHL60" s="173"/>
      <c r="GHM60" s="173"/>
      <c r="GHN60" s="173"/>
      <c r="GHO60" s="173"/>
      <c r="GHP60" s="173"/>
      <c r="GHQ60" s="173"/>
      <c r="GHR60" s="173"/>
      <c r="GHS60" s="173"/>
      <c r="GHT60" s="173"/>
      <c r="GHU60" s="173"/>
      <c r="GHV60" s="173"/>
      <c r="GHW60" s="173"/>
      <c r="GHX60" s="173"/>
      <c r="GHY60" s="173"/>
      <c r="GHZ60" s="173"/>
      <c r="GIA60" s="173"/>
      <c r="GIB60" s="173"/>
      <c r="GIC60" s="173"/>
      <c r="GID60" s="173"/>
      <c r="GIE60" s="173"/>
      <c r="GIF60" s="173"/>
      <c r="GIG60" s="173"/>
      <c r="GIH60" s="173"/>
      <c r="GII60" s="173"/>
      <c r="GIJ60" s="173"/>
      <c r="GIK60" s="173"/>
      <c r="GIL60" s="173"/>
      <c r="GIM60" s="173"/>
      <c r="GIN60" s="173"/>
      <c r="GIO60" s="173"/>
      <c r="GIP60" s="173"/>
      <c r="GIQ60" s="173"/>
      <c r="GIR60" s="173"/>
      <c r="GIS60" s="173"/>
      <c r="GIT60" s="173"/>
      <c r="GIU60" s="173"/>
      <c r="GIV60" s="173"/>
      <c r="GIW60" s="173"/>
      <c r="GIX60" s="173"/>
      <c r="GIY60" s="173"/>
      <c r="GIZ60" s="173"/>
      <c r="GJA60" s="173"/>
      <c r="GJB60" s="173"/>
      <c r="GJC60" s="173"/>
      <c r="GJD60" s="173"/>
      <c r="GJE60" s="173"/>
      <c r="GJF60" s="173"/>
      <c r="GJG60" s="173"/>
      <c r="GJH60" s="173"/>
      <c r="GJI60" s="173"/>
      <c r="GJJ60" s="173"/>
      <c r="GJK60" s="173"/>
      <c r="GJL60" s="173"/>
      <c r="GJM60" s="173"/>
      <c r="GJN60" s="173"/>
      <c r="GJO60" s="173"/>
      <c r="GJP60" s="173"/>
      <c r="GJQ60" s="173"/>
      <c r="GJR60" s="173"/>
      <c r="GJS60" s="173"/>
      <c r="GJT60" s="173"/>
      <c r="GJU60" s="173"/>
      <c r="GJV60" s="173"/>
      <c r="GJW60" s="173"/>
      <c r="GJX60" s="173"/>
      <c r="GJY60" s="173"/>
      <c r="GJZ60" s="173"/>
      <c r="GKA60" s="173"/>
      <c r="GKB60" s="173"/>
      <c r="GKC60" s="173"/>
      <c r="GKD60" s="173"/>
      <c r="GKE60" s="173"/>
      <c r="GKF60" s="173"/>
      <c r="GKG60" s="173"/>
      <c r="GKH60" s="173"/>
      <c r="GKI60" s="173"/>
      <c r="GKJ60" s="173"/>
      <c r="GKK60" s="173"/>
      <c r="GKL60" s="173"/>
      <c r="GKM60" s="173"/>
      <c r="GKN60" s="173"/>
      <c r="GKO60" s="173"/>
      <c r="GKP60" s="173"/>
      <c r="GKQ60" s="173"/>
      <c r="GKR60" s="173"/>
      <c r="GKS60" s="173"/>
      <c r="GKT60" s="173"/>
      <c r="GKU60" s="173"/>
      <c r="GKV60" s="173"/>
      <c r="GKW60" s="173"/>
      <c r="GKX60" s="173"/>
      <c r="GKY60" s="173"/>
      <c r="GKZ60" s="173"/>
      <c r="GLA60" s="173"/>
      <c r="GLB60" s="173"/>
      <c r="GLC60" s="173"/>
      <c r="GLD60" s="173"/>
      <c r="GLE60" s="173"/>
      <c r="GLF60" s="173"/>
      <c r="GLG60" s="173"/>
      <c r="GLH60" s="173"/>
      <c r="GLI60" s="173"/>
      <c r="GLJ60" s="173"/>
      <c r="GLK60" s="173"/>
      <c r="GLL60" s="173"/>
      <c r="GLM60" s="173"/>
      <c r="GLN60" s="173"/>
      <c r="GLO60" s="173"/>
      <c r="GLP60" s="173"/>
      <c r="GLQ60" s="173"/>
      <c r="GLR60" s="173"/>
      <c r="GLS60" s="173"/>
      <c r="GLT60" s="173"/>
      <c r="GLU60" s="173"/>
      <c r="GLV60" s="173"/>
      <c r="GLW60" s="173"/>
      <c r="GLX60" s="173"/>
      <c r="GLY60" s="173"/>
      <c r="GLZ60" s="173"/>
      <c r="GMA60" s="173"/>
      <c r="GMB60" s="173"/>
      <c r="GMC60" s="173"/>
      <c r="GMD60" s="173"/>
      <c r="GME60" s="173"/>
      <c r="GMF60" s="173"/>
      <c r="GMG60" s="173"/>
      <c r="GMH60" s="173"/>
      <c r="GMI60" s="173"/>
      <c r="GMJ60" s="173"/>
      <c r="GMK60" s="173"/>
      <c r="GML60" s="173"/>
      <c r="GMM60" s="173"/>
      <c r="GMN60" s="173"/>
      <c r="GMO60" s="173"/>
      <c r="GMP60" s="173"/>
      <c r="GMQ60" s="173"/>
      <c r="GMR60" s="173"/>
      <c r="GMS60" s="173"/>
      <c r="GMT60" s="173"/>
      <c r="GMU60" s="173"/>
      <c r="GMV60" s="173"/>
      <c r="GMW60" s="173"/>
      <c r="GMX60" s="173"/>
      <c r="GMY60" s="173"/>
      <c r="GMZ60" s="173"/>
      <c r="GNA60" s="173"/>
      <c r="GNB60" s="173"/>
      <c r="GNC60" s="173"/>
      <c r="GND60" s="173"/>
      <c r="GNE60" s="173"/>
      <c r="GNF60" s="173"/>
      <c r="GNG60" s="173"/>
      <c r="GNH60" s="173"/>
      <c r="GNI60" s="173"/>
      <c r="GNJ60" s="173"/>
      <c r="GNK60" s="173"/>
      <c r="GNL60" s="173"/>
      <c r="GNM60" s="173"/>
      <c r="GNN60" s="173"/>
      <c r="GNO60" s="173"/>
      <c r="GNP60" s="173"/>
      <c r="GNQ60" s="173"/>
      <c r="GNR60" s="173"/>
      <c r="GNS60" s="173"/>
      <c r="GNT60" s="173"/>
      <c r="GNU60" s="173"/>
      <c r="GNV60" s="173"/>
      <c r="GNW60" s="173"/>
      <c r="GNX60" s="173"/>
      <c r="GNY60" s="173"/>
      <c r="GNZ60" s="173"/>
      <c r="GOA60" s="173"/>
      <c r="GOB60" s="173"/>
      <c r="GOC60" s="173"/>
      <c r="GOD60" s="173"/>
      <c r="GOE60" s="173"/>
      <c r="GOF60" s="173"/>
      <c r="GOG60" s="173"/>
      <c r="GOH60" s="173"/>
      <c r="GOI60" s="173"/>
      <c r="GOJ60" s="173"/>
      <c r="GOK60" s="173"/>
      <c r="GOL60" s="173"/>
      <c r="GOM60" s="173"/>
      <c r="GON60" s="173"/>
      <c r="GOO60" s="173"/>
      <c r="GOP60" s="173"/>
      <c r="GOQ60" s="173"/>
      <c r="GOR60" s="173"/>
      <c r="GOS60" s="173"/>
      <c r="GOT60" s="173"/>
      <c r="GOU60" s="173"/>
      <c r="GOV60" s="173"/>
      <c r="GOW60" s="173"/>
      <c r="GOX60" s="173"/>
      <c r="GOY60" s="173"/>
      <c r="GOZ60" s="173"/>
      <c r="GPA60" s="173"/>
      <c r="GPB60" s="173"/>
      <c r="GPC60" s="173"/>
      <c r="GPD60" s="173"/>
      <c r="GPE60" s="173"/>
      <c r="GPF60" s="173"/>
      <c r="GPG60" s="173"/>
      <c r="GPH60" s="173"/>
      <c r="GPI60" s="173"/>
      <c r="GPJ60" s="173"/>
      <c r="GPK60" s="173"/>
      <c r="GPL60" s="173"/>
      <c r="GPM60" s="173"/>
      <c r="GPN60" s="173"/>
      <c r="GPO60" s="173"/>
      <c r="GPP60" s="173"/>
      <c r="GPQ60" s="173"/>
      <c r="GPR60" s="173"/>
      <c r="GPS60" s="173"/>
      <c r="GPT60" s="173"/>
      <c r="GPU60" s="173"/>
      <c r="GPV60" s="173"/>
      <c r="GPW60" s="173"/>
      <c r="GPX60" s="173"/>
      <c r="GPY60" s="173"/>
      <c r="GPZ60" s="173"/>
      <c r="GQA60" s="173"/>
      <c r="GQB60" s="173"/>
      <c r="GQC60" s="173"/>
      <c r="GQD60" s="173"/>
      <c r="GQE60" s="173"/>
      <c r="GQF60" s="173"/>
      <c r="GQG60" s="173"/>
      <c r="GQH60" s="173"/>
      <c r="GQI60" s="173"/>
      <c r="GQJ60" s="173"/>
      <c r="GQK60" s="173"/>
      <c r="GQL60" s="173"/>
      <c r="GQM60" s="173"/>
      <c r="GQN60" s="173"/>
      <c r="GQO60" s="173"/>
      <c r="GQP60" s="173"/>
      <c r="GQQ60" s="173"/>
      <c r="GQR60" s="173"/>
      <c r="GQS60" s="173"/>
      <c r="GQT60" s="173"/>
      <c r="GQU60" s="173"/>
      <c r="GQV60" s="173"/>
      <c r="GQW60" s="173"/>
      <c r="GQX60" s="173"/>
      <c r="GQY60" s="173"/>
      <c r="GQZ60" s="173"/>
      <c r="GRA60" s="173"/>
      <c r="GRB60" s="173"/>
      <c r="GRC60" s="173"/>
      <c r="GRD60" s="173"/>
      <c r="GRE60" s="173"/>
      <c r="GRF60" s="173"/>
      <c r="GRG60" s="173"/>
      <c r="GRH60" s="173"/>
      <c r="GRI60" s="173"/>
      <c r="GRJ60" s="173"/>
      <c r="GRK60" s="173"/>
      <c r="GRL60" s="173"/>
      <c r="GRM60" s="173"/>
      <c r="GRN60" s="173"/>
      <c r="GRO60" s="173"/>
      <c r="GRP60" s="173"/>
      <c r="GRQ60" s="173"/>
      <c r="GRR60" s="173"/>
      <c r="GRS60" s="173"/>
      <c r="GRT60" s="173"/>
      <c r="GRU60" s="173"/>
      <c r="GRV60" s="173"/>
      <c r="GRW60" s="173"/>
      <c r="GRX60" s="173"/>
      <c r="GRY60" s="173"/>
      <c r="GRZ60" s="173"/>
      <c r="GSA60" s="173"/>
      <c r="GSB60" s="173"/>
      <c r="GSC60" s="173"/>
      <c r="GSD60" s="173"/>
      <c r="GSE60" s="173"/>
      <c r="GSF60" s="173"/>
      <c r="GSG60" s="173"/>
      <c r="GSH60" s="173"/>
      <c r="GSI60" s="173"/>
      <c r="GSJ60" s="173"/>
      <c r="GSK60" s="173"/>
      <c r="GSL60" s="173"/>
      <c r="GSM60" s="173"/>
      <c r="GSN60" s="173"/>
      <c r="GSO60" s="173"/>
      <c r="GSP60" s="173"/>
      <c r="GSQ60" s="173"/>
      <c r="GSR60" s="173"/>
      <c r="GSS60" s="173"/>
      <c r="GST60" s="173"/>
      <c r="GSU60" s="173"/>
      <c r="GSV60" s="173"/>
      <c r="GSW60" s="173"/>
      <c r="GSX60" s="173"/>
      <c r="GSY60" s="173"/>
      <c r="GSZ60" s="173"/>
      <c r="GTA60" s="173"/>
      <c r="GTB60" s="173"/>
      <c r="GTC60" s="173"/>
      <c r="GTD60" s="173"/>
      <c r="GTE60" s="173"/>
      <c r="GTF60" s="173"/>
      <c r="GTG60" s="173"/>
      <c r="GTH60" s="173"/>
      <c r="GTI60" s="173"/>
      <c r="GTJ60" s="173"/>
      <c r="GTK60" s="173"/>
      <c r="GTL60" s="173"/>
      <c r="GTM60" s="173"/>
      <c r="GTN60" s="173"/>
      <c r="GTO60" s="173"/>
      <c r="GTP60" s="173"/>
      <c r="GTQ60" s="173"/>
      <c r="GTR60" s="173"/>
      <c r="GTS60" s="173"/>
      <c r="GTT60" s="173"/>
      <c r="GTU60" s="173"/>
      <c r="GTV60" s="173"/>
      <c r="GTW60" s="173"/>
      <c r="GTX60" s="173"/>
      <c r="GTY60" s="173"/>
      <c r="GTZ60" s="173"/>
      <c r="GUA60" s="173"/>
      <c r="GUB60" s="173"/>
      <c r="GUC60" s="173"/>
      <c r="GUD60" s="173"/>
      <c r="GUE60" s="173"/>
      <c r="GUF60" s="173"/>
      <c r="GUG60" s="173"/>
      <c r="GUH60" s="173"/>
      <c r="GUI60" s="173"/>
      <c r="GUJ60" s="173"/>
      <c r="GUK60" s="173"/>
      <c r="GUL60" s="173"/>
      <c r="GUM60" s="173"/>
      <c r="GUN60" s="173"/>
      <c r="GUO60" s="173"/>
      <c r="GUP60" s="173"/>
      <c r="GUQ60" s="173"/>
      <c r="GUR60" s="173"/>
      <c r="GUS60" s="173"/>
      <c r="GUT60" s="173"/>
      <c r="GUU60" s="173"/>
      <c r="GUV60" s="173"/>
      <c r="GUW60" s="173"/>
      <c r="GUX60" s="173"/>
      <c r="GUY60" s="173"/>
      <c r="GUZ60" s="173"/>
      <c r="GVA60" s="173"/>
      <c r="GVB60" s="173"/>
      <c r="GVC60" s="173"/>
      <c r="GVD60" s="173"/>
      <c r="GVE60" s="173"/>
      <c r="GVF60" s="173"/>
      <c r="GVG60" s="173"/>
      <c r="GVH60" s="173"/>
      <c r="GVI60" s="173"/>
      <c r="GVJ60" s="173"/>
      <c r="GVK60" s="173"/>
      <c r="GVL60" s="173"/>
      <c r="GVM60" s="173"/>
      <c r="GVN60" s="173"/>
      <c r="GVO60" s="173"/>
      <c r="GVP60" s="173"/>
      <c r="GVQ60" s="173"/>
      <c r="GVR60" s="173"/>
      <c r="GVS60" s="173"/>
      <c r="GVT60" s="173"/>
      <c r="GVU60" s="173"/>
      <c r="GVV60" s="173"/>
      <c r="GVW60" s="173"/>
      <c r="GVX60" s="173"/>
      <c r="GVY60" s="173"/>
      <c r="GVZ60" s="173"/>
      <c r="GWA60" s="173"/>
      <c r="GWB60" s="173"/>
      <c r="GWC60" s="173"/>
      <c r="GWD60" s="173"/>
      <c r="GWE60" s="173"/>
      <c r="GWF60" s="173"/>
      <c r="GWG60" s="173"/>
      <c r="GWH60" s="173"/>
      <c r="GWI60" s="173"/>
      <c r="GWJ60" s="173"/>
      <c r="GWK60" s="173"/>
      <c r="GWL60" s="173"/>
      <c r="GWM60" s="173"/>
      <c r="GWN60" s="173"/>
      <c r="GWO60" s="173"/>
      <c r="GWP60" s="173"/>
      <c r="GWQ60" s="173"/>
      <c r="GWR60" s="173"/>
      <c r="GWS60" s="173"/>
      <c r="GWT60" s="173"/>
      <c r="GWU60" s="173"/>
      <c r="GWV60" s="173"/>
      <c r="GWW60" s="173"/>
      <c r="GWX60" s="173"/>
      <c r="GWY60" s="173"/>
      <c r="GWZ60" s="173"/>
      <c r="GXA60" s="173"/>
      <c r="GXB60" s="173"/>
      <c r="GXC60" s="173"/>
      <c r="GXD60" s="173"/>
      <c r="GXE60" s="173"/>
      <c r="GXF60" s="173"/>
      <c r="GXG60" s="173"/>
      <c r="GXH60" s="173"/>
      <c r="GXI60" s="173"/>
      <c r="GXJ60" s="173"/>
      <c r="GXK60" s="173"/>
      <c r="GXL60" s="173"/>
      <c r="GXM60" s="173"/>
      <c r="GXN60" s="173"/>
      <c r="GXO60" s="173"/>
      <c r="GXP60" s="173"/>
      <c r="GXQ60" s="173"/>
      <c r="GXR60" s="173"/>
      <c r="GXS60" s="173"/>
      <c r="GXT60" s="173"/>
      <c r="GXU60" s="173"/>
      <c r="GXV60" s="173"/>
      <c r="GXW60" s="173"/>
      <c r="GXX60" s="173"/>
      <c r="GXY60" s="173"/>
      <c r="GXZ60" s="173"/>
      <c r="GYA60" s="173"/>
      <c r="GYB60" s="173"/>
      <c r="GYC60" s="173"/>
      <c r="GYD60" s="173"/>
      <c r="GYE60" s="173"/>
      <c r="GYF60" s="173"/>
      <c r="GYG60" s="173"/>
      <c r="GYH60" s="173"/>
      <c r="GYI60" s="173"/>
      <c r="GYJ60" s="173"/>
      <c r="GYK60" s="173"/>
      <c r="GYL60" s="173"/>
      <c r="GYM60" s="173"/>
      <c r="GYN60" s="173"/>
      <c r="GYO60" s="173"/>
      <c r="GYP60" s="173"/>
      <c r="GYQ60" s="173"/>
      <c r="GYR60" s="173"/>
      <c r="GYS60" s="173"/>
      <c r="GYT60" s="173"/>
      <c r="GYU60" s="173"/>
      <c r="GYV60" s="173"/>
      <c r="GYW60" s="173"/>
      <c r="GYX60" s="173"/>
      <c r="GYY60" s="173"/>
      <c r="GYZ60" s="173"/>
      <c r="GZA60" s="173"/>
      <c r="GZB60" s="173"/>
      <c r="GZC60" s="173"/>
      <c r="GZD60" s="173"/>
      <c r="GZE60" s="173"/>
      <c r="GZF60" s="173"/>
      <c r="GZG60" s="173"/>
      <c r="GZH60" s="173"/>
      <c r="GZI60" s="173"/>
      <c r="GZJ60" s="173"/>
      <c r="GZK60" s="173"/>
      <c r="GZL60" s="173"/>
      <c r="GZM60" s="173"/>
      <c r="GZN60" s="173"/>
      <c r="GZO60" s="173"/>
      <c r="GZP60" s="173"/>
      <c r="GZQ60" s="173"/>
      <c r="GZR60" s="173"/>
      <c r="GZS60" s="173"/>
      <c r="GZT60" s="173"/>
      <c r="GZU60" s="173"/>
      <c r="GZV60" s="173"/>
      <c r="GZW60" s="173"/>
      <c r="GZX60" s="173"/>
      <c r="GZY60" s="173"/>
      <c r="GZZ60" s="173"/>
      <c r="HAA60" s="173"/>
      <c r="HAB60" s="173"/>
      <c r="HAC60" s="173"/>
      <c r="HAD60" s="173"/>
      <c r="HAE60" s="173"/>
      <c r="HAF60" s="173"/>
      <c r="HAG60" s="173"/>
      <c r="HAH60" s="173"/>
      <c r="HAI60" s="173"/>
      <c r="HAJ60" s="173"/>
      <c r="HAK60" s="173"/>
      <c r="HAL60" s="173"/>
      <c r="HAM60" s="173"/>
      <c r="HAN60" s="173"/>
      <c r="HAO60" s="173"/>
      <c r="HAP60" s="173"/>
      <c r="HAQ60" s="173"/>
      <c r="HAR60" s="173"/>
      <c r="HAS60" s="173"/>
      <c r="HAT60" s="173"/>
      <c r="HAU60" s="173"/>
      <c r="HAV60" s="173"/>
      <c r="HAW60" s="173"/>
      <c r="HAX60" s="173"/>
      <c r="HAY60" s="173"/>
      <c r="HAZ60" s="173"/>
      <c r="HBA60" s="173"/>
      <c r="HBB60" s="173"/>
      <c r="HBC60" s="173"/>
      <c r="HBD60" s="173"/>
      <c r="HBE60" s="173"/>
      <c r="HBF60" s="173"/>
      <c r="HBG60" s="173"/>
      <c r="HBH60" s="173"/>
      <c r="HBI60" s="173"/>
      <c r="HBJ60" s="173"/>
      <c r="HBK60" s="173"/>
      <c r="HBL60" s="173"/>
      <c r="HBM60" s="173"/>
      <c r="HBN60" s="173"/>
      <c r="HBO60" s="173"/>
      <c r="HBP60" s="173"/>
      <c r="HBQ60" s="173"/>
      <c r="HBR60" s="173"/>
      <c r="HBS60" s="173"/>
      <c r="HBT60" s="173"/>
      <c r="HBU60" s="173"/>
      <c r="HBV60" s="173"/>
      <c r="HBW60" s="173"/>
      <c r="HBX60" s="173"/>
      <c r="HBY60" s="173"/>
      <c r="HBZ60" s="173"/>
      <c r="HCA60" s="173"/>
      <c r="HCB60" s="173"/>
      <c r="HCC60" s="173"/>
      <c r="HCD60" s="173"/>
      <c r="HCE60" s="173"/>
      <c r="HCF60" s="173"/>
      <c r="HCG60" s="173"/>
      <c r="HCH60" s="173"/>
      <c r="HCI60" s="173"/>
      <c r="HCJ60" s="173"/>
      <c r="HCK60" s="173"/>
      <c r="HCL60" s="173"/>
      <c r="HCM60" s="173"/>
      <c r="HCN60" s="173"/>
      <c r="HCO60" s="173"/>
      <c r="HCP60" s="173"/>
      <c r="HCQ60" s="173"/>
      <c r="HCR60" s="173"/>
      <c r="HCS60" s="173"/>
      <c r="HCT60" s="173"/>
      <c r="HCU60" s="173"/>
      <c r="HCV60" s="173"/>
      <c r="HCW60" s="173"/>
      <c r="HCX60" s="173"/>
      <c r="HCY60" s="173"/>
      <c r="HCZ60" s="173"/>
      <c r="HDA60" s="173"/>
      <c r="HDB60" s="173"/>
      <c r="HDC60" s="173"/>
      <c r="HDD60" s="173"/>
      <c r="HDE60" s="173"/>
      <c r="HDF60" s="173"/>
      <c r="HDG60" s="173"/>
      <c r="HDH60" s="173"/>
      <c r="HDI60" s="173"/>
      <c r="HDJ60" s="173"/>
      <c r="HDK60" s="173"/>
      <c r="HDL60" s="173"/>
      <c r="HDM60" s="173"/>
      <c r="HDN60" s="173"/>
      <c r="HDO60" s="173"/>
      <c r="HDP60" s="173"/>
      <c r="HDQ60" s="173"/>
      <c r="HDR60" s="173"/>
      <c r="HDS60" s="173"/>
      <c r="HDT60" s="173"/>
      <c r="HDU60" s="173"/>
      <c r="HDV60" s="173"/>
      <c r="HDW60" s="173"/>
      <c r="HDX60" s="173"/>
      <c r="HDY60" s="173"/>
      <c r="HDZ60" s="173"/>
      <c r="HEA60" s="173"/>
      <c r="HEB60" s="173"/>
      <c r="HEC60" s="173"/>
      <c r="HED60" s="173"/>
      <c r="HEE60" s="173"/>
      <c r="HEF60" s="173"/>
      <c r="HEG60" s="173"/>
      <c r="HEH60" s="173"/>
      <c r="HEI60" s="173"/>
      <c r="HEJ60" s="173"/>
      <c r="HEK60" s="173"/>
      <c r="HEL60" s="173"/>
      <c r="HEM60" s="173"/>
      <c r="HEN60" s="173"/>
      <c r="HEO60" s="173"/>
      <c r="HEP60" s="173"/>
      <c r="HEQ60" s="173"/>
      <c r="HER60" s="173"/>
      <c r="HES60" s="173"/>
      <c r="HET60" s="173"/>
      <c r="HEU60" s="173"/>
      <c r="HEV60" s="173"/>
      <c r="HEW60" s="173"/>
      <c r="HEX60" s="173"/>
      <c r="HEY60" s="173"/>
      <c r="HEZ60" s="173"/>
      <c r="HFA60" s="173"/>
      <c r="HFB60" s="173"/>
      <c r="HFC60" s="173"/>
      <c r="HFD60" s="173"/>
      <c r="HFE60" s="173"/>
      <c r="HFF60" s="173"/>
      <c r="HFG60" s="173"/>
      <c r="HFH60" s="173"/>
      <c r="HFI60" s="173"/>
      <c r="HFJ60" s="173"/>
      <c r="HFK60" s="173"/>
      <c r="HFL60" s="173"/>
      <c r="HFM60" s="173"/>
      <c r="HFN60" s="173"/>
      <c r="HFO60" s="173"/>
      <c r="HFP60" s="173"/>
      <c r="HFQ60" s="173"/>
      <c r="HFR60" s="173"/>
      <c r="HFS60" s="173"/>
      <c r="HFT60" s="173"/>
      <c r="HFU60" s="173"/>
      <c r="HFV60" s="173"/>
      <c r="HFW60" s="173"/>
      <c r="HFX60" s="173"/>
      <c r="HFY60" s="173"/>
      <c r="HFZ60" s="173"/>
      <c r="HGA60" s="173"/>
      <c r="HGB60" s="173"/>
      <c r="HGC60" s="173"/>
      <c r="HGD60" s="173"/>
      <c r="HGE60" s="173"/>
      <c r="HGF60" s="173"/>
      <c r="HGG60" s="173"/>
      <c r="HGH60" s="173"/>
      <c r="HGI60" s="173"/>
      <c r="HGJ60" s="173"/>
      <c r="HGK60" s="173"/>
      <c r="HGL60" s="173"/>
      <c r="HGM60" s="173"/>
      <c r="HGN60" s="173"/>
      <c r="HGO60" s="173"/>
      <c r="HGP60" s="173"/>
      <c r="HGQ60" s="173"/>
      <c r="HGR60" s="173"/>
      <c r="HGS60" s="173"/>
      <c r="HGT60" s="173"/>
      <c r="HGU60" s="173"/>
      <c r="HGV60" s="173"/>
      <c r="HGW60" s="173"/>
      <c r="HGX60" s="173"/>
      <c r="HGY60" s="173"/>
      <c r="HGZ60" s="173"/>
      <c r="HHA60" s="173"/>
      <c r="HHB60" s="173"/>
      <c r="HHC60" s="173"/>
      <c r="HHD60" s="173"/>
      <c r="HHE60" s="173"/>
      <c r="HHF60" s="173"/>
      <c r="HHG60" s="173"/>
      <c r="HHH60" s="173"/>
      <c r="HHI60" s="173"/>
      <c r="HHJ60" s="173"/>
      <c r="HHK60" s="173"/>
      <c r="HHL60" s="173"/>
      <c r="HHM60" s="173"/>
      <c r="HHN60" s="173"/>
      <c r="HHO60" s="173"/>
      <c r="HHP60" s="173"/>
      <c r="HHQ60" s="173"/>
      <c r="HHR60" s="173"/>
      <c r="HHS60" s="173"/>
      <c r="HHT60" s="173"/>
      <c r="HHU60" s="173"/>
      <c r="HHV60" s="173"/>
      <c r="HHW60" s="173"/>
      <c r="HHX60" s="173"/>
      <c r="HHY60" s="173"/>
      <c r="HHZ60" s="173"/>
      <c r="HIA60" s="173"/>
      <c r="HIB60" s="173"/>
      <c r="HIC60" s="173"/>
      <c r="HID60" s="173"/>
      <c r="HIE60" s="173"/>
      <c r="HIF60" s="173"/>
      <c r="HIG60" s="173"/>
      <c r="HIH60" s="173"/>
      <c r="HII60" s="173"/>
      <c r="HIJ60" s="173"/>
      <c r="HIK60" s="173"/>
      <c r="HIL60" s="173"/>
      <c r="HIM60" s="173"/>
      <c r="HIN60" s="173"/>
      <c r="HIO60" s="173"/>
      <c r="HIP60" s="173"/>
      <c r="HIQ60" s="173"/>
      <c r="HIR60" s="173"/>
      <c r="HIS60" s="173"/>
      <c r="HIT60" s="173"/>
      <c r="HIU60" s="173"/>
      <c r="HIV60" s="173"/>
      <c r="HIW60" s="173"/>
      <c r="HIX60" s="173"/>
      <c r="HIY60" s="173"/>
      <c r="HIZ60" s="173"/>
      <c r="HJA60" s="173"/>
      <c r="HJB60" s="173"/>
      <c r="HJC60" s="173"/>
      <c r="HJD60" s="173"/>
      <c r="HJE60" s="173"/>
      <c r="HJF60" s="173"/>
      <c r="HJG60" s="173"/>
      <c r="HJH60" s="173"/>
      <c r="HJI60" s="173"/>
      <c r="HJJ60" s="173"/>
      <c r="HJK60" s="173"/>
      <c r="HJL60" s="173"/>
      <c r="HJM60" s="173"/>
      <c r="HJN60" s="173"/>
      <c r="HJO60" s="173"/>
      <c r="HJP60" s="173"/>
      <c r="HJQ60" s="173"/>
      <c r="HJR60" s="173"/>
      <c r="HJS60" s="173"/>
      <c r="HJT60" s="173"/>
      <c r="HJU60" s="173"/>
      <c r="HJV60" s="173"/>
      <c r="HJW60" s="173"/>
      <c r="HJX60" s="173"/>
      <c r="HJY60" s="173"/>
      <c r="HJZ60" s="173"/>
      <c r="HKA60" s="173"/>
      <c r="HKB60" s="173"/>
      <c r="HKC60" s="173"/>
      <c r="HKD60" s="173"/>
      <c r="HKE60" s="173"/>
      <c r="HKF60" s="173"/>
      <c r="HKG60" s="173"/>
      <c r="HKH60" s="173"/>
      <c r="HKI60" s="173"/>
      <c r="HKJ60" s="173"/>
      <c r="HKK60" s="173"/>
      <c r="HKL60" s="173"/>
      <c r="HKM60" s="173"/>
      <c r="HKN60" s="173"/>
      <c r="HKO60" s="173"/>
      <c r="HKP60" s="173"/>
      <c r="HKQ60" s="173"/>
      <c r="HKR60" s="173"/>
      <c r="HKS60" s="173"/>
      <c r="HKT60" s="173"/>
      <c r="HKU60" s="173"/>
      <c r="HKV60" s="173"/>
      <c r="HKW60" s="173"/>
      <c r="HKX60" s="173"/>
      <c r="HKY60" s="173"/>
      <c r="HKZ60" s="173"/>
      <c r="HLA60" s="173"/>
      <c r="HLB60" s="173"/>
      <c r="HLC60" s="173"/>
      <c r="HLD60" s="173"/>
      <c r="HLE60" s="173"/>
      <c r="HLF60" s="173"/>
      <c r="HLG60" s="173"/>
      <c r="HLH60" s="173"/>
      <c r="HLI60" s="173"/>
      <c r="HLJ60" s="173"/>
      <c r="HLK60" s="173"/>
      <c r="HLL60" s="173"/>
      <c r="HLM60" s="173"/>
      <c r="HLN60" s="173"/>
      <c r="HLO60" s="173"/>
      <c r="HLP60" s="173"/>
      <c r="HLQ60" s="173"/>
      <c r="HLR60" s="173"/>
      <c r="HLS60" s="173"/>
      <c r="HLT60" s="173"/>
      <c r="HLU60" s="173"/>
      <c r="HLV60" s="173"/>
      <c r="HLW60" s="173"/>
      <c r="HLX60" s="173"/>
      <c r="HLY60" s="173"/>
      <c r="HLZ60" s="173"/>
      <c r="HMA60" s="173"/>
      <c r="HMB60" s="173"/>
      <c r="HMC60" s="173"/>
      <c r="HMD60" s="173"/>
      <c r="HME60" s="173"/>
      <c r="HMF60" s="173"/>
      <c r="HMG60" s="173"/>
      <c r="HMH60" s="173"/>
      <c r="HMI60" s="173"/>
      <c r="HMJ60" s="173"/>
      <c r="HMK60" s="173"/>
      <c r="HML60" s="173"/>
      <c r="HMM60" s="173"/>
      <c r="HMN60" s="173"/>
      <c r="HMO60" s="173"/>
      <c r="HMP60" s="173"/>
      <c r="HMQ60" s="173"/>
      <c r="HMR60" s="173"/>
      <c r="HMS60" s="173"/>
      <c r="HMT60" s="173"/>
      <c r="HMU60" s="173"/>
      <c r="HMV60" s="173"/>
      <c r="HMW60" s="173"/>
      <c r="HMX60" s="173"/>
      <c r="HMY60" s="173"/>
      <c r="HMZ60" s="173"/>
      <c r="HNA60" s="173"/>
      <c r="HNB60" s="173"/>
      <c r="HNC60" s="173"/>
      <c r="HND60" s="173"/>
      <c r="HNE60" s="173"/>
      <c r="HNF60" s="173"/>
      <c r="HNG60" s="173"/>
      <c r="HNH60" s="173"/>
      <c r="HNI60" s="173"/>
      <c r="HNJ60" s="173"/>
      <c r="HNK60" s="173"/>
      <c r="HNL60" s="173"/>
      <c r="HNM60" s="173"/>
      <c r="HNN60" s="173"/>
      <c r="HNO60" s="173"/>
      <c r="HNP60" s="173"/>
      <c r="HNQ60" s="173"/>
      <c r="HNR60" s="173"/>
      <c r="HNS60" s="173"/>
      <c r="HNT60" s="173"/>
      <c r="HNU60" s="173"/>
      <c r="HNV60" s="173"/>
      <c r="HNW60" s="173"/>
      <c r="HNX60" s="173"/>
      <c r="HNY60" s="173"/>
      <c r="HNZ60" s="173"/>
      <c r="HOA60" s="173"/>
      <c r="HOB60" s="173"/>
      <c r="HOC60" s="173"/>
      <c r="HOD60" s="173"/>
      <c r="HOE60" s="173"/>
      <c r="HOF60" s="173"/>
      <c r="HOG60" s="173"/>
      <c r="HOH60" s="173"/>
      <c r="HOI60" s="173"/>
      <c r="HOJ60" s="173"/>
      <c r="HOK60" s="173"/>
      <c r="HOL60" s="173"/>
      <c r="HOM60" s="173"/>
      <c r="HON60" s="173"/>
      <c r="HOO60" s="173"/>
      <c r="HOP60" s="173"/>
      <c r="HOQ60" s="173"/>
      <c r="HOR60" s="173"/>
      <c r="HOS60" s="173"/>
      <c r="HOT60" s="173"/>
      <c r="HOU60" s="173"/>
      <c r="HOV60" s="173"/>
      <c r="HOW60" s="173"/>
      <c r="HOX60" s="173"/>
      <c r="HOY60" s="173"/>
      <c r="HOZ60" s="173"/>
      <c r="HPA60" s="173"/>
      <c r="HPB60" s="173"/>
      <c r="HPC60" s="173"/>
      <c r="HPD60" s="173"/>
      <c r="HPE60" s="173"/>
      <c r="HPF60" s="173"/>
      <c r="HPG60" s="173"/>
      <c r="HPH60" s="173"/>
      <c r="HPI60" s="173"/>
      <c r="HPJ60" s="173"/>
      <c r="HPK60" s="173"/>
      <c r="HPL60" s="173"/>
      <c r="HPM60" s="173"/>
      <c r="HPN60" s="173"/>
      <c r="HPO60" s="173"/>
      <c r="HPP60" s="173"/>
      <c r="HPQ60" s="173"/>
      <c r="HPR60" s="173"/>
      <c r="HPS60" s="173"/>
      <c r="HPT60" s="173"/>
      <c r="HPU60" s="173"/>
      <c r="HPV60" s="173"/>
      <c r="HPW60" s="173"/>
      <c r="HPX60" s="173"/>
      <c r="HPY60" s="173"/>
      <c r="HPZ60" s="173"/>
      <c r="HQA60" s="173"/>
      <c r="HQB60" s="173"/>
      <c r="HQC60" s="173"/>
      <c r="HQD60" s="173"/>
      <c r="HQE60" s="173"/>
      <c r="HQF60" s="173"/>
      <c r="HQG60" s="173"/>
      <c r="HQH60" s="173"/>
      <c r="HQI60" s="173"/>
      <c r="HQJ60" s="173"/>
      <c r="HQK60" s="173"/>
      <c r="HQL60" s="173"/>
      <c r="HQM60" s="173"/>
      <c r="HQN60" s="173"/>
      <c r="HQO60" s="173"/>
      <c r="HQP60" s="173"/>
      <c r="HQQ60" s="173"/>
      <c r="HQR60" s="173"/>
      <c r="HQS60" s="173"/>
      <c r="HQT60" s="173"/>
      <c r="HQU60" s="173"/>
      <c r="HQV60" s="173"/>
      <c r="HQW60" s="173"/>
      <c r="HQX60" s="173"/>
      <c r="HQY60" s="173"/>
      <c r="HQZ60" s="173"/>
      <c r="HRA60" s="173"/>
      <c r="HRB60" s="173"/>
      <c r="HRC60" s="173"/>
      <c r="HRD60" s="173"/>
      <c r="HRE60" s="173"/>
      <c r="HRF60" s="173"/>
      <c r="HRG60" s="173"/>
      <c r="HRH60" s="173"/>
      <c r="HRI60" s="173"/>
      <c r="HRJ60" s="173"/>
      <c r="HRK60" s="173"/>
      <c r="HRL60" s="173"/>
      <c r="HRM60" s="173"/>
      <c r="HRN60" s="173"/>
      <c r="HRO60" s="173"/>
      <c r="HRP60" s="173"/>
      <c r="HRQ60" s="173"/>
      <c r="HRR60" s="173"/>
      <c r="HRS60" s="173"/>
      <c r="HRT60" s="173"/>
      <c r="HRU60" s="173"/>
      <c r="HRV60" s="173"/>
      <c r="HRW60" s="173"/>
      <c r="HRX60" s="173"/>
      <c r="HRY60" s="173"/>
      <c r="HRZ60" s="173"/>
      <c r="HSA60" s="173"/>
      <c r="HSB60" s="173"/>
      <c r="HSC60" s="173"/>
      <c r="HSD60" s="173"/>
      <c r="HSE60" s="173"/>
      <c r="HSF60" s="173"/>
      <c r="HSG60" s="173"/>
      <c r="HSH60" s="173"/>
      <c r="HSI60" s="173"/>
      <c r="HSJ60" s="173"/>
      <c r="HSK60" s="173"/>
      <c r="HSL60" s="173"/>
      <c r="HSM60" s="173"/>
      <c r="HSN60" s="173"/>
      <c r="HSO60" s="173"/>
      <c r="HSP60" s="173"/>
      <c r="HSQ60" s="173"/>
      <c r="HSR60" s="173"/>
      <c r="HSS60" s="173"/>
      <c r="HST60" s="173"/>
      <c r="HSU60" s="173"/>
      <c r="HSV60" s="173"/>
      <c r="HSW60" s="173"/>
      <c r="HSX60" s="173"/>
      <c r="HSY60" s="173"/>
      <c r="HSZ60" s="173"/>
      <c r="HTA60" s="173"/>
      <c r="HTB60" s="173"/>
      <c r="HTC60" s="173"/>
      <c r="HTD60" s="173"/>
      <c r="HTE60" s="173"/>
      <c r="HTF60" s="173"/>
      <c r="HTG60" s="173"/>
      <c r="HTH60" s="173"/>
      <c r="HTI60" s="173"/>
      <c r="HTJ60" s="173"/>
      <c r="HTK60" s="173"/>
      <c r="HTL60" s="173"/>
      <c r="HTM60" s="173"/>
      <c r="HTN60" s="173"/>
      <c r="HTO60" s="173"/>
      <c r="HTP60" s="173"/>
      <c r="HTQ60" s="173"/>
      <c r="HTR60" s="173"/>
      <c r="HTS60" s="173"/>
      <c r="HTT60" s="173"/>
      <c r="HTU60" s="173"/>
      <c r="HTV60" s="173"/>
      <c r="HTW60" s="173"/>
      <c r="HTX60" s="173"/>
      <c r="HTY60" s="173"/>
      <c r="HTZ60" s="173"/>
      <c r="HUA60" s="173"/>
      <c r="HUB60" s="173"/>
      <c r="HUC60" s="173"/>
      <c r="HUD60" s="173"/>
      <c r="HUE60" s="173"/>
      <c r="HUF60" s="173"/>
      <c r="HUG60" s="173"/>
      <c r="HUH60" s="173"/>
      <c r="HUI60" s="173"/>
      <c r="HUJ60" s="173"/>
      <c r="HUK60" s="173"/>
      <c r="HUL60" s="173"/>
      <c r="HUM60" s="173"/>
      <c r="HUN60" s="173"/>
      <c r="HUO60" s="173"/>
      <c r="HUP60" s="173"/>
      <c r="HUQ60" s="173"/>
      <c r="HUR60" s="173"/>
      <c r="HUS60" s="173"/>
      <c r="HUT60" s="173"/>
      <c r="HUU60" s="173"/>
      <c r="HUV60" s="173"/>
      <c r="HUW60" s="173"/>
      <c r="HUX60" s="173"/>
      <c r="HUY60" s="173"/>
      <c r="HUZ60" s="173"/>
      <c r="HVA60" s="173"/>
      <c r="HVB60" s="173"/>
      <c r="HVC60" s="173"/>
      <c r="HVD60" s="173"/>
      <c r="HVE60" s="173"/>
      <c r="HVF60" s="173"/>
      <c r="HVG60" s="173"/>
      <c r="HVH60" s="173"/>
      <c r="HVI60" s="173"/>
      <c r="HVJ60" s="173"/>
      <c r="HVK60" s="173"/>
      <c r="HVL60" s="173"/>
      <c r="HVM60" s="173"/>
      <c r="HVN60" s="173"/>
      <c r="HVO60" s="173"/>
      <c r="HVP60" s="173"/>
      <c r="HVQ60" s="173"/>
      <c r="HVR60" s="173"/>
      <c r="HVS60" s="173"/>
      <c r="HVT60" s="173"/>
      <c r="HVU60" s="173"/>
      <c r="HVV60" s="173"/>
      <c r="HVW60" s="173"/>
      <c r="HVX60" s="173"/>
      <c r="HVY60" s="173"/>
      <c r="HVZ60" s="173"/>
      <c r="HWA60" s="173"/>
      <c r="HWB60" s="173"/>
      <c r="HWC60" s="173"/>
      <c r="HWD60" s="173"/>
      <c r="HWE60" s="173"/>
      <c r="HWF60" s="173"/>
      <c r="HWG60" s="173"/>
      <c r="HWH60" s="173"/>
      <c r="HWI60" s="173"/>
      <c r="HWJ60" s="173"/>
      <c r="HWK60" s="173"/>
      <c r="HWL60" s="173"/>
      <c r="HWM60" s="173"/>
      <c r="HWN60" s="173"/>
      <c r="HWO60" s="173"/>
      <c r="HWP60" s="173"/>
      <c r="HWQ60" s="173"/>
      <c r="HWR60" s="173"/>
      <c r="HWS60" s="173"/>
      <c r="HWT60" s="173"/>
      <c r="HWU60" s="173"/>
      <c r="HWV60" s="173"/>
      <c r="HWW60" s="173"/>
      <c r="HWX60" s="173"/>
      <c r="HWY60" s="173"/>
      <c r="HWZ60" s="173"/>
      <c r="HXA60" s="173"/>
      <c r="HXB60" s="173"/>
      <c r="HXC60" s="173"/>
      <c r="HXD60" s="173"/>
      <c r="HXE60" s="173"/>
      <c r="HXF60" s="173"/>
      <c r="HXG60" s="173"/>
      <c r="HXH60" s="173"/>
      <c r="HXI60" s="173"/>
      <c r="HXJ60" s="173"/>
      <c r="HXK60" s="173"/>
      <c r="HXL60" s="173"/>
      <c r="HXM60" s="173"/>
      <c r="HXN60" s="173"/>
      <c r="HXO60" s="173"/>
      <c r="HXP60" s="173"/>
      <c r="HXQ60" s="173"/>
      <c r="HXR60" s="173"/>
      <c r="HXS60" s="173"/>
      <c r="HXT60" s="173"/>
      <c r="HXU60" s="173"/>
      <c r="HXV60" s="173"/>
      <c r="HXW60" s="173"/>
      <c r="HXX60" s="173"/>
      <c r="HXY60" s="173"/>
      <c r="HXZ60" s="173"/>
      <c r="HYA60" s="173"/>
      <c r="HYB60" s="173"/>
      <c r="HYC60" s="173"/>
      <c r="HYD60" s="173"/>
      <c r="HYE60" s="173"/>
      <c r="HYF60" s="173"/>
      <c r="HYG60" s="173"/>
      <c r="HYH60" s="173"/>
      <c r="HYI60" s="173"/>
      <c r="HYJ60" s="173"/>
      <c r="HYK60" s="173"/>
      <c r="HYL60" s="173"/>
      <c r="HYM60" s="173"/>
      <c r="HYN60" s="173"/>
      <c r="HYO60" s="173"/>
      <c r="HYP60" s="173"/>
      <c r="HYQ60" s="173"/>
      <c r="HYR60" s="173"/>
      <c r="HYS60" s="173"/>
      <c r="HYT60" s="173"/>
      <c r="HYU60" s="173"/>
      <c r="HYV60" s="173"/>
      <c r="HYW60" s="173"/>
      <c r="HYX60" s="173"/>
      <c r="HYY60" s="173"/>
      <c r="HYZ60" s="173"/>
      <c r="HZA60" s="173"/>
      <c r="HZB60" s="173"/>
      <c r="HZC60" s="173"/>
      <c r="HZD60" s="173"/>
      <c r="HZE60" s="173"/>
      <c r="HZF60" s="173"/>
      <c r="HZG60" s="173"/>
      <c r="HZH60" s="173"/>
      <c r="HZI60" s="173"/>
      <c r="HZJ60" s="173"/>
      <c r="HZK60" s="173"/>
      <c r="HZL60" s="173"/>
      <c r="HZM60" s="173"/>
      <c r="HZN60" s="173"/>
      <c r="HZO60" s="173"/>
      <c r="HZP60" s="173"/>
      <c r="HZQ60" s="173"/>
      <c r="HZR60" s="173"/>
      <c r="HZS60" s="173"/>
      <c r="HZT60" s="173"/>
      <c r="HZU60" s="173"/>
      <c r="HZV60" s="173"/>
      <c r="HZW60" s="173"/>
      <c r="HZX60" s="173"/>
      <c r="HZY60" s="173"/>
      <c r="HZZ60" s="173"/>
      <c r="IAA60" s="173"/>
      <c r="IAB60" s="173"/>
      <c r="IAC60" s="173"/>
      <c r="IAD60" s="173"/>
      <c r="IAE60" s="173"/>
      <c r="IAF60" s="173"/>
      <c r="IAG60" s="173"/>
      <c r="IAH60" s="173"/>
      <c r="IAI60" s="173"/>
      <c r="IAJ60" s="173"/>
      <c r="IAK60" s="173"/>
      <c r="IAL60" s="173"/>
      <c r="IAM60" s="173"/>
      <c r="IAN60" s="173"/>
      <c r="IAO60" s="173"/>
      <c r="IAP60" s="173"/>
      <c r="IAQ60" s="173"/>
      <c r="IAR60" s="173"/>
      <c r="IAS60" s="173"/>
      <c r="IAT60" s="173"/>
      <c r="IAU60" s="173"/>
      <c r="IAV60" s="173"/>
      <c r="IAW60" s="173"/>
      <c r="IAX60" s="173"/>
      <c r="IAY60" s="173"/>
      <c r="IAZ60" s="173"/>
      <c r="IBA60" s="173"/>
      <c r="IBB60" s="173"/>
      <c r="IBC60" s="173"/>
      <c r="IBD60" s="173"/>
      <c r="IBE60" s="173"/>
      <c r="IBF60" s="173"/>
      <c r="IBG60" s="173"/>
      <c r="IBH60" s="173"/>
      <c r="IBI60" s="173"/>
      <c r="IBJ60" s="173"/>
      <c r="IBK60" s="173"/>
      <c r="IBL60" s="173"/>
      <c r="IBM60" s="173"/>
      <c r="IBN60" s="173"/>
      <c r="IBO60" s="173"/>
      <c r="IBP60" s="173"/>
      <c r="IBQ60" s="173"/>
      <c r="IBR60" s="173"/>
      <c r="IBS60" s="173"/>
      <c r="IBT60" s="173"/>
      <c r="IBU60" s="173"/>
      <c r="IBV60" s="173"/>
      <c r="IBW60" s="173"/>
      <c r="IBX60" s="173"/>
      <c r="IBY60" s="173"/>
      <c r="IBZ60" s="173"/>
      <c r="ICA60" s="173"/>
      <c r="ICB60" s="173"/>
      <c r="ICC60" s="173"/>
      <c r="ICD60" s="173"/>
      <c r="ICE60" s="173"/>
      <c r="ICF60" s="173"/>
      <c r="ICG60" s="173"/>
      <c r="ICH60" s="173"/>
      <c r="ICI60" s="173"/>
      <c r="ICJ60" s="173"/>
      <c r="ICK60" s="173"/>
      <c r="ICL60" s="173"/>
      <c r="ICM60" s="173"/>
      <c r="ICN60" s="173"/>
      <c r="ICO60" s="173"/>
      <c r="ICP60" s="173"/>
      <c r="ICQ60" s="173"/>
      <c r="ICR60" s="173"/>
      <c r="ICS60" s="173"/>
      <c r="ICT60" s="173"/>
      <c r="ICU60" s="173"/>
      <c r="ICV60" s="173"/>
      <c r="ICW60" s="173"/>
      <c r="ICX60" s="173"/>
      <c r="ICY60" s="173"/>
      <c r="ICZ60" s="173"/>
      <c r="IDA60" s="173"/>
      <c r="IDB60" s="173"/>
      <c r="IDC60" s="173"/>
      <c r="IDD60" s="173"/>
      <c r="IDE60" s="173"/>
      <c r="IDF60" s="173"/>
      <c r="IDG60" s="173"/>
      <c r="IDH60" s="173"/>
      <c r="IDI60" s="173"/>
      <c r="IDJ60" s="173"/>
      <c r="IDK60" s="173"/>
      <c r="IDL60" s="173"/>
      <c r="IDM60" s="173"/>
      <c r="IDN60" s="173"/>
      <c r="IDO60" s="173"/>
      <c r="IDP60" s="173"/>
      <c r="IDQ60" s="173"/>
      <c r="IDR60" s="173"/>
      <c r="IDS60" s="173"/>
      <c r="IDT60" s="173"/>
      <c r="IDU60" s="173"/>
      <c r="IDV60" s="173"/>
      <c r="IDW60" s="173"/>
      <c r="IDX60" s="173"/>
      <c r="IDY60" s="173"/>
      <c r="IDZ60" s="173"/>
      <c r="IEA60" s="173"/>
      <c r="IEB60" s="173"/>
      <c r="IEC60" s="173"/>
      <c r="IED60" s="173"/>
      <c r="IEE60" s="173"/>
      <c r="IEF60" s="173"/>
      <c r="IEG60" s="173"/>
      <c r="IEH60" s="173"/>
      <c r="IEI60" s="173"/>
      <c r="IEJ60" s="173"/>
      <c r="IEK60" s="173"/>
      <c r="IEL60" s="173"/>
      <c r="IEM60" s="173"/>
      <c r="IEN60" s="173"/>
      <c r="IEO60" s="173"/>
      <c r="IEP60" s="173"/>
      <c r="IEQ60" s="173"/>
      <c r="IER60" s="173"/>
      <c r="IES60" s="173"/>
      <c r="IET60" s="173"/>
      <c r="IEU60" s="173"/>
      <c r="IEV60" s="173"/>
      <c r="IEW60" s="173"/>
      <c r="IEX60" s="173"/>
      <c r="IEY60" s="173"/>
      <c r="IEZ60" s="173"/>
      <c r="IFA60" s="173"/>
      <c r="IFB60" s="173"/>
      <c r="IFC60" s="173"/>
      <c r="IFD60" s="173"/>
      <c r="IFE60" s="173"/>
      <c r="IFF60" s="173"/>
      <c r="IFG60" s="173"/>
      <c r="IFH60" s="173"/>
      <c r="IFI60" s="173"/>
      <c r="IFJ60" s="173"/>
      <c r="IFK60" s="173"/>
      <c r="IFL60" s="173"/>
      <c r="IFM60" s="173"/>
      <c r="IFN60" s="173"/>
      <c r="IFO60" s="173"/>
      <c r="IFP60" s="173"/>
      <c r="IFQ60" s="173"/>
      <c r="IFR60" s="173"/>
      <c r="IFS60" s="173"/>
      <c r="IFT60" s="173"/>
      <c r="IFU60" s="173"/>
      <c r="IFV60" s="173"/>
      <c r="IFW60" s="173"/>
      <c r="IFX60" s="173"/>
      <c r="IFY60" s="173"/>
      <c r="IFZ60" s="173"/>
      <c r="IGA60" s="173"/>
      <c r="IGB60" s="173"/>
      <c r="IGC60" s="173"/>
      <c r="IGD60" s="173"/>
      <c r="IGE60" s="173"/>
      <c r="IGF60" s="173"/>
      <c r="IGG60" s="173"/>
      <c r="IGH60" s="173"/>
      <c r="IGI60" s="173"/>
      <c r="IGJ60" s="173"/>
      <c r="IGK60" s="173"/>
      <c r="IGL60" s="173"/>
      <c r="IGM60" s="173"/>
      <c r="IGN60" s="173"/>
      <c r="IGO60" s="173"/>
      <c r="IGP60" s="173"/>
      <c r="IGQ60" s="173"/>
      <c r="IGR60" s="173"/>
      <c r="IGS60" s="173"/>
      <c r="IGT60" s="173"/>
      <c r="IGU60" s="173"/>
      <c r="IGV60" s="173"/>
      <c r="IGW60" s="173"/>
      <c r="IGX60" s="173"/>
      <c r="IGY60" s="173"/>
      <c r="IGZ60" s="173"/>
      <c r="IHA60" s="173"/>
      <c r="IHB60" s="173"/>
      <c r="IHC60" s="173"/>
      <c r="IHD60" s="173"/>
      <c r="IHE60" s="173"/>
      <c r="IHF60" s="173"/>
      <c r="IHG60" s="173"/>
      <c r="IHH60" s="173"/>
      <c r="IHI60" s="173"/>
      <c r="IHJ60" s="173"/>
      <c r="IHK60" s="173"/>
      <c r="IHL60" s="173"/>
      <c r="IHM60" s="173"/>
      <c r="IHN60" s="173"/>
      <c r="IHO60" s="173"/>
      <c r="IHP60" s="173"/>
      <c r="IHQ60" s="173"/>
      <c r="IHR60" s="173"/>
      <c r="IHS60" s="173"/>
      <c r="IHT60" s="173"/>
      <c r="IHU60" s="173"/>
      <c r="IHV60" s="173"/>
      <c r="IHW60" s="173"/>
      <c r="IHX60" s="173"/>
      <c r="IHY60" s="173"/>
      <c r="IHZ60" s="173"/>
      <c r="IIA60" s="173"/>
      <c r="IIB60" s="173"/>
      <c r="IIC60" s="173"/>
      <c r="IID60" s="173"/>
      <c r="IIE60" s="173"/>
      <c r="IIF60" s="173"/>
      <c r="IIG60" s="173"/>
      <c r="IIH60" s="173"/>
      <c r="III60" s="173"/>
      <c r="IIJ60" s="173"/>
      <c r="IIK60" s="173"/>
      <c r="IIL60" s="173"/>
      <c r="IIM60" s="173"/>
      <c r="IIN60" s="173"/>
      <c r="IIO60" s="173"/>
      <c r="IIP60" s="173"/>
      <c r="IIQ60" s="173"/>
      <c r="IIR60" s="173"/>
      <c r="IIS60" s="173"/>
      <c r="IIT60" s="173"/>
      <c r="IIU60" s="173"/>
      <c r="IIV60" s="173"/>
      <c r="IIW60" s="173"/>
      <c r="IIX60" s="173"/>
      <c r="IIY60" s="173"/>
      <c r="IIZ60" s="173"/>
      <c r="IJA60" s="173"/>
      <c r="IJB60" s="173"/>
      <c r="IJC60" s="173"/>
      <c r="IJD60" s="173"/>
      <c r="IJE60" s="173"/>
      <c r="IJF60" s="173"/>
      <c r="IJG60" s="173"/>
      <c r="IJH60" s="173"/>
      <c r="IJI60" s="173"/>
      <c r="IJJ60" s="173"/>
      <c r="IJK60" s="173"/>
      <c r="IJL60" s="173"/>
      <c r="IJM60" s="173"/>
      <c r="IJN60" s="173"/>
      <c r="IJO60" s="173"/>
      <c r="IJP60" s="173"/>
      <c r="IJQ60" s="173"/>
      <c r="IJR60" s="173"/>
      <c r="IJS60" s="173"/>
      <c r="IJT60" s="173"/>
      <c r="IJU60" s="173"/>
      <c r="IJV60" s="173"/>
      <c r="IJW60" s="173"/>
      <c r="IJX60" s="173"/>
      <c r="IJY60" s="173"/>
      <c r="IJZ60" s="173"/>
      <c r="IKA60" s="173"/>
      <c r="IKB60" s="173"/>
      <c r="IKC60" s="173"/>
      <c r="IKD60" s="173"/>
      <c r="IKE60" s="173"/>
      <c r="IKF60" s="173"/>
      <c r="IKG60" s="173"/>
      <c r="IKH60" s="173"/>
      <c r="IKI60" s="173"/>
      <c r="IKJ60" s="173"/>
      <c r="IKK60" s="173"/>
      <c r="IKL60" s="173"/>
      <c r="IKM60" s="173"/>
      <c r="IKN60" s="173"/>
      <c r="IKO60" s="173"/>
      <c r="IKP60" s="173"/>
      <c r="IKQ60" s="173"/>
      <c r="IKR60" s="173"/>
      <c r="IKS60" s="173"/>
      <c r="IKT60" s="173"/>
      <c r="IKU60" s="173"/>
      <c r="IKV60" s="173"/>
      <c r="IKW60" s="173"/>
      <c r="IKX60" s="173"/>
      <c r="IKY60" s="173"/>
      <c r="IKZ60" s="173"/>
      <c r="ILA60" s="173"/>
      <c r="ILB60" s="173"/>
      <c r="ILC60" s="173"/>
      <c r="ILD60" s="173"/>
      <c r="ILE60" s="173"/>
      <c r="ILF60" s="173"/>
      <c r="ILG60" s="173"/>
      <c r="ILH60" s="173"/>
      <c r="ILI60" s="173"/>
      <c r="ILJ60" s="173"/>
      <c r="ILK60" s="173"/>
      <c r="ILL60" s="173"/>
      <c r="ILM60" s="173"/>
      <c r="ILN60" s="173"/>
      <c r="ILO60" s="173"/>
      <c r="ILP60" s="173"/>
      <c r="ILQ60" s="173"/>
      <c r="ILR60" s="173"/>
      <c r="ILS60" s="173"/>
      <c r="ILT60" s="173"/>
      <c r="ILU60" s="173"/>
      <c r="ILV60" s="173"/>
      <c r="ILW60" s="173"/>
      <c r="ILX60" s="173"/>
      <c r="ILY60" s="173"/>
      <c r="ILZ60" s="173"/>
      <c r="IMA60" s="173"/>
      <c r="IMB60" s="173"/>
      <c r="IMC60" s="173"/>
      <c r="IMD60" s="173"/>
      <c r="IME60" s="173"/>
      <c r="IMF60" s="173"/>
      <c r="IMG60" s="173"/>
      <c r="IMH60" s="173"/>
      <c r="IMI60" s="173"/>
      <c r="IMJ60" s="173"/>
      <c r="IMK60" s="173"/>
      <c r="IML60" s="173"/>
      <c r="IMM60" s="173"/>
      <c r="IMN60" s="173"/>
      <c r="IMO60" s="173"/>
      <c r="IMP60" s="173"/>
      <c r="IMQ60" s="173"/>
      <c r="IMR60" s="173"/>
      <c r="IMS60" s="173"/>
      <c r="IMT60" s="173"/>
      <c r="IMU60" s="173"/>
      <c r="IMV60" s="173"/>
      <c r="IMW60" s="173"/>
      <c r="IMX60" s="173"/>
      <c r="IMY60" s="173"/>
      <c r="IMZ60" s="173"/>
      <c r="INA60" s="173"/>
      <c r="INB60" s="173"/>
      <c r="INC60" s="173"/>
      <c r="IND60" s="173"/>
      <c r="INE60" s="173"/>
      <c r="INF60" s="173"/>
      <c r="ING60" s="173"/>
      <c r="INH60" s="173"/>
      <c r="INI60" s="173"/>
      <c r="INJ60" s="173"/>
      <c r="INK60" s="173"/>
      <c r="INL60" s="173"/>
      <c r="INM60" s="173"/>
      <c r="INN60" s="173"/>
      <c r="INO60" s="173"/>
      <c r="INP60" s="173"/>
      <c r="INQ60" s="173"/>
      <c r="INR60" s="173"/>
      <c r="INS60" s="173"/>
      <c r="INT60" s="173"/>
      <c r="INU60" s="173"/>
      <c r="INV60" s="173"/>
      <c r="INW60" s="173"/>
      <c r="INX60" s="173"/>
      <c r="INY60" s="173"/>
      <c r="INZ60" s="173"/>
      <c r="IOA60" s="173"/>
      <c r="IOB60" s="173"/>
      <c r="IOC60" s="173"/>
      <c r="IOD60" s="173"/>
      <c r="IOE60" s="173"/>
      <c r="IOF60" s="173"/>
      <c r="IOG60" s="173"/>
      <c r="IOH60" s="173"/>
      <c r="IOI60" s="173"/>
      <c r="IOJ60" s="173"/>
      <c r="IOK60" s="173"/>
      <c r="IOL60" s="173"/>
      <c r="IOM60" s="173"/>
      <c r="ION60" s="173"/>
      <c r="IOO60" s="173"/>
      <c r="IOP60" s="173"/>
      <c r="IOQ60" s="173"/>
      <c r="IOR60" s="173"/>
      <c r="IOS60" s="173"/>
      <c r="IOT60" s="173"/>
      <c r="IOU60" s="173"/>
      <c r="IOV60" s="173"/>
      <c r="IOW60" s="173"/>
      <c r="IOX60" s="173"/>
      <c r="IOY60" s="173"/>
      <c r="IOZ60" s="173"/>
      <c r="IPA60" s="173"/>
      <c r="IPB60" s="173"/>
      <c r="IPC60" s="173"/>
      <c r="IPD60" s="173"/>
      <c r="IPE60" s="173"/>
      <c r="IPF60" s="173"/>
      <c r="IPG60" s="173"/>
      <c r="IPH60" s="173"/>
      <c r="IPI60" s="173"/>
      <c r="IPJ60" s="173"/>
      <c r="IPK60" s="173"/>
      <c r="IPL60" s="173"/>
      <c r="IPM60" s="173"/>
      <c r="IPN60" s="173"/>
      <c r="IPO60" s="173"/>
      <c r="IPP60" s="173"/>
      <c r="IPQ60" s="173"/>
      <c r="IPR60" s="173"/>
      <c r="IPS60" s="173"/>
      <c r="IPT60" s="173"/>
      <c r="IPU60" s="173"/>
      <c r="IPV60" s="173"/>
      <c r="IPW60" s="173"/>
      <c r="IPX60" s="173"/>
      <c r="IPY60" s="173"/>
      <c r="IPZ60" s="173"/>
      <c r="IQA60" s="173"/>
      <c r="IQB60" s="173"/>
      <c r="IQC60" s="173"/>
      <c r="IQD60" s="173"/>
      <c r="IQE60" s="173"/>
      <c r="IQF60" s="173"/>
      <c r="IQG60" s="173"/>
      <c r="IQH60" s="173"/>
      <c r="IQI60" s="173"/>
      <c r="IQJ60" s="173"/>
      <c r="IQK60" s="173"/>
      <c r="IQL60" s="173"/>
      <c r="IQM60" s="173"/>
      <c r="IQN60" s="173"/>
      <c r="IQO60" s="173"/>
      <c r="IQP60" s="173"/>
      <c r="IQQ60" s="173"/>
      <c r="IQR60" s="173"/>
      <c r="IQS60" s="173"/>
      <c r="IQT60" s="173"/>
      <c r="IQU60" s="173"/>
      <c r="IQV60" s="173"/>
      <c r="IQW60" s="173"/>
      <c r="IQX60" s="173"/>
      <c r="IQY60" s="173"/>
      <c r="IQZ60" s="173"/>
      <c r="IRA60" s="173"/>
      <c r="IRB60" s="173"/>
      <c r="IRC60" s="173"/>
      <c r="IRD60" s="173"/>
      <c r="IRE60" s="173"/>
      <c r="IRF60" s="173"/>
      <c r="IRG60" s="173"/>
      <c r="IRH60" s="173"/>
      <c r="IRI60" s="173"/>
      <c r="IRJ60" s="173"/>
      <c r="IRK60" s="173"/>
      <c r="IRL60" s="173"/>
      <c r="IRM60" s="173"/>
      <c r="IRN60" s="173"/>
      <c r="IRO60" s="173"/>
      <c r="IRP60" s="173"/>
      <c r="IRQ60" s="173"/>
      <c r="IRR60" s="173"/>
      <c r="IRS60" s="173"/>
      <c r="IRT60" s="173"/>
      <c r="IRU60" s="173"/>
      <c r="IRV60" s="173"/>
      <c r="IRW60" s="173"/>
      <c r="IRX60" s="173"/>
      <c r="IRY60" s="173"/>
      <c r="IRZ60" s="173"/>
      <c r="ISA60" s="173"/>
      <c r="ISB60" s="173"/>
      <c r="ISC60" s="173"/>
      <c r="ISD60" s="173"/>
      <c r="ISE60" s="173"/>
      <c r="ISF60" s="173"/>
      <c r="ISG60" s="173"/>
      <c r="ISH60" s="173"/>
      <c r="ISI60" s="173"/>
      <c r="ISJ60" s="173"/>
      <c r="ISK60" s="173"/>
      <c r="ISL60" s="173"/>
      <c r="ISM60" s="173"/>
      <c r="ISN60" s="173"/>
      <c r="ISO60" s="173"/>
      <c r="ISP60" s="173"/>
      <c r="ISQ60" s="173"/>
      <c r="ISR60" s="173"/>
      <c r="ISS60" s="173"/>
      <c r="IST60" s="173"/>
      <c r="ISU60" s="173"/>
      <c r="ISV60" s="173"/>
      <c r="ISW60" s="173"/>
      <c r="ISX60" s="173"/>
      <c r="ISY60" s="173"/>
      <c r="ISZ60" s="173"/>
      <c r="ITA60" s="173"/>
      <c r="ITB60" s="173"/>
      <c r="ITC60" s="173"/>
      <c r="ITD60" s="173"/>
      <c r="ITE60" s="173"/>
      <c r="ITF60" s="173"/>
      <c r="ITG60" s="173"/>
      <c r="ITH60" s="173"/>
      <c r="ITI60" s="173"/>
      <c r="ITJ60" s="173"/>
      <c r="ITK60" s="173"/>
      <c r="ITL60" s="173"/>
      <c r="ITM60" s="173"/>
      <c r="ITN60" s="173"/>
      <c r="ITO60" s="173"/>
      <c r="ITP60" s="173"/>
      <c r="ITQ60" s="173"/>
      <c r="ITR60" s="173"/>
      <c r="ITS60" s="173"/>
      <c r="ITT60" s="173"/>
      <c r="ITU60" s="173"/>
      <c r="ITV60" s="173"/>
      <c r="ITW60" s="173"/>
      <c r="ITX60" s="173"/>
      <c r="ITY60" s="173"/>
      <c r="ITZ60" s="173"/>
      <c r="IUA60" s="173"/>
      <c r="IUB60" s="173"/>
      <c r="IUC60" s="173"/>
      <c r="IUD60" s="173"/>
      <c r="IUE60" s="173"/>
      <c r="IUF60" s="173"/>
      <c r="IUG60" s="173"/>
      <c r="IUH60" s="173"/>
      <c r="IUI60" s="173"/>
      <c r="IUJ60" s="173"/>
      <c r="IUK60" s="173"/>
      <c r="IUL60" s="173"/>
      <c r="IUM60" s="173"/>
      <c r="IUN60" s="173"/>
      <c r="IUO60" s="173"/>
      <c r="IUP60" s="173"/>
      <c r="IUQ60" s="173"/>
      <c r="IUR60" s="173"/>
      <c r="IUS60" s="173"/>
      <c r="IUT60" s="173"/>
      <c r="IUU60" s="173"/>
      <c r="IUV60" s="173"/>
      <c r="IUW60" s="173"/>
      <c r="IUX60" s="173"/>
      <c r="IUY60" s="173"/>
      <c r="IUZ60" s="173"/>
      <c r="IVA60" s="173"/>
      <c r="IVB60" s="173"/>
      <c r="IVC60" s="173"/>
      <c r="IVD60" s="173"/>
      <c r="IVE60" s="173"/>
      <c r="IVF60" s="173"/>
      <c r="IVG60" s="173"/>
      <c r="IVH60" s="173"/>
      <c r="IVI60" s="173"/>
      <c r="IVJ60" s="173"/>
      <c r="IVK60" s="173"/>
      <c r="IVL60" s="173"/>
      <c r="IVM60" s="173"/>
      <c r="IVN60" s="173"/>
      <c r="IVO60" s="173"/>
      <c r="IVP60" s="173"/>
      <c r="IVQ60" s="173"/>
      <c r="IVR60" s="173"/>
      <c r="IVS60" s="173"/>
      <c r="IVT60" s="173"/>
      <c r="IVU60" s="173"/>
      <c r="IVV60" s="173"/>
      <c r="IVW60" s="173"/>
      <c r="IVX60" s="173"/>
      <c r="IVY60" s="173"/>
      <c r="IVZ60" s="173"/>
      <c r="IWA60" s="173"/>
      <c r="IWB60" s="173"/>
      <c r="IWC60" s="173"/>
      <c r="IWD60" s="173"/>
      <c r="IWE60" s="173"/>
      <c r="IWF60" s="173"/>
      <c r="IWG60" s="173"/>
      <c r="IWH60" s="173"/>
      <c r="IWI60" s="173"/>
      <c r="IWJ60" s="173"/>
      <c r="IWK60" s="173"/>
      <c r="IWL60" s="173"/>
      <c r="IWM60" s="173"/>
      <c r="IWN60" s="173"/>
      <c r="IWO60" s="173"/>
      <c r="IWP60" s="173"/>
      <c r="IWQ60" s="173"/>
      <c r="IWR60" s="173"/>
      <c r="IWS60" s="173"/>
      <c r="IWT60" s="173"/>
      <c r="IWU60" s="173"/>
      <c r="IWV60" s="173"/>
      <c r="IWW60" s="173"/>
      <c r="IWX60" s="173"/>
      <c r="IWY60" s="173"/>
      <c r="IWZ60" s="173"/>
      <c r="IXA60" s="173"/>
      <c r="IXB60" s="173"/>
      <c r="IXC60" s="173"/>
      <c r="IXD60" s="173"/>
      <c r="IXE60" s="173"/>
      <c r="IXF60" s="173"/>
      <c r="IXG60" s="173"/>
      <c r="IXH60" s="173"/>
      <c r="IXI60" s="173"/>
      <c r="IXJ60" s="173"/>
      <c r="IXK60" s="173"/>
      <c r="IXL60" s="173"/>
      <c r="IXM60" s="173"/>
      <c r="IXN60" s="173"/>
      <c r="IXO60" s="173"/>
      <c r="IXP60" s="173"/>
      <c r="IXQ60" s="173"/>
      <c r="IXR60" s="173"/>
      <c r="IXS60" s="173"/>
      <c r="IXT60" s="173"/>
      <c r="IXU60" s="173"/>
      <c r="IXV60" s="173"/>
      <c r="IXW60" s="173"/>
      <c r="IXX60" s="173"/>
      <c r="IXY60" s="173"/>
      <c r="IXZ60" s="173"/>
      <c r="IYA60" s="173"/>
      <c r="IYB60" s="173"/>
      <c r="IYC60" s="173"/>
      <c r="IYD60" s="173"/>
      <c r="IYE60" s="173"/>
      <c r="IYF60" s="173"/>
      <c r="IYG60" s="173"/>
      <c r="IYH60" s="173"/>
      <c r="IYI60" s="173"/>
      <c r="IYJ60" s="173"/>
      <c r="IYK60" s="173"/>
      <c r="IYL60" s="173"/>
      <c r="IYM60" s="173"/>
      <c r="IYN60" s="173"/>
      <c r="IYO60" s="173"/>
      <c r="IYP60" s="173"/>
      <c r="IYQ60" s="173"/>
      <c r="IYR60" s="173"/>
      <c r="IYS60" s="173"/>
      <c r="IYT60" s="173"/>
      <c r="IYU60" s="173"/>
      <c r="IYV60" s="173"/>
      <c r="IYW60" s="173"/>
      <c r="IYX60" s="173"/>
      <c r="IYY60" s="173"/>
      <c r="IYZ60" s="173"/>
      <c r="IZA60" s="173"/>
      <c r="IZB60" s="173"/>
      <c r="IZC60" s="173"/>
      <c r="IZD60" s="173"/>
      <c r="IZE60" s="173"/>
      <c r="IZF60" s="173"/>
      <c r="IZG60" s="173"/>
      <c r="IZH60" s="173"/>
      <c r="IZI60" s="173"/>
      <c r="IZJ60" s="173"/>
      <c r="IZK60" s="173"/>
      <c r="IZL60" s="173"/>
      <c r="IZM60" s="173"/>
      <c r="IZN60" s="173"/>
      <c r="IZO60" s="173"/>
      <c r="IZP60" s="173"/>
      <c r="IZQ60" s="173"/>
      <c r="IZR60" s="173"/>
      <c r="IZS60" s="173"/>
      <c r="IZT60" s="173"/>
      <c r="IZU60" s="173"/>
      <c r="IZV60" s="173"/>
      <c r="IZW60" s="173"/>
      <c r="IZX60" s="173"/>
      <c r="IZY60" s="173"/>
      <c r="IZZ60" s="173"/>
      <c r="JAA60" s="173"/>
      <c r="JAB60" s="173"/>
      <c r="JAC60" s="173"/>
      <c r="JAD60" s="173"/>
      <c r="JAE60" s="173"/>
      <c r="JAF60" s="173"/>
      <c r="JAG60" s="173"/>
      <c r="JAH60" s="173"/>
      <c r="JAI60" s="173"/>
      <c r="JAJ60" s="173"/>
      <c r="JAK60" s="173"/>
      <c r="JAL60" s="173"/>
      <c r="JAM60" s="173"/>
      <c r="JAN60" s="173"/>
      <c r="JAO60" s="173"/>
      <c r="JAP60" s="173"/>
      <c r="JAQ60" s="173"/>
      <c r="JAR60" s="173"/>
      <c r="JAS60" s="173"/>
      <c r="JAT60" s="173"/>
      <c r="JAU60" s="173"/>
      <c r="JAV60" s="173"/>
      <c r="JAW60" s="173"/>
      <c r="JAX60" s="173"/>
      <c r="JAY60" s="173"/>
      <c r="JAZ60" s="173"/>
      <c r="JBA60" s="173"/>
      <c r="JBB60" s="173"/>
      <c r="JBC60" s="173"/>
      <c r="JBD60" s="173"/>
      <c r="JBE60" s="173"/>
      <c r="JBF60" s="173"/>
      <c r="JBG60" s="173"/>
      <c r="JBH60" s="173"/>
      <c r="JBI60" s="173"/>
      <c r="JBJ60" s="173"/>
      <c r="JBK60" s="173"/>
      <c r="JBL60" s="173"/>
      <c r="JBM60" s="173"/>
      <c r="JBN60" s="173"/>
      <c r="JBO60" s="173"/>
      <c r="JBP60" s="173"/>
      <c r="JBQ60" s="173"/>
      <c r="JBR60" s="173"/>
      <c r="JBS60" s="173"/>
      <c r="JBT60" s="173"/>
      <c r="JBU60" s="173"/>
      <c r="JBV60" s="173"/>
      <c r="JBW60" s="173"/>
      <c r="JBX60" s="173"/>
      <c r="JBY60" s="173"/>
      <c r="JBZ60" s="173"/>
      <c r="JCA60" s="173"/>
      <c r="JCB60" s="173"/>
      <c r="JCC60" s="173"/>
      <c r="JCD60" s="173"/>
      <c r="JCE60" s="173"/>
      <c r="JCF60" s="173"/>
      <c r="JCG60" s="173"/>
      <c r="JCH60" s="173"/>
      <c r="JCI60" s="173"/>
      <c r="JCJ60" s="173"/>
      <c r="JCK60" s="173"/>
      <c r="JCL60" s="173"/>
      <c r="JCM60" s="173"/>
      <c r="JCN60" s="173"/>
      <c r="JCO60" s="173"/>
      <c r="JCP60" s="173"/>
      <c r="JCQ60" s="173"/>
      <c r="JCR60" s="173"/>
      <c r="JCS60" s="173"/>
      <c r="JCT60" s="173"/>
      <c r="JCU60" s="173"/>
      <c r="JCV60" s="173"/>
      <c r="JCW60" s="173"/>
      <c r="JCX60" s="173"/>
      <c r="JCY60" s="173"/>
      <c r="JCZ60" s="173"/>
      <c r="JDA60" s="173"/>
      <c r="JDB60" s="173"/>
      <c r="JDC60" s="173"/>
      <c r="JDD60" s="173"/>
      <c r="JDE60" s="173"/>
      <c r="JDF60" s="173"/>
      <c r="JDG60" s="173"/>
      <c r="JDH60" s="173"/>
      <c r="JDI60" s="173"/>
      <c r="JDJ60" s="173"/>
      <c r="JDK60" s="173"/>
      <c r="JDL60" s="173"/>
      <c r="JDM60" s="173"/>
      <c r="JDN60" s="173"/>
      <c r="JDO60" s="173"/>
      <c r="JDP60" s="173"/>
      <c r="JDQ60" s="173"/>
      <c r="JDR60" s="173"/>
      <c r="JDS60" s="173"/>
      <c r="JDT60" s="173"/>
      <c r="JDU60" s="173"/>
      <c r="JDV60" s="173"/>
      <c r="JDW60" s="173"/>
      <c r="JDX60" s="173"/>
      <c r="JDY60" s="173"/>
      <c r="JDZ60" s="173"/>
      <c r="JEA60" s="173"/>
      <c r="JEB60" s="173"/>
      <c r="JEC60" s="173"/>
      <c r="JED60" s="173"/>
      <c r="JEE60" s="173"/>
      <c r="JEF60" s="173"/>
      <c r="JEG60" s="173"/>
      <c r="JEH60" s="173"/>
      <c r="JEI60" s="173"/>
      <c r="JEJ60" s="173"/>
      <c r="JEK60" s="173"/>
      <c r="JEL60" s="173"/>
      <c r="JEM60" s="173"/>
      <c r="JEN60" s="173"/>
      <c r="JEO60" s="173"/>
      <c r="JEP60" s="173"/>
      <c r="JEQ60" s="173"/>
      <c r="JER60" s="173"/>
      <c r="JES60" s="173"/>
      <c r="JET60" s="173"/>
      <c r="JEU60" s="173"/>
      <c r="JEV60" s="173"/>
      <c r="JEW60" s="173"/>
      <c r="JEX60" s="173"/>
      <c r="JEY60" s="173"/>
      <c r="JEZ60" s="173"/>
      <c r="JFA60" s="173"/>
      <c r="JFB60" s="173"/>
      <c r="JFC60" s="173"/>
      <c r="JFD60" s="173"/>
      <c r="JFE60" s="173"/>
      <c r="JFF60" s="173"/>
      <c r="JFG60" s="173"/>
      <c r="JFH60" s="173"/>
      <c r="JFI60" s="173"/>
      <c r="JFJ60" s="173"/>
      <c r="JFK60" s="173"/>
      <c r="JFL60" s="173"/>
      <c r="JFM60" s="173"/>
      <c r="JFN60" s="173"/>
      <c r="JFO60" s="173"/>
      <c r="JFP60" s="173"/>
      <c r="JFQ60" s="173"/>
      <c r="JFR60" s="173"/>
      <c r="JFS60" s="173"/>
      <c r="JFT60" s="173"/>
      <c r="JFU60" s="173"/>
      <c r="JFV60" s="173"/>
      <c r="JFW60" s="173"/>
      <c r="JFX60" s="173"/>
      <c r="JFY60" s="173"/>
      <c r="JFZ60" s="173"/>
      <c r="JGA60" s="173"/>
      <c r="JGB60" s="173"/>
      <c r="JGC60" s="173"/>
      <c r="JGD60" s="173"/>
      <c r="JGE60" s="173"/>
      <c r="JGF60" s="173"/>
      <c r="JGG60" s="173"/>
      <c r="JGH60" s="173"/>
      <c r="JGI60" s="173"/>
      <c r="JGJ60" s="173"/>
      <c r="JGK60" s="173"/>
      <c r="JGL60" s="173"/>
      <c r="JGM60" s="173"/>
      <c r="JGN60" s="173"/>
      <c r="JGO60" s="173"/>
      <c r="JGP60" s="173"/>
      <c r="JGQ60" s="173"/>
      <c r="JGR60" s="173"/>
      <c r="JGS60" s="173"/>
      <c r="JGT60" s="173"/>
      <c r="JGU60" s="173"/>
      <c r="JGV60" s="173"/>
      <c r="JGW60" s="173"/>
      <c r="JGX60" s="173"/>
      <c r="JGY60" s="173"/>
      <c r="JGZ60" s="173"/>
      <c r="JHA60" s="173"/>
      <c r="JHB60" s="173"/>
      <c r="JHC60" s="173"/>
      <c r="JHD60" s="173"/>
      <c r="JHE60" s="173"/>
      <c r="JHF60" s="173"/>
      <c r="JHG60" s="173"/>
      <c r="JHH60" s="173"/>
      <c r="JHI60" s="173"/>
      <c r="JHJ60" s="173"/>
      <c r="JHK60" s="173"/>
      <c r="JHL60" s="173"/>
      <c r="JHM60" s="173"/>
      <c r="JHN60" s="173"/>
      <c r="JHO60" s="173"/>
      <c r="JHP60" s="173"/>
      <c r="JHQ60" s="173"/>
      <c r="JHR60" s="173"/>
      <c r="JHS60" s="173"/>
      <c r="JHT60" s="173"/>
      <c r="JHU60" s="173"/>
      <c r="JHV60" s="173"/>
      <c r="JHW60" s="173"/>
      <c r="JHX60" s="173"/>
      <c r="JHY60" s="173"/>
      <c r="JHZ60" s="173"/>
      <c r="JIA60" s="173"/>
      <c r="JIB60" s="173"/>
      <c r="JIC60" s="173"/>
      <c r="JID60" s="173"/>
      <c r="JIE60" s="173"/>
      <c r="JIF60" s="173"/>
      <c r="JIG60" s="173"/>
      <c r="JIH60" s="173"/>
      <c r="JII60" s="173"/>
      <c r="JIJ60" s="173"/>
      <c r="JIK60" s="173"/>
      <c r="JIL60" s="173"/>
      <c r="JIM60" s="173"/>
      <c r="JIN60" s="173"/>
      <c r="JIO60" s="173"/>
      <c r="JIP60" s="173"/>
      <c r="JIQ60" s="173"/>
      <c r="JIR60" s="173"/>
      <c r="JIS60" s="173"/>
      <c r="JIT60" s="173"/>
      <c r="JIU60" s="173"/>
      <c r="JIV60" s="173"/>
      <c r="JIW60" s="173"/>
      <c r="JIX60" s="173"/>
      <c r="JIY60" s="173"/>
      <c r="JIZ60" s="173"/>
      <c r="JJA60" s="173"/>
      <c r="JJB60" s="173"/>
      <c r="JJC60" s="173"/>
      <c r="JJD60" s="173"/>
      <c r="JJE60" s="173"/>
      <c r="JJF60" s="173"/>
      <c r="JJG60" s="173"/>
      <c r="JJH60" s="173"/>
      <c r="JJI60" s="173"/>
      <c r="JJJ60" s="173"/>
      <c r="JJK60" s="173"/>
      <c r="JJL60" s="173"/>
      <c r="JJM60" s="173"/>
      <c r="JJN60" s="173"/>
      <c r="JJO60" s="173"/>
      <c r="JJP60" s="173"/>
      <c r="JJQ60" s="173"/>
      <c r="JJR60" s="173"/>
      <c r="JJS60" s="173"/>
      <c r="JJT60" s="173"/>
      <c r="JJU60" s="173"/>
      <c r="JJV60" s="173"/>
      <c r="JJW60" s="173"/>
      <c r="JJX60" s="173"/>
      <c r="JJY60" s="173"/>
      <c r="JJZ60" s="173"/>
      <c r="JKA60" s="173"/>
      <c r="JKB60" s="173"/>
      <c r="JKC60" s="173"/>
      <c r="JKD60" s="173"/>
      <c r="JKE60" s="173"/>
      <c r="JKF60" s="173"/>
      <c r="JKG60" s="173"/>
      <c r="JKH60" s="173"/>
      <c r="JKI60" s="173"/>
      <c r="JKJ60" s="173"/>
      <c r="JKK60" s="173"/>
      <c r="JKL60" s="173"/>
      <c r="JKM60" s="173"/>
      <c r="JKN60" s="173"/>
      <c r="JKO60" s="173"/>
      <c r="JKP60" s="173"/>
      <c r="JKQ60" s="173"/>
      <c r="JKR60" s="173"/>
      <c r="JKS60" s="173"/>
      <c r="JKT60" s="173"/>
      <c r="JKU60" s="173"/>
      <c r="JKV60" s="173"/>
      <c r="JKW60" s="173"/>
      <c r="JKX60" s="173"/>
      <c r="JKY60" s="173"/>
      <c r="JKZ60" s="173"/>
      <c r="JLA60" s="173"/>
      <c r="JLB60" s="173"/>
      <c r="JLC60" s="173"/>
      <c r="JLD60" s="173"/>
      <c r="JLE60" s="173"/>
      <c r="JLF60" s="173"/>
      <c r="JLG60" s="173"/>
      <c r="JLH60" s="173"/>
      <c r="JLI60" s="173"/>
      <c r="JLJ60" s="173"/>
      <c r="JLK60" s="173"/>
      <c r="JLL60" s="173"/>
      <c r="JLM60" s="173"/>
      <c r="JLN60" s="173"/>
      <c r="JLO60" s="173"/>
      <c r="JLP60" s="173"/>
      <c r="JLQ60" s="173"/>
      <c r="JLR60" s="173"/>
      <c r="JLS60" s="173"/>
      <c r="JLT60" s="173"/>
      <c r="JLU60" s="173"/>
      <c r="JLV60" s="173"/>
      <c r="JLW60" s="173"/>
      <c r="JLX60" s="173"/>
      <c r="JLY60" s="173"/>
      <c r="JLZ60" s="173"/>
      <c r="JMA60" s="173"/>
      <c r="JMB60" s="173"/>
      <c r="JMC60" s="173"/>
      <c r="JMD60" s="173"/>
      <c r="JME60" s="173"/>
      <c r="JMF60" s="173"/>
      <c r="JMG60" s="173"/>
      <c r="JMH60" s="173"/>
      <c r="JMI60" s="173"/>
      <c r="JMJ60" s="173"/>
      <c r="JMK60" s="173"/>
      <c r="JML60" s="173"/>
      <c r="JMM60" s="173"/>
      <c r="JMN60" s="173"/>
      <c r="JMO60" s="173"/>
      <c r="JMP60" s="173"/>
      <c r="JMQ60" s="173"/>
      <c r="JMR60" s="173"/>
      <c r="JMS60" s="173"/>
      <c r="JMT60" s="173"/>
      <c r="JMU60" s="173"/>
      <c r="JMV60" s="173"/>
      <c r="JMW60" s="173"/>
      <c r="JMX60" s="173"/>
      <c r="JMY60" s="173"/>
      <c r="JMZ60" s="173"/>
      <c r="JNA60" s="173"/>
      <c r="JNB60" s="173"/>
      <c r="JNC60" s="173"/>
      <c r="JND60" s="173"/>
      <c r="JNE60" s="173"/>
      <c r="JNF60" s="173"/>
      <c r="JNG60" s="173"/>
      <c r="JNH60" s="173"/>
      <c r="JNI60" s="173"/>
      <c r="JNJ60" s="173"/>
      <c r="JNK60" s="173"/>
      <c r="JNL60" s="173"/>
      <c r="JNM60" s="173"/>
      <c r="JNN60" s="173"/>
      <c r="JNO60" s="173"/>
      <c r="JNP60" s="173"/>
      <c r="JNQ60" s="173"/>
      <c r="JNR60" s="173"/>
      <c r="JNS60" s="173"/>
      <c r="JNT60" s="173"/>
      <c r="JNU60" s="173"/>
      <c r="JNV60" s="173"/>
      <c r="JNW60" s="173"/>
      <c r="JNX60" s="173"/>
      <c r="JNY60" s="173"/>
      <c r="JNZ60" s="173"/>
      <c r="JOA60" s="173"/>
      <c r="JOB60" s="173"/>
      <c r="JOC60" s="173"/>
      <c r="JOD60" s="173"/>
      <c r="JOE60" s="173"/>
      <c r="JOF60" s="173"/>
      <c r="JOG60" s="173"/>
      <c r="JOH60" s="173"/>
      <c r="JOI60" s="173"/>
      <c r="JOJ60" s="173"/>
      <c r="JOK60" s="173"/>
      <c r="JOL60" s="173"/>
      <c r="JOM60" s="173"/>
      <c r="JON60" s="173"/>
      <c r="JOO60" s="173"/>
      <c r="JOP60" s="173"/>
      <c r="JOQ60" s="173"/>
      <c r="JOR60" s="173"/>
      <c r="JOS60" s="173"/>
      <c r="JOT60" s="173"/>
      <c r="JOU60" s="173"/>
      <c r="JOV60" s="173"/>
      <c r="JOW60" s="173"/>
      <c r="JOX60" s="173"/>
      <c r="JOY60" s="173"/>
      <c r="JOZ60" s="173"/>
      <c r="JPA60" s="173"/>
      <c r="JPB60" s="173"/>
      <c r="JPC60" s="173"/>
      <c r="JPD60" s="173"/>
      <c r="JPE60" s="173"/>
      <c r="JPF60" s="173"/>
      <c r="JPG60" s="173"/>
      <c r="JPH60" s="173"/>
      <c r="JPI60" s="173"/>
      <c r="JPJ60" s="173"/>
      <c r="JPK60" s="173"/>
      <c r="JPL60" s="173"/>
      <c r="JPM60" s="173"/>
      <c r="JPN60" s="173"/>
      <c r="JPO60" s="173"/>
      <c r="JPP60" s="173"/>
      <c r="JPQ60" s="173"/>
      <c r="JPR60" s="173"/>
      <c r="JPS60" s="173"/>
      <c r="JPT60" s="173"/>
      <c r="JPU60" s="173"/>
      <c r="JPV60" s="173"/>
      <c r="JPW60" s="173"/>
      <c r="JPX60" s="173"/>
      <c r="JPY60" s="173"/>
      <c r="JPZ60" s="173"/>
      <c r="JQA60" s="173"/>
      <c r="JQB60" s="173"/>
      <c r="JQC60" s="173"/>
      <c r="JQD60" s="173"/>
      <c r="JQE60" s="173"/>
      <c r="JQF60" s="173"/>
      <c r="JQG60" s="173"/>
      <c r="JQH60" s="173"/>
      <c r="JQI60" s="173"/>
      <c r="JQJ60" s="173"/>
      <c r="JQK60" s="173"/>
      <c r="JQL60" s="173"/>
      <c r="JQM60" s="173"/>
      <c r="JQN60" s="173"/>
      <c r="JQO60" s="173"/>
      <c r="JQP60" s="173"/>
      <c r="JQQ60" s="173"/>
      <c r="JQR60" s="173"/>
      <c r="JQS60" s="173"/>
      <c r="JQT60" s="173"/>
      <c r="JQU60" s="173"/>
      <c r="JQV60" s="173"/>
      <c r="JQW60" s="173"/>
      <c r="JQX60" s="173"/>
      <c r="JQY60" s="173"/>
      <c r="JQZ60" s="173"/>
      <c r="JRA60" s="173"/>
      <c r="JRB60" s="173"/>
      <c r="JRC60" s="173"/>
      <c r="JRD60" s="173"/>
      <c r="JRE60" s="173"/>
      <c r="JRF60" s="173"/>
      <c r="JRG60" s="173"/>
      <c r="JRH60" s="173"/>
      <c r="JRI60" s="173"/>
      <c r="JRJ60" s="173"/>
      <c r="JRK60" s="173"/>
      <c r="JRL60" s="173"/>
      <c r="JRM60" s="173"/>
      <c r="JRN60" s="173"/>
      <c r="JRO60" s="173"/>
      <c r="JRP60" s="173"/>
      <c r="JRQ60" s="173"/>
      <c r="JRR60" s="173"/>
      <c r="JRS60" s="173"/>
      <c r="JRT60" s="173"/>
      <c r="JRU60" s="173"/>
      <c r="JRV60" s="173"/>
      <c r="JRW60" s="173"/>
      <c r="JRX60" s="173"/>
      <c r="JRY60" s="173"/>
      <c r="JRZ60" s="173"/>
      <c r="JSA60" s="173"/>
      <c r="JSB60" s="173"/>
      <c r="JSC60" s="173"/>
      <c r="JSD60" s="173"/>
      <c r="JSE60" s="173"/>
      <c r="JSF60" s="173"/>
      <c r="JSG60" s="173"/>
      <c r="JSH60" s="173"/>
      <c r="JSI60" s="173"/>
      <c r="JSJ60" s="173"/>
      <c r="JSK60" s="173"/>
      <c r="JSL60" s="173"/>
      <c r="JSM60" s="173"/>
      <c r="JSN60" s="173"/>
      <c r="JSO60" s="173"/>
      <c r="JSP60" s="173"/>
      <c r="JSQ60" s="173"/>
      <c r="JSR60" s="173"/>
      <c r="JSS60" s="173"/>
      <c r="JST60" s="173"/>
      <c r="JSU60" s="173"/>
      <c r="JSV60" s="173"/>
      <c r="JSW60" s="173"/>
      <c r="JSX60" s="173"/>
      <c r="JSY60" s="173"/>
      <c r="JSZ60" s="173"/>
      <c r="JTA60" s="173"/>
      <c r="JTB60" s="173"/>
      <c r="JTC60" s="173"/>
      <c r="JTD60" s="173"/>
      <c r="JTE60" s="173"/>
      <c r="JTF60" s="173"/>
      <c r="JTG60" s="173"/>
      <c r="JTH60" s="173"/>
      <c r="JTI60" s="173"/>
      <c r="JTJ60" s="173"/>
      <c r="JTK60" s="173"/>
      <c r="JTL60" s="173"/>
      <c r="JTM60" s="173"/>
      <c r="JTN60" s="173"/>
      <c r="JTO60" s="173"/>
      <c r="JTP60" s="173"/>
      <c r="JTQ60" s="173"/>
      <c r="JTR60" s="173"/>
      <c r="JTS60" s="173"/>
      <c r="JTT60" s="173"/>
      <c r="JTU60" s="173"/>
      <c r="JTV60" s="173"/>
      <c r="JTW60" s="173"/>
      <c r="JTX60" s="173"/>
      <c r="JTY60" s="173"/>
      <c r="JTZ60" s="173"/>
      <c r="JUA60" s="173"/>
      <c r="JUB60" s="173"/>
      <c r="JUC60" s="173"/>
      <c r="JUD60" s="173"/>
      <c r="JUE60" s="173"/>
      <c r="JUF60" s="173"/>
      <c r="JUG60" s="173"/>
      <c r="JUH60" s="173"/>
      <c r="JUI60" s="173"/>
      <c r="JUJ60" s="173"/>
      <c r="JUK60" s="173"/>
      <c r="JUL60" s="173"/>
      <c r="JUM60" s="173"/>
      <c r="JUN60" s="173"/>
      <c r="JUO60" s="173"/>
      <c r="JUP60" s="173"/>
      <c r="JUQ60" s="173"/>
      <c r="JUR60" s="173"/>
      <c r="JUS60" s="173"/>
      <c r="JUT60" s="173"/>
      <c r="JUU60" s="173"/>
      <c r="JUV60" s="173"/>
      <c r="JUW60" s="173"/>
      <c r="JUX60" s="173"/>
      <c r="JUY60" s="173"/>
      <c r="JUZ60" s="173"/>
      <c r="JVA60" s="173"/>
      <c r="JVB60" s="173"/>
      <c r="JVC60" s="173"/>
      <c r="JVD60" s="173"/>
      <c r="JVE60" s="173"/>
      <c r="JVF60" s="173"/>
      <c r="JVG60" s="173"/>
      <c r="JVH60" s="173"/>
      <c r="JVI60" s="173"/>
      <c r="JVJ60" s="173"/>
      <c r="JVK60" s="173"/>
      <c r="JVL60" s="173"/>
      <c r="JVM60" s="173"/>
      <c r="JVN60" s="173"/>
      <c r="JVO60" s="173"/>
      <c r="JVP60" s="173"/>
      <c r="JVQ60" s="173"/>
      <c r="JVR60" s="173"/>
      <c r="JVS60" s="173"/>
      <c r="JVT60" s="173"/>
      <c r="JVU60" s="173"/>
      <c r="JVV60" s="173"/>
      <c r="JVW60" s="173"/>
      <c r="JVX60" s="173"/>
      <c r="JVY60" s="173"/>
      <c r="JVZ60" s="173"/>
      <c r="JWA60" s="173"/>
      <c r="JWB60" s="173"/>
      <c r="JWC60" s="173"/>
      <c r="JWD60" s="173"/>
      <c r="JWE60" s="173"/>
      <c r="JWF60" s="173"/>
      <c r="JWG60" s="173"/>
      <c r="JWH60" s="173"/>
      <c r="JWI60" s="173"/>
      <c r="JWJ60" s="173"/>
      <c r="JWK60" s="173"/>
      <c r="JWL60" s="173"/>
      <c r="JWM60" s="173"/>
      <c r="JWN60" s="173"/>
      <c r="JWO60" s="173"/>
      <c r="JWP60" s="173"/>
      <c r="JWQ60" s="173"/>
      <c r="JWR60" s="173"/>
      <c r="JWS60" s="173"/>
      <c r="JWT60" s="173"/>
      <c r="JWU60" s="173"/>
      <c r="JWV60" s="173"/>
      <c r="JWW60" s="173"/>
      <c r="JWX60" s="173"/>
      <c r="JWY60" s="173"/>
      <c r="JWZ60" s="173"/>
      <c r="JXA60" s="173"/>
      <c r="JXB60" s="173"/>
      <c r="JXC60" s="173"/>
      <c r="JXD60" s="173"/>
      <c r="JXE60" s="173"/>
      <c r="JXF60" s="173"/>
      <c r="JXG60" s="173"/>
      <c r="JXH60" s="173"/>
      <c r="JXI60" s="173"/>
      <c r="JXJ60" s="173"/>
      <c r="JXK60" s="173"/>
      <c r="JXL60" s="173"/>
      <c r="JXM60" s="173"/>
      <c r="JXN60" s="173"/>
      <c r="JXO60" s="173"/>
      <c r="JXP60" s="173"/>
      <c r="JXQ60" s="173"/>
      <c r="JXR60" s="173"/>
      <c r="JXS60" s="173"/>
      <c r="JXT60" s="173"/>
      <c r="JXU60" s="173"/>
      <c r="JXV60" s="173"/>
      <c r="JXW60" s="173"/>
      <c r="JXX60" s="173"/>
      <c r="JXY60" s="173"/>
      <c r="JXZ60" s="173"/>
      <c r="JYA60" s="173"/>
      <c r="JYB60" s="173"/>
      <c r="JYC60" s="173"/>
      <c r="JYD60" s="173"/>
      <c r="JYE60" s="173"/>
      <c r="JYF60" s="173"/>
      <c r="JYG60" s="173"/>
      <c r="JYH60" s="173"/>
      <c r="JYI60" s="173"/>
      <c r="JYJ60" s="173"/>
      <c r="JYK60" s="173"/>
      <c r="JYL60" s="173"/>
      <c r="JYM60" s="173"/>
      <c r="JYN60" s="173"/>
      <c r="JYO60" s="173"/>
      <c r="JYP60" s="173"/>
      <c r="JYQ60" s="173"/>
      <c r="JYR60" s="173"/>
      <c r="JYS60" s="173"/>
      <c r="JYT60" s="173"/>
      <c r="JYU60" s="173"/>
      <c r="JYV60" s="173"/>
      <c r="JYW60" s="173"/>
      <c r="JYX60" s="173"/>
      <c r="JYY60" s="173"/>
      <c r="JYZ60" s="173"/>
      <c r="JZA60" s="173"/>
      <c r="JZB60" s="173"/>
      <c r="JZC60" s="173"/>
      <c r="JZD60" s="173"/>
      <c r="JZE60" s="173"/>
      <c r="JZF60" s="173"/>
      <c r="JZG60" s="173"/>
      <c r="JZH60" s="173"/>
      <c r="JZI60" s="173"/>
      <c r="JZJ60" s="173"/>
      <c r="JZK60" s="173"/>
      <c r="JZL60" s="173"/>
      <c r="JZM60" s="173"/>
      <c r="JZN60" s="173"/>
      <c r="JZO60" s="173"/>
      <c r="JZP60" s="173"/>
      <c r="JZQ60" s="173"/>
      <c r="JZR60" s="173"/>
      <c r="JZS60" s="173"/>
      <c r="JZT60" s="173"/>
      <c r="JZU60" s="173"/>
      <c r="JZV60" s="173"/>
      <c r="JZW60" s="173"/>
      <c r="JZX60" s="173"/>
      <c r="JZY60" s="173"/>
      <c r="JZZ60" s="173"/>
      <c r="KAA60" s="173"/>
      <c r="KAB60" s="173"/>
      <c r="KAC60" s="173"/>
      <c r="KAD60" s="173"/>
      <c r="KAE60" s="173"/>
      <c r="KAF60" s="173"/>
      <c r="KAG60" s="173"/>
      <c r="KAH60" s="173"/>
      <c r="KAI60" s="173"/>
      <c r="KAJ60" s="173"/>
      <c r="KAK60" s="173"/>
      <c r="KAL60" s="173"/>
      <c r="KAM60" s="173"/>
      <c r="KAN60" s="173"/>
      <c r="KAO60" s="173"/>
      <c r="KAP60" s="173"/>
      <c r="KAQ60" s="173"/>
      <c r="KAR60" s="173"/>
      <c r="KAS60" s="173"/>
      <c r="KAT60" s="173"/>
      <c r="KAU60" s="173"/>
      <c r="KAV60" s="173"/>
      <c r="KAW60" s="173"/>
      <c r="KAX60" s="173"/>
      <c r="KAY60" s="173"/>
      <c r="KAZ60" s="173"/>
      <c r="KBA60" s="173"/>
      <c r="KBB60" s="173"/>
      <c r="KBC60" s="173"/>
      <c r="KBD60" s="173"/>
      <c r="KBE60" s="173"/>
      <c r="KBF60" s="173"/>
      <c r="KBG60" s="173"/>
      <c r="KBH60" s="173"/>
      <c r="KBI60" s="173"/>
      <c r="KBJ60" s="173"/>
      <c r="KBK60" s="173"/>
      <c r="KBL60" s="173"/>
      <c r="KBM60" s="173"/>
      <c r="KBN60" s="173"/>
      <c r="KBO60" s="173"/>
      <c r="KBP60" s="173"/>
      <c r="KBQ60" s="173"/>
      <c r="KBR60" s="173"/>
      <c r="KBS60" s="173"/>
      <c r="KBT60" s="173"/>
      <c r="KBU60" s="173"/>
      <c r="KBV60" s="173"/>
      <c r="KBW60" s="173"/>
      <c r="KBX60" s="173"/>
      <c r="KBY60" s="173"/>
      <c r="KBZ60" s="173"/>
      <c r="KCA60" s="173"/>
      <c r="KCB60" s="173"/>
      <c r="KCC60" s="173"/>
      <c r="KCD60" s="173"/>
      <c r="KCE60" s="173"/>
      <c r="KCF60" s="173"/>
      <c r="KCG60" s="173"/>
      <c r="KCH60" s="173"/>
      <c r="KCI60" s="173"/>
      <c r="KCJ60" s="173"/>
      <c r="KCK60" s="173"/>
      <c r="KCL60" s="173"/>
      <c r="KCM60" s="173"/>
      <c r="KCN60" s="173"/>
      <c r="KCO60" s="173"/>
      <c r="KCP60" s="173"/>
      <c r="KCQ60" s="173"/>
      <c r="KCR60" s="173"/>
      <c r="KCS60" s="173"/>
      <c r="KCT60" s="173"/>
      <c r="KCU60" s="173"/>
      <c r="KCV60" s="173"/>
      <c r="KCW60" s="173"/>
      <c r="KCX60" s="173"/>
      <c r="KCY60" s="173"/>
      <c r="KCZ60" s="173"/>
      <c r="KDA60" s="173"/>
      <c r="KDB60" s="173"/>
      <c r="KDC60" s="173"/>
      <c r="KDD60" s="173"/>
      <c r="KDE60" s="173"/>
      <c r="KDF60" s="173"/>
      <c r="KDG60" s="173"/>
      <c r="KDH60" s="173"/>
      <c r="KDI60" s="173"/>
      <c r="KDJ60" s="173"/>
      <c r="KDK60" s="173"/>
      <c r="KDL60" s="173"/>
      <c r="KDM60" s="173"/>
      <c r="KDN60" s="173"/>
      <c r="KDO60" s="173"/>
      <c r="KDP60" s="173"/>
      <c r="KDQ60" s="173"/>
      <c r="KDR60" s="173"/>
      <c r="KDS60" s="173"/>
      <c r="KDT60" s="173"/>
      <c r="KDU60" s="173"/>
      <c r="KDV60" s="173"/>
      <c r="KDW60" s="173"/>
      <c r="KDX60" s="173"/>
      <c r="KDY60" s="173"/>
      <c r="KDZ60" s="173"/>
      <c r="KEA60" s="173"/>
      <c r="KEB60" s="173"/>
      <c r="KEC60" s="173"/>
      <c r="KED60" s="173"/>
      <c r="KEE60" s="173"/>
      <c r="KEF60" s="173"/>
      <c r="KEG60" s="173"/>
      <c r="KEH60" s="173"/>
      <c r="KEI60" s="173"/>
      <c r="KEJ60" s="173"/>
      <c r="KEK60" s="173"/>
      <c r="KEL60" s="173"/>
      <c r="KEM60" s="173"/>
      <c r="KEN60" s="173"/>
      <c r="KEO60" s="173"/>
      <c r="KEP60" s="173"/>
      <c r="KEQ60" s="173"/>
      <c r="KER60" s="173"/>
      <c r="KES60" s="173"/>
      <c r="KET60" s="173"/>
      <c r="KEU60" s="173"/>
      <c r="KEV60" s="173"/>
      <c r="KEW60" s="173"/>
      <c r="KEX60" s="173"/>
      <c r="KEY60" s="173"/>
      <c r="KEZ60" s="173"/>
      <c r="KFA60" s="173"/>
      <c r="KFB60" s="173"/>
      <c r="KFC60" s="173"/>
      <c r="KFD60" s="173"/>
      <c r="KFE60" s="173"/>
      <c r="KFF60" s="173"/>
      <c r="KFG60" s="173"/>
      <c r="KFH60" s="173"/>
      <c r="KFI60" s="173"/>
      <c r="KFJ60" s="173"/>
      <c r="KFK60" s="173"/>
      <c r="KFL60" s="173"/>
      <c r="KFM60" s="173"/>
      <c r="KFN60" s="173"/>
      <c r="KFO60" s="173"/>
      <c r="KFP60" s="173"/>
      <c r="KFQ60" s="173"/>
      <c r="KFR60" s="173"/>
      <c r="KFS60" s="173"/>
      <c r="KFT60" s="173"/>
      <c r="KFU60" s="173"/>
      <c r="KFV60" s="173"/>
      <c r="KFW60" s="173"/>
      <c r="KFX60" s="173"/>
      <c r="KFY60" s="173"/>
      <c r="KFZ60" s="173"/>
      <c r="KGA60" s="173"/>
      <c r="KGB60" s="173"/>
      <c r="KGC60" s="173"/>
      <c r="KGD60" s="173"/>
      <c r="KGE60" s="173"/>
      <c r="KGF60" s="173"/>
      <c r="KGG60" s="173"/>
      <c r="KGH60" s="173"/>
      <c r="KGI60" s="173"/>
      <c r="KGJ60" s="173"/>
      <c r="KGK60" s="173"/>
      <c r="KGL60" s="173"/>
      <c r="KGM60" s="173"/>
      <c r="KGN60" s="173"/>
      <c r="KGO60" s="173"/>
      <c r="KGP60" s="173"/>
      <c r="KGQ60" s="173"/>
      <c r="KGR60" s="173"/>
      <c r="KGS60" s="173"/>
      <c r="KGT60" s="173"/>
      <c r="KGU60" s="173"/>
      <c r="KGV60" s="173"/>
      <c r="KGW60" s="173"/>
      <c r="KGX60" s="173"/>
      <c r="KGY60" s="173"/>
      <c r="KGZ60" s="173"/>
      <c r="KHA60" s="173"/>
      <c r="KHB60" s="173"/>
      <c r="KHC60" s="173"/>
      <c r="KHD60" s="173"/>
      <c r="KHE60" s="173"/>
      <c r="KHF60" s="173"/>
      <c r="KHG60" s="173"/>
      <c r="KHH60" s="173"/>
      <c r="KHI60" s="173"/>
      <c r="KHJ60" s="173"/>
      <c r="KHK60" s="173"/>
      <c r="KHL60" s="173"/>
      <c r="KHM60" s="173"/>
      <c r="KHN60" s="173"/>
      <c r="KHO60" s="173"/>
      <c r="KHP60" s="173"/>
      <c r="KHQ60" s="173"/>
      <c r="KHR60" s="173"/>
      <c r="KHS60" s="173"/>
      <c r="KHT60" s="173"/>
      <c r="KHU60" s="173"/>
      <c r="KHV60" s="173"/>
      <c r="KHW60" s="173"/>
      <c r="KHX60" s="173"/>
      <c r="KHY60" s="173"/>
      <c r="KHZ60" s="173"/>
      <c r="KIA60" s="173"/>
      <c r="KIB60" s="173"/>
      <c r="KIC60" s="173"/>
      <c r="KID60" s="173"/>
      <c r="KIE60" s="173"/>
      <c r="KIF60" s="173"/>
      <c r="KIG60" s="173"/>
      <c r="KIH60" s="173"/>
      <c r="KII60" s="173"/>
      <c r="KIJ60" s="173"/>
      <c r="KIK60" s="173"/>
      <c r="KIL60" s="173"/>
      <c r="KIM60" s="173"/>
      <c r="KIN60" s="173"/>
      <c r="KIO60" s="173"/>
      <c r="KIP60" s="173"/>
      <c r="KIQ60" s="173"/>
      <c r="KIR60" s="173"/>
      <c r="KIS60" s="173"/>
      <c r="KIT60" s="173"/>
      <c r="KIU60" s="173"/>
      <c r="KIV60" s="173"/>
      <c r="KIW60" s="173"/>
      <c r="KIX60" s="173"/>
      <c r="KIY60" s="173"/>
      <c r="KIZ60" s="173"/>
      <c r="KJA60" s="173"/>
      <c r="KJB60" s="173"/>
      <c r="KJC60" s="173"/>
      <c r="KJD60" s="173"/>
      <c r="KJE60" s="173"/>
      <c r="KJF60" s="173"/>
      <c r="KJG60" s="173"/>
      <c r="KJH60" s="173"/>
      <c r="KJI60" s="173"/>
      <c r="KJJ60" s="173"/>
      <c r="KJK60" s="173"/>
      <c r="KJL60" s="173"/>
      <c r="KJM60" s="173"/>
      <c r="KJN60" s="173"/>
      <c r="KJO60" s="173"/>
      <c r="KJP60" s="173"/>
      <c r="KJQ60" s="173"/>
      <c r="KJR60" s="173"/>
      <c r="KJS60" s="173"/>
      <c r="KJT60" s="173"/>
      <c r="KJU60" s="173"/>
      <c r="KJV60" s="173"/>
      <c r="KJW60" s="173"/>
      <c r="KJX60" s="173"/>
      <c r="KJY60" s="173"/>
      <c r="KJZ60" s="173"/>
      <c r="KKA60" s="173"/>
      <c r="KKB60" s="173"/>
      <c r="KKC60" s="173"/>
      <c r="KKD60" s="173"/>
      <c r="KKE60" s="173"/>
      <c r="KKF60" s="173"/>
      <c r="KKG60" s="173"/>
      <c r="KKH60" s="173"/>
      <c r="KKI60" s="173"/>
      <c r="KKJ60" s="173"/>
      <c r="KKK60" s="173"/>
      <c r="KKL60" s="173"/>
      <c r="KKM60" s="173"/>
      <c r="KKN60" s="173"/>
      <c r="KKO60" s="173"/>
      <c r="KKP60" s="173"/>
      <c r="KKQ60" s="173"/>
      <c r="KKR60" s="173"/>
      <c r="KKS60" s="173"/>
      <c r="KKT60" s="173"/>
      <c r="KKU60" s="173"/>
      <c r="KKV60" s="173"/>
      <c r="KKW60" s="173"/>
      <c r="KKX60" s="173"/>
      <c r="KKY60" s="173"/>
      <c r="KKZ60" s="173"/>
      <c r="KLA60" s="173"/>
      <c r="KLB60" s="173"/>
      <c r="KLC60" s="173"/>
      <c r="KLD60" s="173"/>
      <c r="KLE60" s="173"/>
      <c r="KLF60" s="173"/>
      <c r="KLG60" s="173"/>
      <c r="KLH60" s="173"/>
      <c r="KLI60" s="173"/>
      <c r="KLJ60" s="173"/>
      <c r="KLK60" s="173"/>
      <c r="KLL60" s="173"/>
      <c r="KLM60" s="173"/>
      <c r="KLN60" s="173"/>
      <c r="KLO60" s="173"/>
      <c r="KLP60" s="173"/>
      <c r="KLQ60" s="173"/>
      <c r="KLR60" s="173"/>
      <c r="KLS60" s="173"/>
      <c r="KLT60" s="173"/>
      <c r="KLU60" s="173"/>
      <c r="KLV60" s="173"/>
      <c r="KLW60" s="173"/>
      <c r="KLX60" s="173"/>
      <c r="KLY60" s="173"/>
      <c r="KLZ60" s="173"/>
      <c r="KMA60" s="173"/>
      <c r="KMB60" s="173"/>
      <c r="KMC60" s="173"/>
      <c r="KMD60" s="173"/>
      <c r="KME60" s="173"/>
      <c r="KMF60" s="173"/>
      <c r="KMG60" s="173"/>
      <c r="KMH60" s="173"/>
      <c r="KMI60" s="173"/>
      <c r="KMJ60" s="173"/>
      <c r="KMK60" s="173"/>
      <c r="KML60" s="173"/>
      <c r="KMM60" s="173"/>
      <c r="KMN60" s="173"/>
      <c r="KMO60" s="173"/>
      <c r="KMP60" s="173"/>
      <c r="KMQ60" s="173"/>
      <c r="KMR60" s="173"/>
      <c r="KMS60" s="173"/>
      <c r="KMT60" s="173"/>
      <c r="KMU60" s="173"/>
      <c r="KMV60" s="173"/>
      <c r="KMW60" s="173"/>
      <c r="KMX60" s="173"/>
      <c r="KMY60" s="173"/>
      <c r="KMZ60" s="173"/>
      <c r="KNA60" s="173"/>
      <c r="KNB60" s="173"/>
      <c r="KNC60" s="173"/>
      <c r="KND60" s="173"/>
      <c r="KNE60" s="173"/>
      <c r="KNF60" s="173"/>
      <c r="KNG60" s="173"/>
      <c r="KNH60" s="173"/>
      <c r="KNI60" s="173"/>
      <c r="KNJ60" s="173"/>
      <c r="KNK60" s="173"/>
      <c r="KNL60" s="173"/>
      <c r="KNM60" s="173"/>
      <c r="KNN60" s="173"/>
      <c r="KNO60" s="173"/>
      <c r="KNP60" s="173"/>
      <c r="KNQ60" s="173"/>
      <c r="KNR60" s="173"/>
      <c r="KNS60" s="173"/>
      <c r="KNT60" s="173"/>
      <c r="KNU60" s="173"/>
      <c r="KNV60" s="173"/>
      <c r="KNW60" s="173"/>
      <c r="KNX60" s="173"/>
      <c r="KNY60" s="173"/>
      <c r="KNZ60" s="173"/>
      <c r="KOA60" s="173"/>
      <c r="KOB60" s="173"/>
      <c r="KOC60" s="173"/>
      <c r="KOD60" s="173"/>
      <c r="KOE60" s="173"/>
      <c r="KOF60" s="173"/>
      <c r="KOG60" s="173"/>
      <c r="KOH60" s="173"/>
      <c r="KOI60" s="173"/>
      <c r="KOJ60" s="173"/>
      <c r="KOK60" s="173"/>
      <c r="KOL60" s="173"/>
      <c r="KOM60" s="173"/>
      <c r="KON60" s="173"/>
      <c r="KOO60" s="173"/>
      <c r="KOP60" s="173"/>
      <c r="KOQ60" s="173"/>
      <c r="KOR60" s="173"/>
      <c r="KOS60" s="173"/>
      <c r="KOT60" s="173"/>
      <c r="KOU60" s="173"/>
      <c r="KOV60" s="173"/>
      <c r="KOW60" s="173"/>
      <c r="KOX60" s="173"/>
      <c r="KOY60" s="173"/>
      <c r="KOZ60" s="173"/>
      <c r="KPA60" s="173"/>
      <c r="KPB60" s="173"/>
      <c r="KPC60" s="173"/>
      <c r="KPD60" s="173"/>
      <c r="KPE60" s="173"/>
      <c r="KPF60" s="173"/>
      <c r="KPG60" s="173"/>
      <c r="KPH60" s="173"/>
      <c r="KPI60" s="173"/>
      <c r="KPJ60" s="173"/>
      <c r="KPK60" s="173"/>
      <c r="KPL60" s="173"/>
      <c r="KPM60" s="173"/>
      <c r="KPN60" s="173"/>
      <c r="KPO60" s="173"/>
      <c r="KPP60" s="173"/>
      <c r="KPQ60" s="173"/>
      <c r="KPR60" s="173"/>
      <c r="KPS60" s="173"/>
      <c r="KPT60" s="173"/>
      <c r="KPU60" s="173"/>
      <c r="KPV60" s="173"/>
      <c r="KPW60" s="173"/>
      <c r="KPX60" s="173"/>
      <c r="KPY60" s="173"/>
      <c r="KPZ60" s="173"/>
      <c r="KQA60" s="173"/>
      <c r="KQB60" s="173"/>
      <c r="KQC60" s="173"/>
      <c r="KQD60" s="173"/>
      <c r="KQE60" s="173"/>
      <c r="KQF60" s="173"/>
      <c r="KQG60" s="173"/>
      <c r="KQH60" s="173"/>
      <c r="KQI60" s="173"/>
      <c r="KQJ60" s="173"/>
      <c r="KQK60" s="173"/>
      <c r="KQL60" s="173"/>
      <c r="KQM60" s="173"/>
      <c r="KQN60" s="173"/>
      <c r="KQO60" s="173"/>
      <c r="KQP60" s="173"/>
      <c r="KQQ60" s="173"/>
      <c r="KQR60" s="173"/>
      <c r="KQS60" s="173"/>
      <c r="KQT60" s="173"/>
      <c r="KQU60" s="173"/>
      <c r="KQV60" s="173"/>
      <c r="KQW60" s="173"/>
      <c r="KQX60" s="173"/>
      <c r="KQY60" s="173"/>
      <c r="KQZ60" s="173"/>
      <c r="KRA60" s="173"/>
      <c r="KRB60" s="173"/>
      <c r="KRC60" s="173"/>
      <c r="KRD60" s="173"/>
      <c r="KRE60" s="173"/>
      <c r="KRF60" s="173"/>
      <c r="KRG60" s="173"/>
      <c r="KRH60" s="173"/>
      <c r="KRI60" s="173"/>
      <c r="KRJ60" s="173"/>
      <c r="KRK60" s="173"/>
      <c r="KRL60" s="173"/>
      <c r="KRM60" s="173"/>
      <c r="KRN60" s="173"/>
      <c r="KRO60" s="173"/>
      <c r="KRP60" s="173"/>
      <c r="KRQ60" s="173"/>
      <c r="KRR60" s="173"/>
      <c r="KRS60" s="173"/>
      <c r="KRT60" s="173"/>
      <c r="KRU60" s="173"/>
      <c r="KRV60" s="173"/>
      <c r="KRW60" s="173"/>
      <c r="KRX60" s="173"/>
      <c r="KRY60" s="173"/>
      <c r="KRZ60" s="173"/>
      <c r="KSA60" s="173"/>
      <c r="KSB60" s="173"/>
      <c r="KSC60" s="173"/>
      <c r="KSD60" s="173"/>
      <c r="KSE60" s="173"/>
      <c r="KSF60" s="173"/>
      <c r="KSG60" s="173"/>
      <c r="KSH60" s="173"/>
      <c r="KSI60" s="173"/>
      <c r="KSJ60" s="173"/>
      <c r="KSK60" s="173"/>
      <c r="KSL60" s="173"/>
      <c r="KSM60" s="173"/>
      <c r="KSN60" s="173"/>
      <c r="KSO60" s="173"/>
      <c r="KSP60" s="173"/>
      <c r="KSQ60" s="173"/>
      <c r="KSR60" s="173"/>
      <c r="KSS60" s="173"/>
      <c r="KST60" s="173"/>
      <c r="KSU60" s="173"/>
      <c r="KSV60" s="173"/>
      <c r="KSW60" s="173"/>
      <c r="KSX60" s="173"/>
      <c r="KSY60" s="173"/>
      <c r="KSZ60" s="173"/>
      <c r="KTA60" s="173"/>
      <c r="KTB60" s="173"/>
      <c r="KTC60" s="173"/>
      <c r="KTD60" s="173"/>
      <c r="KTE60" s="173"/>
      <c r="KTF60" s="173"/>
      <c r="KTG60" s="173"/>
      <c r="KTH60" s="173"/>
      <c r="KTI60" s="173"/>
      <c r="KTJ60" s="173"/>
      <c r="KTK60" s="173"/>
      <c r="KTL60" s="173"/>
      <c r="KTM60" s="173"/>
      <c r="KTN60" s="173"/>
      <c r="KTO60" s="173"/>
      <c r="KTP60" s="173"/>
      <c r="KTQ60" s="173"/>
      <c r="KTR60" s="173"/>
      <c r="KTS60" s="173"/>
      <c r="KTT60" s="173"/>
      <c r="KTU60" s="173"/>
      <c r="KTV60" s="173"/>
      <c r="KTW60" s="173"/>
      <c r="KTX60" s="173"/>
      <c r="KTY60" s="173"/>
      <c r="KTZ60" s="173"/>
      <c r="KUA60" s="173"/>
      <c r="KUB60" s="173"/>
      <c r="KUC60" s="173"/>
      <c r="KUD60" s="173"/>
      <c r="KUE60" s="173"/>
      <c r="KUF60" s="173"/>
      <c r="KUG60" s="173"/>
      <c r="KUH60" s="173"/>
      <c r="KUI60" s="173"/>
      <c r="KUJ60" s="173"/>
      <c r="KUK60" s="173"/>
      <c r="KUL60" s="173"/>
      <c r="KUM60" s="173"/>
      <c r="KUN60" s="173"/>
      <c r="KUO60" s="173"/>
      <c r="KUP60" s="173"/>
      <c r="KUQ60" s="173"/>
      <c r="KUR60" s="173"/>
      <c r="KUS60" s="173"/>
      <c r="KUT60" s="173"/>
      <c r="KUU60" s="173"/>
      <c r="KUV60" s="173"/>
      <c r="KUW60" s="173"/>
      <c r="KUX60" s="173"/>
      <c r="KUY60" s="173"/>
      <c r="KUZ60" s="173"/>
      <c r="KVA60" s="173"/>
      <c r="KVB60" s="173"/>
      <c r="KVC60" s="173"/>
      <c r="KVD60" s="173"/>
      <c r="KVE60" s="173"/>
      <c r="KVF60" s="173"/>
      <c r="KVG60" s="173"/>
      <c r="KVH60" s="173"/>
      <c r="KVI60" s="173"/>
      <c r="KVJ60" s="173"/>
      <c r="KVK60" s="173"/>
      <c r="KVL60" s="173"/>
      <c r="KVM60" s="173"/>
      <c r="KVN60" s="173"/>
      <c r="KVO60" s="173"/>
      <c r="KVP60" s="173"/>
      <c r="KVQ60" s="173"/>
      <c r="KVR60" s="173"/>
      <c r="KVS60" s="173"/>
      <c r="KVT60" s="173"/>
      <c r="KVU60" s="173"/>
      <c r="KVV60" s="173"/>
      <c r="KVW60" s="173"/>
      <c r="KVX60" s="173"/>
      <c r="KVY60" s="173"/>
      <c r="KVZ60" s="173"/>
      <c r="KWA60" s="173"/>
      <c r="KWB60" s="173"/>
      <c r="KWC60" s="173"/>
      <c r="KWD60" s="173"/>
      <c r="KWE60" s="173"/>
      <c r="KWF60" s="173"/>
      <c r="KWG60" s="173"/>
      <c r="KWH60" s="173"/>
      <c r="KWI60" s="173"/>
      <c r="KWJ60" s="173"/>
      <c r="KWK60" s="173"/>
      <c r="KWL60" s="173"/>
      <c r="KWM60" s="173"/>
      <c r="KWN60" s="173"/>
      <c r="KWO60" s="173"/>
      <c r="KWP60" s="173"/>
      <c r="KWQ60" s="173"/>
      <c r="KWR60" s="173"/>
      <c r="KWS60" s="173"/>
      <c r="KWT60" s="173"/>
      <c r="KWU60" s="173"/>
      <c r="KWV60" s="173"/>
      <c r="KWW60" s="173"/>
      <c r="KWX60" s="173"/>
      <c r="KWY60" s="173"/>
      <c r="KWZ60" s="173"/>
      <c r="KXA60" s="173"/>
      <c r="KXB60" s="173"/>
      <c r="KXC60" s="173"/>
      <c r="KXD60" s="173"/>
      <c r="KXE60" s="173"/>
      <c r="KXF60" s="173"/>
      <c r="KXG60" s="173"/>
      <c r="KXH60" s="173"/>
      <c r="KXI60" s="173"/>
      <c r="KXJ60" s="173"/>
      <c r="KXK60" s="173"/>
      <c r="KXL60" s="173"/>
      <c r="KXM60" s="173"/>
      <c r="KXN60" s="173"/>
      <c r="KXO60" s="173"/>
      <c r="KXP60" s="173"/>
      <c r="KXQ60" s="173"/>
      <c r="KXR60" s="173"/>
      <c r="KXS60" s="173"/>
      <c r="KXT60" s="173"/>
      <c r="KXU60" s="173"/>
      <c r="KXV60" s="173"/>
      <c r="KXW60" s="173"/>
      <c r="KXX60" s="173"/>
      <c r="KXY60" s="173"/>
      <c r="KXZ60" s="173"/>
      <c r="KYA60" s="173"/>
      <c r="KYB60" s="173"/>
      <c r="KYC60" s="173"/>
      <c r="KYD60" s="173"/>
      <c r="KYE60" s="173"/>
      <c r="KYF60" s="173"/>
      <c r="KYG60" s="173"/>
      <c r="KYH60" s="173"/>
      <c r="KYI60" s="173"/>
      <c r="KYJ60" s="173"/>
      <c r="KYK60" s="173"/>
      <c r="KYL60" s="173"/>
      <c r="KYM60" s="173"/>
      <c r="KYN60" s="173"/>
      <c r="KYO60" s="173"/>
      <c r="KYP60" s="173"/>
      <c r="KYQ60" s="173"/>
      <c r="KYR60" s="173"/>
      <c r="KYS60" s="173"/>
      <c r="KYT60" s="173"/>
      <c r="KYU60" s="173"/>
      <c r="KYV60" s="173"/>
      <c r="KYW60" s="173"/>
      <c r="KYX60" s="173"/>
      <c r="KYY60" s="173"/>
      <c r="KYZ60" s="173"/>
      <c r="KZA60" s="173"/>
      <c r="KZB60" s="173"/>
      <c r="KZC60" s="173"/>
      <c r="KZD60" s="173"/>
      <c r="KZE60" s="173"/>
      <c r="KZF60" s="173"/>
      <c r="KZG60" s="173"/>
      <c r="KZH60" s="173"/>
      <c r="KZI60" s="173"/>
      <c r="KZJ60" s="173"/>
      <c r="KZK60" s="173"/>
      <c r="KZL60" s="173"/>
      <c r="KZM60" s="173"/>
      <c r="KZN60" s="173"/>
      <c r="KZO60" s="173"/>
      <c r="KZP60" s="173"/>
      <c r="KZQ60" s="173"/>
      <c r="KZR60" s="173"/>
      <c r="KZS60" s="173"/>
      <c r="KZT60" s="173"/>
      <c r="KZU60" s="173"/>
      <c r="KZV60" s="173"/>
      <c r="KZW60" s="173"/>
      <c r="KZX60" s="173"/>
      <c r="KZY60" s="173"/>
      <c r="KZZ60" s="173"/>
      <c r="LAA60" s="173"/>
      <c r="LAB60" s="173"/>
      <c r="LAC60" s="173"/>
      <c r="LAD60" s="173"/>
      <c r="LAE60" s="173"/>
      <c r="LAF60" s="173"/>
      <c r="LAG60" s="173"/>
      <c r="LAH60" s="173"/>
      <c r="LAI60" s="173"/>
      <c r="LAJ60" s="173"/>
      <c r="LAK60" s="173"/>
      <c r="LAL60" s="173"/>
      <c r="LAM60" s="173"/>
      <c r="LAN60" s="173"/>
      <c r="LAO60" s="173"/>
      <c r="LAP60" s="173"/>
      <c r="LAQ60" s="173"/>
      <c r="LAR60" s="173"/>
      <c r="LAS60" s="173"/>
      <c r="LAT60" s="173"/>
      <c r="LAU60" s="173"/>
      <c r="LAV60" s="173"/>
      <c r="LAW60" s="173"/>
      <c r="LAX60" s="173"/>
      <c r="LAY60" s="173"/>
      <c r="LAZ60" s="173"/>
      <c r="LBA60" s="173"/>
      <c r="LBB60" s="173"/>
      <c r="LBC60" s="173"/>
      <c r="LBD60" s="173"/>
      <c r="LBE60" s="173"/>
      <c r="LBF60" s="173"/>
      <c r="LBG60" s="173"/>
      <c r="LBH60" s="173"/>
      <c r="LBI60" s="173"/>
      <c r="LBJ60" s="173"/>
      <c r="LBK60" s="173"/>
      <c r="LBL60" s="173"/>
      <c r="LBM60" s="173"/>
      <c r="LBN60" s="173"/>
      <c r="LBO60" s="173"/>
      <c r="LBP60" s="173"/>
      <c r="LBQ60" s="173"/>
      <c r="LBR60" s="173"/>
      <c r="LBS60" s="173"/>
      <c r="LBT60" s="173"/>
      <c r="LBU60" s="173"/>
      <c r="LBV60" s="173"/>
      <c r="LBW60" s="173"/>
      <c r="LBX60" s="173"/>
      <c r="LBY60" s="173"/>
      <c r="LBZ60" s="173"/>
      <c r="LCA60" s="173"/>
      <c r="LCB60" s="173"/>
      <c r="LCC60" s="173"/>
      <c r="LCD60" s="173"/>
      <c r="LCE60" s="173"/>
      <c r="LCF60" s="173"/>
      <c r="LCG60" s="173"/>
      <c r="LCH60" s="173"/>
      <c r="LCI60" s="173"/>
      <c r="LCJ60" s="173"/>
      <c r="LCK60" s="173"/>
      <c r="LCL60" s="173"/>
      <c r="LCM60" s="173"/>
      <c r="LCN60" s="173"/>
      <c r="LCO60" s="173"/>
      <c r="LCP60" s="173"/>
      <c r="LCQ60" s="173"/>
      <c r="LCR60" s="173"/>
      <c r="LCS60" s="173"/>
      <c r="LCT60" s="173"/>
      <c r="LCU60" s="173"/>
      <c r="LCV60" s="173"/>
      <c r="LCW60" s="173"/>
      <c r="LCX60" s="173"/>
      <c r="LCY60" s="173"/>
      <c r="LCZ60" s="173"/>
      <c r="LDA60" s="173"/>
      <c r="LDB60" s="173"/>
      <c r="LDC60" s="173"/>
      <c r="LDD60" s="173"/>
      <c r="LDE60" s="173"/>
      <c r="LDF60" s="173"/>
      <c r="LDG60" s="173"/>
      <c r="LDH60" s="173"/>
      <c r="LDI60" s="173"/>
      <c r="LDJ60" s="173"/>
      <c r="LDK60" s="173"/>
      <c r="LDL60" s="173"/>
      <c r="LDM60" s="173"/>
      <c r="LDN60" s="173"/>
      <c r="LDO60" s="173"/>
      <c r="LDP60" s="173"/>
      <c r="LDQ60" s="173"/>
      <c r="LDR60" s="173"/>
      <c r="LDS60" s="173"/>
      <c r="LDT60" s="173"/>
      <c r="LDU60" s="173"/>
      <c r="LDV60" s="173"/>
      <c r="LDW60" s="173"/>
      <c r="LDX60" s="173"/>
      <c r="LDY60" s="173"/>
      <c r="LDZ60" s="173"/>
      <c r="LEA60" s="173"/>
      <c r="LEB60" s="173"/>
      <c r="LEC60" s="173"/>
      <c r="LED60" s="173"/>
      <c r="LEE60" s="173"/>
      <c r="LEF60" s="173"/>
      <c r="LEG60" s="173"/>
      <c r="LEH60" s="173"/>
      <c r="LEI60" s="173"/>
      <c r="LEJ60" s="173"/>
      <c r="LEK60" s="173"/>
      <c r="LEL60" s="173"/>
      <c r="LEM60" s="173"/>
      <c r="LEN60" s="173"/>
      <c r="LEO60" s="173"/>
      <c r="LEP60" s="173"/>
      <c r="LEQ60" s="173"/>
      <c r="LER60" s="173"/>
      <c r="LES60" s="173"/>
      <c r="LET60" s="173"/>
      <c r="LEU60" s="173"/>
      <c r="LEV60" s="173"/>
      <c r="LEW60" s="173"/>
      <c r="LEX60" s="173"/>
      <c r="LEY60" s="173"/>
      <c r="LEZ60" s="173"/>
      <c r="LFA60" s="173"/>
      <c r="LFB60" s="173"/>
      <c r="LFC60" s="173"/>
      <c r="LFD60" s="173"/>
      <c r="LFE60" s="173"/>
      <c r="LFF60" s="173"/>
      <c r="LFG60" s="173"/>
      <c r="LFH60" s="173"/>
      <c r="LFI60" s="173"/>
      <c r="LFJ60" s="173"/>
      <c r="LFK60" s="173"/>
      <c r="LFL60" s="173"/>
      <c r="LFM60" s="173"/>
      <c r="LFN60" s="173"/>
      <c r="LFO60" s="173"/>
      <c r="LFP60" s="173"/>
      <c r="LFQ60" s="173"/>
      <c r="LFR60" s="173"/>
      <c r="LFS60" s="173"/>
      <c r="LFT60" s="173"/>
      <c r="LFU60" s="173"/>
      <c r="LFV60" s="173"/>
      <c r="LFW60" s="173"/>
      <c r="LFX60" s="173"/>
      <c r="LFY60" s="173"/>
      <c r="LFZ60" s="173"/>
      <c r="LGA60" s="173"/>
      <c r="LGB60" s="173"/>
      <c r="LGC60" s="173"/>
      <c r="LGD60" s="173"/>
      <c r="LGE60" s="173"/>
      <c r="LGF60" s="173"/>
      <c r="LGG60" s="173"/>
      <c r="LGH60" s="173"/>
      <c r="LGI60" s="173"/>
      <c r="LGJ60" s="173"/>
      <c r="LGK60" s="173"/>
      <c r="LGL60" s="173"/>
      <c r="LGM60" s="173"/>
      <c r="LGN60" s="173"/>
      <c r="LGO60" s="173"/>
      <c r="LGP60" s="173"/>
      <c r="LGQ60" s="173"/>
      <c r="LGR60" s="173"/>
      <c r="LGS60" s="173"/>
      <c r="LGT60" s="173"/>
      <c r="LGU60" s="173"/>
      <c r="LGV60" s="173"/>
      <c r="LGW60" s="173"/>
      <c r="LGX60" s="173"/>
      <c r="LGY60" s="173"/>
      <c r="LGZ60" s="173"/>
      <c r="LHA60" s="173"/>
      <c r="LHB60" s="173"/>
      <c r="LHC60" s="173"/>
      <c r="LHD60" s="173"/>
      <c r="LHE60" s="173"/>
      <c r="LHF60" s="173"/>
      <c r="LHG60" s="173"/>
      <c r="LHH60" s="173"/>
      <c r="LHI60" s="173"/>
      <c r="LHJ60" s="173"/>
      <c r="LHK60" s="173"/>
      <c r="LHL60" s="173"/>
      <c r="LHM60" s="173"/>
      <c r="LHN60" s="173"/>
      <c r="LHO60" s="173"/>
      <c r="LHP60" s="173"/>
      <c r="LHQ60" s="173"/>
      <c r="LHR60" s="173"/>
      <c r="LHS60" s="173"/>
      <c r="LHT60" s="173"/>
      <c r="LHU60" s="173"/>
      <c r="LHV60" s="173"/>
      <c r="LHW60" s="173"/>
      <c r="LHX60" s="173"/>
      <c r="LHY60" s="173"/>
      <c r="LHZ60" s="173"/>
      <c r="LIA60" s="173"/>
      <c r="LIB60" s="173"/>
      <c r="LIC60" s="173"/>
      <c r="LID60" s="173"/>
      <c r="LIE60" s="173"/>
      <c r="LIF60" s="173"/>
      <c r="LIG60" s="173"/>
      <c r="LIH60" s="173"/>
      <c r="LII60" s="173"/>
      <c r="LIJ60" s="173"/>
      <c r="LIK60" s="173"/>
      <c r="LIL60" s="173"/>
      <c r="LIM60" s="173"/>
      <c r="LIN60" s="173"/>
      <c r="LIO60" s="173"/>
      <c r="LIP60" s="173"/>
      <c r="LIQ60" s="173"/>
      <c r="LIR60" s="173"/>
      <c r="LIS60" s="173"/>
      <c r="LIT60" s="173"/>
      <c r="LIU60" s="173"/>
      <c r="LIV60" s="173"/>
      <c r="LIW60" s="173"/>
      <c r="LIX60" s="173"/>
      <c r="LIY60" s="173"/>
      <c r="LIZ60" s="173"/>
      <c r="LJA60" s="173"/>
      <c r="LJB60" s="173"/>
      <c r="LJC60" s="173"/>
      <c r="LJD60" s="173"/>
      <c r="LJE60" s="173"/>
      <c r="LJF60" s="173"/>
      <c r="LJG60" s="173"/>
      <c r="LJH60" s="173"/>
      <c r="LJI60" s="173"/>
      <c r="LJJ60" s="173"/>
      <c r="LJK60" s="173"/>
      <c r="LJL60" s="173"/>
      <c r="LJM60" s="173"/>
      <c r="LJN60" s="173"/>
      <c r="LJO60" s="173"/>
      <c r="LJP60" s="173"/>
      <c r="LJQ60" s="173"/>
      <c r="LJR60" s="173"/>
      <c r="LJS60" s="173"/>
      <c r="LJT60" s="173"/>
      <c r="LJU60" s="173"/>
      <c r="LJV60" s="173"/>
      <c r="LJW60" s="173"/>
      <c r="LJX60" s="173"/>
      <c r="LJY60" s="173"/>
      <c r="LJZ60" s="173"/>
      <c r="LKA60" s="173"/>
      <c r="LKB60" s="173"/>
      <c r="LKC60" s="173"/>
      <c r="LKD60" s="173"/>
      <c r="LKE60" s="173"/>
      <c r="LKF60" s="173"/>
      <c r="LKG60" s="173"/>
      <c r="LKH60" s="173"/>
      <c r="LKI60" s="173"/>
      <c r="LKJ60" s="173"/>
      <c r="LKK60" s="173"/>
      <c r="LKL60" s="173"/>
      <c r="LKM60" s="173"/>
      <c r="LKN60" s="173"/>
      <c r="LKO60" s="173"/>
      <c r="LKP60" s="173"/>
      <c r="LKQ60" s="173"/>
      <c r="LKR60" s="173"/>
      <c r="LKS60" s="173"/>
      <c r="LKT60" s="173"/>
      <c r="LKU60" s="173"/>
      <c r="LKV60" s="173"/>
      <c r="LKW60" s="173"/>
      <c r="LKX60" s="173"/>
      <c r="LKY60" s="173"/>
      <c r="LKZ60" s="173"/>
      <c r="LLA60" s="173"/>
      <c r="LLB60" s="173"/>
      <c r="LLC60" s="173"/>
      <c r="LLD60" s="173"/>
      <c r="LLE60" s="173"/>
      <c r="LLF60" s="173"/>
      <c r="LLG60" s="173"/>
      <c r="LLH60" s="173"/>
      <c r="LLI60" s="173"/>
      <c r="LLJ60" s="173"/>
      <c r="LLK60" s="173"/>
      <c r="LLL60" s="173"/>
      <c r="LLM60" s="173"/>
      <c r="LLN60" s="173"/>
      <c r="LLO60" s="173"/>
      <c r="LLP60" s="173"/>
      <c r="LLQ60" s="173"/>
      <c r="LLR60" s="173"/>
      <c r="LLS60" s="173"/>
      <c r="LLT60" s="173"/>
      <c r="LLU60" s="173"/>
      <c r="LLV60" s="173"/>
      <c r="LLW60" s="173"/>
      <c r="LLX60" s="173"/>
      <c r="LLY60" s="173"/>
      <c r="LLZ60" s="173"/>
      <c r="LMA60" s="173"/>
      <c r="LMB60" s="173"/>
      <c r="LMC60" s="173"/>
      <c r="LMD60" s="173"/>
      <c r="LME60" s="173"/>
      <c r="LMF60" s="173"/>
      <c r="LMG60" s="173"/>
      <c r="LMH60" s="173"/>
      <c r="LMI60" s="173"/>
      <c r="LMJ60" s="173"/>
      <c r="LMK60" s="173"/>
      <c r="LML60" s="173"/>
      <c r="LMM60" s="173"/>
      <c r="LMN60" s="173"/>
      <c r="LMO60" s="173"/>
      <c r="LMP60" s="173"/>
      <c r="LMQ60" s="173"/>
      <c r="LMR60" s="173"/>
      <c r="LMS60" s="173"/>
      <c r="LMT60" s="173"/>
      <c r="LMU60" s="173"/>
      <c r="LMV60" s="173"/>
      <c r="LMW60" s="173"/>
      <c r="LMX60" s="173"/>
      <c r="LMY60" s="173"/>
      <c r="LMZ60" s="173"/>
      <c r="LNA60" s="173"/>
      <c r="LNB60" s="173"/>
      <c r="LNC60" s="173"/>
      <c r="LND60" s="173"/>
      <c r="LNE60" s="173"/>
      <c r="LNF60" s="173"/>
      <c r="LNG60" s="173"/>
      <c r="LNH60" s="173"/>
      <c r="LNI60" s="173"/>
      <c r="LNJ60" s="173"/>
      <c r="LNK60" s="173"/>
      <c r="LNL60" s="173"/>
      <c r="LNM60" s="173"/>
      <c r="LNN60" s="173"/>
      <c r="LNO60" s="173"/>
      <c r="LNP60" s="173"/>
      <c r="LNQ60" s="173"/>
      <c r="LNR60" s="173"/>
      <c r="LNS60" s="173"/>
      <c r="LNT60" s="173"/>
      <c r="LNU60" s="173"/>
      <c r="LNV60" s="173"/>
      <c r="LNW60" s="173"/>
      <c r="LNX60" s="173"/>
      <c r="LNY60" s="173"/>
      <c r="LNZ60" s="173"/>
      <c r="LOA60" s="173"/>
      <c r="LOB60" s="173"/>
      <c r="LOC60" s="173"/>
      <c r="LOD60" s="173"/>
      <c r="LOE60" s="173"/>
      <c r="LOF60" s="173"/>
      <c r="LOG60" s="173"/>
      <c r="LOH60" s="173"/>
      <c r="LOI60" s="173"/>
      <c r="LOJ60" s="173"/>
      <c r="LOK60" s="173"/>
      <c r="LOL60" s="173"/>
      <c r="LOM60" s="173"/>
      <c r="LON60" s="173"/>
      <c r="LOO60" s="173"/>
      <c r="LOP60" s="173"/>
      <c r="LOQ60" s="173"/>
      <c r="LOR60" s="173"/>
      <c r="LOS60" s="173"/>
      <c r="LOT60" s="173"/>
      <c r="LOU60" s="173"/>
      <c r="LOV60" s="173"/>
      <c r="LOW60" s="173"/>
      <c r="LOX60" s="173"/>
      <c r="LOY60" s="173"/>
      <c r="LOZ60" s="173"/>
      <c r="LPA60" s="173"/>
      <c r="LPB60" s="173"/>
      <c r="LPC60" s="173"/>
      <c r="LPD60" s="173"/>
      <c r="LPE60" s="173"/>
      <c r="LPF60" s="173"/>
      <c r="LPG60" s="173"/>
      <c r="LPH60" s="173"/>
      <c r="LPI60" s="173"/>
      <c r="LPJ60" s="173"/>
      <c r="LPK60" s="173"/>
      <c r="LPL60" s="173"/>
      <c r="LPM60" s="173"/>
      <c r="LPN60" s="173"/>
      <c r="LPO60" s="173"/>
      <c r="LPP60" s="173"/>
      <c r="LPQ60" s="173"/>
      <c r="LPR60" s="173"/>
      <c r="LPS60" s="173"/>
      <c r="LPT60" s="173"/>
      <c r="LPU60" s="173"/>
      <c r="LPV60" s="173"/>
      <c r="LPW60" s="173"/>
      <c r="LPX60" s="173"/>
      <c r="LPY60" s="173"/>
      <c r="LPZ60" s="173"/>
      <c r="LQA60" s="173"/>
      <c r="LQB60" s="173"/>
      <c r="LQC60" s="173"/>
      <c r="LQD60" s="173"/>
      <c r="LQE60" s="173"/>
      <c r="LQF60" s="173"/>
      <c r="LQG60" s="173"/>
      <c r="LQH60" s="173"/>
      <c r="LQI60" s="173"/>
      <c r="LQJ60" s="173"/>
      <c r="LQK60" s="173"/>
      <c r="LQL60" s="173"/>
      <c r="LQM60" s="173"/>
      <c r="LQN60" s="173"/>
      <c r="LQO60" s="173"/>
      <c r="LQP60" s="173"/>
      <c r="LQQ60" s="173"/>
      <c r="LQR60" s="173"/>
      <c r="LQS60" s="173"/>
      <c r="LQT60" s="173"/>
      <c r="LQU60" s="173"/>
      <c r="LQV60" s="173"/>
      <c r="LQW60" s="173"/>
      <c r="LQX60" s="173"/>
      <c r="LQY60" s="173"/>
      <c r="LQZ60" s="173"/>
      <c r="LRA60" s="173"/>
      <c r="LRB60" s="173"/>
      <c r="LRC60" s="173"/>
      <c r="LRD60" s="173"/>
      <c r="LRE60" s="173"/>
      <c r="LRF60" s="173"/>
      <c r="LRG60" s="173"/>
      <c r="LRH60" s="173"/>
      <c r="LRI60" s="173"/>
      <c r="LRJ60" s="173"/>
      <c r="LRK60" s="173"/>
      <c r="LRL60" s="173"/>
      <c r="LRM60" s="173"/>
      <c r="LRN60" s="173"/>
      <c r="LRO60" s="173"/>
      <c r="LRP60" s="173"/>
      <c r="LRQ60" s="173"/>
      <c r="LRR60" s="173"/>
      <c r="LRS60" s="173"/>
      <c r="LRT60" s="173"/>
      <c r="LRU60" s="173"/>
      <c r="LRV60" s="173"/>
      <c r="LRW60" s="173"/>
      <c r="LRX60" s="173"/>
      <c r="LRY60" s="173"/>
      <c r="LRZ60" s="173"/>
      <c r="LSA60" s="173"/>
      <c r="LSB60" s="173"/>
      <c r="LSC60" s="173"/>
      <c r="LSD60" s="173"/>
      <c r="LSE60" s="173"/>
      <c r="LSF60" s="173"/>
      <c r="LSG60" s="173"/>
      <c r="LSH60" s="173"/>
      <c r="LSI60" s="173"/>
      <c r="LSJ60" s="173"/>
      <c r="LSK60" s="173"/>
      <c r="LSL60" s="173"/>
      <c r="LSM60" s="173"/>
      <c r="LSN60" s="173"/>
      <c r="LSO60" s="173"/>
      <c r="LSP60" s="173"/>
      <c r="LSQ60" s="173"/>
      <c r="LSR60" s="173"/>
      <c r="LSS60" s="173"/>
      <c r="LST60" s="173"/>
      <c r="LSU60" s="173"/>
      <c r="LSV60" s="173"/>
      <c r="LSW60" s="173"/>
      <c r="LSX60" s="173"/>
      <c r="LSY60" s="173"/>
      <c r="LSZ60" s="173"/>
      <c r="LTA60" s="173"/>
      <c r="LTB60" s="173"/>
      <c r="LTC60" s="173"/>
      <c r="LTD60" s="173"/>
      <c r="LTE60" s="173"/>
      <c r="LTF60" s="173"/>
      <c r="LTG60" s="173"/>
      <c r="LTH60" s="173"/>
      <c r="LTI60" s="173"/>
      <c r="LTJ60" s="173"/>
      <c r="LTK60" s="173"/>
      <c r="LTL60" s="173"/>
      <c r="LTM60" s="173"/>
      <c r="LTN60" s="173"/>
      <c r="LTO60" s="173"/>
      <c r="LTP60" s="173"/>
      <c r="LTQ60" s="173"/>
      <c r="LTR60" s="173"/>
      <c r="LTS60" s="173"/>
      <c r="LTT60" s="173"/>
      <c r="LTU60" s="173"/>
      <c r="LTV60" s="173"/>
      <c r="LTW60" s="173"/>
      <c r="LTX60" s="173"/>
      <c r="LTY60" s="173"/>
      <c r="LTZ60" s="173"/>
      <c r="LUA60" s="173"/>
      <c r="LUB60" s="173"/>
      <c r="LUC60" s="173"/>
      <c r="LUD60" s="173"/>
      <c r="LUE60" s="173"/>
      <c r="LUF60" s="173"/>
      <c r="LUG60" s="173"/>
      <c r="LUH60" s="173"/>
      <c r="LUI60" s="173"/>
      <c r="LUJ60" s="173"/>
      <c r="LUK60" s="173"/>
      <c r="LUL60" s="173"/>
      <c r="LUM60" s="173"/>
      <c r="LUN60" s="173"/>
      <c r="LUO60" s="173"/>
      <c r="LUP60" s="173"/>
      <c r="LUQ60" s="173"/>
      <c r="LUR60" s="173"/>
      <c r="LUS60" s="173"/>
      <c r="LUT60" s="173"/>
      <c r="LUU60" s="173"/>
      <c r="LUV60" s="173"/>
      <c r="LUW60" s="173"/>
      <c r="LUX60" s="173"/>
      <c r="LUY60" s="173"/>
      <c r="LUZ60" s="173"/>
      <c r="LVA60" s="173"/>
      <c r="LVB60" s="173"/>
      <c r="LVC60" s="173"/>
      <c r="LVD60" s="173"/>
      <c r="LVE60" s="173"/>
      <c r="LVF60" s="173"/>
      <c r="LVG60" s="173"/>
      <c r="LVH60" s="173"/>
      <c r="LVI60" s="173"/>
      <c r="LVJ60" s="173"/>
      <c r="LVK60" s="173"/>
      <c r="LVL60" s="173"/>
      <c r="LVM60" s="173"/>
      <c r="LVN60" s="173"/>
      <c r="LVO60" s="173"/>
      <c r="LVP60" s="173"/>
      <c r="LVQ60" s="173"/>
      <c r="LVR60" s="173"/>
      <c r="LVS60" s="173"/>
      <c r="LVT60" s="173"/>
      <c r="LVU60" s="173"/>
      <c r="LVV60" s="173"/>
      <c r="LVW60" s="173"/>
      <c r="LVX60" s="173"/>
      <c r="LVY60" s="173"/>
      <c r="LVZ60" s="173"/>
      <c r="LWA60" s="173"/>
      <c r="LWB60" s="173"/>
      <c r="LWC60" s="173"/>
      <c r="LWD60" s="173"/>
      <c r="LWE60" s="173"/>
      <c r="LWF60" s="173"/>
      <c r="LWG60" s="173"/>
      <c r="LWH60" s="173"/>
      <c r="LWI60" s="173"/>
      <c r="LWJ60" s="173"/>
      <c r="LWK60" s="173"/>
      <c r="LWL60" s="173"/>
      <c r="LWM60" s="173"/>
      <c r="LWN60" s="173"/>
      <c r="LWO60" s="173"/>
      <c r="LWP60" s="173"/>
      <c r="LWQ60" s="173"/>
      <c r="LWR60" s="173"/>
      <c r="LWS60" s="173"/>
      <c r="LWT60" s="173"/>
      <c r="LWU60" s="173"/>
      <c r="LWV60" s="173"/>
      <c r="LWW60" s="173"/>
      <c r="LWX60" s="173"/>
      <c r="LWY60" s="173"/>
      <c r="LWZ60" s="173"/>
      <c r="LXA60" s="173"/>
      <c r="LXB60" s="173"/>
      <c r="LXC60" s="173"/>
      <c r="LXD60" s="173"/>
      <c r="LXE60" s="173"/>
      <c r="LXF60" s="173"/>
      <c r="LXG60" s="173"/>
      <c r="LXH60" s="173"/>
      <c r="LXI60" s="173"/>
      <c r="LXJ60" s="173"/>
      <c r="LXK60" s="173"/>
      <c r="LXL60" s="173"/>
      <c r="LXM60" s="173"/>
      <c r="LXN60" s="173"/>
      <c r="LXO60" s="173"/>
      <c r="LXP60" s="173"/>
      <c r="LXQ60" s="173"/>
      <c r="LXR60" s="173"/>
      <c r="LXS60" s="173"/>
      <c r="LXT60" s="173"/>
      <c r="LXU60" s="173"/>
      <c r="LXV60" s="173"/>
      <c r="LXW60" s="173"/>
      <c r="LXX60" s="173"/>
      <c r="LXY60" s="173"/>
      <c r="LXZ60" s="173"/>
      <c r="LYA60" s="173"/>
      <c r="LYB60" s="173"/>
      <c r="LYC60" s="173"/>
      <c r="LYD60" s="173"/>
      <c r="LYE60" s="173"/>
      <c r="LYF60" s="173"/>
      <c r="LYG60" s="173"/>
      <c r="LYH60" s="173"/>
      <c r="LYI60" s="173"/>
      <c r="LYJ60" s="173"/>
      <c r="LYK60" s="173"/>
      <c r="LYL60" s="173"/>
      <c r="LYM60" s="173"/>
      <c r="LYN60" s="173"/>
      <c r="LYO60" s="173"/>
      <c r="LYP60" s="173"/>
      <c r="LYQ60" s="173"/>
      <c r="LYR60" s="173"/>
      <c r="LYS60" s="173"/>
      <c r="LYT60" s="173"/>
      <c r="LYU60" s="173"/>
      <c r="LYV60" s="173"/>
      <c r="LYW60" s="173"/>
      <c r="LYX60" s="173"/>
      <c r="LYY60" s="173"/>
      <c r="LYZ60" s="173"/>
      <c r="LZA60" s="173"/>
      <c r="LZB60" s="173"/>
      <c r="LZC60" s="173"/>
      <c r="LZD60" s="173"/>
      <c r="LZE60" s="173"/>
      <c r="LZF60" s="173"/>
      <c r="LZG60" s="173"/>
      <c r="LZH60" s="173"/>
      <c r="LZI60" s="173"/>
      <c r="LZJ60" s="173"/>
      <c r="LZK60" s="173"/>
      <c r="LZL60" s="173"/>
      <c r="LZM60" s="173"/>
      <c r="LZN60" s="173"/>
      <c r="LZO60" s="173"/>
      <c r="LZP60" s="173"/>
      <c r="LZQ60" s="173"/>
      <c r="LZR60" s="173"/>
      <c r="LZS60" s="173"/>
      <c r="LZT60" s="173"/>
      <c r="LZU60" s="173"/>
      <c r="LZV60" s="173"/>
      <c r="LZW60" s="173"/>
      <c r="LZX60" s="173"/>
      <c r="LZY60" s="173"/>
      <c r="LZZ60" s="173"/>
      <c r="MAA60" s="173"/>
      <c r="MAB60" s="173"/>
      <c r="MAC60" s="173"/>
      <c r="MAD60" s="173"/>
      <c r="MAE60" s="173"/>
      <c r="MAF60" s="173"/>
      <c r="MAG60" s="173"/>
      <c r="MAH60" s="173"/>
      <c r="MAI60" s="173"/>
      <c r="MAJ60" s="173"/>
      <c r="MAK60" s="173"/>
      <c r="MAL60" s="173"/>
      <c r="MAM60" s="173"/>
      <c r="MAN60" s="173"/>
      <c r="MAO60" s="173"/>
      <c r="MAP60" s="173"/>
      <c r="MAQ60" s="173"/>
      <c r="MAR60" s="173"/>
      <c r="MAS60" s="173"/>
      <c r="MAT60" s="173"/>
      <c r="MAU60" s="173"/>
      <c r="MAV60" s="173"/>
      <c r="MAW60" s="173"/>
      <c r="MAX60" s="173"/>
      <c r="MAY60" s="173"/>
      <c r="MAZ60" s="173"/>
      <c r="MBA60" s="173"/>
      <c r="MBB60" s="173"/>
      <c r="MBC60" s="173"/>
      <c r="MBD60" s="173"/>
      <c r="MBE60" s="173"/>
      <c r="MBF60" s="173"/>
      <c r="MBG60" s="173"/>
      <c r="MBH60" s="173"/>
      <c r="MBI60" s="173"/>
      <c r="MBJ60" s="173"/>
      <c r="MBK60" s="173"/>
      <c r="MBL60" s="173"/>
      <c r="MBM60" s="173"/>
      <c r="MBN60" s="173"/>
      <c r="MBO60" s="173"/>
      <c r="MBP60" s="173"/>
      <c r="MBQ60" s="173"/>
      <c r="MBR60" s="173"/>
      <c r="MBS60" s="173"/>
      <c r="MBT60" s="173"/>
      <c r="MBU60" s="173"/>
      <c r="MBV60" s="173"/>
      <c r="MBW60" s="173"/>
      <c r="MBX60" s="173"/>
      <c r="MBY60" s="173"/>
      <c r="MBZ60" s="173"/>
      <c r="MCA60" s="173"/>
      <c r="MCB60" s="173"/>
      <c r="MCC60" s="173"/>
      <c r="MCD60" s="173"/>
      <c r="MCE60" s="173"/>
      <c r="MCF60" s="173"/>
      <c r="MCG60" s="173"/>
      <c r="MCH60" s="173"/>
      <c r="MCI60" s="173"/>
      <c r="MCJ60" s="173"/>
      <c r="MCK60" s="173"/>
      <c r="MCL60" s="173"/>
      <c r="MCM60" s="173"/>
      <c r="MCN60" s="173"/>
      <c r="MCO60" s="173"/>
      <c r="MCP60" s="173"/>
      <c r="MCQ60" s="173"/>
      <c r="MCR60" s="173"/>
      <c r="MCS60" s="173"/>
      <c r="MCT60" s="173"/>
      <c r="MCU60" s="173"/>
      <c r="MCV60" s="173"/>
      <c r="MCW60" s="173"/>
      <c r="MCX60" s="173"/>
      <c r="MCY60" s="173"/>
      <c r="MCZ60" s="173"/>
      <c r="MDA60" s="173"/>
      <c r="MDB60" s="173"/>
      <c r="MDC60" s="173"/>
      <c r="MDD60" s="173"/>
      <c r="MDE60" s="173"/>
      <c r="MDF60" s="173"/>
      <c r="MDG60" s="173"/>
      <c r="MDH60" s="173"/>
      <c r="MDI60" s="173"/>
      <c r="MDJ60" s="173"/>
      <c r="MDK60" s="173"/>
      <c r="MDL60" s="173"/>
      <c r="MDM60" s="173"/>
      <c r="MDN60" s="173"/>
      <c r="MDO60" s="173"/>
      <c r="MDP60" s="173"/>
      <c r="MDQ60" s="173"/>
      <c r="MDR60" s="173"/>
      <c r="MDS60" s="173"/>
      <c r="MDT60" s="173"/>
      <c r="MDU60" s="173"/>
      <c r="MDV60" s="173"/>
      <c r="MDW60" s="173"/>
      <c r="MDX60" s="173"/>
      <c r="MDY60" s="173"/>
      <c r="MDZ60" s="173"/>
      <c r="MEA60" s="173"/>
      <c r="MEB60" s="173"/>
      <c r="MEC60" s="173"/>
      <c r="MED60" s="173"/>
      <c r="MEE60" s="173"/>
      <c r="MEF60" s="173"/>
      <c r="MEG60" s="173"/>
      <c r="MEH60" s="173"/>
      <c r="MEI60" s="173"/>
      <c r="MEJ60" s="173"/>
      <c r="MEK60" s="173"/>
      <c r="MEL60" s="173"/>
      <c r="MEM60" s="173"/>
      <c r="MEN60" s="173"/>
      <c r="MEO60" s="173"/>
      <c r="MEP60" s="173"/>
      <c r="MEQ60" s="173"/>
      <c r="MER60" s="173"/>
      <c r="MES60" s="173"/>
      <c r="MET60" s="173"/>
      <c r="MEU60" s="173"/>
      <c r="MEV60" s="173"/>
      <c r="MEW60" s="173"/>
      <c r="MEX60" s="173"/>
      <c r="MEY60" s="173"/>
      <c r="MEZ60" s="173"/>
      <c r="MFA60" s="173"/>
      <c r="MFB60" s="173"/>
      <c r="MFC60" s="173"/>
      <c r="MFD60" s="173"/>
      <c r="MFE60" s="173"/>
      <c r="MFF60" s="173"/>
      <c r="MFG60" s="173"/>
      <c r="MFH60" s="173"/>
      <c r="MFI60" s="173"/>
      <c r="MFJ60" s="173"/>
      <c r="MFK60" s="173"/>
      <c r="MFL60" s="173"/>
      <c r="MFM60" s="173"/>
      <c r="MFN60" s="173"/>
      <c r="MFO60" s="173"/>
      <c r="MFP60" s="173"/>
      <c r="MFQ60" s="173"/>
      <c r="MFR60" s="173"/>
      <c r="MFS60" s="173"/>
      <c r="MFT60" s="173"/>
      <c r="MFU60" s="173"/>
      <c r="MFV60" s="173"/>
      <c r="MFW60" s="173"/>
      <c r="MFX60" s="173"/>
      <c r="MFY60" s="173"/>
      <c r="MFZ60" s="173"/>
      <c r="MGA60" s="173"/>
      <c r="MGB60" s="173"/>
      <c r="MGC60" s="173"/>
      <c r="MGD60" s="173"/>
      <c r="MGE60" s="173"/>
      <c r="MGF60" s="173"/>
      <c r="MGG60" s="173"/>
      <c r="MGH60" s="173"/>
      <c r="MGI60" s="173"/>
      <c r="MGJ60" s="173"/>
      <c r="MGK60" s="173"/>
      <c r="MGL60" s="173"/>
      <c r="MGM60" s="173"/>
      <c r="MGN60" s="173"/>
      <c r="MGO60" s="173"/>
      <c r="MGP60" s="173"/>
      <c r="MGQ60" s="173"/>
      <c r="MGR60" s="173"/>
      <c r="MGS60" s="173"/>
      <c r="MGT60" s="173"/>
      <c r="MGU60" s="173"/>
      <c r="MGV60" s="173"/>
      <c r="MGW60" s="173"/>
      <c r="MGX60" s="173"/>
      <c r="MGY60" s="173"/>
      <c r="MGZ60" s="173"/>
      <c r="MHA60" s="173"/>
      <c r="MHB60" s="173"/>
      <c r="MHC60" s="173"/>
      <c r="MHD60" s="173"/>
      <c r="MHE60" s="173"/>
      <c r="MHF60" s="173"/>
      <c r="MHG60" s="173"/>
      <c r="MHH60" s="173"/>
      <c r="MHI60" s="173"/>
      <c r="MHJ60" s="173"/>
      <c r="MHK60" s="173"/>
      <c r="MHL60" s="173"/>
      <c r="MHM60" s="173"/>
      <c r="MHN60" s="173"/>
      <c r="MHO60" s="173"/>
      <c r="MHP60" s="173"/>
      <c r="MHQ60" s="173"/>
      <c r="MHR60" s="173"/>
      <c r="MHS60" s="173"/>
      <c r="MHT60" s="173"/>
      <c r="MHU60" s="173"/>
      <c r="MHV60" s="173"/>
      <c r="MHW60" s="173"/>
      <c r="MHX60" s="173"/>
      <c r="MHY60" s="173"/>
      <c r="MHZ60" s="173"/>
      <c r="MIA60" s="173"/>
      <c r="MIB60" s="173"/>
      <c r="MIC60" s="173"/>
      <c r="MID60" s="173"/>
      <c r="MIE60" s="173"/>
      <c r="MIF60" s="173"/>
      <c r="MIG60" s="173"/>
      <c r="MIH60" s="173"/>
      <c r="MII60" s="173"/>
      <c r="MIJ60" s="173"/>
      <c r="MIK60" s="173"/>
      <c r="MIL60" s="173"/>
      <c r="MIM60" s="173"/>
      <c r="MIN60" s="173"/>
      <c r="MIO60" s="173"/>
      <c r="MIP60" s="173"/>
      <c r="MIQ60" s="173"/>
      <c r="MIR60" s="173"/>
      <c r="MIS60" s="173"/>
      <c r="MIT60" s="173"/>
      <c r="MIU60" s="173"/>
      <c r="MIV60" s="173"/>
      <c r="MIW60" s="173"/>
      <c r="MIX60" s="173"/>
      <c r="MIY60" s="173"/>
      <c r="MIZ60" s="173"/>
      <c r="MJA60" s="173"/>
      <c r="MJB60" s="173"/>
      <c r="MJC60" s="173"/>
      <c r="MJD60" s="173"/>
      <c r="MJE60" s="173"/>
      <c r="MJF60" s="173"/>
      <c r="MJG60" s="173"/>
      <c r="MJH60" s="173"/>
      <c r="MJI60" s="173"/>
      <c r="MJJ60" s="173"/>
      <c r="MJK60" s="173"/>
      <c r="MJL60" s="173"/>
      <c r="MJM60" s="173"/>
      <c r="MJN60" s="173"/>
      <c r="MJO60" s="173"/>
      <c r="MJP60" s="173"/>
      <c r="MJQ60" s="173"/>
      <c r="MJR60" s="173"/>
      <c r="MJS60" s="173"/>
      <c r="MJT60" s="173"/>
      <c r="MJU60" s="173"/>
      <c r="MJV60" s="173"/>
      <c r="MJW60" s="173"/>
      <c r="MJX60" s="173"/>
      <c r="MJY60" s="173"/>
      <c r="MJZ60" s="173"/>
      <c r="MKA60" s="173"/>
      <c r="MKB60" s="173"/>
      <c r="MKC60" s="173"/>
      <c r="MKD60" s="173"/>
      <c r="MKE60" s="173"/>
      <c r="MKF60" s="173"/>
      <c r="MKG60" s="173"/>
      <c r="MKH60" s="173"/>
      <c r="MKI60" s="173"/>
      <c r="MKJ60" s="173"/>
      <c r="MKK60" s="173"/>
      <c r="MKL60" s="173"/>
      <c r="MKM60" s="173"/>
      <c r="MKN60" s="173"/>
      <c r="MKO60" s="173"/>
      <c r="MKP60" s="173"/>
      <c r="MKQ60" s="173"/>
      <c r="MKR60" s="173"/>
      <c r="MKS60" s="173"/>
      <c r="MKT60" s="173"/>
      <c r="MKU60" s="173"/>
      <c r="MKV60" s="173"/>
      <c r="MKW60" s="173"/>
      <c r="MKX60" s="173"/>
      <c r="MKY60" s="173"/>
      <c r="MKZ60" s="173"/>
      <c r="MLA60" s="173"/>
      <c r="MLB60" s="173"/>
      <c r="MLC60" s="173"/>
      <c r="MLD60" s="173"/>
      <c r="MLE60" s="173"/>
      <c r="MLF60" s="173"/>
      <c r="MLG60" s="173"/>
      <c r="MLH60" s="173"/>
      <c r="MLI60" s="173"/>
      <c r="MLJ60" s="173"/>
      <c r="MLK60" s="173"/>
      <c r="MLL60" s="173"/>
      <c r="MLM60" s="173"/>
      <c r="MLN60" s="173"/>
      <c r="MLO60" s="173"/>
      <c r="MLP60" s="173"/>
      <c r="MLQ60" s="173"/>
      <c r="MLR60" s="173"/>
      <c r="MLS60" s="173"/>
      <c r="MLT60" s="173"/>
      <c r="MLU60" s="173"/>
      <c r="MLV60" s="173"/>
      <c r="MLW60" s="173"/>
      <c r="MLX60" s="173"/>
      <c r="MLY60" s="173"/>
      <c r="MLZ60" s="173"/>
      <c r="MMA60" s="173"/>
      <c r="MMB60" s="173"/>
      <c r="MMC60" s="173"/>
      <c r="MMD60" s="173"/>
      <c r="MME60" s="173"/>
      <c r="MMF60" s="173"/>
      <c r="MMG60" s="173"/>
      <c r="MMH60" s="173"/>
      <c r="MMI60" s="173"/>
      <c r="MMJ60" s="173"/>
      <c r="MMK60" s="173"/>
      <c r="MML60" s="173"/>
      <c r="MMM60" s="173"/>
      <c r="MMN60" s="173"/>
      <c r="MMO60" s="173"/>
      <c r="MMP60" s="173"/>
      <c r="MMQ60" s="173"/>
      <c r="MMR60" s="173"/>
      <c r="MMS60" s="173"/>
      <c r="MMT60" s="173"/>
      <c r="MMU60" s="173"/>
      <c r="MMV60" s="173"/>
      <c r="MMW60" s="173"/>
      <c r="MMX60" s="173"/>
      <c r="MMY60" s="173"/>
      <c r="MMZ60" s="173"/>
      <c r="MNA60" s="173"/>
      <c r="MNB60" s="173"/>
      <c r="MNC60" s="173"/>
      <c r="MND60" s="173"/>
      <c r="MNE60" s="173"/>
      <c r="MNF60" s="173"/>
      <c r="MNG60" s="173"/>
      <c r="MNH60" s="173"/>
      <c r="MNI60" s="173"/>
      <c r="MNJ60" s="173"/>
      <c r="MNK60" s="173"/>
      <c r="MNL60" s="173"/>
      <c r="MNM60" s="173"/>
      <c r="MNN60" s="173"/>
      <c r="MNO60" s="173"/>
      <c r="MNP60" s="173"/>
      <c r="MNQ60" s="173"/>
      <c r="MNR60" s="173"/>
      <c r="MNS60" s="173"/>
      <c r="MNT60" s="173"/>
      <c r="MNU60" s="173"/>
      <c r="MNV60" s="173"/>
      <c r="MNW60" s="173"/>
      <c r="MNX60" s="173"/>
      <c r="MNY60" s="173"/>
      <c r="MNZ60" s="173"/>
      <c r="MOA60" s="173"/>
      <c r="MOB60" s="173"/>
      <c r="MOC60" s="173"/>
      <c r="MOD60" s="173"/>
      <c r="MOE60" s="173"/>
      <c r="MOF60" s="173"/>
      <c r="MOG60" s="173"/>
      <c r="MOH60" s="173"/>
      <c r="MOI60" s="173"/>
      <c r="MOJ60" s="173"/>
      <c r="MOK60" s="173"/>
      <c r="MOL60" s="173"/>
      <c r="MOM60" s="173"/>
      <c r="MON60" s="173"/>
      <c r="MOO60" s="173"/>
      <c r="MOP60" s="173"/>
      <c r="MOQ60" s="173"/>
      <c r="MOR60" s="173"/>
      <c r="MOS60" s="173"/>
      <c r="MOT60" s="173"/>
      <c r="MOU60" s="173"/>
      <c r="MOV60" s="173"/>
      <c r="MOW60" s="173"/>
      <c r="MOX60" s="173"/>
      <c r="MOY60" s="173"/>
      <c r="MOZ60" s="173"/>
      <c r="MPA60" s="173"/>
      <c r="MPB60" s="173"/>
      <c r="MPC60" s="173"/>
      <c r="MPD60" s="173"/>
      <c r="MPE60" s="173"/>
      <c r="MPF60" s="173"/>
      <c r="MPG60" s="173"/>
      <c r="MPH60" s="173"/>
      <c r="MPI60" s="173"/>
      <c r="MPJ60" s="173"/>
      <c r="MPK60" s="173"/>
      <c r="MPL60" s="173"/>
      <c r="MPM60" s="173"/>
      <c r="MPN60" s="173"/>
      <c r="MPO60" s="173"/>
      <c r="MPP60" s="173"/>
      <c r="MPQ60" s="173"/>
      <c r="MPR60" s="173"/>
      <c r="MPS60" s="173"/>
      <c r="MPT60" s="173"/>
      <c r="MPU60" s="173"/>
      <c r="MPV60" s="173"/>
      <c r="MPW60" s="173"/>
      <c r="MPX60" s="173"/>
      <c r="MPY60" s="173"/>
      <c r="MPZ60" s="173"/>
      <c r="MQA60" s="173"/>
      <c r="MQB60" s="173"/>
      <c r="MQC60" s="173"/>
      <c r="MQD60" s="173"/>
      <c r="MQE60" s="173"/>
      <c r="MQF60" s="173"/>
      <c r="MQG60" s="173"/>
      <c r="MQH60" s="173"/>
      <c r="MQI60" s="173"/>
      <c r="MQJ60" s="173"/>
      <c r="MQK60" s="173"/>
      <c r="MQL60" s="173"/>
      <c r="MQM60" s="173"/>
      <c r="MQN60" s="173"/>
      <c r="MQO60" s="173"/>
      <c r="MQP60" s="173"/>
      <c r="MQQ60" s="173"/>
      <c r="MQR60" s="173"/>
      <c r="MQS60" s="173"/>
      <c r="MQT60" s="173"/>
      <c r="MQU60" s="173"/>
      <c r="MQV60" s="173"/>
      <c r="MQW60" s="173"/>
      <c r="MQX60" s="173"/>
      <c r="MQY60" s="173"/>
      <c r="MQZ60" s="173"/>
      <c r="MRA60" s="173"/>
      <c r="MRB60" s="173"/>
      <c r="MRC60" s="173"/>
      <c r="MRD60" s="173"/>
      <c r="MRE60" s="173"/>
      <c r="MRF60" s="173"/>
      <c r="MRG60" s="173"/>
      <c r="MRH60" s="173"/>
      <c r="MRI60" s="173"/>
      <c r="MRJ60" s="173"/>
      <c r="MRK60" s="173"/>
      <c r="MRL60" s="173"/>
      <c r="MRM60" s="173"/>
      <c r="MRN60" s="173"/>
      <c r="MRO60" s="173"/>
      <c r="MRP60" s="173"/>
      <c r="MRQ60" s="173"/>
      <c r="MRR60" s="173"/>
      <c r="MRS60" s="173"/>
      <c r="MRT60" s="173"/>
      <c r="MRU60" s="173"/>
      <c r="MRV60" s="173"/>
      <c r="MRW60" s="173"/>
      <c r="MRX60" s="173"/>
      <c r="MRY60" s="173"/>
      <c r="MRZ60" s="173"/>
      <c r="MSA60" s="173"/>
      <c r="MSB60" s="173"/>
      <c r="MSC60" s="173"/>
      <c r="MSD60" s="173"/>
      <c r="MSE60" s="173"/>
      <c r="MSF60" s="173"/>
      <c r="MSG60" s="173"/>
      <c r="MSH60" s="173"/>
      <c r="MSI60" s="173"/>
      <c r="MSJ60" s="173"/>
      <c r="MSK60" s="173"/>
      <c r="MSL60" s="173"/>
      <c r="MSM60" s="173"/>
      <c r="MSN60" s="173"/>
      <c r="MSO60" s="173"/>
      <c r="MSP60" s="173"/>
      <c r="MSQ60" s="173"/>
      <c r="MSR60" s="173"/>
      <c r="MSS60" s="173"/>
      <c r="MST60" s="173"/>
      <c r="MSU60" s="173"/>
      <c r="MSV60" s="173"/>
      <c r="MSW60" s="173"/>
      <c r="MSX60" s="173"/>
      <c r="MSY60" s="173"/>
      <c r="MSZ60" s="173"/>
      <c r="MTA60" s="173"/>
      <c r="MTB60" s="173"/>
      <c r="MTC60" s="173"/>
      <c r="MTD60" s="173"/>
      <c r="MTE60" s="173"/>
      <c r="MTF60" s="173"/>
      <c r="MTG60" s="173"/>
      <c r="MTH60" s="173"/>
      <c r="MTI60" s="173"/>
      <c r="MTJ60" s="173"/>
      <c r="MTK60" s="173"/>
      <c r="MTL60" s="173"/>
      <c r="MTM60" s="173"/>
      <c r="MTN60" s="173"/>
      <c r="MTO60" s="173"/>
      <c r="MTP60" s="173"/>
      <c r="MTQ60" s="173"/>
      <c r="MTR60" s="173"/>
      <c r="MTS60" s="173"/>
      <c r="MTT60" s="173"/>
      <c r="MTU60" s="173"/>
      <c r="MTV60" s="173"/>
      <c r="MTW60" s="173"/>
      <c r="MTX60" s="173"/>
      <c r="MTY60" s="173"/>
      <c r="MTZ60" s="173"/>
      <c r="MUA60" s="173"/>
      <c r="MUB60" s="173"/>
      <c r="MUC60" s="173"/>
      <c r="MUD60" s="173"/>
      <c r="MUE60" s="173"/>
      <c r="MUF60" s="173"/>
      <c r="MUG60" s="173"/>
      <c r="MUH60" s="173"/>
      <c r="MUI60" s="173"/>
      <c r="MUJ60" s="173"/>
      <c r="MUK60" s="173"/>
      <c r="MUL60" s="173"/>
      <c r="MUM60" s="173"/>
      <c r="MUN60" s="173"/>
      <c r="MUO60" s="173"/>
      <c r="MUP60" s="173"/>
      <c r="MUQ60" s="173"/>
      <c r="MUR60" s="173"/>
      <c r="MUS60" s="173"/>
      <c r="MUT60" s="173"/>
      <c r="MUU60" s="173"/>
      <c r="MUV60" s="173"/>
      <c r="MUW60" s="173"/>
      <c r="MUX60" s="173"/>
      <c r="MUY60" s="173"/>
      <c r="MUZ60" s="173"/>
      <c r="MVA60" s="173"/>
      <c r="MVB60" s="173"/>
      <c r="MVC60" s="173"/>
      <c r="MVD60" s="173"/>
      <c r="MVE60" s="173"/>
      <c r="MVF60" s="173"/>
      <c r="MVG60" s="173"/>
      <c r="MVH60" s="173"/>
      <c r="MVI60" s="173"/>
      <c r="MVJ60" s="173"/>
      <c r="MVK60" s="173"/>
      <c r="MVL60" s="173"/>
      <c r="MVM60" s="173"/>
      <c r="MVN60" s="173"/>
      <c r="MVO60" s="173"/>
      <c r="MVP60" s="173"/>
      <c r="MVQ60" s="173"/>
      <c r="MVR60" s="173"/>
      <c r="MVS60" s="173"/>
      <c r="MVT60" s="173"/>
      <c r="MVU60" s="173"/>
      <c r="MVV60" s="173"/>
      <c r="MVW60" s="173"/>
      <c r="MVX60" s="173"/>
      <c r="MVY60" s="173"/>
      <c r="MVZ60" s="173"/>
      <c r="MWA60" s="173"/>
      <c r="MWB60" s="173"/>
      <c r="MWC60" s="173"/>
      <c r="MWD60" s="173"/>
      <c r="MWE60" s="173"/>
      <c r="MWF60" s="173"/>
      <c r="MWG60" s="173"/>
      <c r="MWH60" s="173"/>
      <c r="MWI60" s="173"/>
      <c r="MWJ60" s="173"/>
      <c r="MWK60" s="173"/>
      <c r="MWL60" s="173"/>
      <c r="MWM60" s="173"/>
      <c r="MWN60" s="173"/>
      <c r="MWO60" s="173"/>
      <c r="MWP60" s="173"/>
      <c r="MWQ60" s="173"/>
      <c r="MWR60" s="173"/>
      <c r="MWS60" s="173"/>
      <c r="MWT60" s="173"/>
      <c r="MWU60" s="173"/>
      <c r="MWV60" s="173"/>
      <c r="MWW60" s="173"/>
      <c r="MWX60" s="173"/>
      <c r="MWY60" s="173"/>
      <c r="MWZ60" s="173"/>
      <c r="MXA60" s="173"/>
      <c r="MXB60" s="173"/>
      <c r="MXC60" s="173"/>
      <c r="MXD60" s="173"/>
      <c r="MXE60" s="173"/>
      <c r="MXF60" s="173"/>
      <c r="MXG60" s="173"/>
      <c r="MXH60" s="173"/>
      <c r="MXI60" s="173"/>
      <c r="MXJ60" s="173"/>
      <c r="MXK60" s="173"/>
      <c r="MXL60" s="173"/>
      <c r="MXM60" s="173"/>
      <c r="MXN60" s="173"/>
      <c r="MXO60" s="173"/>
      <c r="MXP60" s="173"/>
      <c r="MXQ60" s="173"/>
      <c r="MXR60" s="173"/>
      <c r="MXS60" s="173"/>
      <c r="MXT60" s="173"/>
      <c r="MXU60" s="173"/>
      <c r="MXV60" s="173"/>
      <c r="MXW60" s="173"/>
      <c r="MXX60" s="173"/>
      <c r="MXY60" s="173"/>
      <c r="MXZ60" s="173"/>
      <c r="MYA60" s="173"/>
      <c r="MYB60" s="173"/>
      <c r="MYC60" s="173"/>
      <c r="MYD60" s="173"/>
      <c r="MYE60" s="173"/>
      <c r="MYF60" s="173"/>
      <c r="MYG60" s="173"/>
      <c r="MYH60" s="173"/>
      <c r="MYI60" s="173"/>
      <c r="MYJ60" s="173"/>
      <c r="MYK60" s="173"/>
      <c r="MYL60" s="173"/>
      <c r="MYM60" s="173"/>
      <c r="MYN60" s="173"/>
      <c r="MYO60" s="173"/>
      <c r="MYP60" s="173"/>
      <c r="MYQ60" s="173"/>
      <c r="MYR60" s="173"/>
      <c r="MYS60" s="173"/>
      <c r="MYT60" s="173"/>
      <c r="MYU60" s="173"/>
      <c r="MYV60" s="173"/>
      <c r="MYW60" s="173"/>
      <c r="MYX60" s="173"/>
      <c r="MYY60" s="173"/>
      <c r="MYZ60" s="173"/>
      <c r="MZA60" s="173"/>
      <c r="MZB60" s="173"/>
      <c r="MZC60" s="173"/>
      <c r="MZD60" s="173"/>
      <c r="MZE60" s="173"/>
      <c r="MZF60" s="173"/>
      <c r="MZG60" s="173"/>
      <c r="MZH60" s="173"/>
      <c r="MZI60" s="173"/>
      <c r="MZJ60" s="173"/>
      <c r="MZK60" s="173"/>
      <c r="MZL60" s="173"/>
      <c r="MZM60" s="173"/>
      <c r="MZN60" s="173"/>
      <c r="MZO60" s="173"/>
      <c r="MZP60" s="173"/>
      <c r="MZQ60" s="173"/>
      <c r="MZR60" s="173"/>
      <c r="MZS60" s="173"/>
      <c r="MZT60" s="173"/>
      <c r="MZU60" s="173"/>
      <c r="MZV60" s="173"/>
      <c r="MZW60" s="173"/>
      <c r="MZX60" s="173"/>
      <c r="MZY60" s="173"/>
      <c r="MZZ60" s="173"/>
      <c r="NAA60" s="173"/>
      <c r="NAB60" s="173"/>
      <c r="NAC60" s="173"/>
      <c r="NAD60" s="173"/>
      <c r="NAE60" s="173"/>
      <c r="NAF60" s="173"/>
      <c r="NAG60" s="173"/>
      <c r="NAH60" s="173"/>
      <c r="NAI60" s="173"/>
      <c r="NAJ60" s="173"/>
      <c r="NAK60" s="173"/>
      <c r="NAL60" s="173"/>
      <c r="NAM60" s="173"/>
      <c r="NAN60" s="173"/>
      <c r="NAO60" s="173"/>
      <c r="NAP60" s="173"/>
      <c r="NAQ60" s="173"/>
      <c r="NAR60" s="173"/>
      <c r="NAS60" s="173"/>
      <c r="NAT60" s="173"/>
      <c r="NAU60" s="173"/>
      <c r="NAV60" s="173"/>
      <c r="NAW60" s="173"/>
      <c r="NAX60" s="173"/>
      <c r="NAY60" s="173"/>
      <c r="NAZ60" s="173"/>
      <c r="NBA60" s="173"/>
      <c r="NBB60" s="173"/>
      <c r="NBC60" s="173"/>
      <c r="NBD60" s="173"/>
      <c r="NBE60" s="173"/>
      <c r="NBF60" s="173"/>
      <c r="NBG60" s="173"/>
      <c r="NBH60" s="173"/>
      <c r="NBI60" s="173"/>
      <c r="NBJ60" s="173"/>
      <c r="NBK60" s="173"/>
      <c r="NBL60" s="173"/>
      <c r="NBM60" s="173"/>
      <c r="NBN60" s="173"/>
      <c r="NBO60" s="173"/>
      <c r="NBP60" s="173"/>
      <c r="NBQ60" s="173"/>
      <c r="NBR60" s="173"/>
      <c r="NBS60" s="173"/>
      <c r="NBT60" s="173"/>
      <c r="NBU60" s="173"/>
      <c r="NBV60" s="173"/>
      <c r="NBW60" s="173"/>
      <c r="NBX60" s="173"/>
      <c r="NBY60" s="173"/>
      <c r="NBZ60" s="173"/>
      <c r="NCA60" s="173"/>
      <c r="NCB60" s="173"/>
      <c r="NCC60" s="173"/>
      <c r="NCD60" s="173"/>
      <c r="NCE60" s="173"/>
      <c r="NCF60" s="173"/>
      <c r="NCG60" s="173"/>
      <c r="NCH60" s="173"/>
      <c r="NCI60" s="173"/>
      <c r="NCJ60" s="173"/>
      <c r="NCK60" s="173"/>
      <c r="NCL60" s="173"/>
      <c r="NCM60" s="173"/>
      <c r="NCN60" s="173"/>
      <c r="NCO60" s="173"/>
      <c r="NCP60" s="173"/>
      <c r="NCQ60" s="173"/>
      <c r="NCR60" s="173"/>
      <c r="NCS60" s="173"/>
      <c r="NCT60" s="173"/>
      <c r="NCU60" s="173"/>
      <c r="NCV60" s="173"/>
      <c r="NCW60" s="173"/>
      <c r="NCX60" s="173"/>
      <c r="NCY60" s="173"/>
      <c r="NCZ60" s="173"/>
      <c r="NDA60" s="173"/>
      <c r="NDB60" s="173"/>
      <c r="NDC60" s="173"/>
      <c r="NDD60" s="173"/>
      <c r="NDE60" s="173"/>
      <c r="NDF60" s="173"/>
      <c r="NDG60" s="173"/>
      <c r="NDH60" s="173"/>
      <c r="NDI60" s="173"/>
      <c r="NDJ60" s="173"/>
      <c r="NDK60" s="173"/>
      <c r="NDL60" s="173"/>
      <c r="NDM60" s="173"/>
      <c r="NDN60" s="173"/>
      <c r="NDO60" s="173"/>
      <c r="NDP60" s="173"/>
      <c r="NDQ60" s="173"/>
      <c r="NDR60" s="173"/>
      <c r="NDS60" s="173"/>
      <c r="NDT60" s="173"/>
      <c r="NDU60" s="173"/>
      <c r="NDV60" s="173"/>
      <c r="NDW60" s="173"/>
      <c r="NDX60" s="173"/>
      <c r="NDY60" s="173"/>
      <c r="NDZ60" s="173"/>
      <c r="NEA60" s="173"/>
      <c r="NEB60" s="173"/>
      <c r="NEC60" s="173"/>
      <c r="NED60" s="173"/>
      <c r="NEE60" s="173"/>
      <c r="NEF60" s="173"/>
      <c r="NEG60" s="173"/>
      <c r="NEH60" s="173"/>
      <c r="NEI60" s="173"/>
      <c r="NEJ60" s="173"/>
      <c r="NEK60" s="173"/>
      <c r="NEL60" s="173"/>
      <c r="NEM60" s="173"/>
      <c r="NEN60" s="173"/>
      <c r="NEO60" s="173"/>
      <c r="NEP60" s="173"/>
      <c r="NEQ60" s="173"/>
      <c r="NER60" s="173"/>
      <c r="NES60" s="173"/>
      <c r="NET60" s="173"/>
      <c r="NEU60" s="173"/>
      <c r="NEV60" s="173"/>
      <c r="NEW60" s="173"/>
      <c r="NEX60" s="173"/>
      <c r="NEY60" s="173"/>
      <c r="NEZ60" s="173"/>
      <c r="NFA60" s="173"/>
      <c r="NFB60" s="173"/>
      <c r="NFC60" s="173"/>
      <c r="NFD60" s="173"/>
      <c r="NFE60" s="173"/>
      <c r="NFF60" s="173"/>
      <c r="NFG60" s="173"/>
      <c r="NFH60" s="173"/>
      <c r="NFI60" s="173"/>
      <c r="NFJ60" s="173"/>
      <c r="NFK60" s="173"/>
      <c r="NFL60" s="173"/>
      <c r="NFM60" s="173"/>
      <c r="NFN60" s="173"/>
      <c r="NFO60" s="173"/>
      <c r="NFP60" s="173"/>
      <c r="NFQ60" s="173"/>
      <c r="NFR60" s="173"/>
      <c r="NFS60" s="173"/>
      <c r="NFT60" s="173"/>
      <c r="NFU60" s="173"/>
      <c r="NFV60" s="173"/>
      <c r="NFW60" s="173"/>
      <c r="NFX60" s="173"/>
      <c r="NFY60" s="173"/>
      <c r="NFZ60" s="173"/>
      <c r="NGA60" s="173"/>
      <c r="NGB60" s="173"/>
      <c r="NGC60" s="173"/>
      <c r="NGD60" s="173"/>
      <c r="NGE60" s="173"/>
      <c r="NGF60" s="173"/>
      <c r="NGG60" s="173"/>
      <c r="NGH60" s="173"/>
      <c r="NGI60" s="173"/>
      <c r="NGJ60" s="173"/>
      <c r="NGK60" s="173"/>
      <c r="NGL60" s="173"/>
      <c r="NGM60" s="173"/>
      <c r="NGN60" s="173"/>
      <c r="NGO60" s="173"/>
      <c r="NGP60" s="173"/>
      <c r="NGQ60" s="173"/>
      <c r="NGR60" s="173"/>
      <c r="NGS60" s="173"/>
      <c r="NGT60" s="173"/>
      <c r="NGU60" s="173"/>
      <c r="NGV60" s="173"/>
      <c r="NGW60" s="173"/>
      <c r="NGX60" s="173"/>
      <c r="NGY60" s="173"/>
      <c r="NGZ60" s="173"/>
      <c r="NHA60" s="173"/>
      <c r="NHB60" s="173"/>
      <c r="NHC60" s="173"/>
      <c r="NHD60" s="173"/>
      <c r="NHE60" s="173"/>
      <c r="NHF60" s="173"/>
      <c r="NHG60" s="173"/>
      <c r="NHH60" s="173"/>
      <c r="NHI60" s="173"/>
      <c r="NHJ60" s="173"/>
      <c r="NHK60" s="173"/>
      <c r="NHL60" s="173"/>
      <c r="NHM60" s="173"/>
      <c r="NHN60" s="173"/>
      <c r="NHO60" s="173"/>
      <c r="NHP60" s="173"/>
      <c r="NHQ60" s="173"/>
      <c r="NHR60" s="173"/>
      <c r="NHS60" s="173"/>
      <c r="NHT60" s="173"/>
      <c r="NHU60" s="173"/>
      <c r="NHV60" s="173"/>
      <c r="NHW60" s="173"/>
      <c r="NHX60" s="173"/>
      <c r="NHY60" s="173"/>
      <c r="NHZ60" s="173"/>
      <c r="NIA60" s="173"/>
      <c r="NIB60" s="173"/>
      <c r="NIC60" s="173"/>
      <c r="NID60" s="173"/>
      <c r="NIE60" s="173"/>
      <c r="NIF60" s="173"/>
      <c r="NIG60" s="173"/>
      <c r="NIH60" s="173"/>
      <c r="NII60" s="173"/>
      <c r="NIJ60" s="173"/>
      <c r="NIK60" s="173"/>
      <c r="NIL60" s="173"/>
      <c r="NIM60" s="173"/>
      <c r="NIN60" s="173"/>
      <c r="NIO60" s="173"/>
      <c r="NIP60" s="173"/>
      <c r="NIQ60" s="173"/>
      <c r="NIR60" s="173"/>
      <c r="NIS60" s="173"/>
      <c r="NIT60" s="173"/>
      <c r="NIU60" s="173"/>
      <c r="NIV60" s="173"/>
      <c r="NIW60" s="173"/>
      <c r="NIX60" s="173"/>
      <c r="NIY60" s="173"/>
      <c r="NIZ60" s="173"/>
      <c r="NJA60" s="173"/>
      <c r="NJB60" s="173"/>
      <c r="NJC60" s="173"/>
      <c r="NJD60" s="173"/>
      <c r="NJE60" s="173"/>
      <c r="NJF60" s="173"/>
      <c r="NJG60" s="173"/>
      <c r="NJH60" s="173"/>
      <c r="NJI60" s="173"/>
      <c r="NJJ60" s="173"/>
      <c r="NJK60" s="173"/>
      <c r="NJL60" s="173"/>
      <c r="NJM60" s="173"/>
      <c r="NJN60" s="173"/>
      <c r="NJO60" s="173"/>
      <c r="NJP60" s="173"/>
      <c r="NJQ60" s="173"/>
      <c r="NJR60" s="173"/>
      <c r="NJS60" s="173"/>
      <c r="NJT60" s="173"/>
      <c r="NJU60" s="173"/>
      <c r="NJV60" s="173"/>
      <c r="NJW60" s="173"/>
      <c r="NJX60" s="173"/>
      <c r="NJY60" s="173"/>
      <c r="NJZ60" s="173"/>
      <c r="NKA60" s="173"/>
      <c r="NKB60" s="173"/>
      <c r="NKC60" s="173"/>
      <c r="NKD60" s="173"/>
      <c r="NKE60" s="173"/>
      <c r="NKF60" s="173"/>
      <c r="NKG60" s="173"/>
      <c r="NKH60" s="173"/>
      <c r="NKI60" s="173"/>
      <c r="NKJ60" s="173"/>
      <c r="NKK60" s="173"/>
      <c r="NKL60" s="173"/>
      <c r="NKM60" s="173"/>
      <c r="NKN60" s="173"/>
      <c r="NKO60" s="173"/>
      <c r="NKP60" s="173"/>
      <c r="NKQ60" s="173"/>
      <c r="NKR60" s="173"/>
      <c r="NKS60" s="173"/>
      <c r="NKT60" s="173"/>
      <c r="NKU60" s="173"/>
      <c r="NKV60" s="173"/>
      <c r="NKW60" s="173"/>
      <c r="NKX60" s="173"/>
      <c r="NKY60" s="173"/>
      <c r="NKZ60" s="173"/>
      <c r="NLA60" s="173"/>
      <c r="NLB60" s="173"/>
      <c r="NLC60" s="173"/>
      <c r="NLD60" s="173"/>
      <c r="NLE60" s="173"/>
      <c r="NLF60" s="173"/>
      <c r="NLG60" s="173"/>
      <c r="NLH60" s="173"/>
      <c r="NLI60" s="173"/>
      <c r="NLJ60" s="173"/>
      <c r="NLK60" s="173"/>
      <c r="NLL60" s="173"/>
      <c r="NLM60" s="173"/>
      <c r="NLN60" s="173"/>
      <c r="NLO60" s="173"/>
      <c r="NLP60" s="173"/>
      <c r="NLQ60" s="173"/>
      <c r="NLR60" s="173"/>
      <c r="NLS60" s="173"/>
      <c r="NLT60" s="173"/>
      <c r="NLU60" s="173"/>
      <c r="NLV60" s="173"/>
      <c r="NLW60" s="173"/>
      <c r="NLX60" s="173"/>
      <c r="NLY60" s="173"/>
      <c r="NLZ60" s="173"/>
      <c r="NMA60" s="173"/>
      <c r="NMB60" s="173"/>
      <c r="NMC60" s="173"/>
      <c r="NMD60" s="173"/>
      <c r="NME60" s="173"/>
      <c r="NMF60" s="173"/>
      <c r="NMG60" s="173"/>
      <c r="NMH60" s="173"/>
      <c r="NMI60" s="173"/>
      <c r="NMJ60" s="173"/>
      <c r="NMK60" s="173"/>
      <c r="NML60" s="173"/>
      <c r="NMM60" s="173"/>
      <c r="NMN60" s="173"/>
      <c r="NMO60" s="173"/>
      <c r="NMP60" s="173"/>
      <c r="NMQ60" s="173"/>
      <c r="NMR60" s="173"/>
      <c r="NMS60" s="173"/>
      <c r="NMT60" s="173"/>
      <c r="NMU60" s="173"/>
      <c r="NMV60" s="173"/>
      <c r="NMW60" s="173"/>
      <c r="NMX60" s="173"/>
      <c r="NMY60" s="173"/>
      <c r="NMZ60" s="173"/>
      <c r="NNA60" s="173"/>
      <c r="NNB60" s="173"/>
      <c r="NNC60" s="173"/>
      <c r="NND60" s="173"/>
      <c r="NNE60" s="173"/>
      <c r="NNF60" s="173"/>
      <c r="NNG60" s="173"/>
      <c r="NNH60" s="173"/>
      <c r="NNI60" s="173"/>
      <c r="NNJ60" s="173"/>
      <c r="NNK60" s="173"/>
      <c r="NNL60" s="173"/>
      <c r="NNM60" s="173"/>
      <c r="NNN60" s="173"/>
      <c r="NNO60" s="173"/>
      <c r="NNP60" s="173"/>
      <c r="NNQ60" s="173"/>
      <c r="NNR60" s="173"/>
      <c r="NNS60" s="173"/>
      <c r="NNT60" s="173"/>
      <c r="NNU60" s="173"/>
      <c r="NNV60" s="173"/>
      <c r="NNW60" s="173"/>
      <c r="NNX60" s="173"/>
      <c r="NNY60" s="173"/>
      <c r="NNZ60" s="173"/>
      <c r="NOA60" s="173"/>
      <c r="NOB60" s="173"/>
      <c r="NOC60" s="173"/>
      <c r="NOD60" s="173"/>
      <c r="NOE60" s="173"/>
      <c r="NOF60" s="173"/>
      <c r="NOG60" s="173"/>
      <c r="NOH60" s="173"/>
      <c r="NOI60" s="173"/>
      <c r="NOJ60" s="173"/>
      <c r="NOK60" s="173"/>
      <c r="NOL60" s="173"/>
      <c r="NOM60" s="173"/>
      <c r="NON60" s="173"/>
      <c r="NOO60" s="173"/>
      <c r="NOP60" s="173"/>
      <c r="NOQ60" s="173"/>
      <c r="NOR60" s="173"/>
      <c r="NOS60" s="173"/>
      <c r="NOT60" s="173"/>
      <c r="NOU60" s="173"/>
      <c r="NOV60" s="173"/>
      <c r="NOW60" s="173"/>
      <c r="NOX60" s="173"/>
      <c r="NOY60" s="173"/>
      <c r="NOZ60" s="173"/>
      <c r="NPA60" s="173"/>
      <c r="NPB60" s="173"/>
      <c r="NPC60" s="173"/>
      <c r="NPD60" s="173"/>
      <c r="NPE60" s="173"/>
      <c r="NPF60" s="173"/>
      <c r="NPG60" s="173"/>
      <c r="NPH60" s="173"/>
      <c r="NPI60" s="173"/>
      <c r="NPJ60" s="173"/>
      <c r="NPK60" s="173"/>
      <c r="NPL60" s="173"/>
      <c r="NPM60" s="173"/>
      <c r="NPN60" s="173"/>
      <c r="NPO60" s="173"/>
      <c r="NPP60" s="173"/>
      <c r="NPQ60" s="173"/>
      <c r="NPR60" s="173"/>
      <c r="NPS60" s="173"/>
      <c r="NPT60" s="173"/>
      <c r="NPU60" s="173"/>
      <c r="NPV60" s="173"/>
      <c r="NPW60" s="173"/>
      <c r="NPX60" s="173"/>
      <c r="NPY60" s="173"/>
      <c r="NPZ60" s="173"/>
      <c r="NQA60" s="173"/>
      <c r="NQB60" s="173"/>
      <c r="NQC60" s="173"/>
      <c r="NQD60" s="173"/>
      <c r="NQE60" s="173"/>
      <c r="NQF60" s="173"/>
      <c r="NQG60" s="173"/>
      <c r="NQH60" s="173"/>
      <c r="NQI60" s="173"/>
      <c r="NQJ60" s="173"/>
      <c r="NQK60" s="173"/>
      <c r="NQL60" s="173"/>
      <c r="NQM60" s="173"/>
      <c r="NQN60" s="173"/>
      <c r="NQO60" s="173"/>
      <c r="NQP60" s="173"/>
      <c r="NQQ60" s="173"/>
      <c r="NQR60" s="173"/>
      <c r="NQS60" s="173"/>
      <c r="NQT60" s="173"/>
      <c r="NQU60" s="173"/>
      <c r="NQV60" s="173"/>
      <c r="NQW60" s="173"/>
      <c r="NQX60" s="173"/>
      <c r="NQY60" s="173"/>
      <c r="NQZ60" s="173"/>
      <c r="NRA60" s="173"/>
      <c r="NRB60" s="173"/>
      <c r="NRC60" s="173"/>
      <c r="NRD60" s="173"/>
      <c r="NRE60" s="173"/>
      <c r="NRF60" s="173"/>
      <c r="NRG60" s="173"/>
      <c r="NRH60" s="173"/>
      <c r="NRI60" s="173"/>
      <c r="NRJ60" s="173"/>
      <c r="NRK60" s="173"/>
      <c r="NRL60" s="173"/>
      <c r="NRM60" s="173"/>
      <c r="NRN60" s="173"/>
      <c r="NRO60" s="173"/>
      <c r="NRP60" s="173"/>
      <c r="NRQ60" s="173"/>
      <c r="NRR60" s="173"/>
      <c r="NRS60" s="173"/>
      <c r="NRT60" s="173"/>
      <c r="NRU60" s="173"/>
      <c r="NRV60" s="173"/>
      <c r="NRW60" s="173"/>
      <c r="NRX60" s="173"/>
      <c r="NRY60" s="173"/>
      <c r="NRZ60" s="173"/>
      <c r="NSA60" s="173"/>
      <c r="NSB60" s="173"/>
      <c r="NSC60" s="173"/>
      <c r="NSD60" s="173"/>
      <c r="NSE60" s="173"/>
      <c r="NSF60" s="173"/>
      <c r="NSG60" s="173"/>
      <c r="NSH60" s="173"/>
      <c r="NSI60" s="173"/>
      <c r="NSJ60" s="173"/>
      <c r="NSK60" s="173"/>
      <c r="NSL60" s="173"/>
      <c r="NSM60" s="173"/>
      <c r="NSN60" s="173"/>
      <c r="NSO60" s="173"/>
      <c r="NSP60" s="173"/>
      <c r="NSQ60" s="173"/>
      <c r="NSR60" s="173"/>
      <c r="NSS60" s="173"/>
      <c r="NST60" s="173"/>
      <c r="NSU60" s="173"/>
      <c r="NSV60" s="173"/>
      <c r="NSW60" s="173"/>
      <c r="NSX60" s="173"/>
      <c r="NSY60" s="173"/>
      <c r="NSZ60" s="173"/>
      <c r="NTA60" s="173"/>
      <c r="NTB60" s="173"/>
      <c r="NTC60" s="173"/>
      <c r="NTD60" s="173"/>
      <c r="NTE60" s="173"/>
      <c r="NTF60" s="173"/>
      <c r="NTG60" s="173"/>
      <c r="NTH60" s="173"/>
      <c r="NTI60" s="173"/>
      <c r="NTJ60" s="173"/>
      <c r="NTK60" s="173"/>
      <c r="NTL60" s="173"/>
      <c r="NTM60" s="173"/>
      <c r="NTN60" s="173"/>
      <c r="NTO60" s="173"/>
      <c r="NTP60" s="173"/>
      <c r="NTQ60" s="173"/>
      <c r="NTR60" s="173"/>
      <c r="NTS60" s="173"/>
      <c r="NTT60" s="173"/>
      <c r="NTU60" s="173"/>
      <c r="NTV60" s="173"/>
      <c r="NTW60" s="173"/>
      <c r="NTX60" s="173"/>
      <c r="NTY60" s="173"/>
      <c r="NTZ60" s="173"/>
      <c r="NUA60" s="173"/>
      <c r="NUB60" s="173"/>
      <c r="NUC60" s="173"/>
      <c r="NUD60" s="173"/>
      <c r="NUE60" s="173"/>
      <c r="NUF60" s="173"/>
      <c r="NUG60" s="173"/>
      <c r="NUH60" s="173"/>
      <c r="NUI60" s="173"/>
      <c r="NUJ60" s="173"/>
      <c r="NUK60" s="173"/>
      <c r="NUL60" s="173"/>
      <c r="NUM60" s="173"/>
      <c r="NUN60" s="173"/>
      <c r="NUO60" s="173"/>
      <c r="NUP60" s="173"/>
      <c r="NUQ60" s="173"/>
      <c r="NUR60" s="173"/>
      <c r="NUS60" s="173"/>
      <c r="NUT60" s="173"/>
      <c r="NUU60" s="173"/>
      <c r="NUV60" s="173"/>
      <c r="NUW60" s="173"/>
      <c r="NUX60" s="173"/>
      <c r="NUY60" s="173"/>
      <c r="NUZ60" s="173"/>
      <c r="NVA60" s="173"/>
      <c r="NVB60" s="173"/>
      <c r="NVC60" s="173"/>
      <c r="NVD60" s="173"/>
      <c r="NVE60" s="173"/>
      <c r="NVF60" s="173"/>
      <c r="NVG60" s="173"/>
      <c r="NVH60" s="173"/>
      <c r="NVI60" s="173"/>
      <c r="NVJ60" s="173"/>
      <c r="NVK60" s="173"/>
      <c r="NVL60" s="173"/>
      <c r="NVM60" s="173"/>
      <c r="NVN60" s="173"/>
      <c r="NVO60" s="173"/>
      <c r="NVP60" s="173"/>
      <c r="NVQ60" s="173"/>
      <c r="NVR60" s="173"/>
      <c r="NVS60" s="173"/>
      <c r="NVT60" s="173"/>
      <c r="NVU60" s="173"/>
      <c r="NVV60" s="173"/>
      <c r="NVW60" s="173"/>
      <c r="NVX60" s="173"/>
      <c r="NVY60" s="173"/>
      <c r="NVZ60" s="173"/>
      <c r="NWA60" s="173"/>
      <c r="NWB60" s="173"/>
      <c r="NWC60" s="173"/>
      <c r="NWD60" s="173"/>
      <c r="NWE60" s="173"/>
      <c r="NWF60" s="173"/>
      <c r="NWG60" s="173"/>
      <c r="NWH60" s="173"/>
      <c r="NWI60" s="173"/>
      <c r="NWJ60" s="173"/>
      <c r="NWK60" s="173"/>
      <c r="NWL60" s="173"/>
      <c r="NWM60" s="173"/>
      <c r="NWN60" s="173"/>
      <c r="NWO60" s="173"/>
      <c r="NWP60" s="173"/>
      <c r="NWQ60" s="173"/>
      <c r="NWR60" s="173"/>
      <c r="NWS60" s="173"/>
      <c r="NWT60" s="173"/>
      <c r="NWU60" s="173"/>
      <c r="NWV60" s="173"/>
      <c r="NWW60" s="173"/>
      <c r="NWX60" s="173"/>
      <c r="NWY60" s="173"/>
      <c r="NWZ60" s="173"/>
      <c r="NXA60" s="173"/>
      <c r="NXB60" s="173"/>
      <c r="NXC60" s="173"/>
      <c r="NXD60" s="173"/>
      <c r="NXE60" s="173"/>
      <c r="NXF60" s="173"/>
      <c r="NXG60" s="173"/>
      <c r="NXH60" s="173"/>
      <c r="NXI60" s="173"/>
      <c r="NXJ60" s="173"/>
      <c r="NXK60" s="173"/>
      <c r="NXL60" s="173"/>
      <c r="NXM60" s="173"/>
      <c r="NXN60" s="173"/>
      <c r="NXO60" s="173"/>
      <c r="NXP60" s="173"/>
      <c r="NXQ60" s="173"/>
      <c r="NXR60" s="173"/>
      <c r="NXS60" s="173"/>
      <c r="NXT60" s="173"/>
      <c r="NXU60" s="173"/>
      <c r="NXV60" s="173"/>
      <c r="NXW60" s="173"/>
      <c r="NXX60" s="173"/>
      <c r="NXY60" s="173"/>
      <c r="NXZ60" s="173"/>
      <c r="NYA60" s="173"/>
      <c r="NYB60" s="173"/>
      <c r="NYC60" s="173"/>
      <c r="NYD60" s="173"/>
      <c r="NYE60" s="173"/>
      <c r="NYF60" s="173"/>
      <c r="NYG60" s="173"/>
      <c r="NYH60" s="173"/>
      <c r="NYI60" s="173"/>
      <c r="NYJ60" s="173"/>
      <c r="NYK60" s="173"/>
      <c r="NYL60" s="173"/>
      <c r="NYM60" s="173"/>
      <c r="NYN60" s="173"/>
      <c r="NYO60" s="173"/>
      <c r="NYP60" s="173"/>
      <c r="NYQ60" s="173"/>
      <c r="NYR60" s="173"/>
      <c r="NYS60" s="173"/>
      <c r="NYT60" s="173"/>
      <c r="NYU60" s="173"/>
      <c r="NYV60" s="173"/>
      <c r="NYW60" s="173"/>
      <c r="NYX60" s="173"/>
      <c r="NYY60" s="173"/>
      <c r="NYZ60" s="173"/>
      <c r="NZA60" s="173"/>
      <c r="NZB60" s="173"/>
      <c r="NZC60" s="173"/>
      <c r="NZD60" s="173"/>
      <c r="NZE60" s="173"/>
      <c r="NZF60" s="173"/>
      <c r="NZG60" s="173"/>
      <c r="NZH60" s="173"/>
      <c r="NZI60" s="173"/>
      <c r="NZJ60" s="173"/>
      <c r="NZK60" s="173"/>
      <c r="NZL60" s="173"/>
      <c r="NZM60" s="173"/>
      <c r="NZN60" s="173"/>
      <c r="NZO60" s="173"/>
      <c r="NZP60" s="173"/>
      <c r="NZQ60" s="173"/>
      <c r="NZR60" s="173"/>
      <c r="NZS60" s="173"/>
      <c r="NZT60" s="173"/>
      <c r="NZU60" s="173"/>
      <c r="NZV60" s="173"/>
      <c r="NZW60" s="173"/>
      <c r="NZX60" s="173"/>
      <c r="NZY60" s="173"/>
      <c r="NZZ60" s="173"/>
      <c r="OAA60" s="173"/>
      <c r="OAB60" s="173"/>
      <c r="OAC60" s="173"/>
      <c r="OAD60" s="173"/>
      <c r="OAE60" s="173"/>
      <c r="OAF60" s="173"/>
      <c r="OAG60" s="173"/>
      <c r="OAH60" s="173"/>
      <c r="OAI60" s="173"/>
      <c r="OAJ60" s="173"/>
      <c r="OAK60" s="173"/>
      <c r="OAL60" s="173"/>
      <c r="OAM60" s="173"/>
      <c r="OAN60" s="173"/>
      <c r="OAO60" s="173"/>
      <c r="OAP60" s="173"/>
      <c r="OAQ60" s="173"/>
      <c r="OAR60" s="173"/>
      <c r="OAS60" s="173"/>
      <c r="OAT60" s="173"/>
      <c r="OAU60" s="173"/>
      <c r="OAV60" s="173"/>
      <c r="OAW60" s="173"/>
      <c r="OAX60" s="173"/>
      <c r="OAY60" s="173"/>
      <c r="OAZ60" s="173"/>
      <c r="OBA60" s="173"/>
      <c r="OBB60" s="173"/>
      <c r="OBC60" s="173"/>
      <c r="OBD60" s="173"/>
      <c r="OBE60" s="173"/>
      <c r="OBF60" s="173"/>
      <c r="OBG60" s="173"/>
      <c r="OBH60" s="173"/>
      <c r="OBI60" s="173"/>
      <c r="OBJ60" s="173"/>
      <c r="OBK60" s="173"/>
      <c r="OBL60" s="173"/>
      <c r="OBM60" s="173"/>
      <c r="OBN60" s="173"/>
      <c r="OBO60" s="173"/>
      <c r="OBP60" s="173"/>
      <c r="OBQ60" s="173"/>
      <c r="OBR60" s="173"/>
      <c r="OBS60" s="173"/>
      <c r="OBT60" s="173"/>
      <c r="OBU60" s="173"/>
      <c r="OBV60" s="173"/>
      <c r="OBW60" s="173"/>
      <c r="OBX60" s="173"/>
      <c r="OBY60" s="173"/>
      <c r="OBZ60" s="173"/>
      <c r="OCA60" s="173"/>
      <c r="OCB60" s="173"/>
      <c r="OCC60" s="173"/>
      <c r="OCD60" s="173"/>
      <c r="OCE60" s="173"/>
      <c r="OCF60" s="173"/>
      <c r="OCG60" s="173"/>
      <c r="OCH60" s="173"/>
      <c r="OCI60" s="173"/>
      <c r="OCJ60" s="173"/>
      <c r="OCK60" s="173"/>
      <c r="OCL60" s="173"/>
      <c r="OCM60" s="173"/>
      <c r="OCN60" s="173"/>
      <c r="OCO60" s="173"/>
      <c r="OCP60" s="173"/>
      <c r="OCQ60" s="173"/>
      <c r="OCR60" s="173"/>
      <c r="OCS60" s="173"/>
      <c r="OCT60" s="173"/>
      <c r="OCU60" s="173"/>
      <c r="OCV60" s="173"/>
      <c r="OCW60" s="173"/>
      <c r="OCX60" s="173"/>
      <c r="OCY60" s="173"/>
      <c r="OCZ60" s="173"/>
      <c r="ODA60" s="173"/>
      <c r="ODB60" s="173"/>
      <c r="ODC60" s="173"/>
      <c r="ODD60" s="173"/>
      <c r="ODE60" s="173"/>
      <c r="ODF60" s="173"/>
      <c r="ODG60" s="173"/>
      <c r="ODH60" s="173"/>
      <c r="ODI60" s="173"/>
      <c r="ODJ60" s="173"/>
      <c r="ODK60" s="173"/>
      <c r="ODL60" s="173"/>
      <c r="ODM60" s="173"/>
      <c r="ODN60" s="173"/>
      <c r="ODO60" s="173"/>
      <c r="ODP60" s="173"/>
      <c r="ODQ60" s="173"/>
      <c r="ODR60" s="173"/>
      <c r="ODS60" s="173"/>
      <c r="ODT60" s="173"/>
      <c r="ODU60" s="173"/>
      <c r="ODV60" s="173"/>
      <c r="ODW60" s="173"/>
      <c r="ODX60" s="173"/>
      <c r="ODY60" s="173"/>
      <c r="ODZ60" s="173"/>
      <c r="OEA60" s="173"/>
      <c r="OEB60" s="173"/>
      <c r="OEC60" s="173"/>
      <c r="OED60" s="173"/>
      <c r="OEE60" s="173"/>
      <c r="OEF60" s="173"/>
      <c r="OEG60" s="173"/>
      <c r="OEH60" s="173"/>
      <c r="OEI60" s="173"/>
      <c r="OEJ60" s="173"/>
      <c r="OEK60" s="173"/>
      <c r="OEL60" s="173"/>
      <c r="OEM60" s="173"/>
      <c r="OEN60" s="173"/>
      <c r="OEO60" s="173"/>
      <c r="OEP60" s="173"/>
      <c r="OEQ60" s="173"/>
      <c r="OER60" s="173"/>
      <c r="OES60" s="173"/>
      <c r="OET60" s="173"/>
      <c r="OEU60" s="173"/>
      <c r="OEV60" s="173"/>
      <c r="OEW60" s="173"/>
      <c r="OEX60" s="173"/>
      <c r="OEY60" s="173"/>
      <c r="OEZ60" s="173"/>
      <c r="OFA60" s="173"/>
      <c r="OFB60" s="173"/>
      <c r="OFC60" s="173"/>
      <c r="OFD60" s="173"/>
      <c r="OFE60" s="173"/>
      <c r="OFF60" s="173"/>
      <c r="OFG60" s="173"/>
      <c r="OFH60" s="173"/>
      <c r="OFI60" s="173"/>
      <c r="OFJ60" s="173"/>
      <c r="OFK60" s="173"/>
      <c r="OFL60" s="173"/>
      <c r="OFM60" s="173"/>
      <c r="OFN60" s="173"/>
      <c r="OFO60" s="173"/>
      <c r="OFP60" s="173"/>
      <c r="OFQ60" s="173"/>
      <c r="OFR60" s="173"/>
      <c r="OFS60" s="173"/>
      <c r="OFT60" s="173"/>
      <c r="OFU60" s="173"/>
      <c r="OFV60" s="173"/>
      <c r="OFW60" s="173"/>
      <c r="OFX60" s="173"/>
      <c r="OFY60" s="173"/>
      <c r="OFZ60" s="173"/>
      <c r="OGA60" s="173"/>
      <c r="OGB60" s="173"/>
      <c r="OGC60" s="173"/>
      <c r="OGD60" s="173"/>
      <c r="OGE60" s="173"/>
      <c r="OGF60" s="173"/>
      <c r="OGG60" s="173"/>
      <c r="OGH60" s="173"/>
      <c r="OGI60" s="173"/>
      <c r="OGJ60" s="173"/>
      <c r="OGK60" s="173"/>
      <c r="OGL60" s="173"/>
      <c r="OGM60" s="173"/>
      <c r="OGN60" s="173"/>
      <c r="OGO60" s="173"/>
      <c r="OGP60" s="173"/>
      <c r="OGQ60" s="173"/>
      <c r="OGR60" s="173"/>
      <c r="OGS60" s="173"/>
      <c r="OGT60" s="173"/>
      <c r="OGU60" s="173"/>
      <c r="OGV60" s="173"/>
      <c r="OGW60" s="173"/>
      <c r="OGX60" s="173"/>
      <c r="OGY60" s="173"/>
      <c r="OGZ60" s="173"/>
      <c r="OHA60" s="173"/>
      <c r="OHB60" s="173"/>
      <c r="OHC60" s="173"/>
      <c r="OHD60" s="173"/>
      <c r="OHE60" s="173"/>
      <c r="OHF60" s="173"/>
      <c r="OHG60" s="173"/>
      <c r="OHH60" s="173"/>
      <c r="OHI60" s="173"/>
      <c r="OHJ60" s="173"/>
      <c r="OHK60" s="173"/>
      <c r="OHL60" s="173"/>
      <c r="OHM60" s="173"/>
      <c r="OHN60" s="173"/>
      <c r="OHO60" s="173"/>
      <c r="OHP60" s="173"/>
      <c r="OHQ60" s="173"/>
      <c r="OHR60" s="173"/>
      <c r="OHS60" s="173"/>
      <c r="OHT60" s="173"/>
      <c r="OHU60" s="173"/>
      <c r="OHV60" s="173"/>
      <c r="OHW60" s="173"/>
      <c r="OHX60" s="173"/>
      <c r="OHY60" s="173"/>
      <c r="OHZ60" s="173"/>
      <c r="OIA60" s="173"/>
      <c r="OIB60" s="173"/>
      <c r="OIC60" s="173"/>
      <c r="OID60" s="173"/>
      <c r="OIE60" s="173"/>
      <c r="OIF60" s="173"/>
      <c r="OIG60" s="173"/>
      <c r="OIH60" s="173"/>
      <c r="OII60" s="173"/>
      <c r="OIJ60" s="173"/>
      <c r="OIK60" s="173"/>
      <c r="OIL60" s="173"/>
      <c r="OIM60" s="173"/>
      <c r="OIN60" s="173"/>
      <c r="OIO60" s="173"/>
      <c r="OIP60" s="173"/>
      <c r="OIQ60" s="173"/>
      <c r="OIR60" s="173"/>
      <c r="OIS60" s="173"/>
      <c r="OIT60" s="173"/>
      <c r="OIU60" s="173"/>
      <c r="OIV60" s="173"/>
      <c r="OIW60" s="173"/>
      <c r="OIX60" s="173"/>
      <c r="OIY60" s="173"/>
      <c r="OIZ60" s="173"/>
      <c r="OJA60" s="173"/>
      <c r="OJB60" s="173"/>
      <c r="OJC60" s="173"/>
      <c r="OJD60" s="173"/>
      <c r="OJE60" s="173"/>
      <c r="OJF60" s="173"/>
      <c r="OJG60" s="173"/>
      <c r="OJH60" s="173"/>
      <c r="OJI60" s="173"/>
      <c r="OJJ60" s="173"/>
      <c r="OJK60" s="173"/>
      <c r="OJL60" s="173"/>
      <c r="OJM60" s="173"/>
      <c r="OJN60" s="173"/>
      <c r="OJO60" s="173"/>
      <c r="OJP60" s="173"/>
      <c r="OJQ60" s="173"/>
      <c r="OJR60" s="173"/>
      <c r="OJS60" s="173"/>
      <c r="OJT60" s="173"/>
      <c r="OJU60" s="173"/>
      <c r="OJV60" s="173"/>
      <c r="OJW60" s="173"/>
      <c r="OJX60" s="173"/>
      <c r="OJY60" s="173"/>
      <c r="OJZ60" s="173"/>
      <c r="OKA60" s="173"/>
      <c r="OKB60" s="173"/>
      <c r="OKC60" s="173"/>
      <c r="OKD60" s="173"/>
      <c r="OKE60" s="173"/>
      <c r="OKF60" s="173"/>
      <c r="OKG60" s="173"/>
      <c r="OKH60" s="173"/>
      <c r="OKI60" s="173"/>
      <c r="OKJ60" s="173"/>
      <c r="OKK60" s="173"/>
      <c r="OKL60" s="173"/>
      <c r="OKM60" s="173"/>
      <c r="OKN60" s="173"/>
      <c r="OKO60" s="173"/>
      <c r="OKP60" s="173"/>
      <c r="OKQ60" s="173"/>
      <c r="OKR60" s="173"/>
      <c r="OKS60" s="173"/>
      <c r="OKT60" s="173"/>
      <c r="OKU60" s="173"/>
      <c r="OKV60" s="173"/>
      <c r="OKW60" s="173"/>
      <c r="OKX60" s="173"/>
      <c r="OKY60" s="173"/>
      <c r="OKZ60" s="173"/>
      <c r="OLA60" s="173"/>
      <c r="OLB60" s="173"/>
      <c r="OLC60" s="173"/>
      <c r="OLD60" s="173"/>
      <c r="OLE60" s="173"/>
      <c r="OLF60" s="173"/>
      <c r="OLG60" s="173"/>
      <c r="OLH60" s="173"/>
      <c r="OLI60" s="173"/>
      <c r="OLJ60" s="173"/>
      <c r="OLK60" s="173"/>
      <c r="OLL60" s="173"/>
      <c r="OLM60" s="173"/>
      <c r="OLN60" s="173"/>
      <c r="OLO60" s="173"/>
      <c r="OLP60" s="173"/>
      <c r="OLQ60" s="173"/>
      <c r="OLR60" s="173"/>
      <c r="OLS60" s="173"/>
      <c r="OLT60" s="173"/>
      <c r="OLU60" s="173"/>
      <c r="OLV60" s="173"/>
      <c r="OLW60" s="173"/>
      <c r="OLX60" s="173"/>
      <c r="OLY60" s="173"/>
      <c r="OLZ60" s="173"/>
      <c r="OMA60" s="173"/>
      <c r="OMB60" s="173"/>
      <c r="OMC60" s="173"/>
      <c r="OMD60" s="173"/>
      <c r="OME60" s="173"/>
      <c r="OMF60" s="173"/>
      <c r="OMG60" s="173"/>
      <c r="OMH60" s="173"/>
      <c r="OMI60" s="173"/>
      <c r="OMJ60" s="173"/>
      <c r="OMK60" s="173"/>
      <c r="OML60" s="173"/>
      <c r="OMM60" s="173"/>
      <c r="OMN60" s="173"/>
      <c r="OMO60" s="173"/>
      <c r="OMP60" s="173"/>
      <c r="OMQ60" s="173"/>
      <c r="OMR60" s="173"/>
      <c r="OMS60" s="173"/>
      <c r="OMT60" s="173"/>
      <c r="OMU60" s="173"/>
      <c r="OMV60" s="173"/>
      <c r="OMW60" s="173"/>
      <c r="OMX60" s="173"/>
      <c r="OMY60" s="173"/>
      <c r="OMZ60" s="173"/>
      <c r="ONA60" s="173"/>
      <c r="ONB60" s="173"/>
      <c r="ONC60" s="173"/>
      <c r="OND60" s="173"/>
      <c r="ONE60" s="173"/>
      <c r="ONF60" s="173"/>
      <c r="ONG60" s="173"/>
      <c r="ONH60" s="173"/>
      <c r="ONI60" s="173"/>
      <c r="ONJ60" s="173"/>
      <c r="ONK60" s="173"/>
      <c r="ONL60" s="173"/>
      <c r="ONM60" s="173"/>
      <c r="ONN60" s="173"/>
      <c r="ONO60" s="173"/>
      <c r="ONP60" s="173"/>
      <c r="ONQ60" s="173"/>
      <c r="ONR60" s="173"/>
      <c r="ONS60" s="173"/>
      <c r="ONT60" s="173"/>
      <c r="ONU60" s="173"/>
      <c r="ONV60" s="173"/>
      <c r="ONW60" s="173"/>
      <c r="ONX60" s="173"/>
      <c r="ONY60" s="173"/>
      <c r="ONZ60" s="173"/>
      <c r="OOA60" s="173"/>
      <c r="OOB60" s="173"/>
      <c r="OOC60" s="173"/>
      <c r="OOD60" s="173"/>
      <c r="OOE60" s="173"/>
      <c r="OOF60" s="173"/>
      <c r="OOG60" s="173"/>
      <c r="OOH60" s="173"/>
      <c r="OOI60" s="173"/>
      <c r="OOJ60" s="173"/>
      <c r="OOK60" s="173"/>
      <c r="OOL60" s="173"/>
      <c r="OOM60" s="173"/>
      <c r="OON60" s="173"/>
      <c r="OOO60" s="173"/>
      <c r="OOP60" s="173"/>
      <c r="OOQ60" s="173"/>
      <c r="OOR60" s="173"/>
      <c r="OOS60" s="173"/>
      <c r="OOT60" s="173"/>
      <c r="OOU60" s="173"/>
      <c r="OOV60" s="173"/>
      <c r="OOW60" s="173"/>
      <c r="OOX60" s="173"/>
      <c r="OOY60" s="173"/>
      <c r="OOZ60" s="173"/>
      <c r="OPA60" s="173"/>
      <c r="OPB60" s="173"/>
      <c r="OPC60" s="173"/>
      <c r="OPD60" s="173"/>
      <c r="OPE60" s="173"/>
      <c r="OPF60" s="173"/>
      <c r="OPG60" s="173"/>
      <c r="OPH60" s="173"/>
      <c r="OPI60" s="173"/>
      <c r="OPJ60" s="173"/>
      <c r="OPK60" s="173"/>
      <c r="OPL60" s="173"/>
      <c r="OPM60" s="173"/>
      <c r="OPN60" s="173"/>
      <c r="OPO60" s="173"/>
      <c r="OPP60" s="173"/>
      <c r="OPQ60" s="173"/>
      <c r="OPR60" s="173"/>
      <c r="OPS60" s="173"/>
      <c r="OPT60" s="173"/>
      <c r="OPU60" s="173"/>
      <c r="OPV60" s="173"/>
      <c r="OPW60" s="173"/>
      <c r="OPX60" s="173"/>
      <c r="OPY60" s="173"/>
      <c r="OPZ60" s="173"/>
      <c r="OQA60" s="173"/>
      <c r="OQB60" s="173"/>
      <c r="OQC60" s="173"/>
      <c r="OQD60" s="173"/>
      <c r="OQE60" s="173"/>
      <c r="OQF60" s="173"/>
      <c r="OQG60" s="173"/>
      <c r="OQH60" s="173"/>
      <c r="OQI60" s="173"/>
      <c r="OQJ60" s="173"/>
      <c r="OQK60" s="173"/>
      <c r="OQL60" s="173"/>
      <c r="OQM60" s="173"/>
      <c r="OQN60" s="173"/>
      <c r="OQO60" s="173"/>
      <c r="OQP60" s="173"/>
      <c r="OQQ60" s="173"/>
      <c r="OQR60" s="173"/>
      <c r="OQS60" s="173"/>
      <c r="OQT60" s="173"/>
      <c r="OQU60" s="173"/>
      <c r="OQV60" s="173"/>
      <c r="OQW60" s="173"/>
      <c r="OQX60" s="173"/>
      <c r="OQY60" s="173"/>
      <c r="OQZ60" s="173"/>
      <c r="ORA60" s="173"/>
      <c r="ORB60" s="173"/>
      <c r="ORC60" s="173"/>
      <c r="ORD60" s="173"/>
      <c r="ORE60" s="173"/>
      <c r="ORF60" s="173"/>
      <c r="ORG60" s="173"/>
      <c r="ORH60" s="173"/>
      <c r="ORI60" s="173"/>
      <c r="ORJ60" s="173"/>
      <c r="ORK60" s="173"/>
      <c r="ORL60" s="173"/>
      <c r="ORM60" s="173"/>
      <c r="ORN60" s="173"/>
      <c r="ORO60" s="173"/>
      <c r="ORP60" s="173"/>
      <c r="ORQ60" s="173"/>
      <c r="ORR60" s="173"/>
      <c r="ORS60" s="173"/>
      <c r="ORT60" s="173"/>
      <c r="ORU60" s="173"/>
      <c r="ORV60" s="173"/>
      <c r="ORW60" s="173"/>
      <c r="ORX60" s="173"/>
      <c r="ORY60" s="173"/>
      <c r="ORZ60" s="173"/>
      <c r="OSA60" s="173"/>
      <c r="OSB60" s="173"/>
      <c r="OSC60" s="173"/>
      <c r="OSD60" s="173"/>
      <c r="OSE60" s="173"/>
      <c r="OSF60" s="173"/>
      <c r="OSG60" s="173"/>
      <c r="OSH60" s="173"/>
      <c r="OSI60" s="173"/>
      <c r="OSJ60" s="173"/>
      <c r="OSK60" s="173"/>
      <c r="OSL60" s="173"/>
      <c r="OSM60" s="173"/>
      <c r="OSN60" s="173"/>
      <c r="OSO60" s="173"/>
      <c r="OSP60" s="173"/>
      <c r="OSQ60" s="173"/>
      <c r="OSR60" s="173"/>
      <c r="OSS60" s="173"/>
      <c r="OST60" s="173"/>
      <c r="OSU60" s="173"/>
      <c r="OSV60" s="173"/>
      <c r="OSW60" s="173"/>
      <c r="OSX60" s="173"/>
      <c r="OSY60" s="173"/>
      <c r="OSZ60" s="173"/>
      <c r="OTA60" s="173"/>
      <c r="OTB60" s="173"/>
      <c r="OTC60" s="173"/>
      <c r="OTD60" s="173"/>
      <c r="OTE60" s="173"/>
      <c r="OTF60" s="173"/>
      <c r="OTG60" s="173"/>
      <c r="OTH60" s="173"/>
      <c r="OTI60" s="173"/>
      <c r="OTJ60" s="173"/>
      <c r="OTK60" s="173"/>
      <c r="OTL60" s="173"/>
      <c r="OTM60" s="173"/>
      <c r="OTN60" s="173"/>
      <c r="OTO60" s="173"/>
      <c r="OTP60" s="173"/>
      <c r="OTQ60" s="173"/>
      <c r="OTR60" s="173"/>
      <c r="OTS60" s="173"/>
      <c r="OTT60" s="173"/>
      <c r="OTU60" s="173"/>
      <c r="OTV60" s="173"/>
      <c r="OTW60" s="173"/>
      <c r="OTX60" s="173"/>
      <c r="OTY60" s="173"/>
      <c r="OTZ60" s="173"/>
      <c r="OUA60" s="173"/>
      <c r="OUB60" s="173"/>
      <c r="OUC60" s="173"/>
      <c r="OUD60" s="173"/>
      <c r="OUE60" s="173"/>
      <c r="OUF60" s="173"/>
      <c r="OUG60" s="173"/>
      <c r="OUH60" s="173"/>
      <c r="OUI60" s="173"/>
      <c r="OUJ60" s="173"/>
      <c r="OUK60" s="173"/>
      <c r="OUL60" s="173"/>
      <c r="OUM60" s="173"/>
      <c r="OUN60" s="173"/>
      <c r="OUO60" s="173"/>
      <c r="OUP60" s="173"/>
      <c r="OUQ60" s="173"/>
      <c r="OUR60" s="173"/>
      <c r="OUS60" s="173"/>
      <c r="OUT60" s="173"/>
      <c r="OUU60" s="173"/>
      <c r="OUV60" s="173"/>
      <c r="OUW60" s="173"/>
      <c r="OUX60" s="173"/>
      <c r="OUY60" s="173"/>
      <c r="OUZ60" s="173"/>
      <c r="OVA60" s="173"/>
      <c r="OVB60" s="173"/>
      <c r="OVC60" s="173"/>
      <c r="OVD60" s="173"/>
      <c r="OVE60" s="173"/>
      <c r="OVF60" s="173"/>
      <c r="OVG60" s="173"/>
      <c r="OVH60" s="173"/>
      <c r="OVI60" s="173"/>
      <c r="OVJ60" s="173"/>
      <c r="OVK60" s="173"/>
      <c r="OVL60" s="173"/>
      <c r="OVM60" s="173"/>
      <c r="OVN60" s="173"/>
      <c r="OVO60" s="173"/>
      <c r="OVP60" s="173"/>
      <c r="OVQ60" s="173"/>
      <c r="OVR60" s="173"/>
      <c r="OVS60" s="173"/>
      <c r="OVT60" s="173"/>
      <c r="OVU60" s="173"/>
      <c r="OVV60" s="173"/>
      <c r="OVW60" s="173"/>
      <c r="OVX60" s="173"/>
      <c r="OVY60" s="173"/>
      <c r="OVZ60" s="173"/>
      <c r="OWA60" s="173"/>
      <c r="OWB60" s="173"/>
      <c r="OWC60" s="173"/>
      <c r="OWD60" s="173"/>
      <c r="OWE60" s="173"/>
      <c r="OWF60" s="173"/>
      <c r="OWG60" s="173"/>
      <c r="OWH60" s="173"/>
      <c r="OWI60" s="173"/>
      <c r="OWJ60" s="173"/>
      <c r="OWK60" s="173"/>
      <c r="OWL60" s="173"/>
      <c r="OWM60" s="173"/>
      <c r="OWN60" s="173"/>
      <c r="OWO60" s="173"/>
      <c r="OWP60" s="173"/>
      <c r="OWQ60" s="173"/>
      <c r="OWR60" s="173"/>
      <c r="OWS60" s="173"/>
      <c r="OWT60" s="173"/>
      <c r="OWU60" s="173"/>
      <c r="OWV60" s="173"/>
      <c r="OWW60" s="173"/>
      <c r="OWX60" s="173"/>
      <c r="OWY60" s="173"/>
      <c r="OWZ60" s="173"/>
      <c r="OXA60" s="173"/>
      <c r="OXB60" s="173"/>
      <c r="OXC60" s="173"/>
      <c r="OXD60" s="173"/>
      <c r="OXE60" s="173"/>
      <c r="OXF60" s="173"/>
      <c r="OXG60" s="173"/>
      <c r="OXH60" s="173"/>
      <c r="OXI60" s="173"/>
      <c r="OXJ60" s="173"/>
      <c r="OXK60" s="173"/>
      <c r="OXL60" s="173"/>
      <c r="OXM60" s="173"/>
      <c r="OXN60" s="173"/>
      <c r="OXO60" s="173"/>
      <c r="OXP60" s="173"/>
      <c r="OXQ60" s="173"/>
      <c r="OXR60" s="173"/>
      <c r="OXS60" s="173"/>
      <c r="OXT60" s="173"/>
      <c r="OXU60" s="173"/>
      <c r="OXV60" s="173"/>
      <c r="OXW60" s="173"/>
      <c r="OXX60" s="173"/>
      <c r="OXY60" s="173"/>
      <c r="OXZ60" s="173"/>
      <c r="OYA60" s="173"/>
      <c r="OYB60" s="173"/>
      <c r="OYC60" s="173"/>
      <c r="OYD60" s="173"/>
      <c r="OYE60" s="173"/>
      <c r="OYF60" s="173"/>
      <c r="OYG60" s="173"/>
      <c r="OYH60" s="173"/>
      <c r="OYI60" s="173"/>
      <c r="OYJ60" s="173"/>
      <c r="OYK60" s="173"/>
      <c r="OYL60" s="173"/>
      <c r="OYM60" s="173"/>
      <c r="OYN60" s="173"/>
      <c r="OYO60" s="173"/>
      <c r="OYP60" s="173"/>
      <c r="OYQ60" s="173"/>
      <c r="OYR60" s="173"/>
      <c r="OYS60" s="173"/>
      <c r="OYT60" s="173"/>
      <c r="OYU60" s="173"/>
      <c r="OYV60" s="173"/>
      <c r="OYW60" s="173"/>
      <c r="OYX60" s="173"/>
      <c r="OYY60" s="173"/>
      <c r="OYZ60" s="173"/>
      <c r="OZA60" s="173"/>
      <c r="OZB60" s="173"/>
      <c r="OZC60" s="173"/>
      <c r="OZD60" s="173"/>
      <c r="OZE60" s="173"/>
      <c r="OZF60" s="173"/>
      <c r="OZG60" s="173"/>
      <c r="OZH60" s="173"/>
      <c r="OZI60" s="173"/>
      <c r="OZJ60" s="173"/>
      <c r="OZK60" s="173"/>
      <c r="OZL60" s="173"/>
      <c r="OZM60" s="173"/>
      <c r="OZN60" s="173"/>
      <c r="OZO60" s="173"/>
      <c r="OZP60" s="173"/>
      <c r="OZQ60" s="173"/>
      <c r="OZR60" s="173"/>
      <c r="OZS60" s="173"/>
      <c r="OZT60" s="173"/>
      <c r="OZU60" s="173"/>
      <c r="OZV60" s="173"/>
      <c r="OZW60" s="173"/>
      <c r="OZX60" s="173"/>
      <c r="OZY60" s="173"/>
      <c r="OZZ60" s="173"/>
      <c r="PAA60" s="173"/>
      <c r="PAB60" s="173"/>
      <c r="PAC60" s="173"/>
      <c r="PAD60" s="173"/>
      <c r="PAE60" s="173"/>
      <c r="PAF60" s="173"/>
      <c r="PAG60" s="173"/>
      <c r="PAH60" s="173"/>
      <c r="PAI60" s="173"/>
      <c r="PAJ60" s="173"/>
      <c r="PAK60" s="173"/>
      <c r="PAL60" s="173"/>
      <c r="PAM60" s="173"/>
      <c r="PAN60" s="173"/>
      <c r="PAO60" s="173"/>
      <c r="PAP60" s="173"/>
      <c r="PAQ60" s="173"/>
      <c r="PAR60" s="173"/>
      <c r="PAS60" s="173"/>
      <c r="PAT60" s="173"/>
      <c r="PAU60" s="173"/>
      <c r="PAV60" s="173"/>
      <c r="PAW60" s="173"/>
      <c r="PAX60" s="173"/>
      <c r="PAY60" s="173"/>
      <c r="PAZ60" s="173"/>
      <c r="PBA60" s="173"/>
      <c r="PBB60" s="173"/>
      <c r="PBC60" s="173"/>
      <c r="PBD60" s="173"/>
      <c r="PBE60" s="173"/>
      <c r="PBF60" s="173"/>
      <c r="PBG60" s="173"/>
      <c r="PBH60" s="173"/>
      <c r="PBI60" s="173"/>
      <c r="PBJ60" s="173"/>
      <c r="PBK60" s="173"/>
      <c r="PBL60" s="173"/>
      <c r="PBM60" s="173"/>
      <c r="PBN60" s="173"/>
      <c r="PBO60" s="173"/>
      <c r="PBP60" s="173"/>
      <c r="PBQ60" s="173"/>
      <c r="PBR60" s="173"/>
      <c r="PBS60" s="173"/>
      <c r="PBT60" s="173"/>
      <c r="PBU60" s="173"/>
      <c r="PBV60" s="173"/>
      <c r="PBW60" s="173"/>
      <c r="PBX60" s="173"/>
      <c r="PBY60" s="173"/>
      <c r="PBZ60" s="173"/>
      <c r="PCA60" s="173"/>
      <c r="PCB60" s="173"/>
      <c r="PCC60" s="173"/>
      <c r="PCD60" s="173"/>
      <c r="PCE60" s="173"/>
      <c r="PCF60" s="173"/>
      <c r="PCG60" s="173"/>
      <c r="PCH60" s="173"/>
      <c r="PCI60" s="173"/>
      <c r="PCJ60" s="173"/>
      <c r="PCK60" s="173"/>
      <c r="PCL60" s="173"/>
      <c r="PCM60" s="173"/>
      <c r="PCN60" s="173"/>
      <c r="PCO60" s="173"/>
      <c r="PCP60" s="173"/>
      <c r="PCQ60" s="173"/>
      <c r="PCR60" s="173"/>
      <c r="PCS60" s="173"/>
      <c r="PCT60" s="173"/>
      <c r="PCU60" s="173"/>
      <c r="PCV60" s="173"/>
      <c r="PCW60" s="173"/>
      <c r="PCX60" s="173"/>
      <c r="PCY60" s="173"/>
      <c r="PCZ60" s="173"/>
      <c r="PDA60" s="173"/>
      <c r="PDB60" s="173"/>
      <c r="PDC60" s="173"/>
      <c r="PDD60" s="173"/>
      <c r="PDE60" s="173"/>
      <c r="PDF60" s="173"/>
      <c r="PDG60" s="173"/>
      <c r="PDH60" s="173"/>
      <c r="PDI60" s="173"/>
      <c r="PDJ60" s="173"/>
      <c r="PDK60" s="173"/>
      <c r="PDL60" s="173"/>
      <c r="PDM60" s="173"/>
      <c r="PDN60" s="173"/>
      <c r="PDO60" s="173"/>
      <c r="PDP60" s="173"/>
      <c r="PDQ60" s="173"/>
      <c r="PDR60" s="173"/>
      <c r="PDS60" s="173"/>
      <c r="PDT60" s="173"/>
      <c r="PDU60" s="173"/>
      <c r="PDV60" s="173"/>
      <c r="PDW60" s="173"/>
      <c r="PDX60" s="173"/>
      <c r="PDY60" s="173"/>
      <c r="PDZ60" s="173"/>
      <c r="PEA60" s="173"/>
      <c r="PEB60" s="173"/>
      <c r="PEC60" s="173"/>
      <c r="PED60" s="173"/>
      <c r="PEE60" s="173"/>
      <c r="PEF60" s="173"/>
      <c r="PEG60" s="173"/>
      <c r="PEH60" s="173"/>
      <c r="PEI60" s="173"/>
      <c r="PEJ60" s="173"/>
      <c r="PEK60" s="173"/>
      <c r="PEL60" s="173"/>
      <c r="PEM60" s="173"/>
      <c r="PEN60" s="173"/>
      <c r="PEO60" s="173"/>
      <c r="PEP60" s="173"/>
      <c r="PEQ60" s="173"/>
      <c r="PER60" s="173"/>
      <c r="PES60" s="173"/>
      <c r="PET60" s="173"/>
      <c r="PEU60" s="173"/>
      <c r="PEV60" s="173"/>
      <c r="PEW60" s="173"/>
      <c r="PEX60" s="173"/>
      <c r="PEY60" s="173"/>
      <c r="PEZ60" s="173"/>
      <c r="PFA60" s="173"/>
      <c r="PFB60" s="173"/>
      <c r="PFC60" s="173"/>
      <c r="PFD60" s="173"/>
      <c r="PFE60" s="173"/>
      <c r="PFF60" s="173"/>
      <c r="PFG60" s="173"/>
      <c r="PFH60" s="173"/>
      <c r="PFI60" s="173"/>
      <c r="PFJ60" s="173"/>
      <c r="PFK60" s="173"/>
      <c r="PFL60" s="173"/>
      <c r="PFM60" s="173"/>
      <c r="PFN60" s="173"/>
      <c r="PFO60" s="173"/>
      <c r="PFP60" s="173"/>
      <c r="PFQ60" s="173"/>
      <c r="PFR60" s="173"/>
      <c r="PFS60" s="173"/>
      <c r="PFT60" s="173"/>
      <c r="PFU60" s="173"/>
      <c r="PFV60" s="173"/>
      <c r="PFW60" s="173"/>
      <c r="PFX60" s="173"/>
      <c r="PFY60" s="173"/>
      <c r="PFZ60" s="173"/>
      <c r="PGA60" s="173"/>
      <c r="PGB60" s="173"/>
      <c r="PGC60" s="173"/>
      <c r="PGD60" s="173"/>
      <c r="PGE60" s="173"/>
      <c r="PGF60" s="173"/>
      <c r="PGG60" s="173"/>
      <c r="PGH60" s="173"/>
      <c r="PGI60" s="173"/>
      <c r="PGJ60" s="173"/>
      <c r="PGK60" s="173"/>
      <c r="PGL60" s="173"/>
      <c r="PGM60" s="173"/>
      <c r="PGN60" s="173"/>
      <c r="PGO60" s="173"/>
      <c r="PGP60" s="173"/>
      <c r="PGQ60" s="173"/>
      <c r="PGR60" s="173"/>
      <c r="PGS60" s="173"/>
      <c r="PGT60" s="173"/>
      <c r="PGU60" s="173"/>
      <c r="PGV60" s="173"/>
      <c r="PGW60" s="173"/>
      <c r="PGX60" s="173"/>
      <c r="PGY60" s="173"/>
      <c r="PGZ60" s="173"/>
      <c r="PHA60" s="173"/>
      <c r="PHB60" s="173"/>
      <c r="PHC60" s="173"/>
      <c r="PHD60" s="173"/>
      <c r="PHE60" s="173"/>
      <c r="PHF60" s="173"/>
      <c r="PHG60" s="173"/>
      <c r="PHH60" s="173"/>
      <c r="PHI60" s="173"/>
      <c r="PHJ60" s="173"/>
      <c r="PHK60" s="173"/>
      <c r="PHL60" s="173"/>
      <c r="PHM60" s="173"/>
      <c r="PHN60" s="173"/>
      <c r="PHO60" s="173"/>
      <c r="PHP60" s="173"/>
      <c r="PHQ60" s="173"/>
      <c r="PHR60" s="173"/>
      <c r="PHS60" s="173"/>
      <c r="PHT60" s="173"/>
      <c r="PHU60" s="173"/>
      <c r="PHV60" s="173"/>
      <c r="PHW60" s="173"/>
      <c r="PHX60" s="173"/>
      <c r="PHY60" s="173"/>
      <c r="PHZ60" s="173"/>
      <c r="PIA60" s="173"/>
      <c r="PIB60" s="173"/>
      <c r="PIC60" s="173"/>
      <c r="PID60" s="173"/>
      <c r="PIE60" s="173"/>
      <c r="PIF60" s="173"/>
      <c r="PIG60" s="173"/>
      <c r="PIH60" s="173"/>
      <c r="PII60" s="173"/>
      <c r="PIJ60" s="173"/>
      <c r="PIK60" s="173"/>
      <c r="PIL60" s="173"/>
      <c r="PIM60" s="173"/>
      <c r="PIN60" s="173"/>
      <c r="PIO60" s="173"/>
      <c r="PIP60" s="173"/>
      <c r="PIQ60" s="173"/>
      <c r="PIR60" s="173"/>
      <c r="PIS60" s="173"/>
      <c r="PIT60" s="173"/>
      <c r="PIU60" s="173"/>
      <c r="PIV60" s="173"/>
      <c r="PIW60" s="173"/>
      <c r="PIX60" s="173"/>
      <c r="PIY60" s="173"/>
      <c r="PIZ60" s="173"/>
      <c r="PJA60" s="173"/>
      <c r="PJB60" s="173"/>
      <c r="PJC60" s="173"/>
      <c r="PJD60" s="173"/>
      <c r="PJE60" s="173"/>
      <c r="PJF60" s="173"/>
      <c r="PJG60" s="173"/>
      <c r="PJH60" s="173"/>
      <c r="PJI60" s="173"/>
      <c r="PJJ60" s="173"/>
      <c r="PJK60" s="173"/>
      <c r="PJL60" s="173"/>
      <c r="PJM60" s="173"/>
      <c r="PJN60" s="173"/>
      <c r="PJO60" s="173"/>
      <c r="PJP60" s="173"/>
      <c r="PJQ60" s="173"/>
      <c r="PJR60" s="173"/>
      <c r="PJS60" s="173"/>
      <c r="PJT60" s="173"/>
      <c r="PJU60" s="173"/>
      <c r="PJV60" s="173"/>
      <c r="PJW60" s="173"/>
      <c r="PJX60" s="173"/>
      <c r="PJY60" s="173"/>
      <c r="PJZ60" s="173"/>
      <c r="PKA60" s="173"/>
      <c r="PKB60" s="173"/>
      <c r="PKC60" s="173"/>
      <c r="PKD60" s="173"/>
      <c r="PKE60" s="173"/>
      <c r="PKF60" s="173"/>
      <c r="PKG60" s="173"/>
      <c r="PKH60" s="173"/>
      <c r="PKI60" s="173"/>
      <c r="PKJ60" s="173"/>
      <c r="PKK60" s="173"/>
      <c r="PKL60" s="173"/>
      <c r="PKM60" s="173"/>
      <c r="PKN60" s="173"/>
      <c r="PKO60" s="173"/>
      <c r="PKP60" s="173"/>
      <c r="PKQ60" s="173"/>
      <c r="PKR60" s="173"/>
      <c r="PKS60" s="173"/>
      <c r="PKT60" s="173"/>
      <c r="PKU60" s="173"/>
      <c r="PKV60" s="173"/>
      <c r="PKW60" s="173"/>
      <c r="PKX60" s="173"/>
      <c r="PKY60" s="173"/>
      <c r="PKZ60" s="173"/>
      <c r="PLA60" s="173"/>
      <c r="PLB60" s="173"/>
      <c r="PLC60" s="173"/>
      <c r="PLD60" s="173"/>
      <c r="PLE60" s="173"/>
      <c r="PLF60" s="173"/>
      <c r="PLG60" s="173"/>
      <c r="PLH60" s="173"/>
      <c r="PLI60" s="173"/>
      <c r="PLJ60" s="173"/>
      <c r="PLK60" s="173"/>
      <c r="PLL60" s="173"/>
      <c r="PLM60" s="173"/>
      <c r="PLN60" s="173"/>
      <c r="PLO60" s="173"/>
      <c r="PLP60" s="173"/>
      <c r="PLQ60" s="173"/>
      <c r="PLR60" s="173"/>
      <c r="PLS60" s="173"/>
      <c r="PLT60" s="173"/>
      <c r="PLU60" s="173"/>
      <c r="PLV60" s="173"/>
      <c r="PLW60" s="173"/>
      <c r="PLX60" s="173"/>
      <c r="PLY60" s="173"/>
      <c r="PLZ60" s="173"/>
      <c r="PMA60" s="173"/>
      <c r="PMB60" s="173"/>
      <c r="PMC60" s="173"/>
      <c r="PMD60" s="173"/>
      <c r="PME60" s="173"/>
      <c r="PMF60" s="173"/>
      <c r="PMG60" s="173"/>
      <c r="PMH60" s="173"/>
      <c r="PMI60" s="173"/>
      <c r="PMJ60" s="173"/>
      <c r="PMK60" s="173"/>
      <c r="PML60" s="173"/>
      <c r="PMM60" s="173"/>
      <c r="PMN60" s="173"/>
      <c r="PMO60" s="173"/>
      <c r="PMP60" s="173"/>
      <c r="PMQ60" s="173"/>
      <c r="PMR60" s="173"/>
      <c r="PMS60" s="173"/>
      <c r="PMT60" s="173"/>
      <c r="PMU60" s="173"/>
      <c r="PMV60" s="173"/>
      <c r="PMW60" s="173"/>
      <c r="PMX60" s="173"/>
      <c r="PMY60" s="173"/>
      <c r="PMZ60" s="173"/>
      <c r="PNA60" s="173"/>
      <c r="PNB60" s="173"/>
      <c r="PNC60" s="173"/>
      <c r="PND60" s="173"/>
      <c r="PNE60" s="173"/>
      <c r="PNF60" s="173"/>
      <c r="PNG60" s="173"/>
      <c r="PNH60" s="173"/>
      <c r="PNI60" s="173"/>
      <c r="PNJ60" s="173"/>
      <c r="PNK60" s="173"/>
      <c r="PNL60" s="173"/>
      <c r="PNM60" s="173"/>
      <c r="PNN60" s="173"/>
      <c r="PNO60" s="173"/>
      <c r="PNP60" s="173"/>
      <c r="PNQ60" s="173"/>
      <c r="PNR60" s="173"/>
      <c r="PNS60" s="173"/>
      <c r="PNT60" s="173"/>
      <c r="PNU60" s="173"/>
      <c r="PNV60" s="173"/>
      <c r="PNW60" s="173"/>
      <c r="PNX60" s="173"/>
      <c r="PNY60" s="173"/>
      <c r="PNZ60" s="173"/>
      <c r="POA60" s="173"/>
      <c r="POB60" s="173"/>
      <c r="POC60" s="173"/>
      <c r="POD60" s="173"/>
      <c r="POE60" s="173"/>
      <c r="POF60" s="173"/>
      <c r="POG60" s="173"/>
      <c r="POH60" s="173"/>
      <c r="POI60" s="173"/>
      <c r="POJ60" s="173"/>
      <c r="POK60" s="173"/>
      <c r="POL60" s="173"/>
      <c r="POM60" s="173"/>
      <c r="PON60" s="173"/>
      <c r="POO60" s="173"/>
      <c r="POP60" s="173"/>
      <c r="POQ60" s="173"/>
      <c r="POR60" s="173"/>
      <c r="POS60" s="173"/>
      <c r="POT60" s="173"/>
      <c r="POU60" s="173"/>
      <c r="POV60" s="173"/>
      <c r="POW60" s="173"/>
      <c r="POX60" s="173"/>
      <c r="POY60" s="173"/>
      <c r="POZ60" s="173"/>
      <c r="PPA60" s="173"/>
      <c r="PPB60" s="173"/>
      <c r="PPC60" s="173"/>
      <c r="PPD60" s="173"/>
      <c r="PPE60" s="173"/>
      <c r="PPF60" s="173"/>
      <c r="PPG60" s="173"/>
      <c r="PPH60" s="173"/>
      <c r="PPI60" s="173"/>
      <c r="PPJ60" s="173"/>
      <c r="PPK60" s="173"/>
      <c r="PPL60" s="173"/>
      <c r="PPM60" s="173"/>
      <c r="PPN60" s="173"/>
      <c r="PPO60" s="173"/>
      <c r="PPP60" s="173"/>
      <c r="PPQ60" s="173"/>
      <c r="PPR60" s="173"/>
      <c r="PPS60" s="173"/>
      <c r="PPT60" s="173"/>
      <c r="PPU60" s="173"/>
      <c r="PPV60" s="173"/>
      <c r="PPW60" s="173"/>
      <c r="PPX60" s="173"/>
      <c r="PPY60" s="173"/>
      <c r="PPZ60" s="173"/>
      <c r="PQA60" s="173"/>
      <c r="PQB60" s="173"/>
      <c r="PQC60" s="173"/>
      <c r="PQD60" s="173"/>
      <c r="PQE60" s="173"/>
      <c r="PQF60" s="173"/>
      <c r="PQG60" s="173"/>
      <c r="PQH60" s="173"/>
      <c r="PQI60" s="173"/>
      <c r="PQJ60" s="173"/>
      <c r="PQK60" s="173"/>
      <c r="PQL60" s="173"/>
      <c r="PQM60" s="173"/>
      <c r="PQN60" s="173"/>
      <c r="PQO60" s="173"/>
      <c r="PQP60" s="173"/>
      <c r="PQQ60" s="173"/>
      <c r="PQR60" s="173"/>
      <c r="PQS60" s="173"/>
      <c r="PQT60" s="173"/>
      <c r="PQU60" s="173"/>
      <c r="PQV60" s="173"/>
      <c r="PQW60" s="173"/>
      <c r="PQX60" s="173"/>
      <c r="PQY60" s="173"/>
      <c r="PQZ60" s="173"/>
      <c r="PRA60" s="173"/>
      <c r="PRB60" s="173"/>
      <c r="PRC60" s="173"/>
      <c r="PRD60" s="173"/>
      <c r="PRE60" s="173"/>
      <c r="PRF60" s="173"/>
      <c r="PRG60" s="173"/>
      <c r="PRH60" s="173"/>
      <c r="PRI60" s="173"/>
      <c r="PRJ60" s="173"/>
      <c r="PRK60" s="173"/>
      <c r="PRL60" s="173"/>
      <c r="PRM60" s="173"/>
      <c r="PRN60" s="173"/>
      <c r="PRO60" s="173"/>
      <c r="PRP60" s="173"/>
      <c r="PRQ60" s="173"/>
      <c r="PRR60" s="173"/>
      <c r="PRS60" s="173"/>
      <c r="PRT60" s="173"/>
      <c r="PRU60" s="173"/>
      <c r="PRV60" s="173"/>
      <c r="PRW60" s="173"/>
      <c r="PRX60" s="173"/>
      <c r="PRY60" s="173"/>
      <c r="PRZ60" s="173"/>
      <c r="PSA60" s="173"/>
      <c r="PSB60" s="173"/>
      <c r="PSC60" s="173"/>
      <c r="PSD60" s="173"/>
      <c r="PSE60" s="173"/>
      <c r="PSF60" s="173"/>
      <c r="PSG60" s="173"/>
      <c r="PSH60" s="173"/>
      <c r="PSI60" s="173"/>
      <c r="PSJ60" s="173"/>
      <c r="PSK60" s="173"/>
      <c r="PSL60" s="173"/>
      <c r="PSM60" s="173"/>
      <c r="PSN60" s="173"/>
      <c r="PSO60" s="173"/>
      <c r="PSP60" s="173"/>
      <c r="PSQ60" s="173"/>
      <c r="PSR60" s="173"/>
      <c r="PSS60" s="173"/>
      <c r="PST60" s="173"/>
      <c r="PSU60" s="173"/>
      <c r="PSV60" s="173"/>
      <c r="PSW60" s="173"/>
      <c r="PSX60" s="173"/>
      <c r="PSY60" s="173"/>
      <c r="PSZ60" s="173"/>
      <c r="PTA60" s="173"/>
      <c r="PTB60" s="173"/>
      <c r="PTC60" s="173"/>
      <c r="PTD60" s="173"/>
      <c r="PTE60" s="173"/>
      <c r="PTF60" s="173"/>
      <c r="PTG60" s="173"/>
      <c r="PTH60" s="173"/>
      <c r="PTI60" s="173"/>
      <c r="PTJ60" s="173"/>
      <c r="PTK60" s="173"/>
      <c r="PTL60" s="173"/>
      <c r="PTM60" s="173"/>
      <c r="PTN60" s="173"/>
      <c r="PTO60" s="173"/>
      <c r="PTP60" s="173"/>
      <c r="PTQ60" s="173"/>
      <c r="PTR60" s="173"/>
      <c r="PTS60" s="173"/>
      <c r="PTT60" s="173"/>
      <c r="PTU60" s="173"/>
      <c r="PTV60" s="173"/>
      <c r="PTW60" s="173"/>
      <c r="PTX60" s="173"/>
      <c r="PTY60" s="173"/>
      <c r="PTZ60" s="173"/>
      <c r="PUA60" s="173"/>
      <c r="PUB60" s="173"/>
      <c r="PUC60" s="173"/>
      <c r="PUD60" s="173"/>
      <c r="PUE60" s="173"/>
      <c r="PUF60" s="173"/>
      <c r="PUG60" s="173"/>
      <c r="PUH60" s="173"/>
      <c r="PUI60" s="173"/>
      <c r="PUJ60" s="173"/>
      <c r="PUK60" s="173"/>
      <c r="PUL60" s="173"/>
      <c r="PUM60" s="173"/>
      <c r="PUN60" s="173"/>
      <c r="PUO60" s="173"/>
      <c r="PUP60" s="173"/>
      <c r="PUQ60" s="173"/>
      <c r="PUR60" s="173"/>
      <c r="PUS60" s="173"/>
      <c r="PUT60" s="173"/>
      <c r="PUU60" s="173"/>
      <c r="PUV60" s="173"/>
      <c r="PUW60" s="173"/>
      <c r="PUX60" s="173"/>
      <c r="PUY60" s="173"/>
      <c r="PUZ60" s="173"/>
      <c r="PVA60" s="173"/>
      <c r="PVB60" s="173"/>
      <c r="PVC60" s="173"/>
      <c r="PVD60" s="173"/>
      <c r="PVE60" s="173"/>
      <c r="PVF60" s="173"/>
      <c r="PVG60" s="173"/>
      <c r="PVH60" s="173"/>
      <c r="PVI60" s="173"/>
      <c r="PVJ60" s="173"/>
      <c r="PVK60" s="173"/>
      <c r="PVL60" s="173"/>
      <c r="PVM60" s="173"/>
      <c r="PVN60" s="173"/>
      <c r="PVO60" s="173"/>
      <c r="PVP60" s="173"/>
      <c r="PVQ60" s="173"/>
      <c r="PVR60" s="173"/>
      <c r="PVS60" s="173"/>
      <c r="PVT60" s="173"/>
      <c r="PVU60" s="173"/>
      <c r="PVV60" s="173"/>
      <c r="PVW60" s="173"/>
      <c r="PVX60" s="173"/>
      <c r="PVY60" s="173"/>
      <c r="PVZ60" s="173"/>
      <c r="PWA60" s="173"/>
      <c r="PWB60" s="173"/>
      <c r="PWC60" s="173"/>
      <c r="PWD60" s="173"/>
      <c r="PWE60" s="173"/>
      <c r="PWF60" s="173"/>
      <c r="PWG60" s="173"/>
      <c r="PWH60" s="173"/>
      <c r="PWI60" s="173"/>
      <c r="PWJ60" s="173"/>
      <c r="PWK60" s="173"/>
      <c r="PWL60" s="173"/>
      <c r="PWM60" s="173"/>
      <c r="PWN60" s="173"/>
      <c r="PWO60" s="173"/>
      <c r="PWP60" s="173"/>
      <c r="PWQ60" s="173"/>
      <c r="PWR60" s="173"/>
      <c r="PWS60" s="173"/>
      <c r="PWT60" s="173"/>
      <c r="PWU60" s="173"/>
      <c r="PWV60" s="173"/>
      <c r="PWW60" s="173"/>
      <c r="PWX60" s="173"/>
      <c r="PWY60" s="173"/>
      <c r="PWZ60" s="173"/>
      <c r="PXA60" s="173"/>
      <c r="PXB60" s="173"/>
      <c r="PXC60" s="173"/>
      <c r="PXD60" s="173"/>
      <c r="PXE60" s="173"/>
      <c r="PXF60" s="173"/>
      <c r="PXG60" s="173"/>
      <c r="PXH60" s="173"/>
      <c r="PXI60" s="173"/>
      <c r="PXJ60" s="173"/>
      <c r="PXK60" s="173"/>
      <c r="PXL60" s="173"/>
      <c r="PXM60" s="173"/>
      <c r="PXN60" s="173"/>
      <c r="PXO60" s="173"/>
      <c r="PXP60" s="173"/>
      <c r="PXQ60" s="173"/>
      <c r="PXR60" s="173"/>
      <c r="PXS60" s="173"/>
      <c r="PXT60" s="173"/>
      <c r="PXU60" s="173"/>
      <c r="PXV60" s="173"/>
      <c r="PXW60" s="173"/>
      <c r="PXX60" s="173"/>
      <c r="PXY60" s="173"/>
      <c r="PXZ60" s="173"/>
      <c r="PYA60" s="173"/>
      <c r="PYB60" s="173"/>
      <c r="PYC60" s="173"/>
      <c r="PYD60" s="173"/>
      <c r="PYE60" s="173"/>
      <c r="PYF60" s="173"/>
      <c r="PYG60" s="173"/>
      <c r="PYH60" s="173"/>
      <c r="PYI60" s="173"/>
      <c r="PYJ60" s="173"/>
      <c r="PYK60" s="173"/>
      <c r="PYL60" s="173"/>
      <c r="PYM60" s="173"/>
      <c r="PYN60" s="173"/>
      <c r="PYO60" s="173"/>
      <c r="PYP60" s="173"/>
      <c r="PYQ60" s="173"/>
      <c r="PYR60" s="173"/>
      <c r="PYS60" s="173"/>
      <c r="PYT60" s="173"/>
      <c r="PYU60" s="173"/>
      <c r="PYV60" s="173"/>
      <c r="PYW60" s="173"/>
      <c r="PYX60" s="173"/>
      <c r="PYY60" s="173"/>
      <c r="PYZ60" s="173"/>
      <c r="PZA60" s="173"/>
      <c r="PZB60" s="173"/>
      <c r="PZC60" s="173"/>
      <c r="PZD60" s="173"/>
      <c r="PZE60" s="173"/>
      <c r="PZF60" s="173"/>
      <c r="PZG60" s="173"/>
      <c r="PZH60" s="173"/>
      <c r="PZI60" s="173"/>
      <c r="PZJ60" s="173"/>
      <c r="PZK60" s="173"/>
      <c r="PZL60" s="173"/>
      <c r="PZM60" s="173"/>
      <c r="PZN60" s="173"/>
      <c r="PZO60" s="173"/>
      <c r="PZP60" s="173"/>
      <c r="PZQ60" s="173"/>
      <c r="PZR60" s="173"/>
      <c r="PZS60" s="173"/>
      <c r="PZT60" s="173"/>
      <c r="PZU60" s="173"/>
      <c r="PZV60" s="173"/>
      <c r="PZW60" s="173"/>
      <c r="PZX60" s="173"/>
      <c r="PZY60" s="173"/>
      <c r="PZZ60" s="173"/>
      <c r="QAA60" s="173"/>
      <c r="QAB60" s="173"/>
      <c r="QAC60" s="173"/>
      <c r="QAD60" s="173"/>
      <c r="QAE60" s="173"/>
      <c r="QAF60" s="173"/>
      <c r="QAG60" s="173"/>
      <c r="QAH60" s="173"/>
      <c r="QAI60" s="173"/>
      <c r="QAJ60" s="173"/>
      <c r="QAK60" s="173"/>
      <c r="QAL60" s="173"/>
      <c r="QAM60" s="173"/>
      <c r="QAN60" s="173"/>
      <c r="QAO60" s="173"/>
      <c r="QAP60" s="173"/>
      <c r="QAQ60" s="173"/>
      <c r="QAR60" s="173"/>
      <c r="QAS60" s="173"/>
      <c r="QAT60" s="173"/>
      <c r="QAU60" s="173"/>
      <c r="QAV60" s="173"/>
      <c r="QAW60" s="173"/>
      <c r="QAX60" s="173"/>
      <c r="QAY60" s="173"/>
      <c r="QAZ60" s="173"/>
      <c r="QBA60" s="173"/>
      <c r="QBB60" s="173"/>
      <c r="QBC60" s="173"/>
      <c r="QBD60" s="173"/>
      <c r="QBE60" s="173"/>
      <c r="QBF60" s="173"/>
      <c r="QBG60" s="173"/>
      <c r="QBH60" s="173"/>
      <c r="QBI60" s="173"/>
      <c r="QBJ60" s="173"/>
      <c r="QBK60" s="173"/>
      <c r="QBL60" s="173"/>
      <c r="QBM60" s="173"/>
      <c r="QBN60" s="173"/>
      <c r="QBO60" s="173"/>
      <c r="QBP60" s="173"/>
      <c r="QBQ60" s="173"/>
      <c r="QBR60" s="173"/>
      <c r="QBS60" s="173"/>
      <c r="QBT60" s="173"/>
      <c r="QBU60" s="173"/>
      <c r="QBV60" s="173"/>
      <c r="QBW60" s="173"/>
      <c r="QBX60" s="173"/>
      <c r="QBY60" s="173"/>
      <c r="QBZ60" s="173"/>
      <c r="QCA60" s="173"/>
      <c r="QCB60" s="173"/>
      <c r="QCC60" s="173"/>
      <c r="QCD60" s="173"/>
      <c r="QCE60" s="173"/>
      <c r="QCF60" s="173"/>
      <c r="QCG60" s="173"/>
      <c r="QCH60" s="173"/>
      <c r="QCI60" s="173"/>
      <c r="QCJ60" s="173"/>
      <c r="QCK60" s="173"/>
      <c r="QCL60" s="173"/>
      <c r="QCM60" s="173"/>
      <c r="QCN60" s="173"/>
      <c r="QCO60" s="173"/>
      <c r="QCP60" s="173"/>
      <c r="QCQ60" s="173"/>
      <c r="QCR60" s="173"/>
      <c r="QCS60" s="173"/>
      <c r="QCT60" s="173"/>
      <c r="QCU60" s="173"/>
      <c r="QCV60" s="173"/>
      <c r="QCW60" s="173"/>
      <c r="QCX60" s="173"/>
      <c r="QCY60" s="173"/>
      <c r="QCZ60" s="173"/>
      <c r="QDA60" s="173"/>
      <c r="QDB60" s="173"/>
      <c r="QDC60" s="173"/>
      <c r="QDD60" s="173"/>
      <c r="QDE60" s="173"/>
      <c r="QDF60" s="173"/>
      <c r="QDG60" s="173"/>
      <c r="QDH60" s="173"/>
      <c r="QDI60" s="173"/>
      <c r="QDJ60" s="173"/>
      <c r="QDK60" s="173"/>
      <c r="QDL60" s="173"/>
      <c r="QDM60" s="173"/>
      <c r="QDN60" s="173"/>
      <c r="QDO60" s="173"/>
      <c r="QDP60" s="173"/>
      <c r="QDQ60" s="173"/>
      <c r="QDR60" s="173"/>
      <c r="QDS60" s="173"/>
      <c r="QDT60" s="173"/>
      <c r="QDU60" s="173"/>
      <c r="QDV60" s="173"/>
      <c r="QDW60" s="173"/>
      <c r="QDX60" s="173"/>
      <c r="QDY60" s="173"/>
      <c r="QDZ60" s="173"/>
      <c r="QEA60" s="173"/>
      <c r="QEB60" s="173"/>
      <c r="QEC60" s="173"/>
      <c r="QED60" s="173"/>
      <c r="QEE60" s="173"/>
      <c r="QEF60" s="173"/>
      <c r="QEG60" s="173"/>
      <c r="QEH60" s="173"/>
      <c r="QEI60" s="173"/>
      <c r="QEJ60" s="173"/>
      <c r="QEK60" s="173"/>
      <c r="QEL60" s="173"/>
      <c r="QEM60" s="173"/>
      <c r="QEN60" s="173"/>
      <c r="QEO60" s="173"/>
      <c r="QEP60" s="173"/>
      <c r="QEQ60" s="173"/>
      <c r="QER60" s="173"/>
      <c r="QES60" s="173"/>
      <c r="QET60" s="173"/>
      <c r="QEU60" s="173"/>
      <c r="QEV60" s="173"/>
      <c r="QEW60" s="173"/>
      <c r="QEX60" s="173"/>
      <c r="QEY60" s="173"/>
      <c r="QEZ60" s="173"/>
      <c r="QFA60" s="173"/>
      <c r="QFB60" s="173"/>
      <c r="QFC60" s="173"/>
      <c r="QFD60" s="173"/>
      <c r="QFE60" s="173"/>
      <c r="QFF60" s="173"/>
      <c r="QFG60" s="173"/>
      <c r="QFH60" s="173"/>
      <c r="QFI60" s="173"/>
      <c r="QFJ60" s="173"/>
      <c r="QFK60" s="173"/>
      <c r="QFL60" s="173"/>
      <c r="QFM60" s="173"/>
      <c r="QFN60" s="173"/>
      <c r="QFO60" s="173"/>
      <c r="QFP60" s="173"/>
      <c r="QFQ60" s="173"/>
      <c r="QFR60" s="173"/>
      <c r="QFS60" s="173"/>
      <c r="QFT60" s="173"/>
      <c r="QFU60" s="173"/>
      <c r="QFV60" s="173"/>
      <c r="QFW60" s="173"/>
      <c r="QFX60" s="173"/>
      <c r="QFY60" s="173"/>
      <c r="QFZ60" s="173"/>
      <c r="QGA60" s="173"/>
      <c r="QGB60" s="173"/>
      <c r="QGC60" s="173"/>
      <c r="QGD60" s="173"/>
      <c r="QGE60" s="173"/>
      <c r="QGF60" s="173"/>
      <c r="QGG60" s="173"/>
      <c r="QGH60" s="173"/>
      <c r="QGI60" s="173"/>
      <c r="QGJ60" s="173"/>
      <c r="QGK60" s="173"/>
      <c r="QGL60" s="173"/>
      <c r="QGM60" s="173"/>
      <c r="QGN60" s="173"/>
      <c r="QGO60" s="173"/>
      <c r="QGP60" s="173"/>
      <c r="QGQ60" s="173"/>
      <c r="QGR60" s="173"/>
      <c r="QGS60" s="173"/>
      <c r="QGT60" s="173"/>
      <c r="QGU60" s="173"/>
      <c r="QGV60" s="173"/>
      <c r="QGW60" s="173"/>
      <c r="QGX60" s="173"/>
      <c r="QGY60" s="173"/>
      <c r="QGZ60" s="173"/>
      <c r="QHA60" s="173"/>
      <c r="QHB60" s="173"/>
      <c r="QHC60" s="173"/>
      <c r="QHD60" s="173"/>
      <c r="QHE60" s="173"/>
      <c r="QHF60" s="173"/>
      <c r="QHG60" s="173"/>
      <c r="QHH60" s="173"/>
      <c r="QHI60" s="173"/>
      <c r="QHJ60" s="173"/>
      <c r="QHK60" s="173"/>
      <c r="QHL60" s="173"/>
      <c r="QHM60" s="173"/>
      <c r="QHN60" s="173"/>
      <c r="QHO60" s="173"/>
      <c r="QHP60" s="173"/>
      <c r="QHQ60" s="173"/>
      <c r="QHR60" s="173"/>
      <c r="QHS60" s="173"/>
      <c r="QHT60" s="173"/>
      <c r="QHU60" s="173"/>
      <c r="QHV60" s="173"/>
      <c r="QHW60" s="173"/>
      <c r="QHX60" s="173"/>
      <c r="QHY60" s="173"/>
      <c r="QHZ60" s="173"/>
      <c r="QIA60" s="173"/>
      <c r="QIB60" s="173"/>
      <c r="QIC60" s="173"/>
      <c r="QID60" s="173"/>
      <c r="QIE60" s="173"/>
      <c r="QIF60" s="173"/>
      <c r="QIG60" s="173"/>
      <c r="QIH60" s="173"/>
      <c r="QII60" s="173"/>
      <c r="QIJ60" s="173"/>
      <c r="QIK60" s="173"/>
      <c r="QIL60" s="173"/>
      <c r="QIM60" s="173"/>
      <c r="QIN60" s="173"/>
      <c r="QIO60" s="173"/>
      <c r="QIP60" s="173"/>
      <c r="QIQ60" s="173"/>
      <c r="QIR60" s="173"/>
      <c r="QIS60" s="173"/>
      <c r="QIT60" s="173"/>
      <c r="QIU60" s="173"/>
      <c r="QIV60" s="173"/>
      <c r="QIW60" s="173"/>
      <c r="QIX60" s="173"/>
      <c r="QIY60" s="173"/>
      <c r="QIZ60" s="173"/>
      <c r="QJA60" s="173"/>
      <c r="QJB60" s="173"/>
      <c r="QJC60" s="173"/>
      <c r="QJD60" s="173"/>
      <c r="QJE60" s="173"/>
      <c r="QJF60" s="173"/>
      <c r="QJG60" s="173"/>
      <c r="QJH60" s="173"/>
      <c r="QJI60" s="173"/>
      <c r="QJJ60" s="173"/>
      <c r="QJK60" s="173"/>
      <c r="QJL60" s="173"/>
      <c r="QJM60" s="173"/>
      <c r="QJN60" s="173"/>
      <c r="QJO60" s="173"/>
      <c r="QJP60" s="173"/>
      <c r="QJQ60" s="173"/>
      <c r="QJR60" s="173"/>
      <c r="QJS60" s="173"/>
      <c r="QJT60" s="173"/>
      <c r="QJU60" s="173"/>
      <c r="QJV60" s="173"/>
      <c r="QJW60" s="173"/>
      <c r="QJX60" s="173"/>
      <c r="QJY60" s="173"/>
      <c r="QJZ60" s="173"/>
      <c r="QKA60" s="173"/>
      <c r="QKB60" s="173"/>
      <c r="QKC60" s="173"/>
      <c r="QKD60" s="173"/>
      <c r="QKE60" s="173"/>
      <c r="QKF60" s="173"/>
      <c r="QKG60" s="173"/>
      <c r="QKH60" s="173"/>
      <c r="QKI60" s="173"/>
      <c r="QKJ60" s="173"/>
      <c r="QKK60" s="173"/>
      <c r="QKL60" s="173"/>
      <c r="QKM60" s="173"/>
      <c r="QKN60" s="173"/>
      <c r="QKO60" s="173"/>
      <c r="QKP60" s="173"/>
      <c r="QKQ60" s="173"/>
      <c r="QKR60" s="173"/>
      <c r="QKS60" s="173"/>
      <c r="QKT60" s="173"/>
      <c r="QKU60" s="173"/>
      <c r="QKV60" s="173"/>
      <c r="QKW60" s="173"/>
      <c r="QKX60" s="173"/>
      <c r="QKY60" s="173"/>
      <c r="QKZ60" s="173"/>
      <c r="QLA60" s="173"/>
      <c r="QLB60" s="173"/>
      <c r="QLC60" s="173"/>
      <c r="QLD60" s="173"/>
      <c r="QLE60" s="173"/>
      <c r="QLF60" s="173"/>
      <c r="QLG60" s="173"/>
      <c r="QLH60" s="173"/>
      <c r="QLI60" s="173"/>
      <c r="QLJ60" s="173"/>
      <c r="QLK60" s="173"/>
      <c r="QLL60" s="173"/>
      <c r="QLM60" s="173"/>
      <c r="QLN60" s="173"/>
      <c r="QLO60" s="173"/>
      <c r="QLP60" s="173"/>
      <c r="QLQ60" s="173"/>
      <c r="QLR60" s="173"/>
      <c r="QLS60" s="173"/>
      <c r="QLT60" s="173"/>
      <c r="QLU60" s="173"/>
      <c r="QLV60" s="173"/>
      <c r="QLW60" s="173"/>
      <c r="QLX60" s="173"/>
      <c r="QLY60" s="173"/>
      <c r="QLZ60" s="173"/>
      <c r="QMA60" s="173"/>
      <c r="QMB60" s="173"/>
      <c r="QMC60" s="173"/>
      <c r="QMD60" s="173"/>
      <c r="QME60" s="173"/>
      <c r="QMF60" s="173"/>
      <c r="QMG60" s="173"/>
      <c r="QMH60" s="173"/>
      <c r="QMI60" s="173"/>
      <c r="QMJ60" s="173"/>
      <c r="QMK60" s="173"/>
      <c r="QML60" s="173"/>
      <c r="QMM60" s="173"/>
      <c r="QMN60" s="173"/>
      <c r="QMO60" s="173"/>
      <c r="QMP60" s="173"/>
      <c r="QMQ60" s="173"/>
      <c r="QMR60" s="173"/>
      <c r="QMS60" s="173"/>
      <c r="QMT60" s="173"/>
      <c r="QMU60" s="173"/>
      <c r="QMV60" s="173"/>
      <c r="QMW60" s="173"/>
      <c r="QMX60" s="173"/>
      <c r="QMY60" s="173"/>
      <c r="QMZ60" s="173"/>
      <c r="QNA60" s="173"/>
      <c r="QNB60" s="173"/>
      <c r="QNC60" s="173"/>
      <c r="QND60" s="173"/>
      <c r="QNE60" s="173"/>
      <c r="QNF60" s="173"/>
      <c r="QNG60" s="173"/>
      <c r="QNH60" s="173"/>
      <c r="QNI60" s="173"/>
      <c r="QNJ60" s="173"/>
      <c r="QNK60" s="173"/>
      <c r="QNL60" s="173"/>
      <c r="QNM60" s="173"/>
      <c r="QNN60" s="173"/>
      <c r="QNO60" s="173"/>
      <c r="QNP60" s="173"/>
      <c r="QNQ60" s="173"/>
      <c r="QNR60" s="173"/>
      <c r="QNS60" s="173"/>
      <c r="QNT60" s="173"/>
      <c r="QNU60" s="173"/>
      <c r="QNV60" s="173"/>
      <c r="QNW60" s="173"/>
      <c r="QNX60" s="173"/>
      <c r="QNY60" s="173"/>
      <c r="QNZ60" s="173"/>
      <c r="QOA60" s="173"/>
      <c r="QOB60" s="173"/>
      <c r="QOC60" s="173"/>
      <c r="QOD60" s="173"/>
      <c r="QOE60" s="173"/>
      <c r="QOF60" s="173"/>
      <c r="QOG60" s="173"/>
      <c r="QOH60" s="173"/>
      <c r="QOI60" s="173"/>
      <c r="QOJ60" s="173"/>
      <c r="QOK60" s="173"/>
      <c r="QOL60" s="173"/>
      <c r="QOM60" s="173"/>
      <c r="QON60" s="173"/>
      <c r="QOO60" s="173"/>
      <c r="QOP60" s="173"/>
      <c r="QOQ60" s="173"/>
      <c r="QOR60" s="173"/>
      <c r="QOS60" s="173"/>
      <c r="QOT60" s="173"/>
      <c r="QOU60" s="173"/>
      <c r="QOV60" s="173"/>
      <c r="QOW60" s="173"/>
      <c r="QOX60" s="173"/>
      <c r="QOY60" s="173"/>
      <c r="QOZ60" s="173"/>
      <c r="QPA60" s="173"/>
      <c r="QPB60" s="173"/>
      <c r="QPC60" s="173"/>
      <c r="QPD60" s="173"/>
      <c r="QPE60" s="173"/>
      <c r="QPF60" s="173"/>
      <c r="QPG60" s="173"/>
      <c r="QPH60" s="173"/>
      <c r="QPI60" s="173"/>
      <c r="QPJ60" s="173"/>
      <c r="QPK60" s="173"/>
      <c r="QPL60" s="173"/>
      <c r="QPM60" s="173"/>
      <c r="QPN60" s="173"/>
      <c r="QPO60" s="173"/>
      <c r="QPP60" s="173"/>
      <c r="QPQ60" s="173"/>
      <c r="QPR60" s="173"/>
      <c r="QPS60" s="173"/>
      <c r="QPT60" s="173"/>
      <c r="QPU60" s="173"/>
      <c r="QPV60" s="173"/>
      <c r="QPW60" s="173"/>
      <c r="QPX60" s="173"/>
      <c r="QPY60" s="173"/>
      <c r="QPZ60" s="173"/>
      <c r="QQA60" s="173"/>
      <c r="QQB60" s="173"/>
      <c r="QQC60" s="173"/>
      <c r="QQD60" s="173"/>
      <c r="QQE60" s="173"/>
      <c r="QQF60" s="173"/>
      <c r="QQG60" s="173"/>
      <c r="QQH60" s="173"/>
      <c r="QQI60" s="173"/>
      <c r="QQJ60" s="173"/>
      <c r="QQK60" s="173"/>
      <c r="QQL60" s="173"/>
      <c r="QQM60" s="173"/>
      <c r="QQN60" s="173"/>
      <c r="QQO60" s="173"/>
      <c r="QQP60" s="173"/>
      <c r="QQQ60" s="173"/>
      <c r="QQR60" s="173"/>
      <c r="QQS60" s="173"/>
      <c r="QQT60" s="173"/>
      <c r="QQU60" s="173"/>
      <c r="QQV60" s="173"/>
      <c r="QQW60" s="173"/>
      <c r="QQX60" s="173"/>
      <c r="QQY60" s="173"/>
      <c r="QQZ60" s="173"/>
      <c r="QRA60" s="173"/>
      <c r="QRB60" s="173"/>
      <c r="QRC60" s="173"/>
      <c r="QRD60" s="173"/>
      <c r="QRE60" s="173"/>
      <c r="QRF60" s="173"/>
      <c r="QRG60" s="173"/>
      <c r="QRH60" s="173"/>
      <c r="QRI60" s="173"/>
      <c r="QRJ60" s="173"/>
      <c r="QRK60" s="173"/>
      <c r="QRL60" s="173"/>
      <c r="QRM60" s="173"/>
      <c r="QRN60" s="173"/>
      <c r="QRO60" s="173"/>
      <c r="QRP60" s="173"/>
      <c r="QRQ60" s="173"/>
      <c r="QRR60" s="173"/>
      <c r="QRS60" s="173"/>
      <c r="QRT60" s="173"/>
      <c r="QRU60" s="173"/>
      <c r="QRV60" s="173"/>
      <c r="QRW60" s="173"/>
      <c r="QRX60" s="173"/>
      <c r="QRY60" s="173"/>
      <c r="QRZ60" s="173"/>
      <c r="QSA60" s="173"/>
      <c r="QSB60" s="173"/>
      <c r="QSC60" s="173"/>
      <c r="QSD60" s="173"/>
      <c r="QSE60" s="173"/>
      <c r="QSF60" s="173"/>
      <c r="QSG60" s="173"/>
      <c r="QSH60" s="173"/>
      <c r="QSI60" s="173"/>
      <c r="QSJ60" s="173"/>
      <c r="QSK60" s="173"/>
      <c r="QSL60" s="173"/>
      <c r="QSM60" s="173"/>
      <c r="QSN60" s="173"/>
      <c r="QSO60" s="173"/>
      <c r="QSP60" s="173"/>
      <c r="QSQ60" s="173"/>
      <c r="QSR60" s="173"/>
      <c r="QSS60" s="173"/>
      <c r="QST60" s="173"/>
      <c r="QSU60" s="173"/>
      <c r="QSV60" s="173"/>
      <c r="QSW60" s="173"/>
      <c r="QSX60" s="173"/>
      <c r="QSY60" s="173"/>
      <c r="QSZ60" s="173"/>
      <c r="QTA60" s="173"/>
      <c r="QTB60" s="173"/>
      <c r="QTC60" s="173"/>
      <c r="QTD60" s="173"/>
      <c r="QTE60" s="173"/>
      <c r="QTF60" s="173"/>
      <c r="QTG60" s="173"/>
      <c r="QTH60" s="173"/>
      <c r="QTI60" s="173"/>
      <c r="QTJ60" s="173"/>
      <c r="QTK60" s="173"/>
      <c r="QTL60" s="173"/>
      <c r="QTM60" s="173"/>
      <c r="QTN60" s="173"/>
      <c r="QTO60" s="173"/>
      <c r="QTP60" s="173"/>
      <c r="QTQ60" s="173"/>
      <c r="QTR60" s="173"/>
      <c r="QTS60" s="173"/>
      <c r="QTT60" s="173"/>
      <c r="QTU60" s="173"/>
      <c r="QTV60" s="173"/>
      <c r="QTW60" s="173"/>
      <c r="QTX60" s="173"/>
      <c r="QTY60" s="173"/>
      <c r="QTZ60" s="173"/>
      <c r="QUA60" s="173"/>
      <c r="QUB60" s="173"/>
      <c r="QUC60" s="173"/>
      <c r="QUD60" s="173"/>
      <c r="QUE60" s="173"/>
      <c r="QUF60" s="173"/>
      <c r="QUG60" s="173"/>
      <c r="QUH60" s="173"/>
      <c r="QUI60" s="173"/>
      <c r="QUJ60" s="173"/>
      <c r="QUK60" s="173"/>
      <c r="QUL60" s="173"/>
      <c r="QUM60" s="173"/>
      <c r="QUN60" s="173"/>
      <c r="QUO60" s="173"/>
      <c r="QUP60" s="173"/>
      <c r="QUQ60" s="173"/>
      <c r="QUR60" s="173"/>
      <c r="QUS60" s="173"/>
      <c r="QUT60" s="173"/>
      <c r="QUU60" s="173"/>
      <c r="QUV60" s="173"/>
      <c r="QUW60" s="173"/>
      <c r="QUX60" s="173"/>
      <c r="QUY60" s="173"/>
      <c r="QUZ60" s="173"/>
      <c r="QVA60" s="173"/>
      <c r="QVB60" s="173"/>
      <c r="QVC60" s="173"/>
      <c r="QVD60" s="173"/>
      <c r="QVE60" s="173"/>
      <c r="QVF60" s="173"/>
      <c r="QVG60" s="173"/>
      <c r="QVH60" s="173"/>
      <c r="QVI60" s="173"/>
      <c r="QVJ60" s="173"/>
      <c r="QVK60" s="173"/>
      <c r="QVL60" s="173"/>
      <c r="QVM60" s="173"/>
      <c r="QVN60" s="173"/>
      <c r="QVO60" s="173"/>
      <c r="QVP60" s="173"/>
      <c r="QVQ60" s="173"/>
      <c r="QVR60" s="173"/>
      <c r="QVS60" s="173"/>
      <c r="QVT60" s="173"/>
      <c r="QVU60" s="173"/>
      <c r="QVV60" s="173"/>
      <c r="QVW60" s="173"/>
      <c r="QVX60" s="173"/>
      <c r="QVY60" s="173"/>
      <c r="QVZ60" s="173"/>
      <c r="QWA60" s="173"/>
      <c r="QWB60" s="173"/>
      <c r="QWC60" s="173"/>
      <c r="QWD60" s="173"/>
      <c r="QWE60" s="173"/>
      <c r="QWF60" s="173"/>
      <c r="QWG60" s="173"/>
      <c r="QWH60" s="173"/>
      <c r="QWI60" s="173"/>
      <c r="QWJ60" s="173"/>
      <c r="QWK60" s="173"/>
      <c r="QWL60" s="173"/>
      <c r="QWM60" s="173"/>
      <c r="QWN60" s="173"/>
      <c r="QWO60" s="173"/>
      <c r="QWP60" s="173"/>
      <c r="QWQ60" s="173"/>
      <c r="QWR60" s="173"/>
      <c r="QWS60" s="173"/>
      <c r="QWT60" s="173"/>
      <c r="QWU60" s="173"/>
      <c r="QWV60" s="173"/>
      <c r="QWW60" s="173"/>
      <c r="QWX60" s="173"/>
      <c r="QWY60" s="173"/>
      <c r="QWZ60" s="173"/>
      <c r="QXA60" s="173"/>
      <c r="QXB60" s="173"/>
      <c r="QXC60" s="173"/>
      <c r="QXD60" s="173"/>
      <c r="QXE60" s="173"/>
      <c r="QXF60" s="173"/>
      <c r="QXG60" s="173"/>
      <c r="QXH60" s="173"/>
      <c r="QXI60" s="173"/>
      <c r="QXJ60" s="173"/>
      <c r="QXK60" s="173"/>
      <c r="QXL60" s="173"/>
      <c r="QXM60" s="173"/>
      <c r="QXN60" s="173"/>
      <c r="QXO60" s="173"/>
      <c r="QXP60" s="173"/>
      <c r="QXQ60" s="173"/>
      <c r="QXR60" s="173"/>
      <c r="QXS60" s="173"/>
      <c r="QXT60" s="173"/>
      <c r="QXU60" s="173"/>
      <c r="QXV60" s="173"/>
      <c r="QXW60" s="173"/>
      <c r="QXX60" s="173"/>
      <c r="QXY60" s="173"/>
      <c r="QXZ60" s="173"/>
      <c r="QYA60" s="173"/>
      <c r="QYB60" s="173"/>
      <c r="QYC60" s="173"/>
      <c r="QYD60" s="173"/>
      <c r="QYE60" s="173"/>
      <c r="QYF60" s="173"/>
      <c r="QYG60" s="173"/>
      <c r="QYH60" s="173"/>
      <c r="QYI60" s="173"/>
      <c r="QYJ60" s="173"/>
      <c r="QYK60" s="173"/>
      <c r="QYL60" s="173"/>
      <c r="QYM60" s="173"/>
      <c r="QYN60" s="173"/>
      <c r="QYO60" s="173"/>
      <c r="QYP60" s="173"/>
      <c r="QYQ60" s="173"/>
      <c r="QYR60" s="173"/>
      <c r="QYS60" s="173"/>
      <c r="QYT60" s="173"/>
      <c r="QYU60" s="173"/>
      <c r="QYV60" s="173"/>
      <c r="QYW60" s="173"/>
      <c r="QYX60" s="173"/>
      <c r="QYY60" s="173"/>
      <c r="QYZ60" s="173"/>
      <c r="QZA60" s="173"/>
      <c r="QZB60" s="173"/>
      <c r="QZC60" s="173"/>
      <c r="QZD60" s="173"/>
      <c r="QZE60" s="173"/>
      <c r="QZF60" s="173"/>
      <c r="QZG60" s="173"/>
      <c r="QZH60" s="173"/>
      <c r="QZI60" s="173"/>
      <c r="QZJ60" s="173"/>
      <c r="QZK60" s="173"/>
      <c r="QZL60" s="173"/>
      <c r="QZM60" s="173"/>
      <c r="QZN60" s="173"/>
      <c r="QZO60" s="173"/>
      <c r="QZP60" s="173"/>
      <c r="QZQ60" s="173"/>
      <c r="QZR60" s="173"/>
      <c r="QZS60" s="173"/>
      <c r="QZT60" s="173"/>
      <c r="QZU60" s="173"/>
      <c r="QZV60" s="173"/>
      <c r="QZW60" s="173"/>
      <c r="QZX60" s="173"/>
      <c r="QZY60" s="173"/>
      <c r="QZZ60" s="173"/>
      <c r="RAA60" s="173"/>
      <c r="RAB60" s="173"/>
      <c r="RAC60" s="173"/>
      <c r="RAD60" s="173"/>
      <c r="RAE60" s="173"/>
      <c r="RAF60" s="173"/>
      <c r="RAG60" s="173"/>
      <c r="RAH60" s="173"/>
      <c r="RAI60" s="173"/>
      <c r="RAJ60" s="173"/>
      <c r="RAK60" s="173"/>
      <c r="RAL60" s="173"/>
      <c r="RAM60" s="173"/>
      <c r="RAN60" s="173"/>
      <c r="RAO60" s="173"/>
      <c r="RAP60" s="173"/>
      <c r="RAQ60" s="173"/>
      <c r="RAR60" s="173"/>
      <c r="RAS60" s="173"/>
      <c r="RAT60" s="173"/>
      <c r="RAU60" s="173"/>
      <c r="RAV60" s="173"/>
      <c r="RAW60" s="173"/>
      <c r="RAX60" s="173"/>
      <c r="RAY60" s="173"/>
      <c r="RAZ60" s="173"/>
      <c r="RBA60" s="173"/>
      <c r="RBB60" s="173"/>
      <c r="RBC60" s="173"/>
      <c r="RBD60" s="173"/>
      <c r="RBE60" s="173"/>
      <c r="RBF60" s="173"/>
      <c r="RBG60" s="173"/>
      <c r="RBH60" s="173"/>
      <c r="RBI60" s="173"/>
      <c r="RBJ60" s="173"/>
      <c r="RBK60" s="173"/>
      <c r="RBL60" s="173"/>
      <c r="RBM60" s="173"/>
      <c r="RBN60" s="173"/>
      <c r="RBO60" s="173"/>
      <c r="RBP60" s="173"/>
      <c r="RBQ60" s="173"/>
      <c r="RBR60" s="173"/>
      <c r="RBS60" s="173"/>
      <c r="RBT60" s="173"/>
      <c r="RBU60" s="173"/>
      <c r="RBV60" s="173"/>
      <c r="RBW60" s="173"/>
      <c r="RBX60" s="173"/>
      <c r="RBY60" s="173"/>
      <c r="RBZ60" s="173"/>
      <c r="RCA60" s="173"/>
      <c r="RCB60" s="173"/>
      <c r="RCC60" s="173"/>
      <c r="RCD60" s="173"/>
      <c r="RCE60" s="173"/>
      <c r="RCF60" s="173"/>
      <c r="RCG60" s="173"/>
      <c r="RCH60" s="173"/>
      <c r="RCI60" s="173"/>
      <c r="RCJ60" s="173"/>
      <c r="RCK60" s="173"/>
      <c r="RCL60" s="173"/>
      <c r="RCM60" s="173"/>
      <c r="RCN60" s="173"/>
      <c r="RCO60" s="173"/>
      <c r="RCP60" s="173"/>
      <c r="RCQ60" s="173"/>
      <c r="RCR60" s="173"/>
      <c r="RCS60" s="173"/>
      <c r="RCT60" s="173"/>
      <c r="RCU60" s="173"/>
      <c r="RCV60" s="173"/>
      <c r="RCW60" s="173"/>
      <c r="RCX60" s="173"/>
      <c r="RCY60" s="173"/>
      <c r="RCZ60" s="173"/>
      <c r="RDA60" s="173"/>
      <c r="RDB60" s="173"/>
      <c r="RDC60" s="173"/>
      <c r="RDD60" s="173"/>
      <c r="RDE60" s="173"/>
      <c r="RDF60" s="173"/>
      <c r="RDG60" s="173"/>
      <c r="RDH60" s="173"/>
      <c r="RDI60" s="173"/>
      <c r="RDJ60" s="173"/>
      <c r="RDK60" s="173"/>
      <c r="RDL60" s="173"/>
      <c r="RDM60" s="173"/>
      <c r="RDN60" s="173"/>
      <c r="RDO60" s="173"/>
      <c r="RDP60" s="173"/>
      <c r="RDQ60" s="173"/>
      <c r="RDR60" s="173"/>
      <c r="RDS60" s="173"/>
      <c r="RDT60" s="173"/>
      <c r="RDU60" s="173"/>
      <c r="RDV60" s="173"/>
      <c r="RDW60" s="173"/>
      <c r="RDX60" s="173"/>
      <c r="RDY60" s="173"/>
      <c r="RDZ60" s="173"/>
      <c r="REA60" s="173"/>
      <c r="REB60" s="173"/>
      <c r="REC60" s="173"/>
      <c r="RED60" s="173"/>
      <c r="REE60" s="173"/>
      <c r="REF60" s="173"/>
      <c r="REG60" s="173"/>
      <c r="REH60" s="173"/>
      <c r="REI60" s="173"/>
      <c r="REJ60" s="173"/>
      <c r="REK60" s="173"/>
      <c r="REL60" s="173"/>
      <c r="REM60" s="173"/>
      <c r="REN60" s="173"/>
      <c r="REO60" s="173"/>
      <c r="REP60" s="173"/>
      <c r="REQ60" s="173"/>
      <c r="RER60" s="173"/>
      <c r="RES60" s="173"/>
      <c r="RET60" s="173"/>
      <c r="REU60" s="173"/>
      <c r="REV60" s="173"/>
      <c r="REW60" s="173"/>
      <c r="REX60" s="173"/>
      <c r="REY60" s="173"/>
      <c r="REZ60" s="173"/>
      <c r="RFA60" s="173"/>
      <c r="RFB60" s="173"/>
      <c r="RFC60" s="173"/>
      <c r="RFD60" s="173"/>
      <c r="RFE60" s="173"/>
      <c r="RFF60" s="173"/>
      <c r="RFG60" s="173"/>
      <c r="RFH60" s="173"/>
      <c r="RFI60" s="173"/>
      <c r="RFJ60" s="173"/>
      <c r="RFK60" s="173"/>
      <c r="RFL60" s="173"/>
      <c r="RFM60" s="173"/>
      <c r="RFN60" s="173"/>
      <c r="RFO60" s="173"/>
      <c r="RFP60" s="173"/>
      <c r="RFQ60" s="173"/>
      <c r="RFR60" s="173"/>
      <c r="RFS60" s="173"/>
      <c r="RFT60" s="173"/>
      <c r="RFU60" s="173"/>
      <c r="RFV60" s="173"/>
      <c r="RFW60" s="173"/>
      <c r="RFX60" s="173"/>
      <c r="RFY60" s="173"/>
      <c r="RFZ60" s="173"/>
      <c r="RGA60" s="173"/>
      <c r="RGB60" s="173"/>
      <c r="RGC60" s="173"/>
      <c r="RGD60" s="173"/>
      <c r="RGE60" s="173"/>
      <c r="RGF60" s="173"/>
      <c r="RGG60" s="173"/>
      <c r="RGH60" s="173"/>
      <c r="RGI60" s="173"/>
      <c r="RGJ60" s="173"/>
      <c r="RGK60" s="173"/>
      <c r="RGL60" s="173"/>
      <c r="RGM60" s="173"/>
      <c r="RGN60" s="173"/>
      <c r="RGO60" s="173"/>
      <c r="RGP60" s="173"/>
      <c r="RGQ60" s="173"/>
      <c r="RGR60" s="173"/>
      <c r="RGS60" s="173"/>
      <c r="RGT60" s="173"/>
      <c r="RGU60" s="173"/>
      <c r="RGV60" s="173"/>
      <c r="RGW60" s="173"/>
      <c r="RGX60" s="173"/>
      <c r="RGY60" s="173"/>
      <c r="RGZ60" s="173"/>
      <c r="RHA60" s="173"/>
      <c r="RHB60" s="173"/>
      <c r="RHC60" s="173"/>
      <c r="RHD60" s="173"/>
      <c r="RHE60" s="173"/>
      <c r="RHF60" s="173"/>
      <c r="RHG60" s="173"/>
      <c r="RHH60" s="173"/>
      <c r="RHI60" s="173"/>
      <c r="RHJ60" s="173"/>
      <c r="RHK60" s="173"/>
      <c r="RHL60" s="173"/>
      <c r="RHM60" s="173"/>
      <c r="RHN60" s="173"/>
      <c r="RHO60" s="173"/>
      <c r="RHP60" s="173"/>
      <c r="RHQ60" s="173"/>
      <c r="RHR60" s="173"/>
      <c r="RHS60" s="173"/>
      <c r="RHT60" s="173"/>
      <c r="RHU60" s="173"/>
      <c r="RHV60" s="173"/>
      <c r="RHW60" s="173"/>
      <c r="RHX60" s="173"/>
      <c r="RHY60" s="173"/>
      <c r="RHZ60" s="173"/>
      <c r="RIA60" s="173"/>
      <c r="RIB60" s="173"/>
      <c r="RIC60" s="173"/>
      <c r="RID60" s="173"/>
      <c r="RIE60" s="173"/>
      <c r="RIF60" s="173"/>
      <c r="RIG60" s="173"/>
      <c r="RIH60" s="173"/>
      <c r="RII60" s="173"/>
      <c r="RIJ60" s="173"/>
      <c r="RIK60" s="173"/>
      <c r="RIL60" s="173"/>
      <c r="RIM60" s="173"/>
      <c r="RIN60" s="173"/>
      <c r="RIO60" s="173"/>
      <c r="RIP60" s="173"/>
      <c r="RIQ60" s="173"/>
      <c r="RIR60" s="173"/>
      <c r="RIS60" s="173"/>
      <c r="RIT60" s="173"/>
      <c r="RIU60" s="173"/>
      <c r="RIV60" s="173"/>
      <c r="RIW60" s="173"/>
      <c r="RIX60" s="173"/>
      <c r="RIY60" s="173"/>
      <c r="RIZ60" s="173"/>
      <c r="RJA60" s="173"/>
      <c r="RJB60" s="173"/>
      <c r="RJC60" s="173"/>
      <c r="RJD60" s="173"/>
      <c r="RJE60" s="173"/>
      <c r="RJF60" s="173"/>
      <c r="RJG60" s="173"/>
      <c r="RJH60" s="173"/>
      <c r="RJI60" s="173"/>
      <c r="RJJ60" s="173"/>
      <c r="RJK60" s="173"/>
      <c r="RJL60" s="173"/>
      <c r="RJM60" s="173"/>
      <c r="RJN60" s="173"/>
      <c r="RJO60" s="173"/>
      <c r="RJP60" s="173"/>
      <c r="RJQ60" s="173"/>
      <c r="RJR60" s="173"/>
      <c r="RJS60" s="173"/>
      <c r="RJT60" s="173"/>
      <c r="RJU60" s="173"/>
      <c r="RJV60" s="173"/>
      <c r="RJW60" s="173"/>
      <c r="RJX60" s="173"/>
      <c r="RJY60" s="173"/>
      <c r="RJZ60" s="173"/>
      <c r="RKA60" s="173"/>
      <c r="RKB60" s="173"/>
      <c r="RKC60" s="173"/>
      <c r="RKD60" s="173"/>
      <c r="RKE60" s="173"/>
      <c r="RKF60" s="173"/>
      <c r="RKG60" s="173"/>
      <c r="RKH60" s="173"/>
      <c r="RKI60" s="173"/>
      <c r="RKJ60" s="173"/>
      <c r="RKK60" s="173"/>
      <c r="RKL60" s="173"/>
      <c r="RKM60" s="173"/>
      <c r="RKN60" s="173"/>
      <c r="RKO60" s="173"/>
      <c r="RKP60" s="173"/>
      <c r="RKQ60" s="173"/>
      <c r="RKR60" s="173"/>
      <c r="RKS60" s="173"/>
      <c r="RKT60" s="173"/>
      <c r="RKU60" s="173"/>
      <c r="RKV60" s="173"/>
      <c r="RKW60" s="173"/>
      <c r="RKX60" s="173"/>
      <c r="RKY60" s="173"/>
      <c r="RKZ60" s="173"/>
      <c r="RLA60" s="173"/>
      <c r="RLB60" s="173"/>
      <c r="RLC60" s="173"/>
      <c r="RLD60" s="173"/>
      <c r="RLE60" s="173"/>
      <c r="RLF60" s="173"/>
      <c r="RLG60" s="173"/>
      <c r="RLH60" s="173"/>
      <c r="RLI60" s="173"/>
      <c r="RLJ60" s="173"/>
      <c r="RLK60" s="173"/>
      <c r="RLL60" s="173"/>
      <c r="RLM60" s="173"/>
      <c r="RLN60" s="173"/>
      <c r="RLO60" s="173"/>
      <c r="RLP60" s="173"/>
      <c r="RLQ60" s="173"/>
      <c r="RLR60" s="173"/>
      <c r="RLS60" s="173"/>
      <c r="RLT60" s="173"/>
      <c r="RLU60" s="173"/>
      <c r="RLV60" s="173"/>
      <c r="RLW60" s="173"/>
      <c r="RLX60" s="173"/>
      <c r="RLY60" s="173"/>
      <c r="RLZ60" s="173"/>
      <c r="RMA60" s="173"/>
      <c r="RMB60" s="173"/>
      <c r="RMC60" s="173"/>
      <c r="RMD60" s="173"/>
      <c r="RME60" s="173"/>
      <c r="RMF60" s="173"/>
      <c r="RMG60" s="173"/>
      <c r="RMH60" s="173"/>
      <c r="RMI60" s="173"/>
      <c r="RMJ60" s="173"/>
      <c r="RMK60" s="173"/>
      <c r="RML60" s="173"/>
      <c r="RMM60" s="173"/>
      <c r="RMN60" s="173"/>
      <c r="RMO60" s="173"/>
      <c r="RMP60" s="173"/>
      <c r="RMQ60" s="173"/>
      <c r="RMR60" s="173"/>
      <c r="RMS60" s="173"/>
      <c r="RMT60" s="173"/>
      <c r="RMU60" s="173"/>
      <c r="RMV60" s="173"/>
      <c r="RMW60" s="173"/>
      <c r="RMX60" s="173"/>
      <c r="RMY60" s="173"/>
      <c r="RMZ60" s="173"/>
      <c r="RNA60" s="173"/>
      <c r="RNB60" s="173"/>
      <c r="RNC60" s="173"/>
      <c r="RND60" s="173"/>
      <c r="RNE60" s="173"/>
      <c r="RNF60" s="173"/>
      <c r="RNG60" s="173"/>
      <c r="RNH60" s="173"/>
      <c r="RNI60" s="173"/>
      <c r="RNJ60" s="173"/>
      <c r="RNK60" s="173"/>
      <c r="RNL60" s="173"/>
      <c r="RNM60" s="173"/>
      <c r="RNN60" s="173"/>
      <c r="RNO60" s="173"/>
      <c r="RNP60" s="173"/>
      <c r="RNQ60" s="173"/>
      <c r="RNR60" s="173"/>
      <c r="RNS60" s="173"/>
      <c r="RNT60" s="173"/>
      <c r="RNU60" s="173"/>
      <c r="RNV60" s="173"/>
      <c r="RNW60" s="173"/>
      <c r="RNX60" s="173"/>
      <c r="RNY60" s="173"/>
      <c r="RNZ60" s="173"/>
      <c r="ROA60" s="173"/>
      <c r="ROB60" s="173"/>
      <c r="ROC60" s="173"/>
      <c r="ROD60" s="173"/>
      <c r="ROE60" s="173"/>
      <c r="ROF60" s="173"/>
      <c r="ROG60" s="173"/>
      <c r="ROH60" s="173"/>
      <c r="ROI60" s="173"/>
      <c r="ROJ60" s="173"/>
      <c r="ROK60" s="173"/>
      <c r="ROL60" s="173"/>
      <c r="ROM60" s="173"/>
      <c r="RON60" s="173"/>
      <c r="ROO60" s="173"/>
      <c r="ROP60" s="173"/>
      <c r="ROQ60" s="173"/>
      <c r="ROR60" s="173"/>
      <c r="ROS60" s="173"/>
      <c r="ROT60" s="173"/>
      <c r="ROU60" s="173"/>
      <c r="ROV60" s="173"/>
      <c r="ROW60" s="173"/>
      <c r="ROX60" s="173"/>
      <c r="ROY60" s="173"/>
      <c r="ROZ60" s="173"/>
      <c r="RPA60" s="173"/>
      <c r="RPB60" s="173"/>
      <c r="RPC60" s="173"/>
      <c r="RPD60" s="173"/>
      <c r="RPE60" s="173"/>
      <c r="RPF60" s="173"/>
      <c r="RPG60" s="173"/>
      <c r="RPH60" s="173"/>
      <c r="RPI60" s="173"/>
      <c r="RPJ60" s="173"/>
      <c r="RPK60" s="173"/>
      <c r="RPL60" s="173"/>
      <c r="RPM60" s="173"/>
      <c r="RPN60" s="173"/>
      <c r="RPO60" s="173"/>
      <c r="RPP60" s="173"/>
      <c r="RPQ60" s="173"/>
      <c r="RPR60" s="173"/>
      <c r="RPS60" s="173"/>
      <c r="RPT60" s="173"/>
      <c r="RPU60" s="173"/>
      <c r="RPV60" s="173"/>
      <c r="RPW60" s="173"/>
      <c r="RPX60" s="173"/>
      <c r="RPY60" s="173"/>
      <c r="RPZ60" s="173"/>
      <c r="RQA60" s="173"/>
      <c r="RQB60" s="173"/>
      <c r="RQC60" s="173"/>
      <c r="RQD60" s="173"/>
      <c r="RQE60" s="173"/>
      <c r="RQF60" s="173"/>
      <c r="RQG60" s="173"/>
      <c r="RQH60" s="173"/>
      <c r="RQI60" s="173"/>
      <c r="RQJ60" s="173"/>
      <c r="RQK60" s="173"/>
      <c r="RQL60" s="173"/>
      <c r="RQM60" s="173"/>
      <c r="RQN60" s="173"/>
      <c r="RQO60" s="173"/>
      <c r="RQP60" s="173"/>
      <c r="RQQ60" s="173"/>
      <c r="RQR60" s="173"/>
      <c r="RQS60" s="173"/>
      <c r="RQT60" s="173"/>
      <c r="RQU60" s="173"/>
      <c r="RQV60" s="173"/>
      <c r="RQW60" s="173"/>
      <c r="RQX60" s="173"/>
      <c r="RQY60" s="173"/>
      <c r="RQZ60" s="173"/>
      <c r="RRA60" s="173"/>
      <c r="RRB60" s="173"/>
      <c r="RRC60" s="173"/>
      <c r="RRD60" s="173"/>
      <c r="RRE60" s="173"/>
      <c r="RRF60" s="173"/>
      <c r="RRG60" s="173"/>
      <c r="RRH60" s="173"/>
      <c r="RRI60" s="173"/>
      <c r="RRJ60" s="173"/>
      <c r="RRK60" s="173"/>
      <c r="RRL60" s="173"/>
      <c r="RRM60" s="173"/>
      <c r="RRN60" s="173"/>
      <c r="RRO60" s="173"/>
      <c r="RRP60" s="173"/>
      <c r="RRQ60" s="173"/>
      <c r="RRR60" s="173"/>
      <c r="RRS60" s="173"/>
      <c r="RRT60" s="173"/>
      <c r="RRU60" s="173"/>
      <c r="RRV60" s="173"/>
      <c r="RRW60" s="173"/>
      <c r="RRX60" s="173"/>
      <c r="RRY60" s="173"/>
      <c r="RRZ60" s="173"/>
      <c r="RSA60" s="173"/>
      <c r="RSB60" s="173"/>
      <c r="RSC60" s="173"/>
      <c r="RSD60" s="173"/>
      <c r="RSE60" s="173"/>
      <c r="RSF60" s="173"/>
      <c r="RSG60" s="173"/>
      <c r="RSH60" s="173"/>
      <c r="RSI60" s="173"/>
      <c r="RSJ60" s="173"/>
      <c r="RSK60" s="173"/>
      <c r="RSL60" s="173"/>
      <c r="RSM60" s="173"/>
      <c r="RSN60" s="173"/>
      <c r="RSO60" s="173"/>
      <c r="RSP60" s="173"/>
      <c r="RSQ60" s="173"/>
      <c r="RSR60" s="173"/>
      <c r="RSS60" s="173"/>
      <c r="RST60" s="173"/>
      <c r="RSU60" s="173"/>
      <c r="RSV60" s="173"/>
      <c r="RSW60" s="173"/>
      <c r="RSX60" s="173"/>
      <c r="RSY60" s="173"/>
      <c r="RSZ60" s="173"/>
      <c r="RTA60" s="173"/>
      <c r="RTB60" s="173"/>
      <c r="RTC60" s="173"/>
      <c r="RTD60" s="173"/>
      <c r="RTE60" s="173"/>
      <c r="RTF60" s="173"/>
      <c r="RTG60" s="173"/>
      <c r="RTH60" s="173"/>
      <c r="RTI60" s="173"/>
      <c r="RTJ60" s="173"/>
      <c r="RTK60" s="173"/>
      <c r="RTL60" s="173"/>
      <c r="RTM60" s="173"/>
      <c r="RTN60" s="173"/>
      <c r="RTO60" s="173"/>
      <c r="RTP60" s="173"/>
      <c r="RTQ60" s="173"/>
      <c r="RTR60" s="173"/>
      <c r="RTS60" s="173"/>
      <c r="RTT60" s="173"/>
      <c r="RTU60" s="173"/>
      <c r="RTV60" s="173"/>
      <c r="RTW60" s="173"/>
      <c r="RTX60" s="173"/>
      <c r="RTY60" s="173"/>
      <c r="RTZ60" s="173"/>
      <c r="RUA60" s="173"/>
      <c r="RUB60" s="173"/>
      <c r="RUC60" s="173"/>
      <c r="RUD60" s="173"/>
      <c r="RUE60" s="173"/>
      <c r="RUF60" s="173"/>
      <c r="RUG60" s="173"/>
      <c r="RUH60" s="173"/>
      <c r="RUI60" s="173"/>
      <c r="RUJ60" s="173"/>
      <c r="RUK60" s="173"/>
      <c r="RUL60" s="173"/>
      <c r="RUM60" s="173"/>
      <c r="RUN60" s="173"/>
      <c r="RUO60" s="173"/>
      <c r="RUP60" s="173"/>
      <c r="RUQ60" s="173"/>
      <c r="RUR60" s="173"/>
      <c r="RUS60" s="173"/>
      <c r="RUT60" s="173"/>
      <c r="RUU60" s="173"/>
      <c r="RUV60" s="173"/>
      <c r="RUW60" s="173"/>
      <c r="RUX60" s="173"/>
      <c r="RUY60" s="173"/>
      <c r="RUZ60" s="173"/>
      <c r="RVA60" s="173"/>
      <c r="RVB60" s="173"/>
      <c r="RVC60" s="173"/>
      <c r="RVD60" s="173"/>
      <c r="RVE60" s="173"/>
      <c r="RVF60" s="173"/>
      <c r="RVG60" s="173"/>
      <c r="RVH60" s="173"/>
      <c r="RVI60" s="173"/>
      <c r="RVJ60" s="173"/>
      <c r="RVK60" s="173"/>
      <c r="RVL60" s="173"/>
      <c r="RVM60" s="173"/>
      <c r="RVN60" s="173"/>
      <c r="RVO60" s="173"/>
      <c r="RVP60" s="173"/>
      <c r="RVQ60" s="173"/>
      <c r="RVR60" s="173"/>
      <c r="RVS60" s="173"/>
      <c r="RVT60" s="173"/>
      <c r="RVU60" s="173"/>
      <c r="RVV60" s="173"/>
      <c r="RVW60" s="173"/>
      <c r="RVX60" s="173"/>
      <c r="RVY60" s="173"/>
      <c r="RVZ60" s="173"/>
      <c r="RWA60" s="173"/>
      <c r="RWB60" s="173"/>
      <c r="RWC60" s="173"/>
      <c r="RWD60" s="173"/>
      <c r="RWE60" s="173"/>
      <c r="RWF60" s="173"/>
      <c r="RWG60" s="173"/>
      <c r="RWH60" s="173"/>
      <c r="RWI60" s="173"/>
      <c r="RWJ60" s="173"/>
      <c r="RWK60" s="173"/>
      <c r="RWL60" s="173"/>
      <c r="RWM60" s="173"/>
      <c r="RWN60" s="173"/>
      <c r="RWO60" s="173"/>
      <c r="RWP60" s="173"/>
      <c r="RWQ60" s="173"/>
      <c r="RWR60" s="173"/>
      <c r="RWS60" s="173"/>
      <c r="RWT60" s="173"/>
      <c r="RWU60" s="173"/>
      <c r="RWV60" s="173"/>
      <c r="RWW60" s="173"/>
      <c r="RWX60" s="173"/>
      <c r="RWY60" s="173"/>
      <c r="RWZ60" s="173"/>
      <c r="RXA60" s="173"/>
      <c r="RXB60" s="173"/>
      <c r="RXC60" s="173"/>
      <c r="RXD60" s="173"/>
      <c r="RXE60" s="173"/>
      <c r="RXF60" s="173"/>
      <c r="RXG60" s="173"/>
      <c r="RXH60" s="173"/>
      <c r="RXI60" s="173"/>
      <c r="RXJ60" s="173"/>
      <c r="RXK60" s="173"/>
      <c r="RXL60" s="173"/>
      <c r="RXM60" s="173"/>
      <c r="RXN60" s="173"/>
      <c r="RXO60" s="173"/>
      <c r="RXP60" s="173"/>
      <c r="RXQ60" s="173"/>
      <c r="RXR60" s="173"/>
      <c r="RXS60" s="173"/>
      <c r="RXT60" s="173"/>
      <c r="RXU60" s="173"/>
      <c r="RXV60" s="173"/>
      <c r="RXW60" s="173"/>
      <c r="RXX60" s="173"/>
      <c r="RXY60" s="173"/>
      <c r="RXZ60" s="173"/>
      <c r="RYA60" s="173"/>
      <c r="RYB60" s="173"/>
      <c r="RYC60" s="173"/>
      <c r="RYD60" s="173"/>
      <c r="RYE60" s="173"/>
      <c r="RYF60" s="173"/>
      <c r="RYG60" s="173"/>
      <c r="RYH60" s="173"/>
      <c r="RYI60" s="173"/>
      <c r="RYJ60" s="173"/>
      <c r="RYK60" s="173"/>
      <c r="RYL60" s="173"/>
      <c r="RYM60" s="173"/>
      <c r="RYN60" s="173"/>
      <c r="RYO60" s="173"/>
      <c r="RYP60" s="173"/>
      <c r="RYQ60" s="173"/>
      <c r="RYR60" s="173"/>
      <c r="RYS60" s="173"/>
      <c r="RYT60" s="173"/>
      <c r="RYU60" s="173"/>
      <c r="RYV60" s="173"/>
      <c r="RYW60" s="173"/>
      <c r="RYX60" s="173"/>
      <c r="RYY60" s="173"/>
      <c r="RYZ60" s="173"/>
      <c r="RZA60" s="173"/>
      <c r="RZB60" s="173"/>
      <c r="RZC60" s="173"/>
      <c r="RZD60" s="173"/>
      <c r="RZE60" s="173"/>
      <c r="RZF60" s="173"/>
      <c r="RZG60" s="173"/>
      <c r="RZH60" s="173"/>
      <c r="RZI60" s="173"/>
      <c r="RZJ60" s="173"/>
      <c r="RZK60" s="173"/>
      <c r="RZL60" s="173"/>
      <c r="RZM60" s="173"/>
      <c r="RZN60" s="173"/>
      <c r="RZO60" s="173"/>
      <c r="RZP60" s="173"/>
      <c r="RZQ60" s="173"/>
      <c r="RZR60" s="173"/>
      <c r="RZS60" s="173"/>
      <c r="RZT60" s="173"/>
      <c r="RZU60" s="173"/>
      <c r="RZV60" s="173"/>
      <c r="RZW60" s="173"/>
      <c r="RZX60" s="173"/>
      <c r="RZY60" s="173"/>
      <c r="RZZ60" s="173"/>
      <c r="SAA60" s="173"/>
      <c r="SAB60" s="173"/>
      <c r="SAC60" s="173"/>
      <c r="SAD60" s="173"/>
      <c r="SAE60" s="173"/>
      <c r="SAF60" s="173"/>
      <c r="SAG60" s="173"/>
      <c r="SAH60" s="173"/>
      <c r="SAI60" s="173"/>
      <c r="SAJ60" s="173"/>
      <c r="SAK60" s="173"/>
      <c r="SAL60" s="173"/>
      <c r="SAM60" s="173"/>
      <c r="SAN60" s="173"/>
      <c r="SAO60" s="173"/>
      <c r="SAP60" s="173"/>
      <c r="SAQ60" s="173"/>
      <c r="SAR60" s="173"/>
      <c r="SAS60" s="173"/>
      <c r="SAT60" s="173"/>
      <c r="SAU60" s="173"/>
      <c r="SAV60" s="173"/>
      <c r="SAW60" s="173"/>
      <c r="SAX60" s="173"/>
      <c r="SAY60" s="173"/>
      <c r="SAZ60" s="173"/>
      <c r="SBA60" s="173"/>
      <c r="SBB60" s="173"/>
      <c r="SBC60" s="173"/>
      <c r="SBD60" s="173"/>
      <c r="SBE60" s="173"/>
      <c r="SBF60" s="173"/>
      <c r="SBG60" s="173"/>
      <c r="SBH60" s="173"/>
      <c r="SBI60" s="173"/>
      <c r="SBJ60" s="173"/>
      <c r="SBK60" s="173"/>
      <c r="SBL60" s="173"/>
      <c r="SBM60" s="173"/>
      <c r="SBN60" s="173"/>
      <c r="SBO60" s="173"/>
      <c r="SBP60" s="173"/>
      <c r="SBQ60" s="173"/>
      <c r="SBR60" s="173"/>
      <c r="SBS60" s="173"/>
      <c r="SBT60" s="173"/>
      <c r="SBU60" s="173"/>
      <c r="SBV60" s="173"/>
      <c r="SBW60" s="173"/>
      <c r="SBX60" s="173"/>
      <c r="SBY60" s="173"/>
      <c r="SBZ60" s="173"/>
      <c r="SCA60" s="173"/>
      <c r="SCB60" s="173"/>
      <c r="SCC60" s="173"/>
      <c r="SCD60" s="173"/>
      <c r="SCE60" s="173"/>
      <c r="SCF60" s="173"/>
      <c r="SCG60" s="173"/>
      <c r="SCH60" s="173"/>
      <c r="SCI60" s="173"/>
      <c r="SCJ60" s="173"/>
      <c r="SCK60" s="173"/>
      <c r="SCL60" s="173"/>
      <c r="SCM60" s="173"/>
      <c r="SCN60" s="173"/>
      <c r="SCO60" s="173"/>
      <c r="SCP60" s="173"/>
      <c r="SCQ60" s="173"/>
      <c r="SCR60" s="173"/>
      <c r="SCS60" s="173"/>
      <c r="SCT60" s="173"/>
      <c r="SCU60" s="173"/>
      <c r="SCV60" s="173"/>
      <c r="SCW60" s="173"/>
      <c r="SCX60" s="173"/>
      <c r="SCY60" s="173"/>
      <c r="SCZ60" s="173"/>
      <c r="SDA60" s="173"/>
      <c r="SDB60" s="173"/>
      <c r="SDC60" s="173"/>
      <c r="SDD60" s="173"/>
      <c r="SDE60" s="173"/>
      <c r="SDF60" s="173"/>
      <c r="SDG60" s="173"/>
      <c r="SDH60" s="173"/>
      <c r="SDI60" s="173"/>
      <c r="SDJ60" s="173"/>
      <c r="SDK60" s="173"/>
      <c r="SDL60" s="173"/>
      <c r="SDM60" s="173"/>
      <c r="SDN60" s="173"/>
      <c r="SDO60" s="173"/>
      <c r="SDP60" s="173"/>
      <c r="SDQ60" s="173"/>
      <c r="SDR60" s="173"/>
      <c r="SDS60" s="173"/>
      <c r="SDT60" s="173"/>
      <c r="SDU60" s="173"/>
      <c r="SDV60" s="173"/>
      <c r="SDW60" s="173"/>
      <c r="SDX60" s="173"/>
      <c r="SDY60" s="173"/>
      <c r="SDZ60" s="173"/>
      <c r="SEA60" s="173"/>
      <c r="SEB60" s="173"/>
      <c r="SEC60" s="173"/>
      <c r="SED60" s="173"/>
      <c r="SEE60" s="173"/>
      <c r="SEF60" s="173"/>
      <c r="SEG60" s="173"/>
      <c r="SEH60" s="173"/>
      <c r="SEI60" s="173"/>
      <c r="SEJ60" s="173"/>
      <c r="SEK60" s="173"/>
      <c r="SEL60" s="173"/>
      <c r="SEM60" s="173"/>
      <c r="SEN60" s="173"/>
      <c r="SEO60" s="173"/>
      <c r="SEP60" s="173"/>
      <c r="SEQ60" s="173"/>
      <c r="SER60" s="173"/>
      <c r="SES60" s="173"/>
      <c r="SET60" s="173"/>
      <c r="SEU60" s="173"/>
      <c r="SEV60" s="173"/>
      <c r="SEW60" s="173"/>
      <c r="SEX60" s="173"/>
      <c r="SEY60" s="173"/>
      <c r="SEZ60" s="173"/>
      <c r="SFA60" s="173"/>
      <c r="SFB60" s="173"/>
      <c r="SFC60" s="173"/>
      <c r="SFD60" s="173"/>
      <c r="SFE60" s="173"/>
      <c r="SFF60" s="173"/>
      <c r="SFG60" s="173"/>
      <c r="SFH60" s="173"/>
      <c r="SFI60" s="173"/>
      <c r="SFJ60" s="173"/>
      <c r="SFK60" s="173"/>
      <c r="SFL60" s="173"/>
      <c r="SFM60" s="173"/>
      <c r="SFN60" s="173"/>
      <c r="SFO60" s="173"/>
      <c r="SFP60" s="173"/>
      <c r="SFQ60" s="173"/>
      <c r="SFR60" s="173"/>
      <c r="SFS60" s="173"/>
      <c r="SFT60" s="173"/>
      <c r="SFU60" s="173"/>
      <c r="SFV60" s="173"/>
      <c r="SFW60" s="173"/>
      <c r="SFX60" s="173"/>
      <c r="SFY60" s="173"/>
      <c r="SFZ60" s="173"/>
      <c r="SGA60" s="173"/>
      <c r="SGB60" s="173"/>
      <c r="SGC60" s="173"/>
      <c r="SGD60" s="173"/>
      <c r="SGE60" s="173"/>
      <c r="SGF60" s="173"/>
      <c r="SGG60" s="173"/>
      <c r="SGH60" s="173"/>
      <c r="SGI60" s="173"/>
      <c r="SGJ60" s="173"/>
      <c r="SGK60" s="173"/>
      <c r="SGL60" s="173"/>
      <c r="SGM60" s="173"/>
      <c r="SGN60" s="173"/>
      <c r="SGO60" s="173"/>
      <c r="SGP60" s="173"/>
      <c r="SGQ60" s="173"/>
      <c r="SGR60" s="173"/>
      <c r="SGS60" s="173"/>
      <c r="SGT60" s="173"/>
      <c r="SGU60" s="173"/>
      <c r="SGV60" s="173"/>
      <c r="SGW60" s="173"/>
      <c r="SGX60" s="173"/>
      <c r="SGY60" s="173"/>
      <c r="SGZ60" s="173"/>
      <c r="SHA60" s="173"/>
      <c r="SHB60" s="173"/>
      <c r="SHC60" s="173"/>
      <c r="SHD60" s="173"/>
      <c r="SHE60" s="173"/>
      <c r="SHF60" s="173"/>
      <c r="SHG60" s="173"/>
      <c r="SHH60" s="173"/>
      <c r="SHI60" s="173"/>
      <c r="SHJ60" s="173"/>
      <c r="SHK60" s="173"/>
      <c r="SHL60" s="173"/>
      <c r="SHM60" s="173"/>
      <c r="SHN60" s="173"/>
      <c r="SHO60" s="173"/>
      <c r="SHP60" s="173"/>
      <c r="SHQ60" s="173"/>
      <c r="SHR60" s="173"/>
      <c r="SHS60" s="173"/>
      <c r="SHT60" s="173"/>
      <c r="SHU60" s="173"/>
      <c r="SHV60" s="173"/>
      <c r="SHW60" s="173"/>
      <c r="SHX60" s="173"/>
      <c r="SHY60" s="173"/>
      <c r="SHZ60" s="173"/>
      <c r="SIA60" s="173"/>
      <c r="SIB60" s="173"/>
      <c r="SIC60" s="173"/>
      <c r="SID60" s="173"/>
      <c r="SIE60" s="173"/>
      <c r="SIF60" s="173"/>
      <c r="SIG60" s="173"/>
      <c r="SIH60" s="173"/>
      <c r="SII60" s="173"/>
      <c r="SIJ60" s="173"/>
      <c r="SIK60" s="173"/>
      <c r="SIL60" s="173"/>
      <c r="SIM60" s="173"/>
      <c r="SIN60" s="173"/>
      <c r="SIO60" s="173"/>
      <c r="SIP60" s="173"/>
      <c r="SIQ60" s="173"/>
      <c r="SIR60" s="173"/>
      <c r="SIS60" s="173"/>
      <c r="SIT60" s="173"/>
      <c r="SIU60" s="173"/>
      <c r="SIV60" s="173"/>
      <c r="SIW60" s="173"/>
      <c r="SIX60" s="173"/>
      <c r="SIY60" s="173"/>
      <c r="SIZ60" s="173"/>
      <c r="SJA60" s="173"/>
      <c r="SJB60" s="173"/>
      <c r="SJC60" s="173"/>
      <c r="SJD60" s="173"/>
      <c r="SJE60" s="173"/>
      <c r="SJF60" s="173"/>
      <c r="SJG60" s="173"/>
      <c r="SJH60" s="173"/>
      <c r="SJI60" s="173"/>
      <c r="SJJ60" s="173"/>
      <c r="SJK60" s="173"/>
      <c r="SJL60" s="173"/>
      <c r="SJM60" s="173"/>
      <c r="SJN60" s="173"/>
      <c r="SJO60" s="173"/>
      <c r="SJP60" s="173"/>
      <c r="SJQ60" s="173"/>
      <c r="SJR60" s="173"/>
      <c r="SJS60" s="173"/>
      <c r="SJT60" s="173"/>
      <c r="SJU60" s="173"/>
      <c r="SJV60" s="173"/>
      <c r="SJW60" s="173"/>
      <c r="SJX60" s="173"/>
      <c r="SJY60" s="173"/>
      <c r="SJZ60" s="173"/>
      <c r="SKA60" s="173"/>
      <c r="SKB60" s="173"/>
      <c r="SKC60" s="173"/>
      <c r="SKD60" s="173"/>
      <c r="SKE60" s="173"/>
      <c r="SKF60" s="173"/>
      <c r="SKG60" s="173"/>
      <c r="SKH60" s="173"/>
      <c r="SKI60" s="173"/>
      <c r="SKJ60" s="173"/>
      <c r="SKK60" s="173"/>
      <c r="SKL60" s="173"/>
      <c r="SKM60" s="173"/>
      <c r="SKN60" s="173"/>
      <c r="SKO60" s="173"/>
      <c r="SKP60" s="173"/>
      <c r="SKQ60" s="173"/>
      <c r="SKR60" s="173"/>
      <c r="SKS60" s="173"/>
      <c r="SKT60" s="173"/>
      <c r="SKU60" s="173"/>
      <c r="SKV60" s="173"/>
      <c r="SKW60" s="173"/>
      <c r="SKX60" s="173"/>
      <c r="SKY60" s="173"/>
      <c r="SKZ60" s="173"/>
      <c r="SLA60" s="173"/>
      <c r="SLB60" s="173"/>
      <c r="SLC60" s="173"/>
      <c r="SLD60" s="173"/>
      <c r="SLE60" s="173"/>
      <c r="SLF60" s="173"/>
      <c r="SLG60" s="173"/>
      <c r="SLH60" s="173"/>
      <c r="SLI60" s="173"/>
      <c r="SLJ60" s="173"/>
      <c r="SLK60" s="173"/>
      <c r="SLL60" s="173"/>
      <c r="SLM60" s="173"/>
      <c r="SLN60" s="173"/>
      <c r="SLO60" s="173"/>
      <c r="SLP60" s="173"/>
      <c r="SLQ60" s="173"/>
      <c r="SLR60" s="173"/>
      <c r="SLS60" s="173"/>
      <c r="SLT60" s="173"/>
      <c r="SLU60" s="173"/>
      <c r="SLV60" s="173"/>
      <c r="SLW60" s="173"/>
      <c r="SLX60" s="173"/>
      <c r="SLY60" s="173"/>
      <c r="SLZ60" s="173"/>
      <c r="SMA60" s="173"/>
      <c r="SMB60" s="173"/>
      <c r="SMC60" s="173"/>
      <c r="SMD60" s="173"/>
      <c r="SME60" s="173"/>
      <c r="SMF60" s="173"/>
      <c r="SMG60" s="173"/>
      <c r="SMH60" s="173"/>
      <c r="SMI60" s="173"/>
      <c r="SMJ60" s="173"/>
      <c r="SMK60" s="173"/>
      <c r="SML60" s="173"/>
      <c r="SMM60" s="173"/>
      <c r="SMN60" s="173"/>
      <c r="SMO60" s="173"/>
      <c r="SMP60" s="173"/>
      <c r="SMQ60" s="173"/>
      <c r="SMR60" s="173"/>
      <c r="SMS60" s="173"/>
      <c r="SMT60" s="173"/>
      <c r="SMU60" s="173"/>
      <c r="SMV60" s="173"/>
      <c r="SMW60" s="173"/>
      <c r="SMX60" s="173"/>
      <c r="SMY60" s="173"/>
      <c r="SMZ60" s="173"/>
      <c r="SNA60" s="173"/>
      <c r="SNB60" s="173"/>
      <c r="SNC60" s="173"/>
      <c r="SND60" s="173"/>
      <c r="SNE60" s="173"/>
      <c r="SNF60" s="173"/>
      <c r="SNG60" s="173"/>
      <c r="SNH60" s="173"/>
      <c r="SNI60" s="173"/>
      <c r="SNJ60" s="173"/>
      <c r="SNK60" s="173"/>
      <c r="SNL60" s="173"/>
      <c r="SNM60" s="173"/>
      <c r="SNN60" s="173"/>
      <c r="SNO60" s="173"/>
      <c r="SNP60" s="173"/>
      <c r="SNQ60" s="173"/>
      <c r="SNR60" s="173"/>
      <c r="SNS60" s="173"/>
      <c r="SNT60" s="173"/>
      <c r="SNU60" s="173"/>
      <c r="SNV60" s="173"/>
      <c r="SNW60" s="173"/>
      <c r="SNX60" s="173"/>
      <c r="SNY60" s="173"/>
      <c r="SNZ60" s="173"/>
      <c r="SOA60" s="173"/>
      <c r="SOB60" s="173"/>
      <c r="SOC60" s="173"/>
      <c r="SOD60" s="173"/>
      <c r="SOE60" s="173"/>
      <c r="SOF60" s="173"/>
      <c r="SOG60" s="173"/>
      <c r="SOH60" s="173"/>
      <c r="SOI60" s="173"/>
      <c r="SOJ60" s="173"/>
      <c r="SOK60" s="173"/>
      <c r="SOL60" s="173"/>
      <c r="SOM60" s="173"/>
      <c r="SON60" s="173"/>
      <c r="SOO60" s="173"/>
      <c r="SOP60" s="173"/>
      <c r="SOQ60" s="173"/>
      <c r="SOR60" s="173"/>
      <c r="SOS60" s="173"/>
      <c r="SOT60" s="173"/>
      <c r="SOU60" s="173"/>
      <c r="SOV60" s="173"/>
      <c r="SOW60" s="173"/>
      <c r="SOX60" s="173"/>
      <c r="SOY60" s="173"/>
      <c r="SOZ60" s="173"/>
      <c r="SPA60" s="173"/>
      <c r="SPB60" s="173"/>
      <c r="SPC60" s="173"/>
      <c r="SPD60" s="173"/>
      <c r="SPE60" s="173"/>
      <c r="SPF60" s="173"/>
      <c r="SPG60" s="173"/>
      <c r="SPH60" s="173"/>
      <c r="SPI60" s="173"/>
      <c r="SPJ60" s="173"/>
      <c r="SPK60" s="173"/>
      <c r="SPL60" s="173"/>
      <c r="SPM60" s="173"/>
      <c r="SPN60" s="173"/>
      <c r="SPO60" s="173"/>
      <c r="SPP60" s="173"/>
      <c r="SPQ60" s="173"/>
      <c r="SPR60" s="173"/>
      <c r="SPS60" s="173"/>
      <c r="SPT60" s="173"/>
      <c r="SPU60" s="173"/>
      <c r="SPV60" s="173"/>
      <c r="SPW60" s="173"/>
      <c r="SPX60" s="173"/>
      <c r="SPY60" s="173"/>
      <c r="SPZ60" s="173"/>
      <c r="SQA60" s="173"/>
      <c r="SQB60" s="173"/>
      <c r="SQC60" s="173"/>
      <c r="SQD60" s="173"/>
      <c r="SQE60" s="173"/>
      <c r="SQF60" s="173"/>
      <c r="SQG60" s="173"/>
      <c r="SQH60" s="173"/>
      <c r="SQI60" s="173"/>
      <c r="SQJ60" s="173"/>
      <c r="SQK60" s="173"/>
      <c r="SQL60" s="173"/>
      <c r="SQM60" s="173"/>
      <c r="SQN60" s="173"/>
      <c r="SQO60" s="173"/>
      <c r="SQP60" s="173"/>
      <c r="SQQ60" s="173"/>
      <c r="SQR60" s="173"/>
      <c r="SQS60" s="173"/>
      <c r="SQT60" s="173"/>
      <c r="SQU60" s="173"/>
      <c r="SQV60" s="173"/>
      <c r="SQW60" s="173"/>
      <c r="SQX60" s="173"/>
      <c r="SQY60" s="173"/>
      <c r="SQZ60" s="173"/>
      <c r="SRA60" s="173"/>
      <c r="SRB60" s="173"/>
      <c r="SRC60" s="173"/>
      <c r="SRD60" s="173"/>
      <c r="SRE60" s="173"/>
      <c r="SRF60" s="173"/>
      <c r="SRG60" s="173"/>
      <c r="SRH60" s="173"/>
      <c r="SRI60" s="173"/>
      <c r="SRJ60" s="173"/>
      <c r="SRK60" s="173"/>
      <c r="SRL60" s="173"/>
      <c r="SRM60" s="173"/>
      <c r="SRN60" s="173"/>
      <c r="SRO60" s="173"/>
      <c r="SRP60" s="173"/>
      <c r="SRQ60" s="173"/>
      <c r="SRR60" s="173"/>
      <c r="SRS60" s="173"/>
      <c r="SRT60" s="173"/>
      <c r="SRU60" s="173"/>
      <c r="SRV60" s="173"/>
      <c r="SRW60" s="173"/>
      <c r="SRX60" s="173"/>
      <c r="SRY60" s="173"/>
      <c r="SRZ60" s="173"/>
      <c r="SSA60" s="173"/>
      <c r="SSB60" s="173"/>
      <c r="SSC60" s="173"/>
      <c r="SSD60" s="173"/>
      <c r="SSE60" s="173"/>
      <c r="SSF60" s="173"/>
      <c r="SSG60" s="173"/>
      <c r="SSH60" s="173"/>
      <c r="SSI60" s="173"/>
      <c r="SSJ60" s="173"/>
      <c r="SSK60" s="173"/>
      <c r="SSL60" s="173"/>
      <c r="SSM60" s="173"/>
      <c r="SSN60" s="173"/>
      <c r="SSO60" s="173"/>
      <c r="SSP60" s="173"/>
      <c r="SSQ60" s="173"/>
      <c r="SSR60" s="173"/>
      <c r="SSS60" s="173"/>
      <c r="SST60" s="173"/>
      <c r="SSU60" s="173"/>
      <c r="SSV60" s="173"/>
      <c r="SSW60" s="173"/>
      <c r="SSX60" s="173"/>
      <c r="SSY60" s="173"/>
      <c r="SSZ60" s="173"/>
      <c r="STA60" s="173"/>
      <c r="STB60" s="173"/>
      <c r="STC60" s="173"/>
      <c r="STD60" s="173"/>
      <c r="STE60" s="173"/>
      <c r="STF60" s="173"/>
      <c r="STG60" s="173"/>
      <c r="STH60" s="173"/>
      <c r="STI60" s="173"/>
      <c r="STJ60" s="173"/>
      <c r="STK60" s="173"/>
      <c r="STL60" s="173"/>
      <c r="STM60" s="173"/>
      <c r="STN60" s="173"/>
      <c r="STO60" s="173"/>
      <c r="STP60" s="173"/>
      <c r="STQ60" s="173"/>
      <c r="STR60" s="173"/>
      <c r="STS60" s="173"/>
      <c r="STT60" s="173"/>
      <c r="STU60" s="173"/>
      <c r="STV60" s="173"/>
      <c r="STW60" s="173"/>
      <c r="STX60" s="173"/>
      <c r="STY60" s="173"/>
      <c r="STZ60" s="173"/>
      <c r="SUA60" s="173"/>
      <c r="SUB60" s="173"/>
      <c r="SUC60" s="173"/>
      <c r="SUD60" s="173"/>
      <c r="SUE60" s="173"/>
      <c r="SUF60" s="173"/>
      <c r="SUG60" s="173"/>
      <c r="SUH60" s="173"/>
      <c r="SUI60" s="173"/>
      <c r="SUJ60" s="173"/>
      <c r="SUK60" s="173"/>
      <c r="SUL60" s="173"/>
      <c r="SUM60" s="173"/>
      <c r="SUN60" s="173"/>
      <c r="SUO60" s="173"/>
      <c r="SUP60" s="173"/>
      <c r="SUQ60" s="173"/>
      <c r="SUR60" s="173"/>
      <c r="SUS60" s="173"/>
      <c r="SUT60" s="173"/>
      <c r="SUU60" s="173"/>
      <c r="SUV60" s="173"/>
      <c r="SUW60" s="173"/>
      <c r="SUX60" s="173"/>
      <c r="SUY60" s="173"/>
      <c r="SUZ60" s="173"/>
      <c r="SVA60" s="173"/>
      <c r="SVB60" s="173"/>
      <c r="SVC60" s="173"/>
      <c r="SVD60" s="173"/>
      <c r="SVE60" s="173"/>
      <c r="SVF60" s="173"/>
      <c r="SVG60" s="173"/>
      <c r="SVH60" s="173"/>
      <c r="SVI60" s="173"/>
      <c r="SVJ60" s="173"/>
      <c r="SVK60" s="173"/>
      <c r="SVL60" s="173"/>
      <c r="SVM60" s="173"/>
      <c r="SVN60" s="173"/>
      <c r="SVO60" s="173"/>
      <c r="SVP60" s="173"/>
      <c r="SVQ60" s="173"/>
      <c r="SVR60" s="173"/>
      <c r="SVS60" s="173"/>
      <c r="SVT60" s="173"/>
      <c r="SVU60" s="173"/>
      <c r="SVV60" s="173"/>
      <c r="SVW60" s="173"/>
      <c r="SVX60" s="173"/>
      <c r="SVY60" s="173"/>
      <c r="SVZ60" s="173"/>
      <c r="SWA60" s="173"/>
      <c r="SWB60" s="173"/>
      <c r="SWC60" s="173"/>
      <c r="SWD60" s="173"/>
      <c r="SWE60" s="173"/>
      <c r="SWF60" s="173"/>
      <c r="SWG60" s="173"/>
      <c r="SWH60" s="173"/>
      <c r="SWI60" s="173"/>
      <c r="SWJ60" s="173"/>
      <c r="SWK60" s="173"/>
      <c r="SWL60" s="173"/>
      <c r="SWM60" s="173"/>
      <c r="SWN60" s="173"/>
      <c r="SWO60" s="173"/>
      <c r="SWP60" s="173"/>
      <c r="SWQ60" s="173"/>
      <c r="SWR60" s="173"/>
      <c r="SWS60" s="173"/>
      <c r="SWT60" s="173"/>
      <c r="SWU60" s="173"/>
      <c r="SWV60" s="173"/>
      <c r="SWW60" s="173"/>
      <c r="SWX60" s="173"/>
      <c r="SWY60" s="173"/>
      <c r="SWZ60" s="173"/>
      <c r="SXA60" s="173"/>
      <c r="SXB60" s="173"/>
      <c r="SXC60" s="173"/>
      <c r="SXD60" s="173"/>
      <c r="SXE60" s="173"/>
      <c r="SXF60" s="173"/>
      <c r="SXG60" s="173"/>
      <c r="SXH60" s="173"/>
      <c r="SXI60" s="173"/>
      <c r="SXJ60" s="173"/>
      <c r="SXK60" s="173"/>
      <c r="SXL60" s="173"/>
      <c r="SXM60" s="173"/>
      <c r="SXN60" s="173"/>
      <c r="SXO60" s="173"/>
      <c r="SXP60" s="173"/>
      <c r="SXQ60" s="173"/>
      <c r="SXR60" s="173"/>
      <c r="SXS60" s="173"/>
      <c r="SXT60" s="173"/>
      <c r="SXU60" s="173"/>
      <c r="SXV60" s="173"/>
      <c r="SXW60" s="173"/>
      <c r="SXX60" s="173"/>
      <c r="SXY60" s="173"/>
      <c r="SXZ60" s="173"/>
      <c r="SYA60" s="173"/>
      <c r="SYB60" s="173"/>
      <c r="SYC60" s="173"/>
      <c r="SYD60" s="173"/>
      <c r="SYE60" s="173"/>
      <c r="SYF60" s="173"/>
      <c r="SYG60" s="173"/>
      <c r="SYH60" s="173"/>
      <c r="SYI60" s="173"/>
      <c r="SYJ60" s="173"/>
      <c r="SYK60" s="173"/>
      <c r="SYL60" s="173"/>
      <c r="SYM60" s="173"/>
      <c r="SYN60" s="173"/>
      <c r="SYO60" s="173"/>
      <c r="SYP60" s="173"/>
      <c r="SYQ60" s="173"/>
      <c r="SYR60" s="173"/>
      <c r="SYS60" s="173"/>
      <c r="SYT60" s="173"/>
      <c r="SYU60" s="173"/>
      <c r="SYV60" s="173"/>
      <c r="SYW60" s="173"/>
      <c r="SYX60" s="173"/>
      <c r="SYY60" s="173"/>
      <c r="SYZ60" s="173"/>
      <c r="SZA60" s="173"/>
      <c r="SZB60" s="173"/>
      <c r="SZC60" s="173"/>
      <c r="SZD60" s="173"/>
      <c r="SZE60" s="173"/>
      <c r="SZF60" s="173"/>
      <c r="SZG60" s="173"/>
      <c r="SZH60" s="173"/>
      <c r="SZI60" s="173"/>
      <c r="SZJ60" s="173"/>
      <c r="SZK60" s="173"/>
      <c r="SZL60" s="173"/>
      <c r="SZM60" s="173"/>
      <c r="SZN60" s="173"/>
      <c r="SZO60" s="173"/>
      <c r="SZP60" s="173"/>
      <c r="SZQ60" s="173"/>
      <c r="SZR60" s="173"/>
      <c r="SZS60" s="173"/>
      <c r="SZT60" s="173"/>
      <c r="SZU60" s="173"/>
      <c r="SZV60" s="173"/>
      <c r="SZW60" s="173"/>
      <c r="SZX60" s="173"/>
      <c r="SZY60" s="173"/>
      <c r="SZZ60" s="173"/>
      <c r="TAA60" s="173"/>
      <c r="TAB60" s="173"/>
      <c r="TAC60" s="173"/>
      <c r="TAD60" s="173"/>
      <c r="TAE60" s="173"/>
      <c r="TAF60" s="173"/>
      <c r="TAG60" s="173"/>
      <c r="TAH60" s="173"/>
      <c r="TAI60" s="173"/>
      <c r="TAJ60" s="173"/>
      <c r="TAK60" s="173"/>
      <c r="TAL60" s="173"/>
      <c r="TAM60" s="173"/>
      <c r="TAN60" s="173"/>
      <c r="TAO60" s="173"/>
      <c r="TAP60" s="173"/>
      <c r="TAQ60" s="173"/>
      <c r="TAR60" s="173"/>
      <c r="TAS60" s="173"/>
      <c r="TAT60" s="173"/>
      <c r="TAU60" s="173"/>
      <c r="TAV60" s="173"/>
      <c r="TAW60" s="173"/>
      <c r="TAX60" s="173"/>
      <c r="TAY60" s="173"/>
      <c r="TAZ60" s="173"/>
      <c r="TBA60" s="173"/>
      <c r="TBB60" s="173"/>
      <c r="TBC60" s="173"/>
      <c r="TBD60" s="173"/>
      <c r="TBE60" s="173"/>
      <c r="TBF60" s="173"/>
      <c r="TBG60" s="173"/>
      <c r="TBH60" s="173"/>
      <c r="TBI60" s="173"/>
      <c r="TBJ60" s="173"/>
      <c r="TBK60" s="173"/>
      <c r="TBL60" s="173"/>
      <c r="TBM60" s="173"/>
      <c r="TBN60" s="173"/>
      <c r="TBO60" s="173"/>
      <c r="TBP60" s="173"/>
      <c r="TBQ60" s="173"/>
      <c r="TBR60" s="173"/>
      <c r="TBS60" s="173"/>
      <c r="TBT60" s="173"/>
      <c r="TBU60" s="173"/>
      <c r="TBV60" s="173"/>
      <c r="TBW60" s="173"/>
      <c r="TBX60" s="173"/>
      <c r="TBY60" s="173"/>
      <c r="TBZ60" s="173"/>
      <c r="TCA60" s="173"/>
      <c r="TCB60" s="173"/>
      <c r="TCC60" s="173"/>
      <c r="TCD60" s="173"/>
      <c r="TCE60" s="173"/>
      <c r="TCF60" s="173"/>
      <c r="TCG60" s="173"/>
      <c r="TCH60" s="173"/>
      <c r="TCI60" s="173"/>
      <c r="TCJ60" s="173"/>
      <c r="TCK60" s="173"/>
      <c r="TCL60" s="173"/>
      <c r="TCM60" s="173"/>
      <c r="TCN60" s="173"/>
      <c r="TCO60" s="173"/>
      <c r="TCP60" s="173"/>
      <c r="TCQ60" s="173"/>
      <c r="TCR60" s="173"/>
      <c r="TCS60" s="173"/>
      <c r="TCT60" s="173"/>
      <c r="TCU60" s="173"/>
      <c r="TCV60" s="173"/>
      <c r="TCW60" s="173"/>
      <c r="TCX60" s="173"/>
      <c r="TCY60" s="173"/>
      <c r="TCZ60" s="173"/>
      <c r="TDA60" s="173"/>
      <c r="TDB60" s="173"/>
      <c r="TDC60" s="173"/>
      <c r="TDD60" s="173"/>
      <c r="TDE60" s="173"/>
      <c r="TDF60" s="173"/>
      <c r="TDG60" s="173"/>
      <c r="TDH60" s="173"/>
      <c r="TDI60" s="173"/>
      <c r="TDJ60" s="173"/>
      <c r="TDK60" s="173"/>
      <c r="TDL60" s="173"/>
      <c r="TDM60" s="173"/>
      <c r="TDN60" s="173"/>
      <c r="TDO60" s="173"/>
      <c r="TDP60" s="173"/>
      <c r="TDQ60" s="173"/>
      <c r="TDR60" s="173"/>
      <c r="TDS60" s="173"/>
      <c r="TDT60" s="173"/>
      <c r="TDU60" s="173"/>
      <c r="TDV60" s="173"/>
      <c r="TDW60" s="173"/>
      <c r="TDX60" s="173"/>
      <c r="TDY60" s="173"/>
      <c r="TDZ60" s="173"/>
      <c r="TEA60" s="173"/>
      <c r="TEB60" s="173"/>
      <c r="TEC60" s="173"/>
      <c r="TED60" s="173"/>
      <c r="TEE60" s="173"/>
      <c r="TEF60" s="173"/>
      <c r="TEG60" s="173"/>
      <c r="TEH60" s="173"/>
      <c r="TEI60" s="173"/>
      <c r="TEJ60" s="173"/>
      <c r="TEK60" s="173"/>
      <c r="TEL60" s="173"/>
      <c r="TEM60" s="173"/>
      <c r="TEN60" s="173"/>
      <c r="TEO60" s="173"/>
      <c r="TEP60" s="173"/>
      <c r="TEQ60" s="173"/>
      <c r="TER60" s="173"/>
      <c r="TES60" s="173"/>
      <c r="TET60" s="173"/>
      <c r="TEU60" s="173"/>
      <c r="TEV60" s="173"/>
      <c r="TEW60" s="173"/>
      <c r="TEX60" s="173"/>
      <c r="TEY60" s="173"/>
      <c r="TEZ60" s="173"/>
      <c r="TFA60" s="173"/>
      <c r="TFB60" s="173"/>
      <c r="TFC60" s="173"/>
      <c r="TFD60" s="173"/>
      <c r="TFE60" s="173"/>
      <c r="TFF60" s="173"/>
      <c r="TFG60" s="173"/>
      <c r="TFH60" s="173"/>
      <c r="TFI60" s="173"/>
      <c r="TFJ60" s="173"/>
      <c r="TFK60" s="173"/>
      <c r="TFL60" s="173"/>
      <c r="TFM60" s="173"/>
      <c r="TFN60" s="173"/>
      <c r="TFO60" s="173"/>
      <c r="TFP60" s="173"/>
      <c r="TFQ60" s="173"/>
      <c r="TFR60" s="173"/>
      <c r="TFS60" s="173"/>
      <c r="TFT60" s="173"/>
      <c r="TFU60" s="173"/>
      <c r="TFV60" s="173"/>
      <c r="TFW60" s="173"/>
      <c r="TFX60" s="173"/>
      <c r="TFY60" s="173"/>
      <c r="TFZ60" s="173"/>
      <c r="TGA60" s="173"/>
      <c r="TGB60" s="173"/>
      <c r="TGC60" s="173"/>
      <c r="TGD60" s="173"/>
      <c r="TGE60" s="173"/>
      <c r="TGF60" s="173"/>
      <c r="TGG60" s="173"/>
      <c r="TGH60" s="173"/>
      <c r="TGI60" s="173"/>
      <c r="TGJ60" s="173"/>
      <c r="TGK60" s="173"/>
      <c r="TGL60" s="173"/>
      <c r="TGM60" s="173"/>
      <c r="TGN60" s="173"/>
      <c r="TGO60" s="173"/>
      <c r="TGP60" s="173"/>
      <c r="TGQ60" s="173"/>
      <c r="TGR60" s="173"/>
      <c r="TGS60" s="173"/>
      <c r="TGT60" s="173"/>
      <c r="TGU60" s="173"/>
      <c r="TGV60" s="173"/>
      <c r="TGW60" s="173"/>
      <c r="TGX60" s="173"/>
      <c r="TGY60" s="173"/>
      <c r="TGZ60" s="173"/>
      <c r="THA60" s="173"/>
      <c r="THB60" s="173"/>
      <c r="THC60" s="173"/>
      <c r="THD60" s="173"/>
      <c r="THE60" s="173"/>
      <c r="THF60" s="173"/>
      <c r="THG60" s="173"/>
      <c r="THH60" s="173"/>
      <c r="THI60" s="173"/>
      <c r="THJ60" s="173"/>
      <c r="THK60" s="173"/>
      <c r="THL60" s="173"/>
      <c r="THM60" s="173"/>
      <c r="THN60" s="173"/>
      <c r="THO60" s="173"/>
      <c r="THP60" s="173"/>
      <c r="THQ60" s="173"/>
      <c r="THR60" s="173"/>
      <c r="THS60" s="173"/>
      <c r="THT60" s="173"/>
      <c r="THU60" s="173"/>
      <c r="THV60" s="173"/>
      <c r="THW60" s="173"/>
      <c r="THX60" s="173"/>
      <c r="THY60" s="173"/>
      <c r="THZ60" s="173"/>
      <c r="TIA60" s="173"/>
      <c r="TIB60" s="173"/>
      <c r="TIC60" s="173"/>
      <c r="TID60" s="173"/>
      <c r="TIE60" s="173"/>
      <c r="TIF60" s="173"/>
      <c r="TIG60" s="173"/>
      <c r="TIH60" s="173"/>
      <c r="TII60" s="173"/>
      <c r="TIJ60" s="173"/>
      <c r="TIK60" s="173"/>
      <c r="TIL60" s="173"/>
      <c r="TIM60" s="173"/>
      <c r="TIN60" s="173"/>
      <c r="TIO60" s="173"/>
      <c r="TIP60" s="173"/>
      <c r="TIQ60" s="173"/>
      <c r="TIR60" s="173"/>
      <c r="TIS60" s="173"/>
      <c r="TIT60" s="173"/>
      <c r="TIU60" s="173"/>
      <c r="TIV60" s="173"/>
      <c r="TIW60" s="173"/>
      <c r="TIX60" s="173"/>
      <c r="TIY60" s="173"/>
      <c r="TIZ60" s="173"/>
      <c r="TJA60" s="173"/>
      <c r="TJB60" s="173"/>
      <c r="TJC60" s="173"/>
      <c r="TJD60" s="173"/>
      <c r="TJE60" s="173"/>
      <c r="TJF60" s="173"/>
      <c r="TJG60" s="173"/>
      <c r="TJH60" s="173"/>
      <c r="TJI60" s="173"/>
      <c r="TJJ60" s="173"/>
      <c r="TJK60" s="173"/>
      <c r="TJL60" s="173"/>
      <c r="TJM60" s="173"/>
      <c r="TJN60" s="173"/>
      <c r="TJO60" s="173"/>
      <c r="TJP60" s="173"/>
      <c r="TJQ60" s="173"/>
      <c r="TJR60" s="173"/>
      <c r="TJS60" s="173"/>
      <c r="TJT60" s="173"/>
      <c r="TJU60" s="173"/>
      <c r="TJV60" s="173"/>
      <c r="TJW60" s="173"/>
      <c r="TJX60" s="173"/>
      <c r="TJY60" s="173"/>
      <c r="TJZ60" s="173"/>
      <c r="TKA60" s="173"/>
      <c r="TKB60" s="173"/>
      <c r="TKC60" s="173"/>
      <c r="TKD60" s="173"/>
      <c r="TKE60" s="173"/>
      <c r="TKF60" s="173"/>
      <c r="TKG60" s="173"/>
      <c r="TKH60" s="173"/>
      <c r="TKI60" s="173"/>
      <c r="TKJ60" s="173"/>
      <c r="TKK60" s="173"/>
      <c r="TKL60" s="173"/>
      <c r="TKM60" s="173"/>
      <c r="TKN60" s="173"/>
      <c r="TKO60" s="173"/>
      <c r="TKP60" s="173"/>
      <c r="TKQ60" s="173"/>
      <c r="TKR60" s="173"/>
      <c r="TKS60" s="173"/>
      <c r="TKT60" s="173"/>
      <c r="TKU60" s="173"/>
      <c r="TKV60" s="173"/>
      <c r="TKW60" s="173"/>
      <c r="TKX60" s="173"/>
      <c r="TKY60" s="173"/>
      <c r="TKZ60" s="173"/>
      <c r="TLA60" s="173"/>
      <c r="TLB60" s="173"/>
      <c r="TLC60" s="173"/>
      <c r="TLD60" s="173"/>
      <c r="TLE60" s="173"/>
      <c r="TLF60" s="173"/>
      <c r="TLG60" s="173"/>
      <c r="TLH60" s="173"/>
      <c r="TLI60" s="173"/>
      <c r="TLJ60" s="173"/>
      <c r="TLK60" s="173"/>
      <c r="TLL60" s="173"/>
      <c r="TLM60" s="173"/>
      <c r="TLN60" s="173"/>
      <c r="TLO60" s="173"/>
      <c r="TLP60" s="173"/>
      <c r="TLQ60" s="173"/>
      <c r="TLR60" s="173"/>
      <c r="TLS60" s="173"/>
      <c r="TLT60" s="173"/>
      <c r="TLU60" s="173"/>
      <c r="TLV60" s="173"/>
      <c r="TLW60" s="173"/>
      <c r="TLX60" s="173"/>
      <c r="TLY60" s="173"/>
      <c r="TLZ60" s="173"/>
      <c r="TMA60" s="173"/>
      <c r="TMB60" s="173"/>
      <c r="TMC60" s="173"/>
      <c r="TMD60" s="173"/>
      <c r="TME60" s="173"/>
      <c r="TMF60" s="173"/>
      <c r="TMG60" s="173"/>
      <c r="TMH60" s="173"/>
      <c r="TMI60" s="173"/>
      <c r="TMJ60" s="173"/>
      <c r="TMK60" s="173"/>
      <c r="TML60" s="173"/>
      <c r="TMM60" s="173"/>
      <c r="TMN60" s="173"/>
      <c r="TMO60" s="173"/>
      <c r="TMP60" s="173"/>
      <c r="TMQ60" s="173"/>
      <c r="TMR60" s="173"/>
      <c r="TMS60" s="173"/>
      <c r="TMT60" s="173"/>
      <c r="TMU60" s="173"/>
      <c r="TMV60" s="173"/>
      <c r="TMW60" s="173"/>
      <c r="TMX60" s="173"/>
      <c r="TMY60" s="173"/>
      <c r="TMZ60" s="173"/>
      <c r="TNA60" s="173"/>
      <c r="TNB60" s="173"/>
      <c r="TNC60" s="173"/>
      <c r="TND60" s="173"/>
      <c r="TNE60" s="173"/>
      <c r="TNF60" s="173"/>
      <c r="TNG60" s="173"/>
      <c r="TNH60" s="173"/>
      <c r="TNI60" s="173"/>
      <c r="TNJ60" s="173"/>
      <c r="TNK60" s="173"/>
      <c r="TNL60" s="173"/>
      <c r="TNM60" s="173"/>
      <c r="TNN60" s="173"/>
      <c r="TNO60" s="173"/>
      <c r="TNP60" s="173"/>
      <c r="TNQ60" s="173"/>
      <c r="TNR60" s="173"/>
      <c r="TNS60" s="173"/>
      <c r="TNT60" s="173"/>
      <c r="TNU60" s="173"/>
      <c r="TNV60" s="173"/>
      <c r="TNW60" s="173"/>
      <c r="TNX60" s="173"/>
      <c r="TNY60" s="173"/>
      <c r="TNZ60" s="173"/>
      <c r="TOA60" s="173"/>
      <c r="TOB60" s="173"/>
      <c r="TOC60" s="173"/>
      <c r="TOD60" s="173"/>
      <c r="TOE60" s="173"/>
      <c r="TOF60" s="173"/>
      <c r="TOG60" s="173"/>
      <c r="TOH60" s="173"/>
      <c r="TOI60" s="173"/>
      <c r="TOJ60" s="173"/>
      <c r="TOK60" s="173"/>
      <c r="TOL60" s="173"/>
      <c r="TOM60" s="173"/>
      <c r="TON60" s="173"/>
      <c r="TOO60" s="173"/>
      <c r="TOP60" s="173"/>
      <c r="TOQ60" s="173"/>
      <c r="TOR60" s="173"/>
      <c r="TOS60" s="173"/>
      <c r="TOT60" s="173"/>
      <c r="TOU60" s="173"/>
      <c r="TOV60" s="173"/>
      <c r="TOW60" s="173"/>
      <c r="TOX60" s="173"/>
      <c r="TOY60" s="173"/>
      <c r="TOZ60" s="173"/>
      <c r="TPA60" s="173"/>
      <c r="TPB60" s="173"/>
      <c r="TPC60" s="173"/>
      <c r="TPD60" s="173"/>
      <c r="TPE60" s="173"/>
      <c r="TPF60" s="173"/>
      <c r="TPG60" s="173"/>
      <c r="TPH60" s="173"/>
      <c r="TPI60" s="173"/>
      <c r="TPJ60" s="173"/>
      <c r="TPK60" s="173"/>
      <c r="TPL60" s="173"/>
      <c r="TPM60" s="173"/>
      <c r="TPN60" s="173"/>
      <c r="TPO60" s="173"/>
      <c r="TPP60" s="173"/>
      <c r="TPQ60" s="173"/>
      <c r="TPR60" s="173"/>
      <c r="TPS60" s="173"/>
      <c r="TPT60" s="173"/>
      <c r="TPU60" s="173"/>
      <c r="TPV60" s="173"/>
      <c r="TPW60" s="173"/>
      <c r="TPX60" s="173"/>
      <c r="TPY60" s="173"/>
      <c r="TPZ60" s="173"/>
      <c r="TQA60" s="173"/>
      <c r="TQB60" s="173"/>
      <c r="TQC60" s="173"/>
      <c r="TQD60" s="173"/>
      <c r="TQE60" s="173"/>
      <c r="TQF60" s="173"/>
      <c r="TQG60" s="173"/>
      <c r="TQH60" s="173"/>
      <c r="TQI60" s="173"/>
      <c r="TQJ60" s="173"/>
      <c r="TQK60" s="173"/>
      <c r="TQL60" s="173"/>
      <c r="TQM60" s="173"/>
      <c r="TQN60" s="173"/>
      <c r="TQO60" s="173"/>
      <c r="TQP60" s="173"/>
      <c r="TQQ60" s="173"/>
      <c r="TQR60" s="173"/>
      <c r="TQS60" s="173"/>
      <c r="TQT60" s="173"/>
      <c r="TQU60" s="173"/>
      <c r="TQV60" s="173"/>
      <c r="TQW60" s="173"/>
      <c r="TQX60" s="173"/>
      <c r="TQY60" s="173"/>
      <c r="TQZ60" s="173"/>
      <c r="TRA60" s="173"/>
      <c r="TRB60" s="173"/>
      <c r="TRC60" s="173"/>
      <c r="TRD60" s="173"/>
      <c r="TRE60" s="173"/>
      <c r="TRF60" s="173"/>
      <c r="TRG60" s="173"/>
      <c r="TRH60" s="173"/>
      <c r="TRI60" s="173"/>
      <c r="TRJ60" s="173"/>
      <c r="TRK60" s="173"/>
      <c r="TRL60" s="173"/>
      <c r="TRM60" s="173"/>
      <c r="TRN60" s="173"/>
      <c r="TRO60" s="173"/>
      <c r="TRP60" s="173"/>
      <c r="TRQ60" s="173"/>
      <c r="TRR60" s="173"/>
      <c r="TRS60" s="173"/>
      <c r="TRT60" s="173"/>
      <c r="TRU60" s="173"/>
      <c r="TRV60" s="173"/>
      <c r="TRW60" s="173"/>
      <c r="TRX60" s="173"/>
      <c r="TRY60" s="173"/>
      <c r="TRZ60" s="173"/>
      <c r="TSA60" s="173"/>
      <c r="TSB60" s="173"/>
      <c r="TSC60" s="173"/>
      <c r="TSD60" s="173"/>
      <c r="TSE60" s="173"/>
      <c r="TSF60" s="173"/>
      <c r="TSG60" s="173"/>
      <c r="TSH60" s="173"/>
      <c r="TSI60" s="173"/>
      <c r="TSJ60" s="173"/>
      <c r="TSK60" s="173"/>
      <c r="TSL60" s="173"/>
      <c r="TSM60" s="173"/>
      <c r="TSN60" s="173"/>
      <c r="TSO60" s="173"/>
      <c r="TSP60" s="173"/>
      <c r="TSQ60" s="173"/>
      <c r="TSR60" s="173"/>
      <c r="TSS60" s="173"/>
      <c r="TST60" s="173"/>
      <c r="TSU60" s="173"/>
      <c r="TSV60" s="173"/>
      <c r="TSW60" s="173"/>
      <c r="TSX60" s="173"/>
      <c r="TSY60" s="173"/>
      <c r="TSZ60" s="173"/>
      <c r="TTA60" s="173"/>
      <c r="TTB60" s="173"/>
      <c r="TTC60" s="173"/>
      <c r="TTD60" s="173"/>
      <c r="TTE60" s="173"/>
      <c r="TTF60" s="173"/>
      <c r="TTG60" s="173"/>
      <c r="TTH60" s="173"/>
      <c r="TTI60" s="173"/>
      <c r="TTJ60" s="173"/>
      <c r="TTK60" s="173"/>
      <c r="TTL60" s="173"/>
      <c r="TTM60" s="173"/>
      <c r="TTN60" s="173"/>
      <c r="TTO60" s="173"/>
      <c r="TTP60" s="173"/>
      <c r="TTQ60" s="173"/>
      <c r="TTR60" s="173"/>
      <c r="TTS60" s="173"/>
      <c r="TTT60" s="173"/>
      <c r="TTU60" s="173"/>
      <c r="TTV60" s="173"/>
      <c r="TTW60" s="173"/>
      <c r="TTX60" s="173"/>
      <c r="TTY60" s="173"/>
      <c r="TTZ60" s="173"/>
      <c r="TUA60" s="173"/>
      <c r="TUB60" s="173"/>
      <c r="TUC60" s="173"/>
      <c r="TUD60" s="173"/>
      <c r="TUE60" s="173"/>
      <c r="TUF60" s="173"/>
      <c r="TUG60" s="173"/>
      <c r="TUH60" s="173"/>
      <c r="TUI60" s="173"/>
      <c r="TUJ60" s="173"/>
      <c r="TUK60" s="173"/>
      <c r="TUL60" s="173"/>
      <c r="TUM60" s="173"/>
      <c r="TUN60" s="173"/>
      <c r="TUO60" s="173"/>
      <c r="TUP60" s="173"/>
      <c r="TUQ60" s="173"/>
      <c r="TUR60" s="173"/>
      <c r="TUS60" s="173"/>
      <c r="TUT60" s="173"/>
      <c r="TUU60" s="173"/>
      <c r="TUV60" s="173"/>
      <c r="TUW60" s="173"/>
      <c r="TUX60" s="173"/>
      <c r="TUY60" s="173"/>
      <c r="TUZ60" s="173"/>
      <c r="TVA60" s="173"/>
      <c r="TVB60" s="173"/>
      <c r="TVC60" s="173"/>
      <c r="TVD60" s="173"/>
      <c r="TVE60" s="173"/>
      <c r="TVF60" s="173"/>
      <c r="TVG60" s="173"/>
      <c r="TVH60" s="173"/>
      <c r="TVI60" s="173"/>
      <c r="TVJ60" s="173"/>
      <c r="TVK60" s="173"/>
      <c r="TVL60" s="173"/>
      <c r="TVM60" s="173"/>
      <c r="TVN60" s="173"/>
      <c r="TVO60" s="173"/>
      <c r="TVP60" s="173"/>
      <c r="TVQ60" s="173"/>
      <c r="TVR60" s="173"/>
      <c r="TVS60" s="173"/>
      <c r="TVT60" s="173"/>
      <c r="TVU60" s="173"/>
      <c r="TVV60" s="173"/>
      <c r="TVW60" s="173"/>
      <c r="TVX60" s="173"/>
      <c r="TVY60" s="173"/>
      <c r="TVZ60" s="173"/>
      <c r="TWA60" s="173"/>
      <c r="TWB60" s="173"/>
      <c r="TWC60" s="173"/>
      <c r="TWD60" s="173"/>
      <c r="TWE60" s="173"/>
      <c r="TWF60" s="173"/>
      <c r="TWG60" s="173"/>
      <c r="TWH60" s="173"/>
      <c r="TWI60" s="173"/>
      <c r="TWJ60" s="173"/>
      <c r="TWK60" s="173"/>
      <c r="TWL60" s="173"/>
      <c r="TWM60" s="173"/>
      <c r="TWN60" s="173"/>
      <c r="TWO60" s="173"/>
      <c r="TWP60" s="173"/>
      <c r="TWQ60" s="173"/>
      <c r="TWR60" s="173"/>
      <c r="TWS60" s="173"/>
      <c r="TWT60" s="173"/>
      <c r="TWU60" s="173"/>
      <c r="TWV60" s="173"/>
      <c r="TWW60" s="173"/>
      <c r="TWX60" s="173"/>
      <c r="TWY60" s="173"/>
      <c r="TWZ60" s="173"/>
      <c r="TXA60" s="173"/>
      <c r="TXB60" s="173"/>
      <c r="TXC60" s="173"/>
      <c r="TXD60" s="173"/>
      <c r="TXE60" s="173"/>
      <c r="TXF60" s="173"/>
      <c r="TXG60" s="173"/>
      <c r="TXH60" s="173"/>
      <c r="TXI60" s="173"/>
      <c r="TXJ60" s="173"/>
      <c r="TXK60" s="173"/>
      <c r="TXL60" s="173"/>
      <c r="TXM60" s="173"/>
      <c r="TXN60" s="173"/>
      <c r="TXO60" s="173"/>
      <c r="TXP60" s="173"/>
      <c r="TXQ60" s="173"/>
      <c r="TXR60" s="173"/>
      <c r="TXS60" s="173"/>
      <c r="TXT60" s="173"/>
      <c r="TXU60" s="173"/>
      <c r="TXV60" s="173"/>
      <c r="TXW60" s="173"/>
      <c r="TXX60" s="173"/>
      <c r="TXY60" s="173"/>
      <c r="TXZ60" s="173"/>
      <c r="TYA60" s="173"/>
      <c r="TYB60" s="173"/>
      <c r="TYC60" s="173"/>
      <c r="TYD60" s="173"/>
      <c r="TYE60" s="173"/>
      <c r="TYF60" s="173"/>
      <c r="TYG60" s="173"/>
      <c r="TYH60" s="173"/>
      <c r="TYI60" s="173"/>
      <c r="TYJ60" s="173"/>
      <c r="TYK60" s="173"/>
      <c r="TYL60" s="173"/>
      <c r="TYM60" s="173"/>
      <c r="TYN60" s="173"/>
      <c r="TYO60" s="173"/>
      <c r="TYP60" s="173"/>
      <c r="TYQ60" s="173"/>
      <c r="TYR60" s="173"/>
      <c r="TYS60" s="173"/>
      <c r="TYT60" s="173"/>
      <c r="TYU60" s="173"/>
      <c r="TYV60" s="173"/>
      <c r="TYW60" s="173"/>
      <c r="TYX60" s="173"/>
      <c r="TYY60" s="173"/>
      <c r="TYZ60" s="173"/>
      <c r="TZA60" s="173"/>
      <c r="TZB60" s="173"/>
      <c r="TZC60" s="173"/>
      <c r="TZD60" s="173"/>
      <c r="TZE60" s="173"/>
      <c r="TZF60" s="173"/>
      <c r="TZG60" s="173"/>
      <c r="TZH60" s="173"/>
      <c r="TZI60" s="173"/>
      <c r="TZJ60" s="173"/>
      <c r="TZK60" s="173"/>
      <c r="TZL60" s="173"/>
      <c r="TZM60" s="173"/>
      <c r="TZN60" s="173"/>
      <c r="TZO60" s="173"/>
      <c r="TZP60" s="173"/>
      <c r="TZQ60" s="173"/>
      <c r="TZR60" s="173"/>
      <c r="TZS60" s="173"/>
      <c r="TZT60" s="173"/>
      <c r="TZU60" s="173"/>
      <c r="TZV60" s="173"/>
      <c r="TZW60" s="173"/>
      <c r="TZX60" s="173"/>
      <c r="TZY60" s="173"/>
      <c r="TZZ60" s="173"/>
      <c r="UAA60" s="173"/>
      <c r="UAB60" s="173"/>
      <c r="UAC60" s="173"/>
      <c r="UAD60" s="173"/>
      <c r="UAE60" s="173"/>
      <c r="UAF60" s="173"/>
      <c r="UAG60" s="173"/>
      <c r="UAH60" s="173"/>
      <c r="UAI60" s="173"/>
      <c r="UAJ60" s="173"/>
      <c r="UAK60" s="173"/>
      <c r="UAL60" s="173"/>
      <c r="UAM60" s="173"/>
      <c r="UAN60" s="173"/>
      <c r="UAO60" s="173"/>
      <c r="UAP60" s="173"/>
      <c r="UAQ60" s="173"/>
      <c r="UAR60" s="173"/>
      <c r="UAS60" s="173"/>
      <c r="UAT60" s="173"/>
      <c r="UAU60" s="173"/>
      <c r="UAV60" s="173"/>
      <c r="UAW60" s="173"/>
      <c r="UAX60" s="173"/>
      <c r="UAY60" s="173"/>
      <c r="UAZ60" s="173"/>
      <c r="UBA60" s="173"/>
      <c r="UBB60" s="173"/>
      <c r="UBC60" s="173"/>
      <c r="UBD60" s="173"/>
      <c r="UBE60" s="173"/>
      <c r="UBF60" s="173"/>
      <c r="UBG60" s="173"/>
      <c r="UBH60" s="173"/>
      <c r="UBI60" s="173"/>
      <c r="UBJ60" s="173"/>
      <c r="UBK60" s="173"/>
      <c r="UBL60" s="173"/>
      <c r="UBM60" s="173"/>
      <c r="UBN60" s="173"/>
      <c r="UBO60" s="173"/>
      <c r="UBP60" s="173"/>
      <c r="UBQ60" s="173"/>
      <c r="UBR60" s="173"/>
      <c r="UBS60" s="173"/>
      <c r="UBT60" s="173"/>
      <c r="UBU60" s="173"/>
      <c r="UBV60" s="173"/>
      <c r="UBW60" s="173"/>
      <c r="UBX60" s="173"/>
      <c r="UBY60" s="173"/>
      <c r="UBZ60" s="173"/>
      <c r="UCA60" s="173"/>
      <c r="UCB60" s="173"/>
      <c r="UCC60" s="173"/>
      <c r="UCD60" s="173"/>
      <c r="UCE60" s="173"/>
      <c r="UCF60" s="173"/>
      <c r="UCG60" s="173"/>
      <c r="UCH60" s="173"/>
      <c r="UCI60" s="173"/>
      <c r="UCJ60" s="173"/>
      <c r="UCK60" s="173"/>
      <c r="UCL60" s="173"/>
      <c r="UCM60" s="173"/>
      <c r="UCN60" s="173"/>
      <c r="UCO60" s="173"/>
      <c r="UCP60" s="173"/>
      <c r="UCQ60" s="173"/>
      <c r="UCR60" s="173"/>
      <c r="UCS60" s="173"/>
      <c r="UCT60" s="173"/>
      <c r="UCU60" s="173"/>
      <c r="UCV60" s="173"/>
      <c r="UCW60" s="173"/>
      <c r="UCX60" s="173"/>
      <c r="UCY60" s="173"/>
      <c r="UCZ60" s="173"/>
      <c r="UDA60" s="173"/>
      <c r="UDB60" s="173"/>
      <c r="UDC60" s="173"/>
      <c r="UDD60" s="173"/>
      <c r="UDE60" s="173"/>
      <c r="UDF60" s="173"/>
      <c r="UDG60" s="173"/>
      <c r="UDH60" s="173"/>
      <c r="UDI60" s="173"/>
      <c r="UDJ60" s="173"/>
      <c r="UDK60" s="173"/>
      <c r="UDL60" s="173"/>
      <c r="UDM60" s="173"/>
      <c r="UDN60" s="173"/>
      <c r="UDO60" s="173"/>
      <c r="UDP60" s="173"/>
      <c r="UDQ60" s="173"/>
      <c r="UDR60" s="173"/>
      <c r="UDS60" s="173"/>
      <c r="UDT60" s="173"/>
      <c r="UDU60" s="173"/>
      <c r="UDV60" s="173"/>
      <c r="UDW60" s="173"/>
      <c r="UDX60" s="173"/>
      <c r="UDY60" s="173"/>
      <c r="UDZ60" s="173"/>
      <c r="UEA60" s="173"/>
      <c r="UEB60" s="173"/>
      <c r="UEC60" s="173"/>
      <c r="UED60" s="173"/>
      <c r="UEE60" s="173"/>
      <c r="UEF60" s="173"/>
      <c r="UEG60" s="173"/>
      <c r="UEH60" s="173"/>
      <c r="UEI60" s="173"/>
      <c r="UEJ60" s="173"/>
      <c r="UEK60" s="173"/>
      <c r="UEL60" s="173"/>
      <c r="UEM60" s="173"/>
      <c r="UEN60" s="173"/>
      <c r="UEO60" s="173"/>
      <c r="UEP60" s="173"/>
      <c r="UEQ60" s="173"/>
      <c r="UER60" s="173"/>
      <c r="UES60" s="173"/>
      <c r="UET60" s="173"/>
      <c r="UEU60" s="173"/>
      <c r="UEV60" s="173"/>
      <c r="UEW60" s="173"/>
      <c r="UEX60" s="173"/>
      <c r="UEY60" s="173"/>
      <c r="UEZ60" s="173"/>
      <c r="UFA60" s="173"/>
      <c r="UFB60" s="173"/>
      <c r="UFC60" s="173"/>
      <c r="UFD60" s="173"/>
      <c r="UFE60" s="173"/>
      <c r="UFF60" s="173"/>
      <c r="UFG60" s="173"/>
      <c r="UFH60" s="173"/>
      <c r="UFI60" s="173"/>
      <c r="UFJ60" s="173"/>
      <c r="UFK60" s="173"/>
      <c r="UFL60" s="173"/>
      <c r="UFM60" s="173"/>
      <c r="UFN60" s="173"/>
      <c r="UFO60" s="173"/>
      <c r="UFP60" s="173"/>
      <c r="UFQ60" s="173"/>
      <c r="UFR60" s="173"/>
      <c r="UFS60" s="173"/>
      <c r="UFT60" s="173"/>
      <c r="UFU60" s="173"/>
      <c r="UFV60" s="173"/>
      <c r="UFW60" s="173"/>
      <c r="UFX60" s="173"/>
      <c r="UFY60" s="173"/>
      <c r="UFZ60" s="173"/>
      <c r="UGA60" s="173"/>
      <c r="UGB60" s="173"/>
      <c r="UGC60" s="173"/>
      <c r="UGD60" s="173"/>
      <c r="UGE60" s="173"/>
      <c r="UGF60" s="173"/>
      <c r="UGG60" s="173"/>
      <c r="UGH60" s="173"/>
      <c r="UGI60" s="173"/>
      <c r="UGJ60" s="173"/>
      <c r="UGK60" s="173"/>
      <c r="UGL60" s="173"/>
      <c r="UGM60" s="173"/>
      <c r="UGN60" s="173"/>
      <c r="UGO60" s="173"/>
      <c r="UGP60" s="173"/>
      <c r="UGQ60" s="173"/>
      <c r="UGR60" s="173"/>
      <c r="UGS60" s="173"/>
      <c r="UGT60" s="173"/>
      <c r="UGU60" s="173"/>
      <c r="UGV60" s="173"/>
      <c r="UGW60" s="173"/>
      <c r="UGX60" s="173"/>
      <c r="UGY60" s="173"/>
      <c r="UGZ60" s="173"/>
      <c r="UHA60" s="173"/>
      <c r="UHB60" s="173"/>
      <c r="UHC60" s="173"/>
      <c r="UHD60" s="173"/>
      <c r="UHE60" s="173"/>
      <c r="UHF60" s="173"/>
      <c r="UHG60" s="173"/>
      <c r="UHH60" s="173"/>
      <c r="UHI60" s="173"/>
      <c r="UHJ60" s="173"/>
      <c r="UHK60" s="173"/>
      <c r="UHL60" s="173"/>
      <c r="UHM60" s="173"/>
      <c r="UHN60" s="173"/>
      <c r="UHO60" s="173"/>
      <c r="UHP60" s="173"/>
      <c r="UHQ60" s="173"/>
      <c r="UHR60" s="173"/>
      <c r="UHS60" s="173"/>
      <c r="UHT60" s="173"/>
      <c r="UHU60" s="173"/>
      <c r="UHV60" s="173"/>
      <c r="UHW60" s="173"/>
      <c r="UHX60" s="173"/>
      <c r="UHY60" s="173"/>
      <c r="UHZ60" s="173"/>
      <c r="UIA60" s="173"/>
      <c r="UIB60" s="173"/>
      <c r="UIC60" s="173"/>
      <c r="UID60" s="173"/>
      <c r="UIE60" s="173"/>
      <c r="UIF60" s="173"/>
      <c r="UIG60" s="173"/>
      <c r="UIH60" s="173"/>
      <c r="UII60" s="173"/>
      <c r="UIJ60" s="173"/>
      <c r="UIK60" s="173"/>
      <c r="UIL60" s="173"/>
      <c r="UIM60" s="173"/>
      <c r="UIN60" s="173"/>
      <c r="UIO60" s="173"/>
      <c r="UIP60" s="173"/>
      <c r="UIQ60" s="173"/>
      <c r="UIR60" s="173"/>
      <c r="UIS60" s="173"/>
      <c r="UIT60" s="173"/>
      <c r="UIU60" s="173"/>
      <c r="UIV60" s="173"/>
      <c r="UIW60" s="173"/>
      <c r="UIX60" s="173"/>
      <c r="UIY60" s="173"/>
      <c r="UIZ60" s="173"/>
      <c r="UJA60" s="173"/>
      <c r="UJB60" s="173"/>
      <c r="UJC60" s="173"/>
      <c r="UJD60" s="173"/>
      <c r="UJE60" s="173"/>
      <c r="UJF60" s="173"/>
      <c r="UJG60" s="173"/>
      <c r="UJH60" s="173"/>
      <c r="UJI60" s="173"/>
      <c r="UJJ60" s="173"/>
      <c r="UJK60" s="173"/>
      <c r="UJL60" s="173"/>
      <c r="UJM60" s="173"/>
      <c r="UJN60" s="173"/>
      <c r="UJO60" s="173"/>
      <c r="UJP60" s="173"/>
      <c r="UJQ60" s="173"/>
      <c r="UJR60" s="173"/>
      <c r="UJS60" s="173"/>
      <c r="UJT60" s="173"/>
      <c r="UJU60" s="173"/>
      <c r="UJV60" s="173"/>
      <c r="UJW60" s="173"/>
      <c r="UJX60" s="173"/>
      <c r="UJY60" s="173"/>
      <c r="UJZ60" s="173"/>
      <c r="UKA60" s="173"/>
      <c r="UKB60" s="173"/>
      <c r="UKC60" s="173"/>
      <c r="UKD60" s="173"/>
      <c r="UKE60" s="173"/>
      <c r="UKF60" s="173"/>
      <c r="UKG60" s="173"/>
      <c r="UKH60" s="173"/>
      <c r="UKI60" s="173"/>
      <c r="UKJ60" s="173"/>
      <c r="UKK60" s="173"/>
      <c r="UKL60" s="173"/>
      <c r="UKM60" s="173"/>
      <c r="UKN60" s="173"/>
      <c r="UKO60" s="173"/>
      <c r="UKP60" s="173"/>
      <c r="UKQ60" s="173"/>
      <c r="UKR60" s="173"/>
      <c r="UKS60" s="173"/>
      <c r="UKT60" s="173"/>
      <c r="UKU60" s="173"/>
      <c r="UKV60" s="173"/>
      <c r="UKW60" s="173"/>
      <c r="UKX60" s="173"/>
      <c r="UKY60" s="173"/>
      <c r="UKZ60" s="173"/>
      <c r="ULA60" s="173"/>
      <c r="ULB60" s="173"/>
      <c r="ULC60" s="173"/>
      <c r="ULD60" s="173"/>
      <c r="ULE60" s="173"/>
      <c r="ULF60" s="173"/>
      <c r="ULG60" s="173"/>
      <c r="ULH60" s="173"/>
      <c r="ULI60" s="173"/>
      <c r="ULJ60" s="173"/>
      <c r="ULK60" s="173"/>
      <c r="ULL60" s="173"/>
      <c r="ULM60" s="173"/>
      <c r="ULN60" s="173"/>
      <c r="ULO60" s="173"/>
      <c r="ULP60" s="173"/>
      <c r="ULQ60" s="173"/>
      <c r="ULR60" s="173"/>
      <c r="ULS60" s="173"/>
      <c r="ULT60" s="173"/>
      <c r="ULU60" s="173"/>
      <c r="ULV60" s="173"/>
      <c r="ULW60" s="173"/>
      <c r="ULX60" s="173"/>
      <c r="ULY60" s="173"/>
      <c r="ULZ60" s="173"/>
      <c r="UMA60" s="173"/>
      <c r="UMB60" s="173"/>
      <c r="UMC60" s="173"/>
      <c r="UMD60" s="173"/>
      <c r="UME60" s="173"/>
      <c r="UMF60" s="173"/>
      <c r="UMG60" s="173"/>
      <c r="UMH60" s="173"/>
      <c r="UMI60" s="173"/>
      <c r="UMJ60" s="173"/>
      <c r="UMK60" s="173"/>
      <c r="UML60" s="173"/>
      <c r="UMM60" s="173"/>
      <c r="UMN60" s="173"/>
      <c r="UMO60" s="173"/>
      <c r="UMP60" s="173"/>
      <c r="UMQ60" s="173"/>
      <c r="UMR60" s="173"/>
      <c r="UMS60" s="173"/>
      <c r="UMT60" s="173"/>
      <c r="UMU60" s="173"/>
      <c r="UMV60" s="173"/>
      <c r="UMW60" s="173"/>
      <c r="UMX60" s="173"/>
      <c r="UMY60" s="173"/>
      <c r="UMZ60" s="173"/>
      <c r="UNA60" s="173"/>
      <c r="UNB60" s="173"/>
      <c r="UNC60" s="173"/>
      <c r="UND60" s="173"/>
      <c r="UNE60" s="173"/>
      <c r="UNF60" s="173"/>
      <c r="UNG60" s="173"/>
      <c r="UNH60" s="173"/>
      <c r="UNI60" s="173"/>
      <c r="UNJ60" s="173"/>
      <c r="UNK60" s="173"/>
      <c r="UNL60" s="173"/>
      <c r="UNM60" s="173"/>
      <c r="UNN60" s="173"/>
      <c r="UNO60" s="173"/>
      <c r="UNP60" s="173"/>
      <c r="UNQ60" s="173"/>
      <c r="UNR60" s="173"/>
      <c r="UNS60" s="173"/>
      <c r="UNT60" s="173"/>
      <c r="UNU60" s="173"/>
      <c r="UNV60" s="173"/>
      <c r="UNW60" s="173"/>
      <c r="UNX60" s="173"/>
      <c r="UNY60" s="173"/>
      <c r="UNZ60" s="173"/>
      <c r="UOA60" s="173"/>
      <c r="UOB60" s="173"/>
      <c r="UOC60" s="173"/>
      <c r="UOD60" s="173"/>
      <c r="UOE60" s="173"/>
      <c r="UOF60" s="173"/>
      <c r="UOG60" s="173"/>
      <c r="UOH60" s="173"/>
      <c r="UOI60" s="173"/>
      <c r="UOJ60" s="173"/>
      <c r="UOK60" s="173"/>
      <c r="UOL60" s="173"/>
      <c r="UOM60" s="173"/>
      <c r="UON60" s="173"/>
      <c r="UOO60" s="173"/>
      <c r="UOP60" s="173"/>
      <c r="UOQ60" s="173"/>
      <c r="UOR60" s="173"/>
      <c r="UOS60" s="173"/>
      <c r="UOT60" s="173"/>
      <c r="UOU60" s="173"/>
      <c r="UOV60" s="173"/>
      <c r="UOW60" s="173"/>
      <c r="UOX60" s="173"/>
      <c r="UOY60" s="173"/>
      <c r="UOZ60" s="173"/>
      <c r="UPA60" s="173"/>
      <c r="UPB60" s="173"/>
      <c r="UPC60" s="173"/>
      <c r="UPD60" s="173"/>
      <c r="UPE60" s="173"/>
      <c r="UPF60" s="173"/>
      <c r="UPG60" s="173"/>
      <c r="UPH60" s="173"/>
      <c r="UPI60" s="173"/>
      <c r="UPJ60" s="173"/>
      <c r="UPK60" s="173"/>
      <c r="UPL60" s="173"/>
      <c r="UPM60" s="173"/>
      <c r="UPN60" s="173"/>
      <c r="UPO60" s="173"/>
      <c r="UPP60" s="173"/>
      <c r="UPQ60" s="173"/>
      <c r="UPR60" s="173"/>
      <c r="UPS60" s="173"/>
      <c r="UPT60" s="173"/>
      <c r="UPU60" s="173"/>
      <c r="UPV60" s="173"/>
      <c r="UPW60" s="173"/>
      <c r="UPX60" s="173"/>
      <c r="UPY60" s="173"/>
      <c r="UPZ60" s="173"/>
      <c r="UQA60" s="173"/>
      <c r="UQB60" s="173"/>
      <c r="UQC60" s="173"/>
      <c r="UQD60" s="173"/>
      <c r="UQE60" s="173"/>
      <c r="UQF60" s="173"/>
      <c r="UQG60" s="173"/>
      <c r="UQH60" s="173"/>
      <c r="UQI60" s="173"/>
      <c r="UQJ60" s="173"/>
      <c r="UQK60" s="173"/>
      <c r="UQL60" s="173"/>
      <c r="UQM60" s="173"/>
      <c r="UQN60" s="173"/>
      <c r="UQO60" s="173"/>
      <c r="UQP60" s="173"/>
      <c r="UQQ60" s="173"/>
      <c r="UQR60" s="173"/>
      <c r="UQS60" s="173"/>
      <c r="UQT60" s="173"/>
      <c r="UQU60" s="173"/>
      <c r="UQV60" s="173"/>
      <c r="UQW60" s="173"/>
      <c r="UQX60" s="173"/>
      <c r="UQY60" s="173"/>
      <c r="UQZ60" s="173"/>
      <c r="URA60" s="173"/>
      <c r="URB60" s="173"/>
      <c r="URC60" s="173"/>
      <c r="URD60" s="173"/>
      <c r="URE60" s="173"/>
      <c r="URF60" s="173"/>
      <c r="URG60" s="173"/>
      <c r="URH60" s="173"/>
      <c r="URI60" s="173"/>
      <c r="URJ60" s="173"/>
      <c r="URK60" s="173"/>
      <c r="URL60" s="173"/>
      <c r="URM60" s="173"/>
      <c r="URN60" s="173"/>
      <c r="URO60" s="173"/>
      <c r="URP60" s="173"/>
      <c r="URQ60" s="173"/>
      <c r="URR60" s="173"/>
      <c r="URS60" s="173"/>
      <c r="URT60" s="173"/>
      <c r="URU60" s="173"/>
      <c r="URV60" s="173"/>
      <c r="URW60" s="173"/>
      <c r="URX60" s="173"/>
      <c r="URY60" s="173"/>
      <c r="URZ60" s="173"/>
      <c r="USA60" s="173"/>
      <c r="USB60" s="173"/>
      <c r="USC60" s="173"/>
      <c r="USD60" s="173"/>
      <c r="USE60" s="173"/>
      <c r="USF60" s="173"/>
      <c r="USG60" s="173"/>
      <c r="USH60" s="173"/>
      <c r="USI60" s="173"/>
      <c r="USJ60" s="173"/>
      <c r="USK60" s="173"/>
      <c r="USL60" s="173"/>
      <c r="USM60" s="173"/>
      <c r="USN60" s="173"/>
      <c r="USO60" s="173"/>
      <c r="USP60" s="173"/>
      <c r="USQ60" s="173"/>
      <c r="USR60" s="173"/>
      <c r="USS60" s="173"/>
      <c r="UST60" s="173"/>
      <c r="USU60" s="173"/>
      <c r="USV60" s="173"/>
      <c r="USW60" s="173"/>
      <c r="USX60" s="173"/>
      <c r="USY60" s="173"/>
      <c r="USZ60" s="173"/>
      <c r="UTA60" s="173"/>
      <c r="UTB60" s="173"/>
      <c r="UTC60" s="173"/>
      <c r="UTD60" s="173"/>
      <c r="UTE60" s="173"/>
      <c r="UTF60" s="173"/>
      <c r="UTG60" s="173"/>
      <c r="UTH60" s="173"/>
      <c r="UTI60" s="173"/>
      <c r="UTJ60" s="173"/>
      <c r="UTK60" s="173"/>
      <c r="UTL60" s="173"/>
      <c r="UTM60" s="173"/>
      <c r="UTN60" s="173"/>
      <c r="UTO60" s="173"/>
      <c r="UTP60" s="173"/>
      <c r="UTQ60" s="173"/>
      <c r="UTR60" s="173"/>
      <c r="UTS60" s="173"/>
      <c r="UTT60" s="173"/>
      <c r="UTU60" s="173"/>
      <c r="UTV60" s="173"/>
      <c r="UTW60" s="173"/>
      <c r="UTX60" s="173"/>
      <c r="UTY60" s="173"/>
      <c r="UTZ60" s="173"/>
      <c r="UUA60" s="173"/>
      <c r="UUB60" s="173"/>
      <c r="UUC60" s="173"/>
      <c r="UUD60" s="173"/>
      <c r="UUE60" s="173"/>
      <c r="UUF60" s="173"/>
      <c r="UUG60" s="173"/>
      <c r="UUH60" s="173"/>
      <c r="UUI60" s="173"/>
      <c r="UUJ60" s="173"/>
      <c r="UUK60" s="173"/>
      <c r="UUL60" s="173"/>
      <c r="UUM60" s="173"/>
      <c r="UUN60" s="173"/>
      <c r="UUO60" s="173"/>
      <c r="UUP60" s="173"/>
      <c r="UUQ60" s="173"/>
      <c r="UUR60" s="173"/>
      <c r="UUS60" s="173"/>
      <c r="UUT60" s="173"/>
      <c r="UUU60" s="173"/>
      <c r="UUV60" s="173"/>
      <c r="UUW60" s="173"/>
      <c r="UUX60" s="173"/>
      <c r="UUY60" s="173"/>
      <c r="UUZ60" s="173"/>
      <c r="UVA60" s="173"/>
      <c r="UVB60" s="173"/>
      <c r="UVC60" s="173"/>
      <c r="UVD60" s="173"/>
      <c r="UVE60" s="173"/>
      <c r="UVF60" s="173"/>
      <c r="UVG60" s="173"/>
      <c r="UVH60" s="173"/>
      <c r="UVI60" s="173"/>
      <c r="UVJ60" s="173"/>
      <c r="UVK60" s="173"/>
      <c r="UVL60" s="173"/>
      <c r="UVM60" s="173"/>
      <c r="UVN60" s="173"/>
      <c r="UVO60" s="173"/>
      <c r="UVP60" s="173"/>
      <c r="UVQ60" s="173"/>
      <c r="UVR60" s="173"/>
      <c r="UVS60" s="173"/>
      <c r="UVT60" s="173"/>
      <c r="UVU60" s="173"/>
      <c r="UVV60" s="173"/>
      <c r="UVW60" s="173"/>
      <c r="UVX60" s="173"/>
      <c r="UVY60" s="173"/>
      <c r="UVZ60" s="173"/>
      <c r="UWA60" s="173"/>
      <c r="UWB60" s="173"/>
      <c r="UWC60" s="173"/>
      <c r="UWD60" s="173"/>
      <c r="UWE60" s="173"/>
      <c r="UWF60" s="173"/>
      <c r="UWG60" s="173"/>
      <c r="UWH60" s="173"/>
      <c r="UWI60" s="173"/>
      <c r="UWJ60" s="173"/>
      <c r="UWK60" s="173"/>
      <c r="UWL60" s="173"/>
      <c r="UWM60" s="173"/>
      <c r="UWN60" s="173"/>
      <c r="UWO60" s="173"/>
      <c r="UWP60" s="173"/>
      <c r="UWQ60" s="173"/>
      <c r="UWR60" s="173"/>
      <c r="UWS60" s="173"/>
      <c r="UWT60" s="173"/>
      <c r="UWU60" s="173"/>
      <c r="UWV60" s="173"/>
      <c r="UWW60" s="173"/>
      <c r="UWX60" s="173"/>
      <c r="UWY60" s="173"/>
      <c r="UWZ60" s="173"/>
      <c r="UXA60" s="173"/>
      <c r="UXB60" s="173"/>
      <c r="UXC60" s="173"/>
      <c r="UXD60" s="173"/>
      <c r="UXE60" s="173"/>
      <c r="UXF60" s="173"/>
      <c r="UXG60" s="173"/>
      <c r="UXH60" s="173"/>
      <c r="UXI60" s="173"/>
      <c r="UXJ60" s="173"/>
      <c r="UXK60" s="173"/>
      <c r="UXL60" s="173"/>
      <c r="UXM60" s="173"/>
      <c r="UXN60" s="173"/>
      <c r="UXO60" s="173"/>
      <c r="UXP60" s="173"/>
      <c r="UXQ60" s="173"/>
      <c r="UXR60" s="173"/>
      <c r="UXS60" s="173"/>
      <c r="UXT60" s="173"/>
      <c r="UXU60" s="173"/>
      <c r="UXV60" s="173"/>
      <c r="UXW60" s="173"/>
      <c r="UXX60" s="173"/>
      <c r="UXY60" s="173"/>
      <c r="UXZ60" s="173"/>
      <c r="UYA60" s="173"/>
      <c r="UYB60" s="173"/>
      <c r="UYC60" s="173"/>
      <c r="UYD60" s="173"/>
      <c r="UYE60" s="173"/>
      <c r="UYF60" s="173"/>
      <c r="UYG60" s="173"/>
      <c r="UYH60" s="173"/>
      <c r="UYI60" s="173"/>
      <c r="UYJ60" s="173"/>
      <c r="UYK60" s="173"/>
      <c r="UYL60" s="173"/>
      <c r="UYM60" s="173"/>
      <c r="UYN60" s="173"/>
      <c r="UYO60" s="173"/>
      <c r="UYP60" s="173"/>
      <c r="UYQ60" s="173"/>
      <c r="UYR60" s="173"/>
      <c r="UYS60" s="173"/>
      <c r="UYT60" s="173"/>
      <c r="UYU60" s="173"/>
      <c r="UYV60" s="173"/>
      <c r="UYW60" s="173"/>
      <c r="UYX60" s="173"/>
      <c r="UYY60" s="173"/>
      <c r="UYZ60" s="173"/>
      <c r="UZA60" s="173"/>
      <c r="UZB60" s="173"/>
      <c r="UZC60" s="173"/>
      <c r="UZD60" s="173"/>
      <c r="UZE60" s="173"/>
      <c r="UZF60" s="173"/>
      <c r="UZG60" s="173"/>
      <c r="UZH60" s="173"/>
      <c r="UZI60" s="173"/>
      <c r="UZJ60" s="173"/>
      <c r="UZK60" s="173"/>
      <c r="UZL60" s="173"/>
      <c r="UZM60" s="173"/>
      <c r="UZN60" s="173"/>
      <c r="UZO60" s="173"/>
      <c r="UZP60" s="173"/>
      <c r="UZQ60" s="173"/>
      <c r="UZR60" s="173"/>
      <c r="UZS60" s="173"/>
      <c r="UZT60" s="173"/>
      <c r="UZU60" s="173"/>
      <c r="UZV60" s="173"/>
      <c r="UZW60" s="173"/>
      <c r="UZX60" s="173"/>
      <c r="UZY60" s="173"/>
      <c r="UZZ60" s="173"/>
      <c r="VAA60" s="173"/>
      <c r="VAB60" s="173"/>
      <c r="VAC60" s="173"/>
      <c r="VAD60" s="173"/>
      <c r="VAE60" s="173"/>
      <c r="VAF60" s="173"/>
      <c r="VAG60" s="173"/>
      <c r="VAH60" s="173"/>
      <c r="VAI60" s="173"/>
      <c r="VAJ60" s="173"/>
      <c r="VAK60" s="173"/>
      <c r="VAL60" s="173"/>
      <c r="VAM60" s="173"/>
      <c r="VAN60" s="173"/>
      <c r="VAO60" s="173"/>
      <c r="VAP60" s="173"/>
      <c r="VAQ60" s="173"/>
      <c r="VAR60" s="173"/>
      <c r="VAS60" s="173"/>
      <c r="VAT60" s="173"/>
      <c r="VAU60" s="173"/>
      <c r="VAV60" s="173"/>
      <c r="VAW60" s="173"/>
      <c r="VAX60" s="173"/>
      <c r="VAY60" s="173"/>
      <c r="VAZ60" s="173"/>
      <c r="VBA60" s="173"/>
      <c r="VBB60" s="173"/>
      <c r="VBC60" s="173"/>
      <c r="VBD60" s="173"/>
      <c r="VBE60" s="173"/>
      <c r="VBF60" s="173"/>
      <c r="VBG60" s="173"/>
      <c r="VBH60" s="173"/>
      <c r="VBI60" s="173"/>
      <c r="VBJ60" s="173"/>
      <c r="VBK60" s="173"/>
      <c r="VBL60" s="173"/>
      <c r="VBM60" s="173"/>
      <c r="VBN60" s="173"/>
      <c r="VBO60" s="173"/>
      <c r="VBP60" s="173"/>
      <c r="VBQ60" s="173"/>
      <c r="VBR60" s="173"/>
      <c r="VBS60" s="173"/>
      <c r="VBT60" s="173"/>
      <c r="VBU60" s="173"/>
      <c r="VBV60" s="173"/>
      <c r="VBW60" s="173"/>
      <c r="VBX60" s="173"/>
      <c r="VBY60" s="173"/>
      <c r="VBZ60" s="173"/>
      <c r="VCA60" s="173"/>
      <c r="VCB60" s="173"/>
      <c r="VCC60" s="173"/>
      <c r="VCD60" s="173"/>
      <c r="VCE60" s="173"/>
      <c r="VCF60" s="173"/>
      <c r="VCG60" s="173"/>
      <c r="VCH60" s="173"/>
      <c r="VCI60" s="173"/>
      <c r="VCJ60" s="173"/>
      <c r="VCK60" s="173"/>
      <c r="VCL60" s="173"/>
      <c r="VCM60" s="173"/>
      <c r="VCN60" s="173"/>
      <c r="VCO60" s="173"/>
      <c r="VCP60" s="173"/>
      <c r="VCQ60" s="173"/>
      <c r="VCR60" s="173"/>
      <c r="VCS60" s="173"/>
      <c r="VCT60" s="173"/>
      <c r="VCU60" s="173"/>
      <c r="VCV60" s="173"/>
      <c r="VCW60" s="173"/>
      <c r="VCX60" s="173"/>
      <c r="VCY60" s="173"/>
      <c r="VCZ60" s="173"/>
      <c r="VDA60" s="173"/>
      <c r="VDB60" s="173"/>
      <c r="VDC60" s="173"/>
      <c r="VDD60" s="173"/>
      <c r="VDE60" s="173"/>
      <c r="VDF60" s="173"/>
      <c r="VDG60" s="173"/>
      <c r="VDH60" s="173"/>
      <c r="VDI60" s="173"/>
      <c r="VDJ60" s="173"/>
      <c r="VDK60" s="173"/>
      <c r="VDL60" s="173"/>
      <c r="VDM60" s="173"/>
      <c r="VDN60" s="173"/>
      <c r="VDO60" s="173"/>
      <c r="VDP60" s="173"/>
      <c r="VDQ60" s="173"/>
      <c r="VDR60" s="173"/>
      <c r="VDS60" s="173"/>
      <c r="VDT60" s="173"/>
      <c r="VDU60" s="173"/>
      <c r="VDV60" s="173"/>
      <c r="VDW60" s="173"/>
      <c r="VDX60" s="173"/>
      <c r="VDY60" s="173"/>
      <c r="VDZ60" s="173"/>
      <c r="VEA60" s="173"/>
      <c r="VEB60" s="173"/>
      <c r="VEC60" s="173"/>
      <c r="VED60" s="173"/>
      <c r="VEE60" s="173"/>
      <c r="VEF60" s="173"/>
      <c r="VEG60" s="173"/>
      <c r="VEH60" s="173"/>
      <c r="VEI60" s="173"/>
      <c r="VEJ60" s="173"/>
      <c r="VEK60" s="173"/>
      <c r="VEL60" s="173"/>
      <c r="VEM60" s="173"/>
      <c r="VEN60" s="173"/>
      <c r="VEO60" s="173"/>
      <c r="VEP60" s="173"/>
      <c r="VEQ60" s="173"/>
      <c r="VER60" s="173"/>
      <c r="VES60" s="173"/>
      <c r="VET60" s="173"/>
      <c r="VEU60" s="173"/>
      <c r="VEV60" s="173"/>
      <c r="VEW60" s="173"/>
      <c r="VEX60" s="173"/>
      <c r="VEY60" s="173"/>
      <c r="VEZ60" s="173"/>
      <c r="VFA60" s="173"/>
      <c r="VFB60" s="173"/>
      <c r="VFC60" s="173"/>
      <c r="VFD60" s="173"/>
      <c r="VFE60" s="173"/>
      <c r="VFF60" s="173"/>
      <c r="VFG60" s="173"/>
      <c r="VFH60" s="173"/>
      <c r="VFI60" s="173"/>
      <c r="VFJ60" s="173"/>
      <c r="VFK60" s="173"/>
      <c r="VFL60" s="173"/>
      <c r="VFM60" s="173"/>
      <c r="VFN60" s="173"/>
      <c r="VFO60" s="173"/>
      <c r="VFP60" s="173"/>
      <c r="VFQ60" s="173"/>
      <c r="VFR60" s="173"/>
      <c r="VFS60" s="173"/>
      <c r="VFT60" s="173"/>
      <c r="VFU60" s="173"/>
      <c r="VFV60" s="173"/>
      <c r="VFW60" s="173"/>
      <c r="VFX60" s="173"/>
      <c r="VFY60" s="173"/>
      <c r="VFZ60" s="173"/>
      <c r="VGA60" s="173"/>
      <c r="VGB60" s="173"/>
      <c r="VGC60" s="173"/>
      <c r="VGD60" s="173"/>
      <c r="VGE60" s="173"/>
      <c r="VGF60" s="173"/>
      <c r="VGG60" s="173"/>
      <c r="VGH60" s="173"/>
      <c r="VGI60" s="173"/>
      <c r="VGJ60" s="173"/>
      <c r="VGK60" s="173"/>
      <c r="VGL60" s="173"/>
      <c r="VGM60" s="173"/>
      <c r="VGN60" s="173"/>
      <c r="VGO60" s="173"/>
      <c r="VGP60" s="173"/>
      <c r="VGQ60" s="173"/>
      <c r="VGR60" s="173"/>
      <c r="VGS60" s="173"/>
      <c r="VGT60" s="173"/>
      <c r="VGU60" s="173"/>
      <c r="VGV60" s="173"/>
      <c r="VGW60" s="173"/>
      <c r="VGX60" s="173"/>
      <c r="VGY60" s="173"/>
      <c r="VGZ60" s="173"/>
      <c r="VHA60" s="173"/>
      <c r="VHB60" s="173"/>
      <c r="VHC60" s="173"/>
      <c r="VHD60" s="173"/>
      <c r="VHE60" s="173"/>
      <c r="VHF60" s="173"/>
      <c r="VHG60" s="173"/>
      <c r="VHH60" s="173"/>
      <c r="VHI60" s="173"/>
      <c r="VHJ60" s="173"/>
      <c r="VHK60" s="173"/>
      <c r="VHL60" s="173"/>
      <c r="VHM60" s="173"/>
      <c r="VHN60" s="173"/>
      <c r="VHO60" s="173"/>
      <c r="VHP60" s="173"/>
      <c r="VHQ60" s="173"/>
      <c r="VHR60" s="173"/>
      <c r="VHS60" s="173"/>
      <c r="VHT60" s="173"/>
      <c r="VHU60" s="173"/>
      <c r="VHV60" s="173"/>
      <c r="VHW60" s="173"/>
      <c r="VHX60" s="173"/>
      <c r="VHY60" s="173"/>
      <c r="VHZ60" s="173"/>
      <c r="VIA60" s="173"/>
      <c r="VIB60" s="173"/>
      <c r="VIC60" s="173"/>
      <c r="VID60" s="173"/>
      <c r="VIE60" s="173"/>
      <c r="VIF60" s="173"/>
      <c r="VIG60" s="173"/>
      <c r="VIH60" s="173"/>
      <c r="VII60" s="173"/>
      <c r="VIJ60" s="173"/>
      <c r="VIK60" s="173"/>
      <c r="VIL60" s="173"/>
      <c r="VIM60" s="173"/>
      <c r="VIN60" s="173"/>
      <c r="VIO60" s="173"/>
      <c r="VIP60" s="173"/>
      <c r="VIQ60" s="173"/>
      <c r="VIR60" s="173"/>
      <c r="VIS60" s="173"/>
      <c r="VIT60" s="173"/>
      <c r="VIU60" s="173"/>
      <c r="VIV60" s="173"/>
      <c r="VIW60" s="173"/>
      <c r="VIX60" s="173"/>
      <c r="VIY60" s="173"/>
      <c r="VIZ60" s="173"/>
      <c r="VJA60" s="173"/>
      <c r="VJB60" s="173"/>
      <c r="VJC60" s="173"/>
      <c r="VJD60" s="173"/>
      <c r="VJE60" s="173"/>
      <c r="VJF60" s="173"/>
      <c r="VJG60" s="173"/>
      <c r="VJH60" s="173"/>
      <c r="VJI60" s="173"/>
      <c r="VJJ60" s="173"/>
      <c r="VJK60" s="173"/>
      <c r="VJL60" s="173"/>
      <c r="VJM60" s="173"/>
      <c r="VJN60" s="173"/>
      <c r="VJO60" s="173"/>
      <c r="VJP60" s="173"/>
      <c r="VJQ60" s="173"/>
      <c r="VJR60" s="173"/>
      <c r="VJS60" s="173"/>
      <c r="VJT60" s="173"/>
      <c r="VJU60" s="173"/>
      <c r="VJV60" s="173"/>
      <c r="VJW60" s="173"/>
      <c r="VJX60" s="173"/>
      <c r="VJY60" s="173"/>
      <c r="VJZ60" s="173"/>
      <c r="VKA60" s="173"/>
      <c r="VKB60" s="173"/>
      <c r="VKC60" s="173"/>
      <c r="VKD60" s="173"/>
      <c r="VKE60" s="173"/>
      <c r="VKF60" s="173"/>
      <c r="VKG60" s="173"/>
      <c r="VKH60" s="173"/>
      <c r="VKI60" s="173"/>
      <c r="VKJ60" s="173"/>
      <c r="VKK60" s="173"/>
      <c r="VKL60" s="173"/>
      <c r="VKM60" s="173"/>
      <c r="VKN60" s="173"/>
      <c r="VKO60" s="173"/>
      <c r="VKP60" s="173"/>
      <c r="VKQ60" s="173"/>
      <c r="VKR60" s="173"/>
      <c r="VKS60" s="173"/>
      <c r="VKT60" s="173"/>
      <c r="VKU60" s="173"/>
      <c r="VKV60" s="173"/>
      <c r="VKW60" s="173"/>
      <c r="VKX60" s="173"/>
      <c r="VKY60" s="173"/>
      <c r="VKZ60" s="173"/>
      <c r="VLA60" s="173"/>
      <c r="VLB60" s="173"/>
      <c r="VLC60" s="173"/>
      <c r="VLD60" s="173"/>
      <c r="VLE60" s="173"/>
      <c r="VLF60" s="173"/>
      <c r="VLG60" s="173"/>
      <c r="VLH60" s="173"/>
      <c r="VLI60" s="173"/>
      <c r="VLJ60" s="173"/>
      <c r="VLK60" s="173"/>
      <c r="VLL60" s="173"/>
      <c r="VLM60" s="173"/>
      <c r="VLN60" s="173"/>
      <c r="VLO60" s="173"/>
      <c r="VLP60" s="173"/>
      <c r="VLQ60" s="173"/>
      <c r="VLR60" s="173"/>
      <c r="VLS60" s="173"/>
      <c r="VLT60" s="173"/>
      <c r="VLU60" s="173"/>
      <c r="VLV60" s="173"/>
      <c r="VLW60" s="173"/>
      <c r="VLX60" s="173"/>
      <c r="VLY60" s="173"/>
      <c r="VLZ60" s="173"/>
      <c r="VMA60" s="173"/>
      <c r="VMB60" s="173"/>
      <c r="VMC60" s="173"/>
      <c r="VMD60" s="173"/>
      <c r="VME60" s="173"/>
      <c r="VMF60" s="173"/>
      <c r="VMG60" s="173"/>
      <c r="VMH60" s="173"/>
      <c r="VMI60" s="173"/>
      <c r="VMJ60" s="173"/>
      <c r="VMK60" s="173"/>
      <c r="VML60" s="173"/>
      <c r="VMM60" s="173"/>
      <c r="VMN60" s="173"/>
      <c r="VMO60" s="173"/>
      <c r="VMP60" s="173"/>
      <c r="VMQ60" s="173"/>
      <c r="VMR60" s="173"/>
      <c r="VMS60" s="173"/>
      <c r="VMT60" s="173"/>
      <c r="VMU60" s="173"/>
      <c r="VMV60" s="173"/>
      <c r="VMW60" s="173"/>
      <c r="VMX60" s="173"/>
      <c r="VMY60" s="173"/>
      <c r="VMZ60" s="173"/>
      <c r="VNA60" s="173"/>
      <c r="VNB60" s="173"/>
      <c r="VNC60" s="173"/>
      <c r="VND60" s="173"/>
      <c r="VNE60" s="173"/>
      <c r="VNF60" s="173"/>
      <c r="VNG60" s="173"/>
      <c r="VNH60" s="173"/>
      <c r="VNI60" s="173"/>
      <c r="VNJ60" s="173"/>
      <c r="VNK60" s="173"/>
      <c r="VNL60" s="173"/>
      <c r="VNM60" s="173"/>
      <c r="VNN60" s="173"/>
      <c r="VNO60" s="173"/>
      <c r="VNP60" s="173"/>
      <c r="VNQ60" s="173"/>
      <c r="VNR60" s="173"/>
      <c r="VNS60" s="173"/>
      <c r="VNT60" s="173"/>
      <c r="VNU60" s="173"/>
      <c r="VNV60" s="173"/>
      <c r="VNW60" s="173"/>
      <c r="VNX60" s="173"/>
      <c r="VNY60" s="173"/>
      <c r="VNZ60" s="173"/>
      <c r="VOA60" s="173"/>
      <c r="VOB60" s="173"/>
      <c r="VOC60" s="173"/>
      <c r="VOD60" s="173"/>
      <c r="VOE60" s="173"/>
      <c r="VOF60" s="173"/>
      <c r="VOG60" s="173"/>
      <c r="VOH60" s="173"/>
      <c r="VOI60" s="173"/>
      <c r="VOJ60" s="173"/>
      <c r="VOK60" s="173"/>
      <c r="VOL60" s="173"/>
      <c r="VOM60" s="173"/>
      <c r="VON60" s="173"/>
      <c r="VOO60" s="173"/>
      <c r="VOP60" s="173"/>
      <c r="VOQ60" s="173"/>
      <c r="VOR60" s="173"/>
      <c r="VOS60" s="173"/>
      <c r="VOT60" s="173"/>
      <c r="VOU60" s="173"/>
      <c r="VOV60" s="173"/>
      <c r="VOW60" s="173"/>
      <c r="VOX60" s="173"/>
      <c r="VOY60" s="173"/>
      <c r="VOZ60" s="173"/>
      <c r="VPA60" s="173"/>
      <c r="VPB60" s="173"/>
      <c r="VPC60" s="173"/>
      <c r="VPD60" s="173"/>
      <c r="VPE60" s="173"/>
      <c r="VPF60" s="173"/>
      <c r="VPG60" s="173"/>
      <c r="VPH60" s="173"/>
      <c r="VPI60" s="173"/>
      <c r="VPJ60" s="173"/>
      <c r="VPK60" s="173"/>
      <c r="VPL60" s="173"/>
      <c r="VPM60" s="173"/>
      <c r="VPN60" s="173"/>
      <c r="VPO60" s="173"/>
      <c r="VPP60" s="173"/>
      <c r="VPQ60" s="173"/>
      <c r="VPR60" s="173"/>
      <c r="VPS60" s="173"/>
      <c r="VPT60" s="173"/>
      <c r="VPU60" s="173"/>
      <c r="VPV60" s="173"/>
      <c r="VPW60" s="173"/>
      <c r="VPX60" s="173"/>
      <c r="VPY60" s="173"/>
      <c r="VPZ60" s="173"/>
      <c r="VQA60" s="173"/>
      <c r="VQB60" s="173"/>
      <c r="VQC60" s="173"/>
      <c r="VQD60" s="173"/>
      <c r="VQE60" s="173"/>
      <c r="VQF60" s="173"/>
      <c r="VQG60" s="173"/>
      <c r="VQH60" s="173"/>
      <c r="VQI60" s="173"/>
      <c r="VQJ60" s="173"/>
      <c r="VQK60" s="173"/>
      <c r="VQL60" s="173"/>
      <c r="VQM60" s="173"/>
      <c r="VQN60" s="173"/>
      <c r="VQO60" s="173"/>
      <c r="VQP60" s="173"/>
      <c r="VQQ60" s="173"/>
      <c r="VQR60" s="173"/>
      <c r="VQS60" s="173"/>
      <c r="VQT60" s="173"/>
      <c r="VQU60" s="173"/>
      <c r="VQV60" s="173"/>
      <c r="VQW60" s="173"/>
      <c r="VQX60" s="173"/>
      <c r="VQY60" s="173"/>
      <c r="VQZ60" s="173"/>
      <c r="VRA60" s="173"/>
      <c r="VRB60" s="173"/>
      <c r="VRC60" s="173"/>
      <c r="VRD60" s="173"/>
      <c r="VRE60" s="173"/>
      <c r="VRF60" s="173"/>
      <c r="VRG60" s="173"/>
      <c r="VRH60" s="173"/>
      <c r="VRI60" s="173"/>
      <c r="VRJ60" s="173"/>
      <c r="VRK60" s="173"/>
      <c r="VRL60" s="173"/>
      <c r="VRM60" s="173"/>
      <c r="VRN60" s="173"/>
      <c r="VRO60" s="173"/>
      <c r="VRP60" s="173"/>
      <c r="VRQ60" s="173"/>
      <c r="VRR60" s="173"/>
      <c r="VRS60" s="173"/>
      <c r="VRT60" s="173"/>
      <c r="VRU60" s="173"/>
      <c r="VRV60" s="173"/>
      <c r="VRW60" s="173"/>
      <c r="VRX60" s="173"/>
      <c r="VRY60" s="173"/>
      <c r="VRZ60" s="173"/>
      <c r="VSA60" s="173"/>
      <c r="VSB60" s="173"/>
      <c r="VSC60" s="173"/>
      <c r="VSD60" s="173"/>
      <c r="VSE60" s="173"/>
      <c r="VSF60" s="173"/>
      <c r="VSG60" s="173"/>
      <c r="VSH60" s="173"/>
      <c r="VSI60" s="173"/>
      <c r="VSJ60" s="173"/>
      <c r="VSK60" s="173"/>
      <c r="VSL60" s="173"/>
      <c r="VSM60" s="173"/>
      <c r="VSN60" s="173"/>
      <c r="VSO60" s="173"/>
      <c r="VSP60" s="173"/>
      <c r="VSQ60" s="173"/>
      <c r="VSR60" s="173"/>
      <c r="VSS60" s="173"/>
      <c r="VST60" s="173"/>
      <c r="VSU60" s="173"/>
      <c r="VSV60" s="173"/>
      <c r="VSW60" s="173"/>
      <c r="VSX60" s="173"/>
      <c r="VSY60" s="173"/>
      <c r="VSZ60" s="173"/>
      <c r="VTA60" s="173"/>
      <c r="VTB60" s="173"/>
      <c r="VTC60" s="173"/>
      <c r="VTD60" s="173"/>
      <c r="VTE60" s="173"/>
      <c r="VTF60" s="173"/>
      <c r="VTG60" s="173"/>
      <c r="VTH60" s="173"/>
      <c r="VTI60" s="173"/>
      <c r="VTJ60" s="173"/>
      <c r="VTK60" s="173"/>
      <c r="VTL60" s="173"/>
      <c r="VTM60" s="173"/>
      <c r="VTN60" s="173"/>
      <c r="VTO60" s="173"/>
      <c r="VTP60" s="173"/>
      <c r="VTQ60" s="173"/>
      <c r="VTR60" s="173"/>
      <c r="VTS60" s="173"/>
      <c r="VTT60" s="173"/>
      <c r="VTU60" s="173"/>
      <c r="VTV60" s="173"/>
      <c r="VTW60" s="173"/>
      <c r="VTX60" s="173"/>
      <c r="VTY60" s="173"/>
      <c r="VTZ60" s="173"/>
      <c r="VUA60" s="173"/>
      <c r="VUB60" s="173"/>
      <c r="VUC60" s="173"/>
      <c r="VUD60" s="173"/>
      <c r="VUE60" s="173"/>
      <c r="VUF60" s="173"/>
      <c r="VUG60" s="173"/>
      <c r="VUH60" s="173"/>
      <c r="VUI60" s="173"/>
      <c r="VUJ60" s="173"/>
      <c r="VUK60" s="173"/>
      <c r="VUL60" s="173"/>
      <c r="VUM60" s="173"/>
      <c r="VUN60" s="173"/>
      <c r="VUO60" s="173"/>
      <c r="VUP60" s="173"/>
      <c r="VUQ60" s="173"/>
      <c r="VUR60" s="173"/>
      <c r="VUS60" s="173"/>
      <c r="VUT60" s="173"/>
      <c r="VUU60" s="173"/>
      <c r="VUV60" s="173"/>
      <c r="VUW60" s="173"/>
      <c r="VUX60" s="173"/>
      <c r="VUY60" s="173"/>
      <c r="VUZ60" s="173"/>
      <c r="VVA60" s="173"/>
      <c r="VVB60" s="173"/>
      <c r="VVC60" s="173"/>
      <c r="VVD60" s="173"/>
      <c r="VVE60" s="173"/>
      <c r="VVF60" s="173"/>
      <c r="VVG60" s="173"/>
      <c r="VVH60" s="173"/>
      <c r="VVI60" s="173"/>
      <c r="VVJ60" s="173"/>
      <c r="VVK60" s="173"/>
      <c r="VVL60" s="173"/>
      <c r="VVM60" s="173"/>
      <c r="VVN60" s="173"/>
      <c r="VVO60" s="173"/>
      <c r="VVP60" s="173"/>
      <c r="VVQ60" s="173"/>
      <c r="VVR60" s="173"/>
      <c r="VVS60" s="173"/>
      <c r="VVT60" s="173"/>
      <c r="VVU60" s="173"/>
      <c r="VVV60" s="173"/>
      <c r="VVW60" s="173"/>
      <c r="VVX60" s="173"/>
      <c r="VVY60" s="173"/>
      <c r="VVZ60" s="173"/>
      <c r="VWA60" s="173"/>
      <c r="VWB60" s="173"/>
      <c r="VWC60" s="173"/>
      <c r="VWD60" s="173"/>
      <c r="VWE60" s="173"/>
      <c r="VWF60" s="173"/>
      <c r="VWG60" s="173"/>
      <c r="VWH60" s="173"/>
      <c r="VWI60" s="173"/>
      <c r="VWJ60" s="173"/>
      <c r="VWK60" s="173"/>
      <c r="VWL60" s="173"/>
      <c r="VWM60" s="173"/>
      <c r="VWN60" s="173"/>
      <c r="VWO60" s="173"/>
      <c r="VWP60" s="173"/>
      <c r="VWQ60" s="173"/>
      <c r="VWR60" s="173"/>
      <c r="VWS60" s="173"/>
      <c r="VWT60" s="173"/>
      <c r="VWU60" s="173"/>
      <c r="VWV60" s="173"/>
      <c r="VWW60" s="173"/>
      <c r="VWX60" s="173"/>
      <c r="VWY60" s="173"/>
      <c r="VWZ60" s="173"/>
      <c r="VXA60" s="173"/>
      <c r="VXB60" s="173"/>
      <c r="VXC60" s="173"/>
      <c r="VXD60" s="173"/>
      <c r="VXE60" s="173"/>
      <c r="VXF60" s="173"/>
      <c r="VXG60" s="173"/>
      <c r="VXH60" s="173"/>
      <c r="VXI60" s="173"/>
      <c r="VXJ60" s="173"/>
      <c r="VXK60" s="173"/>
      <c r="VXL60" s="173"/>
      <c r="VXM60" s="173"/>
      <c r="VXN60" s="173"/>
      <c r="VXO60" s="173"/>
      <c r="VXP60" s="173"/>
      <c r="VXQ60" s="173"/>
      <c r="VXR60" s="173"/>
      <c r="VXS60" s="173"/>
      <c r="VXT60" s="173"/>
      <c r="VXU60" s="173"/>
      <c r="VXV60" s="173"/>
      <c r="VXW60" s="173"/>
      <c r="VXX60" s="173"/>
      <c r="VXY60" s="173"/>
      <c r="VXZ60" s="173"/>
      <c r="VYA60" s="173"/>
      <c r="VYB60" s="173"/>
      <c r="VYC60" s="173"/>
      <c r="VYD60" s="173"/>
      <c r="VYE60" s="173"/>
      <c r="VYF60" s="173"/>
      <c r="VYG60" s="173"/>
      <c r="VYH60" s="173"/>
      <c r="VYI60" s="173"/>
      <c r="VYJ60" s="173"/>
      <c r="VYK60" s="173"/>
      <c r="VYL60" s="173"/>
      <c r="VYM60" s="173"/>
      <c r="VYN60" s="173"/>
      <c r="VYO60" s="173"/>
      <c r="VYP60" s="173"/>
      <c r="VYQ60" s="173"/>
      <c r="VYR60" s="173"/>
      <c r="VYS60" s="173"/>
      <c r="VYT60" s="173"/>
      <c r="VYU60" s="173"/>
      <c r="VYV60" s="173"/>
      <c r="VYW60" s="173"/>
      <c r="VYX60" s="173"/>
      <c r="VYY60" s="173"/>
      <c r="VYZ60" s="173"/>
      <c r="VZA60" s="173"/>
      <c r="VZB60" s="173"/>
      <c r="VZC60" s="173"/>
      <c r="VZD60" s="173"/>
      <c r="VZE60" s="173"/>
      <c r="VZF60" s="173"/>
      <c r="VZG60" s="173"/>
      <c r="VZH60" s="173"/>
      <c r="VZI60" s="173"/>
      <c r="VZJ60" s="173"/>
      <c r="VZK60" s="173"/>
      <c r="VZL60" s="173"/>
      <c r="VZM60" s="173"/>
      <c r="VZN60" s="173"/>
      <c r="VZO60" s="173"/>
      <c r="VZP60" s="173"/>
      <c r="VZQ60" s="173"/>
      <c r="VZR60" s="173"/>
      <c r="VZS60" s="173"/>
      <c r="VZT60" s="173"/>
      <c r="VZU60" s="173"/>
      <c r="VZV60" s="173"/>
      <c r="VZW60" s="173"/>
      <c r="VZX60" s="173"/>
      <c r="VZY60" s="173"/>
      <c r="VZZ60" s="173"/>
      <c r="WAA60" s="173"/>
      <c r="WAB60" s="173"/>
      <c r="WAC60" s="173"/>
      <c r="WAD60" s="173"/>
      <c r="WAE60" s="173"/>
      <c r="WAF60" s="173"/>
      <c r="WAG60" s="173"/>
      <c r="WAH60" s="173"/>
      <c r="WAI60" s="173"/>
      <c r="WAJ60" s="173"/>
      <c r="WAK60" s="173"/>
      <c r="WAL60" s="173"/>
      <c r="WAM60" s="173"/>
      <c r="WAN60" s="173"/>
      <c r="WAO60" s="173"/>
      <c r="WAP60" s="173"/>
      <c r="WAQ60" s="173"/>
      <c r="WAR60" s="173"/>
      <c r="WAS60" s="173"/>
      <c r="WAT60" s="173"/>
      <c r="WAU60" s="173"/>
      <c r="WAV60" s="173"/>
      <c r="WAW60" s="173"/>
      <c r="WAX60" s="173"/>
      <c r="WAY60" s="173"/>
      <c r="WAZ60" s="173"/>
      <c r="WBA60" s="173"/>
      <c r="WBB60" s="173"/>
      <c r="WBC60" s="173"/>
      <c r="WBD60" s="173"/>
      <c r="WBE60" s="173"/>
      <c r="WBF60" s="173"/>
      <c r="WBG60" s="173"/>
      <c r="WBH60" s="173"/>
      <c r="WBI60" s="173"/>
      <c r="WBJ60" s="173"/>
      <c r="WBK60" s="173"/>
      <c r="WBL60" s="173"/>
      <c r="WBM60" s="173"/>
      <c r="WBN60" s="173"/>
      <c r="WBO60" s="173"/>
      <c r="WBP60" s="173"/>
      <c r="WBQ60" s="173"/>
      <c r="WBR60" s="173"/>
      <c r="WBS60" s="173"/>
      <c r="WBT60" s="173"/>
      <c r="WBU60" s="173"/>
      <c r="WBV60" s="173"/>
      <c r="WBW60" s="173"/>
      <c r="WBX60" s="173"/>
      <c r="WBY60" s="173"/>
      <c r="WBZ60" s="173"/>
      <c r="WCA60" s="173"/>
      <c r="WCB60" s="173"/>
      <c r="WCC60" s="173"/>
      <c r="WCD60" s="173"/>
      <c r="WCE60" s="173"/>
      <c r="WCF60" s="173"/>
      <c r="WCG60" s="173"/>
      <c r="WCH60" s="173"/>
      <c r="WCI60" s="173"/>
      <c r="WCJ60" s="173"/>
      <c r="WCK60" s="173"/>
      <c r="WCL60" s="173"/>
      <c r="WCM60" s="173"/>
      <c r="WCN60" s="173"/>
      <c r="WCO60" s="173"/>
      <c r="WCP60" s="173"/>
      <c r="WCQ60" s="173"/>
      <c r="WCR60" s="173"/>
      <c r="WCS60" s="173"/>
      <c r="WCT60" s="173"/>
      <c r="WCU60" s="173"/>
      <c r="WCV60" s="173"/>
      <c r="WCW60" s="173"/>
      <c r="WCX60" s="173"/>
      <c r="WCY60" s="173"/>
      <c r="WCZ60" s="173"/>
      <c r="WDA60" s="173"/>
      <c r="WDB60" s="173"/>
      <c r="WDC60" s="173"/>
      <c r="WDD60" s="173"/>
      <c r="WDE60" s="173"/>
      <c r="WDF60" s="173"/>
      <c r="WDG60" s="173"/>
      <c r="WDH60" s="173"/>
      <c r="WDI60" s="173"/>
      <c r="WDJ60" s="173"/>
      <c r="WDK60" s="173"/>
      <c r="WDL60" s="173"/>
      <c r="WDM60" s="173"/>
      <c r="WDN60" s="173"/>
      <c r="WDO60" s="173"/>
      <c r="WDP60" s="173"/>
      <c r="WDQ60" s="173"/>
      <c r="WDR60" s="173"/>
      <c r="WDS60" s="173"/>
      <c r="WDT60" s="173"/>
      <c r="WDU60" s="173"/>
      <c r="WDV60" s="173"/>
      <c r="WDW60" s="173"/>
      <c r="WDX60" s="173"/>
      <c r="WDY60" s="173"/>
      <c r="WDZ60" s="173"/>
      <c r="WEA60" s="173"/>
      <c r="WEB60" s="173"/>
      <c r="WEC60" s="173"/>
      <c r="WED60" s="173"/>
      <c r="WEE60" s="173"/>
      <c r="WEF60" s="173"/>
      <c r="WEG60" s="173"/>
      <c r="WEH60" s="173"/>
      <c r="WEI60" s="173"/>
      <c r="WEJ60" s="173"/>
      <c r="WEK60" s="173"/>
      <c r="WEL60" s="173"/>
      <c r="WEM60" s="173"/>
      <c r="WEN60" s="173"/>
      <c r="WEO60" s="173"/>
      <c r="WEP60" s="173"/>
      <c r="WEQ60" s="173"/>
      <c r="WER60" s="173"/>
      <c r="WES60" s="173"/>
      <c r="WET60" s="173"/>
      <c r="WEU60" s="173"/>
      <c r="WEV60" s="173"/>
      <c r="WEW60" s="173"/>
      <c r="WEX60" s="173"/>
      <c r="WEY60" s="173"/>
      <c r="WEZ60" s="173"/>
      <c r="WFA60" s="173"/>
      <c r="WFB60" s="173"/>
      <c r="WFC60" s="173"/>
      <c r="WFD60" s="173"/>
      <c r="WFE60" s="173"/>
      <c r="WFF60" s="173"/>
      <c r="WFG60" s="173"/>
      <c r="WFH60" s="173"/>
      <c r="WFI60" s="173"/>
      <c r="WFJ60" s="173"/>
      <c r="WFK60" s="173"/>
      <c r="WFL60" s="173"/>
      <c r="WFM60" s="173"/>
      <c r="WFN60" s="173"/>
      <c r="WFO60" s="173"/>
      <c r="WFP60" s="173"/>
      <c r="WFQ60" s="173"/>
      <c r="WFR60" s="173"/>
      <c r="WFS60" s="173"/>
      <c r="WFT60" s="173"/>
      <c r="WFU60" s="173"/>
      <c r="WFV60" s="173"/>
      <c r="WFW60" s="173"/>
      <c r="WFX60" s="173"/>
      <c r="WFY60" s="173"/>
      <c r="WFZ60" s="173"/>
      <c r="WGA60" s="173"/>
      <c r="WGB60" s="173"/>
      <c r="WGC60" s="173"/>
      <c r="WGD60" s="173"/>
      <c r="WGE60" s="173"/>
      <c r="WGF60" s="173"/>
      <c r="WGG60" s="173"/>
      <c r="WGH60" s="173"/>
      <c r="WGI60" s="173"/>
      <c r="WGJ60" s="173"/>
      <c r="WGK60" s="173"/>
      <c r="WGL60" s="173"/>
      <c r="WGM60" s="173"/>
      <c r="WGN60" s="173"/>
      <c r="WGO60" s="173"/>
      <c r="WGP60" s="173"/>
      <c r="WGQ60" s="173"/>
      <c r="WGR60" s="173"/>
      <c r="WGS60" s="173"/>
      <c r="WGT60" s="173"/>
      <c r="WGU60" s="173"/>
      <c r="WGV60" s="173"/>
      <c r="WGW60" s="173"/>
      <c r="WGX60" s="173"/>
      <c r="WGY60" s="173"/>
      <c r="WGZ60" s="173"/>
      <c r="WHA60" s="173"/>
      <c r="WHB60" s="173"/>
      <c r="WHC60" s="173"/>
      <c r="WHD60" s="173"/>
      <c r="WHE60" s="173"/>
      <c r="WHF60" s="173"/>
      <c r="WHG60" s="173"/>
      <c r="WHH60" s="173"/>
      <c r="WHI60" s="173"/>
      <c r="WHJ60" s="173"/>
      <c r="WHK60" s="173"/>
      <c r="WHL60" s="173"/>
      <c r="WHM60" s="173"/>
      <c r="WHN60" s="173"/>
      <c r="WHO60" s="173"/>
      <c r="WHP60" s="173"/>
      <c r="WHQ60" s="173"/>
      <c r="WHR60" s="173"/>
      <c r="WHS60" s="173"/>
      <c r="WHT60" s="173"/>
      <c r="WHU60" s="173"/>
      <c r="WHV60" s="173"/>
      <c r="WHW60" s="173"/>
      <c r="WHX60" s="173"/>
      <c r="WHY60" s="173"/>
      <c r="WHZ60" s="173"/>
      <c r="WIA60" s="173"/>
      <c r="WIB60" s="173"/>
      <c r="WIC60" s="173"/>
      <c r="WID60" s="173"/>
      <c r="WIE60" s="173"/>
      <c r="WIF60" s="173"/>
      <c r="WIG60" s="173"/>
      <c r="WIH60" s="173"/>
      <c r="WII60" s="173"/>
      <c r="WIJ60" s="173"/>
      <c r="WIK60" s="173"/>
      <c r="WIL60" s="173"/>
      <c r="WIM60" s="173"/>
      <c r="WIN60" s="173"/>
      <c r="WIO60" s="173"/>
      <c r="WIP60" s="173"/>
      <c r="WIQ60" s="173"/>
      <c r="WIR60" s="173"/>
      <c r="WIS60" s="173"/>
      <c r="WIT60" s="173"/>
      <c r="WIU60" s="173"/>
      <c r="WIV60" s="173"/>
      <c r="WIW60" s="173"/>
      <c r="WIX60" s="173"/>
      <c r="WIY60" s="173"/>
      <c r="WIZ60" s="173"/>
      <c r="WJA60" s="173"/>
      <c r="WJB60" s="173"/>
      <c r="WJC60" s="173"/>
      <c r="WJD60" s="173"/>
      <c r="WJE60" s="173"/>
      <c r="WJF60" s="173"/>
      <c r="WJG60" s="173"/>
      <c r="WJH60" s="173"/>
      <c r="WJI60" s="173"/>
      <c r="WJJ60" s="173"/>
      <c r="WJK60" s="173"/>
      <c r="WJL60" s="173"/>
      <c r="WJM60" s="173"/>
      <c r="WJN60" s="173"/>
      <c r="WJO60" s="173"/>
      <c r="WJP60" s="173"/>
      <c r="WJQ60" s="173"/>
      <c r="WJR60" s="173"/>
      <c r="WJS60" s="173"/>
      <c r="WJT60" s="173"/>
      <c r="WJU60" s="173"/>
      <c r="WJV60" s="173"/>
      <c r="WJW60" s="173"/>
      <c r="WJX60" s="173"/>
      <c r="WJY60" s="173"/>
      <c r="WJZ60" s="173"/>
      <c r="WKA60" s="173"/>
      <c r="WKB60" s="173"/>
      <c r="WKC60" s="173"/>
      <c r="WKD60" s="173"/>
      <c r="WKE60" s="173"/>
      <c r="WKF60" s="173"/>
      <c r="WKG60" s="173"/>
      <c r="WKH60" s="173"/>
      <c r="WKI60" s="173"/>
      <c r="WKJ60" s="173"/>
      <c r="WKK60" s="173"/>
      <c r="WKL60" s="173"/>
      <c r="WKM60" s="173"/>
      <c r="WKN60" s="173"/>
      <c r="WKO60" s="173"/>
      <c r="WKP60" s="173"/>
      <c r="WKQ60" s="173"/>
      <c r="WKR60" s="173"/>
      <c r="WKS60" s="173"/>
      <c r="WKT60" s="173"/>
      <c r="WKU60" s="173"/>
      <c r="WKV60" s="173"/>
      <c r="WKW60" s="173"/>
      <c r="WKX60" s="173"/>
      <c r="WKY60" s="173"/>
      <c r="WKZ60" s="173"/>
      <c r="WLA60" s="173"/>
      <c r="WLB60" s="173"/>
      <c r="WLC60" s="173"/>
      <c r="WLD60" s="173"/>
      <c r="WLE60" s="173"/>
      <c r="WLF60" s="173"/>
      <c r="WLG60" s="173"/>
      <c r="WLH60" s="173"/>
      <c r="WLI60" s="173"/>
      <c r="WLJ60" s="173"/>
      <c r="WLK60" s="173"/>
      <c r="WLL60" s="173"/>
      <c r="WLM60" s="173"/>
      <c r="WLN60" s="173"/>
      <c r="WLO60" s="173"/>
      <c r="WLP60" s="173"/>
      <c r="WLQ60" s="173"/>
      <c r="WLR60" s="173"/>
      <c r="WLS60" s="173"/>
      <c r="WLT60" s="173"/>
      <c r="WLU60" s="173"/>
      <c r="WLV60" s="173"/>
      <c r="WLW60" s="173"/>
      <c r="WLX60" s="173"/>
      <c r="WLY60" s="173"/>
      <c r="WLZ60" s="173"/>
      <c r="WMA60" s="173"/>
      <c r="WMB60" s="173"/>
      <c r="WMC60" s="173"/>
      <c r="WMD60" s="173"/>
      <c r="WME60" s="173"/>
      <c r="WMF60" s="173"/>
      <c r="WMG60" s="173"/>
      <c r="WMH60" s="173"/>
      <c r="WMI60" s="173"/>
      <c r="WMJ60" s="173"/>
      <c r="WMK60" s="173"/>
      <c r="WML60" s="173"/>
      <c r="WMM60" s="173"/>
      <c r="WMN60" s="173"/>
      <c r="WMO60" s="173"/>
      <c r="WMP60" s="173"/>
      <c r="WMQ60" s="173"/>
      <c r="WMR60" s="173"/>
      <c r="WMS60" s="173"/>
      <c r="WMT60" s="173"/>
      <c r="WMU60" s="173"/>
      <c r="WMV60" s="173"/>
      <c r="WMW60" s="173"/>
      <c r="WMX60" s="173"/>
      <c r="WMY60" s="173"/>
      <c r="WMZ60" s="173"/>
      <c r="WNA60" s="173"/>
      <c r="WNB60" s="173"/>
      <c r="WNC60" s="173"/>
      <c r="WND60" s="173"/>
      <c r="WNE60" s="173"/>
      <c r="WNF60" s="173"/>
      <c r="WNG60" s="173"/>
      <c r="WNH60" s="173"/>
      <c r="WNI60" s="173"/>
      <c r="WNJ60" s="173"/>
      <c r="WNK60" s="173"/>
      <c r="WNL60" s="173"/>
      <c r="WNM60" s="173"/>
      <c r="WNN60" s="173"/>
      <c r="WNO60" s="173"/>
      <c r="WNP60" s="173"/>
      <c r="WNQ60" s="173"/>
      <c r="WNR60" s="173"/>
      <c r="WNS60" s="173"/>
      <c r="WNT60" s="173"/>
      <c r="WNU60" s="173"/>
      <c r="WNV60" s="173"/>
      <c r="WNW60" s="173"/>
      <c r="WNX60" s="173"/>
      <c r="WNY60" s="173"/>
      <c r="WNZ60" s="173"/>
      <c r="WOA60" s="173"/>
      <c r="WOB60" s="173"/>
      <c r="WOC60" s="173"/>
      <c r="WOD60" s="173"/>
      <c r="WOE60" s="173"/>
      <c r="WOF60" s="173"/>
      <c r="WOG60" s="173"/>
      <c r="WOH60" s="173"/>
      <c r="WOI60" s="173"/>
      <c r="WOJ60" s="173"/>
      <c r="WOK60" s="173"/>
      <c r="WOL60" s="173"/>
      <c r="WOM60" s="173"/>
      <c r="WON60" s="173"/>
      <c r="WOO60" s="173"/>
      <c r="WOP60" s="173"/>
      <c r="WOQ60" s="173"/>
      <c r="WOR60" s="173"/>
      <c r="WOS60" s="173"/>
      <c r="WOT60" s="173"/>
      <c r="WOU60" s="173"/>
      <c r="WOV60" s="173"/>
      <c r="WOW60" s="173"/>
      <c r="WOX60" s="173"/>
      <c r="WOY60" s="173"/>
      <c r="WOZ60" s="173"/>
      <c r="WPA60" s="173"/>
      <c r="WPB60" s="173"/>
      <c r="WPC60" s="173"/>
      <c r="WPD60" s="173"/>
      <c r="WPE60" s="173"/>
      <c r="WPF60" s="173"/>
      <c r="WPG60" s="173"/>
      <c r="WPH60" s="173"/>
      <c r="WPI60" s="173"/>
      <c r="WPJ60" s="173"/>
      <c r="WPK60" s="173"/>
      <c r="WPL60" s="173"/>
      <c r="WPM60" s="173"/>
      <c r="WPN60" s="173"/>
      <c r="WPO60" s="173"/>
      <c r="WPP60" s="173"/>
      <c r="WPQ60" s="173"/>
      <c r="WPR60" s="173"/>
      <c r="WPS60" s="173"/>
      <c r="WPT60" s="173"/>
      <c r="WPU60" s="173"/>
      <c r="WPV60" s="173"/>
      <c r="WPW60" s="173"/>
      <c r="WPX60" s="173"/>
      <c r="WPY60" s="173"/>
      <c r="WPZ60" s="173"/>
      <c r="WQA60" s="173"/>
      <c r="WQB60" s="173"/>
      <c r="WQC60" s="173"/>
      <c r="WQD60" s="173"/>
      <c r="WQE60" s="173"/>
      <c r="WQF60" s="173"/>
      <c r="WQG60" s="173"/>
      <c r="WQH60" s="173"/>
      <c r="WQI60" s="173"/>
      <c r="WQJ60" s="173"/>
      <c r="WQK60" s="173"/>
      <c r="WQL60" s="173"/>
      <c r="WQM60" s="173"/>
      <c r="WQN60" s="173"/>
      <c r="WQO60" s="173"/>
      <c r="WQP60" s="173"/>
      <c r="WQQ60" s="173"/>
      <c r="WQR60" s="173"/>
      <c r="WQS60" s="173"/>
      <c r="WQT60" s="173"/>
      <c r="WQU60" s="173"/>
      <c r="WQV60" s="173"/>
      <c r="WQW60" s="173"/>
      <c r="WQX60" s="173"/>
      <c r="WQY60" s="173"/>
      <c r="WQZ60" s="173"/>
      <c r="WRA60" s="173"/>
      <c r="WRB60" s="173"/>
      <c r="WRC60" s="173"/>
      <c r="WRD60" s="173"/>
      <c r="WRE60" s="173"/>
      <c r="WRF60" s="173"/>
      <c r="WRG60" s="173"/>
      <c r="WRH60" s="173"/>
      <c r="WRI60" s="173"/>
      <c r="WRJ60" s="173"/>
      <c r="WRK60" s="173"/>
      <c r="WRL60" s="173"/>
      <c r="WRM60" s="173"/>
      <c r="WRN60" s="173"/>
      <c r="WRO60" s="173"/>
      <c r="WRP60" s="173"/>
      <c r="WRQ60" s="173"/>
      <c r="WRR60" s="173"/>
      <c r="WRS60" s="173"/>
      <c r="WRT60" s="173"/>
      <c r="WRU60" s="173"/>
      <c r="WRV60" s="173"/>
      <c r="WRW60" s="173"/>
      <c r="WRX60" s="173"/>
      <c r="WRY60" s="173"/>
      <c r="WRZ60" s="173"/>
      <c r="WSA60" s="173"/>
      <c r="WSB60" s="173"/>
      <c r="WSC60" s="173"/>
      <c r="WSD60" s="173"/>
      <c r="WSE60" s="173"/>
      <c r="WSF60" s="173"/>
      <c r="WSG60" s="173"/>
      <c r="WSH60" s="173"/>
      <c r="WSI60" s="173"/>
      <c r="WSJ60" s="173"/>
      <c r="WSK60" s="173"/>
      <c r="WSL60" s="173"/>
      <c r="WSM60" s="173"/>
      <c r="WSN60" s="173"/>
      <c r="WSO60" s="173"/>
      <c r="WSP60" s="173"/>
      <c r="WSQ60" s="173"/>
      <c r="WSR60" s="173"/>
      <c r="WSS60" s="173"/>
      <c r="WST60" s="173"/>
      <c r="WSU60" s="173"/>
      <c r="WSV60" s="173"/>
      <c r="WSW60" s="173"/>
      <c r="WSX60" s="173"/>
      <c r="WSY60" s="173"/>
      <c r="WSZ60" s="173"/>
      <c r="WTA60" s="173"/>
      <c r="WTB60" s="173"/>
      <c r="WTC60" s="173"/>
      <c r="WTD60" s="173"/>
      <c r="WTE60" s="173"/>
      <c r="WTF60" s="173"/>
      <c r="WTG60" s="173"/>
      <c r="WTH60" s="173"/>
      <c r="WTI60" s="173"/>
      <c r="WTJ60" s="173"/>
      <c r="WTK60" s="173"/>
      <c r="WTL60" s="173"/>
      <c r="WTM60" s="173"/>
      <c r="WTN60" s="173"/>
      <c r="WTO60" s="173"/>
      <c r="WTP60" s="173"/>
      <c r="WTQ60" s="173"/>
      <c r="WTR60" s="173"/>
      <c r="WTS60" s="173"/>
      <c r="WTT60" s="173"/>
      <c r="WTU60" s="173"/>
      <c r="WTV60" s="173"/>
      <c r="WTW60" s="173"/>
      <c r="WTX60" s="173"/>
      <c r="WTY60" s="173"/>
      <c r="WTZ60" s="173"/>
      <c r="WUA60" s="173"/>
      <c r="WUB60" s="173"/>
      <c r="WUC60" s="173"/>
      <c r="WUD60" s="173"/>
      <c r="WUE60" s="173"/>
      <c r="WUF60" s="173"/>
      <c r="WUG60" s="173"/>
      <c r="WUH60" s="173"/>
      <c r="WUI60" s="173"/>
      <c r="WUJ60" s="173"/>
      <c r="WUK60" s="173"/>
      <c r="WUL60" s="173"/>
      <c r="WUM60" s="173"/>
      <c r="WUN60" s="173"/>
      <c r="WUO60" s="173"/>
      <c r="WUP60" s="173"/>
      <c r="WUQ60" s="173"/>
      <c r="WUR60" s="173"/>
      <c r="WUS60" s="173"/>
      <c r="WUT60" s="173"/>
      <c r="WUU60" s="173"/>
      <c r="WUV60" s="173"/>
      <c r="WUW60" s="173"/>
      <c r="WUX60" s="173"/>
      <c r="WUY60" s="173"/>
      <c r="WUZ60" s="173"/>
      <c r="WVA60" s="173"/>
      <c r="WVB60" s="173"/>
      <c r="WVC60" s="173"/>
      <c r="WVD60" s="173"/>
      <c r="WVE60" s="173"/>
      <c r="WVF60" s="173"/>
      <c r="WVG60" s="173"/>
      <c r="WVH60" s="173"/>
      <c r="WVI60" s="173"/>
      <c r="WVJ60" s="173"/>
      <c r="WVK60" s="173"/>
      <c r="WVL60" s="173"/>
      <c r="WVM60" s="173"/>
      <c r="WVN60" s="173"/>
      <c r="WVO60" s="173"/>
      <c r="WVP60" s="173"/>
      <c r="WVQ60" s="173"/>
      <c r="WVR60" s="173"/>
      <c r="WVS60" s="173"/>
      <c r="WVT60" s="173"/>
      <c r="WVU60" s="173"/>
      <c r="WVV60" s="173"/>
    </row>
    <row r="61" spans="1:16142" s="175" customFormat="1" x14ac:dyDescent="0.2">
      <c r="A61" s="173"/>
      <c r="B61" s="173"/>
      <c r="C61" s="173" t="s">
        <v>555</v>
      </c>
      <c r="D61" s="173"/>
      <c r="E61" s="177">
        <v>-2427</v>
      </c>
      <c r="F61" s="177">
        <v>-8902</v>
      </c>
      <c r="G61" s="177">
        <v>-1871</v>
      </c>
      <c r="H61" s="177"/>
      <c r="I61" s="177">
        <v>-63957</v>
      </c>
      <c r="J61" s="177">
        <v>-44124</v>
      </c>
      <c r="K61" s="177">
        <v>-49432</v>
      </c>
      <c r="L61" s="177">
        <v>-59690</v>
      </c>
      <c r="M61" s="177">
        <v>-64223</v>
      </c>
      <c r="N61" s="177">
        <v>-111791</v>
      </c>
      <c r="P61" s="173"/>
      <c r="Q61" s="173"/>
      <c r="R61" s="173"/>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c r="AW61" s="173"/>
      <c r="AX61" s="173"/>
      <c r="AY61" s="173"/>
      <c r="AZ61" s="173"/>
      <c r="BA61" s="173"/>
      <c r="BB61" s="173"/>
      <c r="BC61" s="173"/>
      <c r="BD61" s="173"/>
      <c r="BE61" s="173"/>
      <c r="BF61" s="173"/>
      <c r="BG61" s="173"/>
      <c r="BH61" s="173"/>
      <c r="BI61" s="173"/>
      <c r="BJ61" s="173"/>
      <c r="BK61" s="173"/>
      <c r="BL61" s="173"/>
      <c r="BM61" s="173"/>
      <c r="BN61" s="173"/>
      <c r="BO61" s="173"/>
      <c r="BP61" s="173"/>
      <c r="BQ61" s="173"/>
      <c r="BR61" s="173"/>
      <c r="BS61" s="173"/>
      <c r="BT61" s="173"/>
      <c r="BU61" s="173"/>
      <c r="BV61" s="173"/>
      <c r="BW61" s="173"/>
      <c r="BX61" s="173"/>
      <c r="BY61" s="173"/>
      <c r="BZ61" s="173"/>
      <c r="CA61" s="173"/>
      <c r="CB61" s="173"/>
      <c r="CC61" s="173"/>
      <c r="CD61" s="173"/>
      <c r="CE61" s="173"/>
      <c r="CF61" s="173"/>
      <c r="CG61" s="173"/>
      <c r="CH61" s="173"/>
      <c r="CI61" s="173"/>
      <c r="CJ61" s="173"/>
      <c r="CK61" s="173"/>
      <c r="CL61" s="173"/>
      <c r="CM61" s="173"/>
      <c r="CN61" s="173"/>
      <c r="CO61" s="173"/>
      <c r="CP61" s="173"/>
      <c r="CQ61" s="173"/>
      <c r="CR61" s="173"/>
      <c r="CS61" s="173"/>
      <c r="CT61" s="173"/>
      <c r="CU61" s="173"/>
      <c r="CV61" s="173"/>
      <c r="CW61" s="173"/>
      <c r="CX61" s="173"/>
      <c r="CY61" s="173"/>
      <c r="CZ61" s="173"/>
      <c r="DA61" s="173"/>
      <c r="DB61" s="173"/>
      <c r="DC61" s="173"/>
      <c r="DD61" s="173"/>
      <c r="DE61" s="173"/>
      <c r="DF61" s="173"/>
      <c r="DG61" s="173"/>
      <c r="DH61" s="173"/>
      <c r="DI61" s="173"/>
      <c r="DJ61" s="173"/>
      <c r="DK61" s="173"/>
      <c r="DL61" s="173"/>
      <c r="DM61" s="173"/>
      <c r="DN61" s="173"/>
      <c r="DO61" s="173"/>
      <c r="DP61" s="173"/>
      <c r="DQ61" s="173"/>
      <c r="DR61" s="173"/>
      <c r="DS61" s="173"/>
      <c r="DT61" s="173"/>
      <c r="DU61" s="173"/>
      <c r="DV61" s="173"/>
      <c r="DW61" s="173"/>
      <c r="DX61" s="173"/>
      <c r="DY61" s="173"/>
      <c r="DZ61" s="173"/>
      <c r="EA61" s="173"/>
      <c r="EB61" s="173"/>
      <c r="EC61" s="173"/>
      <c r="ED61" s="173"/>
      <c r="EE61" s="173"/>
      <c r="EF61" s="173"/>
      <c r="EG61" s="173"/>
      <c r="EH61" s="173"/>
      <c r="EI61" s="173"/>
      <c r="EJ61" s="173"/>
      <c r="EK61" s="173"/>
      <c r="EL61" s="173"/>
      <c r="EM61" s="173"/>
      <c r="EN61" s="173"/>
      <c r="EO61" s="173"/>
      <c r="EP61" s="173"/>
      <c r="EQ61" s="173"/>
      <c r="ER61" s="173"/>
      <c r="ES61" s="173"/>
      <c r="ET61" s="173"/>
      <c r="EU61" s="173"/>
      <c r="EV61" s="173"/>
      <c r="EW61" s="173"/>
      <c r="EX61" s="173"/>
      <c r="EY61" s="173"/>
      <c r="EZ61" s="173"/>
      <c r="FA61" s="173"/>
      <c r="FB61" s="173"/>
      <c r="FC61" s="173"/>
      <c r="FD61" s="173"/>
      <c r="FE61" s="173"/>
      <c r="FF61" s="173"/>
      <c r="FG61" s="173"/>
      <c r="FH61" s="173"/>
      <c r="FI61" s="173"/>
      <c r="FJ61" s="173"/>
      <c r="FK61" s="173"/>
      <c r="FL61" s="173"/>
      <c r="FM61" s="173"/>
      <c r="FN61" s="173"/>
      <c r="FO61" s="173"/>
      <c r="FP61" s="173"/>
      <c r="FQ61" s="173"/>
      <c r="FR61" s="173"/>
      <c r="FS61" s="173"/>
      <c r="FT61" s="173"/>
      <c r="FU61" s="173"/>
      <c r="FV61" s="173"/>
      <c r="FW61" s="173"/>
      <c r="FX61" s="173"/>
      <c r="FY61" s="173"/>
      <c r="FZ61" s="173"/>
      <c r="GA61" s="173"/>
      <c r="GB61" s="173"/>
      <c r="GC61" s="173"/>
      <c r="GD61" s="173"/>
      <c r="GE61" s="173"/>
      <c r="GF61" s="173"/>
      <c r="GG61" s="173"/>
      <c r="GH61" s="173"/>
      <c r="GI61" s="173"/>
      <c r="GJ61" s="173"/>
      <c r="GK61" s="173"/>
      <c r="GL61" s="173"/>
      <c r="GM61" s="173"/>
      <c r="GN61" s="173"/>
      <c r="GO61" s="173"/>
      <c r="GP61" s="173"/>
      <c r="GQ61" s="173"/>
      <c r="GR61" s="173"/>
      <c r="GS61" s="173"/>
      <c r="GT61" s="173"/>
      <c r="GU61" s="173"/>
      <c r="GV61" s="173"/>
      <c r="GW61" s="173"/>
      <c r="GX61" s="173"/>
      <c r="GY61" s="173"/>
      <c r="GZ61" s="173"/>
      <c r="HA61" s="173"/>
      <c r="HB61" s="173"/>
      <c r="HC61" s="173"/>
      <c r="HD61" s="173"/>
      <c r="HE61" s="173"/>
      <c r="HF61" s="173"/>
      <c r="HG61" s="173"/>
      <c r="HH61" s="173"/>
      <c r="HI61" s="173"/>
      <c r="HJ61" s="173"/>
      <c r="HK61" s="173"/>
      <c r="HL61" s="173"/>
      <c r="HM61" s="173"/>
      <c r="HN61" s="173"/>
      <c r="HO61" s="173"/>
      <c r="HP61" s="173"/>
      <c r="HQ61" s="173"/>
      <c r="HR61" s="173"/>
      <c r="HS61" s="173"/>
      <c r="HT61" s="173"/>
      <c r="HU61" s="173"/>
      <c r="HV61" s="173"/>
      <c r="HW61" s="173"/>
      <c r="HX61" s="173"/>
      <c r="HY61" s="173"/>
      <c r="HZ61" s="173"/>
      <c r="IA61" s="173"/>
      <c r="IB61" s="173"/>
      <c r="IC61" s="173"/>
      <c r="ID61" s="173"/>
      <c r="IE61" s="173"/>
      <c r="IF61" s="173"/>
      <c r="IG61" s="173"/>
      <c r="IH61" s="173"/>
      <c r="II61" s="173"/>
      <c r="IJ61" s="173"/>
      <c r="IK61" s="173"/>
      <c r="IL61" s="173"/>
      <c r="IM61" s="173"/>
      <c r="IN61" s="173"/>
      <c r="IO61" s="173"/>
      <c r="IP61" s="173"/>
      <c r="IQ61" s="173"/>
      <c r="IR61" s="173"/>
      <c r="IS61" s="173"/>
      <c r="IT61" s="173"/>
      <c r="IU61" s="173"/>
      <c r="IV61" s="173"/>
      <c r="IW61" s="173"/>
      <c r="IX61" s="173"/>
      <c r="IY61" s="173"/>
      <c r="IZ61" s="173"/>
      <c r="JA61" s="173"/>
      <c r="JB61" s="173"/>
      <c r="JC61" s="173"/>
      <c r="JD61" s="173"/>
      <c r="JE61" s="173"/>
      <c r="JF61" s="173"/>
      <c r="JG61" s="173"/>
      <c r="JH61" s="173"/>
      <c r="JI61" s="173"/>
      <c r="JJ61" s="173"/>
      <c r="JK61" s="173"/>
      <c r="JL61" s="173"/>
      <c r="JM61" s="173"/>
      <c r="JN61" s="173"/>
      <c r="JO61" s="173"/>
      <c r="JP61" s="173"/>
      <c r="JQ61" s="173"/>
      <c r="JR61" s="173"/>
      <c r="JS61" s="173"/>
      <c r="JT61" s="173"/>
      <c r="JU61" s="173"/>
      <c r="JV61" s="173"/>
      <c r="JW61" s="173"/>
      <c r="JX61" s="173"/>
      <c r="JY61" s="173"/>
      <c r="JZ61" s="173"/>
      <c r="KA61" s="173"/>
      <c r="KB61" s="173"/>
      <c r="KC61" s="173"/>
      <c r="KD61" s="173"/>
      <c r="KE61" s="173"/>
      <c r="KF61" s="173"/>
      <c r="KG61" s="173"/>
      <c r="KH61" s="173"/>
      <c r="KI61" s="173"/>
      <c r="KJ61" s="173"/>
      <c r="KK61" s="173"/>
      <c r="KL61" s="173"/>
      <c r="KM61" s="173"/>
      <c r="KN61" s="173"/>
      <c r="KO61" s="173"/>
      <c r="KP61" s="173"/>
      <c r="KQ61" s="173"/>
      <c r="KR61" s="173"/>
      <c r="KS61" s="173"/>
      <c r="KT61" s="173"/>
      <c r="KU61" s="173"/>
      <c r="KV61" s="173"/>
      <c r="KW61" s="173"/>
      <c r="KX61" s="173"/>
      <c r="KY61" s="173"/>
      <c r="KZ61" s="173"/>
      <c r="LA61" s="173"/>
      <c r="LB61" s="173"/>
      <c r="LC61" s="173"/>
      <c r="LD61" s="173"/>
      <c r="LE61" s="173"/>
      <c r="LF61" s="173"/>
      <c r="LG61" s="173"/>
      <c r="LH61" s="173"/>
      <c r="LI61" s="173"/>
      <c r="LJ61" s="173"/>
      <c r="LK61" s="173"/>
      <c r="LL61" s="173"/>
      <c r="LM61" s="173"/>
      <c r="LN61" s="173"/>
      <c r="LO61" s="173"/>
      <c r="LP61" s="173"/>
      <c r="LQ61" s="173"/>
      <c r="LR61" s="173"/>
      <c r="LS61" s="173"/>
      <c r="LT61" s="173"/>
      <c r="LU61" s="173"/>
      <c r="LV61" s="173"/>
      <c r="LW61" s="173"/>
      <c r="LX61" s="173"/>
      <c r="LY61" s="173"/>
      <c r="LZ61" s="173"/>
      <c r="MA61" s="173"/>
      <c r="MB61" s="173"/>
      <c r="MC61" s="173"/>
      <c r="MD61" s="173"/>
      <c r="ME61" s="173"/>
      <c r="MF61" s="173"/>
      <c r="MG61" s="173"/>
      <c r="MH61" s="173"/>
      <c r="MI61" s="173"/>
      <c r="MJ61" s="173"/>
      <c r="MK61" s="173"/>
      <c r="ML61" s="173"/>
      <c r="MM61" s="173"/>
      <c r="MN61" s="173"/>
      <c r="MO61" s="173"/>
      <c r="MP61" s="173"/>
      <c r="MQ61" s="173"/>
      <c r="MR61" s="173"/>
      <c r="MS61" s="173"/>
      <c r="MT61" s="173"/>
      <c r="MU61" s="173"/>
      <c r="MV61" s="173"/>
      <c r="MW61" s="173"/>
      <c r="MX61" s="173"/>
      <c r="MY61" s="173"/>
      <c r="MZ61" s="173"/>
      <c r="NA61" s="173"/>
      <c r="NB61" s="173"/>
      <c r="NC61" s="173"/>
      <c r="ND61" s="173"/>
      <c r="NE61" s="173"/>
      <c r="NF61" s="173"/>
      <c r="NG61" s="173"/>
      <c r="NH61" s="173"/>
      <c r="NI61" s="173"/>
      <c r="NJ61" s="173"/>
      <c r="NK61" s="173"/>
      <c r="NL61" s="173"/>
      <c r="NM61" s="173"/>
      <c r="NN61" s="173"/>
      <c r="NO61" s="173"/>
      <c r="NP61" s="173"/>
      <c r="NQ61" s="173"/>
      <c r="NR61" s="173"/>
      <c r="NS61" s="173"/>
      <c r="NT61" s="173"/>
      <c r="NU61" s="173"/>
      <c r="NV61" s="173"/>
      <c r="NW61" s="173"/>
      <c r="NX61" s="173"/>
      <c r="NY61" s="173"/>
      <c r="NZ61" s="173"/>
      <c r="OA61" s="173"/>
      <c r="OB61" s="173"/>
      <c r="OC61" s="173"/>
      <c r="OD61" s="173"/>
      <c r="OE61" s="173"/>
      <c r="OF61" s="173"/>
      <c r="OG61" s="173"/>
      <c r="OH61" s="173"/>
      <c r="OI61" s="173"/>
      <c r="OJ61" s="173"/>
      <c r="OK61" s="173"/>
      <c r="OL61" s="173"/>
      <c r="OM61" s="173"/>
      <c r="ON61" s="173"/>
      <c r="OO61" s="173"/>
      <c r="OP61" s="173"/>
      <c r="OQ61" s="173"/>
      <c r="OR61" s="173"/>
      <c r="OS61" s="173"/>
      <c r="OT61" s="173"/>
      <c r="OU61" s="173"/>
      <c r="OV61" s="173"/>
      <c r="OW61" s="173"/>
      <c r="OX61" s="173"/>
      <c r="OY61" s="173"/>
      <c r="OZ61" s="173"/>
      <c r="PA61" s="173"/>
      <c r="PB61" s="173"/>
      <c r="PC61" s="173"/>
      <c r="PD61" s="173"/>
      <c r="PE61" s="173"/>
      <c r="PF61" s="173"/>
      <c r="PG61" s="173"/>
      <c r="PH61" s="173"/>
      <c r="PI61" s="173"/>
      <c r="PJ61" s="173"/>
      <c r="PK61" s="173"/>
      <c r="PL61" s="173"/>
      <c r="PM61" s="173"/>
      <c r="PN61" s="173"/>
      <c r="PO61" s="173"/>
      <c r="PP61" s="173"/>
      <c r="PQ61" s="173"/>
      <c r="PR61" s="173"/>
      <c r="PS61" s="173"/>
      <c r="PT61" s="173"/>
      <c r="PU61" s="173"/>
      <c r="PV61" s="173"/>
      <c r="PW61" s="173"/>
      <c r="PX61" s="173"/>
      <c r="PY61" s="173"/>
      <c r="PZ61" s="173"/>
      <c r="QA61" s="173"/>
      <c r="QB61" s="173"/>
      <c r="QC61" s="173"/>
      <c r="QD61" s="173"/>
      <c r="QE61" s="173"/>
      <c r="QF61" s="173"/>
      <c r="QG61" s="173"/>
      <c r="QH61" s="173"/>
      <c r="QI61" s="173"/>
      <c r="QJ61" s="173"/>
      <c r="QK61" s="173"/>
      <c r="QL61" s="173"/>
      <c r="QM61" s="173"/>
      <c r="QN61" s="173"/>
      <c r="QO61" s="173"/>
      <c r="QP61" s="173"/>
      <c r="QQ61" s="173"/>
      <c r="QR61" s="173"/>
      <c r="QS61" s="173"/>
      <c r="QT61" s="173"/>
      <c r="QU61" s="173"/>
      <c r="QV61" s="173"/>
      <c r="QW61" s="173"/>
      <c r="QX61" s="173"/>
      <c r="QY61" s="173"/>
      <c r="QZ61" s="173"/>
      <c r="RA61" s="173"/>
      <c r="RB61" s="173"/>
      <c r="RC61" s="173"/>
      <c r="RD61" s="173"/>
      <c r="RE61" s="173"/>
      <c r="RF61" s="173"/>
      <c r="RG61" s="173"/>
      <c r="RH61" s="173"/>
      <c r="RI61" s="173"/>
      <c r="RJ61" s="173"/>
      <c r="RK61" s="173"/>
      <c r="RL61" s="173"/>
      <c r="RM61" s="173"/>
      <c r="RN61" s="173"/>
      <c r="RO61" s="173"/>
      <c r="RP61" s="173"/>
      <c r="RQ61" s="173"/>
      <c r="RR61" s="173"/>
      <c r="RS61" s="173"/>
      <c r="RT61" s="173"/>
      <c r="RU61" s="173"/>
      <c r="RV61" s="173"/>
      <c r="RW61" s="173"/>
      <c r="RX61" s="173"/>
      <c r="RY61" s="173"/>
      <c r="RZ61" s="173"/>
      <c r="SA61" s="173"/>
      <c r="SB61" s="173"/>
      <c r="SC61" s="173"/>
      <c r="SD61" s="173"/>
      <c r="SE61" s="173"/>
      <c r="SF61" s="173"/>
      <c r="SG61" s="173"/>
      <c r="SH61" s="173"/>
      <c r="SI61" s="173"/>
      <c r="SJ61" s="173"/>
      <c r="SK61" s="173"/>
      <c r="SL61" s="173"/>
      <c r="SM61" s="173"/>
      <c r="SN61" s="173"/>
      <c r="SO61" s="173"/>
      <c r="SP61" s="173"/>
      <c r="SQ61" s="173"/>
      <c r="SR61" s="173"/>
      <c r="SS61" s="173"/>
      <c r="ST61" s="173"/>
      <c r="SU61" s="173"/>
      <c r="SV61" s="173"/>
      <c r="SW61" s="173"/>
      <c r="SX61" s="173"/>
      <c r="SY61" s="173"/>
      <c r="SZ61" s="173"/>
      <c r="TA61" s="173"/>
      <c r="TB61" s="173"/>
      <c r="TC61" s="173"/>
      <c r="TD61" s="173"/>
      <c r="TE61" s="173"/>
      <c r="TF61" s="173"/>
      <c r="TG61" s="173"/>
      <c r="TH61" s="173"/>
      <c r="TI61" s="173"/>
      <c r="TJ61" s="173"/>
      <c r="TK61" s="173"/>
      <c r="TL61" s="173"/>
      <c r="TM61" s="173"/>
      <c r="TN61" s="173"/>
      <c r="TO61" s="173"/>
      <c r="TP61" s="173"/>
      <c r="TQ61" s="173"/>
      <c r="TR61" s="173"/>
      <c r="TS61" s="173"/>
      <c r="TT61" s="173"/>
      <c r="TU61" s="173"/>
      <c r="TV61" s="173"/>
      <c r="TW61" s="173"/>
      <c r="TX61" s="173"/>
      <c r="TY61" s="173"/>
      <c r="TZ61" s="173"/>
      <c r="UA61" s="173"/>
      <c r="UB61" s="173"/>
      <c r="UC61" s="173"/>
      <c r="UD61" s="173"/>
      <c r="UE61" s="173"/>
      <c r="UF61" s="173"/>
      <c r="UG61" s="173"/>
      <c r="UH61" s="173"/>
      <c r="UI61" s="173"/>
      <c r="UJ61" s="173"/>
      <c r="UK61" s="173"/>
      <c r="UL61" s="173"/>
      <c r="UM61" s="173"/>
      <c r="UN61" s="173"/>
      <c r="UO61" s="173"/>
      <c r="UP61" s="173"/>
      <c r="UQ61" s="173"/>
      <c r="UR61" s="173"/>
      <c r="US61" s="173"/>
      <c r="UT61" s="173"/>
      <c r="UU61" s="173"/>
      <c r="UV61" s="173"/>
      <c r="UW61" s="173"/>
      <c r="UX61" s="173"/>
      <c r="UY61" s="173"/>
      <c r="UZ61" s="173"/>
      <c r="VA61" s="173"/>
      <c r="VB61" s="173"/>
      <c r="VC61" s="173"/>
      <c r="VD61" s="173"/>
      <c r="VE61" s="173"/>
      <c r="VF61" s="173"/>
      <c r="VG61" s="173"/>
      <c r="VH61" s="173"/>
      <c r="VI61" s="173"/>
      <c r="VJ61" s="173"/>
      <c r="VK61" s="173"/>
      <c r="VL61" s="173"/>
      <c r="VM61" s="173"/>
      <c r="VN61" s="173"/>
      <c r="VO61" s="173"/>
      <c r="VP61" s="173"/>
      <c r="VQ61" s="173"/>
      <c r="VR61" s="173"/>
      <c r="VS61" s="173"/>
      <c r="VT61" s="173"/>
      <c r="VU61" s="173"/>
      <c r="VV61" s="173"/>
      <c r="VW61" s="173"/>
      <c r="VX61" s="173"/>
      <c r="VY61" s="173"/>
      <c r="VZ61" s="173"/>
      <c r="WA61" s="173"/>
      <c r="WB61" s="173"/>
      <c r="WC61" s="173"/>
      <c r="WD61" s="173"/>
      <c r="WE61" s="173"/>
      <c r="WF61" s="173"/>
      <c r="WG61" s="173"/>
      <c r="WH61" s="173"/>
      <c r="WI61" s="173"/>
      <c r="WJ61" s="173"/>
      <c r="WK61" s="173"/>
      <c r="WL61" s="173"/>
      <c r="WM61" s="173"/>
      <c r="WN61" s="173"/>
      <c r="WO61" s="173"/>
      <c r="WP61" s="173"/>
      <c r="WQ61" s="173"/>
      <c r="WR61" s="173"/>
      <c r="WS61" s="173"/>
      <c r="WT61" s="173"/>
      <c r="WU61" s="173"/>
      <c r="WV61" s="173"/>
      <c r="WW61" s="173"/>
      <c r="WX61" s="173"/>
      <c r="WY61" s="173"/>
      <c r="WZ61" s="173"/>
      <c r="XA61" s="173"/>
      <c r="XB61" s="173"/>
      <c r="XC61" s="173"/>
      <c r="XD61" s="173"/>
      <c r="XE61" s="173"/>
      <c r="XF61" s="173"/>
      <c r="XG61" s="173"/>
      <c r="XH61" s="173"/>
      <c r="XI61" s="173"/>
      <c r="XJ61" s="173"/>
      <c r="XK61" s="173"/>
      <c r="XL61" s="173"/>
      <c r="XM61" s="173"/>
      <c r="XN61" s="173"/>
      <c r="XO61" s="173"/>
      <c r="XP61" s="173"/>
      <c r="XQ61" s="173"/>
      <c r="XR61" s="173"/>
      <c r="XS61" s="173"/>
      <c r="XT61" s="173"/>
      <c r="XU61" s="173"/>
      <c r="XV61" s="173"/>
      <c r="XW61" s="173"/>
      <c r="XX61" s="173"/>
      <c r="XY61" s="173"/>
      <c r="XZ61" s="173"/>
      <c r="YA61" s="173"/>
      <c r="YB61" s="173"/>
      <c r="YC61" s="173"/>
      <c r="YD61" s="173"/>
      <c r="YE61" s="173"/>
      <c r="YF61" s="173"/>
      <c r="YG61" s="173"/>
      <c r="YH61" s="173"/>
      <c r="YI61" s="173"/>
      <c r="YJ61" s="173"/>
      <c r="YK61" s="173"/>
      <c r="YL61" s="173"/>
      <c r="YM61" s="173"/>
      <c r="YN61" s="173"/>
      <c r="YO61" s="173"/>
      <c r="YP61" s="173"/>
      <c r="YQ61" s="173"/>
      <c r="YR61" s="173"/>
      <c r="YS61" s="173"/>
      <c r="YT61" s="173"/>
      <c r="YU61" s="173"/>
      <c r="YV61" s="173"/>
      <c r="YW61" s="173"/>
      <c r="YX61" s="173"/>
      <c r="YY61" s="173"/>
      <c r="YZ61" s="173"/>
      <c r="ZA61" s="173"/>
      <c r="ZB61" s="173"/>
      <c r="ZC61" s="173"/>
      <c r="ZD61" s="173"/>
      <c r="ZE61" s="173"/>
      <c r="ZF61" s="173"/>
      <c r="ZG61" s="173"/>
      <c r="ZH61" s="173"/>
      <c r="ZI61" s="173"/>
      <c r="ZJ61" s="173"/>
      <c r="ZK61" s="173"/>
      <c r="ZL61" s="173"/>
      <c r="ZM61" s="173"/>
      <c r="ZN61" s="173"/>
      <c r="ZO61" s="173"/>
      <c r="ZP61" s="173"/>
      <c r="ZQ61" s="173"/>
      <c r="ZR61" s="173"/>
      <c r="ZS61" s="173"/>
      <c r="ZT61" s="173"/>
      <c r="ZU61" s="173"/>
      <c r="ZV61" s="173"/>
      <c r="ZW61" s="173"/>
      <c r="ZX61" s="173"/>
      <c r="ZY61" s="173"/>
      <c r="ZZ61" s="173"/>
      <c r="AAA61" s="173"/>
      <c r="AAB61" s="173"/>
      <c r="AAC61" s="173"/>
      <c r="AAD61" s="173"/>
      <c r="AAE61" s="173"/>
      <c r="AAF61" s="173"/>
      <c r="AAG61" s="173"/>
      <c r="AAH61" s="173"/>
      <c r="AAI61" s="173"/>
      <c r="AAJ61" s="173"/>
      <c r="AAK61" s="173"/>
      <c r="AAL61" s="173"/>
      <c r="AAM61" s="173"/>
      <c r="AAN61" s="173"/>
      <c r="AAO61" s="173"/>
      <c r="AAP61" s="173"/>
      <c r="AAQ61" s="173"/>
      <c r="AAR61" s="173"/>
      <c r="AAS61" s="173"/>
      <c r="AAT61" s="173"/>
      <c r="AAU61" s="173"/>
      <c r="AAV61" s="173"/>
      <c r="AAW61" s="173"/>
      <c r="AAX61" s="173"/>
      <c r="AAY61" s="173"/>
      <c r="AAZ61" s="173"/>
      <c r="ABA61" s="173"/>
      <c r="ABB61" s="173"/>
      <c r="ABC61" s="173"/>
      <c r="ABD61" s="173"/>
      <c r="ABE61" s="173"/>
      <c r="ABF61" s="173"/>
      <c r="ABG61" s="173"/>
      <c r="ABH61" s="173"/>
      <c r="ABI61" s="173"/>
      <c r="ABJ61" s="173"/>
      <c r="ABK61" s="173"/>
      <c r="ABL61" s="173"/>
      <c r="ABM61" s="173"/>
      <c r="ABN61" s="173"/>
      <c r="ABO61" s="173"/>
      <c r="ABP61" s="173"/>
      <c r="ABQ61" s="173"/>
      <c r="ABR61" s="173"/>
      <c r="ABS61" s="173"/>
      <c r="ABT61" s="173"/>
      <c r="ABU61" s="173"/>
      <c r="ABV61" s="173"/>
      <c r="ABW61" s="173"/>
      <c r="ABX61" s="173"/>
      <c r="ABY61" s="173"/>
      <c r="ABZ61" s="173"/>
      <c r="ACA61" s="173"/>
      <c r="ACB61" s="173"/>
      <c r="ACC61" s="173"/>
      <c r="ACD61" s="173"/>
      <c r="ACE61" s="173"/>
      <c r="ACF61" s="173"/>
      <c r="ACG61" s="173"/>
      <c r="ACH61" s="173"/>
      <c r="ACI61" s="173"/>
      <c r="ACJ61" s="173"/>
      <c r="ACK61" s="173"/>
      <c r="ACL61" s="173"/>
      <c r="ACM61" s="173"/>
      <c r="ACN61" s="173"/>
      <c r="ACO61" s="173"/>
      <c r="ACP61" s="173"/>
      <c r="ACQ61" s="173"/>
      <c r="ACR61" s="173"/>
      <c r="ACS61" s="173"/>
      <c r="ACT61" s="173"/>
      <c r="ACU61" s="173"/>
      <c r="ACV61" s="173"/>
      <c r="ACW61" s="173"/>
      <c r="ACX61" s="173"/>
      <c r="ACY61" s="173"/>
      <c r="ACZ61" s="173"/>
      <c r="ADA61" s="173"/>
      <c r="ADB61" s="173"/>
      <c r="ADC61" s="173"/>
      <c r="ADD61" s="173"/>
      <c r="ADE61" s="173"/>
      <c r="ADF61" s="173"/>
      <c r="ADG61" s="173"/>
      <c r="ADH61" s="173"/>
      <c r="ADI61" s="173"/>
      <c r="ADJ61" s="173"/>
      <c r="ADK61" s="173"/>
      <c r="ADL61" s="173"/>
      <c r="ADM61" s="173"/>
      <c r="ADN61" s="173"/>
      <c r="ADO61" s="173"/>
      <c r="ADP61" s="173"/>
      <c r="ADQ61" s="173"/>
      <c r="ADR61" s="173"/>
      <c r="ADS61" s="173"/>
      <c r="ADT61" s="173"/>
      <c r="ADU61" s="173"/>
      <c r="ADV61" s="173"/>
      <c r="ADW61" s="173"/>
      <c r="ADX61" s="173"/>
      <c r="ADY61" s="173"/>
      <c r="ADZ61" s="173"/>
      <c r="AEA61" s="173"/>
      <c r="AEB61" s="173"/>
      <c r="AEC61" s="173"/>
      <c r="AED61" s="173"/>
      <c r="AEE61" s="173"/>
      <c r="AEF61" s="173"/>
      <c r="AEG61" s="173"/>
      <c r="AEH61" s="173"/>
      <c r="AEI61" s="173"/>
      <c r="AEJ61" s="173"/>
      <c r="AEK61" s="173"/>
      <c r="AEL61" s="173"/>
      <c r="AEM61" s="173"/>
      <c r="AEN61" s="173"/>
      <c r="AEO61" s="173"/>
      <c r="AEP61" s="173"/>
      <c r="AEQ61" s="173"/>
      <c r="AER61" s="173"/>
      <c r="AES61" s="173"/>
      <c r="AET61" s="173"/>
      <c r="AEU61" s="173"/>
      <c r="AEV61" s="173"/>
      <c r="AEW61" s="173"/>
      <c r="AEX61" s="173"/>
      <c r="AEY61" s="173"/>
      <c r="AEZ61" s="173"/>
      <c r="AFA61" s="173"/>
      <c r="AFB61" s="173"/>
      <c r="AFC61" s="173"/>
      <c r="AFD61" s="173"/>
      <c r="AFE61" s="173"/>
      <c r="AFF61" s="173"/>
      <c r="AFG61" s="173"/>
      <c r="AFH61" s="173"/>
      <c r="AFI61" s="173"/>
      <c r="AFJ61" s="173"/>
      <c r="AFK61" s="173"/>
      <c r="AFL61" s="173"/>
      <c r="AFM61" s="173"/>
      <c r="AFN61" s="173"/>
      <c r="AFO61" s="173"/>
      <c r="AFP61" s="173"/>
      <c r="AFQ61" s="173"/>
      <c r="AFR61" s="173"/>
      <c r="AFS61" s="173"/>
      <c r="AFT61" s="173"/>
      <c r="AFU61" s="173"/>
      <c r="AFV61" s="173"/>
      <c r="AFW61" s="173"/>
      <c r="AFX61" s="173"/>
      <c r="AFY61" s="173"/>
      <c r="AFZ61" s="173"/>
      <c r="AGA61" s="173"/>
      <c r="AGB61" s="173"/>
      <c r="AGC61" s="173"/>
      <c r="AGD61" s="173"/>
      <c r="AGE61" s="173"/>
      <c r="AGF61" s="173"/>
      <c r="AGG61" s="173"/>
      <c r="AGH61" s="173"/>
      <c r="AGI61" s="173"/>
      <c r="AGJ61" s="173"/>
      <c r="AGK61" s="173"/>
      <c r="AGL61" s="173"/>
      <c r="AGM61" s="173"/>
      <c r="AGN61" s="173"/>
      <c r="AGO61" s="173"/>
      <c r="AGP61" s="173"/>
      <c r="AGQ61" s="173"/>
      <c r="AGR61" s="173"/>
      <c r="AGS61" s="173"/>
      <c r="AGT61" s="173"/>
      <c r="AGU61" s="173"/>
      <c r="AGV61" s="173"/>
      <c r="AGW61" s="173"/>
      <c r="AGX61" s="173"/>
      <c r="AGY61" s="173"/>
      <c r="AGZ61" s="173"/>
      <c r="AHA61" s="173"/>
      <c r="AHB61" s="173"/>
      <c r="AHC61" s="173"/>
      <c r="AHD61" s="173"/>
      <c r="AHE61" s="173"/>
      <c r="AHF61" s="173"/>
      <c r="AHG61" s="173"/>
      <c r="AHH61" s="173"/>
      <c r="AHI61" s="173"/>
      <c r="AHJ61" s="173"/>
      <c r="AHK61" s="173"/>
      <c r="AHL61" s="173"/>
      <c r="AHM61" s="173"/>
      <c r="AHN61" s="173"/>
      <c r="AHO61" s="173"/>
      <c r="AHP61" s="173"/>
      <c r="AHQ61" s="173"/>
      <c r="AHR61" s="173"/>
      <c r="AHS61" s="173"/>
      <c r="AHT61" s="173"/>
      <c r="AHU61" s="173"/>
      <c r="AHV61" s="173"/>
      <c r="AHW61" s="173"/>
      <c r="AHX61" s="173"/>
      <c r="AHY61" s="173"/>
      <c r="AHZ61" s="173"/>
      <c r="AIA61" s="173"/>
      <c r="AIB61" s="173"/>
      <c r="AIC61" s="173"/>
      <c r="AID61" s="173"/>
      <c r="AIE61" s="173"/>
      <c r="AIF61" s="173"/>
      <c r="AIG61" s="173"/>
      <c r="AIH61" s="173"/>
      <c r="AII61" s="173"/>
      <c r="AIJ61" s="173"/>
      <c r="AIK61" s="173"/>
      <c r="AIL61" s="173"/>
      <c r="AIM61" s="173"/>
      <c r="AIN61" s="173"/>
      <c r="AIO61" s="173"/>
      <c r="AIP61" s="173"/>
      <c r="AIQ61" s="173"/>
      <c r="AIR61" s="173"/>
      <c r="AIS61" s="173"/>
      <c r="AIT61" s="173"/>
      <c r="AIU61" s="173"/>
      <c r="AIV61" s="173"/>
      <c r="AIW61" s="173"/>
      <c r="AIX61" s="173"/>
      <c r="AIY61" s="173"/>
      <c r="AIZ61" s="173"/>
      <c r="AJA61" s="173"/>
      <c r="AJB61" s="173"/>
      <c r="AJC61" s="173"/>
      <c r="AJD61" s="173"/>
      <c r="AJE61" s="173"/>
      <c r="AJF61" s="173"/>
      <c r="AJG61" s="173"/>
      <c r="AJH61" s="173"/>
      <c r="AJI61" s="173"/>
      <c r="AJJ61" s="173"/>
      <c r="AJK61" s="173"/>
      <c r="AJL61" s="173"/>
      <c r="AJM61" s="173"/>
      <c r="AJN61" s="173"/>
      <c r="AJO61" s="173"/>
      <c r="AJP61" s="173"/>
      <c r="AJQ61" s="173"/>
      <c r="AJR61" s="173"/>
      <c r="AJS61" s="173"/>
      <c r="AJT61" s="173"/>
      <c r="AJU61" s="173"/>
      <c r="AJV61" s="173"/>
      <c r="AJW61" s="173"/>
      <c r="AJX61" s="173"/>
      <c r="AJY61" s="173"/>
      <c r="AJZ61" s="173"/>
      <c r="AKA61" s="173"/>
      <c r="AKB61" s="173"/>
      <c r="AKC61" s="173"/>
      <c r="AKD61" s="173"/>
      <c r="AKE61" s="173"/>
      <c r="AKF61" s="173"/>
      <c r="AKG61" s="173"/>
      <c r="AKH61" s="173"/>
      <c r="AKI61" s="173"/>
      <c r="AKJ61" s="173"/>
      <c r="AKK61" s="173"/>
      <c r="AKL61" s="173"/>
      <c r="AKM61" s="173"/>
      <c r="AKN61" s="173"/>
      <c r="AKO61" s="173"/>
      <c r="AKP61" s="173"/>
      <c r="AKQ61" s="173"/>
      <c r="AKR61" s="173"/>
      <c r="AKS61" s="173"/>
      <c r="AKT61" s="173"/>
      <c r="AKU61" s="173"/>
      <c r="AKV61" s="173"/>
      <c r="AKW61" s="173"/>
      <c r="AKX61" s="173"/>
      <c r="AKY61" s="173"/>
      <c r="AKZ61" s="173"/>
      <c r="ALA61" s="173"/>
      <c r="ALB61" s="173"/>
      <c r="ALC61" s="173"/>
      <c r="ALD61" s="173"/>
      <c r="ALE61" s="173"/>
      <c r="ALF61" s="173"/>
      <c r="ALG61" s="173"/>
      <c r="ALH61" s="173"/>
      <c r="ALI61" s="173"/>
      <c r="ALJ61" s="173"/>
      <c r="ALK61" s="173"/>
      <c r="ALL61" s="173"/>
      <c r="ALM61" s="173"/>
      <c r="ALN61" s="173"/>
      <c r="ALO61" s="173"/>
      <c r="ALP61" s="173"/>
      <c r="ALQ61" s="173"/>
      <c r="ALR61" s="173"/>
      <c r="ALS61" s="173"/>
      <c r="ALT61" s="173"/>
      <c r="ALU61" s="173"/>
      <c r="ALV61" s="173"/>
      <c r="ALW61" s="173"/>
      <c r="ALX61" s="173"/>
      <c r="ALY61" s="173"/>
      <c r="ALZ61" s="173"/>
      <c r="AMA61" s="173"/>
      <c r="AMB61" s="173"/>
      <c r="AMC61" s="173"/>
      <c r="AMD61" s="173"/>
      <c r="AME61" s="173"/>
      <c r="AMF61" s="173"/>
      <c r="AMG61" s="173"/>
      <c r="AMH61" s="173"/>
      <c r="AMI61" s="173"/>
      <c r="AMJ61" s="173"/>
      <c r="AMK61" s="173"/>
      <c r="AML61" s="173"/>
      <c r="AMM61" s="173"/>
      <c r="AMN61" s="173"/>
      <c r="AMO61" s="173"/>
      <c r="AMP61" s="173"/>
      <c r="AMQ61" s="173"/>
      <c r="AMR61" s="173"/>
      <c r="AMS61" s="173"/>
      <c r="AMT61" s="173"/>
      <c r="AMU61" s="173"/>
      <c r="AMV61" s="173"/>
      <c r="AMW61" s="173"/>
      <c r="AMX61" s="173"/>
      <c r="AMY61" s="173"/>
      <c r="AMZ61" s="173"/>
      <c r="ANA61" s="173"/>
      <c r="ANB61" s="173"/>
      <c r="ANC61" s="173"/>
      <c r="AND61" s="173"/>
      <c r="ANE61" s="173"/>
      <c r="ANF61" s="173"/>
      <c r="ANG61" s="173"/>
      <c r="ANH61" s="173"/>
      <c r="ANI61" s="173"/>
      <c r="ANJ61" s="173"/>
      <c r="ANK61" s="173"/>
      <c r="ANL61" s="173"/>
      <c r="ANM61" s="173"/>
      <c r="ANN61" s="173"/>
      <c r="ANO61" s="173"/>
      <c r="ANP61" s="173"/>
      <c r="ANQ61" s="173"/>
      <c r="ANR61" s="173"/>
      <c r="ANS61" s="173"/>
      <c r="ANT61" s="173"/>
      <c r="ANU61" s="173"/>
      <c r="ANV61" s="173"/>
      <c r="ANW61" s="173"/>
      <c r="ANX61" s="173"/>
      <c r="ANY61" s="173"/>
      <c r="ANZ61" s="173"/>
      <c r="AOA61" s="173"/>
      <c r="AOB61" s="173"/>
      <c r="AOC61" s="173"/>
      <c r="AOD61" s="173"/>
      <c r="AOE61" s="173"/>
      <c r="AOF61" s="173"/>
      <c r="AOG61" s="173"/>
      <c r="AOH61" s="173"/>
      <c r="AOI61" s="173"/>
      <c r="AOJ61" s="173"/>
      <c r="AOK61" s="173"/>
      <c r="AOL61" s="173"/>
      <c r="AOM61" s="173"/>
      <c r="AON61" s="173"/>
      <c r="AOO61" s="173"/>
      <c r="AOP61" s="173"/>
      <c r="AOQ61" s="173"/>
      <c r="AOR61" s="173"/>
      <c r="AOS61" s="173"/>
      <c r="AOT61" s="173"/>
      <c r="AOU61" s="173"/>
      <c r="AOV61" s="173"/>
      <c r="AOW61" s="173"/>
      <c r="AOX61" s="173"/>
      <c r="AOY61" s="173"/>
      <c r="AOZ61" s="173"/>
      <c r="APA61" s="173"/>
      <c r="APB61" s="173"/>
      <c r="APC61" s="173"/>
      <c r="APD61" s="173"/>
      <c r="APE61" s="173"/>
      <c r="APF61" s="173"/>
      <c r="APG61" s="173"/>
      <c r="APH61" s="173"/>
      <c r="API61" s="173"/>
      <c r="APJ61" s="173"/>
      <c r="APK61" s="173"/>
      <c r="APL61" s="173"/>
      <c r="APM61" s="173"/>
      <c r="APN61" s="173"/>
      <c r="APO61" s="173"/>
      <c r="APP61" s="173"/>
      <c r="APQ61" s="173"/>
      <c r="APR61" s="173"/>
      <c r="APS61" s="173"/>
      <c r="APT61" s="173"/>
      <c r="APU61" s="173"/>
      <c r="APV61" s="173"/>
      <c r="APW61" s="173"/>
      <c r="APX61" s="173"/>
      <c r="APY61" s="173"/>
      <c r="APZ61" s="173"/>
      <c r="AQA61" s="173"/>
      <c r="AQB61" s="173"/>
      <c r="AQC61" s="173"/>
      <c r="AQD61" s="173"/>
      <c r="AQE61" s="173"/>
      <c r="AQF61" s="173"/>
      <c r="AQG61" s="173"/>
      <c r="AQH61" s="173"/>
      <c r="AQI61" s="173"/>
      <c r="AQJ61" s="173"/>
      <c r="AQK61" s="173"/>
      <c r="AQL61" s="173"/>
      <c r="AQM61" s="173"/>
      <c r="AQN61" s="173"/>
      <c r="AQO61" s="173"/>
      <c r="AQP61" s="173"/>
      <c r="AQQ61" s="173"/>
      <c r="AQR61" s="173"/>
      <c r="AQS61" s="173"/>
      <c r="AQT61" s="173"/>
      <c r="AQU61" s="173"/>
      <c r="AQV61" s="173"/>
      <c r="AQW61" s="173"/>
      <c r="AQX61" s="173"/>
      <c r="AQY61" s="173"/>
      <c r="AQZ61" s="173"/>
      <c r="ARA61" s="173"/>
      <c r="ARB61" s="173"/>
      <c r="ARC61" s="173"/>
      <c r="ARD61" s="173"/>
      <c r="ARE61" s="173"/>
      <c r="ARF61" s="173"/>
      <c r="ARG61" s="173"/>
      <c r="ARH61" s="173"/>
      <c r="ARI61" s="173"/>
      <c r="ARJ61" s="173"/>
      <c r="ARK61" s="173"/>
      <c r="ARL61" s="173"/>
      <c r="ARM61" s="173"/>
      <c r="ARN61" s="173"/>
      <c r="ARO61" s="173"/>
      <c r="ARP61" s="173"/>
      <c r="ARQ61" s="173"/>
      <c r="ARR61" s="173"/>
      <c r="ARS61" s="173"/>
      <c r="ART61" s="173"/>
      <c r="ARU61" s="173"/>
      <c r="ARV61" s="173"/>
      <c r="ARW61" s="173"/>
      <c r="ARX61" s="173"/>
      <c r="ARY61" s="173"/>
      <c r="ARZ61" s="173"/>
      <c r="ASA61" s="173"/>
      <c r="ASB61" s="173"/>
      <c r="ASC61" s="173"/>
      <c r="ASD61" s="173"/>
      <c r="ASE61" s="173"/>
      <c r="ASF61" s="173"/>
      <c r="ASG61" s="173"/>
      <c r="ASH61" s="173"/>
      <c r="ASI61" s="173"/>
      <c r="ASJ61" s="173"/>
      <c r="ASK61" s="173"/>
      <c r="ASL61" s="173"/>
      <c r="ASM61" s="173"/>
      <c r="ASN61" s="173"/>
      <c r="ASO61" s="173"/>
      <c r="ASP61" s="173"/>
      <c r="ASQ61" s="173"/>
      <c r="ASR61" s="173"/>
      <c r="ASS61" s="173"/>
      <c r="AST61" s="173"/>
      <c r="ASU61" s="173"/>
      <c r="ASV61" s="173"/>
      <c r="ASW61" s="173"/>
      <c r="ASX61" s="173"/>
      <c r="ASY61" s="173"/>
      <c r="ASZ61" s="173"/>
      <c r="ATA61" s="173"/>
      <c r="ATB61" s="173"/>
      <c r="ATC61" s="173"/>
      <c r="ATD61" s="173"/>
      <c r="ATE61" s="173"/>
      <c r="ATF61" s="173"/>
      <c r="ATG61" s="173"/>
      <c r="ATH61" s="173"/>
      <c r="ATI61" s="173"/>
      <c r="ATJ61" s="173"/>
      <c r="ATK61" s="173"/>
      <c r="ATL61" s="173"/>
      <c r="ATM61" s="173"/>
      <c r="ATN61" s="173"/>
      <c r="ATO61" s="173"/>
      <c r="ATP61" s="173"/>
      <c r="ATQ61" s="173"/>
      <c r="ATR61" s="173"/>
      <c r="ATS61" s="173"/>
      <c r="ATT61" s="173"/>
      <c r="ATU61" s="173"/>
      <c r="ATV61" s="173"/>
      <c r="ATW61" s="173"/>
      <c r="ATX61" s="173"/>
      <c r="ATY61" s="173"/>
      <c r="ATZ61" s="173"/>
      <c r="AUA61" s="173"/>
      <c r="AUB61" s="173"/>
      <c r="AUC61" s="173"/>
      <c r="AUD61" s="173"/>
      <c r="AUE61" s="173"/>
      <c r="AUF61" s="173"/>
      <c r="AUG61" s="173"/>
      <c r="AUH61" s="173"/>
      <c r="AUI61" s="173"/>
      <c r="AUJ61" s="173"/>
      <c r="AUK61" s="173"/>
      <c r="AUL61" s="173"/>
      <c r="AUM61" s="173"/>
      <c r="AUN61" s="173"/>
      <c r="AUO61" s="173"/>
      <c r="AUP61" s="173"/>
      <c r="AUQ61" s="173"/>
      <c r="AUR61" s="173"/>
      <c r="AUS61" s="173"/>
      <c r="AUT61" s="173"/>
      <c r="AUU61" s="173"/>
      <c r="AUV61" s="173"/>
      <c r="AUW61" s="173"/>
      <c r="AUX61" s="173"/>
      <c r="AUY61" s="173"/>
      <c r="AUZ61" s="173"/>
      <c r="AVA61" s="173"/>
      <c r="AVB61" s="173"/>
      <c r="AVC61" s="173"/>
      <c r="AVD61" s="173"/>
      <c r="AVE61" s="173"/>
      <c r="AVF61" s="173"/>
      <c r="AVG61" s="173"/>
      <c r="AVH61" s="173"/>
      <c r="AVI61" s="173"/>
      <c r="AVJ61" s="173"/>
      <c r="AVK61" s="173"/>
      <c r="AVL61" s="173"/>
      <c r="AVM61" s="173"/>
      <c r="AVN61" s="173"/>
      <c r="AVO61" s="173"/>
      <c r="AVP61" s="173"/>
      <c r="AVQ61" s="173"/>
      <c r="AVR61" s="173"/>
      <c r="AVS61" s="173"/>
      <c r="AVT61" s="173"/>
      <c r="AVU61" s="173"/>
      <c r="AVV61" s="173"/>
      <c r="AVW61" s="173"/>
      <c r="AVX61" s="173"/>
      <c r="AVY61" s="173"/>
      <c r="AVZ61" s="173"/>
      <c r="AWA61" s="173"/>
      <c r="AWB61" s="173"/>
      <c r="AWC61" s="173"/>
      <c r="AWD61" s="173"/>
      <c r="AWE61" s="173"/>
      <c r="AWF61" s="173"/>
      <c r="AWG61" s="173"/>
      <c r="AWH61" s="173"/>
      <c r="AWI61" s="173"/>
      <c r="AWJ61" s="173"/>
      <c r="AWK61" s="173"/>
      <c r="AWL61" s="173"/>
      <c r="AWM61" s="173"/>
      <c r="AWN61" s="173"/>
      <c r="AWO61" s="173"/>
      <c r="AWP61" s="173"/>
      <c r="AWQ61" s="173"/>
      <c r="AWR61" s="173"/>
      <c r="AWS61" s="173"/>
      <c r="AWT61" s="173"/>
      <c r="AWU61" s="173"/>
      <c r="AWV61" s="173"/>
      <c r="AWW61" s="173"/>
      <c r="AWX61" s="173"/>
      <c r="AWY61" s="173"/>
      <c r="AWZ61" s="173"/>
      <c r="AXA61" s="173"/>
      <c r="AXB61" s="173"/>
      <c r="AXC61" s="173"/>
      <c r="AXD61" s="173"/>
      <c r="AXE61" s="173"/>
      <c r="AXF61" s="173"/>
      <c r="AXG61" s="173"/>
      <c r="AXH61" s="173"/>
      <c r="AXI61" s="173"/>
      <c r="AXJ61" s="173"/>
      <c r="AXK61" s="173"/>
      <c r="AXL61" s="173"/>
      <c r="AXM61" s="173"/>
      <c r="AXN61" s="173"/>
      <c r="AXO61" s="173"/>
      <c r="AXP61" s="173"/>
      <c r="AXQ61" s="173"/>
      <c r="AXR61" s="173"/>
      <c r="AXS61" s="173"/>
      <c r="AXT61" s="173"/>
      <c r="AXU61" s="173"/>
      <c r="AXV61" s="173"/>
      <c r="AXW61" s="173"/>
      <c r="AXX61" s="173"/>
      <c r="AXY61" s="173"/>
      <c r="AXZ61" s="173"/>
      <c r="AYA61" s="173"/>
      <c r="AYB61" s="173"/>
      <c r="AYC61" s="173"/>
      <c r="AYD61" s="173"/>
      <c r="AYE61" s="173"/>
      <c r="AYF61" s="173"/>
      <c r="AYG61" s="173"/>
      <c r="AYH61" s="173"/>
      <c r="AYI61" s="173"/>
      <c r="AYJ61" s="173"/>
      <c r="AYK61" s="173"/>
      <c r="AYL61" s="173"/>
      <c r="AYM61" s="173"/>
      <c r="AYN61" s="173"/>
      <c r="AYO61" s="173"/>
      <c r="AYP61" s="173"/>
      <c r="AYQ61" s="173"/>
      <c r="AYR61" s="173"/>
      <c r="AYS61" s="173"/>
      <c r="AYT61" s="173"/>
      <c r="AYU61" s="173"/>
      <c r="AYV61" s="173"/>
      <c r="AYW61" s="173"/>
      <c r="AYX61" s="173"/>
      <c r="AYY61" s="173"/>
      <c r="AYZ61" s="173"/>
      <c r="AZA61" s="173"/>
      <c r="AZB61" s="173"/>
      <c r="AZC61" s="173"/>
      <c r="AZD61" s="173"/>
      <c r="AZE61" s="173"/>
      <c r="AZF61" s="173"/>
      <c r="AZG61" s="173"/>
      <c r="AZH61" s="173"/>
      <c r="AZI61" s="173"/>
      <c r="AZJ61" s="173"/>
      <c r="AZK61" s="173"/>
      <c r="AZL61" s="173"/>
      <c r="AZM61" s="173"/>
      <c r="AZN61" s="173"/>
      <c r="AZO61" s="173"/>
      <c r="AZP61" s="173"/>
      <c r="AZQ61" s="173"/>
      <c r="AZR61" s="173"/>
      <c r="AZS61" s="173"/>
      <c r="AZT61" s="173"/>
      <c r="AZU61" s="173"/>
      <c r="AZV61" s="173"/>
      <c r="AZW61" s="173"/>
      <c r="AZX61" s="173"/>
      <c r="AZY61" s="173"/>
      <c r="AZZ61" s="173"/>
      <c r="BAA61" s="173"/>
      <c r="BAB61" s="173"/>
      <c r="BAC61" s="173"/>
      <c r="BAD61" s="173"/>
      <c r="BAE61" s="173"/>
      <c r="BAF61" s="173"/>
      <c r="BAG61" s="173"/>
      <c r="BAH61" s="173"/>
      <c r="BAI61" s="173"/>
      <c r="BAJ61" s="173"/>
      <c r="BAK61" s="173"/>
      <c r="BAL61" s="173"/>
      <c r="BAM61" s="173"/>
      <c r="BAN61" s="173"/>
      <c r="BAO61" s="173"/>
      <c r="BAP61" s="173"/>
      <c r="BAQ61" s="173"/>
      <c r="BAR61" s="173"/>
      <c r="BAS61" s="173"/>
      <c r="BAT61" s="173"/>
      <c r="BAU61" s="173"/>
      <c r="BAV61" s="173"/>
      <c r="BAW61" s="173"/>
      <c r="BAX61" s="173"/>
      <c r="BAY61" s="173"/>
      <c r="BAZ61" s="173"/>
      <c r="BBA61" s="173"/>
      <c r="BBB61" s="173"/>
      <c r="BBC61" s="173"/>
      <c r="BBD61" s="173"/>
      <c r="BBE61" s="173"/>
      <c r="BBF61" s="173"/>
      <c r="BBG61" s="173"/>
      <c r="BBH61" s="173"/>
      <c r="BBI61" s="173"/>
      <c r="BBJ61" s="173"/>
      <c r="BBK61" s="173"/>
      <c r="BBL61" s="173"/>
      <c r="BBM61" s="173"/>
      <c r="BBN61" s="173"/>
      <c r="BBO61" s="173"/>
      <c r="BBP61" s="173"/>
      <c r="BBQ61" s="173"/>
      <c r="BBR61" s="173"/>
      <c r="BBS61" s="173"/>
      <c r="BBT61" s="173"/>
      <c r="BBU61" s="173"/>
      <c r="BBV61" s="173"/>
      <c r="BBW61" s="173"/>
      <c r="BBX61" s="173"/>
      <c r="BBY61" s="173"/>
      <c r="BBZ61" s="173"/>
      <c r="BCA61" s="173"/>
      <c r="BCB61" s="173"/>
      <c r="BCC61" s="173"/>
      <c r="BCD61" s="173"/>
      <c r="BCE61" s="173"/>
      <c r="BCF61" s="173"/>
      <c r="BCG61" s="173"/>
      <c r="BCH61" s="173"/>
      <c r="BCI61" s="173"/>
      <c r="BCJ61" s="173"/>
      <c r="BCK61" s="173"/>
      <c r="BCL61" s="173"/>
      <c r="BCM61" s="173"/>
      <c r="BCN61" s="173"/>
      <c r="BCO61" s="173"/>
      <c r="BCP61" s="173"/>
      <c r="BCQ61" s="173"/>
      <c r="BCR61" s="173"/>
      <c r="BCS61" s="173"/>
      <c r="BCT61" s="173"/>
      <c r="BCU61" s="173"/>
      <c r="BCV61" s="173"/>
      <c r="BCW61" s="173"/>
      <c r="BCX61" s="173"/>
      <c r="BCY61" s="173"/>
      <c r="BCZ61" s="173"/>
      <c r="BDA61" s="173"/>
      <c r="BDB61" s="173"/>
      <c r="BDC61" s="173"/>
      <c r="BDD61" s="173"/>
      <c r="BDE61" s="173"/>
      <c r="BDF61" s="173"/>
      <c r="BDG61" s="173"/>
      <c r="BDH61" s="173"/>
      <c r="BDI61" s="173"/>
      <c r="BDJ61" s="173"/>
      <c r="BDK61" s="173"/>
      <c r="BDL61" s="173"/>
      <c r="BDM61" s="173"/>
      <c r="BDN61" s="173"/>
      <c r="BDO61" s="173"/>
      <c r="BDP61" s="173"/>
      <c r="BDQ61" s="173"/>
      <c r="BDR61" s="173"/>
      <c r="BDS61" s="173"/>
      <c r="BDT61" s="173"/>
      <c r="BDU61" s="173"/>
      <c r="BDV61" s="173"/>
      <c r="BDW61" s="173"/>
      <c r="BDX61" s="173"/>
      <c r="BDY61" s="173"/>
      <c r="BDZ61" s="173"/>
      <c r="BEA61" s="173"/>
      <c r="BEB61" s="173"/>
      <c r="BEC61" s="173"/>
      <c r="BED61" s="173"/>
      <c r="BEE61" s="173"/>
      <c r="BEF61" s="173"/>
      <c r="BEG61" s="173"/>
      <c r="BEH61" s="173"/>
      <c r="BEI61" s="173"/>
      <c r="BEJ61" s="173"/>
      <c r="BEK61" s="173"/>
      <c r="BEL61" s="173"/>
      <c r="BEM61" s="173"/>
      <c r="BEN61" s="173"/>
      <c r="BEO61" s="173"/>
      <c r="BEP61" s="173"/>
      <c r="BEQ61" s="173"/>
      <c r="BER61" s="173"/>
      <c r="BES61" s="173"/>
      <c r="BET61" s="173"/>
      <c r="BEU61" s="173"/>
      <c r="BEV61" s="173"/>
      <c r="BEW61" s="173"/>
      <c r="BEX61" s="173"/>
      <c r="BEY61" s="173"/>
      <c r="BEZ61" s="173"/>
      <c r="BFA61" s="173"/>
      <c r="BFB61" s="173"/>
      <c r="BFC61" s="173"/>
      <c r="BFD61" s="173"/>
      <c r="BFE61" s="173"/>
      <c r="BFF61" s="173"/>
      <c r="BFG61" s="173"/>
      <c r="BFH61" s="173"/>
      <c r="BFI61" s="173"/>
      <c r="BFJ61" s="173"/>
      <c r="BFK61" s="173"/>
      <c r="BFL61" s="173"/>
      <c r="BFM61" s="173"/>
      <c r="BFN61" s="173"/>
      <c r="BFO61" s="173"/>
      <c r="BFP61" s="173"/>
      <c r="BFQ61" s="173"/>
      <c r="BFR61" s="173"/>
      <c r="BFS61" s="173"/>
      <c r="BFT61" s="173"/>
      <c r="BFU61" s="173"/>
      <c r="BFV61" s="173"/>
      <c r="BFW61" s="173"/>
      <c r="BFX61" s="173"/>
      <c r="BFY61" s="173"/>
      <c r="BFZ61" s="173"/>
      <c r="BGA61" s="173"/>
      <c r="BGB61" s="173"/>
      <c r="BGC61" s="173"/>
      <c r="BGD61" s="173"/>
      <c r="BGE61" s="173"/>
      <c r="BGF61" s="173"/>
      <c r="BGG61" s="173"/>
      <c r="BGH61" s="173"/>
      <c r="BGI61" s="173"/>
      <c r="BGJ61" s="173"/>
      <c r="BGK61" s="173"/>
      <c r="BGL61" s="173"/>
      <c r="BGM61" s="173"/>
      <c r="BGN61" s="173"/>
      <c r="BGO61" s="173"/>
      <c r="BGP61" s="173"/>
      <c r="BGQ61" s="173"/>
      <c r="BGR61" s="173"/>
      <c r="BGS61" s="173"/>
      <c r="BGT61" s="173"/>
      <c r="BGU61" s="173"/>
      <c r="BGV61" s="173"/>
      <c r="BGW61" s="173"/>
      <c r="BGX61" s="173"/>
      <c r="BGY61" s="173"/>
      <c r="BGZ61" s="173"/>
      <c r="BHA61" s="173"/>
      <c r="BHB61" s="173"/>
      <c r="BHC61" s="173"/>
      <c r="BHD61" s="173"/>
      <c r="BHE61" s="173"/>
      <c r="BHF61" s="173"/>
      <c r="BHG61" s="173"/>
      <c r="BHH61" s="173"/>
      <c r="BHI61" s="173"/>
      <c r="BHJ61" s="173"/>
      <c r="BHK61" s="173"/>
      <c r="BHL61" s="173"/>
      <c r="BHM61" s="173"/>
      <c r="BHN61" s="173"/>
      <c r="BHO61" s="173"/>
      <c r="BHP61" s="173"/>
      <c r="BHQ61" s="173"/>
      <c r="BHR61" s="173"/>
      <c r="BHS61" s="173"/>
      <c r="BHT61" s="173"/>
      <c r="BHU61" s="173"/>
      <c r="BHV61" s="173"/>
      <c r="BHW61" s="173"/>
      <c r="BHX61" s="173"/>
      <c r="BHY61" s="173"/>
      <c r="BHZ61" s="173"/>
      <c r="BIA61" s="173"/>
      <c r="BIB61" s="173"/>
      <c r="BIC61" s="173"/>
      <c r="BID61" s="173"/>
      <c r="BIE61" s="173"/>
      <c r="BIF61" s="173"/>
      <c r="BIG61" s="173"/>
      <c r="BIH61" s="173"/>
      <c r="BII61" s="173"/>
      <c r="BIJ61" s="173"/>
      <c r="BIK61" s="173"/>
      <c r="BIL61" s="173"/>
      <c r="BIM61" s="173"/>
      <c r="BIN61" s="173"/>
      <c r="BIO61" s="173"/>
      <c r="BIP61" s="173"/>
      <c r="BIQ61" s="173"/>
      <c r="BIR61" s="173"/>
      <c r="BIS61" s="173"/>
      <c r="BIT61" s="173"/>
      <c r="BIU61" s="173"/>
      <c r="BIV61" s="173"/>
      <c r="BIW61" s="173"/>
      <c r="BIX61" s="173"/>
      <c r="BIY61" s="173"/>
      <c r="BIZ61" s="173"/>
      <c r="BJA61" s="173"/>
      <c r="BJB61" s="173"/>
      <c r="BJC61" s="173"/>
      <c r="BJD61" s="173"/>
      <c r="BJE61" s="173"/>
      <c r="BJF61" s="173"/>
      <c r="BJG61" s="173"/>
      <c r="BJH61" s="173"/>
      <c r="BJI61" s="173"/>
      <c r="BJJ61" s="173"/>
      <c r="BJK61" s="173"/>
      <c r="BJL61" s="173"/>
      <c r="BJM61" s="173"/>
      <c r="BJN61" s="173"/>
      <c r="BJO61" s="173"/>
      <c r="BJP61" s="173"/>
      <c r="BJQ61" s="173"/>
      <c r="BJR61" s="173"/>
      <c r="BJS61" s="173"/>
      <c r="BJT61" s="173"/>
      <c r="BJU61" s="173"/>
      <c r="BJV61" s="173"/>
      <c r="BJW61" s="173"/>
      <c r="BJX61" s="173"/>
      <c r="BJY61" s="173"/>
      <c r="BJZ61" s="173"/>
      <c r="BKA61" s="173"/>
      <c r="BKB61" s="173"/>
      <c r="BKC61" s="173"/>
      <c r="BKD61" s="173"/>
      <c r="BKE61" s="173"/>
      <c r="BKF61" s="173"/>
      <c r="BKG61" s="173"/>
      <c r="BKH61" s="173"/>
      <c r="BKI61" s="173"/>
      <c r="BKJ61" s="173"/>
      <c r="BKK61" s="173"/>
      <c r="BKL61" s="173"/>
      <c r="BKM61" s="173"/>
      <c r="BKN61" s="173"/>
      <c r="BKO61" s="173"/>
      <c r="BKP61" s="173"/>
      <c r="BKQ61" s="173"/>
      <c r="BKR61" s="173"/>
      <c r="BKS61" s="173"/>
      <c r="BKT61" s="173"/>
      <c r="BKU61" s="173"/>
      <c r="BKV61" s="173"/>
      <c r="BKW61" s="173"/>
      <c r="BKX61" s="173"/>
      <c r="BKY61" s="173"/>
      <c r="BKZ61" s="173"/>
      <c r="BLA61" s="173"/>
      <c r="BLB61" s="173"/>
      <c r="BLC61" s="173"/>
      <c r="BLD61" s="173"/>
      <c r="BLE61" s="173"/>
      <c r="BLF61" s="173"/>
      <c r="BLG61" s="173"/>
      <c r="BLH61" s="173"/>
      <c r="BLI61" s="173"/>
      <c r="BLJ61" s="173"/>
      <c r="BLK61" s="173"/>
      <c r="BLL61" s="173"/>
      <c r="BLM61" s="173"/>
      <c r="BLN61" s="173"/>
      <c r="BLO61" s="173"/>
      <c r="BLP61" s="173"/>
      <c r="BLQ61" s="173"/>
      <c r="BLR61" s="173"/>
      <c r="BLS61" s="173"/>
      <c r="BLT61" s="173"/>
      <c r="BLU61" s="173"/>
      <c r="BLV61" s="173"/>
      <c r="BLW61" s="173"/>
      <c r="BLX61" s="173"/>
      <c r="BLY61" s="173"/>
      <c r="BLZ61" s="173"/>
      <c r="BMA61" s="173"/>
      <c r="BMB61" s="173"/>
      <c r="BMC61" s="173"/>
      <c r="BMD61" s="173"/>
      <c r="BME61" s="173"/>
      <c r="BMF61" s="173"/>
      <c r="BMG61" s="173"/>
      <c r="BMH61" s="173"/>
      <c r="BMI61" s="173"/>
      <c r="BMJ61" s="173"/>
      <c r="BMK61" s="173"/>
      <c r="BML61" s="173"/>
      <c r="BMM61" s="173"/>
      <c r="BMN61" s="173"/>
      <c r="BMO61" s="173"/>
      <c r="BMP61" s="173"/>
      <c r="BMQ61" s="173"/>
      <c r="BMR61" s="173"/>
      <c r="BMS61" s="173"/>
      <c r="BMT61" s="173"/>
      <c r="BMU61" s="173"/>
      <c r="BMV61" s="173"/>
      <c r="BMW61" s="173"/>
      <c r="BMX61" s="173"/>
      <c r="BMY61" s="173"/>
      <c r="BMZ61" s="173"/>
      <c r="BNA61" s="173"/>
      <c r="BNB61" s="173"/>
      <c r="BNC61" s="173"/>
      <c r="BND61" s="173"/>
      <c r="BNE61" s="173"/>
      <c r="BNF61" s="173"/>
      <c r="BNG61" s="173"/>
      <c r="BNH61" s="173"/>
      <c r="BNI61" s="173"/>
      <c r="BNJ61" s="173"/>
      <c r="BNK61" s="173"/>
      <c r="BNL61" s="173"/>
      <c r="BNM61" s="173"/>
      <c r="BNN61" s="173"/>
      <c r="BNO61" s="173"/>
      <c r="BNP61" s="173"/>
      <c r="BNQ61" s="173"/>
      <c r="BNR61" s="173"/>
      <c r="BNS61" s="173"/>
      <c r="BNT61" s="173"/>
      <c r="BNU61" s="173"/>
      <c r="BNV61" s="173"/>
      <c r="BNW61" s="173"/>
      <c r="BNX61" s="173"/>
      <c r="BNY61" s="173"/>
      <c r="BNZ61" s="173"/>
      <c r="BOA61" s="173"/>
      <c r="BOB61" s="173"/>
      <c r="BOC61" s="173"/>
      <c r="BOD61" s="173"/>
      <c r="BOE61" s="173"/>
      <c r="BOF61" s="173"/>
      <c r="BOG61" s="173"/>
      <c r="BOH61" s="173"/>
      <c r="BOI61" s="173"/>
      <c r="BOJ61" s="173"/>
      <c r="BOK61" s="173"/>
      <c r="BOL61" s="173"/>
      <c r="BOM61" s="173"/>
      <c r="BON61" s="173"/>
      <c r="BOO61" s="173"/>
      <c r="BOP61" s="173"/>
      <c r="BOQ61" s="173"/>
      <c r="BOR61" s="173"/>
      <c r="BOS61" s="173"/>
      <c r="BOT61" s="173"/>
      <c r="BOU61" s="173"/>
      <c r="BOV61" s="173"/>
      <c r="BOW61" s="173"/>
      <c r="BOX61" s="173"/>
      <c r="BOY61" s="173"/>
      <c r="BOZ61" s="173"/>
      <c r="BPA61" s="173"/>
      <c r="BPB61" s="173"/>
      <c r="BPC61" s="173"/>
      <c r="BPD61" s="173"/>
      <c r="BPE61" s="173"/>
      <c r="BPF61" s="173"/>
      <c r="BPG61" s="173"/>
      <c r="BPH61" s="173"/>
      <c r="BPI61" s="173"/>
      <c r="BPJ61" s="173"/>
      <c r="BPK61" s="173"/>
      <c r="BPL61" s="173"/>
      <c r="BPM61" s="173"/>
      <c r="BPN61" s="173"/>
      <c r="BPO61" s="173"/>
      <c r="BPP61" s="173"/>
      <c r="BPQ61" s="173"/>
      <c r="BPR61" s="173"/>
      <c r="BPS61" s="173"/>
      <c r="BPT61" s="173"/>
      <c r="BPU61" s="173"/>
      <c r="BPV61" s="173"/>
      <c r="BPW61" s="173"/>
      <c r="BPX61" s="173"/>
      <c r="BPY61" s="173"/>
      <c r="BPZ61" s="173"/>
      <c r="BQA61" s="173"/>
      <c r="BQB61" s="173"/>
      <c r="BQC61" s="173"/>
      <c r="BQD61" s="173"/>
      <c r="BQE61" s="173"/>
      <c r="BQF61" s="173"/>
      <c r="BQG61" s="173"/>
      <c r="BQH61" s="173"/>
      <c r="BQI61" s="173"/>
      <c r="BQJ61" s="173"/>
      <c r="BQK61" s="173"/>
      <c r="BQL61" s="173"/>
      <c r="BQM61" s="173"/>
      <c r="BQN61" s="173"/>
      <c r="BQO61" s="173"/>
      <c r="BQP61" s="173"/>
      <c r="BQQ61" s="173"/>
      <c r="BQR61" s="173"/>
      <c r="BQS61" s="173"/>
      <c r="BQT61" s="173"/>
      <c r="BQU61" s="173"/>
      <c r="BQV61" s="173"/>
      <c r="BQW61" s="173"/>
      <c r="BQX61" s="173"/>
      <c r="BQY61" s="173"/>
      <c r="BQZ61" s="173"/>
      <c r="BRA61" s="173"/>
      <c r="BRB61" s="173"/>
      <c r="BRC61" s="173"/>
      <c r="BRD61" s="173"/>
      <c r="BRE61" s="173"/>
      <c r="BRF61" s="173"/>
      <c r="BRG61" s="173"/>
      <c r="BRH61" s="173"/>
      <c r="BRI61" s="173"/>
      <c r="BRJ61" s="173"/>
      <c r="BRK61" s="173"/>
      <c r="BRL61" s="173"/>
      <c r="BRM61" s="173"/>
      <c r="BRN61" s="173"/>
      <c r="BRO61" s="173"/>
      <c r="BRP61" s="173"/>
      <c r="BRQ61" s="173"/>
      <c r="BRR61" s="173"/>
      <c r="BRS61" s="173"/>
      <c r="BRT61" s="173"/>
      <c r="BRU61" s="173"/>
      <c r="BRV61" s="173"/>
      <c r="BRW61" s="173"/>
      <c r="BRX61" s="173"/>
      <c r="BRY61" s="173"/>
      <c r="BRZ61" s="173"/>
      <c r="BSA61" s="173"/>
      <c r="BSB61" s="173"/>
      <c r="BSC61" s="173"/>
      <c r="BSD61" s="173"/>
      <c r="BSE61" s="173"/>
      <c r="BSF61" s="173"/>
      <c r="BSG61" s="173"/>
      <c r="BSH61" s="173"/>
      <c r="BSI61" s="173"/>
      <c r="BSJ61" s="173"/>
      <c r="BSK61" s="173"/>
      <c r="BSL61" s="173"/>
      <c r="BSM61" s="173"/>
      <c r="BSN61" s="173"/>
      <c r="BSO61" s="173"/>
      <c r="BSP61" s="173"/>
      <c r="BSQ61" s="173"/>
      <c r="BSR61" s="173"/>
      <c r="BSS61" s="173"/>
      <c r="BST61" s="173"/>
      <c r="BSU61" s="173"/>
      <c r="BSV61" s="173"/>
      <c r="BSW61" s="173"/>
      <c r="BSX61" s="173"/>
      <c r="BSY61" s="173"/>
      <c r="BSZ61" s="173"/>
      <c r="BTA61" s="173"/>
      <c r="BTB61" s="173"/>
      <c r="BTC61" s="173"/>
      <c r="BTD61" s="173"/>
      <c r="BTE61" s="173"/>
      <c r="BTF61" s="173"/>
      <c r="BTG61" s="173"/>
      <c r="BTH61" s="173"/>
      <c r="BTI61" s="173"/>
      <c r="BTJ61" s="173"/>
      <c r="BTK61" s="173"/>
      <c r="BTL61" s="173"/>
      <c r="BTM61" s="173"/>
      <c r="BTN61" s="173"/>
      <c r="BTO61" s="173"/>
      <c r="BTP61" s="173"/>
      <c r="BTQ61" s="173"/>
      <c r="BTR61" s="173"/>
      <c r="BTS61" s="173"/>
      <c r="BTT61" s="173"/>
      <c r="BTU61" s="173"/>
      <c r="BTV61" s="173"/>
      <c r="BTW61" s="173"/>
      <c r="BTX61" s="173"/>
      <c r="BTY61" s="173"/>
      <c r="BTZ61" s="173"/>
      <c r="BUA61" s="173"/>
      <c r="BUB61" s="173"/>
      <c r="BUC61" s="173"/>
      <c r="BUD61" s="173"/>
      <c r="BUE61" s="173"/>
      <c r="BUF61" s="173"/>
      <c r="BUG61" s="173"/>
      <c r="BUH61" s="173"/>
      <c r="BUI61" s="173"/>
      <c r="BUJ61" s="173"/>
      <c r="BUK61" s="173"/>
      <c r="BUL61" s="173"/>
      <c r="BUM61" s="173"/>
      <c r="BUN61" s="173"/>
      <c r="BUO61" s="173"/>
      <c r="BUP61" s="173"/>
      <c r="BUQ61" s="173"/>
      <c r="BUR61" s="173"/>
      <c r="BUS61" s="173"/>
      <c r="BUT61" s="173"/>
      <c r="BUU61" s="173"/>
      <c r="BUV61" s="173"/>
      <c r="BUW61" s="173"/>
      <c r="BUX61" s="173"/>
      <c r="BUY61" s="173"/>
      <c r="BUZ61" s="173"/>
      <c r="BVA61" s="173"/>
      <c r="BVB61" s="173"/>
      <c r="BVC61" s="173"/>
      <c r="BVD61" s="173"/>
      <c r="BVE61" s="173"/>
      <c r="BVF61" s="173"/>
      <c r="BVG61" s="173"/>
      <c r="BVH61" s="173"/>
      <c r="BVI61" s="173"/>
      <c r="BVJ61" s="173"/>
      <c r="BVK61" s="173"/>
      <c r="BVL61" s="173"/>
      <c r="BVM61" s="173"/>
      <c r="BVN61" s="173"/>
      <c r="BVO61" s="173"/>
      <c r="BVP61" s="173"/>
      <c r="BVQ61" s="173"/>
      <c r="BVR61" s="173"/>
      <c r="BVS61" s="173"/>
      <c r="BVT61" s="173"/>
      <c r="BVU61" s="173"/>
      <c r="BVV61" s="173"/>
      <c r="BVW61" s="173"/>
      <c r="BVX61" s="173"/>
      <c r="BVY61" s="173"/>
      <c r="BVZ61" s="173"/>
      <c r="BWA61" s="173"/>
      <c r="BWB61" s="173"/>
      <c r="BWC61" s="173"/>
      <c r="BWD61" s="173"/>
      <c r="BWE61" s="173"/>
      <c r="BWF61" s="173"/>
      <c r="BWG61" s="173"/>
      <c r="BWH61" s="173"/>
      <c r="BWI61" s="173"/>
      <c r="BWJ61" s="173"/>
      <c r="BWK61" s="173"/>
      <c r="BWL61" s="173"/>
      <c r="BWM61" s="173"/>
      <c r="BWN61" s="173"/>
      <c r="BWO61" s="173"/>
      <c r="BWP61" s="173"/>
      <c r="BWQ61" s="173"/>
      <c r="BWR61" s="173"/>
      <c r="BWS61" s="173"/>
      <c r="BWT61" s="173"/>
      <c r="BWU61" s="173"/>
      <c r="BWV61" s="173"/>
      <c r="BWW61" s="173"/>
      <c r="BWX61" s="173"/>
      <c r="BWY61" s="173"/>
      <c r="BWZ61" s="173"/>
      <c r="BXA61" s="173"/>
      <c r="BXB61" s="173"/>
      <c r="BXC61" s="173"/>
      <c r="BXD61" s="173"/>
      <c r="BXE61" s="173"/>
      <c r="BXF61" s="173"/>
      <c r="BXG61" s="173"/>
      <c r="BXH61" s="173"/>
      <c r="BXI61" s="173"/>
      <c r="BXJ61" s="173"/>
      <c r="BXK61" s="173"/>
      <c r="BXL61" s="173"/>
      <c r="BXM61" s="173"/>
      <c r="BXN61" s="173"/>
      <c r="BXO61" s="173"/>
      <c r="BXP61" s="173"/>
      <c r="BXQ61" s="173"/>
      <c r="BXR61" s="173"/>
      <c r="BXS61" s="173"/>
      <c r="BXT61" s="173"/>
      <c r="BXU61" s="173"/>
      <c r="BXV61" s="173"/>
      <c r="BXW61" s="173"/>
      <c r="BXX61" s="173"/>
      <c r="BXY61" s="173"/>
      <c r="BXZ61" s="173"/>
      <c r="BYA61" s="173"/>
      <c r="BYB61" s="173"/>
      <c r="BYC61" s="173"/>
      <c r="BYD61" s="173"/>
      <c r="BYE61" s="173"/>
      <c r="BYF61" s="173"/>
      <c r="BYG61" s="173"/>
      <c r="BYH61" s="173"/>
      <c r="BYI61" s="173"/>
      <c r="BYJ61" s="173"/>
      <c r="BYK61" s="173"/>
      <c r="BYL61" s="173"/>
      <c r="BYM61" s="173"/>
      <c r="BYN61" s="173"/>
      <c r="BYO61" s="173"/>
      <c r="BYP61" s="173"/>
      <c r="BYQ61" s="173"/>
      <c r="BYR61" s="173"/>
      <c r="BYS61" s="173"/>
      <c r="BYT61" s="173"/>
      <c r="BYU61" s="173"/>
      <c r="BYV61" s="173"/>
      <c r="BYW61" s="173"/>
      <c r="BYX61" s="173"/>
      <c r="BYY61" s="173"/>
      <c r="BYZ61" s="173"/>
      <c r="BZA61" s="173"/>
      <c r="BZB61" s="173"/>
      <c r="BZC61" s="173"/>
      <c r="BZD61" s="173"/>
      <c r="BZE61" s="173"/>
      <c r="BZF61" s="173"/>
      <c r="BZG61" s="173"/>
      <c r="BZH61" s="173"/>
      <c r="BZI61" s="173"/>
      <c r="BZJ61" s="173"/>
      <c r="BZK61" s="173"/>
      <c r="BZL61" s="173"/>
      <c r="BZM61" s="173"/>
      <c r="BZN61" s="173"/>
      <c r="BZO61" s="173"/>
      <c r="BZP61" s="173"/>
      <c r="BZQ61" s="173"/>
      <c r="BZR61" s="173"/>
      <c r="BZS61" s="173"/>
      <c r="BZT61" s="173"/>
      <c r="BZU61" s="173"/>
      <c r="BZV61" s="173"/>
      <c r="BZW61" s="173"/>
      <c r="BZX61" s="173"/>
      <c r="BZY61" s="173"/>
      <c r="BZZ61" s="173"/>
      <c r="CAA61" s="173"/>
      <c r="CAB61" s="173"/>
      <c r="CAC61" s="173"/>
      <c r="CAD61" s="173"/>
      <c r="CAE61" s="173"/>
      <c r="CAF61" s="173"/>
      <c r="CAG61" s="173"/>
      <c r="CAH61" s="173"/>
      <c r="CAI61" s="173"/>
      <c r="CAJ61" s="173"/>
      <c r="CAK61" s="173"/>
      <c r="CAL61" s="173"/>
      <c r="CAM61" s="173"/>
      <c r="CAN61" s="173"/>
      <c r="CAO61" s="173"/>
      <c r="CAP61" s="173"/>
      <c r="CAQ61" s="173"/>
      <c r="CAR61" s="173"/>
      <c r="CAS61" s="173"/>
      <c r="CAT61" s="173"/>
      <c r="CAU61" s="173"/>
      <c r="CAV61" s="173"/>
      <c r="CAW61" s="173"/>
      <c r="CAX61" s="173"/>
      <c r="CAY61" s="173"/>
      <c r="CAZ61" s="173"/>
      <c r="CBA61" s="173"/>
      <c r="CBB61" s="173"/>
      <c r="CBC61" s="173"/>
      <c r="CBD61" s="173"/>
      <c r="CBE61" s="173"/>
      <c r="CBF61" s="173"/>
      <c r="CBG61" s="173"/>
      <c r="CBH61" s="173"/>
      <c r="CBI61" s="173"/>
      <c r="CBJ61" s="173"/>
      <c r="CBK61" s="173"/>
      <c r="CBL61" s="173"/>
      <c r="CBM61" s="173"/>
      <c r="CBN61" s="173"/>
      <c r="CBO61" s="173"/>
      <c r="CBP61" s="173"/>
      <c r="CBQ61" s="173"/>
      <c r="CBR61" s="173"/>
      <c r="CBS61" s="173"/>
      <c r="CBT61" s="173"/>
      <c r="CBU61" s="173"/>
      <c r="CBV61" s="173"/>
      <c r="CBW61" s="173"/>
      <c r="CBX61" s="173"/>
      <c r="CBY61" s="173"/>
      <c r="CBZ61" s="173"/>
      <c r="CCA61" s="173"/>
      <c r="CCB61" s="173"/>
      <c r="CCC61" s="173"/>
      <c r="CCD61" s="173"/>
      <c r="CCE61" s="173"/>
      <c r="CCF61" s="173"/>
      <c r="CCG61" s="173"/>
      <c r="CCH61" s="173"/>
      <c r="CCI61" s="173"/>
      <c r="CCJ61" s="173"/>
      <c r="CCK61" s="173"/>
      <c r="CCL61" s="173"/>
      <c r="CCM61" s="173"/>
      <c r="CCN61" s="173"/>
      <c r="CCO61" s="173"/>
      <c r="CCP61" s="173"/>
      <c r="CCQ61" s="173"/>
      <c r="CCR61" s="173"/>
      <c r="CCS61" s="173"/>
      <c r="CCT61" s="173"/>
      <c r="CCU61" s="173"/>
      <c r="CCV61" s="173"/>
      <c r="CCW61" s="173"/>
      <c r="CCX61" s="173"/>
      <c r="CCY61" s="173"/>
      <c r="CCZ61" s="173"/>
      <c r="CDA61" s="173"/>
      <c r="CDB61" s="173"/>
      <c r="CDC61" s="173"/>
      <c r="CDD61" s="173"/>
      <c r="CDE61" s="173"/>
      <c r="CDF61" s="173"/>
      <c r="CDG61" s="173"/>
      <c r="CDH61" s="173"/>
      <c r="CDI61" s="173"/>
      <c r="CDJ61" s="173"/>
      <c r="CDK61" s="173"/>
      <c r="CDL61" s="173"/>
      <c r="CDM61" s="173"/>
      <c r="CDN61" s="173"/>
      <c r="CDO61" s="173"/>
      <c r="CDP61" s="173"/>
      <c r="CDQ61" s="173"/>
      <c r="CDR61" s="173"/>
      <c r="CDS61" s="173"/>
      <c r="CDT61" s="173"/>
      <c r="CDU61" s="173"/>
      <c r="CDV61" s="173"/>
      <c r="CDW61" s="173"/>
      <c r="CDX61" s="173"/>
      <c r="CDY61" s="173"/>
      <c r="CDZ61" s="173"/>
      <c r="CEA61" s="173"/>
      <c r="CEB61" s="173"/>
      <c r="CEC61" s="173"/>
      <c r="CED61" s="173"/>
      <c r="CEE61" s="173"/>
      <c r="CEF61" s="173"/>
      <c r="CEG61" s="173"/>
      <c r="CEH61" s="173"/>
      <c r="CEI61" s="173"/>
      <c r="CEJ61" s="173"/>
      <c r="CEK61" s="173"/>
      <c r="CEL61" s="173"/>
      <c r="CEM61" s="173"/>
      <c r="CEN61" s="173"/>
      <c r="CEO61" s="173"/>
      <c r="CEP61" s="173"/>
      <c r="CEQ61" s="173"/>
      <c r="CER61" s="173"/>
      <c r="CES61" s="173"/>
      <c r="CET61" s="173"/>
      <c r="CEU61" s="173"/>
      <c r="CEV61" s="173"/>
      <c r="CEW61" s="173"/>
      <c r="CEX61" s="173"/>
      <c r="CEY61" s="173"/>
      <c r="CEZ61" s="173"/>
      <c r="CFA61" s="173"/>
      <c r="CFB61" s="173"/>
      <c r="CFC61" s="173"/>
      <c r="CFD61" s="173"/>
      <c r="CFE61" s="173"/>
      <c r="CFF61" s="173"/>
      <c r="CFG61" s="173"/>
      <c r="CFH61" s="173"/>
      <c r="CFI61" s="173"/>
      <c r="CFJ61" s="173"/>
      <c r="CFK61" s="173"/>
      <c r="CFL61" s="173"/>
      <c r="CFM61" s="173"/>
      <c r="CFN61" s="173"/>
      <c r="CFO61" s="173"/>
      <c r="CFP61" s="173"/>
      <c r="CFQ61" s="173"/>
      <c r="CFR61" s="173"/>
      <c r="CFS61" s="173"/>
      <c r="CFT61" s="173"/>
      <c r="CFU61" s="173"/>
      <c r="CFV61" s="173"/>
      <c r="CFW61" s="173"/>
      <c r="CFX61" s="173"/>
      <c r="CFY61" s="173"/>
      <c r="CFZ61" s="173"/>
      <c r="CGA61" s="173"/>
      <c r="CGB61" s="173"/>
      <c r="CGC61" s="173"/>
      <c r="CGD61" s="173"/>
      <c r="CGE61" s="173"/>
      <c r="CGF61" s="173"/>
      <c r="CGG61" s="173"/>
      <c r="CGH61" s="173"/>
      <c r="CGI61" s="173"/>
      <c r="CGJ61" s="173"/>
      <c r="CGK61" s="173"/>
      <c r="CGL61" s="173"/>
      <c r="CGM61" s="173"/>
      <c r="CGN61" s="173"/>
      <c r="CGO61" s="173"/>
      <c r="CGP61" s="173"/>
      <c r="CGQ61" s="173"/>
      <c r="CGR61" s="173"/>
      <c r="CGS61" s="173"/>
      <c r="CGT61" s="173"/>
      <c r="CGU61" s="173"/>
      <c r="CGV61" s="173"/>
      <c r="CGW61" s="173"/>
      <c r="CGX61" s="173"/>
      <c r="CGY61" s="173"/>
      <c r="CGZ61" s="173"/>
      <c r="CHA61" s="173"/>
      <c r="CHB61" s="173"/>
      <c r="CHC61" s="173"/>
      <c r="CHD61" s="173"/>
      <c r="CHE61" s="173"/>
      <c r="CHF61" s="173"/>
      <c r="CHG61" s="173"/>
      <c r="CHH61" s="173"/>
      <c r="CHI61" s="173"/>
      <c r="CHJ61" s="173"/>
      <c r="CHK61" s="173"/>
      <c r="CHL61" s="173"/>
      <c r="CHM61" s="173"/>
      <c r="CHN61" s="173"/>
      <c r="CHO61" s="173"/>
      <c r="CHP61" s="173"/>
      <c r="CHQ61" s="173"/>
      <c r="CHR61" s="173"/>
      <c r="CHS61" s="173"/>
      <c r="CHT61" s="173"/>
      <c r="CHU61" s="173"/>
      <c r="CHV61" s="173"/>
      <c r="CHW61" s="173"/>
      <c r="CHX61" s="173"/>
      <c r="CHY61" s="173"/>
      <c r="CHZ61" s="173"/>
      <c r="CIA61" s="173"/>
      <c r="CIB61" s="173"/>
      <c r="CIC61" s="173"/>
      <c r="CID61" s="173"/>
      <c r="CIE61" s="173"/>
      <c r="CIF61" s="173"/>
      <c r="CIG61" s="173"/>
      <c r="CIH61" s="173"/>
      <c r="CII61" s="173"/>
      <c r="CIJ61" s="173"/>
      <c r="CIK61" s="173"/>
      <c r="CIL61" s="173"/>
      <c r="CIM61" s="173"/>
      <c r="CIN61" s="173"/>
      <c r="CIO61" s="173"/>
      <c r="CIP61" s="173"/>
      <c r="CIQ61" s="173"/>
      <c r="CIR61" s="173"/>
      <c r="CIS61" s="173"/>
      <c r="CIT61" s="173"/>
      <c r="CIU61" s="173"/>
      <c r="CIV61" s="173"/>
      <c r="CIW61" s="173"/>
      <c r="CIX61" s="173"/>
      <c r="CIY61" s="173"/>
      <c r="CIZ61" s="173"/>
      <c r="CJA61" s="173"/>
      <c r="CJB61" s="173"/>
      <c r="CJC61" s="173"/>
      <c r="CJD61" s="173"/>
      <c r="CJE61" s="173"/>
      <c r="CJF61" s="173"/>
      <c r="CJG61" s="173"/>
      <c r="CJH61" s="173"/>
      <c r="CJI61" s="173"/>
      <c r="CJJ61" s="173"/>
      <c r="CJK61" s="173"/>
      <c r="CJL61" s="173"/>
      <c r="CJM61" s="173"/>
      <c r="CJN61" s="173"/>
      <c r="CJO61" s="173"/>
      <c r="CJP61" s="173"/>
      <c r="CJQ61" s="173"/>
      <c r="CJR61" s="173"/>
      <c r="CJS61" s="173"/>
      <c r="CJT61" s="173"/>
      <c r="CJU61" s="173"/>
      <c r="CJV61" s="173"/>
      <c r="CJW61" s="173"/>
      <c r="CJX61" s="173"/>
      <c r="CJY61" s="173"/>
      <c r="CJZ61" s="173"/>
      <c r="CKA61" s="173"/>
      <c r="CKB61" s="173"/>
      <c r="CKC61" s="173"/>
      <c r="CKD61" s="173"/>
      <c r="CKE61" s="173"/>
      <c r="CKF61" s="173"/>
      <c r="CKG61" s="173"/>
      <c r="CKH61" s="173"/>
      <c r="CKI61" s="173"/>
      <c r="CKJ61" s="173"/>
      <c r="CKK61" s="173"/>
      <c r="CKL61" s="173"/>
      <c r="CKM61" s="173"/>
      <c r="CKN61" s="173"/>
      <c r="CKO61" s="173"/>
      <c r="CKP61" s="173"/>
      <c r="CKQ61" s="173"/>
      <c r="CKR61" s="173"/>
      <c r="CKS61" s="173"/>
      <c r="CKT61" s="173"/>
      <c r="CKU61" s="173"/>
      <c r="CKV61" s="173"/>
      <c r="CKW61" s="173"/>
      <c r="CKX61" s="173"/>
      <c r="CKY61" s="173"/>
      <c r="CKZ61" s="173"/>
      <c r="CLA61" s="173"/>
      <c r="CLB61" s="173"/>
      <c r="CLC61" s="173"/>
      <c r="CLD61" s="173"/>
      <c r="CLE61" s="173"/>
      <c r="CLF61" s="173"/>
      <c r="CLG61" s="173"/>
      <c r="CLH61" s="173"/>
      <c r="CLI61" s="173"/>
      <c r="CLJ61" s="173"/>
      <c r="CLK61" s="173"/>
      <c r="CLL61" s="173"/>
      <c r="CLM61" s="173"/>
      <c r="CLN61" s="173"/>
      <c r="CLO61" s="173"/>
      <c r="CLP61" s="173"/>
      <c r="CLQ61" s="173"/>
      <c r="CLR61" s="173"/>
      <c r="CLS61" s="173"/>
      <c r="CLT61" s="173"/>
      <c r="CLU61" s="173"/>
      <c r="CLV61" s="173"/>
      <c r="CLW61" s="173"/>
      <c r="CLX61" s="173"/>
      <c r="CLY61" s="173"/>
      <c r="CLZ61" s="173"/>
      <c r="CMA61" s="173"/>
      <c r="CMB61" s="173"/>
      <c r="CMC61" s="173"/>
      <c r="CMD61" s="173"/>
      <c r="CME61" s="173"/>
      <c r="CMF61" s="173"/>
      <c r="CMG61" s="173"/>
      <c r="CMH61" s="173"/>
      <c r="CMI61" s="173"/>
      <c r="CMJ61" s="173"/>
      <c r="CMK61" s="173"/>
      <c r="CML61" s="173"/>
      <c r="CMM61" s="173"/>
      <c r="CMN61" s="173"/>
      <c r="CMO61" s="173"/>
      <c r="CMP61" s="173"/>
      <c r="CMQ61" s="173"/>
      <c r="CMR61" s="173"/>
      <c r="CMS61" s="173"/>
      <c r="CMT61" s="173"/>
      <c r="CMU61" s="173"/>
      <c r="CMV61" s="173"/>
      <c r="CMW61" s="173"/>
      <c r="CMX61" s="173"/>
      <c r="CMY61" s="173"/>
      <c r="CMZ61" s="173"/>
      <c r="CNA61" s="173"/>
      <c r="CNB61" s="173"/>
      <c r="CNC61" s="173"/>
      <c r="CND61" s="173"/>
      <c r="CNE61" s="173"/>
      <c r="CNF61" s="173"/>
      <c r="CNG61" s="173"/>
      <c r="CNH61" s="173"/>
      <c r="CNI61" s="173"/>
      <c r="CNJ61" s="173"/>
      <c r="CNK61" s="173"/>
      <c r="CNL61" s="173"/>
      <c r="CNM61" s="173"/>
      <c r="CNN61" s="173"/>
      <c r="CNO61" s="173"/>
      <c r="CNP61" s="173"/>
      <c r="CNQ61" s="173"/>
      <c r="CNR61" s="173"/>
      <c r="CNS61" s="173"/>
      <c r="CNT61" s="173"/>
      <c r="CNU61" s="173"/>
      <c r="CNV61" s="173"/>
      <c r="CNW61" s="173"/>
      <c r="CNX61" s="173"/>
      <c r="CNY61" s="173"/>
      <c r="CNZ61" s="173"/>
      <c r="COA61" s="173"/>
      <c r="COB61" s="173"/>
      <c r="COC61" s="173"/>
      <c r="COD61" s="173"/>
      <c r="COE61" s="173"/>
      <c r="COF61" s="173"/>
      <c r="COG61" s="173"/>
      <c r="COH61" s="173"/>
      <c r="COI61" s="173"/>
      <c r="COJ61" s="173"/>
      <c r="COK61" s="173"/>
      <c r="COL61" s="173"/>
      <c r="COM61" s="173"/>
      <c r="CON61" s="173"/>
      <c r="COO61" s="173"/>
      <c r="COP61" s="173"/>
      <c r="COQ61" s="173"/>
      <c r="COR61" s="173"/>
      <c r="COS61" s="173"/>
      <c r="COT61" s="173"/>
      <c r="COU61" s="173"/>
      <c r="COV61" s="173"/>
      <c r="COW61" s="173"/>
      <c r="COX61" s="173"/>
      <c r="COY61" s="173"/>
      <c r="COZ61" s="173"/>
      <c r="CPA61" s="173"/>
      <c r="CPB61" s="173"/>
      <c r="CPC61" s="173"/>
      <c r="CPD61" s="173"/>
      <c r="CPE61" s="173"/>
      <c r="CPF61" s="173"/>
      <c r="CPG61" s="173"/>
      <c r="CPH61" s="173"/>
      <c r="CPI61" s="173"/>
      <c r="CPJ61" s="173"/>
      <c r="CPK61" s="173"/>
      <c r="CPL61" s="173"/>
      <c r="CPM61" s="173"/>
      <c r="CPN61" s="173"/>
      <c r="CPO61" s="173"/>
      <c r="CPP61" s="173"/>
      <c r="CPQ61" s="173"/>
      <c r="CPR61" s="173"/>
      <c r="CPS61" s="173"/>
      <c r="CPT61" s="173"/>
      <c r="CPU61" s="173"/>
      <c r="CPV61" s="173"/>
      <c r="CPW61" s="173"/>
      <c r="CPX61" s="173"/>
      <c r="CPY61" s="173"/>
      <c r="CPZ61" s="173"/>
      <c r="CQA61" s="173"/>
      <c r="CQB61" s="173"/>
      <c r="CQC61" s="173"/>
      <c r="CQD61" s="173"/>
      <c r="CQE61" s="173"/>
      <c r="CQF61" s="173"/>
      <c r="CQG61" s="173"/>
      <c r="CQH61" s="173"/>
      <c r="CQI61" s="173"/>
      <c r="CQJ61" s="173"/>
      <c r="CQK61" s="173"/>
      <c r="CQL61" s="173"/>
      <c r="CQM61" s="173"/>
      <c r="CQN61" s="173"/>
      <c r="CQO61" s="173"/>
      <c r="CQP61" s="173"/>
      <c r="CQQ61" s="173"/>
      <c r="CQR61" s="173"/>
      <c r="CQS61" s="173"/>
      <c r="CQT61" s="173"/>
      <c r="CQU61" s="173"/>
      <c r="CQV61" s="173"/>
      <c r="CQW61" s="173"/>
      <c r="CQX61" s="173"/>
      <c r="CQY61" s="173"/>
      <c r="CQZ61" s="173"/>
      <c r="CRA61" s="173"/>
      <c r="CRB61" s="173"/>
      <c r="CRC61" s="173"/>
      <c r="CRD61" s="173"/>
      <c r="CRE61" s="173"/>
      <c r="CRF61" s="173"/>
      <c r="CRG61" s="173"/>
      <c r="CRH61" s="173"/>
      <c r="CRI61" s="173"/>
      <c r="CRJ61" s="173"/>
      <c r="CRK61" s="173"/>
      <c r="CRL61" s="173"/>
      <c r="CRM61" s="173"/>
      <c r="CRN61" s="173"/>
      <c r="CRO61" s="173"/>
      <c r="CRP61" s="173"/>
      <c r="CRQ61" s="173"/>
      <c r="CRR61" s="173"/>
      <c r="CRS61" s="173"/>
      <c r="CRT61" s="173"/>
      <c r="CRU61" s="173"/>
      <c r="CRV61" s="173"/>
      <c r="CRW61" s="173"/>
      <c r="CRX61" s="173"/>
      <c r="CRY61" s="173"/>
      <c r="CRZ61" s="173"/>
      <c r="CSA61" s="173"/>
      <c r="CSB61" s="173"/>
      <c r="CSC61" s="173"/>
      <c r="CSD61" s="173"/>
      <c r="CSE61" s="173"/>
      <c r="CSF61" s="173"/>
      <c r="CSG61" s="173"/>
      <c r="CSH61" s="173"/>
      <c r="CSI61" s="173"/>
      <c r="CSJ61" s="173"/>
      <c r="CSK61" s="173"/>
      <c r="CSL61" s="173"/>
      <c r="CSM61" s="173"/>
      <c r="CSN61" s="173"/>
      <c r="CSO61" s="173"/>
      <c r="CSP61" s="173"/>
      <c r="CSQ61" s="173"/>
      <c r="CSR61" s="173"/>
      <c r="CSS61" s="173"/>
      <c r="CST61" s="173"/>
      <c r="CSU61" s="173"/>
      <c r="CSV61" s="173"/>
      <c r="CSW61" s="173"/>
      <c r="CSX61" s="173"/>
      <c r="CSY61" s="173"/>
      <c r="CSZ61" s="173"/>
      <c r="CTA61" s="173"/>
      <c r="CTB61" s="173"/>
      <c r="CTC61" s="173"/>
      <c r="CTD61" s="173"/>
      <c r="CTE61" s="173"/>
      <c r="CTF61" s="173"/>
      <c r="CTG61" s="173"/>
      <c r="CTH61" s="173"/>
      <c r="CTI61" s="173"/>
      <c r="CTJ61" s="173"/>
      <c r="CTK61" s="173"/>
      <c r="CTL61" s="173"/>
      <c r="CTM61" s="173"/>
      <c r="CTN61" s="173"/>
      <c r="CTO61" s="173"/>
      <c r="CTP61" s="173"/>
      <c r="CTQ61" s="173"/>
      <c r="CTR61" s="173"/>
      <c r="CTS61" s="173"/>
      <c r="CTT61" s="173"/>
      <c r="CTU61" s="173"/>
      <c r="CTV61" s="173"/>
      <c r="CTW61" s="173"/>
      <c r="CTX61" s="173"/>
      <c r="CTY61" s="173"/>
      <c r="CTZ61" s="173"/>
      <c r="CUA61" s="173"/>
      <c r="CUB61" s="173"/>
      <c r="CUC61" s="173"/>
      <c r="CUD61" s="173"/>
      <c r="CUE61" s="173"/>
      <c r="CUF61" s="173"/>
      <c r="CUG61" s="173"/>
      <c r="CUH61" s="173"/>
      <c r="CUI61" s="173"/>
      <c r="CUJ61" s="173"/>
      <c r="CUK61" s="173"/>
      <c r="CUL61" s="173"/>
      <c r="CUM61" s="173"/>
      <c r="CUN61" s="173"/>
      <c r="CUO61" s="173"/>
      <c r="CUP61" s="173"/>
      <c r="CUQ61" s="173"/>
      <c r="CUR61" s="173"/>
      <c r="CUS61" s="173"/>
      <c r="CUT61" s="173"/>
      <c r="CUU61" s="173"/>
      <c r="CUV61" s="173"/>
      <c r="CUW61" s="173"/>
      <c r="CUX61" s="173"/>
      <c r="CUY61" s="173"/>
      <c r="CUZ61" s="173"/>
      <c r="CVA61" s="173"/>
      <c r="CVB61" s="173"/>
      <c r="CVC61" s="173"/>
      <c r="CVD61" s="173"/>
      <c r="CVE61" s="173"/>
      <c r="CVF61" s="173"/>
      <c r="CVG61" s="173"/>
      <c r="CVH61" s="173"/>
      <c r="CVI61" s="173"/>
      <c r="CVJ61" s="173"/>
      <c r="CVK61" s="173"/>
      <c r="CVL61" s="173"/>
      <c r="CVM61" s="173"/>
      <c r="CVN61" s="173"/>
      <c r="CVO61" s="173"/>
      <c r="CVP61" s="173"/>
      <c r="CVQ61" s="173"/>
      <c r="CVR61" s="173"/>
      <c r="CVS61" s="173"/>
      <c r="CVT61" s="173"/>
      <c r="CVU61" s="173"/>
      <c r="CVV61" s="173"/>
      <c r="CVW61" s="173"/>
      <c r="CVX61" s="173"/>
      <c r="CVY61" s="173"/>
      <c r="CVZ61" s="173"/>
      <c r="CWA61" s="173"/>
      <c r="CWB61" s="173"/>
      <c r="CWC61" s="173"/>
      <c r="CWD61" s="173"/>
      <c r="CWE61" s="173"/>
      <c r="CWF61" s="173"/>
      <c r="CWG61" s="173"/>
      <c r="CWH61" s="173"/>
      <c r="CWI61" s="173"/>
      <c r="CWJ61" s="173"/>
      <c r="CWK61" s="173"/>
      <c r="CWL61" s="173"/>
      <c r="CWM61" s="173"/>
      <c r="CWN61" s="173"/>
      <c r="CWO61" s="173"/>
      <c r="CWP61" s="173"/>
      <c r="CWQ61" s="173"/>
      <c r="CWR61" s="173"/>
      <c r="CWS61" s="173"/>
      <c r="CWT61" s="173"/>
      <c r="CWU61" s="173"/>
      <c r="CWV61" s="173"/>
      <c r="CWW61" s="173"/>
      <c r="CWX61" s="173"/>
      <c r="CWY61" s="173"/>
      <c r="CWZ61" s="173"/>
      <c r="CXA61" s="173"/>
      <c r="CXB61" s="173"/>
      <c r="CXC61" s="173"/>
      <c r="CXD61" s="173"/>
      <c r="CXE61" s="173"/>
      <c r="CXF61" s="173"/>
      <c r="CXG61" s="173"/>
      <c r="CXH61" s="173"/>
      <c r="CXI61" s="173"/>
      <c r="CXJ61" s="173"/>
      <c r="CXK61" s="173"/>
      <c r="CXL61" s="173"/>
      <c r="CXM61" s="173"/>
      <c r="CXN61" s="173"/>
      <c r="CXO61" s="173"/>
      <c r="CXP61" s="173"/>
      <c r="CXQ61" s="173"/>
      <c r="CXR61" s="173"/>
      <c r="CXS61" s="173"/>
      <c r="CXT61" s="173"/>
      <c r="CXU61" s="173"/>
      <c r="CXV61" s="173"/>
      <c r="CXW61" s="173"/>
      <c r="CXX61" s="173"/>
      <c r="CXY61" s="173"/>
      <c r="CXZ61" s="173"/>
      <c r="CYA61" s="173"/>
      <c r="CYB61" s="173"/>
      <c r="CYC61" s="173"/>
      <c r="CYD61" s="173"/>
      <c r="CYE61" s="173"/>
      <c r="CYF61" s="173"/>
      <c r="CYG61" s="173"/>
      <c r="CYH61" s="173"/>
      <c r="CYI61" s="173"/>
      <c r="CYJ61" s="173"/>
      <c r="CYK61" s="173"/>
      <c r="CYL61" s="173"/>
      <c r="CYM61" s="173"/>
      <c r="CYN61" s="173"/>
      <c r="CYO61" s="173"/>
      <c r="CYP61" s="173"/>
      <c r="CYQ61" s="173"/>
      <c r="CYR61" s="173"/>
      <c r="CYS61" s="173"/>
      <c r="CYT61" s="173"/>
      <c r="CYU61" s="173"/>
      <c r="CYV61" s="173"/>
      <c r="CYW61" s="173"/>
      <c r="CYX61" s="173"/>
      <c r="CYY61" s="173"/>
      <c r="CYZ61" s="173"/>
      <c r="CZA61" s="173"/>
      <c r="CZB61" s="173"/>
      <c r="CZC61" s="173"/>
      <c r="CZD61" s="173"/>
      <c r="CZE61" s="173"/>
      <c r="CZF61" s="173"/>
      <c r="CZG61" s="173"/>
      <c r="CZH61" s="173"/>
      <c r="CZI61" s="173"/>
      <c r="CZJ61" s="173"/>
      <c r="CZK61" s="173"/>
      <c r="CZL61" s="173"/>
      <c r="CZM61" s="173"/>
      <c r="CZN61" s="173"/>
      <c r="CZO61" s="173"/>
      <c r="CZP61" s="173"/>
      <c r="CZQ61" s="173"/>
      <c r="CZR61" s="173"/>
      <c r="CZS61" s="173"/>
      <c r="CZT61" s="173"/>
      <c r="CZU61" s="173"/>
      <c r="CZV61" s="173"/>
      <c r="CZW61" s="173"/>
      <c r="CZX61" s="173"/>
      <c r="CZY61" s="173"/>
      <c r="CZZ61" s="173"/>
      <c r="DAA61" s="173"/>
      <c r="DAB61" s="173"/>
      <c r="DAC61" s="173"/>
      <c r="DAD61" s="173"/>
      <c r="DAE61" s="173"/>
      <c r="DAF61" s="173"/>
      <c r="DAG61" s="173"/>
      <c r="DAH61" s="173"/>
      <c r="DAI61" s="173"/>
      <c r="DAJ61" s="173"/>
      <c r="DAK61" s="173"/>
      <c r="DAL61" s="173"/>
      <c r="DAM61" s="173"/>
      <c r="DAN61" s="173"/>
      <c r="DAO61" s="173"/>
      <c r="DAP61" s="173"/>
      <c r="DAQ61" s="173"/>
      <c r="DAR61" s="173"/>
      <c r="DAS61" s="173"/>
      <c r="DAT61" s="173"/>
      <c r="DAU61" s="173"/>
      <c r="DAV61" s="173"/>
      <c r="DAW61" s="173"/>
      <c r="DAX61" s="173"/>
      <c r="DAY61" s="173"/>
      <c r="DAZ61" s="173"/>
      <c r="DBA61" s="173"/>
      <c r="DBB61" s="173"/>
      <c r="DBC61" s="173"/>
      <c r="DBD61" s="173"/>
      <c r="DBE61" s="173"/>
      <c r="DBF61" s="173"/>
      <c r="DBG61" s="173"/>
      <c r="DBH61" s="173"/>
      <c r="DBI61" s="173"/>
      <c r="DBJ61" s="173"/>
      <c r="DBK61" s="173"/>
      <c r="DBL61" s="173"/>
      <c r="DBM61" s="173"/>
      <c r="DBN61" s="173"/>
      <c r="DBO61" s="173"/>
      <c r="DBP61" s="173"/>
      <c r="DBQ61" s="173"/>
      <c r="DBR61" s="173"/>
      <c r="DBS61" s="173"/>
      <c r="DBT61" s="173"/>
      <c r="DBU61" s="173"/>
      <c r="DBV61" s="173"/>
      <c r="DBW61" s="173"/>
      <c r="DBX61" s="173"/>
      <c r="DBY61" s="173"/>
      <c r="DBZ61" s="173"/>
      <c r="DCA61" s="173"/>
      <c r="DCB61" s="173"/>
      <c r="DCC61" s="173"/>
      <c r="DCD61" s="173"/>
      <c r="DCE61" s="173"/>
      <c r="DCF61" s="173"/>
      <c r="DCG61" s="173"/>
      <c r="DCH61" s="173"/>
      <c r="DCI61" s="173"/>
      <c r="DCJ61" s="173"/>
      <c r="DCK61" s="173"/>
      <c r="DCL61" s="173"/>
      <c r="DCM61" s="173"/>
      <c r="DCN61" s="173"/>
      <c r="DCO61" s="173"/>
      <c r="DCP61" s="173"/>
      <c r="DCQ61" s="173"/>
      <c r="DCR61" s="173"/>
      <c r="DCS61" s="173"/>
      <c r="DCT61" s="173"/>
      <c r="DCU61" s="173"/>
      <c r="DCV61" s="173"/>
      <c r="DCW61" s="173"/>
      <c r="DCX61" s="173"/>
      <c r="DCY61" s="173"/>
      <c r="DCZ61" s="173"/>
      <c r="DDA61" s="173"/>
      <c r="DDB61" s="173"/>
      <c r="DDC61" s="173"/>
      <c r="DDD61" s="173"/>
      <c r="DDE61" s="173"/>
      <c r="DDF61" s="173"/>
      <c r="DDG61" s="173"/>
      <c r="DDH61" s="173"/>
      <c r="DDI61" s="173"/>
      <c r="DDJ61" s="173"/>
      <c r="DDK61" s="173"/>
      <c r="DDL61" s="173"/>
      <c r="DDM61" s="173"/>
      <c r="DDN61" s="173"/>
      <c r="DDO61" s="173"/>
      <c r="DDP61" s="173"/>
      <c r="DDQ61" s="173"/>
      <c r="DDR61" s="173"/>
      <c r="DDS61" s="173"/>
      <c r="DDT61" s="173"/>
      <c r="DDU61" s="173"/>
      <c r="DDV61" s="173"/>
      <c r="DDW61" s="173"/>
      <c r="DDX61" s="173"/>
      <c r="DDY61" s="173"/>
      <c r="DDZ61" s="173"/>
      <c r="DEA61" s="173"/>
      <c r="DEB61" s="173"/>
      <c r="DEC61" s="173"/>
      <c r="DED61" s="173"/>
      <c r="DEE61" s="173"/>
      <c r="DEF61" s="173"/>
      <c r="DEG61" s="173"/>
      <c r="DEH61" s="173"/>
      <c r="DEI61" s="173"/>
      <c r="DEJ61" s="173"/>
      <c r="DEK61" s="173"/>
      <c r="DEL61" s="173"/>
      <c r="DEM61" s="173"/>
      <c r="DEN61" s="173"/>
      <c r="DEO61" s="173"/>
      <c r="DEP61" s="173"/>
      <c r="DEQ61" s="173"/>
      <c r="DER61" s="173"/>
      <c r="DES61" s="173"/>
      <c r="DET61" s="173"/>
      <c r="DEU61" s="173"/>
      <c r="DEV61" s="173"/>
      <c r="DEW61" s="173"/>
      <c r="DEX61" s="173"/>
      <c r="DEY61" s="173"/>
      <c r="DEZ61" s="173"/>
      <c r="DFA61" s="173"/>
      <c r="DFB61" s="173"/>
      <c r="DFC61" s="173"/>
      <c r="DFD61" s="173"/>
      <c r="DFE61" s="173"/>
      <c r="DFF61" s="173"/>
      <c r="DFG61" s="173"/>
      <c r="DFH61" s="173"/>
      <c r="DFI61" s="173"/>
      <c r="DFJ61" s="173"/>
      <c r="DFK61" s="173"/>
      <c r="DFL61" s="173"/>
      <c r="DFM61" s="173"/>
      <c r="DFN61" s="173"/>
      <c r="DFO61" s="173"/>
      <c r="DFP61" s="173"/>
      <c r="DFQ61" s="173"/>
      <c r="DFR61" s="173"/>
      <c r="DFS61" s="173"/>
      <c r="DFT61" s="173"/>
      <c r="DFU61" s="173"/>
      <c r="DFV61" s="173"/>
      <c r="DFW61" s="173"/>
      <c r="DFX61" s="173"/>
      <c r="DFY61" s="173"/>
      <c r="DFZ61" s="173"/>
      <c r="DGA61" s="173"/>
      <c r="DGB61" s="173"/>
      <c r="DGC61" s="173"/>
      <c r="DGD61" s="173"/>
      <c r="DGE61" s="173"/>
      <c r="DGF61" s="173"/>
      <c r="DGG61" s="173"/>
      <c r="DGH61" s="173"/>
      <c r="DGI61" s="173"/>
      <c r="DGJ61" s="173"/>
      <c r="DGK61" s="173"/>
      <c r="DGL61" s="173"/>
      <c r="DGM61" s="173"/>
      <c r="DGN61" s="173"/>
      <c r="DGO61" s="173"/>
      <c r="DGP61" s="173"/>
      <c r="DGQ61" s="173"/>
      <c r="DGR61" s="173"/>
      <c r="DGS61" s="173"/>
      <c r="DGT61" s="173"/>
      <c r="DGU61" s="173"/>
      <c r="DGV61" s="173"/>
      <c r="DGW61" s="173"/>
      <c r="DGX61" s="173"/>
      <c r="DGY61" s="173"/>
      <c r="DGZ61" s="173"/>
      <c r="DHA61" s="173"/>
      <c r="DHB61" s="173"/>
      <c r="DHC61" s="173"/>
      <c r="DHD61" s="173"/>
      <c r="DHE61" s="173"/>
      <c r="DHF61" s="173"/>
      <c r="DHG61" s="173"/>
      <c r="DHH61" s="173"/>
      <c r="DHI61" s="173"/>
      <c r="DHJ61" s="173"/>
      <c r="DHK61" s="173"/>
      <c r="DHL61" s="173"/>
      <c r="DHM61" s="173"/>
      <c r="DHN61" s="173"/>
      <c r="DHO61" s="173"/>
      <c r="DHP61" s="173"/>
      <c r="DHQ61" s="173"/>
      <c r="DHR61" s="173"/>
      <c r="DHS61" s="173"/>
      <c r="DHT61" s="173"/>
      <c r="DHU61" s="173"/>
      <c r="DHV61" s="173"/>
      <c r="DHW61" s="173"/>
      <c r="DHX61" s="173"/>
      <c r="DHY61" s="173"/>
      <c r="DHZ61" s="173"/>
      <c r="DIA61" s="173"/>
      <c r="DIB61" s="173"/>
      <c r="DIC61" s="173"/>
      <c r="DID61" s="173"/>
      <c r="DIE61" s="173"/>
      <c r="DIF61" s="173"/>
      <c r="DIG61" s="173"/>
      <c r="DIH61" s="173"/>
      <c r="DII61" s="173"/>
      <c r="DIJ61" s="173"/>
      <c r="DIK61" s="173"/>
      <c r="DIL61" s="173"/>
      <c r="DIM61" s="173"/>
      <c r="DIN61" s="173"/>
      <c r="DIO61" s="173"/>
      <c r="DIP61" s="173"/>
      <c r="DIQ61" s="173"/>
      <c r="DIR61" s="173"/>
      <c r="DIS61" s="173"/>
      <c r="DIT61" s="173"/>
      <c r="DIU61" s="173"/>
      <c r="DIV61" s="173"/>
      <c r="DIW61" s="173"/>
      <c r="DIX61" s="173"/>
      <c r="DIY61" s="173"/>
      <c r="DIZ61" s="173"/>
      <c r="DJA61" s="173"/>
      <c r="DJB61" s="173"/>
      <c r="DJC61" s="173"/>
      <c r="DJD61" s="173"/>
      <c r="DJE61" s="173"/>
      <c r="DJF61" s="173"/>
      <c r="DJG61" s="173"/>
      <c r="DJH61" s="173"/>
      <c r="DJI61" s="173"/>
      <c r="DJJ61" s="173"/>
      <c r="DJK61" s="173"/>
      <c r="DJL61" s="173"/>
      <c r="DJM61" s="173"/>
      <c r="DJN61" s="173"/>
      <c r="DJO61" s="173"/>
      <c r="DJP61" s="173"/>
      <c r="DJQ61" s="173"/>
      <c r="DJR61" s="173"/>
      <c r="DJS61" s="173"/>
      <c r="DJT61" s="173"/>
      <c r="DJU61" s="173"/>
      <c r="DJV61" s="173"/>
      <c r="DJW61" s="173"/>
      <c r="DJX61" s="173"/>
      <c r="DJY61" s="173"/>
      <c r="DJZ61" s="173"/>
      <c r="DKA61" s="173"/>
      <c r="DKB61" s="173"/>
      <c r="DKC61" s="173"/>
      <c r="DKD61" s="173"/>
      <c r="DKE61" s="173"/>
      <c r="DKF61" s="173"/>
      <c r="DKG61" s="173"/>
      <c r="DKH61" s="173"/>
      <c r="DKI61" s="173"/>
      <c r="DKJ61" s="173"/>
      <c r="DKK61" s="173"/>
      <c r="DKL61" s="173"/>
      <c r="DKM61" s="173"/>
      <c r="DKN61" s="173"/>
      <c r="DKO61" s="173"/>
      <c r="DKP61" s="173"/>
      <c r="DKQ61" s="173"/>
      <c r="DKR61" s="173"/>
      <c r="DKS61" s="173"/>
      <c r="DKT61" s="173"/>
      <c r="DKU61" s="173"/>
      <c r="DKV61" s="173"/>
      <c r="DKW61" s="173"/>
      <c r="DKX61" s="173"/>
      <c r="DKY61" s="173"/>
      <c r="DKZ61" s="173"/>
      <c r="DLA61" s="173"/>
      <c r="DLB61" s="173"/>
      <c r="DLC61" s="173"/>
      <c r="DLD61" s="173"/>
      <c r="DLE61" s="173"/>
      <c r="DLF61" s="173"/>
      <c r="DLG61" s="173"/>
      <c r="DLH61" s="173"/>
      <c r="DLI61" s="173"/>
      <c r="DLJ61" s="173"/>
      <c r="DLK61" s="173"/>
      <c r="DLL61" s="173"/>
      <c r="DLM61" s="173"/>
      <c r="DLN61" s="173"/>
      <c r="DLO61" s="173"/>
      <c r="DLP61" s="173"/>
      <c r="DLQ61" s="173"/>
      <c r="DLR61" s="173"/>
      <c r="DLS61" s="173"/>
      <c r="DLT61" s="173"/>
      <c r="DLU61" s="173"/>
      <c r="DLV61" s="173"/>
      <c r="DLW61" s="173"/>
      <c r="DLX61" s="173"/>
      <c r="DLY61" s="173"/>
      <c r="DLZ61" s="173"/>
      <c r="DMA61" s="173"/>
      <c r="DMB61" s="173"/>
      <c r="DMC61" s="173"/>
      <c r="DMD61" s="173"/>
      <c r="DME61" s="173"/>
      <c r="DMF61" s="173"/>
      <c r="DMG61" s="173"/>
      <c r="DMH61" s="173"/>
      <c r="DMI61" s="173"/>
      <c r="DMJ61" s="173"/>
      <c r="DMK61" s="173"/>
      <c r="DML61" s="173"/>
      <c r="DMM61" s="173"/>
      <c r="DMN61" s="173"/>
      <c r="DMO61" s="173"/>
      <c r="DMP61" s="173"/>
      <c r="DMQ61" s="173"/>
      <c r="DMR61" s="173"/>
      <c r="DMS61" s="173"/>
      <c r="DMT61" s="173"/>
      <c r="DMU61" s="173"/>
      <c r="DMV61" s="173"/>
      <c r="DMW61" s="173"/>
      <c r="DMX61" s="173"/>
      <c r="DMY61" s="173"/>
      <c r="DMZ61" s="173"/>
      <c r="DNA61" s="173"/>
      <c r="DNB61" s="173"/>
      <c r="DNC61" s="173"/>
      <c r="DND61" s="173"/>
      <c r="DNE61" s="173"/>
      <c r="DNF61" s="173"/>
      <c r="DNG61" s="173"/>
      <c r="DNH61" s="173"/>
      <c r="DNI61" s="173"/>
      <c r="DNJ61" s="173"/>
      <c r="DNK61" s="173"/>
      <c r="DNL61" s="173"/>
      <c r="DNM61" s="173"/>
      <c r="DNN61" s="173"/>
      <c r="DNO61" s="173"/>
      <c r="DNP61" s="173"/>
      <c r="DNQ61" s="173"/>
      <c r="DNR61" s="173"/>
      <c r="DNS61" s="173"/>
      <c r="DNT61" s="173"/>
      <c r="DNU61" s="173"/>
      <c r="DNV61" s="173"/>
      <c r="DNW61" s="173"/>
      <c r="DNX61" s="173"/>
      <c r="DNY61" s="173"/>
      <c r="DNZ61" s="173"/>
      <c r="DOA61" s="173"/>
      <c r="DOB61" s="173"/>
      <c r="DOC61" s="173"/>
      <c r="DOD61" s="173"/>
      <c r="DOE61" s="173"/>
      <c r="DOF61" s="173"/>
      <c r="DOG61" s="173"/>
      <c r="DOH61" s="173"/>
      <c r="DOI61" s="173"/>
      <c r="DOJ61" s="173"/>
      <c r="DOK61" s="173"/>
      <c r="DOL61" s="173"/>
      <c r="DOM61" s="173"/>
      <c r="DON61" s="173"/>
      <c r="DOO61" s="173"/>
      <c r="DOP61" s="173"/>
      <c r="DOQ61" s="173"/>
      <c r="DOR61" s="173"/>
      <c r="DOS61" s="173"/>
      <c r="DOT61" s="173"/>
      <c r="DOU61" s="173"/>
      <c r="DOV61" s="173"/>
      <c r="DOW61" s="173"/>
      <c r="DOX61" s="173"/>
      <c r="DOY61" s="173"/>
      <c r="DOZ61" s="173"/>
      <c r="DPA61" s="173"/>
      <c r="DPB61" s="173"/>
      <c r="DPC61" s="173"/>
      <c r="DPD61" s="173"/>
      <c r="DPE61" s="173"/>
      <c r="DPF61" s="173"/>
      <c r="DPG61" s="173"/>
      <c r="DPH61" s="173"/>
      <c r="DPI61" s="173"/>
      <c r="DPJ61" s="173"/>
      <c r="DPK61" s="173"/>
      <c r="DPL61" s="173"/>
      <c r="DPM61" s="173"/>
      <c r="DPN61" s="173"/>
      <c r="DPO61" s="173"/>
      <c r="DPP61" s="173"/>
      <c r="DPQ61" s="173"/>
      <c r="DPR61" s="173"/>
      <c r="DPS61" s="173"/>
      <c r="DPT61" s="173"/>
      <c r="DPU61" s="173"/>
      <c r="DPV61" s="173"/>
      <c r="DPW61" s="173"/>
      <c r="DPX61" s="173"/>
      <c r="DPY61" s="173"/>
      <c r="DPZ61" s="173"/>
      <c r="DQA61" s="173"/>
      <c r="DQB61" s="173"/>
      <c r="DQC61" s="173"/>
      <c r="DQD61" s="173"/>
      <c r="DQE61" s="173"/>
      <c r="DQF61" s="173"/>
      <c r="DQG61" s="173"/>
      <c r="DQH61" s="173"/>
      <c r="DQI61" s="173"/>
      <c r="DQJ61" s="173"/>
      <c r="DQK61" s="173"/>
      <c r="DQL61" s="173"/>
      <c r="DQM61" s="173"/>
      <c r="DQN61" s="173"/>
      <c r="DQO61" s="173"/>
      <c r="DQP61" s="173"/>
      <c r="DQQ61" s="173"/>
      <c r="DQR61" s="173"/>
      <c r="DQS61" s="173"/>
      <c r="DQT61" s="173"/>
      <c r="DQU61" s="173"/>
      <c r="DQV61" s="173"/>
      <c r="DQW61" s="173"/>
      <c r="DQX61" s="173"/>
      <c r="DQY61" s="173"/>
      <c r="DQZ61" s="173"/>
      <c r="DRA61" s="173"/>
      <c r="DRB61" s="173"/>
      <c r="DRC61" s="173"/>
      <c r="DRD61" s="173"/>
      <c r="DRE61" s="173"/>
      <c r="DRF61" s="173"/>
      <c r="DRG61" s="173"/>
      <c r="DRH61" s="173"/>
      <c r="DRI61" s="173"/>
      <c r="DRJ61" s="173"/>
      <c r="DRK61" s="173"/>
      <c r="DRL61" s="173"/>
      <c r="DRM61" s="173"/>
      <c r="DRN61" s="173"/>
      <c r="DRO61" s="173"/>
      <c r="DRP61" s="173"/>
      <c r="DRQ61" s="173"/>
      <c r="DRR61" s="173"/>
      <c r="DRS61" s="173"/>
      <c r="DRT61" s="173"/>
      <c r="DRU61" s="173"/>
      <c r="DRV61" s="173"/>
      <c r="DRW61" s="173"/>
      <c r="DRX61" s="173"/>
      <c r="DRY61" s="173"/>
      <c r="DRZ61" s="173"/>
      <c r="DSA61" s="173"/>
      <c r="DSB61" s="173"/>
      <c r="DSC61" s="173"/>
      <c r="DSD61" s="173"/>
      <c r="DSE61" s="173"/>
      <c r="DSF61" s="173"/>
      <c r="DSG61" s="173"/>
      <c r="DSH61" s="173"/>
      <c r="DSI61" s="173"/>
      <c r="DSJ61" s="173"/>
      <c r="DSK61" s="173"/>
      <c r="DSL61" s="173"/>
      <c r="DSM61" s="173"/>
      <c r="DSN61" s="173"/>
      <c r="DSO61" s="173"/>
      <c r="DSP61" s="173"/>
      <c r="DSQ61" s="173"/>
      <c r="DSR61" s="173"/>
      <c r="DSS61" s="173"/>
      <c r="DST61" s="173"/>
      <c r="DSU61" s="173"/>
      <c r="DSV61" s="173"/>
      <c r="DSW61" s="173"/>
      <c r="DSX61" s="173"/>
      <c r="DSY61" s="173"/>
      <c r="DSZ61" s="173"/>
      <c r="DTA61" s="173"/>
      <c r="DTB61" s="173"/>
      <c r="DTC61" s="173"/>
      <c r="DTD61" s="173"/>
      <c r="DTE61" s="173"/>
      <c r="DTF61" s="173"/>
      <c r="DTG61" s="173"/>
      <c r="DTH61" s="173"/>
      <c r="DTI61" s="173"/>
      <c r="DTJ61" s="173"/>
      <c r="DTK61" s="173"/>
      <c r="DTL61" s="173"/>
      <c r="DTM61" s="173"/>
      <c r="DTN61" s="173"/>
      <c r="DTO61" s="173"/>
      <c r="DTP61" s="173"/>
      <c r="DTQ61" s="173"/>
      <c r="DTR61" s="173"/>
      <c r="DTS61" s="173"/>
      <c r="DTT61" s="173"/>
      <c r="DTU61" s="173"/>
      <c r="DTV61" s="173"/>
      <c r="DTW61" s="173"/>
      <c r="DTX61" s="173"/>
      <c r="DTY61" s="173"/>
      <c r="DTZ61" s="173"/>
      <c r="DUA61" s="173"/>
      <c r="DUB61" s="173"/>
      <c r="DUC61" s="173"/>
      <c r="DUD61" s="173"/>
      <c r="DUE61" s="173"/>
      <c r="DUF61" s="173"/>
      <c r="DUG61" s="173"/>
      <c r="DUH61" s="173"/>
      <c r="DUI61" s="173"/>
      <c r="DUJ61" s="173"/>
      <c r="DUK61" s="173"/>
      <c r="DUL61" s="173"/>
      <c r="DUM61" s="173"/>
      <c r="DUN61" s="173"/>
      <c r="DUO61" s="173"/>
      <c r="DUP61" s="173"/>
      <c r="DUQ61" s="173"/>
      <c r="DUR61" s="173"/>
      <c r="DUS61" s="173"/>
      <c r="DUT61" s="173"/>
      <c r="DUU61" s="173"/>
      <c r="DUV61" s="173"/>
      <c r="DUW61" s="173"/>
      <c r="DUX61" s="173"/>
      <c r="DUY61" s="173"/>
      <c r="DUZ61" s="173"/>
      <c r="DVA61" s="173"/>
      <c r="DVB61" s="173"/>
      <c r="DVC61" s="173"/>
      <c r="DVD61" s="173"/>
      <c r="DVE61" s="173"/>
      <c r="DVF61" s="173"/>
      <c r="DVG61" s="173"/>
      <c r="DVH61" s="173"/>
      <c r="DVI61" s="173"/>
      <c r="DVJ61" s="173"/>
      <c r="DVK61" s="173"/>
      <c r="DVL61" s="173"/>
      <c r="DVM61" s="173"/>
      <c r="DVN61" s="173"/>
      <c r="DVO61" s="173"/>
      <c r="DVP61" s="173"/>
      <c r="DVQ61" s="173"/>
      <c r="DVR61" s="173"/>
      <c r="DVS61" s="173"/>
      <c r="DVT61" s="173"/>
      <c r="DVU61" s="173"/>
      <c r="DVV61" s="173"/>
      <c r="DVW61" s="173"/>
      <c r="DVX61" s="173"/>
      <c r="DVY61" s="173"/>
      <c r="DVZ61" s="173"/>
      <c r="DWA61" s="173"/>
      <c r="DWB61" s="173"/>
      <c r="DWC61" s="173"/>
      <c r="DWD61" s="173"/>
      <c r="DWE61" s="173"/>
      <c r="DWF61" s="173"/>
      <c r="DWG61" s="173"/>
      <c r="DWH61" s="173"/>
      <c r="DWI61" s="173"/>
      <c r="DWJ61" s="173"/>
      <c r="DWK61" s="173"/>
      <c r="DWL61" s="173"/>
      <c r="DWM61" s="173"/>
      <c r="DWN61" s="173"/>
      <c r="DWO61" s="173"/>
      <c r="DWP61" s="173"/>
      <c r="DWQ61" s="173"/>
      <c r="DWR61" s="173"/>
      <c r="DWS61" s="173"/>
      <c r="DWT61" s="173"/>
      <c r="DWU61" s="173"/>
      <c r="DWV61" s="173"/>
      <c r="DWW61" s="173"/>
      <c r="DWX61" s="173"/>
      <c r="DWY61" s="173"/>
      <c r="DWZ61" s="173"/>
      <c r="DXA61" s="173"/>
      <c r="DXB61" s="173"/>
      <c r="DXC61" s="173"/>
      <c r="DXD61" s="173"/>
      <c r="DXE61" s="173"/>
      <c r="DXF61" s="173"/>
      <c r="DXG61" s="173"/>
      <c r="DXH61" s="173"/>
      <c r="DXI61" s="173"/>
      <c r="DXJ61" s="173"/>
      <c r="DXK61" s="173"/>
      <c r="DXL61" s="173"/>
      <c r="DXM61" s="173"/>
      <c r="DXN61" s="173"/>
      <c r="DXO61" s="173"/>
      <c r="DXP61" s="173"/>
      <c r="DXQ61" s="173"/>
      <c r="DXR61" s="173"/>
      <c r="DXS61" s="173"/>
      <c r="DXT61" s="173"/>
      <c r="DXU61" s="173"/>
      <c r="DXV61" s="173"/>
      <c r="DXW61" s="173"/>
      <c r="DXX61" s="173"/>
      <c r="DXY61" s="173"/>
      <c r="DXZ61" s="173"/>
      <c r="DYA61" s="173"/>
      <c r="DYB61" s="173"/>
      <c r="DYC61" s="173"/>
      <c r="DYD61" s="173"/>
      <c r="DYE61" s="173"/>
      <c r="DYF61" s="173"/>
      <c r="DYG61" s="173"/>
      <c r="DYH61" s="173"/>
      <c r="DYI61" s="173"/>
      <c r="DYJ61" s="173"/>
      <c r="DYK61" s="173"/>
      <c r="DYL61" s="173"/>
      <c r="DYM61" s="173"/>
      <c r="DYN61" s="173"/>
      <c r="DYO61" s="173"/>
      <c r="DYP61" s="173"/>
      <c r="DYQ61" s="173"/>
      <c r="DYR61" s="173"/>
      <c r="DYS61" s="173"/>
      <c r="DYT61" s="173"/>
      <c r="DYU61" s="173"/>
      <c r="DYV61" s="173"/>
      <c r="DYW61" s="173"/>
      <c r="DYX61" s="173"/>
      <c r="DYY61" s="173"/>
      <c r="DYZ61" s="173"/>
      <c r="DZA61" s="173"/>
      <c r="DZB61" s="173"/>
      <c r="DZC61" s="173"/>
      <c r="DZD61" s="173"/>
      <c r="DZE61" s="173"/>
      <c r="DZF61" s="173"/>
      <c r="DZG61" s="173"/>
      <c r="DZH61" s="173"/>
      <c r="DZI61" s="173"/>
      <c r="DZJ61" s="173"/>
      <c r="DZK61" s="173"/>
      <c r="DZL61" s="173"/>
      <c r="DZM61" s="173"/>
      <c r="DZN61" s="173"/>
      <c r="DZO61" s="173"/>
      <c r="DZP61" s="173"/>
      <c r="DZQ61" s="173"/>
      <c r="DZR61" s="173"/>
      <c r="DZS61" s="173"/>
      <c r="DZT61" s="173"/>
      <c r="DZU61" s="173"/>
      <c r="DZV61" s="173"/>
      <c r="DZW61" s="173"/>
      <c r="DZX61" s="173"/>
      <c r="DZY61" s="173"/>
      <c r="DZZ61" s="173"/>
      <c r="EAA61" s="173"/>
      <c r="EAB61" s="173"/>
      <c r="EAC61" s="173"/>
      <c r="EAD61" s="173"/>
      <c r="EAE61" s="173"/>
      <c r="EAF61" s="173"/>
      <c r="EAG61" s="173"/>
      <c r="EAH61" s="173"/>
      <c r="EAI61" s="173"/>
      <c r="EAJ61" s="173"/>
      <c r="EAK61" s="173"/>
      <c r="EAL61" s="173"/>
      <c r="EAM61" s="173"/>
      <c r="EAN61" s="173"/>
      <c r="EAO61" s="173"/>
      <c r="EAP61" s="173"/>
      <c r="EAQ61" s="173"/>
      <c r="EAR61" s="173"/>
      <c r="EAS61" s="173"/>
      <c r="EAT61" s="173"/>
      <c r="EAU61" s="173"/>
      <c r="EAV61" s="173"/>
      <c r="EAW61" s="173"/>
      <c r="EAX61" s="173"/>
      <c r="EAY61" s="173"/>
      <c r="EAZ61" s="173"/>
      <c r="EBA61" s="173"/>
      <c r="EBB61" s="173"/>
      <c r="EBC61" s="173"/>
      <c r="EBD61" s="173"/>
      <c r="EBE61" s="173"/>
      <c r="EBF61" s="173"/>
      <c r="EBG61" s="173"/>
      <c r="EBH61" s="173"/>
      <c r="EBI61" s="173"/>
      <c r="EBJ61" s="173"/>
      <c r="EBK61" s="173"/>
      <c r="EBL61" s="173"/>
      <c r="EBM61" s="173"/>
      <c r="EBN61" s="173"/>
      <c r="EBO61" s="173"/>
      <c r="EBP61" s="173"/>
      <c r="EBQ61" s="173"/>
      <c r="EBR61" s="173"/>
      <c r="EBS61" s="173"/>
      <c r="EBT61" s="173"/>
      <c r="EBU61" s="173"/>
      <c r="EBV61" s="173"/>
      <c r="EBW61" s="173"/>
      <c r="EBX61" s="173"/>
      <c r="EBY61" s="173"/>
      <c r="EBZ61" s="173"/>
      <c r="ECA61" s="173"/>
      <c r="ECB61" s="173"/>
      <c r="ECC61" s="173"/>
      <c r="ECD61" s="173"/>
      <c r="ECE61" s="173"/>
      <c r="ECF61" s="173"/>
      <c r="ECG61" s="173"/>
      <c r="ECH61" s="173"/>
      <c r="ECI61" s="173"/>
      <c r="ECJ61" s="173"/>
      <c r="ECK61" s="173"/>
      <c r="ECL61" s="173"/>
      <c r="ECM61" s="173"/>
      <c r="ECN61" s="173"/>
      <c r="ECO61" s="173"/>
      <c r="ECP61" s="173"/>
      <c r="ECQ61" s="173"/>
      <c r="ECR61" s="173"/>
      <c r="ECS61" s="173"/>
      <c r="ECT61" s="173"/>
      <c r="ECU61" s="173"/>
      <c r="ECV61" s="173"/>
      <c r="ECW61" s="173"/>
      <c r="ECX61" s="173"/>
      <c r="ECY61" s="173"/>
      <c r="ECZ61" s="173"/>
      <c r="EDA61" s="173"/>
      <c r="EDB61" s="173"/>
      <c r="EDC61" s="173"/>
      <c r="EDD61" s="173"/>
      <c r="EDE61" s="173"/>
      <c r="EDF61" s="173"/>
      <c r="EDG61" s="173"/>
      <c r="EDH61" s="173"/>
      <c r="EDI61" s="173"/>
      <c r="EDJ61" s="173"/>
      <c r="EDK61" s="173"/>
      <c r="EDL61" s="173"/>
      <c r="EDM61" s="173"/>
      <c r="EDN61" s="173"/>
      <c r="EDO61" s="173"/>
      <c r="EDP61" s="173"/>
      <c r="EDQ61" s="173"/>
      <c r="EDR61" s="173"/>
      <c r="EDS61" s="173"/>
      <c r="EDT61" s="173"/>
      <c r="EDU61" s="173"/>
      <c r="EDV61" s="173"/>
      <c r="EDW61" s="173"/>
      <c r="EDX61" s="173"/>
      <c r="EDY61" s="173"/>
      <c r="EDZ61" s="173"/>
      <c r="EEA61" s="173"/>
      <c r="EEB61" s="173"/>
      <c r="EEC61" s="173"/>
      <c r="EED61" s="173"/>
      <c r="EEE61" s="173"/>
      <c r="EEF61" s="173"/>
      <c r="EEG61" s="173"/>
      <c r="EEH61" s="173"/>
      <c r="EEI61" s="173"/>
      <c r="EEJ61" s="173"/>
      <c r="EEK61" s="173"/>
      <c r="EEL61" s="173"/>
      <c r="EEM61" s="173"/>
      <c r="EEN61" s="173"/>
      <c r="EEO61" s="173"/>
      <c r="EEP61" s="173"/>
      <c r="EEQ61" s="173"/>
      <c r="EER61" s="173"/>
      <c r="EES61" s="173"/>
      <c r="EET61" s="173"/>
      <c r="EEU61" s="173"/>
      <c r="EEV61" s="173"/>
      <c r="EEW61" s="173"/>
      <c r="EEX61" s="173"/>
      <c r="EEY61" s="173"/>
      <c r="EEZ61" s="173"/>
      <c r="EFA61" s="173"/>
      <c r="EFB61" s="173"/>
      <c r="EFC61" s="173"/>
      <c r="EFD61" s="173"/>
      <c r="EFE61" s="173"/>
      <c r="EFF61" s="173"/>
      <c r="EFG61" s="173"/>
      <c r="EFH61" s="173"/>
      <c r="EFI61" s="173"/>
      <c r="EFJ61" s="173"/>
      <c r="EFK61" s="173"/>
      <c r="EFL61" s="173"/>
      <c r="EFM61" s="173"/>
      <c r="EFN61" s="173"/>
      <c r="EFO61" s="173"/>
      <c r="EFP61" s="173"/>
      <c r="EFQ61" s="173"/>
      <c r="EFR61" s="173"/>
      <c r="EFS61" s="173"/>
      <c r="EFT61" s="173"/>
      <c r="EFU61" s="173"/>
      <c r="EFV61" s="173"/>
      <c r="EFW61" s="173"/>
      <c r="EFX61" s="173"/>
      <c r="EFY61" s="173"/>
      <c r="EFZ61" s="173"/>
      <c r="EGA61" s="173"/>
      <c r="EGB61" s="173"/>
      <c r="EGC61" s="173"/>
      <c r="EGD61" s="173"/>
      <c r="EGE61" s="173"/>
      <c r="EGF61" s="173"/>
      <c r="EGG61" s="173"/>
      <c r="EGH61" s="173"/>
      <c r="EGI61" s="173"/>
      <c r="EGJ61" s="173"/>
      <c r="EGK61" s="173"/>
      <c r="EGL61" s="173"/>
      <c r="EGM61" s="173"/>
      <c r="EGN61" s="173"/>
      <c r="EGO61" s="173"/>
      <c r="EGP61" s="173"/>
      <c r="EGQ61" s="173"/>
      <c r="EGR61" s="173"/>
      <c r="EGS61" s="173"/>
      <c r="EGT61" s="173"/>
      <c r="EGU61" s="173"/>
      <c r="EGV61" s="173"/>
      <c r="EGW61" s="173"/>
      <c r="EGX61" s="173"/>
      <c r="EGY61" s="173"/>
      <c r="EGZ61" s="173"/>
      <c r="EHA61" s="173"/>
      <c r="EHB61" s="173"/>
      <c r="EHC61" s="173"/>
      <c r="EHD61" s="173"/>
      <c r="EHE61" s="173"/>
      <c r="EHF61" s="173"/>
      <c r="EHG61" s="173"/>
      <c r="EHH61" s="173"/>
      <c r="EHI61" s="173"/>
      <c r="EHJ61" s="173"/>
      <c r="EHK61" s="173"/>
      <c r="EHL61" s="173"/>
      <c r="EHM61" s="173"/>
      <c r="EHN61" s="173"/>
      <c r="EHO61" s="173"/>
      <c r="EHP61" s="173"/>
      <c r="EHQ61" s="173"/>
      <c r="EHR61" s="173"/>
      <c r="EHS61" s="173"/>
      <c r="EHT61" s="173"/>
      <c r="EHU61" s="173"/>
      <c r="EHV61" s="173"/>
      <c r="EHW61" s="173"/>
      <c r="EHX61" s="173"/>
      <c r="EHY61" s="173"/>
      <c r="EHZ61" s="173"/>
      <c r="EIA61" s="173"/>
      <c r="EIB61" s="173"/>
      <c r="EIC61" s="173"/>
      <c r="EID61" s="173"/>
      <c r="EIE61" s="173"/>
      <c r="EIF61" s="173"/>
      <c r="EIG61" s="173"/>
      <c r="EIH61" s="173"/>
      <c r="EII61" s="173"/>
      <c r="EIJ61" s="173"/>
      <c r="EIK61" s="173"/>
      <c r="EIL61" s="173"/>
      <c r="EIM61" s="173"/>
      <c r="EIN61" s="173"/>
      <c r="EIO61" s="173"/>
      <c r="EIP61" s="173"/>
      <c r="EIQ61" s="173"/>
      <c r="EIR61" s="173"/>
      <c r="EIS61" s="173"/>
      <c r="EIT61" s="173"/>
      <c r="EIU61" s="173"/>
      <c r="EIV61" s="173"/>
      <c r="EIW61" s="173"/>
      <c r="EIX61" s="173"/>
      <c r="EIY61" s="173"/>
      <c r="EIZ61" s="173"/>
      <c r="EJA61" s="173"/>
      <c r="EJB61" s="173"/>
      <c r="EJC61" s="173"/>
      <c r="EJD61" s="173"/>
      <c r="EJE61" s="173"/>
      <c r="EJF61" s="173"/>
      <c r="EJG61" s="173"/>
      <c r="EJH61" s="173"/>
      <c r="EJI61" s="173"/>
      <c r="EJJ61" s="173"/>
      <c r="EJK61" s="173"/>
      <c r="EJL61" s="173"/>
      <c r="EJM61" s="173"/>
      <c r="EJN61" s="173"/>
      <c r="EJO61" s="173"/>
      <c r="EJP61" s="173"/>
      <c r="EJQ61" s="173"/>
      <c r="EJR61" s="173"/>
      <c r="EJS61" s="173"/>
      <c r="EJT61" s="173"/>
      <c r="EJU61" s="173"/>
      <c r="EJV61" s="173"/>
      <c r="EJW61" s="173"/>
      <c r="EJX61" s="173"/>
      <c r="EJY61" s="173"/>
      <c r="EJZ61" s="173"/>
      <c r="EKA61" s="173"/>
      <c r="EKB61" s="173"/>
      <c r="EKC61" s="173"/>
      <c r="EKD61" s="173"/>
      <c r="EKE61" s="173"/>
      <c r="EKF61" s="173"/>
      <c r="EKG61" s="173"/>
      <c r="EKH61" s="173"/>
      <c r="EKI61" s="173"/>
      <c r="EKJ61" s="173"/>
      <c r="EKK61" s="173"/>
      <c r="EKL61" s="173"/>
      <c r="EKM61" s="173"/>
      <c r="EKN61" s="173"/>
      <c r="EKO61" s="173"/>
      <c r="EKP61" s="173"/>
      <c r="EKQ61" s="173"/>
      <c r="EKR61" s="173"/>
      <c r="EKS61" s="173"/>
      <c r="EKT61" s="173"/>
      <c r="EKU61" s="173"/>
      <c r="EKV61" s="173"/>
      <c r="EKW61" s="173"/>
      <c r="EKX61" s="173"/>
      <c r="EKY61" s="173"/>
      <c r="EKZ61" s="173"/>
      <c r="ELA61" s="173"/>
      <c r="ELB61" s="173"/>
      <c r="ELC61" s="173"/>
      <c r="ELD61" s="173"/>
      <c r="ELE61" s="173"/>
      <c r="ELF61" s="173"/>
      <c r="ELG61" s="173"/>
      <c r="ELH61" s="173"/>
      <c r="ELI61" s="173"/>
      <c r="ELJ61" s="173"/>
      <c r="ELK61" s="173"/>
      <c r="ELL61" s="173"/>
      <c r="ELM61" s="173"/>
      <c r="ELN61" s="173"/>
      <c r="ELO61" s="173"/>
      <c r="ELP61" s="173"/>
      <c r="ELQ61" s="173"/>
      <c r="ELR61" s="173"/>
      <c r="ELS61" s="173"/>
      <c r="ELT61" s="173"/>
      <c r="ELU61" s="173"/>
      <c r="ELV61" s="173"/>
      <c r="ELW61" s="173"/>
      <c r="ELX61" s="173"/>
      <c r="ELY61" s="173"/>
      <c r="ELZ61" s="173"/>
      <c r="EMA61" s="173"/>
      <c r="EMB61" s="173"/>
      <c r="EMC61" s="173"/>
      <c r="EMD61" s="173"/>
      <c r="EME61" s="173"/>
      <c r="EMF61" s="173"/>
      <c r="EMG61" s="173"/>
      <c r="EMH61" s="173"/>
      <c r="EMI61" s="173"/>
      <c r="EMJ61" s="173"/>
      <c r="EMK61" s="173"/>
      <c r="EML61" s="173"/>
      <c r="EMM61" s="173"/>
      <c r="EMN61" s="173"/>
      <c r="EMO61" s="173"/>
      <c r="EMP61" s="173"/>
      <c r="EMQ61" s="173"/>
      <c r="EMR61" s="173"/>
      <c r="EMS61" s="173"/>
      <c r="EMT61" s="173"/>
      <c r="EMU61" s="173"/>
      <c r="EMV61" s="173"/>
      <c r="EMW61" s="173"/>
      <c r="EMX61" s="173"/>
      <c r="EMY61" s="173"/>
      <c r="EMZ61" s="173"/>
      <c r="ENA61" s="173"/>
      <c r="ENB61" s="173"/>
      <c r="ENC61" s="173"/>
      <c r="END61" s="173"/>
      <c r="ENE61" s="173"/>
      <c r="ENF61" s="173"/>
      <c r="ENG61" s="173"/>
      <c r="ENH61" s="173"/>
      <c r="ENI61" s="173"/>
      <c r="ENJ61" s="173"/>
      <c r="ENK61" s="173"/>
      <c r="ENL61" s="173"/>
      <c r="ENM61" s="173"/>
      <c r="ENN61" s="173"/>
      <c r="ENO61" s="173"/>
      <c r="ENP61" s="173"/>
      <c r="ENQ61" s="173"/>
      <c r="ENR61" s="173"/>
      <c r="ENS61" s="173"/>
      <c r="ENT61" s="173"/>
      <c r="ENU61" s="173"/>
      <c r="ENV61" s="173"/>
      <c r="ENW61" s="173"/>
      <c r="ENX61" s="173"/>
      <c r="ENY61" s="173"/>
      <c r="ENZ61" s="173"/>
      <c r="EOA61" s="173"/>
      <c r="EOB61" s="173"/>
      <c r="EOC61" s="173"/>
      <c r="EOD61" s="173"/>
      <c r="EOE61" s="173"/>
      <c r="EOF61" s="173"/>
      <c r="EOG61" s="173"/>
      <c r="EOH61" s="173"/>
      <c r="EOI61" s="173"/>
      <c r="EOJ61" s="173"/>
      <c r="EOK61" s="173"/>
      <c r="EOL61" s="173"/>
      <c r="EOM61" s="173"/>
      <c r="EON61" s="173"/>
      <c r="EOO61" s="173"/>
      <c r="EOP61" s="173"/>
      <c r="EOQ61" s="173"/>
      <c r="EOR61" s="173"/>
      <c r="EOS61" s="173"/>
      <c r="EOT61" s="173"/>
      <c r="EOU61" s="173"/>
      <c r="EOV61" s="173"/>
      <c r="EOW61" s="173"/>
      <c r="EOX61" s="173"/>
      <c r="EOY61" s="173"/>
      <c r="EOZ61" s="173"/>
      <c r="EPA61" s="173"/>
      <c r="EPB61" s="173"/>
      <c r="EPC61" s="173"/>
      <c r="EPD61" s="173"/>
      <c r="EPE61" s="173"/>
      <c r="EPF61" s="173"/>
      <c r="EPG61" s="173"/>
      <c r="EPH61" s="173"/>
      <c r="EPI61" s="173"/>
      <c r="EPJ61" s="173"/>
      <c r="EPK61" s="173"/>
      <c r="EPL61" s="173"/>
      <c r="EPM61" s="173"/>
      <c r="EPN61" s="173"/>
      <c r="EPO61" s="173"/>
      <c r="EPP61" s="173"/>
      <c r="EPQ61" s="173"/>
      <c r="EPR61" s="173"/>
      <c r="EPS61" s="173"/>
      <c r="EPT61" s="173"/>
      <c r="EPU61" s="173"/>
      <c r="EPV61" s="173"/>
      <c r="EPW61" s="173"/>
      <c r="EPX61" s="173"/>
      <c r="EPY61" s="173"/>
      <c r="EPZ61" s="173"/>
      <c r="EQA61" s="173"/>
      <c r="EQB61" s="173"/>
      <c r="EQC61" s="173"/>
      <c r="EQD61" s="173"/>
      <c r="EQE61" s="173"/>
      <c r="EQF61" s="173"/>
      <c r="EQG61" s="173"/>
      <c r="EQH61" s="173"/>
      <c r="EQI61" s="173"/>
      <c r="EQJ61" s="173"/>
      <c r="EQK61" s="173"/>
      <c r="EQL61" s="173"/>
      <c r="EQM61" s="173"/>
      <c r="EQN61" s="173"/>
      <c r="EQO61" s="173"/>
      <c r="EQP61" s="173"/>
      <c r="EQQ61" s="173"/>
      <c r="EQR61" s="173"/>
      <c r="EQS61" s="173"/>
      <c r="EQT61" s="173"/>
      <c r="EQU61" s="173"/>
      <c r="EQV61" s="173"/>
      <c r="EQW61" s="173"/>
      <c r="EQX61" s="173"/>
      <c r="EQY61" s="173"/>
      <c r="EQZ61" s="173"/>
      <c r="ERA61" s="173"/>
      <c r="ERB61" s="173"/>
      <c r="ERC61" s="173"/>
      <c r="ERD61" s="173"/>
      <c r="ERE61" s="173"/>
      <c r="ERF61" s="173"/>
      <c r="ERG61" s="173"/>
      <c r="ERH61" s="173"/>
      <c r="ERI61" s="173"/>
      <c r="ERJ61" s="173"/>
      <c r="ERK61" s="173"/>
      <c r="ERL61" s="173"/>
      <c r="ERM61" s="173"/>
      <c r="ERN61" s="173"/>
      <c r="ERO61" s="173"/>
      <c r="ERP61" s="173"/>
      <c r="ERQ61" s="173"/>
      <c r="ERR61" s="173"/>
      <c r="ERS61" s="173"/>
      <c r="ERT61" s="173"/>
      <c r="ERU61" s="173"/>
      <c r="ERV61" s="173"/>
      <c r="ERW61" s="173"/>
      <c r="ERX61" s="173"/>
      <c r="ERY61" s="173"/>
      <c r="ERZ61" s="173"/>
      <c r="ESA61" s="173"/>
      <c r="ESB61" s="173"/>
      <c r="ESC61" s="173"/>
      <c r="ESD61" s="173"/>
      <c r="ESE61" s="173"/>
      <c r="ESF61" s="173"/>
      <c r="ESG61" s="173"/>
      <c r="ESH61" s="173"/>
      <c r="ESI61" s="173"/>
      <c r="ESJ61" s="173"/>
      <c r="ESK61" s="173"/>
      <c r="ESL61" s="173"/>
      <c r="ESM61" s="173"/>
      <c r="ESN61" s="173"/>
      <c r="ESO61" s="173"/>
      <c r="ESP61" s="173"/>
      <c r="ESQ61" s="173"/>
      <c r="ESR61" s="173"/>
      <c r="ESS61" s="173"/>
      <c r="EST61" s="173"/>
      <c r="ESU61" s="173"/>
      <c r="ESV61" s="173"/>
      <c r="ESW61" s="173"/>
      <c r="ESX61" s="173"/>
      <c r="ESY61" s="173"/>
      <c r="ESZ61" s="173"/>
      <c r="ETA61" s="173"/>
      <c r="ETB61" s="173"/>
      <c r="ETC61" s="173"/>
      <c r="ETD61" s="173"/>
      <c r="ETE61" s="173"/>
      <c r="ETF61" s="173"/>
      <c r="ETG61" s="173"/>
      <c r="ETH61" s="173"/>
      <c r="ETI61" s="173"/>
      <c r="ETJ61" s="173"/>
      <c r="ETK61" s="173"/>
      <c r="ETL61" s="173"/>
      <c r="ETM61" s="173"/>
      <c r="ETN61" s="173"/>
      <c r="ETO61" s="173"/>
      <c r="ETP61" s="173"/>
      <c r="ETQ61" s="173"/>
      <c r="ETR61" s="173"/>
      <c r="ETS61" s="173"/>
      <c r="ETT61" s="173"/>
      <c r="ETU61" s="173"/>
      <c r="ETV61" s="173"/>
      <c r="ETW61" s="173"/>
      <c r="ETX61" s="173"/>
      <c r="ETY61" s="173"/>
      <c r="ETZ61" s="173"/>
      <c r="EUA61" s="173"/>
      <c r="EUB61" s="173"/>
      <c r="EUC61" s="173"/>
      <c r="EUD61" s="173"/>
      <c r="EUE61" s="173"/>
      <c r="EUF61" s="173"/>
      <c r="EUG61" s="173"/>
      <c r="EUH61" s="173"/>
      <c r="EUI61" s="173"/>
      <c r="EUJ61" s="173"/>
      <c r="EUK61" s="173"/>
      <c r="EUL61" s="173"/>
      <c r="EUM61" s="173"/>
      <c r="EUN61" s="173"/>
      <c r="EUO61" s="173"/>
      <c r="EUP61" s="173"/>
      <c r="EUQ61" s="173"/>
      <c r="EUR61" s="173"/>
      <c r="EUS61" s="173"/>
      <c r="EUT61" s="173"/>
      <c r="EUU61" s="173"/>
      <c r="EUV61" s="173"/>
      <c r="EUW61" s="173"/>
      <c r="EUX61" s="173"/>
      <c r="EUY61" s="173"/>
      <c r="EUZ61" s="173"/>
      <c r="EVA61" s="173"/>
      <c r="EVB61" s="173"/>
      <c r="EVC61" s="173"/>
      <c r="EVD61" s="173"/>
      <c r="EVE61" s="173"/>
      <c r="EVF61" s="173"/>
      <c r="EVG61" s="173"/>
      <c r="EVH61" s="173"/>
      <c r="EVI61" s="173"/>
      <c r="EVJ61" s="173"/>
      <c r="EVK61" s="173"/>
      <c r="EVL61" s="173"/>
      <c r="EVM61" s="173"/>
      <c r="EVN61" s="173"/>
      <c r="EVO61" s="173"/>
      <c r="EVP61" s="173"/>
      <c r="EVQ61" s="173"/>
      <c r="EVR61" s="173"/>
      <c r="EVS61" s="173"/>
      <c r="EVT61" s="173"/>
      <c r="EVU61" s="173"/>
      <c r="EVV61" s="173"/>
      <c r="EVW61" s="173"/>
      <c r="EVX61" s="173"/>
      <c r="EVY61" s="173"/>
      <c r="EVZ61" s="173"/>
      <c r="EWA61" s="173"/>
      <c r="EWB61" s="173"/>
      <c r="EWC61" s="173"/>
      <c r="EWD61" s="173"/>
      <c r="EWE61" s="173"/>
      <c r="EWF61" s="173"/>
      <c r="EWG61" s="173"/>
      <c r="EWH61" s="173"/>
      <c r="EWI61" s="173"/>
      <c r="EWJ61" s="173"/>
      <c r="EWK61" s="173"/>
      <c r="EWL61" s="173"/>
      <c r="EWM61" s="173"/>
      <c r="EWN61" s="173"/>
      <c r="EWO61" s="173"/>
      <c r="EWP61" s="173"/>
      <c r="EWQ61" s="173"/>
      <c r="EWR61" s="173"/>
      <c r="EWS61" s="173"/>
      <c r="EWT61" s="173"/>
      <c r="EWU61" s="173"/>
      <c r="EWV61" s="173"/>
      <c r="EWW61" s="173"/>
      <c r="EWX61" s="173"/>
      <c r="EWY61" s="173"/>
      <c r="EWZ61" s="173"/>
      <c r="EXA61" s="173"/>
      <c r="EXB61" s="173"/>
      <c r="EXC61" s="173"/>
      <c r="EXD61" s="173"/>
      <c r="EXE61" s="173"/>
      <c r="EXF61" s="173"/>
      <c r="EXG61" s="173"/>
      <c r="EXH61" s="173"/>
      <c r="EXI61" s="173"/>
      <c r="EXJ61" s="173"/>
      <c r="EXK61" s="173"/>
      <c r="EXL61" s="173"/>
      <c r="EXM61" s="173"/>
      <c r="EXN61" s="173"/>
      <c r="EXO61" s="173"/>
      <c r="EXP61" s="173"/>
      <c r="EXQ61" s="173"/>
      <c r="EXR61" s="173"/>
      <c r="EXS61" s="173"/>
      <c r="EXT61" s="173"/>
      <c r="EXU61" s="173"/>
      <c r="EXV61" s="173"/>
      <c r="EXW61" s="173"/>
      <c r="EXX61" s="173"/>
      <c r="EXY61" s="173"/>
      <c r="EXZ61" s="173"/>
      <c r="EYA61" s="173"/>
      <c r="EYB61" s="173"/>
      <c r="EYC61" s="173"/>
      <c r="EYD61" s="173"/>
      <c r="EYE61" s="173"/>
      <c r="EYF61" s="173"/>
      <c r="EYG61" s="173"/>
      <c r="EYH61" s="173"/>
      <c r="EYI61" s="173"/>
      <c r="EYJ61" s="173"/>
      <c r="EYK61" s="173"/>
      <c r="EYL61" s="173"/>
      <c r="EYM61" s="173"/>
      <c r="EYN61" s="173"/>
      <c r="EYO61" s="173"/>
      <c r="EYP61" s="173"/>
      <c r="EYQ61" s="173"/>
      <c r="EYR61" s="173"/>
      <c r="EYS61" s="173"/>
      <c r="EYT61" s="173"/>
      <c r="EYU61" s="173"/>
      <c r="EYV61" s="173"/>
      <c r="EYW61" s="173"/>
      <c r="EYX61" s="173"/>
      <c r="EYY61" s="173"/>
      <c r="EYZ61" s="173"/>
      <c r="EZA61" s="173"/>
      <c r="EZB61" s="173"/>
      <c r="EZC61" s="173"/>
      <c r="EZD61" s="173"/>
      <c r="EZE61" s="173"/>
      <c r="EZF61" s="173"/>
      <c r="EZG61" s="173"/>
      <c r="EZH61" s="173"/>
      <c r="EZI61" s="173"/>
      <c r="EZJ61" s="173"/>
      <c r="EZK61" s="173"/>
      <c r="EZL61" s="173"/>
      <c r="EZM61" s="173"/>
      <c r="EZN61" s="173"/>
      <c r="EZO61" s="173"/>
      <c r="EZP61" s="173"/>
      <c r="EZQ61" s="173"/>
      <c r="EZR61" s="173"/>
      <c r="EZS61" s="173"/>
      <c r="EZT61" s="173"/>
      <c r="EZU61" s="173"/>
      <c r="EZV61" s="173"/>
      <c r="EZW61" s="173"/>
      <c r="EZX61" s="173"/>
      <c r="EZY61" s="173"/>
      <c r="EZZ61" s="173"/>
      <c r="FAA61" s="173"/>
      <c r="FAB61" s="173"/>
      <c r="FAC61" s="173"/>
      <c r="FAD61" s="173"/>
      <c r="FAE61" s="173"/>
      <c r="FAF61" s="173"/>
      <c r="FAG61" s="173"/>
      <c r="FAH61" s="173"/>
      <c r="FAI61" s="173"/>
      <c r="FAJ61" s="173"/>
      <c r="FAK61" s="173"/>
      <c r="FAL61" s="173"/>
      <c r="FAM61" s="173"/>
      <c r="FAN61" s="173"/>
      <c r="FAO61" s="173"/>
      <c r="FAP61" s="173"/>
      <c r="FAQ61" s="173"/>
      <c r="FAR61" s="173"/>
      <c r="FAS61" s="173"/>
      <c r="FAT61" s="173"/>
      <c r="FAU61" s="173"/>
      <c r="FAV61" s="173"/>
      <c r="FAW61" s="173"/>
      <c r="FAX61" s="173"/>
      <c r="FAY61" s="173"/>
      <c r="FAZ61" s="173"/>
      <c r="FBA61" s="173"/>
      <c r="FBB61" s="173"/>
      <c r="FBC61" s="173"/>
      <c r="FBD61" s="173"/>
      <c r="FBE61" s="173"/>
      <c r="FBF61" s="173"/>
      <c r="FBG61" s="173"/>
      <c r="FBH61" s="173"/>
      <c r="FBI61" s="173"/>
      <c r="FBJ61" s="173"/>
      <c r="FBK61" s="173"/>
      <c r="FBL61" s="173"/>
      <c r="FBM61" s="173"/>
      <c r="FBN61" s="173"/>
      <c r="FBO61" s="173"/>
      <c r="FBP61" s="173"/>
      <c r="FBQ61" s="173"/>
      <c r="FBR61" s="173"/>
      <c r="FBS61" s="173"/>
      <c r="FBT61" s="173"/>
      <c r="FBU61" s="173"/>
      <c r="FBV61" s="173"/>
      <c r="FBW61" s="173"/>
      <c r="FBX61" s="173"/>
      <c r="FBY61" s="173"/>
      <c r="FBZ61" s="173"/>
      <c r="FCA61" s="173"/>
      <c r="FCB61" s="173"/>
      <c r="FCC61" s="173"/>
      <c r="FCD61" s="173"/>
      <c r="FCE61" s="173"/>
      <c r="FCF61" s="173"/>
      <c r="FCG61" s="173"/>
      <c r="FCH61" s="173"/>
      <c r="FCI61" s="173"/>
      <c r="FCJ61" s="173"/>
      <c r="FCK61" s="173"/>
      <c r="FCL61" s="173"/>
      <c r="FCM61" s="173"/>
      <c r="FCN61" s="173"/>
      <c r="FCO61" s="173"/>
      <c r="FCP61" s="173"/>
      <c r="FCQ61" s="173"/>
      <c r="FCR61" s="173"/>
      <c r="FCS61" s="173"/>
      <c r="FCT61" s="173"/>
      <c r="FCU61" s="173"/>
      <c r="FCV61" s="173"/>
      <c r="FCW61" s="173"/>
      <c r="FCX61" s="173"/>
      <c r="FCY61" s="173"/>
      <c r="FCZ61" s="173"/>
      <c r="FDA61" s="173"/>
      <c r="FDB61" s="173"/>
      <c r="FDC61" s="173"/>
      <c r="FDD61" s="173"/>
      <c r="FDE61" s="173"/>
      <c r="FDF61" s="173"/>
      <c r="FDG61" s="173"/>
      <c r="FDH61" s="173"/>
      <c r="FDI61" s="173"/>
      <c r="FDJ61" s="173"/>
      <c r="FDK61" s="173"/>
      <c r="FDL61" s="173"/>
      <c r="FDM61" s="173"/>
      <c r="FDN61" s="173"/>
      <c r="FDO61" s="173"/>
      <c r="FDP61" s="173"/>
      <c r="FDQ61" s="173"/>
      <c r="FDR61" s="173"/>
      <c r="FDS61" s="173"/>
      <c r="FDT61" s="173"/>
      <c r="FDU61" s="173"/>
      <c r="FDV61" s="173"/>
      <c r="FDW61" s="173"/>
      <c r="FDX61" s="173"/>
      <c r="FDY61" s="173"/>
      <c r="FDZ61" s="173"/>
      <c r="FEA61" s="173"/>
      <c r="FEB61" s="173"/>
      <c r="FEC61" s="173"/>
      <c r="FED61" s="173"/>
      <c r="FEE61" s="173"/>
      <c r="FEF61" s="173"/>
      <c r="FEG61" s="173"/>
      <c r="FEH61" s="173"/>
      <c r="FEI61" s="173"/>
      <c r="FEJ61" s="173"/>
      <c r="FEK61" s="173"/>
      <c r="FEL61" s="173"/>
      <c r="FEM61" s="173"/>
      <c r="FEN61" s="173"/>
      <c r="FEO61" s="173"/>
      <c r="FEP61" s="173"/>
      <c r="FEQ61" s="173"/>
      <c r="FER61" s="173"/>
      <c r="FES61" s="173"/>
      <c r="FET61" s="173"/>
      <c r="FEU61" s="173"/>
      <c r="FEV61" s="173"/>
      <c r="FEW61" s="173"/>
      <c r="FEX61" s="173"/>
      <c r="FEY61" s="173"/>
      <c r="FEZ61" s="173"/>
      <c r="FFA61" s="173"/>
      <c r="FFB61" s="173"/>
      <c r="FFC61" s="173"/>
      <c r="FFD61" s="173"/>
      <c r="FFE61" s="173"/>
      <c r="FFF61" s="173"/>
      <c r="FFG61" s="173"/>
      <c r="FFH61" s="173"/>
      <c r="FFI61" s="173"/>
      <c r="FFJ61" s="173"/>
      <c r="FFK61" s="173"/>
      <c r="FFL61" s="173"/>
      <c r="FFM61" s="173"/>
      <c r="FFN61" s="173"/>
      <c r="FFO61" s="173"/>
      <c r="FFP61" s="173"/>
      <c r="FFQ61" s="173"/>
      <c r="FFR61" s="173"/>
      <c r="FFS61" s="173"/>
      <c r="FFT61" s="173"/>
      <c r="FFU61" s="173"/>
      <c r="FFV61" s="173"/>
      <c r="FFW61" s="173"/>
      <c r="FFX61" s="173"/>
      <c r="FFY61" s="173"/>
      <c r="FFZ61" s="173"/>
      <c r="FGA61" s="173"/>
      <c r="FGB61" s="173"/>
      <c r="FGC61" s="173"/>
      <c r="FGD61" s="173"/>
      <c r="FGE61" s="173"/>
      <c r="FGF61" s="173"/>
      <c r="FGG61" s="173"/>
      <c r="FGH61" s="173"/>
      <c r="FGI61" s="173"/>
      <c r="FGJ61" s="173"/>
      <c r="FGK61" s="173"/>
      <c r="FGL61" s="173"/>
      <c r="FGM61" s="173"/>
      <c r="FGN61" s="173"/>
      <c r="FGO61" s="173"/>
      <c r="FGP61" s="173"/>
      <c r="FGQ61" s="173"/>
      <c r="FGR61" s="173"/>
      <c r="FGS61" s="173"/>
      <c r="FGT61" s="173"/>
      <c r="FGU61" s="173"/>
      <c r="FGV61" s="173"/>
      <c r="FGW61" s="173"/>
      <c r="FGX61" s="173"/>
      <c r="FGY61" s="173"/>
      <c r="FGZ61" s="173"/>
      <c r="FHA61" s="173"/>
      <c r="FHB61" s="173"/>
      <c r="FHC61" s="173"/>
      <c r="FHD61" s="173"/>
      <c r="FHE61" s="173"/>
      <c r="FHF61" s="173"/>
      <c r="FHG61" s="173"/>
      <c r="FHH61" s="173"/>
      <c r="FHI61" s="173"/>
      <c r="FHJ61" s="173"/>
      <c r="FHK61" s="173"/>
      <c r="FHL61" s="173"/>
      <c r="FHM61" s="173"/>
      <c r="FHN61" s="173"/>
      <c r="FHO61" s="173"/>
      <c r="FHP61" s="173"/>
      <c r="FHQ61" s="173"/>
      <c r="FHR61" s="173"/>
      <c r="FHS61" s="173"/>
      <c r="FHT61" s="173"/>
      <c r="FHU61" s="173"/>
      <c r="FHV61" s="173"/>
      <c r="FHW61" s="173"/>
      <c r="FHX61" s="173"/>
      <c r="FHY61" s="173"/>
      <c r="FHZ61" s="173"/>
      <c r="FIA61" s="173"/>
      <c r="FIB61" s="173"/>
      <c r="FIC61" s="173"/>
      <c r="FID61" s="173"/>
      <c r="FIE61" s="173"/>
      <c r="FIF61" s="173"/>
      <c r="FIG61" s="173"/>
      <c r="FIH61" s="173"/>
      <c r="FII61" s="173"/>
      <c r="FIJ61" s="173"/>
      <c r="FIK61" s="173"/>
      <c r="FIL61" s="173"/>
      <c r="FIM61" s="173"/>
      <c r="FIN61" s="173"/>
      <c r="FIO61" s="173"/>
      <c r="FIP61" s="173"/>
      <c r="FIQ61" s="173"/>
      <c r="FIR61" s="173"/>
      <c r="FIS61" s="173"/>
      <c r="FIT61" s="173"/>
      <c r="FIU61" s="173"/>
      <c r="FIV61" s="173"/>
      <c r="FIW61" s="173"/>
      <c r="FIX61" s="173"/>
      <c r="FIY61" s="173"/>
      <c r="FIZ61" s="173"/>
      <c r="FJA61" s="173"/>
      <c r="FJB61" s="173"/>
      <c r="FJC61" s="173"/>
      <c r="FJD61" s="173"/>
      <c r="FJE61" s="173"/>
      <c r="FJF61" s="173"/>
      <c r="FJG61" s="173"/>
      <c r="FJH61" s="173"/>
      <c r="FJI61" s="173"/>
      <c r="FJJ61" s="173"/>
      <c r="FJK61" s="173"/>
      <c r="FJL61" s="173"/>
      <c r="FJM61" s="173"/>
      <c r="FJN61" s="173"/>
      <c r="FJO61" s="173"/>
      <c r="FJP61" s="173"/>
      <c r="FJQ61" s="173"/>
      <c r="FJR61" s="173"/>
      <c r="FJS61" s="173"/>
      <c r="FJT61" s="173"/>
      <c r="FJU61" s="173"/>
      <c r="FJV61" s="173"/>
      <c r="FJW61" s="173"/>
      <c r="FJX61" s="173"/>
      <c r="FJY61" s="173"/>
      <c r="FJZ61" s="173"/>
      <c r="FKA61" s="173"/>
      <c r="FKB61" s="173"/>
      <c r="FKC61" s="173"/>
      <c r="FKD61" s="173"/>
      <c r="FKE61" s="173"/>
      <c r="FKF61" s="173"/>
      <c r="FKG61" s="173"/>
      <c r="FKH61" s="173"/>
      <c r="FKI61" s="173"/>
      <c r="FKJ61" s="173"/>
      <c r="FKK61" s="173"/>
      <c r="FKL61" s="173"/>
      <c r="FKM61" s="173"/>
      <c r="FKN61" s="173"/>
      <c r="FKO61" s="173"/>
      <c r="FKP61" s="173"/>
      <c r="FKQ61" s="173"/>
      <c r="FKR61" s="173"/>
      <c r="FKS61" s="173"/>
      <c r="FKT61" s="173"/>
      <c r="FKU61" s="173"/>
      <c r="FKV61" s="173"/>
      <c r="FKW61" s="173"/>
      <c r="FKX61" s="173"/>
      <c r="FKY61" s="173"/>
      <c r="FKZ61" s="173"/>
      <c r="FLA61" s="173"/>
      <c r="FLB61" s="173"/>
      <c r="FLC61" s="173"/>
      <c r="FLD61" s="173"/>
      <c r="FLE61" s="173"/>
      <c r="FLF61" s="173"/>
      <c r="FLG61" s="173"/>
      <c r="FLH61" s="173"/>
      <c r="FLI61" s="173"/>
      <c r="FLJ61" s="173"/>
      <c r="FLK61" s="173"/>
      <c r="FLL61" s="173"/>
      <c r="FLM61" s="173"/>
      <c r="FLN61" s="173"/>
      <c r="FLO61" s="173"/>
      <c r="FLP61" s="173"/>
      <c r="FLQ61" s="173"/>
      <c r="FLR61" s="173"/>
      <c r="FLS61" s="173"/>
      <c r="FLT61" s="173"/>
      <c r="FLU61" s="173"/>
      <c r="FLV61" s="173"/>
      <c r="FLW61" s="173"/>
      <c r="FLX61" s="173"/>
      <c r="FLY61" s="173"/>
      <c r="FLZ61" s="173"/>
      <c r="FMA61" s="173"/>
      <c r="FMB61" s="173"/>
      <c r="FMC61" s="173"/>
      <c r="FMD61" s="173"/>
      <c r="FME61" s="173"/>
      <c r="FMF61" s="173"/>
      <c r="FMG61" s="173"/>
      <c r="FMH61" s="173"/>
      <c r="FMI61" s="173"/>
      <c r="FMJ61" s="173"/>
      <c r="FMK61" s="173"/>
      <c r="FML61" s="173"/>
      <c r="FMM61" s="173"/>
      <c r="FMN61" s="173"/>
      <c r="FMO61" s="173"/>
      <c r="FMP61" s="173"/>
      <c r="FMQ61" s="173"/>
      <c r="FMR61" s="173"/>
      <c r="FMS61" s="173"/>
      <c r="FMT61" s="173"/>
      <c r="FMU61" s="173"/>
      <c r="FMV61" s="173"/>
      <c r="FMW61" s="173"/>
      <c r="FMX61" s="173"/>
      <c r="FMY61" s="173"/>
      <c r="FMZ61" s="173"/>
      <c r="FNA61" s="173"/>
      <c r="FNB61" s="173"/>
      <c r="FNC61" s="173"/>
      <c r="FND61" s="173"/>
      <c r="FNE61" s="173"/>
      <c r="FNF61" s="173"/>
      <c r="FNG61" s="173"/>
      <c r="FNH61" s="173"/>
      <c r="FNI61" s="173"/>
      <c r="FNJ61" s="173"/>
      <c r="FNK61" s="173"/>
      <c r="FNL61" s="173"/>
      <c r="FNM61" s="173"/>
      <c r="FNN61" s="173"/>
      <c r="FNO61" s="173"/>
      <c r="FNP61" s="173"/>
      <c r="FNQ61" s="173"/>
      <c r="FNR61" s="173"/>
      <c r="FNS61" s="173"/>
      <c r="FNT61" s="173"/>
      <c r="FNU61" s="173"/>
      <c r="FNV61" s="173"/>
      <c r="FNW61" s="173"/>
      <c r="FNX61" s="173"/>
      <c r="FNY61" s="173"/>
      <c r="FNZ61" s="173"/>
      <c r="FOA61" s="173"/>
      <c r="FOB61" s="173"/>
      <c r="FOC61" s="173"/>
      <c r="FOD61" s="173"/>
      <c r="FOE61" s="173"/>
      <c r="FOF61" s="173"/>
      <c r="FOG61" s="173"/>
      <c r="FOH61" s="173"/>
      <c r="FOI61" s="173"/>
      <c r="FOJ61" s="173"/>
      <c r="FOK61" s="173"/>
      <c r="FOL61" s="173"/>
      <c r="FOM61" s="173"/>
      <c r="FON61" s="173"/>
      <c r="FOO61" s="173"/>
      <c r="FOP61" s="173"/>
      <c r="FOQ61" s="173"/>
      <c r="FOR61" s="173"/>
      <c r="FOS61" s="173"/>
      <c r="FOT61" s="173"/>
      <c r="FOU61" s="173"/>
      <c r="FOV61" s="173"/>
      <c r="FOW61" s="173"/>
      <c r="FOX61" s="173"/>
      <c r="FOY61" s="173"/>
      <c r="FOZ61" s="173"/>
      <c r="FPA61" s="173"/>
      <c r="FPB61" s="173"/>
      <c r="FPC61" s="173"/>
      <c r="FPD61" s="173"/>
      <c r="FPE61" s="173"/>
      <c r="FPF61" s="173"/>
      <c r="FPG61" s="173"/>
      <c r="FPH61" s="173"/>
      <c r="FPI61" s="173"/>
      <c r="FPJ61" s="173"/>
      <c r="FPK61" s="173"/>
      <c r="FPL61" s="173"/>
      <c r="FPM61" s="173"/>
      <c r="FPN61" s="173"/>
      <c r="FPO61" s="173"/>
      <c r="FPP61" s="173"/>
      <c r="FPQ61" s="173"/>
      <c r="FPR61" s="173"/>
      <c r="FPS61" s="173"/>
      <c r="FPT61" s="173"/>
      <c r="FPU61" s="173"/>
      <c r="FPV61" s="173"/>
      <c r="FPW61" s="173"/>
      <c r="FPX61" s="173"/>
      <c r="FPY61" s="173"/>
      <c r="FPZ61" s="173"/>
      <c r="FQA61" s="173"/>
      <c r="FQB61" s="173"/>
      <c r="FQC61" s="173"/>
      <c r="FQD61" s="173"/>
      <c r="FQE61" s="173"/>
      <c r="FQF61" s="173"/>
      <c r="FQG61" s="173"/>
      <c r="FQH61" s="173"/>
      <c r="FQI61" s="173"/>
      <c r="FQJ61" s="173"/>
      <c r="FQK61" s="173"/>
      <c r="FQL61" s="173"/>
      <c r="FQM61" s="173"/>
      <c r="FQN61" s="173"/>
      <c r="FQO61" s="173"/>
      <c r="FQP61" s="173"/>
      <c r="FQQ61" s="173"/>
      <c r="FQR61" s="173"/>
      <c r="FQS61" s="173"/>
      <c r="FQT61" s="173"/>
      <c r="FQU61" s="173"/>
      <c r="FQV61" s="173"/>
      <c r="FQW61" s="173"/>
      <c r="FQX61" s="173"/>
      <c r="FQY61" s="173"/>
      <c r="FQZ61" s="173"/>
      <c r="FRA61" s="173"/>
      <c r="FRB61" s="173"/>
      <c r="FRC61" s="173"/>
      <c r="FRD61" s="173"/>
      <c r="FRE61" s="173"/>
      <c r="FRF61" s="173"/>
      <c r="FRG61" s="173"/>
      <c r="FRH61" s="173"/>
      <c r="FRI61" s="173"/>
      <c r="FRJ61" s="173"/>
      <c r="FRK61" s="173"/>
      <c r="FRL61" s="173"/>
      <c r="FRM61" s="173"/>
      <c r="FRN61" s="173"/>
      <c r="FRO61" s="173"/>
      <c r="FRP61" s="173"/>
      <c r="FRQ61" s="173"/>
      <c r="FRR61" s="173"/>
      <c r="FRS61" s="173"/>
      <c r="FRT61" s="173"/>
      <c r="FRU61" s="173"/>
      <c r="FRV61" s="173"/>
      <c r="FRW61" s="173"/>
      <c r="FRX61" s="173"/>
      <c r="FRY61" s="173"/>
      <c r="FRZ61" s="173"/>
      <c r="FSA61" s="173"/>
      <c r="FSB61" s="173"/>
      <c r="FSC61" s="173"/>
      <c r="FSD61" s="173"/>
      <c r="FSE61" s="173"/>
      <c r="FSF61" s="173"/>
      <c r="FSG61" s="173"/>
      <c r="FSH61" s="173"/>
      <c r="FSI61" s="173"/>
      <c r="FSJ61" s="173"/>
      <c r="FSK61" s="173"/>
      <c r="FSL61" s="173"/>
      <c r="FSM61" s="173"/>
      <c r="FSN61" s="173"/>
      <c r="FSO61" s="173"/>
      <c r="FSP61" s="173"/>
      <c r="FSQ61" s="173"/>
      <c r="FSR61" s="173"/>
      <c r="FSS61" s="173"/>
      <c r="FST61" s="173"/>
      <c r="FSU61" s="173"/>
      <c r="FSV61" s="173"/>
      <c r="FSW61" s="173"/>
      <c r="FSX61" s="173"/>
      <c r="FSY61" s="173"/>
      <c r="FSZ61" s="173"/>
      <c r="FTA61" s="173"/>
      <c r="FTB61" s="173"/>
      <c r="FTC61" s="173"/>
      <c r="FTD61" s="173"/>
      <c r="FTE61" s="173"/>
      <c r="FTF61" s="173"/>
      <c r="FTG61" s="173"/>
      <c r="FTH61" s="173"/>
      <c r="FTI61" s="173"/>
      <c r="FTJ61" s="173"/>
      <c r="FTK61" s="173"/>
      <c r="FTL61" s="173"/>
      <c r="FTM61" s="173"/>
      <c r="FTN61" s="173"/>
      <c r="FTO61" s="173"/>
      <c r="FTP61" s="173"/>
      <c r="FTQ61" s="173"/>
      <c r="FTR61" s="173"/>
      <c r="FTS61" s="173"/>
      <c r="FTT61" s="173"/>
      <c r="FTU61" s="173"/>
      <c r="FTV61" s="173"/>
      <c r="FTW61" s="173"/>
      <c r="FTX61" s="173"/>
      <c r="FTY61" s="173"/>
      <c r="FTZ61" s="173"/>
      <c r="FUA61" s="173"/>
      <c r="FUB61" s="173"/>
      <c r="FUC61" s="173"/>
      <c r="FUD61" s="173"/>
      <c r="FUE61" s="173"/>
      <c r="FUF61" s="173"/>
      <c r="FUG61" s="173"/>
      <c r="FUH61" s="173"/>
      <c r="FUI61" s="173"/>
      <c r="FUJ61" s="173"/>
      <c r="FUK61" s="173"/>
      <c r="FUL61" s="173"/>
      <c r="FUM61" s="173"/>
      <c r="FUN61" s="173"/>
      <c r="FUO61" s="173"/>
      <c r="FUP61" s="173"/>
      <c r="FUQ61" s="173"/>
      <c r="FUR61" s="173"/>
      <c r="FUS61" s="173"/>
      <c r="FUT61" s="173"/>
      <c r="FUU61" s="173"/>
      <c r="FUV61" s="173"/>
      <c r="FUW61" s="173"/>
      <c r="FUX61" s="173"/>
      <c r="FUY61" s="173"/>
      <c r="FUZ61" s="173"/>
      <c r="FVA61" s="173"/>
      <c r="FVB61" s="173"/>
      <c r="FVC61" s="173"/>
      <c r="FVD61" s="173"/>
      <c r="FVE61" s="173"/>
      <c r="FVF61" s="173"/>
      <c r="FVG61" s="173"/>
      <c r="FVH61" s="173"/>
      <c r="FVI61" s="173"/>
      <c r="FVJ61" s="173"/>
      <c r="FVK61" s="173"/>
      <c r="FVL61" s="173"/>
      <c r="FVM61" s="173"/>
      <c r="FVN61" s="173"/>
      <c r="FVO61" s="173"/>
      <c r="FVP61" s="173"/>
      <c r="FVQ61" s="173"/>
      <c r="FVR61" s="173"/>
      <c r="FVS61" s="173"/>
      <c r="FVT61" s="173"/>
      <c r="FVU61" s="173"/>
      <c r="FVV61" s="173"/>
      <c r="FVW61" s="173"/>
      <c r="FVX61" s="173"/>
      <c r="FVY61" s="173"/>
      <c r="FVZ61" s="173"/>
      <c r="FWA61" s="173"/>
      <c r="FWB61" s="173"/>
      <c r="FWC61" s="173"/>
      <c r="FWD61" s="173"/>
      <c r="FWE61" s="173"/>
      <c r="FWF61" s="173"/>
      <c r="FWG61" s="173"/>
      <c r="FWH61" s="173"/>
      <c r="FWI61" s="173"/>
      <c r="FWJ61" s="173"/>
      <c r="FWK61" s="173"/>
      <c r="FWL61" s="173"/>
      <c r="FWM61" s="173"/>
      <c r="FWN61" s="173"/>
      <c r="FWO61" s="173"/>
      <c r="FWP61" s="173"/>
      <c r="FWQ61" s="173"/>
      <c r="FWR61" s="173"/>
      <c r="FWS61" s="173"/>
      <c r="FWT61" s="173"/>
      <c r="FWU61" s="173"/>
      <c r="FWV61" s="173"/>
      <c r="FWW61" s="173"/>
      <c r="FWX61" s="173"/>
      <c r="FWY61" s="173"/>
      <c r="FWZ61" s="173"/>
      <c r="FXA61" s="173"/>
      <c r="FXB61" s="173"/>
      <c r="FXC61" s="173"/>
      <c r="FXD61" s="173"/>
      <c r="FXE61" s="173"/>
      <c r="FXF61" s="173"/>
      <c r="FXG61" s="173"/>
      <c r="FXH61" s="173"/>
      <c r="FXI61" s="173"/>
      <c r="FXJ61" s="173"/>
      <c r="FXK61" s="173"/>
      <c r="FXL61" s="173"/>
      <c r="FXM61" s="173"/>
      <c r="FXN61" s="173"/>
      <c r="FXO61" s="173"/>
      <c r="FXP61" s="173"/>
      <c r="FXQ61" s="173"/>
      <c r="FXR61" s="173"/>
      <c r="FXS61" s="173"/>
      <c r="FXT61" s="173"/>
      <c r="FXU61" s="173"/>
      <c r="FXV61" s="173"/>
      <c r="FXW61" s="173"/>
      <c r="FXX61" s="173"/>
      <c r="FXY61" s="173"/>
      <c r="FXZ61" s="173"/>
      <c r="FYA61" s="173"/>
      <c r="FYB61" s="173"/>
      <c r="FYC61" s="173"/>
      <c r="FYD61" s="173"/>
      <c r="FYE61" s="173"/>
      <c r="FYF61" s="173"/>
      <c r="FYG61" s="173"/>
      <c r="FYH61" s="173"/>
      <c r="FYI61" s="173"/>
      <c r="FYJ61" s="173"/>
      <c r="FYK61" s="173"/>
      <c r="FYL61" s="173"/>
      <c r="FYM61" s="173"/>
      <c r="FYN61" s="173"/>
      <c r="FYO61" s="173"/>
      <c r="FYP61" s="173"/>
      <c r="FYQ61" s="173"/>
      <c r="FYR61" s="173"/>
      <c r="FYS61" s="173"/>
      <c r="FYT61" s="173"/>
      <c r="FYU61" s="173"/>
      <c r="FYV61" s="173"/>
      <c r="FYW61" s="173"/>
      <c r="FYX61" s="173"/>
      <c r="FYY61" s="173"/>
      <c r="FYZ61" s="173"/>
      <c r="FZA61" s="173"/>
      <c r="FZB61" s="173"/>
      <c r="FZC61" s="173"/>
      <c r="FZD61" s="173"/>
      <c r="FZE61" s="173"/>
      <c r="FZF61" s="173"/>
      <c r="FZG61" s="173"/>
      <c r="FZH61" s="173"/>
      <c r="FZI61" s="173"/>
      <c r="FZJ61" s="173"/>
      <c r="FZK61" s="173"/>
      <c r="FZL61" s="173"/>
      <c r="FZM61" s="173"/>
      <c r="FZN61" s="173"/>
      <c r="FZO61" s="173"/>
      <c r="FZP61" s="173"/>
      <c r="FZQ61" s="173"/>
      <c r="FZR61" s="173"/>
      <c r="FZS61" s="173"/>
      <c r="FZT61" s="173"/>
      <c r="FZU61" s="173"/>
      <c r="FZV61" s="173"/>
      <c r="FZW61" s="173"/>
      <c r="FZX61" s="173"/>
      <c r="FZY61" s="173"/>
      <c r="FZZ61" s="173"/>
      <c r="GAA61" s="173"/>
      <c r="GAB61" s="173"/>
      <c r="GAC61" s="173"/>
      <c r="GAD61" s="173"/>
      <c r="GAE61" s="173"/>
      <c r="GAF61" s="173"/>
      <c r="GAG61" s="173"/>
      <c r="GAH61" s="173"/>
      <c r="GAI61" s="173"/>
      <c r="GAJ61" s="173"/>
      <c r="GAK61" s="173"/>
      <c r="GAL61" s="173"/>
      <c r="GAM61" s="173"/>
      <c r="GAN61" s="173"/>
      <c r="GAO61" s="173"/>
      <c r="GAP61" s="173"/>
      <c r="GAQ61" s="173"/>
      <c r="GAR61" s="173"/>
      <c r="GAS61" s="173"/>
      <c r="GAT61" s="173"/>
      <c r="GAU61" s="173"/>
      <c r="GAV61" s="173"/>
      <c r="GAW61" s="173"/>
      <c r="GAX61" s="173"/>
      <c r="GAY61" s="173"/>
      <c r="GAZ61" s="173"/>
      <c r="GBA61" s="173"/>
      <c r="GBB61" s="173"/>
      <c r="GBC61" s="173"/>
      <c r="GBD61" s="173"/>
      <c r="GBE61" s="173"/>
      <c r="GBF61" s="173"/>
      <c r="GBG61" s="173"/>
      <c r="GBH61" s="173"/>
      <c r="GBI61" s="173"/>
      <c r="GBJ61" s="173"/>
      <c r="GBK61" s="173"/>
      <c r="GBL61" s="173"/>
      <c r="GBM61" s="173"/>
      <c r="GBN61" s="173"/>
      <c r="GBO61" s="173"/>
      <c r="GBP61" s="173"/>
      <c r="GBQ61" s="173"/>
      <c r="GBR61" s="173"/>
      <c r="GBS61" s="173"/>
      <c r="GBT61" s="173"/>
      <c r="GBU61" s="173"/>
      <c r="GBV61" s="173"/>
      <c r="GBW61" s="173"/>
      <c r="GBX61" s="173"/>
      <c r="GBY61" s="173"/>
      <c r="GBZ61" s="173"/>
      <c r="GCA61" s="173"/>
      <c r="GCB61" s="173"/>
      <c r="GCC61" s="173"/>
      <c r="GCD61" s="173"/>
      <c r="GCE61" s="173"/>
      <c r="GCF61" s="173"/>
      <c r="GCG61" s="173"/>
      <c r="GCH61" s="173"/>
      <c r="GCI61" s="173"/>
      <c r="GCJ61" s="173"/>
      <c r="GCK61" s="173"/>
      <c r="GCL61" s="173"/>
      <c r="GCM61" s="173"/>
      <c r="GCN61" s="173"/>
      <c r="GCO61" s="173"/>
      <c r="GCP61" s="173"/>
      <c r="GCQ61" s="173"/>
      <c r="GCR61" s="173"/>
      <c r="GCS61" s="173"/>
      <c r="GCT61" s="173"/>
      <c r="GCU61" s="173"/>
      <c r="GCV61" s="173"/>
      <c r="GCW61" s="173"/>
      <c r="GCX61" s="173"/>
      <c r="GCY61" s="173"/>
      <c r="GCZ61" s="173"/>
      <c r="GDA61" s="173"/>
      <c r="GDB61" s="173"/>
      <c r="GDC61" s="173"/>
      <c r="GDD61" s="173"/>
      <c r="GDE61" s="173"/>
      <c r="GDF61" s="173"/>
      <c r="GDG61" s="173"/>
      <c r="GDH61" s="173"/>
      <c r="GDI61" s="173"/>
      <c r="GDJ61" s="173"/>
      <c r="GDK61" s="173"/>
      <c r="GDL61" s="173"/>
      <c r="GDM61" s="173"/>
      <c r="GDN61" s="173"/>
      <c r="GDO61" s="173"/>
      <c r="GDP61" s="173"/>
      <c r="GDQ61" s="173"/>
      <c r="GDR61" s="173"/>
      <c r="GDS61" s="173"/>
      <c r="GDT61" s="173"/>
      <c r="GDU61" s="173"/>
      <c r="GDV61" s="173"/>
      <c r="GDW61" s="173"/>
      <c r="GDX61" s="173"/>
      <c r="GDY61" s="173"/>
      <c r="GDZ61" s="173"/>
      <c r="GEA61" s="173"/>
      <c r="GEB61" s="173"/>
      <c r="GEC61" s="173"/>
      <c r="GED61" s="173"/>
      <c r="GEE61" s="173"/>
      <c r="GEF61" s="173"/>
      <c r="GEG61" s="173"/>
      <c r="GEH61" s="173"/>
      <c r="GEI61" s="173"/>
      <c r="GEJ61" s="173"/>
      <c r="GEK61" s="173"/>
      <c r="GEL61" s="173"/>
      <c r="GEM61" s="173"/>
      <c r="GEN61" s="173"/>
      <c r="GEO61" s="173"/>
      <c r="GEP61" s="173"/>
      <c r="GEQ61" s="173"/>
      <c r="GER61" s="173"/>
      <c r="GES61" s="173"/>
      <c r="GET61" s="173"/>
      <c r="GEU61" s="173"/>
      <c r="GEV61" s="173"/>
      <c r="GEW61" s="173"/>
      <c r="GEX61" s="173"/>
      <c r="GEY61" s="173"/>
      <c r="GEZ61" s="173"/>
      <c r="GFA61" s="173"/>
      <c r="GFB61" s="173"/>
      <c r="GFC61" s="173"/>
      <c r="GFD61" s="173"/>
      <c r="GFE61" s="173"/>
      <c r="GFF61" s="173"/>
      <c r="GFG61" s="173"/>
      <c r="GFH61" s="173"/>
      <c r="GFI61" s="173"/>
      <c r="GFJ61" s="173"/>
      <c r="GFK61" s="173"/>
      <c r="GFL61" s="173"/>
      <c r="GFM61" s="173"/>
      <c r="GFN61" s="173"/>
      <c r="GFO61" s="173"/>
      <c r="GFP61" s="173"/>
      <c r="GFQ61" s="173"/>
      <c r="GFR61" s="173"/>
      <c r="GFS61" s="173"/>
      <c r="GFT61" s="173"/>
      <c r="GFU61" s="173"/>
      <c r="GFV61" s="173"/>
      <c r="GFW61" s="173"/>
      <c r="GFX61" s="173"/>
      <c r="GFY61" s="173"/>
      <c r="GFZ61" s="173"/>
      <c r="GGA61" s="173"/>
      <c r="GGB61" s="173"/>
      <c r="GGC61" s="173"/>
      <c r="GGD61" s="173"/>
      <c r="GGE61" s="173"/>
      <c r="GGF61" s="173"/>
      <c r="GGG61" s="173"/>
      <c r="GGH61" s="173"/>
      <c r="GGI61" s="173"/>
      <c r="GGJ61" s="173"/>
      <c r="GGK61" s="173"/>
      <c r="GGL61" s="173"/>
      <c r="GGM61" s="173"/>
      <c r="GGN61" s="173"/>
      <c r="GGO61" s="173"/>
      <c r="GGP61" s="173"/>
      <c r="GGQ61" s="173"/>
      <c r="GGR61" s="173"/>
      <c r="GGS61" s="173"/>
      <c r="GGT61" s="173"/>
      <c r="GGU61" s="173"/>
      <c r="GGV61" s="173"/>
      <c r="GGW61" s="173"/>
      <c r="GGX61" s="173"/>
      <c r="GGY61" s="173"/>
      <c r="GGZ61" s="173"/>
      <c r="GHA61" s="173"/>
      <c r="GHB61" s="173"/>
      <c r="GHC61" s="173"/>
      <c r="GHD61" s="173"/>
      <c r="GHE61" s="173"/>
      <c r="GHF61" s="173"/>
      <c r="GHG61" s="173"/>
      <c r="GHH61" s="173"/>
      <c r="GHI61" s="173"/>
      <c r="GHJ61" s="173"/>
      <c r="GHK61" s="173"/>
      <c r="GHL61" s="173"/>
      <c r="GHM61" s="173"/>
      <c r="GHN61" s="173"/>
      <c r="GHO61" s="173"/>
      <c r="GHP61" s="173"/>
      <c r="GHQ61" s="173"/>
      <c r="GHR61" s="173"/>
      <c r="GHS61" s="173"/>
      <c r="GHT61" s="173"/>
      <c r="GHU61" s="173"/>
      <c r="GHV61" s="173"/>
      <c r="GHW61" s="173"/>
      <c r="GHX61" s="173"/>
      <c r="GHY61" s="173"/>
      <c r="GHZ61" s="173"/>
      <c r="GIA61" s="173"/>
      <c r="GIB61" s="173"/>
      <c r="GIC61" s="173"/>
      <c r="GID61" s="173"/>
      <c r="GIE61" s="173"/>
      <c r="GIF61" s="173"/>
      <c r="GIG61" s="173"/>
      <c r="GIH61" s="173"/>
      <c r="GII61" s="173"/>
      <c r="GIJ61" s="173"/>
      <c r="GIK61" s="173"/>
      <c r="GIL61" s="173"/>
      <c r="GIM61" s="173"/>
      <c r="GIN61" s="173"/>
      <c r="GIO61" s="173"/>
      <c r="GIP61" s="173"/>
      <c r="GIQ61" s="173"/>
      <c r="GIR61" s="173"/>
      <c r="GIS61" s="173"/>
      <c r="GIT61" s="173"/>
      <c r="GIU61" s="173"/>
      <c r="GIV61" s="173"/>
      <c r="GIW61" s="173"/>
      <c r="GIX61" s="173"/>
      <c r="GIY61" s="173"/>
      <c r="GIZ61" s="173"/>
      <c r="GJA61" s="173"/>
      <c r="GJB61" s="173"/>
      <c r="GJC61" s="173"/>
      <c r="GJD61" s="173"/>
      <c r="GJE61" s="173"/>
      <c r="GJF61" s="173"/>
      <c r="GJG61" s="173"/>
      <c r="GJH61" s="173"/>
      <c r="GJI61" s="173"/>
      <c r="GJJ61" s="173"/>
      <c r="GJK61" s="173"/>
      <c r="GJL61" s="173"/>
      <c r="GJM61" s="173"/>
      <c r="GJN61" s="173"/>
      <c r="GJO61" s="173"/>
      <c r="GJP61" s="173"/>
      <c r="GJQ61" s="173"/>
      <c r="GJR61" s="173"/>
      <c r="GJS61" s="173"/>
      <c r="GJT61" s="173"/>
      <c r="GJU61" s="173"/>
      <c r="GJV61" s="173"/>
      <c r="GJW61" s="173"/>
      <c r="GJX61" s="173"/>
      <c r="GJY61" s="173"/>
      <c r="GJZ61" s="173"/>
      <c r="GKA61" s="173"/>
      <c r="GKB61" s="173"/>
      <c r="GKC61" s="173"/>
      <c r="GKD61" s="173"/>
      <c r="GKE61" s="173"/>
      <c r="GKF61" s="173"/>
      <c r="GKG61" s="173"/>
      <c r="GKH61" s="173"/>
      <c r="GKI61" s="173"/>
      <c r="GKJ61" s="173"/>
      <c r="GKK61" s="173"/>
      <c r="GKL61" s="173"/>
      <c r="GKM61" s="173"/>
      <c r="GKN61" s="173"/>
      <c r="GKO61" s="173"/>
      <c r="GKP61" s="173"/>
      <c r="GKQ61" s="173"/>
      <c r="GKR61" s="173"/>
      <c r="GKS61" s="173"/>
      <c r="GKT61" s="173"/>
      <c r="GKU61" s="173"/>
      <c r="GKV61" s="173"/>
      <c r="GKW61" s="173"/>
      <c r="GKX61" s="173"/>
      <c r="GKY61" s="173"/>
      <c r="GKZ61" s="173"/>
      <c r="GLA61" s="173"/>
      <c r="GLB61" s="173"/>
      <c r="GLC61" s="173"/>
      <c r="GLD61" s="173"/>
      <c r="GLE61" s="173"/>
      <c r="GLF61" s="173"/>
      <c r="GLG61" s="173"/>
      <c r="GLH61" s="173"/>
      <c r="GLI61" s="173"/>
      <c r="GLJ61" s="173"/>
      <c r="GLK61" s="173"/>
      <c r="GLL61" s="173"/>
      <c r="GLM61" s="173"/>
      <c r="GLN61" s="173"/>
      <c r="GLO61" s="173"/>
      <c r="GLP61" s="173"/>
      <c r="GLQ61" s="173"/>
      <c r="GLR61" s="173"/>
      <c r="GLS61" s="173"/>
      <c r="GLT61" s="173"/>
      <c r="GLU61" s="173"/>
      <c r="GLV61" s="173"/>
      <c r="GLW61" s="173"/>
      <c r="GLX61" s="173"/>
      <c r="GLY61" s="173"/>
      <c r="GLZ61" s="173"/>
      <c r="GMA61" s="173"/>
      <c r="GMB61" s="173"/>
      <c r="GMC61" s="173"/>
      <c r="GMD61" s="173"/>
      <c r="GME61" s="173"/>
      <c r="GMF61" s="173"/>
      <c r="GMG61" s="173"/>
      <c r="GMH61" s="173"/>
      <c r="GMI61" s="173"/>
      <c r="GMJ61" s="173"/>
      <c r="GMK61" s="173"/>
      <c r="GML61" s="173"/>
      <c r="GMM61" s="173"/>
      <c r="GMN61" s="173"/>
      <c r="GMO61" s="173"/>
      <c r="GMP61" s="173"/>
      <c r="GMQ61" s="173"/>
      <c r="GMR61" s="173"/>
      <c r="GMS61" s="173"/>
      <c r="GMT61" s="173"/>
      <c r="GMU61" s="173"/>
      <c r="GMV61" s="173"/>
      <c r="GMW61" s="173"/>
      <c r="GMX61" s="173"/>
      <c r="GMY61" s="173"/>
      <c r="GMZ61" s="173"/>
      <c r="GNA61" s="173"/>
      <c r="GNB61" s="173"/>
      <c r="GNC61" s="173"/>
      <c r="GND61" s="173"/>
      <c r="GNE61" s="173"/>
      <c r="GNF61" s="173"/>
      <c r="GNG61" s="173"/>
      <c r="GNH61" s="173"/>
      <c r="GNI61" s="173"/>
      <c r="GNJ61" s="173"/>
      <c r="GNK61" s="173"/>
      <c r="GNL61" s="173"/>
      <c r="GNM61" s="173"/>
      <c r="GNN61" s="173"/>
      <c r="GNO61" s="173"/>
      <c r="GNP61" s="173"/>
      <c r="GNQ61" s="173"/>
      <c r="GNR61" s="173"/>
      <c r="GNS61" s="173"/>
      <c r="GNT61" s="173"/>
      <c r="GNU61" s="173"/>
      <c r="GNV61" s="173"/>
      <c r="GNW61" s="173"/>
      <c r="GNX61" s="173"/>
      <c r="GNY61" s="173"/>
      <c r="GNZ61" s="173"/>
      <c r="GOA61" s="173"/>
      <c r="GOB61" s="173"/>
      <c r="GOC61" s="173"/>
      <c r="GOD61" s="173"/>
      <c r="GOE61" s="173"/>
      <c r="GOF61" s="173"/>
      <c r="GOG61" s="173"/>
      <c r="GOH61" s="173"/>
      <c r="GOI61" s="173"/>
      <c r="GOJ61" s="173"/>
      <c r="GOK61" s="173"/>
      <c r="GOL61" s="173"/>
      <c r="GOM61" s="173"/>
      <c r="GON61" s="173"/>
      <c r="GOO61" s="173"/>
      <c r="GOP61" s="173"/>
      <c r="GOQ61" s="173"/>
      <c r="GOR61" s="173"/>
      <c r="GOS61" s="173"/>
      <c r="GOT61" s="173"/>
      <c r="GOU61" s="173"/>
      <c r="GOV61" s="173"/>
      <c r="GOW61" s="173"/>
      <c r="GOX61" s="173"/>
      <c r="GOY61" s="173"/>
      <c r="GOZ61" s="173"/>
      <c r="GPA61" s="173"/>
      <c r="GPB61" s="173"/>
      <c r="GPC61" s="173"/>
      <c r="GPD61" s="173"/>
      <c r="GPE61" s="173"/>
      <c r="GPF61" s="173"/>
      <c r="GPG61" s="173"/>
      <c r="GPH61" s="173"/>
      <c r="GPI61" s="173"/>
      <c r="GPJ61" s="173"/>
      <c r="GPK61" s="173"/>
      <c r="GPL61" s="173"/>
      <c r="GPM61" s="173"/>
      <c r="GPN61" s="173"/>
      <c r="GPO61" s="173"/>
      <c r="GPP61" s="173"/>
      <c r="GPQ61" s="173"/>
      <c r="GPR61" s="173"/>
      <c r="GPS61" s="173"/>
      <c r="GPT61" s="173"/>
      <c r="GPU61" s="173"/>
      <c r="GPV61" s="173"/>
      <c r="GPW61" s="173"/>
      <c r="GPX61" s="173"/>
      <c r="GPY61" s="173"/>
      <c r="GPZ61" s="173"/>
      <c r="GQA61" s="173"/>
      <c r="GQB61" s="173"/>
      <c r="GQC61" s="173"/>
      <c r="GQD61" s="173"/>
      <c r="GQE61" s="173"/>
      <c r="GQF61" s="173"/>
      <c r="GQG61" s="173"/>
      <c r="GQH61" s="173"/>
      <c r="GQI61" s="173"/>
      <c r="GQJ61" s="173"/>
      <c r="GQK61" s="173"/>
      <c r="GQL61" s="173"/>
      <c r="GQM61" s="173"/>
      <c r="GQN61" s="173"/>
      <c r="GQO61" s="173"/>
      <c r="GQP61" s="173"/>
      <c r="GQQ61" s="173"/>
      <c r="GQR61" s="173"/>
      <c r="GQS61" s="173"/>
      <c r="GQT61" s="173"/>
      <c r="GQU61" s="173"/>
      <c r="GQV61" s="173"/>
      <c r="GQW61" s="173"/>
      <c r="GQX61" s="173"/>
      <c r="GQY61" s="173"/>
      <c r="GQZ61" s="173"/>
      <c r="GRA61" s="173"/>
      <c r="GRB61" s="173"/>
      <c r="GRC61" s="173"/>
      <c r="GRD61" s="173"/>
      <c r="GRE61" s="173"/>
      <c r="GRF61" s="173"/>
      <c r="GRG61" s="173"/>
      <c r="GRH61" s="173"/>
      <c r="GRI61" s="173"/>
      <c r="GRJ61" s="173"/>
      <c r="GRK61" s="173"/>
      <c r="GRL61" s="173"/>
      <c r="GRM61" s="173"/>
      <c r="GRN61" s="173"/>
      <c r="GRO61" s="173"/>
      <c r="GRP61" s="173"/>
      <c r="GRQ61" s="173"/>
      <c r="GRR61" s="173"/>
      <c r="GRS61" s="173"/>
      <c r="GRT61" s="173"/>
      <c r="GRU61" s="173"/>
      <c r="GRV61" s="173"/>
      <c r="GRW61" s="173"/>
      <c r="GRX61" s="173"/>
      <c r="GRY61" s="173"/>
      <c r="GRZ61" s="173"/>
      <c r="GSA61" s="173"/>
      <c r="GSB61" s="173"/>
      <c r="GSC61" s="173"/>
      <c r="GSD61" s="173"/>
      <c r="GSE61" s="173"/>
      <c r="GSF61" s="173"/>
      <c r="GSG61" s="173"/>
      <c r="GSH61" s="173"/>
      <c r="GSI61" s="173"/>
      <c r="GSJ61" s="173"/>
      <c r="GSK61" s="173"/>
      <c r="GSL61" s="173"/>
      <c r="GSM61" s="173"/>
      <c r="GSN61" s="173"/>
      <c r="GSO61" s="173"/>
      <c r="GSP61" s="173"/>
      <c r="GSQ61" s="173"/>
      <c r="GSR61" s="173"/>
      <c r="GSS61" s="173"/>
      <c r="GST61" s="173"/>
      <c r="GSU61" s="173"/>
      <c r="GSV61" s="173"/>
      <c r="GSW61" s="173"/>
      <c r="GSX61" s="173"/>
      <c r="GSY61" s="173"/>
      <c r="GSZ61" s="173"/>
      <c r="GTA61" s="173"/>
      <c r="GTB61" s="173"/>
      <c r="GTC61" s="173"/>
      <c r="GTD61" s="173"/>
      <c r="GTE61" s="173"/>
      <c r="GTF61" s="173"/>
      <c r="GTG61" s="173"/>
      <c r="GTH61" s="173"/>
      <c r="GTI61" s="173"/>
      <c r="GTJ61" s="173"/>
      <c r="GTK61" s="173"/>
      <c r="GTL61" s="173"/>
      <c r="GTM61" s="173"/>
      <c r="GTN61" s="173"/>
      <c r="GTO61" s="173"/>
      <c r="GTP61" s="173"/>
      <c r="GTQ61" s="173"/>
      <c r="GTR61" s="173"/>
      <c r="GTS61" s="173"/>
      <c r="GTT61" s="173"/>
      <c r="GTU61" s="173"/>
      <c r="GTV61" s="173"/>
      <c r="GTW61" s="173"/>
      <c r="GTX61" s="173"/>
      <c r="GTY61" s="173"/>
      <c r="GTZ61" s="173"/>
      <c r="GUA61" s="173"/>
      <c r="GUB61" s="173"/>
      <c r="GUC61" s="173"/>
      <c r="GUD61" s="173"/>
      <c r="GUE61" s="173"/>
      <c r="GUF61" s="173"/>
      <c r="GUG61" s="173"/>
      <c r="GUH61" s="173"/>
      <c r="GUI61" s="173"/>
      <c r="GUJ61" s="173"/>
      <c r="GUK61" s="173"/>
      <c r="GUL61" s="173"/>
      <c r="GUM61" s="173"/>
      <c r="GUN61" s="173"/>
      <c r="GUO61" s="173"/>
      <c r="GUP61" s="173"/>
      <c r="GUQ61" s="173"/>
      <c r="GUR61" s="173"/>
      <c r="GUS61" s="173"/>
      <c r="GUT61" s="173"/>
      <c r="GUU61" s="173"/>
      <c r="GUV61" s="173"/>
      <c r="GUW61" s="173"/>
      <c r="GUX61" s="173"/>
      <c r="GUY61" s="173"/>
      <c r="GUZ61" s="173"/>
      <c r="GVA61" s="173"/>
      <c r="GVB61" s="173"/>
      <c r="GVC61" s="173"/>
      <c r="GVD61" s="173"/>
      <c r="GVE61" s="173"/>
      <c r="GVF61" s="173"/>
      <c r="GVG61" s="173"/>
      <c r="GVH61" s="173"/>
      <c r="GVI61" s="173"/>
      <c r="GVJ61" s="173"/>
      <c r="GVK61" s="173"/>
      <c r="GVL61" s="173"/>
      <c r="GVM61" s="173"/>
      <c r="GVN61" s="173"/>
      <c r="GVO61" s="173"/>
      <c r="GVP61" s="173"/>
      <c r="GVQ61" s="173"/>
      <c r="GVR61" s="173"/>
      <c r="GVS61" s="173"/>
      <c r="GVT61" s="173"/>
      <c r="GVU61" s="173"/>
      <c r="GVV61" s="173"/>
      <c r="GVW61" s="173"/>
      <c r="GVX61" s="173"/>
      <c r="GVY61" s="173"/>
      <c r="GVZ61" s="173"/>
      <c r="GWA61" s="173"/>
      <c r="GWB61" s="173"/>
      <c r="GWC61" s="173"/>
      <c r="GWD61" s="173"/>
      <c r="GWE61" s="173"/>
      <c r="GWF61" s="173"/>
      <c r="GWG61" s="173"/>
      <c r="GWH61" s="173"/>
      <c r="GWI61" s="173"/>
      <c r="GWJ61" s="173"/>
      <c r="GWK61" s="173"/>
      <c r="GWL61" s="173"/>
      <c r="GWM61" s="173"/>
      <c r="GWN61" s="173"/>
      <c r="GWO61" s="173"/>
      <c r="GWP61" s="173"/>
      <c r="GWQ61" s="173"/>
      <c r="GWR61" s="173"/>
      <c r="GWS61" s="173"/>
      <c r="GWT61" s="173"/>
      <c r="GWU61" s="173"/>
      <c r="GWV61" s="173"/>
      <c r="GWW61" s="173"/>
      <c r="GWX61" s="173"/>
      <c r="GWY61" s="173"/>
      <c r="GWZ61" s="173"/>
      <c r="GXA61" s="173"/>
      <c r="GXB61" s="173"/>
      <c r="GXC61" s="173"/>
      <c r="GXD61" s="173"/>
      <c r="GXE61" s="173"/>
      <c r="GXF61" s="173"/>
      <c r="GXG61" s="173"/>
      <c r="GXH61" s="173"/>
      <c r="GXI61" s="173"/>
      <c r="GXJ61" s="173"/>
      <c r="GXK61" s="173"/>
      <c r="GXL61" s="173"/>
      <c r="GXM61" s="173"/>
      <c r="GXN61" s="173"/>
      <c r="GXO61" s="173"/>
      <c r="GXP61" s="173"/>
      <c r="GXQ61" s="173"/>
      <c r="GXR61" s="173"/>
      <c r="GXS61" s="173"/>
      <c r="GXT61" s="173"/>
      <c r="GXU61" s="173"/>
      <c r="GXV61" s="173"/>
      <c r="GXW61" s="173"/>
      <c r="GXX61" s="173"/>
      <c r="GXY61" s="173"/>
      <c r="GXZ61" s="173"/>
      <c r="GYA61" s="173"/>
      <c r="GYB61" s="173"/>
      <c r="GYC61" s="173"/>
      <c r="GYD61" s="173"/>
      <c r="GYE61" s="173"/>
      <c r="GYF61" s="173"/>
      <c r="GYG61" s="173"/>
      <c r="GYH61" s="173"/>
      <c r="GYI61" s="173"/>
      <c r="GYJ61" s="173"/>
      <c r="GYK61" s="173"/>
      <c r="GYL61" s="173"/>
      <c r="GYM61" s="173"/>
      <c r="GYN61" s="173"/>
      <c r="GYO61" s="173"/>
      <c r="GYP61" s="173"/>
      <c r="GYQ61" s="173"/>
      <c r="GYR61" s="173"/>
      <c r="GYS61" s="173"/>
      <c r="GYT61" s="173"/>
      <c r="GYU61" s="173"/>
      <c r="GYV61" s="173"/>
      <c r="GYW61" s="173"/>
      <c r="GYX61" s="173"/>
      <c r="GYY61" s="173"/>
      <c r="GYZ61" s="173"/>
      <c r="GZA61" s="173"/>
      <c r="GZB61" s="173"/>
      <c r="GZC61" s="173"/>
      <c r="GZD61" s="173"/>
      <c r="GZE61" s="173"/>
      <c r="GZF61" s="173"/>
      <c r="GZG61" s="173"/>
      <c r="GZH61" s="173"/>
      <c r="GZI61" s="173"/>
      <c r="GZJ61" s="173"/>
      <c r="GZK61" s="173"/>
      <c r="GZL61" s="173"/>
      <c r="GZM61" s="173"/>
      <c r="GZN61" s="173"/>
      <c r="GZO61" s="173"/>
      <c r="GZP61" s="173"/>
      <c r="GZQ61" s="173"/>
      <c r="GZR61" s="173"/>
      <c r="GZS61" s="173"/>
      <c r="GZT61" s="173"/>
      <c r="GZU61" s="173"/>
      <c r="GZV61" s="173"/>
      <c r="GZW61" s="173"/>
      <c r="GZX61" s="173"/>
      <c r="GZY61" s="173"/>
      <c r="GZZ61" s="173"/>
      <c r="HAA61" s="173"/>
      <c r="HAB61" s="173"/>
      <c r="HAC61" s="173"/>
      <c r="HAD61" s="173"/>
      <c r="HAE61" s="173"/>
      <c r="HAF61" s="173"/>
      <c r="HAG61" s="173"/>
      <c r="HAH61" s="173"/>
      <c r="HAI61" s="173"/>
      <c r="HAJ61" s="173"/>
      <c r="HAK61" s="173"/>
      <c r="HAL61" s="173"/>
      <c r="HAM61" s="173"/>
      <c r="HAN61" s="173"/>
      <c r="HAO61" s="173"/>
      <c r="HAP61" s="173"/>
      <c r="HAQ61" s="173"/>
      <c r="HAR61" s="173"/>
      <c r="HAS61" s="173"/>
      <c r="HAT61" s="173"/>
      <c r="HAU61" s="173"/>
      <c r="HAV61" s="173"/>
      <c r="HAW61" s="173"/>
      <c r="HAX61" s="173"/>
      <c r="HAY61" s="173"/>
      <c r="HAZ61" s="173"/>
      <c r="HBA61" s="173"/>
      <c r="HBB61" s="173"/>
      <c r="HBC61" s="173"/>
      <c r="HBD61" s="173"/>
      <c r="HBE61" s="173"/>
      <c r="HBF61" s="173"/>
      <c r="HBG61" s="173"/>
      <c r="HBH61" s="173"/>
      <c r="HBI61" s="173"/>
      <c r="HBJ61" s="173"/>
      <c r="HBK61" s="173"/>
      <c r="HBL61" s="173"/>
      <c r="HBM61" s="173"/>
      <c r="HBN61" s="173"/>
      <c r="HBO61" s="173"/>
      <c r="HBP61" s="173"/>
      <c r="HBQ61" s="173"/>
      <c r="HBR61" s="173"/>
      <c r="HBS61" s="173"/>
      <c r="HBT61" s="173"/>
      <c r="HBU61" s="173"/>
      <c r="HBV61" s="173"/>
      <c r="HBW61" s="173"/>
      <c r="HBX61" s="173"/>
      <c r="HBY61" s="173"/>
      <c r="HBZ61" s="173"/>
      <c r="HCA61" s="173"/>
      <c r="HCB61" s="173"/>
      <c r="HCC61" s="173"/>
      <c r="HCD61" s="173"/>
      <c r="HCE61" s="173"/>
      <c r="HCF61" s="173"/>
      <c r="HCG61" s="173"/>
      <c r="HCH61" s="173"/>
      <c r="HCI61" s="173"/>
      <c r="HCJ61" s="173"/>
      <c r="HCK61" s="173"/>
      <c r="HCL61" s="173"/>
      <c r="HCM61" s="173"/>
      <c r="HCN61" s="173"/>
      <c r="HCO61" s="173"/>
      <c r="HCP61" s="173"/>
      <c r="HCQ61" s="173"/>
      <c r="HCR61" s="173"/>
      <c r="HCS61" s="173"/>
      <c r="HCT61" s="173"/>
      <c r="HCU61" s="173"/>
      <c r="HCV61" s="173"/>
      <c r="HCW61" s="173"/>
      <c r="HCX61" s="173"/>
      <c r="HCY61" s="173"/>
      <c r="HCZ61" s="173"/>
      <c r="HDA61" s="173"/>
      <c r="HDB61" s="173"/>
      <c r="HDC61" s="173"/>
      <c r="HDD61" s="173"/>
      <c r="HDE61" s="173"/>
      <c r="HDF61" s="173"/>
      <c r="HDG61" s="173"/>
      <c r="HDH61" s="173"/>
      <c r="HDI61" s="173"/>
      <c r="HDJ61" s="173"/>
      <c r="HDK61" s="173"/>
      <c r="HDL61" s="173"/>
      <c r="HDM61" s="173"/>
      <c r="HDN61" s="173"/>
      <c r="HDO61" s="173"/>
      <c r="HDP61" s="173"/>
      <c r="HDQ61" s="173"/>
      <c r="HDR61" s="173"/>
      <c r="HDS61" s="173"/>
      <c r="HDT61" s="173"/>
      <c r="HDU61" s="173"/>
      <c r="HDV61" s="173"/>
      <c r="HDW61" s="173"/>
      <c r="HDX61" s="173"/>
      <c r="HDY61" s="173"/>
      <c r="HDZ61" s="173"/>
      <c r="HEA61" s="173"/>
      <c r="HEB61" s="173"/>
      <c r="HEC61" s="173"/>
      <c r="HED61" s="173"/>
      <c r="HEE61" s="173"/>
      <c r="HEF61" s="173"/>
      <c r="HEG61" s="173"/>
      <c r="HEH61" s="173"/>
      <c r="HEI61" s="173"/>
      <c r="HEJ61" s="173"/>
      <c r="HEK61" s="173"/>
      <c r="HEL61" s="173"/>
      <c r="HEM61" s="173"/>
      <c r="HEN61" s="173"/>
      <c r="HEO61" s="173"/>
      <c r="HEP61" s="173"/>
      <c r="HEQ61" s="173"/>
      <c r="HER61" s="173"/>
      <c r="HES61" s="173"/>
      <c r="HET61" s="173"/>
      <c r="HEU61" s="173"/>
      <c r="HEV61" s="173"/>
      <c r="HEW61" s="173"/>
      <c r="HEX61" s="173"/>
      <c r="HEY61" s="173"/>
      <c r="HEZ61" s="173"/>
      <c r="HFA61" s="173"/>
      <c r="HFB61" s="173"/>
      <c r="HFC61" s="173"/>
      <c r="HFD61" s="173"/>
      <c r="HFE61" s="173"/>
      <c r="HFF61" s="173"/>
      <c r="HFG61" s="173"/>
      <c r="HFH61" s="173"/>
      <c r="HFI61" s="173"/>
      <c r="HFJ61" s="173"/>
      <c r="HFK61" s="173"/>
      <c r="HFL61" s="173"/>
      <c r="HFM61" s="173"/>
      <c r="HFN61" s="173"/>
      <c r="HFO61" s="173"/>
      <c r="HFP61" s="173"/>
      <c r="HFQ61" s="173"/>
      <c r="HFR61" s="173"/>
      <c r="HFS61" s="173"/>
      <c r="HFT61" s="173"/>
      <c r="HFU61" s="173"/>
      <c r="HFV61" s="173"/>
      <c r="HFW61" s="173"/>
      <c r="HFX61" s="173"/>
      <c r="HFY61" s="173"/>
      <c r="HFZ61" s="173"/>
      <c r="HGA61" s="173"/>
      <c r="HGB61" s="173"/>
      <c r="HGC61" s="173"/>
      <c r="HGD61" s="173"/>
      <c r="HGE61" s="173"/>
      <c r="HGF61" s="173"/>
      <c r="HGG61" s="173"/>
      <c r="HGH61" s="173"/>
      <c r="HGI61" s="173"/>
      <c r="HGJ61" s="173"/>
      <c r="HGK61" s="173"/>
      <c r="HGL61" s="173"/>
      <c r="HGM61" s="173"/>
      <c r="HGN61" s="173"/>
      <c r="HGO61" s="173"/>
      <c r="HGP61" s="173"/>
      <c r="HGQ61" s="173"/>
      <c r="HGR61" s="173"/>
      <c r="HGS61" s="173"/>
      <c r="HGT61" s="173"/>
      <c r="HGU61" s="173"/>
      <c r="HGV61" s="173"/>
      <c r="HGW61" s="173"/>
      <c r="HGX61" s="173"/>
      <c r="HGY61" s="173"/>
      <c r="HGZ61" s="173"/>
      <c r="HHA61" s="173"/>
      <c r="HHB61" s="173"/>
      <c r="HHC61" s="173"/>
      <c r="HHD61" s="173"/>
      <c r="HHE61" s="173"/>
      <c r="HHF61" s="173"/>
      <c r="HHG61" s="173"/>
      <c r="HHH61" s="173"/>
      <c r="HHI61" s="173"/>
      <c r="HHJ61" s="173"/>
      <c r="HHK61" s="173"/>
      <c r="HHL61" s="173"/>
      <c r="HHM61" s="173"/>
      <c r="HHN61" s="173"/>
      <c r="HHO61" s="173"/>
      <c r="HHP61" s="173"/>
      <c r="HHQ61" s="173"/>
      <c r="HHR61" s="173"/>
      <c r="HHS61" s="173"/>
      <c r="HHT61" s="173"/>
      <c r="HHU61" s="173"/>
      <c r="HHV61" s="173"/>
      <c r="HHW61" s="173"/>
      <c r="HHX61" s="173"/>
      <c r="HHY61" s="173"/>
      <c r="HHZ61" s="173"/>
      <c r="HIA61" s="173"/>
      <c r="HIB61" s="173"/>
      <c r="HIC61" s="173"/>
      <c r="HID61" s="173"/>
      <c r="HIE61" s="173"/>
      <c r="HIF61" s="173"/>
      <c r="HIG61" s="173"/>
      <c r="HIH61" s="173"/>
      <c r="HII61" s="173"/>
      <c r="HIJ61" s="173"/>
      <c r="HIK61" s="173"/>
      <c r="HIL61" s="173"/>
      <c r="HIM61" s="173"/>
      <c r="HIN61" s="173"/>
      <c r="HIO61" s="173"/>
      <c r="HIP61" s="173"/>
      <c r="HIQ61" s="173"/>
      <c r="HIR61" s="173"/>
      <c r="HIS61" s="173"/>
      <c r="HIT61" s="173"/>
      <c r="HIU61" s="173"/>
      <c r="HIV61" s="173"/>
      <c r="HIW61" s="173"/>
      <c r="HIX61" s="173"/>
      <c r="HIY61" s="173"/>
      <c r="HIZ61" s="173"/>
      <c r="HJA61" s="173"/>
      <c r="HJB61" s="173"/>
      <c r="HJC61" s="173"/>
      <c r="HJD61" s="173"/>
      <c r="HJE61" s="173"/>
      <c r="HJF61" s="173"/>
      <c r="HJG61" s="173"/>
      <c r="HJH61" s="173"/>
      <c r="HJI61" s="173"/>
      <c r="HJJ61" s="173"/>
      <c r="HJK61" s="173"/>
      <c r="HJL61" s="173"/>
      <c r="HJM61" s="173"/>
      <c r="HJN61" s="173"/>
      <c r="HJO61" s="173"/>
      <c r="HJP61" s="173"/>
      <c r="HJQ61" s="173"/>
      <c r="HJR61" s="173"/>
      <c r="HJS61" s="173"/>
      <c r="HJT61" s="173"/>
      <c r="HJU61" s="173"/>
      <c r="HJV61" s="173"/>
      <c r="HJW61" s="173"/>
      <c r="HJX61" s="173"/>
      <c r="HJY61" s="173"/>
      <c r="HJZ61" s="173"/>
      <c r="HKA61" s="173"/>
      <c r="HKB61" s="173"/>
      <c r="HKC61" s="173"/>
      <c r="HKD61" s="173"/>
      <c r="HKE61" s="173"/>
      <c r="HKF61" s="173"/>
      <c r="HKG61" s="173"/>
      <c r="HKH61" s="173"/>
      <c r="HKI61" s="173"/>
      <c r="HKJ61" s="173"/>
      <c r="HKK61" s="173"/>
      <c r="HKL61" s="173"/>
      <c r="HKM61" s="173"/>
      <c r="HKN61" s="173"/>
      <c r="HKO61" s="173"/>
      <c r="HKP61" s="173"/>
      <c r="HKQ61" s="173"/>
      <c r="HKR61" s="173"/>
      <c r="HKS61" s="173"/>
      <c r="HKT61" s="173"/>
      <c r="HKU61" s="173"/>
      <c r="HKV61" s="173"/>
      <c r="HKW61" s="173"/>
      <c r="HKX61" s="173"/>
      <c r="HKY61" s="173"/>
      <c r="HKZ61" s="173"/>
      <c r="HLA61" s="173"/>
      <c r="HLB61" s="173"/>
      <c r="HLC61" s="173"/>
      <c r="HLD61" s="173"/>
      <c r="HLE61" s="173"/>
      <c r="HLF61" s="173"/>
      <c r="HLG61" s="173"/>
      <c r="HLH61" s="173"/>
      <c r="HLI61" s="173"/>
      <c r="HLJ61" s="173"/>
      <c r="HLK61" s="173"/>
      <c r="HLL61" s="173"/>
      <c r="HLM61" s="173"/>
      <c r="HLN61" s="173"/>
      <c r="HLO61" s="173"/>
      <c r="HLP61" s="173"/>
      <c r="HLQ61" s="173"/>
      <c r="HLR61" s="173"/>
      <c r="HLS61" s="173"/>
      <c r="HLT61" s="173"/>
      <c r="HLU61" s="173"/>
      <c r="HLV61" s="173"/>
      <c r="HLW61" s="173"/>
      <c r="HLX61" s="173"/>
      <c r="HLY61" s="173"/>
      <c r="HLZ61" s="173"/>
      <c r="HMA61" s="173"/>
      <c r="HMB61" s="173"/>
      <c r="HMC61" s="173"/>
      <c r="HMD61" s="173"/>
      <c r="HME61" s="173"/>
      <c r="HMF61" s="173"/>
      <c r="HMG61" s="173"/>
      <c r="HMH61" s="173"/>
      <c r="HMI61" s="173"/>
      <c r="HMJ61" s="173"/>
      <c r="HMK61" s="173"/>
      <c r="HML61" s="173"/>
      <c r="HMM61" s="173"/>
      <c r="HMN61" s="173"/>
      <c r="HMO61" s="173"/>
      <c r="HMP61" s="173"/>
      <c r="HMQ61" s="173"/>
      <c r="HMR61" s="173"/>
      <c r="HMS61" s="173"/>
      <c r="HMT61" s="173"/>
      <c r="HMU61" s="173"/>
      <c r="HMV61" s="173"/>
      <c r="HMW61" s="173"/>
      <c r="HMX61" s="173"/>
      <c r="HMY61" s="173"/>
      <c r="HMZ61" s="173"/>
      <c r="HNA61" s="173"/>
      <c r="HNB61" s="173"/>
      <c r="HNC61" s="173"/>
      <c r="HND61" s="173"/>
      <c r="HNE61" s="173"/>
      <c r="HNF61" s="173"/>
      <c r="HNG61" s="173"/>
      <c r="HNH61" s="173"/>
      <c r="HNI61" s="173"/>
      <c r="HNJ61" s="173"/>
      <c r="HNK61" s="173"/>
      <c r="HNL61" s="173"/>
      <c r="HNM61" s="173"/>
      <c r="HNN61" s="173"/>
      <c r="HNO61" s="173"/>
      <c r="HNP61" s="173"/>
      <c r="HNQ61" s="173"/>
      <c r="HNR61" s="173"/>
      <c r="HNS61" s="173"/>
      <c r="HNT61" s="173"/>
      <c r="HNU61" s="173"/>
      <c r="HNV61" s="173"/>
      <c r="HNW61" s="173"/>
      <c r="HNX61" s="173"/>
      <c r="HNY61" s="173"/>
      <c r="HNZ61" s="173"/>
      <c r="HOA61" s="173"/>
      <c r="HOB61" s="173"/>
      <c r="HOC61" s="173"/>
      <c r="HOD61" s="173"/>
      <c r="HOE61" s="173"/>
      <c r="HOF61" s="173"/>
      <c r="HOG61" s="173"/>
      <c r="HOH61" s="173"/>
      <c r="HOI61" s="173"/>
      <c r="HOJ61" s="173"/>
      <c r="HOK61" s="173"/>
      <c r="HOL61" s="173"/>
      <c r="HOM61" s="173"/>
      <c r="HON61" s="173"/>
      <c r="HOO61" s="173"/>
      <c r="HOP61" s="173"/>
      <c r="HOQ61" s="173"/>
      <c r="HOR61" s="173"/>
      <c r="HOS61" s="173"/>
      <c r="HOT61" s="173"/>
      <c r="HOU61" s="173"/>
      <c r="HOV61" s="173"/>
      <c r="HOW61" s="173"/>
      <c r="HOX61" s="173"/>
      <c r="HOY61" s="173"/>
      <c r="HOZ61" s="173"/>
      <c r="HPA61" s="173"/>
      <c r="HPB61" s="173"/>
      <c r="HPC61" s="173"/>
      <c r="HPD61" s="173"/>
      <c r="HPE61" s="173"/>
      <c r="HPF61" s="173"/>
      <c r="HPG61" s="173"/>
      <c r="HPH61" s="173"/>
      <c r="HPI61" s="173"/>
      <c r="HPJ61" s="173"/>
      <c r="HPK61" s="173"/>
      <c r="HPL61" s="173"/>
      <c r="HPM61" s="173"/>
      <c r="HPN61" s="173"/>
      <c r="HPO61" s="173"/>
      <c r="HPP61" s="173"/>
      <c r="HPQ61" s="173"/>
      <c r="HPR61" s="173"/>
      <c r="HPS61" s="173"/>
      <c r="HPT61" s="173"/>
      <c r="HPU61" s="173"/>
      <c r="HPV61" s="173"/>
      <c r="HPW61" s="173"/>
      <c r="HPX61" s="173"/>
      <c r="HPY61" s="173"/>
      <c r="HPZ61" s="173"/>
      <c r="HQA61" s="173"/>
      <c r="HQB61" s="173"/>
      <c r="HQC61" s="173"/>
      <c r="HQD61" s="173"/>
      <c r="HQE61" s="173"/>
      <c r="HQF61" s="173"/>
      <c r="HQG61" s="173"/>
      <c r="HQH61" s="173"/>
      <c r="HQI61" s="173"/>
      <c r="HQJ61" s="173"/>
      <c r="HQK61" s="173"/>
      <c r="HQL61" s="173"/>
      <c r="HQM61" s="173"/>
      <c r="HQN61" s="173"/>
      <c r="HQO61" s="173"/>
      <c r="HQP61" s="173"/>
      <c r="HQQ61" s="173"/>
      <c r="HQR61" s="173"/>
      <c r="HQS61" s="173"/>
      <c r="HQT61" s="173"/>
      <c r="HQU61" s="173"/>
      <c r="HQV61" s="173"/>
      <c r="HQW61" s="173"/>
      <c r="HQX61" s="173"/>
      <c r="HQY61" s="173"/>
      <c r="HQZ61" s="173"/>
      <c r="HRA61" s="173"/>
      <c r="HRB61" s="173"/>
      <c r="HRC61" s="173"/>
      <c r="HRD61" s="173"/>
      <c r="HRE61" s="173"/>
      <c r="HRF61" s="173"/>
      <c r="HRG61" s="173"/>
      <c r="HRH61" s="173"/>
      <c r="HRI61" s="173"/>
      <c r="HRJ61" s="173"/>
      <c r="HRK61" s="173"/>
      <c r="HRL61" s="173"/>
      <c r="HRM61" s="173"/>
      <c r="HRN61" s="173"/>
      <c r="HRO61" s="173"/>
      <c r="HRP61" s="173"/>
      <c r="HRQ61" s="173"/>
      <c r="HRR61" s="173"/>
      <c r="HRS61" s="173"/>
      <c r="HRT61" s="173"/>
      <c r="HRU61" s="173"/>
      <c r="HRV61" s="173"/>
      <c r="HRW61" s="173"/>
      <c r="HRX61" s="173"/>
      <c r="HRY61" s="173"/>
      <c r="HRZ61" s="173"/>
      <c r="HSA61" s="173"/>
      <c r="HSB61" s="173"/>
      <c r="HSC61" s="173"/>
      <c r="HSD61" s="173"/>
      <c r="HSE61" s="173"/>
      <c r="HSF61" s="173"/>
      <c r="HSG61" s="173"/>
      <c r="HSH61" s="173"/>
      <c r="HSI61" s="173"/>
      <c r="HSJ61" s="173"/>
      <c r="HSK61" s="173"/>
      <c r="HSL61" s="173"/>
      <c r="HSM61" s="173"/>
      <c r="HSN61" s="173"/>
      <c r="HSO61" s="173"/>
      <c r="HSP61" s="173"/>
      <c r="HSQ61" s="173"/>
      <c r="HSR61" s="173"/>
      <c r="HSS61" s="173"/>
      <c r="HST61" s="173"/>
      <c r="HSU61" s="173"/>
      <c r="HSV61" s="173"/>
      <c r="HSW61" s="173"/>
      <c r="HSX61" s="173"/>
      <c r="HSY61" s="173"/>
      <c r="HSZ61" s="173"/>
      <c r="HTA61" s="173"/>
      <c r="HTB61" s="173"/>
      <c r="HTC61" s="173"/>
      <c r="HTD61" s="173"/>
      <c r="HTE61" s="173"/>
      <c r="HTF61" s="173"/>
      <c r="HTG61" s="173"/>
      <c r="HTH61" s="173"/>
      <c r="HTI61" s="173"/>
      <c r="HTJ61" s="173"/>
      <c r="HTK61" s="173"/>
      <c r="HTL61" s="173"/>
      <c r="HTM61" s="173"/>
      <c r="HTN61" s="173"/>
      <c r="HTO61" s="173"/>
      <c r="HTP61" s="173"/>
      <c r="HTQ61" s="173"/>
      <c r="HTR61" s="173"/>
      <c r="HTS61" s="173"/>
      <c r="HTT61" s="173"/>
      <c r="HTU61" s="173"/>
      <c r="HTV61" s="173"/>
      <c r="HTW61" s="173"/>
      <c r="HTX61" s="173"/>
      <c r="HTY61" s="173"/>
      <c r="HTZ61" s="173"/>
      <c r="HUA61" s="173"/>
      <c r="HUB61" s="173"/>
      <c r="HUC61" s="173"/>
      <c r="HUD61" s="173"/>
      <c r="HUE61" s="173"/>
      <c r="HUF61" s="173"/>
      <c r="HUG61" s="173"/>
      <c r="HUH61" s="173"/>
      <c r="HUI61" s="173"/>
      <c r="HUJ61" s="173"/>
      <c r="HUK61" s="173"/>
      <c r="HUL61" s="173"/>
      <c r="HUM61" s="173"/>
      <c r="HUN61" s="173"/>
      <c r="HUO61" s="173"/>
      <c r="HUP61" s="173"/>
      <c r="HUQ61" s="173"/>
      <c r="HUR61" s="173"/>
      <c r="HUS61" s="173"/>
      <c r="HUT61" s="173"/>
      <c r="HUU61" s="173"/>
      <c r="HUV61" s="173"/>
      <c r="HUW61" s="173"/>
      <c r="HUX61" s="173"/>
      <c r="HUY61" s="173"/>
      <c r="HUZ61" s="173"/>
      <c r="HVA61" s="173"/>
      <c r="HVB61" s="173"/>
      <c r="HVC61" s="173"/>
      <c r="HVD61" s="173"/>
      <c r="HVE61" s="173"/>
      <c r="HVF61" s="173"/>
      <c r="HVG61" s="173"/>
      <c r="HVH61" s="173"/>
      <c r="HVI61" s="173"/>
      <c r="HVJ61" s="173"/>
      <c r="HVK61" s="173"/>
      <c r="HVL61" s="173"/>
      <c r="HVM61" s="173"/>
      <c r="HVN61" s="173"/>
      <c r="HVO61" s="173"/>
      <c r="HVP61" s="173"/>
      <c r="HVQ61" s="173"/>
      <c r="HVR61" s="173"/>
      <c r="HVS61" s="173"/>
      <c r="HVT61" s="173"/>
      <c r="HVU61" s="173"/>
      <c r="HVV61" s="173"/>
      <c r="HVW61" s="173"/>
      <c r="HVX61" s="173"/>
      <c r="HVY61" s="173"/>
      <c r="HVZ61" s="173"/>
      <c r="HWA61" s="173"/>
      <c r="HWB61" s="173"/>
      <c r="HWC61" s="173"/>
      <c r="HWD61" s="173"/>
      <c r="HWE61" s="173"/>
      <c r="HWF61" s="173"/>
      <c r="HWG61" s="173"/>
      <c r="HWH61" s="173"/>
      <c r="HWI61" s="173"/>
      <c r="HWJ61" s="173"/>
      <c r="HWK61" s="173"/>
      <c r="HWL61" s="173"/>
      <c r="HWM61" s="173"/>
      <c r="HWN61" s="173"/>
      <c r="HWO61" s="173"/>
      <c r="HWP61" s="173"/>
      <c r="HWQ61" s="173"/>
      <c r="HWR61" s="173"/>
      <c r="HWS61" s="173"/>
      <c r="HWT61" s="173"/>
      <c r="HWU61" s="173"/>
      <c r="HWV61" s="173"/>
      <c r="HWW61" s="173"/>
      <c r="HWX61" s="173"/>
      <c r="HWY61" s="173"/>
      <c r="HWZ61" s="173"/>
      <c r="HXA61" s="173"/>
      <c r="HXB61" s="173"/>
      <c r="HXC61" s="173"/>
      <c r="HXD61" s="173"/>
      <c r="HXE61" s="173"/>
      <c r="HXF61" s="173"/>
      <c r="HXG61" s="173"/>
      <c r="HXH61" s="173"/>
      <c r="HXI61" s="173"/>
      <c r="HXJ61" s="173"/>
      <c r="HXK61" s="173"/>
      <c r="HXL61" s="173"/>
      <c r="HXM61" s="173"/>
      <c r="HXN61" s="173"/>
      <c r="HXO61" s="173"/>
      <c r="HXP61" s="173"/>
      <c r="HXQ61" s="173"/>
      <c r="HXR61" s="173"/>
      <c r="HXS61" s="173"/>
      <c r="HXT61" s="173"/>
      <c r="HXU61" s="173"/>
      <c r="HXV61" s="173"/>
      <c r="HXW61" s="173"/>
      <c r="HXX61" s="173"/>
      <c r="HXY61" s="173"/>
      <c r="HXZ61" s="173"/>
      <c r="HYA61" s="173"/>
      <c r="HYB61" s="173"/>
      <c r="HYC61" s="173"/>
      <c r="HYD61" s="173"/>
      <c r="HYE61" s="173"/>
      <c r="HYF61" s="173"/>
      <c r="HYG61" s="173"/>
      <c r="HYH61" s="173"/>
      <c r="HYI61" s="173"/>
      <c r="HYJ61" s="173"/>
      <c r="HYK61" s="173"/>
      <c r="HYL61" s="173"/>
      <c r="HYM61" s="173"/>
      <c r="HYN61" s="173"/>
      <c r="HYO61" s="173"/>
      <c r="HYP61" s="173"/>
      <c r="HYQ61" s="173"/>
      <c r="HYR61" s="173"/>
      <c r="HYS61" s="173"/>
      <c r="HYT61" s="173"/>
      <c r="HYU61" s="173"/>
      <c r="HYV61" s="173"/>
      <c r="HYW61" s="173"/>
      <c r="HYX61" s="173"/>
      <c r="HYY61" s="173"/>
      <c r="HYZ61" s="173"/>
      <c r="HZA61" s="173"/>
      <c r="HZB61" s="173"/>
      <c r="HZC61" s="173"/>
      <c r="HZD61" s="173"/>
      <c r="HZE61" s="173"/>
      <c r="HZF61" s="173"/>
      <c r="HZG61" s="173"/>
      <c r="HZH61" s="173"/>
      <c r="HZI61" s="173"/>
      <c r="HZJ61" s="173"/>
      <c r="HZK61" s="173"/>
      <c r="HZL61" s="173"/>
      <c r="HZM61" s="173"/>
      <c r="HZN61" s="173"/>
      <c r="HZO61" s="173"/>
      <c r="HZP61" s="173"/>
      <c r="HZQ61" s="173"/>
      <c r="HZR61" s="173"/>
      <c r="HZS61" s="173"/>
      <c r="HZT61" s="173"/>
      <c r="HZU61" s="173"/>
      <c r="HZV61" s="173"/>
      <c r="HZW61" s="173"/>
      <c r="HZX61" s="173"/>
      <c r="HZY61" s="173"/>
      <c r="HZZ61" s="173"/>
      <c r="IAA61" s="173"/>
      <c r="IAB61" s="173"/>
      <c r="IAC61" s="173"/>
      <c r="IAD61" s="173"/>
      <c r="IAE61" s="173"/>
      <c r="IAF61" s="173"/>
      <c r="IAG61" s="173"/>
      <c r="IAH61" s="173"/>
      <c r="IAI61" s="173"/>
      <c r="IAJ61" s="173"/>
      <c r="IAK61" s="173"/>
      <c r="IAL61" s="173"/>
      <c r="IAM61" s="173"/>
      <c r="IAN61" s="173"/>
      <c r="IAO61" s="173"/>
      <c r="IAP61" s="173"/>
      <c r="IAQ61" s="173"/>
      <c r="IAR61" s="173"/>
      <c r="IAS61" s="173"/>
      <c r="IAT61" s="173"/>
      <c r="IAU61" s="173"/>
      <c r="IAV61" s="173"/>
      <c r="IAW61" s="173"/>
      <c r="IAX61" s="173"/>
      <c r="IAY61" s="173"/>
      <c r="IAZ61" s="173"/>
      <c r="IBA61" s="173"/>
      <c r="IBB61" s="173"/>
      <c r="IBC61" s="173"/>
      <c r="IBD61" s="173"/>
      <c r="IBE61" s="173"/>
      <c r="IBF61" s="173"/>
      <c r="IBG61" s="173"/>
      <c r="IBH61" s="173"/>
      <c r="IBI61" s="173"/>
      <c r="IBJ61" s="173"/>
      <c r="IBK61" s="173"/>
      <c r="IBL61" s="173"/>
      <c r="IBM61" s="173"/>
      <c r="IBN61" s="173"/>
      <c r="IBO61" s="173"/>
      <c r="IBP61" s="173"/>
      <c r="IBQ61" s="173"/>
      <c r="IBR61" s="173"/>
      <c r="IBS61" s="173"/>
      <c r="IBT61" s="173"/>
      <c r="IBU61" s="173"/>
      <c r="IBV61" s="173"/>
      <c r="IBW61" s="173"/>
      <c r="IBX61" s="173"/>
      <c r="IBY61" s="173"/>
      <c r="IBZ61" s="173"/>
      <c r="ICA61" s="173"/>
      <c r="ICB61" s="173"/>
      <c r="ICC61" s="173"/>
      <c r="ICD61" s="173"/>
      <c r="ICE61" s="173"/>
      <c r="ICF61" s="173"/>
      <c r="ICG61" s="173"/>
      <c r="ICH61" s="173"/>
      <c r="ICI61" s="173"/>
      <c r="ICJ61" s="173"/>
      <c r="ICK61" s="173"/>
      <c r="ICL61" s="173"/>
      <c r="ICM61" s="173"/>
      <c r="ICN61" s="173"/>
      <c r="ICO61" s="173"/>
      <c r="ICP61" s="173"/>
      <c r="ICQ61" s="173"/>
      <c r="ICR61" s="173"/>
      <c r="ICS61" s="173"/>
      <c r="ICT61" s="173"/>
      <c r="ICU61" s="173"/>
      <c r="ICV61" s="173"/>
      <c r="ICW61" s="173"/>
      <c r="ICX61" s="173"/>
      <c r="ICY61" s="173"/>
      <c r="ICZ61" s="173"/>
      <c r="IDA61" s="173"/>
      <c r="IDB61" s="173"/>
      <c r="IDC61" s="173"/>
      <c r="IDD61" s="173"/>
      <c r="IDE61" s="173"/>
      <c r="IDF61" s="173"/>
      <c r="IDG61" s="173"/>
      <c r="IDH61" s="173"/>
      <c r="IDI61" s="173"/>
      <c r="IDJ61" s="173"/>
      <c r="IDK61" s="173"/>
      <c r="IDL61" s="173"/>
      <c r="IDM61" s="173"/>
      <c r="IDN61" s="173"/>
      <c r="IDO61" s="173"/>
      <c r="IDP61" s="173"/>
      <c r="IDQ61" s="173"/>
      <c r="IDR61" s="173"/>
      <c r="IDS61" s="173"/>
      <c r="IDT61" s="173"/>
      <c r="IDU61" s="173"/>
      <c r="IDV61" s="173"/>
      <c r="IDW61" s="173"/>
      <c r="IDX61" s="173"/>
      <c r="IDY61" s="173"/>
      <c r="IDZ61" s="173"/>
      <c r="IEA61" s="173"/>
      <c r="IEB61" s="173"/>
      <c r="IEC61" s="173"/>
      <c r="IED61" s="173"/>
      <c r="IEE61" s="173"/>
      <c r="IEF61" s="173"/>
      <c r="IEG61" s="173"/>
      <c r="IEH61" s="173"/>
      <c r="IEI61" s="173"/>
      <c r="IEJ61" s="173"/>
      <c r="IEK61" s="173"/>
      <c r="IEL61" s="173"/>
      <c r="IEM61" s="173"/>
      <c r="IEN61" s="173"/>
      <c r="IEO61" s="173"/>
      <c r="IEP61" s="173"/>
      <c r="IEQ61" s="173"/>
      <c r="IER61" s="173"/>
      <c r="IES61" s="173"/>
      <c r="IET61" s="173"/>
      <c r="IEU61" s="173"/>
      <c r="IEV61" s="173"/>
      <c r="IEW61" s="173"/>
      <c r="IEX61" s="173"/>
      <c r="IEY61" s="173"/>
      <c r="IEZ61" s="173"/>
      <c r="IFA61" s="173"/>
      <c r="IFB61" s="173"/>
      <c r="IFC61" s="173"/>
      <c r="IFD61" s="173"/>
      <c r="IFE61" s="173"/>
      <c r="IFF61" s="173"/>
      <c r="IFG61" s="173"/>
      <c r="IFH61" s="173"/>
      <c r="IFI61" s="173"/>
      <c r="IFJ61" s="173"/>
      <c r="IFK61" s="173"/>
      <c r="IFL61" s="173"/>
      <c r="IFM61" s="173"/>
      <c r="IFN61" s="173"/>
      <c r="IFO61" s="173"/>
      <c r="IFP61" s="173"/>
      <c r="IFQ61" s="173"/>
      <c r="IFR61" s="173"/>
      <c r="IFS61" s="173"/>
      <c r="IFT61" s="173"/>
      <c r="IFU61" s="173"/>
      <c r="IFV61" s="173"/>
      <c r="IFW61" s="173"/>
      <c r="IFX61" s="173"/>
      <c r="IFY61" s="173"/>
      <c r="IFZ61" s="173"/>
      <c r="IGA61" s="173"/>
      <c r="IGB61" s="173"/>
      <c r="IGC61" s="173"/>
      <c r="IGD61" s="173"/>
      <c r="IGE61" s="173"/>
      <c r="IGF61" s="173"/>
      <c r="IGG61" s="173"/>
      <c r="IGH61" s="173"/>
      <c r="IGI61" s="173"/>
      <c r="IGJ61" s="173"/>
      <c r="IGK61" s="173"/>
      <c r="IGL61" s="173"/>
      <c r="IGM61" s="173"/>
      <c r="IGN61" s="173"/>
      <c r="IGO61" s="173"/>
      <c r="IGP61" s="173"/>
      <c r="IGQ61" s="173"/>
      <c r="IGR61" s="173"/>
      <c r="IGS61" s="173"/>
      <c r="IGT61" s="173"/>
      <c r="IGU61" s="173"/>
      <c r="IGV61" s="173"/>
      <c r="IGW61" s="173"/>
      <c r="IGX61" s="173"/>
      <c r="IGY61" s="173"/>
      <c r="IGZ61" s="173"/>
      <c r="IHA61" s="173"/>
      <c r="IHB61" s="173"/>
      <c r="IHC61" s="173"/>
      <c r="IHD61" s="173"/>
      <c r="IHE61" s="173"/>
      <c r="IHF61" s="173"/>
      <c r="IHG61" s="173"/>
      <c r="IHH61" s="173"/>
      <c r="IHI61" s="173"/>
      <c r="IHJ61" s="173"/>
      <c r="IHK61" s="173"/>
      <c r="IHL61" s="173"/>
      <c r="IHM61" s="173"/>
      <c r="IHN61" s="173"/>
      <c r="IHO61" s="173"/>
      <c r="IHP61" s="173"/>
      <c r="IHQ61" s="173"/>
      <c r="IHR61" s="173"/>
      <c r="IHS61" s="173"/>
      <c r="IHT61" s="173"/>
      <c r="IHU61" s="173"/>
      <c r="IHV61" s="173"/>
      <c r="IHW61" s="173"/>
      <c r="IHX61" s="173"/>
      <c r="IHY61" s="173"/>
      <c r="IHZ61" s="173"/>
      <c r="IIA61" s="173"/>
      <c r="IIB61" s="173"/>
      <c r="IIC61" s="173"/>
      <c r="IID61" s="173"/>
      <c r="IIE61" s="173"/>
      <c r="IIF61" s="173"/>
      <c r="IIG61" s="173"/>
      <c r="IIH61" s="173"/>
      <c r="III61" s="173"/>
      <c r="IIJ61" s="173"/>
      <c r="IIK61" s="173"/>
      <c r="IIL61" s="173"/>
      <c r="IIM61" s="173"/>
      <c r="IIN61" s="173"/>
      <c r="IIO61" s="173"/>
      <c r="IIP61" s="173"/>
      <c r="IIQ61" s="173"/>
      <c r="IIR61" s="173"/>
      <c r="IIS61" s="173"/>
      <c r="IIT61" s="173"/>
      <c r="IIU61" s="173"/>
      <c r="IIV61" s="173"/>
      <c r="IIW61" s="173"/>
      <c r="IIX61" s="173"/>
      <c r="IIY61" s="173"/>
      <c r="IIZ61" s="173"/>
      <c r="IJA61" s="173"/>
      <c r="IJB61" s="173"/>
      <c r="IJC61" s="173"/>
      <c r="IJD61" s="173"/>
      <c r="IJE61" s="173"/>
      <c r="IJF61" s="173"/>
      <c r="IJG61" s="173"/>
      <c r="IJH61" s="173"/>
      <c r="IJI61" s="173"/>
      <c r="IJJ61" s="173"/>
      <c r="IJK61" s="173"/>
      <c r="IJL61" s="173"/>
      <c r="IJM61" s="173"/>
      <c r="IJN61" s="173"/>
      <c r="IJO61" s="173"/>
      <c r="IJP61" s="173"/>
      <c r="IJQ61" s="173"/>
      <c r="IJR61" s="173"/>
      <c r="IJS61" s="173"/>
      <c r="IJT61" s="173"/>
      <c r="IJU61" s="173"/>
      <c r="IJV61" s="173"/>
      <c r="IJW61" s="173"/>
      <c r="IJX61" s="173"/>
      <c r="IJY61" s="173"/>
      <c r="IJZ61" s="173"/>
      <c r="IKA61" s="173"/>
      <c r="IKB61" s="173"/>
      <c r="IKC61" s="173"/>
      <c r="IKD61" s="173"/>
      <c r="IKE61" s="173"/>
      <c r="IKF61" s="173"/>
      <c r="IKG61" s="173"/>
      <c r="IKH61" s="173"/>
      <c r="IKI61" s="173"/>
      <c r="IKJ61" s="173"/>
      <c r="IKK61" s="173"/>
      <c r="IKL61" s="173"/>
      <c r="IKM61" s="173"/>
      <c r="IKN61" s="173"/>
      <c r="IKO61" s="173"/>
      <c r="IKP61" s="173"/>
      <c r="IKQ61" s="173"/>
      <c r="IKR61" s="173"/>
      <c r="IKS61" s="173"/>
      <c r="IKT61" s="173"/>
      <c r="IKU61" s="173"/>
      <c r="IKV61" s="173"/>
      <c r="IKW61" s="173"/>
      <c r="IKX61" s="173"/>
      <c r="IKY61" s="173"/>
      <c r="IKZ61" s="173"/>
      <c r="ILA61" s="173"/>
      <c r="ILB61" s="173"/>
      <c r="ILC61" s="173"/>
      <c r="ILD61" s="173"/>
      <c r="ILE61" s="173"/>
      <c r="ILF61" s="173"/>
      <c r="ILG61" s="173"/>
      <c r="ILH61" s="173"/>
      <c r="ILI61" s="173"/>
      <c r="ILJ61" s="173"/>
      <c r="ILK61" s="173"/>
      <c r="ILL61" s="173"/>
      <c r="ILM61" s="173"/>
      <c r="ILN61" s="173"/>
      <c r="ILO61" s="173"/>
      <c r="ILP61" s="173"/>
      <c r="ILQ61" s="173"/>
      <c r="ILR61" s="173"/>
      <c r="ILS61" s="173"/>
      <c r="ILT61" s="173"/>
      <c r="ILU61" s="173"/>
      <c r="ILV61" s="173"/>
      <c r="ILW61" s="173"/>
      <c r="ILX61" s="173"/>
      <c r="ILY61" s="173"/>
      <c r="ILZ61" s="173"/>
      <c r="IMA61" s="173"/>
      <c r="IMB61" s="173"/>
      <c r="IMC61" s="173"/>
      <c r="IMD61" s="173"/>
      <c r="IME61" s="173"/>
      <c r="IMF61" s="173"/>
      <c r="IMG61" s="173"/>
      <c r="IMH61" s="173"/>
      <c r="IMI61" s="173"/>
      <c r="IMJ61" s="173"/>
      <c r="IMK61" s="173"/>
      <c r="IML61" s="173"/>
      <c r="IMM61" s="173"/>
      <c r="IMN61" s="173"/>
      <c r="IMO61" s="173"/>
      <c r="IMP61" s="173"/>
      <c r="IMQ61" s="173"/>
      <c r="IMR61" s="173"/>
      <c r="IMS61" s="173"/>
      <c r="IMT61" s="173"/>
      <c r="IMU61" s="173"/>
      <c r="IMV61" s="173"/>
      <c r="IMW61" s="173"/>
      <c r="IMX61" s="173"/>
      <c r="IMY61" s="173"/>
      <c r="IMZ61" s="173"/>
      <c r="INA61" s="173"/>
      <c r="INB61" s="173"/>
      <c r="INC61" s="173"/>
      <c r="IND61" s="173"/>
      <c r="INE61" s="173"/>
      <c r="INF61" s="173"/>
      <c r="ING61" s="173"/>
      <c r="INH61" s="173"/>
      <c r="INI61" s="173"/>
      <c r="INJ61" s="173"/>
      <c r="INK61" s="173"/>
      <c r="INL61" s="173"/>
      <c r="INM61" s="173"/>
      <c r="INN61" s="173"/>
      <c r="INO61" s="173"/>
      <c r="INP61" s="173"/>
      <c r="INQ61" s="173"/>
      <c r="INR61" s="173"/>
      <c r="INS61" s="173"/>
      <c r="INT61" s="173"/>
      <c r="INU61" s="173"/>
      <c r="INV61" s="173"/>
      <c r="INW61" s="173"/>
      <c r="INX61" s="173"/>
      <c r="INY61" s="173"/>
      <c r="INZ61" s="173"/>
      <c r="IOA61" s="173"/>
      <c r="IOB61" s="173"/>
      <c r="IOC61" s="173"/>
      <c r="IOD61" s="173"/>
      <c r="IOE61" s="173"/>
      <c r="IOF61" s="173"/>
      <c r="IOG61" s="173"/>
      <c r="IOH61" s="173"/>
      <c r="IOI61" s="173"/>
      <c r="IOJ61" s="173"/>
      <c r="IOK61" s="173"/>
      <c r="IOL61" s="173"/>
      <c r="IOM61" s="173"/>
      <c r="ION61" s="173"/>
      <c r="IOO61" s="173"/>
      <c r="IOP61" s="173"/>
      <c r="IOQ61" s="173"/>
      <c r="IOR61" s="173"/>
      <c r="IOS61" s="173"/>
      <c r="IOT61" s="173"/>
      <c r="IOU61" s="173"/>
      <c r="IOV61" s="173"/>
      <c r="IOW61" s="173"/>
      <c r="IOX61" s="173"/>
      <c r="IOY61" s="173"/>
      <c r="IOZ61" s="173"/>
      <c r="IPA61" s="173"/>
      <c r="IPB61" s="173"/>
      <c r="IPC61" s="173"/>
      <c r="IPD61" s="173"/>
      <c r="IPE61" s="173"/>
      <c r="IPF61" s="173"/>
      <c r="IPG61" s="173"/>
      <c r="IPH61" s="173"/>
      <c r="IPI61" s="173"/>
      <c r="IPJ61" s="173"/>
      <c r="IPK61" s="173"/>
      <c r="IPL61" s="173"/>
      <c r="IPM61" s="173"/>
      <c r="IPN61" s="173"/>
      <c r="IPO61" s="173"/>
      <c r="IPP61" s="173"/>
      <c r="IPQ61" s="173"/>
      <c r="IPR61" s="173"/>
      <c r="IPS61" s="173"/>
      <c r="IPT61" s="173"/>
      <c r="IPU61" s="173"/>
      <c r="IPV61" s="173"/>
      <c r="IPW61" s="173"/>
      <c r="IPX61" s="173"/>
      <c r="IPY61" s="173"/>
      <c r="IPZ61" s="173"/>
      <c r="IQA61" s="173"/>
      <c r="IQB61" s="173"/>
      <c r="IQC61" s="173"/>
      <c r="IQD61" s="173"/>
      <c r="IQE61" s="173"/>
      <c r="IQF61" s="173"/>
      <c r="IQG61" s="173"/>
      <c r="IQH61" s="173"/>
      <c r="IQI61" s="173"/>
      <c r="IQJ61" s="173"/>
      <c r="IQK61" s="173"/>
      <c r="IQL61" s="173"/>
      <c r="IQM61" s="173"/>
      <c r="IQN61" s="173"/>
      <c r="IQO61" s="173"/>
      <c r="IQP61" s="173"/>
      <c r="IQQ61" s="173"/>
      <c r="IQR61" s="173"/>
      <c r="IQS61" s="173"/>
      <c r="IQT61" s="173"/>
      <c r="IQU61" s="173"/>
      <c r="IQV61" s="173"/>
      <c r="IQW61" s="173"/>
      <c r="IQX61" s="173"/>
      <c r="IQY61" s="173"/>
      <c r="IQZ61" s="173"/>
      <c r="IRA61" s="173"/>
      <c r="IRB61" s="173"/>
      <c r="IRC61" s="173"/>
      <c r="IRD61" s="173"/>
      <c r="IRE61" s="173"/>
      <c r="IRF61" s="173"/>
      <c r="IRG61" s="173"/>
      <c r="IRH61" s="173"/>
      <c r="IRI61" s="173"/>
      <c r="IRJ61" s="173"/>
      <c r="IRK61" s="173"/>
      <c r="IRL61" s="173"/>
      <c r="IRM61" s="173"/>
      <c r="IRN61" s="173"/>
      <c r="IRO61" s="173"/>
      <c r="IRP61" s="173"/>
      <c r="IRQ61" s="173"/>
      <c r="IRR61" s="173"/>
      <c r="IRS61" s="173"/>
      <c r="IRT61" s="173"/>
      <c r="IRU61" s="173"/>
      <c r="IRV61" s="173"/>
      <c r="IRW61" s="173"/>
      <c r="IRX61" s="173"/>
      <c r="IRY61" s="173"/>
      <c r="IRZ61" s="173"/>
      <c r="ISA61" s="173"/>
      <c r="ISB61" s="173"/>
      <c r="ISC61" s="173"/>
      <c r="ISD61" s="173"/>
      <c r="ISE61" s="173"/>
      <c r="ISF61" s="173"/>
      <c r="ISG61" s="173"/>
      <c r="ISH61" s="173"/>
      <c r="ISI61" s="173"/>
      <c r="ISJ61" s="173"/>
      <c r="ISK61" s="173"/>
      <c r="ISL61" s="173"/>
      <c r="ISM61" s="173"/>
      <c r="ISN61" s="173"/>
      <c r="ISO61" s="173"/>
      <c r="ISP61" s="173"/>
      <c r="ISQ61" s="173"/>
      <c r="ISR61" s="173"/>
      <c r="ISS61" s="173"/>
      <c r="IST61" s="173"/>
      <c r="ISU61" s="173"/>
      <c r="ISV61" s="173"/>
      <c r="ISW61" s="173"/>
      <c r="ISX61" s="173"/>
      <c r="ISY61" s="173"/>
      <c r="ISZ61" s="173"/>
      <c r="ITA61" s="173"/>
      <c r="ITB61" s="173"/>
      <c r="ITC61" s="173"/>
      <c r="ITD61" s="173"/>
      <c r="ITE61" s="173"/>
      <c r="ITF61" s="173"/>
      <c r="ITG61" s="173"/>
      <c r="ITH61" s="173"/>
      <c r="ITI61" s="173"/>
      <c r="ITJ61" s="173"/>
      <c r="ITK61" s="173"/>
      <c r="ITL61" s="173"/>
      <c r="ITM61" s="173"/>
      <c r="ITN61" s="173"/>
      <c r="ITO61" s="173"/>
      <c r="ITP61" s="173"/>
      <c r="ITQ61" s="173"/>
      <c r="ITR61" s="173"/>
      <c r="ITS61" s="173"/>
      <c r="ITT61" s="173"/>
      <c r="ITU61" s="173"/>
      <c r="ITV61" s="173"/>
      <c r="ITW61" s="173"/>
      <c r="ITX61" s="173"/>
      <c r="ITY61" s="173"/>
      <c r="ITZ61" s="173"/>
      <c r="IUA61" s="173"/>
      <c r="IUB61" s="173"/>
      <c r="IUC61" s="173"/>
      <c r="IUD61" s="173"/>
      <c r="IUE61" s="173"/>
      <c r="IUF61" s="173"/>
      <c r="IUG61" s="173"/>
      <c r="IUH61" s="173"/>
      <c r="IUI61" s="173"/>
      <c r="IUJ61" s="173"/>
      <c r="IUK61" s="173"/>
      <c r="IUL61" s="173"/>
      <c r="IUM61" s="173"/>
      <c r="IUN61" s="173"/>
      <c r="IUO61" s="173"/>
      <c r="IUP61" s="173"/>
      <c r="IUQ61" s="173"/>
      <c r="IUR61" s="173"/>
      <c r="IUS61" s="173"/>
      <c r="IUT61" s="173"/>
      <c r="IUU61" s="173"/>
      <c r="IUV61" s="173"/>
      <c r="IUW61" s="173"/>
      <c r="IUX61" s="173"/>
      <c r="IUY61" s="173"/>
      <c r="IUZ61" s="173"/>
      <c r="IVA61" s="173"/>
      <c r="IVB61" s="173"/>
      <c r="IVC61" s="173"/>
      <c r="IVD61" s="173"/>
      <c r="IVE61" s="173"/>
      <c r="IVF61" s="173"/>
      <c r="IVG61" s="173"/>
      <c r="IVH61" s="173"/>
      <c r="IVI61" s="173"/>
      <c r="IVJ61" s="173"/>
      <c r="IVK61" s="173"/>
      <c r="IVL61" s="173"/>
      <c r="IVM61" s="173"/>
      <c r="IVN61" s="173"/>
      <c r="IVO61" s="173"/>
      <c r="IVP61" s="173"/>
      <c r="IVQ61" s="173"/>
      <c r="IVR61" s="173"/>
      <c r="IVS61" s="173"/>
      <c r="IVT61" s="173"/>
      <c r="IVU61" s="173"/>
      <c r="IVV61" s="173"/>
      <c r="IVW61" s="173"/>
      <c r="IVX61" s="173"/>
      <c r="IVY61" s="173"/>
      <c r="IVZ61" s="173"/>
      <c r="IWA61" s="173"/>
      <c r="IWB61" s="173"/>
      <c r="IWC61" s="173"/>
      <c r="IWD61" s="173"/>
      <c r="IWE61" s="173"/>
      <c r="IWF61" s="173"/>
      <c r="IWG61" s="173"/>
      <c r="IWH61" s="173"/>
      <c r="IWI61" s="173"/>
      <c r="IWJ61" s="173"/>
      <c r="IWK61" s="173"/>
      <c r="IWL61" s="173"/>
      <c r="IWM61" s="173"/>
      <c r="IWN61" s="173"/>
      <c r="IWO61" s="173"/>
      <c r="IWP61" s="173"/>
      <c r="IWQ61" s="173"/>
      <c r="IWR61" s="173"/>
      <c r="IWS61" s="173"/>
      <c r="IWT61" s="173"/>
      <c r="IWU61" s="173"/>
      <c r="IWV61" s="173"/>
      <c r="IWW61" s="173"/>
      <c r="IWX61" s="173"/>
      <c r="IWY61" s="173"/>
      <c r="IWZ61" s="173"/>
      <c r="IXA61" s="173"/>
      <c r="IXB61" s="173"/>
      <c r="IXC61" s="173"/>
      <c r="IXD61" s="173"/>
      <c r="IXE61" s="173"/>
      <c r="IXF61" s="173"/>
      <c r="IXG61" s="173"/>
      <c r="IXH61" s="173"/>
      <c r="IXI61" s="173"/>
      <c r="IXJ61" s="173"/>
      <c r="IXK61" s="173"/>
      <c r="IXL61" s="173"/>
      <c r="IXM61" s="173"/>
      <c r="IXN61" s="173"/>
      <c r="IXO61" s="173"/>
      <c r="IXP61" s="173"/>
      <c r="IXQ61" s="173"/>
      <c r="IXR61" s="173"/>
      <c r="IXS61" s="173"/>
      <c r="IXT61" s="173"/>
      <c r="IXU61" s="173"/>
      <c r="IXV61" s="173"/>
      <c r="IXW61" s="173"/>
      <c r="IXX61" s="173"/>
      <c r="IXY61" s="173"/>
      <c r="IXZ61" s="173"/>
      <c r="IYA61" s="173"/>
      <c r="IYB61" s="173"/>
      <c r="IYC61" s="173"/>
      <c r="IYD61" s="173"/>
      <c r="IYE61" s="173"/>
      <c r="IYF61" s="173"/>
      <c r="IYG61" s="173"/>
      <c r="IYH61" s="173"/>
      <c r="IYI61" s="173"/>
      <c r="IYJ61" s="173"/>
      <c r="IYK61" s="173"/>
      <c r="IYL61" s="173"/>
      <c r="IYM61" s="173"/>
      <c r="IYN61" s="173"/>
      <c r="IYO61" s="173"/>
      <c r="IYP61" s="173"/>
      <c r="IYQ61" s="173"/>
      <c r="IYR61" s="173"/>
      <c r="IYS61" s="173"/>
      <c r="IYT61" s="173"/>
      <c r="IYU61" s="173"/>
      <c r="IYV61" s="173"/>
      <c r="IYW61" s="173"/>
      <c r="IYX61" s="173"/>
      <c r="IYY61" s="173"/>
      <c r="IYZ61" s="173"/>
      <c r="IZA61" s="173"/>
      <c r="IZB61" s="173"/>
      <c r="IZC61" s="173"/>
      <c r="IZD61" s="173"/>
      <c r="IZE61" s="173"/>
      <c r="IZF61" s="173"/>
      <c r="IZG61" s="173"/>
      <c r="IZH61" s="173"/>
      <c r="IZI61" s="173"/>
      <c r="IZJ61" s="173"/>
      <c r="IZK61" s="173"/>
      <c r="IZL61" s="173"/>
      <c r="IZM61" s="173"/>
      <c r="IZN61" s="173"/>
      <c r="IZO61" s="173"/>
      <c r="IZP61" s="173"/>
      <c r="IZQ61" s="173"/>
      <c r="IZR61" s="173"/>
      <c r="IZS61" s="173"/>
      <c r="IZT61" s="173"/>
      <c r="IZU61" s="173"/>
      <c r="IZV61" s="173"/>
      <c r="IZW61" s="173"/>
      <c r="IZX61" s="173"/>
      <c r="IZY61" s="173"/>
      <c r="IZZ61" s="173"/>
      <c r="JAA61" s="173"/>
      <c r="JAB61" s="173"/>
      <c r="JAC61" s="173"/>
      <c r="JAD61" s="173"/>
      <c r="JAE61" s="173"/>
      <c r="JAF61" s="173"/>
      <c r="JAG61" s="173"/>
      <c r="JAH61" s="173"/>
      <c r="JAI61" s="173"/>
      <c r="JAJ61" s="173"/>
      <c r="JAK61" s="173"/>
      <c r="JAL61" s="173"/>
      <c r="JAM61" s="173"/>
      <c r="JAN61" s="173"/>
      <c r="JAO61" s="173"/>
      <c r="JAP61" s="173"/>
      <c r="JAQ61" s="173"/>
      <c r="JAR61" s="173"/>
      <c r="JAS61" s="173"/>
      <c r="JAT61" s="173"/>
      <c r="JAU61" s="173"/>
      <c r="JAV61" s="173"/>
      <c r="JAW61" s="173"/>
      <c r="JAX61" s="173"/>
      <c r="JAY61" s="173"/>
      <c r="JAZ61" s="173"/>
      <c r="JBA61" s="173"/>
      <c r="JBB61" s="173"/>
      <c r="JBC61" s="173"/>
      <c r="JBD61" s="173"/>
      <c r="JBE61" s="173"/>
      <c r="JBF61" s="173"/>
      <c r="JBG61" s="173"/>
      <c r="JBH61" s="173"/>
      <c r="JBI61" s="173"/>
      <c r="JBJ61" s="173"/>
      <c r="JBK61" s="173"/>
      <c r="JBL61" s="173"/>
      <c r="JBM61" s="173"/>
      <c r="JBN61" s="173"/>
      <c r="JBO61" s="173"/>
      <c r="JBP61" s="173"/>
      <c r="JBQ61" s="173"/>
      <c r="JBR61" s="173"/>
      <c r="JBS61" s="173"/>
      <c r="JBT61" s="173"/>
      <c r="JBU61" s="173"/>
      <c r="JBV61" s="173"/>
      <c r="JBW61" s="173"/>
      <c r="JBX61" s="173"/>
      <c r="JBY61" s="173"/>
      <c r="JBZ61" s="173"/>
      <c r="JCA61" s="173"/>
      <c r="JCB61" s="173"/>
      <c r="JCC61" s="173"/>
      <c r="JCD61" s="173"/>
      <c r="JCE61" s="173"/>
      <c r="JCF61" s="173"/>
      <c r="JCG61" s="173"/>
      <c r="JCH61" s="173"/>
      <c r="JCI61" s="173"/>
      <c r="JCJ61" s="173"/>
      <c r="JCK61" s="173"/>
      <c r="JCL61" s="173"/>
      <c r="JCM61" s="173"/>
      <c r="JCN61" s="173"/>
      <c r="JCO61" s="173"/>
      <c r="JCP61" s="173"/>
      <c r="JCQ61" s="173"/>
      <c r="JCR61" s="173"/>
      <c r="JCS61" s="173"/>
      <c r="JCT61" s="173"/>
      <c r="JCU61" s="173"/>
      <c r="JCV61" s="173"/>
      <c r="JCW61" s="173"/>
      <c r="JCX61" s="173"/>
      <c r="JCY61" s="173"/>
      <c r="JCZ61" s="173"/>
      <c r="JDA61" s="173"/>
      <c r="JDB61" s="173"/>
      <c r="JDC61" s="173"/>
      <c r="JDD61" s="173"/>
      <c r="JDE61" s="173"/>
      <c r="JDF61" s="173"/>
      <c r="JDG61" s="173"/>
      <c r="JDH61" s="173"/>
      <c r="JDI61" s="173"/>
      <c r="JDJ61" s="173"/>
      <c r="JDK61" s="173"/>
      <c r="JDL61" s="173"/>
      <c r="JDM61" s="173"/>
      <c r="JDN61" s="173"/>
      <c r="JDO61" s="173"/>
      <c r="JDP61" s="173"/>
      <c r="JDQ61" s="173"/>
      <c r="JDR61" s="173"/>
      <c r="JDS61" s="173"/>
      <c r="JDT61" s="173"/>
      <c r="JDU61" s="173"/>
      <c r="JDV61" s="173"/>
      <c r="JDW61" s="173"/>
      <c r="JDX61" s="173"/>
      <c r="JDY61" s="173"/>
      <c r="JDZ61" s="173"/>
      <c r="JEA61" s="173"/>
      <c r="JEB61" s="173"/>
      <c r="JEC61" s="173"/>
      <c r="JED61" s="173"/>
      <c r="JEE61" s="173"/>
      <c r="JEF61" s="173"/>
      <c r="JEG61" s="173"/>
      <c r="JEH61" s="173"/>
      <c r="JEI61" s="173"/>
      <c r="JEJ61" s="173"/>
      <c r="JEK61" s="173"/>
      <c r="JEL61" s="173"/>
      <c r="JEM61" s="173"/>
      <c r="JEN61" s="173"/>
      <c r="JEO61" s="173"/>
      <c r="JEP61" s="173"/>
      <c r="JEQ61" s="173"/>
      <c r="JER61" s="173"/>
      <c r="JES61" s="173"/>
      <c r="JET61" s="173"/>
      <c r="JEU61" s="173"/>
      <c r="JEV61" s="173"/>
      <c r="JEW61" s="173"/>
      <c r="JEX61" s="173"/>
      <c r="JEY61" s="173"/>
      <c r="JEZ61" s="173"/>
      <c r="JFA61" s="173"/>
      <c r="JFB61" s="173"/>
      <c r="JFC61" s="173"/>
      <c r="JFD61" s="173"/>
      <c r="JFE61" s="173"/>
      <c r="JFF61" s="173"/>
      <c r="JFG61" s="173"/>
      <c r="JFH61" s="173"/>
      <c r="JFI61" s="173"/>
      <c r="JFJ61" s="173"/>
      <c r="JFK61" s="173"/>
      <c r="JFL61" s="173"/>
      <c r="JFM61" s="173"/>
      <c r="JFN61" s="173"/>
      <c r="JFO61" s="173"/>
      <c r="JFP61" s="173"/>
      <c r="JFQ61" s="173"/>
      <c r="JFR61" s="173"/>
      <c r="JFS61" s="173"/>
      <c r="JFT61" s="173"/>
      <c r="JFU61" s="173"/>
      <c r="JFV61" s="173"/>
      <c r="JFW61" s="173"/>
      <c r="JFX61" s="173"/>
      <c r="JFY61" s="173"/>
      <c r="JFZ61" s="173"/>
      <c r="JGA61" s="173"/>
      <c r="JGB61" s="173"/>
      <c r="JGC61" s="173"/>
      <c r="JGD61" s="173"/>
      <c r="JGE61" s="173"/>
      <c r="JGF61" s="173"/>
      <c r="JGG61" s="173"/>
      <c r="JGH61" s="173"/>
      <c r="JGI61" s="173"/>
      <c r="JGJ61" s="173"/>
      <c r="JGK61" s="173"/>
      <c r="JGL61" s="173"/>
      <c r="JGM61" s="173"/>
      <c r="JGN61" s="173"/>
      <c r="JGO61" s="173"/>
      <c r="JGP61" s="173"/>
      <c r="JGQ61" s="173"/>
      <c r="JGR61" s="173"/>
      <c r="JGS61" s="173"/>
      <c r="JGT61" s="173"/>
      <c r="JGU61" s="173"/>
      <c r="JGV61" s="173"/>
      <c r="JGW61" s="173"/>
      <c r="JGX61" s="173"/>
      <c r="JGY61" s="173"/>
      <c r="JGZ61" s="173"/>
      <c r="JHA61" s="173"/>
      <c r="JHB61" s="173"/>
      <c r="JHC61" s="173"/>
      <c r="JHD61" s="173"/>
      <c r="JHE61" s="173"/>
      <c r="JHF61" s="173"/>
      <c r="JHG61" s="173"/>
      <c r="JHH61" s="173"/>
      <c r="JHI61" s="173"/>
      <c r="JHJ61" s="173"/>
      <c r="JHK61" s="173"/>
      <c r="JHL61" s="173"/>
      <c r="JHM61" s="173"/>
      <c r="JHN61" s="173"/>
      <c r="JHO61" s="173"/>
      <c r="JHP61" s="173"/>
      <c r="JHQ61" s="173"/>
      <c r="JHR61" s="173"/>
      <c r="JHS61" s="173"/>
      <c r="JHT61" s="173"/>
      <c r="JHU61" s="173"/>
      <c r="JHV61" s="173"/>
      <c r="JHW61" s="173"/>
      <c r="JHX61" s="173"/>
      <c r="JHY61" s="173"/>
      <c r="JHZ61" s="173"/>
      <c r="JIA61" s="173"/>
      <c r="JIB61" s="173"/>
      <c r="JIC61" s="173"/>
      <c r="JID61" s="173"/>
      <c r="JIE61" s="173"/>
      <c r="JIF61" s="173"/>
      <c r="JIG61" s="173"/>
      <c r="JIH61" s="173"/>
      <c r="JII61" s="173"/>
      <c r="JIJ61" s="173"/>
      <c r="JIK61" s="173"/>
      <c r="JIL61" s="173"/>
      <c r="JIM61" s="173"/>
      <c r="JIN61" s="173"/>
      <c r="JIO61" s="173"/>
      <c r="JIP61" s="173"/>
      <c r="JIQ61" s="173"/>
      <c r="JIR61" s="173"/>
      <c r="JIS61" s="173"/>
      <c r="JIT61" s="173"/>
      <c r="JIU61" s="173"/>
      <c r="JIV61" s="173"/>
      <c r="JIW61" s="173"/>
      <c r="JIX61" s="173"/>
      <c r="JIY61" s="173"/>
      <c r="JIZ61" s="173"/>
      <c r="JJA61" s="173"/>
      <c r="JJB61" s="173"/>
      <c r="JJC61" s="173"/>
      <c r="JJD61" s="173"/>
      <c r="JJE61" s="173"/>
      <c r="JJF61" s="173"/>
      <c r="JJG61" s="173"/>
      <c r="JJH61" s="173"/>
      <c r="JJI61" s="173"/>
      <c r="JJJ61" s="173"/>
      <c r="JJK61" s="173"/>
      <c r="JJL61" s="173"/>
      <c r="JJM61" s="173"/>
      <c r="JJN61" s="173"/>
      <c r="JJO61" s="173"/>
      <c r="JJP61" s="173"/>
      <c r="JJQ61" s="173"/>
      <c r="JJR61" s="173"/>
      <c r="JJS61" s="173"/>
      <c r="JJT61" s="173"/>
      <c r="JJU61" s="173"/>
      <c r="JJV61" s="173"/>
      <c r="JJW61" s="173"/>
      <c r="JJX61" s="173"/>
      <c r="JJY61" s="173"/>
      <c r="JJZ61" s="173"/>
      <c r="JKA61" s="173"/>
      <c r="JKB61" s="173"/>
      <c r="JKC61" s="173"/>
      <c r="JKD61" s="173"/>
      <c r="JKE61" s="173"/>
      <c r="JKF61" s="173"/>
      <c r="JKG61" s="173"/>
      <c r="JKH61" s="173"/>
      <c r="JKI61" s="173"/>
      <c r="JKJ61" s="173"/>
      <c r="JKK61" s="173"/>
      <c r="JKL61" s="173"/>
      <c r="JKM61" s="173"/>
      <c r="JKN61" s="173"/>
      <c r="JKO61" s="173"/>
      <c r="JKP61" s="173"/>
      <c r="JKQ61" s="173"/>
      <c r="JKR61" s="173"/>
      <c r="JKS61" s="173"/>
      <c r="JKT61" s="173"/>
      <c r="JKU61" s="173"/>
      <c r="JKV61" s="173"/>
      <c r="JKW61" s="173"/>
      <c r="JKX61" s="173"/>
      <c r="JKY61" s="173"/>
      <c r="JKZ61" s="173"/>
      <c r="JLA61" s="173"/>
      <c r="JLB61" s="173"/>
      <c r="JLC61" s="173"/>
      <c r="JLD61" s="173"/>
      <c r="JLE61" s="173"/>
      <c r="JLF61" s="173"/>
      <c r="JLG61" s="173"/>
      <c r="JLH61" s="173"/>
      <c r="JLI61" s="173"/>
      <c r="JLJ61" s="173"/>
      <c r="JLK61" s="173"/>
      <c r="JLL61" s="173"/>
      <c r="JLM61" s="173"/>
      <c r="JLN61" s="173"/>
      <c r="JLO61" s="173"/>
      <c r="JLP61" s="173"/>
      <c r="JLQ61" s="173"/>
      <c r="JLR61" s="173"/>
      <c r="JLS61" s="173"/>
      <c r="JLT61" s="173"/>
      <c r="JLU61" s="173"/>
      <c r="JLV61" s="173"/>
      <c r="JLW61" s="173"/>
      <c r="JLX61" s="173"/>
      <c r="JLY61" s="173"/>
      <c r="JLZ61" s="173"/>
      <c r="JMA61" s="173"/>
      <c r="JMB61" s="173"/>
      <c r="JMC61" s="173"/>
      <c r="JMD61" s="173"/>
      <c r="JME61" s="173"/>
      <c r="JMF61" s="173"/>
      <c r="JMG61" s="173"/>
      <c r="JMH61" s="173"/>
      <c r="JMI61" s="173"/>
      <c r="JMJ61" s="173"/>
      <c r="JMK61" s="173"/>
      <c r="JML61" s="173"/>
      <c r="JMM61" s="173"/>
      <c r="JMN61" s="173"/>
      <c r="JMO61" s="173"/>
      <c r="JMP61" s="173"/>
      <c r="JMQ61" s="173"/>
      <c r="JMR61" s="173"/>
      <c r="JMS61" s="173"/>
      <c r="JMT61" s="173"/>
      <c r="JMU61" s="173"/>
      <c r="JMV61" s="173"/>
      <c r="JMW61" s="173"/>
      <c r="JMX61" s="173"/>
      <c r="JMY61" s="173"/>
      <c r="JMZ61" s="173"/>
      <c r="JNA61" s="173"/>
      <c r="JNB61" s="173"/>
      <c r="JNC61" s="173"/>
      <c r="JND61" s="173"/>
      <c r="JNE61" s="173"/>
      <c r="JNF61" s="173"/>
      <c r="JNG61" s="173"/>
      <c r="JNH61" s="173"/>
      <c r="JNI61" s="173"/>
      <c r="JNJ61" s="173"/>
      <c r="JNK61" s="173"/>
      <c r="JNL61" s="173"/>
      <c r="JNM61" s="173"/>
      <c r="JNN61" s="173"/>
      <c r="JNO61" s="173"/>
      <c r="JNP61" s="173"/>
      <c r="JNQ61" s="173"/>
      <c r="JNR61" s="173"/>
      <c r="JNS61" s="173"/>
      <c r="JNT61" s="173"/>
      <c r="JNU61" s="173"/>
      <c r="JNV61" s="173"/>
      <c r="JNW61" s="173"/>
      <c r="JNX61" s="173"/>
      <c r="JNY61" s="173"/>
      <c r="JNZ61" s="173"/>
      <c r="JOA61" s="173"/>
      <c r="JOB61" s="173"/>
      <c r="JOC61" s="173"/>
      <c r="JOD61" s="173"/>
      <c r="JOE61" s="173"/>
      <c r="JOF61" s="173"/>
      <c r="JOG61" s="173"/>
      <c r="JOH61" s="173"/>
      <c r="JOI61" s="173"/>
      <c r="JOJ61" s="173"/>
      <c r="JOK61" s="173"/>
      <c r="JOL61" s="173"/>
      <c r="JOM61" s="173"/>
      <c r="JON61" s="173"/>
      <c r="JOO61" s="173"/>
      <c r="JOP61" s="173"/>
      <c r="JOQ61" s="173"/>
      <c r="JOR61" s="173"/>
      <c r="JOS61" s="173"/>
      <c r="JOT61" s="173"/>
      <c r="JOU61" s="173"/>
      <c r="JOV61" s="173"/>
      <c r="JOW61" s="173"/>
      <c r="JOX61" s="173"/>
      <c r="JOY61" s="173"/>
      <c r="JOZ61" s="173"/>
      <c r="JPA61" s="173"/>
      <c r="JPB61" s="173"/>
      <c r="JPC61" s="173"/>
      <c r="JPD61" s="173"/>
      <c r="JPE61" s="173"/>
      <c r="JPF61" s="173"/>
      <c r="JPG61" s="173"/>
      <c r="JPH61" s="173"/>
      <c r="JPI61" s="173"/>
      <c r="JPJ61" s="173"/>
      <c r="JPK61" s="173"/>
      <c r="JPL61" s="173"/>
      <c r="JPM61" s="173"/>
      <c r="JPN61" s="173"/>
      <c r="JPO61" s="173"/>
      <c r="JPP61" s="173"/>
      <c r="JPQ61" s="173"/>
      <c r="JPR61" s="173"/>
      <c r="JPS61" s="173"/>
      <c r="JPT61" s="173"/>
      <c r="JPU61" s="173"/>
      <c r="JPV61" s="173"/>
      <c r="JPW61" s="173"/>
      <c r="JPX61" s="173"/>
      <c r="JPY61" s="173"/>
      <c r="JPZ61" s="173"/>
      <c r="JQA61" s="173"/>
      <c r="JQB61" s="173"/>
      <c r="JQC61" s="173"/>
      <c r="JQD61" s="173"/>
      <c r="JQE61" s="173"/>
      <c r="JQF61" s="173"/>
      <c r="JQG61" s="173"/>
      <c r="JQH61" s="173"/>
      <c r="JQI61" s="173"/>
      <c r="JQJ61" s="173"/>
      <c r="JQK61" s="173"/>
      <c r="JQL61" s="173"/>
      <c r="JQM61" s="173"/>
      <c r="JQN61" s="173"/>
      <c r="JQO61" s="173"/>
      <c r="JQP61" s="173"/>
      <c r="JQQ61" s="173"/>
      <c r="JQR61" s="173"/>
      <c r="JQS61" s="173"/>
      <c r="JQT61" s="173"/>
      <c r="JQU61" s="173"/>
      <c r="JQV61" s="173"/>
      <c r="JQW61" s="173"/>
      <c r="JQX61" s="173"/>
      <c r="JQY61" s="173"/>
      <c r="JQZ61" s="173"/>
      <c r="JRA61" s="173"/>
      <c r="JRB61" s="173"/>
      <c r="JRC61" s="173"/>
      <c r="JRD61" s="173"/>
      <c r="JRE61" s="173"/>
      <c r="JRF61" s="173"/>
      <c r="JRG61" s="173"/>
      <c r="JRH61" s="173"/>
      <c r="JRI61" s="173"/>
      <c r="JRJ61" s="173"/>
      <c r="JRK61" s="173"/>
      <c r="JRL61" s="173"/>
      <c r="JRM61" s="173"/>
      <c r="JRN61" s="173"/>
      <c r="JRO61" s="173"/>
      <c r="JRP61" s="173"/>
      <c r="JRQ61" s="173"/>
      <c r="JRR61" s="173"/>
      <c r="JRS61" s="173"/>
      <c r="JRT61" s="173"/>
      <c r="JRU61" s="173"/>
      <c r="JRV61" s="173"/>
      <c r="JRW61" s="173"/>
      <c r="JRX61" s="173"/>
      <c r="JRY61" s="173"/>
      <c r="JRZ61" s="173"/>
      <c r="JSA61" s="173"/>
      <c r="JSB61" s="173"/>
      <c r="JSC61" s="173"/>
      <c r="JSD61" s="173"/>
      <c r="JSE61" s="173"/>
      <c r="JSF61" s="173"/>
      <c r="JSG61" s="173"/>
      <c r="JSH61" s="173"/>
      <c r="JSI61" s="173"/>
      <c r="JSJ61" s="173"/>
      <c r="JSK61" s="173"/>
      <c r="JSL61" s="173"/>
      <c r="JSM61" s="173"/>
      <c r="JSN61" s="173"/>
      <c r="JSO61" s="173"/>
      <c r="JSP61" s="173"/>
      <c r="JSQ61" s="173"/>
      <c r="JSR61" s="173"/>
      <c r="JSS61" s="173"/>
      <c r="JST61" s="173"/>
      <c r="JSU61" s="173"/>
      <c r="JSV61" s="173"/>
      <c r="JSW61" s="173"/>
      <c r="JSX61" s="173"/>
      <c r="JSY61" s="173"/>
      <c r="JSZ61" s="173"/>
      <c r="JTA61" s="173"/>
      <c r="JTB61" s="173"/>
      <c r="JTC61" s="173"/>
      <c r="JTD61" s="173"/>
      <c r="JTE61" s="173"/>
      <c r="JTF61" s="173"/>
      <c r="JTG61" s="173"/>
      <c r="JTH61" s="173"/>
      <c r="JTI61" s="173"/>
      <c r="JTJ61" s="173"/>
      <c r="JTK61" s="173"/>
      <c r="JTL61" s="173"/>
      <c r="JTM61" s="173"/>
      <c r="JTN61" s="173"/>
      <c r="JTO61" s="173"/>
      <c r="JTP61" s="173"/>
      <c r="JTQ61" s="173"/>
      <c r="JTR61" s="173"/>
      <c r="JTS61" s="173"/>
      <c r="JTT61" s="173"/>
      <c r="JTU61" s="173"/>
      <c r="JTV61" s="173"/>
      <c r="JTW61" s="173"/>
      <c r="JTX61" s="173"/>
      <c r="JTY61" s="173"/>
      <c r="JTZ61" s="173"/>
      <c r="JUA61" s="173"/>
      <c r="JUB61" s="173"/>
      <c r="JUC61" s="173"/>
      <c r="JUD61" s="173"/>
      <c r="JUE61" s="173"/>
      <c r="JUF61" s="173"/>
      <c r="JUG61" s="173"/>
      <c r="JUH61" s="173"/>
      <c r="JUI61" s="173"/>
      <c r="JUJ61" s="173"/>
      <c r="JUK61" s="173"/>
      <c r="JUL61" s="173"/>
      <c r="JUM61" s="173"/>
      <c r="JUN61" s="173"/>
      <c r="JUO61" s="173"/>
      <c r="JUP61" s="173"/>
      <c r="JUQ61" s="173"/>
      <c r="JUR61" s="173"/>
      <c r="JUS61" s="173"/>
      <c r="JUT61" s="173"/>
      <c r="JUU61" s="173"/>
      <c r="JUV61" s="173"/>
      <c r="JUW61" s="173"/>
      <c r="JUX61" s="173"/>
      <c r="JUY61" s="173"/>
      <c r="JUZ61" s="173"/>
      <c r="JVA61" s="173"/>
      <c r="JVB61" s="173"/>
      <c r="JVC61" s="173"/>
      <c r="JVD61" s="173"/>
      <c r="JVE61" s="173"/>
      <c r="JVF61" s="173"/>
      <c r="JVG61" s="173"/>
      <c r="JVH61" s="173"/>
      <c r="JVI61" s="173"/>
      <c r="JVJ61" s="173"/>
      <c r="JVK61" s="173"/>
      <c r="JVL61" s="173"/>
      <c r="JVM61" s="173"/>
      <c r="JVN61" s="173"/>
      <c r="JVO61" s="173"/>
      <c r="JVP61" s="173"/>
      <c r="JVQ61" s="173"/>
      <c r="JVR61" s="173"/>
      <c r="JVS61" s="173"/>
      <c r="JVT61" s="173"/>
      <c r="JVU61" s="173"/>
      <c r="JVV61" s="173"/>
      <c r="JVW61" s="173"/>
      <c r="JVX61" s="173"/>
      <c r="JVY61" s="173"/>
      <c r="JVZ61" s="173"/>
      <c r="JWA61" s="173"/>
      <c r="JWB61" s="173"/>
      <c r="JWC61" s="173"/>
      <c r="JWD61" s="173"/>
      <c r="JWE61" s="173"/>
      <c r="JWF61" s="173"/>
      <c r="JWG61" s="173"/>
      <c r="JWH61" s="173"/>
      <c r="JWI61" s="173"/>
      <c r="JWJ61" s="173"/>
      <c r="JWK61" s="173"/>
      <c r="JWL61" s="173"/>
      <c r="JWM61" s="173"/>
      <c r="JWN61" s="173"/>
      <c r="JWO61" s="173"/>
      <c r="JWP61" s="173"/>
      <c r="JWQ61" s="173"/>
      <c r="JWR61" s="173"/>
      <c r="JWS61" s="173"/>
      <c r="JWT61" s="173"/>
      <c r="JWU61" s="173"/>
      <c r="JWV61" s="173"/>
      <c r="JWW61" s="173"/>
      <c r="JWX61" s="173"/>
      <c r="JWY61" s="173"/>
      <c r="JWZ61" s="173"/>
      <c r="JXA61" s="173"/>
      <c r="JXB61" s="173"/>
      <c r="JXC61" s="173"/>
      <c r="JXD61" s="173"/>
      <c r="JXE61" s="173"/>
      <c r="JXF61" s="173"/>
      <c r="JXG61" s="173"/>
      <c r="JXH61" s="173"/>
      <c r="JXI61" s="173"/>
      <c r="JXJ61" s="173"/>
      <c r="JXK61" s="173"/>
      <c r="JXL61" s="173"/>
      <c r="JXM61" s="173"/>
      <c r="JXN61" s="173"/>
      <c r="JXO61" s="173"/>
      <c r="JXP61" s="173"/>
      <c r="JXQ61" s="173"/>
      <c r="JXR61" s="173"/>
      <c r="JXS61" s="173"/>
      <c r="JXT61" s="173"/>
      <c r="JXU61" s="173"/>
      <c r="JXV61" s="173"/>
      <c r="JXW61" s="173"/>
      <c r="JXX61" s="173"/>
      <c r="JXY61" s="173"/>
      <c r="JXZ61" s="173"/>
      <c r="JYA61" s="173"/>
      <c r="JYB61" s="173"/>
      <c r="JYC61" s="173"/>
      <c r="JYD61" s="173"/>
      <c r="JYE61" s="173"/>
      <c r="JYF61" s="173"/>
      <c r="JYG61" s="173"/>
      <c r="JYH61" s="173"/>
      <c r="JYI61" s="173"/>
      <c r="JYJ61" s="173"/>
      <c r="JYK61" s="173"/>
      <c r="JYL61" s="173"/>
      <c r="JYM61" s="173"/>
      <c r="JYN61" s="173"/>
      <c r="JYO61" s="173"/>
      <c r="JYP61" s="173"/>
      <c r="JYQ61" s="173"/>
      <c r="JYR61" s="173"/>
      <c r="JYS61" s="173"/>
      <c r="JYT61" s="173"/>
      <c r="JYU61" s="173"/>
      <c r="JYV61" s="173"/>
      <c r="JYW61" s="173"/>
      <c r="JYX61" s="173"/>
      <c r="JYY61" s="173"/>
      <c r="JYZ61" s="173"/>
      <c r="JZA61" s="173"/>
      <c r="JZB61" s="173"/>
      <c r="JZC61" s="173"/>
      <c r="JZD61" s="173"/>
      <c r="JZE61" s="173"/>
      <c r="JZF61" s="173"/>
      <c r="JZG61" s="173"/>
      <c r="JZH61" s="173"/>
      <c r="JZI61" s="173"/>
      <c r="JZJ61" s="173"/>
      <c r="JZK61" s="173"/>
      <c r="JZL61" s="173"/>
      <c r="JZM61" s="173"/>
      <c r="JZN61" s="173"/>
      <c r="JZO61" s="173"/>
      <c r="JZP61" s="173"/>
      <c r="JZQ61" s="173"/>
      <c r="JZR61" s="173"/>
      <c r="JZS61" s="173"/>
      <c r="JZT61" s="173"/>
      <c r="JZU61" s="173"/>
      <c r="JZV61" s="173"/>
      <c r="JZW61" s="173"/>
      <c r="JZX61" s="173"/>
      <c r="JZY61" s="173"/>
      <c r="JZZ61" s="173"/>
      <c r="KAA61" s="173"/>
      <c r="KAB61" s="173"/>
      <c r="KAC61" s="173"/>
      <c r="KAD61" s="173"/>
      <c r="KAE61" s="173"/>
      <c r="KAF61" s="173"/>
      <c r="KAG61" s="173"/>
      <c r="KAH61" s="173"/>
      <c r="KAI61" s="173"/>
      <c r="KAJ61" s="173"/>
      <c r="KAK61" s="173"/>
      <c r="KAL61" s="173"/>
      <c r="KAM61" s="173"/>
      <c r="KAN61" s="173"/>
      <c r="KAO61" s="173"/>
      <c r="KAP61" s="173"/>
      <c r="KAQ61" s="173"/>
      <c r="KAR61" s="173"/>
      <c r="KAS61" s="173"/>
      <c r="KAT61" s="173"/>
      <c r="KAU61" s="173"/>
      <c r="KAV61" s="173"/>
      <c r="KAW61" s="173"/>
      <c r="KAX61" s="173"/>
      <c r="KAY61" s="173"/>
      <c r="KAZ61" s="173"/>
      <c r="KBA61" s="173"/>
      <c r="KBB61" s="173"/>
      <c r="KBC61" s="173"/>
      <c r="KBD61" s="173"/>
      <c r="KBE61" s="173"/>
      <c r="KBF61" s="173"/>
      <c r="KBG61" s="173"/>
      <c r="KBH61" s="173"/>
      <c r="KBI61" s="173"/>
      <c r="KBJ61" s="173"/>
      <c r="KBK61" s="173"/>
      <c r="KBL61" s="173"/>
      <c r="KBM61" s="173"/>
      <c r="KBN61" s="173"/>
      <c r="KBO61" s="173"/>
      <c r="KBP61" s="173"/>
      <c r="KBQ61" s="173"/>
      <c r="KBR61" s="173"/>
      <c r="KBS61" s="173"/>
      <c r="KBT61" s="173"/>
      <c r="KBU61" s="173"/>
      <c r="KBV61" s="173"/>
      <c r="KBW61" s="173"/>
      <c r="KBX61" s="173"/>
      <c r="KBY61" s="173"/>
      <c r="KBZ61" s="173"/>
      <c r="KCA61" s="173"/>
      <c r="KCB61" s="173"/>
      <c r="KCC61" s="173"/>
      <c r="KCD61" s="173"/>
      <c r="KCE61" s="173"/>
      <c r="KCF61" s="173"/>
      <c r="KCG61" s="173"/>
      <c r="KCH61" s="173"/>
      <c r="KCI61" s="173"/>
      <c r="KCJ61" s="173"/>
      <c r="KCK61" s="173"/>
      <c r="KCL61" s="173"/>
      <c r="KCM61" s="173"/>
      <c r="KCN61" s="173"/>
      <c r="KCO61" s="173"/>
      <c r="KCP61" s="173"/>
      <c r="KCQ61" s="173"/>
      <c r="KCR61" s="173"/>
      <c r="KCS61" s="173"/>
      <c r="KCT61" s="173"/>
      <c r="KCU61" s="173"/>
      <c r="KCV61" s="173"/>
      <c r="KCW61" s="173"/>
      <c r="KCX61" s="173"/>
      <c r="KCY61" s="173"/>
      <c r="KCZ61" s="173"/>
      <c r="KDA61" s="173"/>
      <c r="KDB61" s="173"/>
      <c r="KDC61" s="173"/>
      <c r="KDD61" s="173"/>
      <c r="KDE61" s="173"/>
      <c r="KDF61" s="173"/>
      <c r="KDG61" s="173"/>
      <c r="KDH61" s="173"/>
      <c r="KDI61" s="173"/>
      <c r="KDJ61" s="173"/>
      <c r="KDK61" s="173"/>
      <c r="KDL61" s="173"/>
      <c r="KDM61" s="173"/>
      <c r="KDN61" s="173"/>
      <c r="KDO61" s="173"/>
      <c r="KDP61" s="173"/>
      <c r="KDQ61" s="173"/>
      <c r="KDR61" s="173"/>
      <c r="KDS61" s="173"/>
      <c r="KDT61" s="173"/>
      <c r="KDU61" s="173"/>
      <c r="KDV61" s="173"/>
      <c r="KDW61" s="173"/>
      <c r="KDX61" s="173"/>
      <c r="KDY61" s="173"/>
      <c r="KDZ61" s="173"/>
      <c r="KEA61" s="173"/>
      <c r="KEB61" s="173"/>
      <c r="KEC61" s="173"/>
      <c r="KED61" s="173"/>
      <c r="KEE61" s="173"/>
      <c r="KEF61" s="173"/>
      <c r="KEG61" s="173"/>
      <c r="KEH61" s="173"/>
      <c r="KEI61" s="173"/>
      <c r="KEJ61" s="173"/>
      <c r="KEK61" s="173"/>
      <c r="KEL61" s="173"/>
      <c r="KEM61" s="173"/>
      <c r="KEN61" s="173"/>
      <c r="KEO61" s="173"/>
      <c r="KEP61" s="173"/>
      <c r="KEQ61" s="173"/>
      <c r="KER61" s="173"/>
      <c r="KES61" s="173"/>
      <c r="KET61" s="173"/>
      <c r="KEU61" s="173"/>
      <c r="KEV61" s="173"/>
      <c r="KEW61" s="173"/>
      <c r="KEX61" s="173"/>
      <c r="KEY61" s="173"/>
      <c r="KEZ61" s="173"/>
      <c r="KFA61" s="173"/>
      <c r="KFB61" s="173"/>
      <c r="KFC61" s="173"/>
      <c r="KFD61" s="173"/>
      <c r="KFE61" s="173"/>
      <c r="KFF61" s="173"/>
      <c r="KFG61" s="173"/>
      <c r="KFH61" s="173"/>
      <c r="KFI61" s="173"/>
      <c r="KFJ61" s="173"/>
      <c r="KFK61" s="173"/>
      <c r="KFL61" s="173"/>
      <c r="KFM61" s="173"/>
      <c r="KFN61" s="173"/>
      <c r="KFO61" s="173"/>
      <c r="KFP61" s="173"/>
      <c r="KFQ61" s="173"/>
      <c r="KFR61" s="173"/>
      <c r="KFS61" s="173"/>
      <c r="KFT61" s="173"/>
      <c r="KFU61" s="173"/>
      <c r="KFV61" s="173"/>
      <c r="KFW61" s="173"/>
      <c r="KFX61" s="173"/>
      <c r="KFY61" s="173"/>
      <c r="KFZ61" s="173"/>
      <c r="KGA61" s="173"/>
      <c r="KGB61" s="173"/>
      <c r="KGC61" s="173"/>
      <c r="KGD61" s="173"/>
      <c r="KGE61" s="173"/>
      <c r="KGF61" s="173"/>
      <c r="KGG61" s="173"/>
      <c r="KGH61" s="173"/>
      <c r="KGI61" s="173"/>
      <c r="KGJ61" s="173"/>
      <c r="KGK61" s="173"/>
      <c r="KGL61" s="173"/>
      <c r="KGM61" s="173"/>
      <c r="KGN61" s="173"/>
      <c r="KGO61" s="173"/>
      <c r="KGP61" s="173"/>
      <c r="KGQ61" s="173"/>
      <c r="KGR61" s="173"/>
      <c r="KGS61" s="173"/>
      <c r="KGT61" s="173"/>
      <c r="KGU61" s="173"/>
      <c r="KGV61" s="173"/>
      <c r="KGW61" s="173"/>
      <c r="KGX61" s="173"/>
      <c r="KGY61" s="173"/>
      <c r="KGZ61" s="173"/>
      <c r="KHA61" s="173"/>
      <c r="KHB61" s="173"/>
      <c r="KHC61" s="173"/>
      <c r="KHD61" s="173"/>
      <c r="KHE61" s="173"/>
      <c r="KHF61" s="173"/>
      <c r="KHG61" s="173"/>
      <c r="KHH61" s="173"/>
      <c r="KHI61" s="173"/>
      <c r="KHJ61" s="173"/>
      <c r="KHK61" s="173"/>
      <c r="KHL61" s="173"/>
      <c r="KHM61" s="173"/>
      <c r="KHN61" s="173"/>
      <c r="KHO61" s="173"/>
      <c r="KHP61" s="173"/>
      <c r="KHQ61" s="173"/>
      <c r="KHR61" s="173"/>
      <c r="KHS61" s="173"/>
      <c r="KHT61" s="173"/>
      <c r="KHU61" s="173"/>
      <c r="KHV61" s="173"/>
      <c r="KHW61" s="173"/>
      <c r="KHX61" s="173"/>
      <c r="KHY61" s="173"/>
      <c r="KHZ61" s="173"/>
      <c r="KIA61" s="173"/>
      <c r="KIB61" s="173"/>
      <c r="KIC61" s="173"/>
      <c r="KID61" s="173"/>
      <c r="KIE61" s="173"/>
      <c r="KIF61" s="173"/>
      <c r="KIG61" s="173"/>
      <c r="KIH61" s="173"/>
      <c r="KII61" s="173"/>
      <c r="KIJ61" s="173"/>
      <c r="KIK61" s="173"/>
      <c r="KIL61" s="173"/>
      <c r="KIM61" s="173"/>
      <c r="KIN61" s="173"/>
      <c r="KIO61" s="173"/>
      <c r="KIP61" s="173"/>
      <c r="KIQ61" s="173"/>
      <c r="KIR61" s="173"/>
      <c r="KIS61" s="173"/>
      <c r="KIT61" s="173"/>
      <c r="KIU61" s="173"/>
      <c r="KIV61" s="173"/>
      <c r="KIW61" s="173"/>
      <c r="KIX61" s="173"/>
      <c r="KIY61" s="173"/>
      <c r="KIZ61" s="173"/>
      <c r="KJA61" s="173"/>
      <c r="KJB61" s="173"/>
      <c r="KJC61" s="173"/>
      <c r="KJD61" s="173"/>
      <c r="KJE61" s="173"/>
      <c r="KJF61" s="173"/>
      <c r="KJG61" s="173"/>
      <c r="KJH61" s="173"/>
      <c r="KJI61" s="173"/>
      <c r="KJJ61" s="173"/>
      <c r="KJK61" s="173"/>
      <c r="KJL61" s="173"/>
      <c r="KJM61" s="173"/>
      <c r="KJN61" s="173"/>
      <c r="KJO61" s="173"/>
      <c r="KJP61" s="173"/>
      <c r="KJQ61" s="173"/>
      <c r="KJR61" s="173"/>
      <c r="KJS61" s="173"/>
      <c r="KJT61" s="173"/>
      <c r="KJU61" s="173"/>
      <c r="KJV61" s="173"/>
      <c r="KJW61" s="173"/>
      <c r="KJX61" s="173"/>
      <c r="KJY61" s="173"/>
      <c r="KJZ61" s="173"/>
      <c r="KKA61" s="173"/>
      <c r="KKB61" s="173"/>
      <c r="KKC61" s="173"/>
      <c r="KKD61" s="173"/>
      <c r="KKE61" s="173"/>
      <c r="KKF61" s="173"/>
      <c r="KKG61" s="173"/>
      <c r="KKH61" s="173"/>
      <c r="KKI61" s="173"/>
      <c r="KKJ61" s="173"/>
      <c r="KKK61" s="173"/>
      <c r="KKL61" s="173"/>
      <c r="KKM61" s="173"/>
      <c r="KKN61" s="173"/>
      <c r="KKO61" s="173"/>
      <c r="KKP61" s="173"/>
      <c r="KKQ61" s="173"/>
      <c r="KKR61" s="173"/>
      <c r="KKS61" s="173"/>
      <c r="KKT61" s="173"/>
      <c r="KKU61" s="173"/>
      <c r="KKV61" s="173"/>
      <c r="KKW61" s="173"/>
      <c r="KKX61" s="173"/>
      <c r="KKY61" s="173"/>
      <c r="KKZ61" s="173"/>
      <c r="KLA61" s="173"/>
      <c r="KLB61" s="173"/>
      <c r="KLC61" s="173"/>
      <c r="KLD61" s="173"/>
      <c r="KLE61" s="173"/>
      <c r="KLF61" s="173"/>
      <c r="KLG61" s="173"/>
      <c r="KLH61" s="173"/>
      <c r="KLI61" s="173"/>
      <c r="KLJ61" s="173"/>
      <c r="KLK61" s="173"/>
      <c r="KLL61" s="173"/>
      <c r="KLM61" s="173"/>
      <c r="KLN61" s="173"/>
      <c r="KLO61" s="173"/>
      <c r="KLP61" s="173"/>
      <c r="KLQ61" s="173"/>
      <c r="KLR61" s="173"/>
      <c r="KLS61" s="173"/>
      <c r="KLT61" s="173"/>
      <c r="KLU61" s="173"/>
      <c r="KLV61" s="173"/>
      <c r="KLW61" s="173"/>
      <c r="KLX61" s="173"/>
      <c r="KLY61" s="173"/>
      <c r="KLZ61" s="173"/>
      <c r="KMA61" s="173"/>
      <c r="KMB61" s="173"/>
      <c r="KMC61" s="173"/>
      <c r="KMD61" s="173"/>
      <c r="KME61" s="173"/>
      <c r="KMF61" s="173"/>
      <c r="KMG61" s="173"/>
      <c r="KMH61" s="173"/>
      <c r="KMI61" s="173"/>
      <c r="KMJ61" s="173"/>
      <c r="KMK61" s="173"/>
      <c r="KML61" s="173"/>
      <c r="KMM61" s="173"/>
      <c r="KMN61" s="173"/>
      <c r="KMO61" s="173"/>
      <c r="KMP61" s="173"/>
      <c r="KMQ61" s="173"/>
      <c r="KMR61" s="173"/>
      <c r="KMS61" s="173"/>
      <c r="KMT61" s="173"/>
      <c r="KMU61" s="173"/>
      <c r="KMV61" s="173"/>
      <c r="KMW61" s="173"/>
      <c r="KMX61" s="173"/>
      <c r="KMY61" s="173"/>
      <c r="KMZ61" s="173"/>
      <c r="KNA61" s="173"/>
      <c r="KNB61" s="173"/>
      <c r="KNC61" s="173"/>
      <c r="KND61" s="173"/>
      <c r="KNE61" s="173"/>
      <c r="KNF61" s="173"/>
      <c r="KNG61" s="173"/>
      <c r="KNH61" s="173"/>
      <c r="KNI61" s="173"/>
      <c r="KNJ61" s="173"/>
      <c r="KNK61" s="173"/>
      <c r="KNL61" s="173"/>
      <c r="KNM61" s="173"/>
      <c r="KNN61" s="173"/>
      <c r="KNO61" s="173"/>
      <c r="KNP61" s="173"/>
      <c r="KNQ61" s="173"/>
      <c r="KNR61" s="173"/>
      <c r="KNS61" s="173"/>
      <c r="KNT61" s="173"/>
      <c r="KNU61" s="173"/>
      <c r="KNV61" s="173"/>
      <c r="KNW61" s="173"/>
      <c r="KNX61" s="173"/>
      <c r="KNY61" s="173"/>
      <c r="KNZ61" s="173"/>
      <c r="KOA61" s="173"/>
      <c r="KOB61" s="173"/>
      <c r="KOC61" s="173"/>
      <c r="KOD61" s="173"/>
      <c r="KOE61" s="173"/>
      <c r="KOF61" s="173"/>
      <c r="KOG61" s="173"/>
      <c r="KOH61" s="173"/>
      <c r="KOI61" s="173"/>
      <c r="KOJ61" s="173"/>
      <c r="KOK61" s="173"/>
      <c r="KOL61" s="173"/>
      <c r="KOM61" s="173"/>
      <c r="KON61" s="173"/>
      <c r="KOO61" s="173"/>
      <c r="KOP61" s="173"/>
      <c r="KOQ61" s="173"/>
      <c r="KOR61" s="173"/>
      <c r="KOS61" s="173"/>
      <c r="KOT61" s="173"/>
      <c r="KOU61" s="173"/>
      <c r="KOV61" s="173"/>
      <c r="KOW61" s="173"/>
      <c r="KOX61" s="173"/>
      <c r="KOY61" s="173"/>
      <c r="KOZ61" s="173"/>
      <c r="KPA61" s="173"/>
      <c r="KPB61" s="173"/>
      <c r="KPC61" s="173"/>
      <c r="KPD61" s="173"/>
      <c r="KPE61" s="173"/>
      <c r="KPF61" s="173"/>
      <c r="KPG61" s="173"/>
      <c r="KPH61" s="173"/>
      <c r="KPI61" s="173"/>
      <c r="KPJ61" s="173"/>
      <c r="KPK61" s="173"/>
      <c r="KPL61" s="173"/>
      <c r="KPM61" s="173"/>
      <c r="KPN61" s="173"/>
      <c r="KPO61" s="173"/>
      <c r="KPP61" s="173"/>
      <c r="KPQ61" s="173"/>
      <c r="KPR61" s="173"/>
      <c r="KPS61" s="173"/>
      <c r="KPT61" s="173"/>
      <c r="KPU61" s="173"/>
      <c r="KPV61" s="173"/>
      <c r="KPW61" s="173"/>
      <c r="KPX61" s="173"/>
      <c r="KPY61" s="173"/>
      <c r="KPZ61" s="173"/>
      <c r="KQA61" s="173"/>
      <c r="KQB61" s="173"/>
      <c r="KQC61" s="173"/>
      <c r="KQD61" s="173"/>
      <c r="KQE61" s="173"/>
      <c r="KQF61" s="173"/>
      <c r="KQG61" s="173"/>
      <c r="KQH61" s="173"/>
      <c r="KQI61" s="173"/>
      <c r="KQJ61" s="173"/>
      <c r="KQK61" s="173"/>
      <c r="KQL61" s="173"/>
      <c r="KQM61" s="173"/>
      <c r="KQN61" s="173"/>
      <c r="KQO61" s="173"/>
      <c r="KQP61" s="173"/>
      <c r="KQQ61" s="173"/>
      <c r="KQR61" s="173"/>
      <c r="KQS61" s="173"/>
      <c r="KQT61" s="173"/>
      <c r="KQU61" s="173"/>
      <c r="KQV61" s="173"/>
      <c r="KQW61" s="173"/>
      <c r="KQX61" s="173"/>
      <c r="KQY61" s="173"/>
      <c r="KQZ61" s="173"/>
      <c r="KRA61" s="173"/>
      <c r="KRB61" s="173"/>
      <c r="KRC61" s="173"/>
      <c r="KRD61" s="173"/>
      <c r="KRE61" s="173"/>
      <c r="KRF61" s="173"/>
      <c r="KRG61" s="173"/>
      <c r="KRH61" s="173"/>
      <c r="KRI61" s="173"/>
      <c r="KRJ61" s="173"/>
      <c r="KRK61" s="173"/>
      <c r="KRL61" s="173"/>
      <c r="KRM61" s="173"/>
      <c r="KRN61" s="173"/>
      <c r="KRO61" s="173"/>
      <c r="KRP61" s="173"/>
      <c r="KRQ61" s="173"/>
      <c r="KRR61" s="173"/>
      <c r="KRS61" s="173"/>
      <c r="KRT61" s="173"/>
      <c r="KRU61" s="173"/>
      <c r="KRV61" s="173"/>
      <c r="KRW61" s="173"/>
      <c r="KRX61" s="173"/>
      <c r="KRY61" s="173"/>
      <c r="KRZ61" s="173"/>
      <c r="KSA61" s="173"/>
      <c r="KSB61" s="173"/>
      <c r="KSC61" s="173"/>
      <c r="KSD61" s="173"/>
      <c r="KSE61" s="173"/>
      <c r="KSF61" s="173"/>
      <c r="KSG61" s="173"/>
      <c r="KSH61" s="173"/>
      <c r="KSI61" s="173"/>
      <c r="KSJ61" s="173"/>
      <c r="KSK61" s="173"/>
      <c r="KSL61" s="173"/>
      <c r="KSM61" s="173"/>
      <c r="KSN61" s="173"/>
      <c r="KSO61" s="173"/>
      <c r="KSP61" s="173"/>
      <c r="KSQ61" s="173"/>
      <c r="KSR61" s="173"/>
      <c r="KSS61" s="173"/>
      <c r="KST61" s="173"/>
      <c r="KSU61" s="173"/>
      <c r="KSV61" s="173"/>
      <c r="KSW61" s="173"/>
      <c r="KSX61" s="173"/>
      <c r="KSY61" s="173"/>
      <c r="KSZ61" s="173"/>
      <c r="KTA61" s="173"/>
      <c r="KTB61" s="173"/>
      <c r="KTC61" s="173"/>
      <c r="KTD61" s="173"/>
      <c r="KTE61" s="173"/>
      <c r="KTF61" s="173"/>
      <c r="KTG61" s="173"/>
      <c r="KTH61" s="173"/>
      <c r="KTI61" s="173"/>
      <c r="KTJ61" s="173"/>
      <c r="KTK61" s="173"/>
      <c r="KTL61" s="173"/>
      <c r="KTM61" s="173"/>
      <c r="KTN61" s="173"/>
      <c r="KTO61" s="173"/>
      <c r="KTP61" s="173"/>
      <c r="KTQ61" s="173"/>
      <c r="KTR61" s="173"/>
      <c r="KTS61" s="173"/>
      <c r="KTT61" s="173"/>
      <c r="KTU61" s="173"/>
      <c r="KTV61" s="173"/>
      <c r="KTW61" s="173"/>
      <c r="KTX61" s="173"/>
      <c r="KTY61" s="173"/>
      <c r="KTZ61" s="173"/>
      <c r="KUA61" s="173"/>
      <c r="KUB61" s="173"/>
      <c r="KUC61" s="173"/>
      <c r="KUD61" s="173"/>
      <c r="KUE61" s="173"/>
      <c r="KUF61" s="173"/>
      <c r="KUG61" s="173"/>
      <c r="KUH61" s="173"/>
      <c r="KUI61" s="173"/>
      <c r="KUJ61" s="173"/>
      <c r="KUK61" s="173"/>
      <c r="KUL61" s="173"/>
      <c r="KUM61" s="173"/>
      <c r="KUN61" s="173"/>
      <c r="KUO61" s="173"/>
      <c r="KUP61" s="173"/>
      <c r="KUQ61" s="173"/>
      <c r="KUR61" s="173"/>
      <c r="KUS61" s="173"/>
      <c r="KUT61" s="173"/>
      <c r="KUU61" s="173"/>
      <c r="KUV61" s="173"/>
      <c r="KUW61" s="173"/>
      <c r="KUX61" s="173"/>
      <c r="KUY61" s="173"/>
      <c r="KUZ61" s="173"/>
      <c r="KVA61" s="173"/>
      <c r="KVB61" s="173"/>
      <c r="KVC61" s="173"/>
      <c r="KVD61" s="173"/>
      <c r="KVE61" s="173"/>
      <c r="KVF61" s="173"/>
      <c r="KVG61" s="173"/>
      <c r="KVH61" s="173"/>
      <c r="KVI61" s="173"/>
      <c r="KVJ61" s="173"/>
      <c r="KVK61" s="173"/>
      <c r="KVL61" s="173"/>
      <c r="KVM61" s="173"/>
      <c r="KVN61" s="173"/>
      <c r="KVO61" s="173"/>
      <c r="KVP61" s="173"/>
      <c r="KVQ61" s="173"/>
      <c r="KVR61" s="173"/>
      <c r="KVS61" s="173"/>
      <c r="KVT61" s="173"/>
      <c r="KVU61" s="173"/>
      <c r="KVV61" s="173"/>
      <c r="KVW61" s="173"/>
      <c r="KVX61" s="173"/>
      <c r="KVY61" s="173"/>
      <c r="KVZ61" s="173"/>
      <c r="KWA61" s="173"/>
      <c r="KWB61" s="173"/>
      <c r="KWC61" s="173"/>
      <c r="KWD61" s="173"/>
      <c r="KWE61" s="173"/>
      <c r="KWF61" s="173"/>
      <c r="KWG61" s="173"/>
      <c r="KWH61" s="173"/>
      <c r="KWI61" s="173"/>
      <c r="KWJ61" s="173"/>
      <c r="KWK61" s="173"/>
      <c r="KWL61" s="173"/>
      <c r="KWM61" s="173"/>
      <c r="KWN61" s="173"/>
      <c r="KWO61" s="173"/>
      <c r="KWP61" s="173"/>
      <c r="KWQ61" s="173"/>
      <c r="KWR61" s="173"/>
      <c r="KWS61" s="173"/>
      <c r="KWT61" s="173"/>
      <c r="KWU61" s="173"/>
      <c r="KWV61" s="173"/>
      <c r="KWW61" s="173"/>
      <c r="KWX61" s="173"/>
      <c r="KWY61" s="173"/>
      <c r="KWZ61" s="173"/>
      <c r="KXA61" s="173"/>
      <c r="KXB61" s="173"/>
      <c r="KXC61" s="173"/>
      <c r="KXD61" s="173"/>
      <c r="KXE61" s="173"/>
      <c r="KXF61" s="173"/>
      <c r="KXG61" s="173"/>
      <c r="KXH61" s="173"/>
      <c r="KXI61" s="173"/>
      <c r="KXJ61" s="173"/>
      <c r="KXK61" s="173"/>
      <c r="KXL61" s="173"/>
      <c r="KXM61" s="173"/>
      <c r="KXN61" s="173"/>
      <c r="KXO61" s="173"/>
      <c r="KXP61" s="173"/>
      <c r="KXQ61" s="173"/>
      <c r="KXR61" s="173"/>
      <c r="KXS61" s="173"/>
      <c r="KXT61" s="173"/>
      <c r="KXU61" s="173"/>
      <c r="KXV61" s="173"/>
      <c r="KXW61" s="173"/>
      <c r="KXX61" s="173"/>
      <c r="KXY61" s="173"/>
      <c r="KXZ61" s="173"/>
      <c r="KYA61" s="173"/>
      <c r="KYB61" s="173"/>
      <c r="KYC61" s="173"/>
      <c r="KYD61" s="173"/>
      <c r="KYE61" s="173"/>
      <c r="KYF61" s="173"/>
      <c r="KYG61" s="173"/>
      <c r="KYH61" s="173"/>
      <c r="KYI61" s="173"/>
      <c r="KYJ61" s="173"/>
      <c r="KYK61" s="173"/>
      <c r="KYL61" s="173"/>
      <c r="KYM61" s="173"/>
      <c r="KYN61" s="173"/>
      <c r="KYO61" s="173"/>
      <c r="KYP61" s="173"/>
      <c r="KYQ61" s="173"/>
      <c r="KYR61" s="173"/>
      <c r="KYS61" s="173"/>
      <c r="KYT61" s="173"/>
      <c r="KYU61" s="173"/>
      <c r="KYV61" s="173"/>
      <c r="KYW61" s="173"/>
      <c r="KYX61" s="173"/>
      <c r="KYY61" s="173"/>
      <c r="KYZ61" s="173"/>
      <c r="KZA61" s="173"/>
      <c r="KZB61" s="173"/>
      <c r="KZC61" s="173"/>
      <c r="KZD61" s="173"/>
      <c r="KZE61" s="173"/>
      <c r="KZF61" s="173"/>
      <c r="KZG61" s="173"/>
      <c r="KZH61" s="173"/>
      <c r="KZI61" s="173"/>
      <c r="KZJ61" s="173"/>
      <c r="KZK61" s="173"/>
      <c r="KZL61" s="173"/>
      <c r="KZM61" s="173"/>
      <c r="KZN61" s="173"/>
      <c r="KZO61" s="173"/>
      <c r="KZP61" s="173"/>
      <c r="KZQ61" s="173"/>
      <c r="KZR61" s="173"/>
      <c r="KZS61" s="173"/>
      <c r="KZT61" s="173"/>
      <c r="KZU61" s="173"/>
      <c r="KZV61" s="173"/>
      <c r="KZW61" s="173"/>
      <c r="KZX61" s="173"/>
      <c r="KZY61" s="173"/>
      <c r="KZZ61" s="173"/>
      <c r="LAA61" s="173"/>
      <c r="LAB61" s="173"/>
      <c r="LAC61" s="173"/>
      <c r="LAD61" s="173"/>
      <c r="LAE61" s="173"/>
      <c r="LAF61" s="173"/>
      <c r="LAG61" s="173"/>
      <c r="LAH61" s="173"/>
      <c r="LAI61" s="173"/>
      <c r="LAJ61" s="173"/>
      <c r="LAK61" s="173"/>
      <c r="LAL61" s="173"/>
      <c r="LAM61" s="173"/>
      <c r="LAN61" s="173"/>
      <c r="LAO61" s="173"/>
      <c r="LAP61" s="173"/>
      <c r="LAQ61" s="173"/>
      <c r="LAR61" s="173"/>
      <c r="LAS61" s="173"/>
      <c r="LAT61" s="173"/>
      <c r="LAU61" s="173"/>
      <c r="LAV61" s="173"/>
      <c r="LAW61" s="173"/>
      <c r="LAX61" s="173"/>
      <c r="LAY61" s="173"/>
      <c r="LAZ61" s="173"/>
      <c r="LBA61" s="173"/>
      <c r="LBB61" s="173"/>
      <c r="LBC61" s="173"/>
      <c r="LBD61" s="173"/>
      <c r="LBE61" s="173"/>
      <c r="LBF61" s="173"/>
      <c r="LBG61" s="173"/>
      <c r="LBH61" s="173"/>
      <c r="LBI61" s="173"/>
      <c r="LBJ61" s="173"/>
      <c r="LBK61" s="173"/>
      <c r="LBL61" s="173"/>
      <c r="LBM61" s="173"/>
      <c r="LBN61" s="173"/>
      <c r="LBO61" s="173"/>
      <c r="LBP61" s="173"/>
      <c r="LBQ61" s="173"/>
      <c r="LBR61" s="173"/>
      <c r="LBS61" s="173"/>
      <c r="LBT61" s="173"/>
      <c r="LBU61" s="173"/>
      <c r="LBV61" s="173"/>
      <c r="LBW61" s="173"/>
      <c r="LBX61" s="173"/>
      <c r="LBY61" s="173"/>
      <c r="LBZ61" s="173"/>
      <c r="LCA61" s="173"/>
      <c r="LCB61" s="173"/>
      <c r="LCC61" s="173"/>
      <c r="LCD61" s="173"/>
      <c r="LCE61" s="173"/>
      <c r="LCF61" s="173"/>
      <c r="LCG61" s="173"/>
      <c r="LCH61" s="173"/>
      <c r="LCI61" s="173"/>
      <c r="LCJ61" s="173"/>
      <c r="LCK61" s="173"/>
      <c r="LCL61" s="173"/>
      <c r="LCM61" s="173"/>
      <c r="LCN61" s="173"/>
      <c r="LCO61" s="173"/>
      <c r="LCP61" s="173"/>
      <c r="LCQ61" s="173"/>
      <c r="LCR61" s="173"/>
      <c r="LCS61" s="173"/>
      <c r="LCT61" s="173"/>
      <c r="LCU61" s="173"/>
      <c r="LCV61" s="173"/>
      <c r="LCW61" s="173"/>
      <c r="LCX61" s="173"/>
      <c r="LCY61" s="173"/>
      <c r="LCZ61" s="173"/>
      <c r="LDA61" s="173"/>
      <c r="LDB61" s="173"/>
      <c r="LDC61" s="173"/>
      <c r="LDD61" s="173"/>
      <c r="LDE61" s="173"/>
      <c r="LDF61" s="173"/>
      <c r="LDG61" s="173"/>
      <c r="LDH61" s="173"/>
      <c r="LDI61" s="173"/>
      <c r="LDJ61" s="173"/>
      <c r="LDK61" s="173"/>
      <c r="LDL61" s="173"/>
      <c r="LDM61" s="173"/>
      <c r="LDN61" s="173"/>
      <c r="LDO61" s="173"/>
      <c r="LDP61" s="173"/>
      <c r="LDQ61" s="173"/>
      <c r="LDR61" s="173"/>
      <c r="LDS61" s="173"/>
      <c r="LDT61" s="173"/>
      <c r="LDU61" s="173"/>
      <c r="LDV61" s="173"/>
      <c r="LDW61" s="173"/>
      <c r="LDX61" s="173"/>
      <c r="LDY61" s="173"/>
      <c r="LDZ61" s="173"/>
      <c r="LEA61" s="173"/>
      <c r="LEB61" s="173"/>
      <c r="LEC61" s="173"/>
      <c r="LED61" s="173"/>
      <c r="LEE61" s="173"/>
      <c r="LEF61" s="173"/>
      <c r="LEG61" s="173"/>
      <c r="LEH61" s="173"/>
      <c r="LEI61" s="173"/>
      <c r="LEJ61" s="173"/>
      <c r="LEK61" s="173"/>
      <c r="LEL61" s="173"/>
      <c r="LEM61" s="173"/>
      <c r="LEN61" s="173"/>
      <c r="LEO61" s="173"/>
      <c r="LEP61" s="173"/>
      <c r="LEQ61" s="173"/>
      <c r="LER61" s="173"/>
      <c r="LES61" s="173"/>
      <c r="LET61" s="173"/>
      <c r="LEU61" s="173"/>
      <c r="LEV61" s="173"/>
      <c r="LEW61" s="173"/>
      <c r="LEX61" s="173"/>
      <c r="LEY61" s="173"/>
      <c r="LEZ61" s="173"/>
      <c r="LFA61" s="173"/>
      <c r="LFB61" s="173"/>
      <c r="LFC61" s="173"/>
      <c r="LFD61" s="173"/>
      <c r="LFE61" s="173"/>
      <c r="LFF61" s="173"/>
      <c r="LFG61" s="173"/>
      <c r="LFH61" s="173"/>
      <c r="LFI61" s="173"/>
      <c r="LFJ61" s="173"/>
      <c r="LFK61" s="173"/>
      <c r="LFL61" s="173"/>
      <c r="LFM61" s="173"/>
      <c r="LFN61" s="173"/>
      <c r="LFO61" s="173"/>
      <c r="LFP61" s="173"/>
      <c r="LFQ61" s="173"/>
      <c r="LFR61" s="173"/>
      <c r="LFS61" s="173"/>
      <c r="LFT61" s="173"/>
      <c r="LFU61" s="173"/>
      <c r="LFV61" s="173"/>
      <c r="LFW61" s="173"/>
      <c r="LFX61" s="173"/>
      <c r="LFY61" s="173"/>
      <c r="LFZ61" s="173"/>
      <c r="LGA61" s="173"/>
      <c r="LGB61" s="173"/>
      <c r="LGC61" s="173"/>
      <c r="LGD61" s="173"/>
      <c r="LGE61" s="173"/>
      <c r="LGF61" s="173"/>
      <c r="LGG61" s="173"/>
      <c r="LGH61" s="173"/>
      <c r="LGI61" s="173"/>
      <c r="LGJ61" s="173"/>
      <c r="LGK61" s="173"/>
      <c r="LGL61" s="173"/>
      <c r="LGM61" s="173"/>
      <c r="LGN61" s="173"/>
      <c r="LGO61" s="173"/>
      <c r="LGP61" s="173"/>
      <c r="LGQ61" s="173"/>
      <c r="LGR61" s="173"/>
      <c r="LGS61" s="173"/>
      <c r="LGT61" s="173"/>
      <c r="LGU61" s="173"/>
      <c r="LGV61" s="173"/>
      <c r="LGW61" s="173"/>
      <c r="LGX61" s="173"/>
      <c r="LGY61" s="173"/>
      <c r="LGZ61" s="173"/>
      <c r="LHA61" s="173"/>
      <c r="LHB61" s="173"/>
      <c r="LHC61" s="173"/>
      <c r="LHD61" s="173"/>
      <c r="LHE61" s="173"/>
      <c r="LHF61" s="173"/>
      <c r="LHG61" s="173"/>
      <c r="LHH61" s="173"/>
      <c r="LHI61" s="173"/>
      <c r="LHJ61" s="173"/>
      <c r="LHK61" s="173"/>
      <c r="LHL61" s="173"/>
      <c r="LHM61" s="173"/>
      <c r="LHN61" s="173"/>
      <c r="LHO61" s="173"/>
      <c r="LHP61" s="173"/>
      <c r="LHQ61" s="173"/>
      <c r="LHR61" s="173"/>
      <c r="LHS61" s="173"/>
      <c r="LHT61" s="173"/>
      <c r="LHU61" s="173"/>
      <c r="LHV61" s="173"/>
      <c r="LHW61" s="173"/>
      <c r="LHX61" s="173"/>
      <c r="LHY61" s="173"/>
      <c r="LHZ61" s="173"/>
      <c r="LIA61" s="173"/>
      <c r="LIB61" s="173"/>
      <c r="LIC61" s="173"/>
      <c r="LID61" s="173"/>
      <c r="LIE61" s="173"/>
      <c r="LIF61" s="173"/>
      <c r="LIG61" s="173"/>
      <c r="LIH61" s="173"/>
      <c r="LII61" s="173"/>
      <c r="LIJ61" s="173"/>
      <c r="LIK61" s="173"/>
      <c r="LIL61" s="173"/>
      <c r="LIM61" s="173"/>
      <c r="LIN61" s="173"/>
      <c r="LIO61" s="173"/>
      <c r="LIP61" s="173"/>
      <c r="LIQ61" s="173"/>
      <c r="LIR61" s="173"/>
      <c r="LIS61" s="173"/>
      <c r="LIT61" s="173"/>
      <c r="LIU61" s="173"/>
      <c r="LIV61" s="173"/>
      <c r="LIW61" s="173"/>
      <c r="LIX61" s="173"/>
      <c r="LIY61" s="173"/>
      <c r="LIZ61" s="173"/>
      <c r="LJA61" s="173"/>
      <c r="LJB61" s="173"/>
      <c r="LJC61" s="173"/>
      <c r="LJD61" s="173"/>
      <c r="LJE61" s="173"/>
      <c r="LJF61" s="173"/>
      <c r="LJG61" s="173"/>
      <c r="LJH61" s="173"/>
      <c r="LJI61" s="173"/>
      <c r="LJJ61" s="173"/>
      <c r="LJK61" s="173"/>
      <c r="LJL61" s="173"/>
      <c r="LJM61" s="173"/>
      <c r="LJN61" s="173"/>
      <c r="LJO61" s="173"/>
      <c r="LJP61" s="173"/>
      <c r="LJQ61" s="173"/>
      <c r="LJR61" s="173"/>
      <c r="LJS61" s="173"/>
      <c r="LJT61" s="173"/>
      <c r="LJU61" s="173"/>
      <c r="LJV61" s="173"/>
      <c r="LJW61" s="173"/>
      <c r="LJX61" s="173"/>
      <c r="LJY61" s="173"/>
      <c r="LJZ61" s="173"/>
      <c r="LKA61" s="173"/>
      <c r="LKB61" s="173"/>
      <c r="LKC61" s="173"/>
      <c r="LKD61" s="173"/>
      <c r="LKE61" s="173"/>
      <c r="LKF61" s="173"/>
      <c r="LKG61" s="173"/>
      <c r="LKH61" s="173"/>
      <c r="LKI61" s="173"/>
      <c r="LKJ61" s="173"/>
      <c r="LKK61" s="173"/>
      <c r="LKL61" s="173"/>
      <c r="LKM61" s="173"/>
      <c r="LKN61" s="173"/>
      <c r="LKO61" s="173"/>
      <c r="LKP61" s="173"/>
      <c r="LKQ61" s="173"/>
      <c r="LKR61" s="173"/>
      <c r="LKS61" s="173"/>
      <c r="LKT61" s="173"/>
      <c r="LKU61" s="173"/>
      <c r="LKV61" s="173"/>
      <c r="LKW61" s="173"/>
      <c r="LKX61" s="173"/>
      <c r="LKY61" s="173"/>
      <c r="LKZ61" s="173"/>
      <c r="LLA61" s="173"/>
      <c r="LLB61" s="173"/>
      <c r="LLC61" s="173"/>
      <c r="LLD61" s="173"/>
      <c r="LLE61" s="173"/>
      <c r="LLF61" s="173"/>
      <c r="LLG61" s="173"/>
      <c r="LLH61" s="173"/>
      <c r="LLI61" s="173"/>
      <c r="LLJ61" s="173"/>
      <c r="LLK61" s="173"/>
      <c r="LLL61" s="173"/>
      <c r="LLM61" s="173"/>
      <c r="LLN61" s="173"/>
      <c r="LLO61" s="173"/>
      <c r="LLP61" s="173"/>
      <c r="LLQ61" s="173"/>
      <c r="LLR61" s="173"/>
      <c r="LLS61" s="173"/>
      <c r="LLT61" s="173"/>
      <c r="LLU61" s="173"/>
      <c r="LLV61" s="173"/>
      <c r="LLW61" s="173"/>
      <c r="LLX61" s="173"/>
      <c r="LLY61" s="173"/>
      <c r="LLZ61" s="173"/>
      <c r="LMA61" s="173"/>
      <c r="LMB61" s="173"/>
      <c r="LMC61" s="173"/>
      <c r="LMD61" s="173"/>
      <c r="LME61" s="173"/>
      <c r="LMF61" s="173"/>
      <c r="LMG61" s="173"/>
      <c r="LMH61" s="173"/>
      <c r="LMI61" s="173"/>
      <c r="LMJ61" s="173"/>
      <c r="LMK61" s="173"/>
      <c r="LML61" s="173"/>
      <c r="LMM61" s="173"/>
      <c r="LMN61" s="173"/>
      <c r="LMO61" s="173"/>
      <c r="LMP61" s="173"/>
      <c r="LMQ61" s="173"/>
      <c r="LMR61" s="173"/>
      <c r="LMS61" s="173"/>
      <c r="LMT61" s="173"/>
      <c r="LMU61" s="173"/>
      <c r="LMV61" s="173"/>
      <c r="LMW61" s="173"/>
      <c r="LMX61" s="173"/>
      <c r="LMY61" s="173"/>
      <c r="LMZ61" s="173"/>
      <c r="LNA61" s="173"/>
      <c r="LNB61" s="173"/>
      <c r="LNC61" s="173"/>
      <c r="LND61" s="173"/>
      <c r="LNE61" s="173"/>
      <c r="LNF61" s="173"/>
      <c r="LNG61" s="173"/>
      <c r="LNH61" s="173"/>
      <c r="LNI61" s="173"/>
      <c r="LNJ61" s="173"/>
      <c r="LNK61" s="173"/>
      <c r="LNL61" s="173"/>
      <c r="LNM61" s="173"/>
      <c r="LNN61" s="173"/>
      <c r="LNO61" s="173"/>
      <c r="LNP61" s="173"/>
      <c r="LNQ61" s="173"/>
      <c r="LNR61" s="173"/>
      <c r="LNS61" s="173"/>
      <c r="LNT61" s="173"/>
      <c r="LNU61" s="173"/>
      <c r="LNV61" s="173"/>
      <c r="LNW61" s="173"/>
      <c r="LNX61" s="173"/>
      <c r="LNY61" s="173"/>
      <c r="LNZ61" s="173"/>
      <c r="LOA61" s="173"/>
      <c r="LOB61" s="173"/>
      <c r="LOC61" s="173"/>
      <c r="LOD61" s="173"/>
      <c r="LOE61" s="173"/>
      <c r="LOF61" s="173"/>
      <c r="LOG61" s="173"/>
      <c r="LOH61" s="173"/>
      <c r="LOI61" s="173"/>
      <c r="LOJ61" s="173"/>
      <c r="LOK61" s="173"/>
      <c r="LOL61" s="173"/>
      <c r="LOM61" s="173"/>
      <c r="LON61" s="173"/>
      <c r="LOO61" s="173"/>
      <c r="LOP61" s="173"/>
      <c r="LOQ61" s="173"/>
      <c r="LOR61" s="173"/>
      <c r="LOS61" s="173"/>
      <c r="LOT61" s="173"/>
      <c r="LOU61" s="173"/>
      <c r="LOV61" s="173"/>
      <c r="LOW61" s="173"/>
      <c r="LOX61" s="173"/>
      <c r="LOY61" s="173"/>
      <c r="LOZ61" s="173"/>
      <c r="LPA61" s="173"/>
      <c r="LPB61" s="173"/>
      <c r="LPC61" s="173"/>
      <c r="LPD61" s="173"/>
      <c r="LPE61" s="173"/>
      <c r="LPF61" s="173"/>
      <c r="LPG61" s="173"/>
      <c r="LPH61" s="173"/>
      <c r="LPI61" s="173"/>
      <c r="LPJ61" s="173"/>
      <c r="LPK61" s="173"/>
      <c r="LPL61" s="173"/>
      <c r="LPM61" s="173"/>
      <c r="LPN61" s="173"/>
      <c r="LPO61" s="173"/>
      <c r="LPP61" s="173"/>
      <c r="LPQ61" s="173"/>
      <c r="LPR61" s="173"/>
      <c r="LPS61" s="173"/>
      <c r="LPT61" s="173"/>
      <c r="LPU61" s="173"/>
      <c r="LPV61" s="173"/>
      <c r="LPW61" s="173"/>
      <c r="LPX61" s="173"/>
      <c r="LPY61" s="173"/>
      <c r="LPZ61" s="173"/>
      <c r="LQA61" s="173"/>
      <c r="LQB61" s="173"/>
      <c r="LQC61" s="173"/>
      <c r="LQD61" s="173"/>
      <c r="LQE61" s="173"/>
      <c r="LQF61" s="173"/>
      <c r="LQG61" s="173"/>
      <c r="LQH61" s="173"/>
      <c r="LQI61" s="173"/>
      <c r="LQJ61" s="173"/>
      <c r="LQK61" s="173"/>
      <c r="LQL61" s="173"/>
      <c r="LQM61" s="173"/>
      <c r="LQN61" s="173"/>
      <c r="LQO61" s="173"/>
      <c r="LQP61" s="173"/>
      <c r="LQQ61" s="173"/>
      <c r="LQR61" s="173"/>
      <c r="LQS61" s="173"/>
      <c r="LQT61" s="173"/>
      <c r="LQU61" s="173"/>
      <c r="LQV61" s="173"/>
      <c r="LQW61" s="173"/>
      <c r="LQX61" s="173"/>
      <c r="LQY61" s="173"/>
      <c r="LQZ61" s="173"/>
      <c r="LRA61" s="173"/>
      <c r="LRB61" s="173"/>
      <c r="LRC61" s="173"/>
      <c r="LRD61" s="173"/>
      <c r="LRE61" s="173"/>
      <c r="LRF61" s="173"/>
      <c r="LRG61" s="173"/>
      <c r="LRH61" s="173"/>
      <c r="LRI61" s="173"/>
      <c r="LRJ61" s="173"/>
      <c r="LRK61" s="173"/>
      <c r="LRL61" s="173"/>
      <c r="LRM61" s="173"/>
      <c r="LRN61" s="173"/>
      <c r="LRO61" s="173"/>
      <c r="LRP61" s="173"/>
      <c r="LRQ61" s="173"/>
      <c r="LRR61" s="173"/>
      <c r="LRS61" s="173"/>
      <c r="LRT61" s="173"/>
      <c r="LRU61" s="173"/>
      <c r="LRV61" s="173"/>
      <c r="LRW61" s="173"/>
      <c r="LRX61" s="173"/>
      <c r="LRY61" s="173"/>
      <c r="LRZ61" s="173"/>
      <c r="LSA61" s="173"/>
      <c r="LSB61" s="173"/>
      <c r="LSC61" s="173"/>
      <c r="LSD61" s="173"/>
      <c r="LSE61" s="173"/>
      <c r="LSF61" s="173"/>
      <c r="LSG61" s="173"/>
      <c r="LSH61" s="173"/>
      <c r="LSI61" s="173"/>
      <c r="LSJ61" s="173"/>
      <c r="LSK61" s="173"/>
      <c r="LSL61" s="173"/>
      <c r="LSM61" s="173"/>
      <c r="LSN61" s="173"/>
      <c r="LSO61" s="173"/>
      <c r="LSP61" s="173"/>
      <c r="LSQ61" s="173"/>
      <c r="LSR61" s="173"/>
      <c r="LSS61" s="173"/>
      <c r="LST61" s="173"/>
      <c r="LSU61" s="173"/>
      <c r="LSV61" s="173"/>
      <c r="LSW61" s="173"/>
      <c r="LSX61" s="173"/>
      <c r="LSY61" s="173"/>
      <c r="LSZ61" s="173"/>
      <c r="LTA61" s="173"/>
      <c r="LTB61" s="173"/>
      <c r="LTC61" s="173"/>
      <c r="LTD61" s="173"/>
      <c r="LTE61" s="173"/>
      <c r="LTF61" s="173"/>
      <c r="LTG61" s="173"/>
      <c r="LTH61" s="173"/>
      <c r="LTI61" s="173"/>
      <c r="LTJ61" s="173"/>
      <c r="LTK61" s="173"/>
      <c r="LTL61" s="173"/>
      <c r="LTM61" s="173"/>
      <c r="LTN61" s="173"/>
      <c r="LTO61" s="173"/>
      <c r="LTP61" s="173"/>
      <c r="LTQ61" s="173"/>
      <c r="LTR61" s="173"/>
      <c r="LTS61" s="173"/>
      <c r="LTT61" s="173"/>
      <c r="LTU61" s="173"/>
      <c r="LTV61" s="173"/>
      <c r="LTW61" s="173"/>
      <c r="LTX61" s="173"/>
      <c r="LTY61" s="173"/>
      <c r="LTZ61" s="173"/>
      <c r="LUA61" s="173"/>
      <c r="LUB61" s="173"/>
      <c r="LUC61" s="173"/>
      <c r="LUD61" s="173"/>
      <c r="LUE61" s="173"/>
      <c r="LUF61" s="173"/>
      <c r="LUG61" s="173"/>
      <c r="LUH61" s="173"/>
      <c r="LUI61" s="173"/>
      <c r="LUJ61" s="173"/>
      <c r="LUK61" s="173"/>
      <c r="LUL61" s="173"/>
      <c r="LUM61" s="173"/>
      <c r="LUN61" s="173"/>
      <c r="LUO61" s="173"/>
      <c r="LUP61" s="173"/>
      <c r="LUQ61" s="173"/>
      <c r="LUR61" s="173"/>
      <c r="LUS61" s="173"/>
      <c r="LUT61" s="173"/>
      <c r="LUU61" s="173"/>
      <c r="LUV61" s="173"/>
      <c r="LUW61" s="173"/>
      <c r="LUX61" s="173"/>
      <c r="LUY61" s="173"/>
      <c r="LUZ61" s="173"/>
      <c r="LVA61" s="173"/>
      <c r="LVB61" s="173"/>
      <c r="LVC61" s="173"/>
      <c r="LVD61" s="173"/>
      <c r="LVE61" s="173"/>
      <c r="LVF61" s="173"/>
      <c r="LVG61" s="173"/>
      <c r="LVH61" s="173"/>
      <c r="LVI61" s="173"/>
      <c r="LVJ61" s="173"/>
      <c r="LVK61" s="173"/>
      <c r="LVL61" s="173"/>
      <c r="LVM61" s="173"/>
      <c r="LVN61" s="173"/>
      <c r="LVO61" s="173"/>
      <c r="LVP61" s="173"/>
      <c r="LVQ61" s="173"/>
      <c r="LVR61" s="173"/>
      <c r="LVS61" s="173"/>
      <c r="LVT61" s="173"/>
      <c r="LVU61" s="173"/>
      <c r="LVV61" s="173"/>
      <c r="LVW61" s="173"/>
      <c r="LVX61" s="173"/>
      <c r="LVY61" s="173"/>
      <c r="LVZ61" s="173"/>
      <c r="LWA61" s="173"/>
      <c r="LWB61" s="173"/>
      <c r="LWC61" s="173"/>
      <c r="LWD61" s="173"/>
      <c r="LWE61" s="173"/>
      <c r="LWF61" s="173"/>
      <c r="LWG61" s="173"/>
      <c r="LWH61" s="173"/>
      <c r="LWI61" s="173"/>
      <c r="LWJ61" s="173"/>
      <c r="LWK61" s="173"/>
      <c r="LWL61" s="173"/>
      <c r="LWM61" s="173"/>
      <c r="LWN61" s="173"/>
      <c r="LWO61" s="173"/>
      <c r="LWP61" s="173"/>
      <c r="LWQ61" s="173"/>
      <c r="LWR61" s="173"/>
      <c r="LWS61" s="173"/>
      <c r="LWT61" s="173"/>
      <c r="LWU61" s="173"/>
      <c r="LWV61" s="173"/>
      <c r="LWW61" s="173"/>
      <c r="LWX61" s="173"/>
      <c r="LWY61" s="173"/>
      <c r="LWZ61" s="173"/>
      <c r="LXA61" s="173"/>
      <c r="LXB61" s="173"/>
      <c r="LXC61" s="173"/>
      <c r="LXD61" s="173"/>
      <c r="LXE61" s="173"/>
      <c r="LXF61" s="173"/>
      <c r="LXG61" s="173"/>
      <c r="LXH61" s="173"/>
      <c r="LXI61" s="173"/>
      <c r="LXJ61" s="173"/>
      <c r="LXK61" s="173"/>
      <c r="LXL61" s="173"/>
      <c r="LXM61" s="173"/>
      <c r="LXN61" s="173"/>
      <c r="LXO61" s="173"/>
      <c r="LXP61" s="173"/>
      <c r="LXQ61" s="173"/>
      <c r="LXR61" s="173"/>
      <c r="LXS61" s="173"/>
      <c r="LXT61" s="173"/>
      <c r="LXU61" s="173"/>
      <c r="LXV61" s="173"/>
      <c r="LXW61" s="173"/>
      <c r="LXX61" s="173"/>
      <c r="LXY61" s="173"/>
      <c r="LXZ61" s="173"/>
      <c r="LYA61" s="173"/>
      <c r="LYB61" s="173"/>
      <c r="LYC61" s="173"/>
      <c r="LYD61" s="173"/>
      <c r="LYE61" s="173"/>
      <c r="LYF61" s="173"/>
      <c r="LYG61" s="173"/>
      <c r="LYH61" s="173"/>
      <c r="LYI61" s="173"/>
      <c r="LYJ61" s="173"/>
      <c r="LYK61" s="173"/>
      <c r="LYL61" s="173"/>
      <c r="LYM61" s="173"/>
      <c r="LYN61" s="173"/>
      <c r="LYO61" s="173"/>
      <c r="LYP61" s="173"/>
      <c r="LYQ61" s="173"/>
      <c r="LYR61" s="173"/>
      <c r="LYS61" s="173"/>
      <c r="LYT61" s="173"/>
      <c r="LYU61" s="173"/>
      <c r="LYV61" s="173"/>
      <c r="LYW61" s="173"/>
      <c r="LYX61" s="173"/>
      <c r="LYY61" s="173"/>
      <c r="LYZ61" s="173"/>
      <c r="LZA61" s="173"/>
      <c r="LZB61" s="173"/>
      <c r="LZC61" s="173"/>
      <c r="LZD61" s="173"/>
      <c r="LZE61" s="173"/>
      <c r="LZF61" s="173"/>
      <c r="LZG61" s="173"/>
      <c r="LZH61" s="173"/>
      <c r="LZI61" s="173"/>
      <c r="LZJ61" s="173"/>
      <c r="LZK61" s="173"/>
      <c r="LZL61" s="173"/>
      <c r="LZM61" s="173"/>
      <c r="LZN61" s="173"/>
      <c r="LZO61" s="173"/>
      <c r="LZP61" s="173"/>
      <c r="LZQ61" s="173"/>
      <c r="LZR61" s="173"/>
      <c r="LZS61" s="173"/>
      <c r="LZT61" s="173"/>
      <c r="LZU61" s="173"/>
      <c r="LZV61" s="173"/>
      <c r="LZW61" s="173"/>
      <c r="LZX61" s="173"/>
      <c r="LZY61" s="173"/>
      <c r="LZZ61" s="173"/>
      <c r="MAA61" s="173"/>
      <c r="MAB61" s="173"/>
      <c r="MAC61" s="173"/>
      <c r="MAD61" s="173"/>
      <c r="MAE61" s="173"/>
      <c r="MAF61" s="173"/>
      <c r="MAG61" s="173"/>
      <c r="MAH61" s="173"/>
      <c r="MAI61" s="173"/>
      <c r="MAJ61" s="173"/>
      <c r="MAK61" s="173"/>
      <c r="MAL61" s="173"/>
      <c r="MAM61" s="173"/>
      <c r="MAN61" s="173"/>
      <c r="MAO61" s="173"/>
      <c r="MAP61" s="173"/>
      <c r="MAQ61" s="173"/>
      <c r="MAR61" s="173"/>
      <c r="MAS61" s="173"/>
      <c r="MAT61" s="173"/>
      <c r="MAU61" s="173"/>
      <c r="MAV61" s="173"/>
      <c r="MAW61" s="173"/>
      <c r="MAX61" s="173"/>
      <c r="MAY61" s="173"/>
      <c r="MAZ61" s="173"/>
      <c r="MBA61" s="173"/>
      <c r="MBB61" s="173"/>
      <c r="MBC61" s="173"/>
      <c r="MBD61" s="173"/>
      <c r="MBE61" s="173"/>
      <c r="MBF61" s="173"/>
      <c r="MBG61" s="173"/>
      <c r="MBH61" s="173"/>
      <c r="MBI61" s="173"/>
      <c r="MBJ61" s="173"/>
      <c r="MBK61" s="173"/>
      <c r="MBL61" s="173"/>
      <c r="MBM61" s="173"/>
      <c r="MBN61" s="173"/>
      <c r="MBO61" s="173"/>
      <c r="MBP61" s="173"/>
      <c r="MBQ61" s="173"/>
      <c r="MBR61" s="173"/>
      <c r="MBS61" s="173"/>
      <c r="MBT61" s="173"/>
      <c r="MBU61" s="173"/>
      <c r="MBV61" s="173"/>
      <c r="MBW61" s="173"/>
      <c r="MBX61" s="173"/>
      <c r="MBY61" s="173"/>
      <c r="MBZ61" s="173"/>
      <c r="MCA61" s="173"/>
      <c r="MCB61" s="173"/>
      <c r="MCC61" s="173"/>
      <c r="MCD61" s="173"/>
      <c r="MCE61" s="173"/>
      <c r="MCF61" s="173"/>
      <c r="MCG61" s="173"/>
      <c r="MCH61" s="173"/>
      <c r="MCI61" s="173"/>
      <c r="MCJ61" s="173"/>
      <c r="MCK61" s="173"/>
      <c r="MCL61" s="173"/>
      <c r="MCM61" s="173"/>
      <c r="MCN61" s="173"/>
      <c r="MCO61" s="173"/>
      <c r="MCP61" s="173"/>
      <c r="MCQ61" s="173"/>
      <c r="MCR61" s="173"/>
      <c r="MCS61" s="173"/>
      <c r="MCT61" s="173"/>
      <c r="MCU61" s="173"/>
      <c r="MCV61" s="173"/>
      <c r="MCW61" s="173"/>
      <c r="MCX61" s="173"/>
      <c r="MCY61" s="173"/>
      <c r="MCZ61" s="173"/>
      <c r="MDA61" s="173"/>
      <c r="MDB61" s="173"/>
      <c r="MDC61" s="173"/>
      <c r="MDD61" s="173"/>
      <c r="MDE61" s="173"/>
      <c r="MDF61" s="173"/>
      <c r="MDG61" s="173"/>
      <c r="MDH61" s="173"/>
      <c r="MDI61" s="173"/>
      <c r="MDJ61" s="173"/>
      <c r="MDK61" s="173"/>
      <c r="MDL61" s="173"/>
      <c r="MDM61" s="173"/>
      <c r="MDN61" s="173"/>
      <c r="MDO61" s="173"/>
      <c r="MDP61" s="173"/>
      <c r="MDQ61" s="173"/>
      <c r="MDR61" s="173"/>
      <c r="MDS61" s="173"/>
      <c r="MDT61" s="173"/>
      <c r="MDU61" s="173"/>
      <c r="MDV61" s="173"/>
      <c r="MDW61" s="173"/>
      <c r="MDX61" s="173"/>
      <c r="MDY61" s="173"/>
      <c r="MDZ61" s="173"/>
      <c r="MEA61" s="173"/>
      <c r="MEB61" s="173"/>
      <c r="MEC61" s="173"/>
      <c r="MED61" s="173"/>
      <c r="MEE61" s="173"/>
      <c r="MEF61" s="173"/>
      <c r="MEG61" s="173"/>
      <c r="MEH61" s="173"/>
      <c r="MEI61" s="173"/>
      <c r="MEJ61" s="173"/>
      <c r="MEK61" s="173"/>
      <c r="MEL61" s="173"/>
      <c r="MEM61" s="173"/>
      <c r="MEN61" s="173"/>
      <c r="MEO61" s="173"/>
      <c r="MEP61" s="173"/>
      <c r="MEQ61" s="173"/>
      <c r="MER61" s="173"/>
      <c r="MES61" s="173"/>
      <c r="MET61" s="173"/>
      <c r="MEU61" s="173"/>
      <c r="MEV61" s="173"/>
      <c r="MEW61" s="173"/>
      <c r="MEX61" s="173"/>
      <c r="MEY61" s="173"/>
      <c r="MEZ61" s="173"/>
      <c r="MFA61" s="173"/>
      <c r="MFB61" s="173"/>
      <c r="MFC61" s="173"/>
      <c r="MFD61" s="173"/>
      <c r="MFE61" s="173"/>
      <c r="MFF61" s="173"/>
      <c r="MFG61" s="173"/>
      <c r="MFH61" s="173"/>
      <c r="MFI61" s="173"/>
      <c r="MFJ61" s="173"/>
      <c r="MFK61" s="173"/>
      <c r="MFL61" s="173"/>
      <c r="MFM61" s="173"/>
      <c r="MFN61" s="173"/>
      <c r="MFO61" s="173"/>
      <c r="MFP61" s="173"/>
      <c r="MFQ61" s="173"/>
      <c r="MFR61" s="173"/>
      <c r="MFS61" s="173"/>
      <c r="MFT61" s="173"/>
      <c r="MFU61" s="173"/>
      <c r="MFV61" s="173"/>
      <c r="MFW61" s="173"/>
      <c r="MFX61" s="173"/>
      <c r="MFY61" s="173"/>
      <c r="MFZ61" s="173"/>
      <c r="MGA61" s="173"/>
      <c r="MGB61" s="173"/>
      <c r="MGC61" s="173"/>
      <c r="MGD61" s="173"/>
      <c r="MGE61" s="173"/>
      <c r="MGF61" s="173"/>
      <c r="MGG61" s="173"/>
      <c r="MGH61" s="173"/>
      <c r="MGI61" s="173"/>
      <c r="MGJ61" s="173"/>
      <c r="MGK61" s="173"/>
      <c r="MGL61" s="173"/>
      <c r="MGM61" s="173"/>
      <c r="MGN61" s="173"/>
      <c r="MGO61" s="173"/>
      <c r="MGP61" s="173"/>
      <c r="MGQ61" s="173"/>
      <c r="MGR61" s="173"/>
      <c r="MGS61" s="173"/>
      <c r="MGT61" s="173"/>
      <c r="MGU61" s="173"/>
      <c r="MGV61" s="173"/>
      <c r="MGW61" s="173"/>
      <c r="MGX61" s="173"/>
      <c r="MGY61" s="173"/>
      <c r="MGZ61" s="173"/>
      <c r="MHA61" s="173"/>
      <c r="MHB61" s="173"/>
      <c r="MHC61" s="173"/>
      <c r="MHD61" s="173"/>
      <c r="MHE61" s="173"/>
      <c r="MHF61" s="173"/>
      <c r="MHG61" s="173"/>
      <c r="MHH61" s="173"/>
      <c r="MHI61" s="173"/>
      <c r="MHJ61" s="173"/>
      <c r="MHK61" s="173"/>
      <c r="MHL61" s="173"/>
      <c r="MHM61" s="173"/>
      <c r="MHN61" s="173"/>
      <c r="MHO61" s="173"/>
      <c r="MHP61" s="173"/>
      <c r="MHQ61" s="173"/>
      <c r="MHR61" s="173"/>
      <c r="MHS61" s="173"/>
      <c r="MHT61" s="173"/>
      <c r="MHU61" s="173"/>
      <c r="MHV61" s="173"/>
      <c r="MHW61" s="173"/>
      <c r="MHX61" s="173"/>
      <c r="MHY61" s="173"/>
      <c r="MHZ61" s="173"/>
      <c r="MIA61" s="173"/>
      <c r="MIB61" s="173"/>
      <c r="MIC61" s="173"/>
      <c r="MID61" s="173"/>
      <c r="MIE61" s="173"/>
      <c r="MIF61" s="173"/>
      <c r="MIG61" s="173"/>
      <c r="MIH61" s="173"/>
      <c r="MII61" s="173"/>
      <c r="MIJ61" s="173"/>
      <c r="MIK61" s="173"/>
      <c r="MIL61" s="173"/>
      <c r="MIM61" s="173"/>
      <c r="MIN61" s="173"/>
      <c r="MIO61" s="173"/>
      <c r="MIP61" s="173"/>
      <c r="MIQ61" s="173"/>
      <c r="MIR61" s="173"/>
      <c r="MIS61" s="173"/>
      <c r="MIT61" s="173"/>
      <c r="MIU61" s="173"/>
      <c r="MIV61" s="173"/>
      <c r="MIW61" s="173"/>
      <c r="MIX61" s="173"/>
      <c r="MIY61" s="173"/>
      <c r="MIZ61" s="173"/>
      <c r="MJA61" s="173"/>
      <c r="MJB61" s="173"/>
      <c r="MJC61" s="173"/>
      <c r="MJD61" s="173"/>
      <c r="MJE61" s="173"/>
      <c r="MJF61" s="173"/>
      <c r="MJG61" s="173"/>
      <c r="MJH61" s="173"/>
      <c r="MJI61" s="173"/>
      <c r="MJJ61" s="173"/>
      <c r="MJK61" s="173"/>
      <c r="MJL61" s="173"/>
      <c r="MJM61" s="173"/>
      <c r="MJN61" s="173"/>
      <c r="MJO61" s="173"/>
      <c r="MJP61" s="173"/>
      <c r="MJQ61" s="173"/>
      <c r="MJR61" s="173"/>
      <c r="MJS61" s="173"/>
      <c r="MJT61" s="173"/>
      <c r="MJU61" s="173"/>
      <c r="MJV61" s="173"/>
      <c r="MJW61" s="173"/>
      <c r="MJX61" s="173"/>
      <c r="MJY61" s="173"/>
      <c r="MJZ61" s="173"/>
      <c r="MKA61" s="173"/>
      <c r="MKB61" s="173"/>
      <c r="MKC61" s="173"/>
      <c r="MKD61" s="173"/>
      <c r="MKE61" s="173"/>
      <c r="MKF61" s="173"/>
      <c r="MKG61" s="173"/>
      <c r="MKH61" s="173"/>
      <c r="MKI61" s="173"/>
      <c r="MKJ61" s="173"/>
      <c r="MKK61" s="173"/>
      <c r="MKL61" s="173"/>
      <c r="MKM61" s="173"/>
      <c r="MKN61" s="173"/>
      <c r="MKO61" s="173"/>
      <c r="MKP61" s="173"/>
      <c r="MKQ61" s="173"/>
      <c r="MKR61" s="173"/>
      <c r="MKS61" s="173"/>
      <c r="MKT61" s="173"/>
      <c r="MKU61" s="173"/>
      <c r="MKV61" s="173"/>
      <c r="MKW61" s="173"/>
      <c r="MKX61" s="173"/>
      <c r="MKY61" s="173"/>
      <c r="MKZ61" s="173"/>
      <c r="MLA61" s="173"/>
      <c r="MLB61" s="173"/>
      <c r="MLC61" s="173"/>
      <c r="MLD61" s="173"/>
      <c r="MLE61" s="173"/>
      <c r="MLF61" s="173"/>
      <c r="MLG61" s="173"/>
      <c r="MLH61" s="173"/>
      <c r="MLI61" s="173"/>
      <c r="MLJ61" s="173"/>
      <c r="MLK61" s="173"/>
      <c r="MLL61" s="173"/>
      <c r="MLM61" s="173"/>
      <c r="MLN61" s="173"/>
      <c r="MLO61" s="173"/>
      <c r="MLP61" s="173"/>
      <c r="MLQ61" s="173"/>
      <c r="MLR61" s="173"/>
      <c r="MLS61" s="173"/>
      <c r="MLT61" s="173"/>
      <c r="MLU61" s="173"/>
      <c r="MLV61" s="173"/>
      <c r="MLW61" s="173"/>
      <c r="MLX61" s="173"/>
      <c r="MLY61" s="173"/>
      <c r="MLZ61" s="173"/>
      <c r="MMA61" s="173"/>
      <c r="MMB61" s="173"/>
      <c r="MMC61" s="173"/>
      <c r="MMD61" s="173"/>
      <c r="MME61" s="173"/>
      <c r="MMF61" s="173"/>
      <c r="MMG61" s="173"/>
      <c r="MMH61" s="173"/>
      <c r="MMI61" s="173"/>
      <c r="MMJ61" s="173"/>
      <c r="MMK61" s="173"/>
      <c r="MML61" s="173"/>
      <c r="MMM61" s="173"/>
      <c r="MMN61" s="173"/>
      <c r="MMO61" s="173"/>
      <c r="MMP61" s="173"/>
      <c r="MMQ61" s="173"/>
      <c r="MMR61" s="173"/>
      <c r="MMS61" s="173"/>
      <c r="MMT61" s="173"/>
      <c r="MMU61" s="173"/>
      <c r="MMV61" s="173"/>
      <c r="MMW61" s="173"/>
      <c r="MMX61" s="173"/>
      <c r="MMY61" s="173"/>
      <c r="MMZ61" s="173"/>
      <c r="MNA61" s="173"/>
      <c r="MNB61" s="173"/>
      <c r="MNC61" s="173"/>
      <c r="MND61" s="173"/>
      <c r="MNE61" s="173"/>
      <c r="MNF61" s="173"/>
      <c r="MNG61" s="173"/>
      <c r="MNH61" s="173"/>
      <c r="MNI61" s="173"/>
      <c r="MNJ61" s="173"/>
      <c r="MNK61" s="173"/>
      <c r="MNL61" s="173"/>
      <c r="MNM61" s="173"/>
      <c r="MNN61" s="173"/>
      <c r="MNO61" s="173"/>
      <c r="MNP61" s="173"/>
      <c r="MNQ61" s="173"/>
      <c r="MNR61" s="173"/>
      <c r="MNS61" s="173"/>
      <c r="MNT61" s="173"/>
      <c r="MNU61" s="173"/>
      <c r="MNV61" s="173"/>
      <c r="MNW61" s="173"/>
      <c r="MNX61" s="173"/>
      <c r="MNY61" s="173"/>
      <c r="MNZ61" s="173"/>
      <c r="MOA61" s="173"/>
      <c r="MOB61" s="173"/>
      <c r="MOC61" s="173"/>
      <c r="MOD61" s="173"/>
      <c r="MOE61" s="173"/>
      <c r="MOF61" s="173"/>
      <c r="MOG61" s="173"/>
      <c r="MOH61" s="173"/>
      <c r="MOI61" s="173"/>
      <c r="MOJ61" s="173"/>
      <c r="MOK61" s="173"/>
      <c r="MOL61" s="173"/>
      <c r="MOM61" s="173"/>
      <c r="MON61" s="173"/>
      <c r="MOO61" s="173"/>
      <c r="MOP61" s="173"/>
      <c r="MOQ61" s="173"/>
      <c r="MOR61" s="173"/>
      <c r="MOS61" s="173"/>
      <c r="MOT61" s="173"/>
      <c r="MOU61" s="173"/>
      <c r="MOV61" s="173"/>
      <c r="MOW61" s="173"/>
      <c r="MOX61" s="173"/>
      <c r="MOY61" s="173"/>
      <c r="MOZ61" s="173"/>
      <c r="MPA61" s="173"/>
      <c r="MPB61" s="173"/>
      <c r="MPC61" s="173"/>
      <c r="MPD61" s="173"/>
      <c r="MPE61" s="173"/>
      <c r="MPF61" s="173"/>
      <c r="MPG61" s="173"/>
      <c r="MPH61" s="173"/>
      <c r="MPI61" s="173"/>
      <c r="MPJ61" s="173"/>
      <c r="MPK61" s="173"/>
      <c r="MPL61" s="173"/>
      <c r="MPM61" s="173"/>
      <c r="MPN61" s="173"/>
      <c r="MPO61" s="173"/>
      <c r="MPP61" s="173"/>
      <c r="MPQ61" s="173"/>
      <c r="MPR61" s="173"/>
      <c r="MPS61" s="173"/>
      <c r="MPT61" s="173"/>
      <c r="MPU61" s="173"/>
      <c r="MPV61" s="173"/>
      <c r="MPW61" s="173"/>
      <c r="MPX61" s="173"/>
      <c r="MPY61" s="173"/>
      <c r="MPZ61" s="173"/>
      <c r="MQA61" s="173"/>
      <c r="MQB61" s="173"/>
      <c r="MQC61" s="173"/>
      <c r="MQD61" s="173"/>
      <c r="MQE61" s="173"/>
      <c r="MQF61" s="173"/>
      <c r="MQG61" s="173"/>
      <c r="MQH61" s="173"/>
      <c r="MQI61" s="173"/>
      <c r="MQJ61" s="173"/>
      <c r="MQK61" s="173"/>
      <c r="MQL61" s="173"/>
      <c r="MQM61" s="173"/>
      <c r="MQN61" s="173"/>
      <c r="MQO61" s="173"/>
      <c r="MQP61" s="173"/>
      <c r="MQQ61" s="173"/>
      <c r="MQR61" s="173"/>
      <c r="MQS61" s="173"/>
      <c r="MQT61" s="173"/>
      <c r="MQU61" s="173"/>
      <c r="MQV61" s="173"/>
      <c r="MQW61" s="173"/>
      <c r="MQX61" s="173"/>
      <c r="MQY61" s="173"/>
      <c r="MQZ61" s="173"/>
      <c r="MRA61" s="173"/>
      <c r="MRB61" s="173"/>
      <c r="MRC61" s="173"/>
      <c r="MRD61" s="173"/>
      <c r="MRE61" s="173"/>
      <c r="MRF61" s="173"/>
      <c r="MRG61" s="173"/>
      <c r="MRH61" s="173"/>
      <c r="MRI61" s="173"/>
      <c r="MRJ61" s="173"/>
      <c r="MRK61" s="173"/>
      <c r="MRL61" s="173"/>
      <c r="MRM61" s="173"/>
      <c r="MRN61" s="173"/>
      <c r="MRO61" s="173"/>
      <c r="MRP61" s="173"/>
      <c r="MRQ61" s="173"/>
      <c r="MRR61" s="173"/>
      <c r="MRS61" s="173"/>
      <c r="MRT61" s="173"/>
      <c r="MRU61" s="173"/>
      <c r="MRV61" s="173"/>
      <c r="MRW61" s="173"/>
      <c r="MRX61" s="173"/>
      <c r="MRY61" s="173"/>
      <c r="MRZ61" s="173"/>
      <c r="MSA61" s="173"/>
      <c r="MSB61" s="173"/>
      <c r="MSC61" s="173"/>
      <c r="MSD61" s="173"/>
      <c r="MSE61" s="173"/>
      <c r="MSF61" s="173"/>
      <c r="MSG61" s="173"/>
      <c r="MSH61" s="173"/>
      <c r="MSI61" s="173"/>
      <c r="MSJ61" s="173"/>
      <c r="MSK61" s="173"/>
      <c r="MSL61" s="173"/>
      <c r="MSM61" s="173"/>
      <c r="MSN61" s="173"/>
      <c r="MSO61" s="173"/>
      <c r="MSP61" s="173"/>
      <c r="MSQ61" s="173"/>
      <c r="MSR61" s="173"/>
      <c r="MSS61" s="173"/>
      <c r="MST61" s="173"/>
      <c r="MSU61" s="173"/>
      <c r="MSV61" s="173"/>
      <c r="MSW61" s="173"/>
      <c r="MSX61" s="173"/>
      <c r="MSY61" s="173"/>
      <c r="MSZ61" s="173"/>
      <c r="MTA61" s="173"/>
      <c r="MTB61" s="173"/>
      <c r="MTC61" s="173"/>
      <c r="MTD61" s="173"/>
      <c r="MTE61" s="173"/>
      <c r="MTF61" s="173"/>
      <c r="MTG61" s="173"/>
      <c r="MTH61" s="173"/>
      <c r="MTI61" s="173"/>
      <c r="MTJ61" s="173"/>
      <c r="MTK61" s="173"/>
      <c r="MTL61" s="173"/>
      <c r="MTM61" s="173"/>
      <c r="MTN61" s="173"/>
      <c r="MTO61" s="173"/>
      <c r="MTP61" s="173"/>
      <c r="MTQ61" s="173"/>
      <c r="MTR61" s="173"/>
      <c r="MTS61" s="173"/>
      <c r="MTT61" s="173"/>
      <c r="MTU61" s="173"/>
      <c r="MTV61" s="173"/>
      <c r="MTW61" s="173"/>
      <c r="MTX61" s="173"/>
      <c r="MTY61" s="173"/>
      <c r="MTZ61" s="173"/>
      <c r="MUA61" s="173"/>
      <c r="MUB61" s="173"/>
      <c r="MUC61" s="173"/>
      <c r="MUD61" s="173"/>
      <c r="MUE61" s="173"/>
      <c r="MUF61" s="173"/>
      <c r="MUG61" s="173"/>
      <c r="MUH61" s="173"/>
      <c r="MUI61" s="173"/>
      <c r="MUJ61" s="173"/>
      <c r="MUK61" s="173"/>
      <c r="MUL61" s="173"/>
      <c r="MUM61" s="173"/>
      <c r="MUN61" s="173"/>
      <c r="MUO61" s="173"/>
      <c r="MUP61" s="173"/>
      <c r="MUQ61" s="173"/>
      <c r="MUR61" s="173"/>
      <c r="MUS61" s="173"/>
      <c r="MUT61" s="173"/>
      <c r="MUU61" s="173"/>
      <c r="MUV61" s="173"/>
      <c r="MUW61" s="173"/>
      <c r="MUX61" s="173"/>
      <c r="MUY61" s="173"/>
      <c r="MUZ61" s="173"/>
      <c r="MVA61" s="173"/>
      <c r="MVB61" s="173"/>
      <c r="MVC61" s="173"/>
      <c r="MVD61" s="173"/>
      <c r="MVE61" s="173"/>
      <c r="MVF61" s="173"/>
      <c r="MVG61" s="173"/>
      <c r="MVH61" s="173"/>
      <c r="MVI61" s="173"/>
      <c r="MVJ61" s="173"/>
      <c r="MVK61" s="173"/>
      <c r="MVL61" s="173"/>
      <c r="MVM61" s="173"/>
      <c r="MVN61" s="173"/>
      <c r="MVO61" s="173"/>
      <c r="MVP61" s="173"/>
      <c r="MVQ61" s="173"/>
      <c r="MVR61" s="173"/>
      <c r="MVS61" s="173"/>
      <c r="MVT61" s="173"/>
      <c r="MVU61" s="173"/>
      <c r="MVV61" s="173"/>
      <c r="MVW61" s="173"/>
      <c r="MVX61" s="173"/>
      <c r="MVY61" s="173"/>
      <c r="MVZ61" s="173"/>
      <c r="MWA61" s="173"/>
      <c r="MWB61" s="173"/>
      <c r="MWC61" s="173"/>
      <c r="MWD61" s="173"/>
      <c r="MWE61" s="173"/>
      <c r="MWF61" s="173"/>
      <c r="MWG61" s="173"/>
      <c r="MWH61" s="173"/>
      <c r="MWI61" s="173"/>
      <c r="MWJ61" s="173"/>
      <c r="MWK61" s="173"/>
      <c r="MWL61" s="173"/>
      <c r="MWM61" s="173"/>
      <c r="MWN61" s="173"/>
      <c r="MWO61" s="173"/>
      <c r="MWP61" s="173"/>
      <c r="MWQ61" s="173"/>
      <c r="MWR61" s="173"/>
      <c r="MWS61" s="173"/>
      <c r="MWT61" s="173"/>
      <c r="MWU61" s="173"/>
      <c r="MWV61" s="173"/>
      <c r="MWW61" s="173"/>
      <c r="MWX61" s="173"/>
      <c r="MWY61" s="173"/>
      <c r="MWZ61" s="173"/>
      <c r="MXA61" s="173"/>
      <c r="MXB61" s="173"/>
      <c r="MXC61" s="173"/>
      <c r="MXD61" s="173"/>
      <c r="MXE61" s="173"/>
      <c r="MXF61" s="173"/>
      <c r="MXG61" s="173"/>
      <c r="MXH61" s="173"/>
      <c r="MXI61" s="173"/>
      <c r="MXJ61" s="173"/>
      <c r="MXK61" s="173"/>
      <c r="MXL61" s="173"/>
      <c r="MXM61" s="173"/>
      <c r="MXN61" s="173"/>
      <c r="MXO61" s="173"/>
      <c r="MXP61" s="173"/>
      <c r="MXQ61" s="173"/>
      <c r="MXR61" s="173"/>
      <c r="MXS61" s="173"/>
      <c r="MXT61" s="173"/>
      <c r="MXU61" s="173"/>
      <c r="MXV61" s="173"/>
      <c r="MXW61" s="173"/>
      <c r="MXX61" s="173"/>
      <c r="MXY61" s="173"/>
      <c r="MXZ61" s="173"/>
      <c r="MYA61" s="173"/>
      <c r="MYB61" s="173"/>
      <c r="MYC61" s="173"/>
      <c r="MYD61" s="173"/>
      <c r="MYE61" s="173"/>
      <c r="MYF61" s="173"/>
      <c r="MYG61" s="173"/>
      <c r="MYH61" s="173"/>
      <c r="MYI61" s="173"/>
      <c r="MYJ61" s="173"/>
      <c r="MYK61" s="173"/>
      <c r="MYL61" s="173"/>
      <c r="MYM61" s="173"/>
      <c r="MYN61" s="173"/>
      <c r="MYO61" s="173"/>
      <c r="MYP61" s="173"/>
      <c r="MYQ61" s="173"/>
      <c r="MYR61" s="173"/>
      <c r="MYS61" s="173"/>
      <c r="MYT61" s="173"/>
      <c r="MYU61" s="173"/>
      <c r="MYV61" s="173"/>
      <c r="MYW61" s="173"/>
      <c r="MYX61" s="173"/>
      <c r="MYY61" s="173"/>
      <c r="MYZ61" s="173"/>
      <c r="MZA61" s="173"/>
      <c r="MZB61" s="173"/>
      <c r="MZC61" s="173"/>
      <c r="MZD61" s="173"/>
      <c r="MZE61" s="173"/>
      <c r="MZF61" s="173"/>
      <c r="MZG61" s="173"/>
      <c r="MZH61" s="173"/>
      <c r="MZI61" s="173"/>
      <c r="MZJ61" s="173"/>
      <c r="MZK61" s="173"/>
      <c r="MZL61" s="173"/>
      <c r="MZM61" s="173"/>
      <c r="MZN61" s="173"/>
      <c r="MZO61" s="173"/>
      <c r="MZP61" s="173"/>
      <c r="MZQ61" s="173"/>
      <c r="MZR61" s="173"/>
      <c r="MZS61" s="173"/>
      <c r="MZT61" s="173"/>
      <c r="MZU61" s="173"/>
      <c r="MZV61" s="173"/>
      <c r="MZW61" s="173"/>
      <c r="MZX61" s="173"/>
      <c r="MZY61" s="173"/>
      <c r="MZZ61" s="173"/>
      <c r="NAA61" s="173"/>
      <c r="NAB61" s="173"/>
      <c r="NAC61" s="173"/>
      <c r="NAD61" s="173"/>
      <c r="NAE61" s="173"/>
      <c r="NAF61" s="173"/>
      <c r="NAG61" s="173"/>
      <c r="NAH61" s="173"/>
      <c r="NAI61" s="173"/>
      <c r="NAJ61" s="173"/>
      <c r="NAK61" s="173"/>
      <c r="NAL61" s="173"/>
      <c r="NAM61" s="173"/>
      <c r="NAN61" s="173"/>
      <c r="NAO61" s="173"/>
      <c r="NAP61" s="173"/>
      <c r="NAQ61" s="173"/>
      <c r="NAR61" s="173"/>
      <c r="NAS61" s="173"/>
      <c r="NAT61" s="173"/>
      <c r="NAU61" s="173"/>
      <c r="NAV61" s="173"/>
      <c r="NAW61" s="173"/>
      <c r="NAX61" s="173"/>
      <c r="NAY61" s="173"/>
      <c r="NAZ61" s="173"/>
      <c r="NBA61" s="173"/>
      <c r="NBB61" s="173"/>
      <c r="NBC61" s="173"/>
      <c r="NBD61" s="173"/>
      <c r="NBE61" s="173"/>
      <c r="NBF61" s="173"/>
      <c r="NBG61" s="173"/>
      <c r="NBH61" s="173"/>
      <c r="NBI61" s="173"/>
      <c r="NBJ61" s="173"/>
      <c r="NBK61" s="173"/>
      <c r="NBL61" s="173"/>
      <c r="NBM61" s="173"/>
      <c r="NBN61" s="173"/>
      <c r="NBO61" s="173"/>
      <c r="NBP61" s="173"/>
      <c r="NBQ61" s="173"/>
      <c r="NBR61" s="173"/>
      <c r="NBS61" s="173"/>
      <c r="NBT61" s="173"/>
      <c r="NBU61" s="173"/>
      <c r="NBV61" s="173"/>
      <c r="NBW61" s="173"/>
      <c r="NBX61" s="173"/>
      <c r="NBY61" s="173"/>
      <c r="NBZ61" s="173"/>
      <c r="NCA61" s="173"/>
      <c r="NCB61" s="173"/>
      <c r="NCC61" s="173"/>
      <c r="NCD61" s="173"/>
      <c r="NCE61" s="173"/>
      <c r="NCF61" s="173"/>
      <c r="NCG61" s="173"/>
      <c r="NCH61" s="173"/>
      <c r="NCI61" s="173"/>
      <c r="NCJ61" s="173"/>
      <c r="NCK61" s="173"/>
      <c r="NCL61" s="173"/>
      <c r="NCM61" s="173"/>
      <c r="NCN61" s="173"/>
      <c r="NCO61" s="173"/>
      <c r="NCP61" s="173"/>
      <c r="NCQ61" s="173"/>
      <c r="NCR61" s="173"/>
      <c r="NCS61" s="173"/>
      <c r="NCT61" s="173"/>
      <c r="NCU61" s="173"/>
      <c r="NCV61" s="173"/>
      <c r="NCW61" s="173"/>
      <c r="NCX61" s="173"/>
      <c r="NCY61" s="173"/>
      <c r="NCZ61" s="173"/>
      <c r="NDA61" s="173"/>
      <c r="NDB61" s="173"/>
      <c r="NDC61" s="173"/>
      <c r="NDD61" s="173"/>
      <c r="NDE61" s="173"/>
      <c r="NDF61" s="173"/>
      <c r="NDG61" s="173"/>
      <c r="NDH61" s="173"/>
      <c r="NDI61" s="173"/>
      <c r="NDJ61" s="173"/>
      <c r="NDK61" s="173"/>
      <c r="NDL61" s="173"/>
      <c r="NDM61" s="173"/>
      <c r="NDN61" s="173"/>
      <c r="NDO61" s="173"/>
      <c r="NDP61" s="173"/>
      <c r="NDQ61" s="173"/>
      <c r="NDR61" s="173"/>
      <c r="NDS61" s="173"/>
      <c r="NDT61" s="173"/>
      <c r="NDU61" s="173"/>
      <c r="NDV61" s="173"/>
      <c r="NDW61" s="173"/>
      <c r="NDX61" s="173"/>
      <c r="NDY61" s="173"/>
      <c r="NDZ61" s="173"/>
      <c r="NEA61" s="173"/>
      <c r="NEB61" s="173"/>
      <c r="NEC61" s="173"/>
      <c r="NED61" s="173"/>
      <c r="NEE61" s="173"/>
      <c r="NEF61" s="173"/>
      <c r="NEG61" s="173"/>
      <c r="NEH61" s="173"/>
      <c r="NEI61" s="173"/>
      <c r="NEJ61" s="173"/>
      <c r="NEK61" s="173"/>
      <c r="NEL61" s="173"/>
      <c r="NEM61" s="173"/>
      <c r="NEN61" s="173"/>
      <c r="NEO61" s="173"/>
      <c r="NEP61" s="173"/>
      <c r="NEQ61" s="173"/>
      <c r="NER61" s="173"/>
      <c r="NES61" s="173"/>
      <c r="NET61" s="173"/>
      <c r="NEU61" s="173"/>
      <c r="NEV61" s="173"/>
      <c r="NEW61" s="173"/>
      <c r="NEX61" s="173"/>
      <c r="NEY61" s="173"/>
      <c r="NEZ61" s="173"/>
      <c r="NFA61" s="173"/>
      <c r="NFB61" s="173"/>
      <c r="NFC61" s="173"/>
      <c r="NFD61" s="173"/>
      <c r="NFE61" s="173"/>
      <c r="NFF61" s="173"/>
      <c r="NFG61" s="173"/>
      <c r="NFH61" s="173"/>
      <c r="NFI61" s="173"/>
      <c r="NFJ61" s="173"/>
      <c r="NFK61" s="173"/>
      <c r="NFL61" s="173"/>
      <c r="NFM61" s="173"/>
      <c r="NFN61" s="173"/>
      <c r="NFO61" s="173"/>
      <c r="NFP61" s="173"/>
      <c r="NFQ61" s="173"/>
      <c r="NFR61" s="173"/>
      <c r="NFS61" s="173"/>
      <c r="NFT61" s="173"/>
      <c r="NFU61" s="173"/>
      <c r="NFV61" s="173"/>
      <c r="NFW61" s="173"/>
      <c r="NFX61" s="173"/>
      <c r="NFY61" s="173"/>
      <c r="NFZ61" s="173"/>
      <c r="NGA61" s="173"/>
      <c r="NGB61" s="173"/>
      <c r="NGC61" s="173"/>
      <c r="NGD61" s="173"/>
      <c r="NGE61" s="173"/>
      <c r="NGF61" s="173"/>
      <c r="NGG61" s="173"/>
      <c r="NGH61" s="173"/>
      <c r="NGI61" s="173"/>
      <c r="NGJ61" s="173"/>
      <c r="NGK61" s="173"/>
      <c r="NGL61" s="173"/>
      <c r="NGM61" s="173"/>
      <c r="NGN61" s="173"/>
      <c r="NGO61" s="173"/>
      <c r="NGP61" s="173"/>
      <c r="NGQ61" s="173"/>
      <c r="NGR61" s="173"/>
      <c r="NGS61" s="173"/>
      <c r="NGT61" s="173"/>
      <c r="NGU61" s="173"/>
      <c r="NGV61" s="173"/>
      <c r="NGW61" s="173"/>
      <c r="NGX61" s="173"/>
      <c r="NGY61" s="173"/>
      <c r="NGZ61" s="173"/>
      <c r="NHA61" s="173"/>
      <c r="NHB61" s="173"/>
      <c r="NHC61" s="173"/>
      <c r="NHD61" s="173"/>
      <c r="NHE61" s="173"/>
      <c r="NHF61" s="173"/>
      <c r="NHG61" s="173"/>
      <c r="NHH61" s="173"/>
      <c r="NHI61" s="173"/>
      <c r="NHJ61" s="173"/>
      <c r="NHK61" s="173"/>
      <c r="NHL61" s="173"/>
      <c r="NHM61" s="173"/>
      <c r="NHN61" s="173"/>
      <c r="NHO61" s="173"/>
      <c r="NHP61" s="173"/>
      <c r="NHQ61" s="173"/>
      <c r="NHR61" s="173"/>
      <c r="NHS61" s="173"/>
      <c r="NHT61" s="173"/>
      <c r="NHU61" s="173"/>
      <c r="NHV61" s="173"/>
      <c r="NHW61" s="173"/>
      <c r="NHX61" s="173"/>
      <c r="NHY61" s="173"/>
      <c r="NHZ61" s="173"/>
      <c r="NIA61" s="173"/>
      <c r="NIB61" s="173"/>
      <c r="NIC61" s="173"/>
      <c r="NID61" s="173"/>
      <c r="NIE61" s="173"/>
      <c r="NIF61" s="173"/>
      <c r="NIG61" s="173"/>
      <c r="NIH61" s="173"/>
      <c r="NII61" s="173"/>
      <c r="NIJ61" s="173"/>
      <c r="NIK61" s="173"/>
      <c r="NIL61" s="173"/>
      <c r="NIM61" s="173"/>
      <c r="NIN61" s="173"/>
      <c r="NIO61" s="173"/>
      <c r="NIP61" s="173"/>
      <c r="NIQ61" s="173"/>
      <c r="NIR61" s="173"/>
      <c r="NIS61" s="173"/>
      <c r="NIT61" s="173"/>
      <c r="NIU61" s="173"/>
      <c r="NIV61" s="173"/>
      <c r="NIW61" s="173"/>
      <c r="NIX61" s="173"/>
      <c r="NIY61" s="173"/>
      <c r="NIZ61" s="173"/>
      <c r="NJA61" s="173"/>
      <c r="NJB61" s="173"/>
      <c r="NJC61" s="173"/>
      <c r="NJD61" s="173"/>
      <c r="NJE61" s="173"/>
      <c r="NJF61" s="173"/>
      <c r="NJG61" s="173"/>
      <c r="NJH61" s="173"/>
      <c r="NJI61" s="173"/>
      <c r="NJJ61" s="173"/>
      <c r="NJK61" s="173"/>
      <c r="NJL61" s="173"/>
      <c r="NJM61" s="173"/>
      <c r="NJN61" s="173"/>
      <c r="NJO61" s="173"/>
      <c r="NJP61" s="173"/>
      <c r="NJQ61" s="173"/>
      <c r="NJR61" s="173"/>
      <c r="NJS61" s="173"/>
      <c r="NJT61" s="173"/>
      <c r="NJU61" s="173"/>
      <c r="NJV61" s="173"/>
      <c r="NJW61" s="173"/>
      <c r="NJX61" s="173"/>
      <c r="NJY61" s="173"/>
      <c r="NJZ61" s="173"/>
      <c r="NKA61" s="173"/>
      <c r="NKB61" s="173"/>
      <c r="NKC61" s="173"/>
      <c r="NKD61" s="173"/>
      <c r="NKE61" s="173"/>
      <c r="NKF61" s="173"/>
      <c r="NKG61" s="173"/>
      <c r="NKH61" s="173"/>
      <c r="NKI61" s="173"/>
      <c r="NKJ61" s="173"/>
      <c r="NKK61" s="173"/>
      <c r="NKL61" s="173"/>
      <c r="NKM61" s="173"/>
      <c r="NKN61" s="173"/>
      <c r="NKO61" s="173"/>
      <c r="NKP61" s="173"/>
      <c r="NKQ61" s="173"/>
      <c r="NKR61" s="173"/>
      <c r="NKS61" s="173"/>
      <c r="NKT61" s="173"/>
      <c r="NKU61" s="173"/>
      <c r="NKV61" s="173"/>
      <c r="NKW61" s="173"/>
      <c r="NKX61" s="173"/>
      <c r="NKY61" s="173"/>
      <c r="NKZ61" s="173"/>
      <c r="NLA61" s="173"/>
      <c r="NLB61" s="173"/>
      <c r="NLC61" s="173"/>
      <c r="NLD61" s="173"/>
      <c r="NLE61" s="173"/>
      <c r="NLF61" s="173"/>
      <c r="NLG61" s="173"/>
      <c r="NLH61" s="173"/>
      <c r="NLI61" s="173"/>
      <c r="NLJ61" s="173"/>
      <c r="NLK61" s="173"/>
      <c r="NLL61" s="173"/>
      <c r="NLM61" s="173"/>
      <c r="NLN61" s="173"/>
      <c r="NLO61" s="173"/>
      <c r="NLP61" s="173"/>
      <c r="NLQ61" s="173"/>
      <c r="NLR61" s="173"/>
      <c r="NLS61" s="173"/>
      <c r="NLT61" s="173"/>
      <c r="NLU61" s="173"/>
      <c r="NLV61" s="173"/>
      <c r="NLW61" s="173"/>
      <c r="NLX61" s="173"/>
      <c r="NLY61" s="173"/>
      <c r="NLZ61" s="173"/>
      <c r="NMA61" s="173"/>
      <c r="NMB61" s="173"/>
      <c r="NMC61" s="173"/>
      <c r="NMD61" s="173"/>
      <c r="NME61" s="173"/>
      <c r="NMF61" s="173"/>
      <c r="NMG61" s="173"/>
      <c r="NMH61" s="173"/>
      <c r="NMI61" s="173"/>
      <c r="NMJ61" s="173"/>
      <c r="NMK61" s="173"/>
      <c r="NML61" s="173"/>
      <c r="NMM61" s="173"/>
      <c r="NMN61" s="173"/>
      <c r="NMO61" s="173"/>
      <c r="NMP61" s="173"/>
      <c r="NMQ61" s="173"/>
      <c r="NMR61" s="173"/>
      <c r="NMS61" s="173"/>
      <c r="NMT61" s="173"/>
      <c r="NMU61" s="173"/>
      <c r="NMV61" s="173"/>
      <c r="NMW61" s="173"/>
      <c r="NMX61" s="173"/>
      <c r="NMY61" s="173"/>
      <c r="NMZ61" s="173"/>
      <c r="NNA61" s="173"/>
      <c r="NNB61" s="173"/>
      <c r="NNC61" s="173"/>
      <c r="NND61" s="173"/>
      <c r="NNE61" s="173"/>
      <c r="NNF61" s="173"/>
      <c r="NNG61" s="173"/>
      <c r="NNH61" s="173"/>
      <c r="NNI61" s="173"/>
      <c r="NNJ61" s="173"/>
      <c r="NNK61" s="173"/>
      <c r="NNL61" s="173"/>
      <c r="NNM61" s="173"/>
      <c r="NNN61" s="173"/>
      <c r="NNO61" s="173"/>
      <c r="NNP61" s="173"/>
      <c r="NNQ61" s="173"/>
      <c r="NNR61" s="173"/>
      <c r="NNS61" s="173"/>
      <c r="NNT61" s="173"/>
      <c r="NNU61" s="173"/>
      <c r="NNV61" s="173"/>
      <c r="NNW61" s="173"/>
      <c r="NNX61" s="173"/>
      <c r="NNY61" s="173"/>
      <c r="NNZ61" s="173"/>
      <c r="NOA61" s="173"/>
      <c r="NOB61" s="173"/>
      <c r="NOC61" s="173"/>
      <c r="NOD61" s="173"/>
      <c r="NOE61" s="173"/>
      <c r="NOF61" s="173"/>
      <c r="NOG61" s="173"/>
      <c r="NOH61" s="173"/>
      <c r="NOI61" s="173"/>
      <c r="NOJ61" s="173"/>
      <c r="NOK61" s="173"/>
      <c r="NOL61" s="173"/>
      <c r="NOM61" s="173"/>
      <c r="NON61" s="173"/>
      <c r="NOO61" s="173"/>
      <c r="NOP61" s="173"/>
      <c r="NOQ61" s="173"/>
      <c r="NOR61" s="173"/>
      <c r="NOS61" s="173"/>
      <c r="NOT61" s="173"/>
      <c r="NOU61" s="173"/>
      <c r="NOV61" s="173"/>
      <c r="NOW61" s="173"/>
      <c r="NOX61" s="173"/>
      <c r="NOY61" s="173"/>
      <c r="NOZ61" s="173"/>
      <c r="NPA61" s="173"/>
      <c r="NPB61" s="173"/>
      <c r="NPC61" s="173"/>
      <c r="NPD61" s="173"/>
      <c r="NPE61" s="173"/>
      <c r="NPF61" s="173"/>
      <c r="NPG61" s="173"/>
      <c r="NPH61" s="173"/>
      <c r="NPI61" s="173"/>
      <c r="NPJ61" s="173"/>
      <c r="NPK61" s="173"/>
      <c r="NPL61" s="173"/>
      <c r="NPM61" s="173"/>
      <c r="NPN61" s="173"/>
      <c r="NPO61" s="173"/>
      <c r="NPP61" s="173"/>
      <c r="NPQ61" s="173"/>
      <c r="NPR61" s="173"/>
      <c r="NPS61" s="173"/>
      <c r="NPT61" s="173"/>
      <c r="NPU61" s="173"/>
      <c r="NPV61" s="173"/>
      <c r="NPW61" s="173"/>
      <c r="NPX61" s="173"/>
      <c r="NPY61" s="173"/>
      <c r="NPZ61" s="173"/>
      <c r="NQA61" s="173"/>
      <c r="NQB61" s="173"/>
      <c r="NQC61" s="173"/>
      <c r="NQD61" s="173"/>
      <c r="NQE61" s="173"/>
      <c r="NQF61" s="173"/>
      <c r="NQG61" s="173"/>
      <c r="NQH61" s="173"/>
      <c r="NQI61" s="173"/>
      <c r="NQJ61" s="173"/>
      <c r="NQK61" s="173"/>
      <c r="NQL61" s="173"/>
      <c r="NQM61" s="173"/>
      <c r="NQN61" s="173"/>
      <c r="NQO61" s="173"/>
      <c r="NQP61" s="173"/>
      <c r="NQQ61" s="173"/>
      <c r="NQR61" s="173"/>
      <c r="NQS61" s="173"/>
      <c r="NQT61" s="173"/>
      <c r="NQU61" s="173"/>
      <c r="NQV61" s="173"/>
      <c r="NQW61" s="173"/>
      <c r="NQX61" s="173"/>
      <c r="NQY61" s="173"/>
      <c r="NQZ61" s="173"/>
      <c r="NRA61" s="173"/>
      <c r="NRB61" s="173"/>
      <c r="NRC61" s="173"/>
      <c r="NRD61" s="173"/>
      <c r="NRE61" s="173"/>
      <c r="NRF61" s="173"/>
      <c r="NRG61" s="173"/>
      <c r="NRH61" s="173"/>
      <c r="NRI61" s="173"/>
      <c r="NRJ61" s="173"/>
      <c r="NRK61" s="173"/>
      <c r="NRL61" s="173"/>
      <c r="NRM61" s="173"/>
      <c r="NRN61" s="173"/>
      <c r="NRO61" s="173"/>
      <c r="NRP61" s="173"/>
      <c r="NRQ61" s="173"/>
      <c r="NRR61" s="173"/>
      <c r="NRS61" s="173"/>
      <c r="NRT61" s="173"/>
      <c r="NRU61" s="173"/>
      <c r="NRV61" s="173"/>
      <c r="NRW61" s="173"/>
      <c r="NRX61" s="173"/>
      <c r="NRY61" s="173"/>
      <c r="NRZ61" s="173"/>
      <c r="NSA61" s="173"/>
      <c r="NSB61" s="173"/>
      <c r="NSC61" s="173"/>
      <c r="NSD61" s="173"/>
      <c r="NSE61" s="173"/>
      <c r="NSF61" s="173"/>
      <c r="NSG61" s="173"/>
      <c r="NSH61" s="173"/>
      <c r="NSI61" s="173"/>
      <c r="NSJ61" s="173"/>
      <c r="NSK61" s="173"/>
      <c r="NSL61" s="173"/>
      <c r="NSM61" s="173"/>
      <c r="NSN61" s="173"/>
      <c r="NSO61" s="173"/>
      <c r="NSP61" s="173"/>
      <c r="NSQ61" s="173"/>
      <c r="NSR61" s="173"/>
      <c r="NSS61" s="173"/>
      <c r="NST61" s="173"/>
      <c r="NSU61" s="173"/>
      <c r="NSV61" s="173"/>
      <c r="NSW61" s="173"/>
      <c r="NSX61" s="173"/>
      <c r="NSY61" s="173"/>
      <c r="NSZ61" s="173"/>
      <c r="NTA61" s="173"/>
      <c r="NTB61" s="173"/>
      <c r="NTC61" s="173"/>
      <c r="NTD61" s="173"/>
      <c r="NTE61" s="173"/>
      <c r="NTF61" s="173"/>
      <c r="NTG61" s="173"/>
      <c r="NTH61" s="173"/>
      <c r="NTI61" s="173"/>
      <c r="NTJ61" s="173"/>
      <c r="NTK61" s="173"/>
      <c r="NTL61" s="173"/>
      <c r="NTM61" s="173"/>
      <c r="NTN61" s="173"/>
      <c r="NTO61" s="173"/>
      <c r="NTP61" s="173"/>
      <c r="NTQ61" s="173"/>
      <c r="NTR61" s="173"/>
      <c r="NTS61" s="173"/>
      <c r="NTT61" s="173"/>
      <c r="NTU61" s="173"/>
      <c r="NTV61" s="173"/>
      <c r="NTW61" s="173"/>
      <c r="NTX61" s="173"/>
      <c r="NTY61" s="173"/>
      <c r="NTZ61" s="173"/>
      <c r="NUA61" s="173"/>
      <c r="NUB61" s="173"/>
      <c r="NUC61" s="173"/>
      <c r="NUD61" s="173"/>
      <c r="NUE61" s="173"/>
      <c r="NUF61" s="173"/>
      <c r="NUG61" s="173"/>
      <c r="NUH61" s="173"/>
      <c r="NUI61" s="173"/>
      <c r="NUJ61" s="173"/>
      <c r="NUK61" s="173"/>
      <c r="NUL61" s="173"/>
      <c r="NUM61" s="173"/>
      <c r="NUN61" s="173"/>
      <c r="NUO61" s="173"/>
      <c r="NUP61" s="173"/>
      <c r="NUQ61" s="173"/>
      <c r="NUR61" s="173"/>
      <c r="NUS61" s="173"/>
      <c r="NUT61" s="173"/>
      <c r="NUU61" s="173"/>
      <c r="NUV61" s="173"/>
      <c r="NUW61" s="173"/>
      <c r="NUX61" s="173"/>
      <c r="NUY61" s="173"/>
      <c r="NUZ61" s="173"/>
      <c r="NVA61" s="173"/>
      <c r="NVB61" s="173"/>
      <c r="NVC61" s="173"/>
      <c r="NVD61" s="173"/>
      <c r="NVE61" s="173"/>
      <c r="NVF61" s="173"/>
      <c r="NVG61" s="173"/>
      <c r="NVH61" s="173"/>
      <c r="NVI61" s="173"/>
      <c r="NVJ61" s="173"/>
      <c r="NVK61" s="173"/>
      <c r="NVL61" s="173"/>
      <c r="NVM61" s="173"/>
      <c r="NVN61" s="173"/>
      <c r="NVO61" s="173"/>
      <c r="NVP61" s="173"/>
      <c r="NVQ61" s="173"/>
      <c r="NVR61" s="173"/>
      <c r="NVS61" s="173"/>
      <c r="NVT61" s="173"/>
      <c r="NVU61" s="173"/>
      <c r="NVV61" s="173"/>
      <c r="NVW61" s="173"/>
      <c r="NVX61" s="173"/>
      <c r="NVY61" s="173"/>
      <c r="NVZ61" s="173"/>
      <c r="NWA61" s="173"/>
      <c r="NWB61" s="173"/>
      <c r="NWC61" s="173"/>
      <c r="NWD61" s="173"/>
      <c r="NWE61" s="173"/>
      <c r="NWF61" s="173"/>
      <c r="NWG61" s="173"/>
      <c r="NWH61" s="173"/>
      <c r="NWI61" s="173"/>
      <c r="NWJ61" s="173"/>
      <c r="NWK61" s="173"/>
      <c r="NWL61" s="173"/>
      <c r="NWM61" s="173"/>
      <c r="NWN61" s="173"/>
      <c r="NWO61" s="173"/>
      <c r="NWP61" s="173"/>
      <c r="NWQ61" s="173"/>
      <c r="NWR61" s="173"/>
      <c r="NWS61" s="173"/>
      <c r="NWT61" s="173"/>
      <c r="NWU61" s="173"/>
      <c r="NWV61" s="173"/>
      <c r="NWW61" s="173"/>
      <c r="NWX61" s="173"/>
      <c r="NWY61" s="173"/>
      <c r="NWZ61" s="173"/>
      <c r="NXA61" s="173"/>
      <c r="NXB61" s="173"/>
      <c r="NXC61" s="173"/>
      <c r="NXD61" s="173"/>
      <c r="NXE61" s="173"/>
      <c r="NXF61" s="173"/>
      <c r="NXG61" s="173"/>
      <c r="NXH61" s="173"/>
      <c r="NXI61" s="173"/>
      <c r="NXJ61" s="173"/>
      <c r="NXK61" s="173"/>
      <c r="NXL61" s="173"/>
      <c r="NXM61" s="173"/>
      <c r="NXN61" s="173"/>
      <c r="NXO61" s="173"/>
      <c r="NXP61" s="173"/>
      <c r="NXQ61" s="173"/>
      <c r="NXR61" s="173"/>
      <c r="NXS61" s="173"/>
      <c r="NXT61" s="173"/>
      <c r="NXU61" s="173"/>
      <c r="NXV61" s="173"/>
      <c r="NXW61" s="173"/>
      <c r="NXX61" s="173"/>
      <c r="NXY61" s="173"/>
      <c r="NXZ61" s="173"/>
      <c r="NYA61" s="173"/>
      <c r="NYB61" s="173"/>
      <c r="NYC61" s="173"/>
      <c r="NYD61" s="173"/>
      <c r="NYE61" s="173"/>
      <c r="NYF61" s="173"/>
      <c r="NYG61" s="173"/>
      <c r="NYH61" s="173"/>
      <c r="NYI61" s="173"/>
      <c r="NYJ61" s="173"/>
      <c r="NYK61" s="173"/>
      <c r="NYL61" s="173"/>
      <c r="NYM61" s="173"/>
      <c r="NYN61" s="173"/>
      <c r="NYO61" s="173"/>
      <c r="NYP61" s="173"/>
      <c r="NYQ61" s="173"/>
      <c r="NYR61" s="173"/>
      <c r="NYS61" s="173"/>
      <c r="NYT61" s="173"/>
      <c r="NYU61" s="173"/>
      <c r="NYV61" s="173"/>
      <c r="NYW61" s="173"/>
      <c r="NYX61" s="173"/>
      <c r="NYY61" s="173"/>
      <c r="NYZ61" s="173"/>
      <c r="NZA61" s="173"/>
      <c r="NZB61" s="173"/>
      <c r="NZC61" s="173"/>
      <c r="NZD61" s="173"/>
      <c r="NZE61" s="173"/>
      <c r="NZF61" s="173"/>
      <c r="NZG61" s="173"/>
      <c r="NZH61" s="173"/>
      <c r="NZI61" s="173"/>
      <c r="NZJ61" s="173"/>
      <c r="NZK61" s="173"/>
      <c r="NZL61" s="173"/>
      <c r="NZM61" s="173"/>
      <c r="NZN61" s="173"/>
      <c r="NZO61" s="173"/>
      <c r="NZP61" s="173"/>
      <c r="NZQ61" s="173"/>
      <c r="NZR61" s="173"/>
      <c r="NZS61" s="173"/>
      <c r="NZT61" s="173"/>
      <c r="NZU61" s="173"/>
      <c r="NZV61" s="173"/>
      <c r="NZW61" s="173"/>
      <c r="NZX61" s="173"/>
      <c r="NZY61" s="173"/>
      <c r="NZZ61" s="173"/>
      <c r="OAA61" s="173"/>
      <c r="OAB61" s="173"/>
      <c r="OAC61" s="173"/>
      <c r="OAD61" s="173"/>
      <c r="OAE61" s="173"/>
      <c r="OAF61" s="173"/>
      <c r="OAG61" s="173"/>
      <c r="OAH61" s="173"/>
      <c r="OAI61" s="173"/>
      <c r="OAJ61" s="173"/>
      <c r="OAK61" s="173"/>
      <c r="OAL61" s="173"/>
      <c r="OAM61" s="173"/>
      <c r="OAN61" s="173"/>
      <c r="OAO61" s="173"/>
      <c r="OAP61" s="173"/>
      <c r="OAQ61" s="173"/>
      <c r="OAR61" s="173"/>
      <c r="OAS61" s="173"/>
      <c r="OAT61" s="173"/>
      <c r="OAU61" s="173"/>
      <c r="OAV61" s="173"/>
      <c r="OAW61" s="173"/>
      <c r="OAX61" s="173"/>
      <c r="OAY61" s="173"/>
      <c r="OAZ61" s="173"/>
      <c r="OBA61" s="173"/>
      <c r="OBB61" s="173"/>
      <c r="OBC61" s="173"/>
      <c r="OBD61" s="173"/>
      <c r="OBE61" s="173"/>
      <c r="OBF61" s="173"/>
      <c r="OBG61" s="173"/>
      <c r="OBH61" s="173"/>
      <c r="OBI61" s="173"/>
      <c r="OBJ61" s="173"/>
      <c r="OBK61" s="173"/>
      <c r="OBL61" s="173"/>
      <c r="OBM61" s="173"/>
      <c r="OBN61" s="173"/>
      <c r="OBO61" s="173"/>
      <c r="OBP61" s="173"/>
      <c r="OBQ61" s="173"/>
      <c r="OBR61" s="173"/>
      <c r="OBS61" s="173"/>
      <c r="OBT61" s="173"/>
      <c r="OBU61" s="173"/>
      <c r="OBV61" s="173"/>
      <c r="OBW61" s="173"/>
      <c r="OBX61" s="173"/>
      <c r="OBY61" s="173"/>
      <c r="OBZ61" s="173"/>
      <c r="OCA61" s="173"/>
      <c r="OCB61" s="173"/>
      <c r="OCC61" s="173"/>
      <c r="OCD61" s="173"/>
      <c r="OCE61" s="173"/>
      <c r="OCF61" s="173"/>
      <c r="OCG61" s="173"/>
      <c r="OCH61" s="173"/>
      <c r="OCI61" s="173"/>
      <c r="OCJ61" s="173"/>
      <c r="OCK61" s="173"/>
      <c r="OCL61" s="173"/>
      <c r="OCM61" s="173"/>
      <c r="OCN61" s="173"/>
      <c r="OCO61" s="173"/>
      <c r="OCP61" s="173"/>
      <c r="OCQ61" s="173"/>
      <c r="OCR61" s="173"/>
      <c r="OCS61" s="173"/>
      <c r="OCT61" s="173"/>
      <c r="OCU61" s="173"/>
      <c r="OCV61" s="173"/>
      <c r="OCW61" s="173"/>
      <c r="OCX61" s="173"/>
      <c r="OCY61" s="173"/>
      <c r="OCZ61" s="173"/>
      <c r="ODA61" s="173"/>
      <c r="ODB61" s="173"/>
      <c r="ODC61" s="173"/>
      <c r="ODD61" s="173"/>
      <c r="ODE61" s="173"/>
      <c r="ODF61" s="173"/>
      <c r="ODG61" s="173"/>
      <c r="ODH61" s="173"/>
      <c r="ODI61" s="173"/>
      <c r="ODJ61" s="173"/>
      <c r="ODK61" s="173"/>
      <c r="ODL61" s="173"/>
      <c r="ODM61" s="173"/>
      <c r="ODN61" s="173"/>
      <c r="ODO61" s="173"/>
      <c r="ODP61" s="173"/>
      <c r="ODQ61" s="173"/>
      <c r="ODR61" s="173"/>
      <c r="ODS61" s="173"/>
      <c r="ODT61" s="173"/>
      <c r="ODU61" s="173"/>
      <c r="ODV61" s="173"/>
      <c r="ODW61" s="173"/>
      <c r="ODX61" s="173"/>
      <c r="ODY61" s="173"/>
      <c r="ODZ61" s="173"/>
      <c r="OEA61" s="173"/>
      <c r="OEB61" s="173"/>
      <c r="OEC61" s="173"/>
      <c r="OED61" s="173"/>
      <c r="OEE61" s="173"/>
      <c r="OEF61" s="173"/>
      <c r="OEG61" s="173"/>
      <c r="OEH61" s="173"/>
      <c r="OEI61" s="173"/>
      <c r="OEJ61" s="173"/>
      <c r="OEK61" s="173"/>
      <c r="OEL61" s="173"/>
      <c r="OEM61" s="173"/>
      <c r="OEN61" s="173"/>
      <c r="OEO61" s="173"/>
      <c r="OEP61" s="173"/>
      <c r="OEQ61" s="173"/>
      <c r="OER61" s="173"/>
      <c r="OES61" s="173"/>
      <c r="OET61" s="173"/>
      <c r="OEU61" s="173"/>
      <c r="OEV61" s="173"/>
      <c r="OEW61" s="173"/>
      <c r="OEX61" s="173"/>
      <c r="OEY61" s="173"/>
      <c r="OEZ61" s="173"/>
      <c r="OFA61" s="173"/>
      <c r="OFB61" s="173"/>
      <c r="OFC61" s="173"/>
      <c r="OFD61" s="173"/>
      <c r="OFE61" s="173"/>
      <c r="OFF61" s="173"/>
      <c r="OFG61" s="173"/>
      <c r="OFH61" s="173"/>
      <c r="OFI61" s="173"/>
      <c r="OFJ61" s="173"/>
      <c r="OFK61" s="173"/>
      <c r="OFL61" s="173"/>
      <c r="OFM61" s="173"/>
      <c r="OFN61" s="173"/>
      <c r="OFO61" s="173"/>
      <c r="OFP61" s="173"/>
      <c r="OFQ61" s="173"/>
      <c r="OFR61" s="173"/>
      <c r="OFS61" s="173"/>
      <c r="OFT61" s="173"/>
      <c r="OFU61" s="173"/>
      <c r="OFV61" s="173"/>
      <c r="OFW61" s="173"/>
      <c r="OFX61" s="173"/>
      <c r="OFY61" s="173"/>
      <c r="OFZ61" s="173"/>
      <c r="OGA61" s="173"/>
      <c r="OGB61" s="173"/>
      <c r="OGC61" s="173"/>
      <c r="OGD61" s="173"/>
      <c r="OGE61" s="173"/>
      <c r="OGF61" s="173"/>
      <c r="OGG61" s="173"/>
      <c r="OGH61" s="173"/>
      <c r="OGI61" s="173"/>
      <c r="OGJ61" s="173"/>
      <c r="OGK61" s="173"/>
      <c r="OGL61" s="173"/>
      <c r="OGM61" s="173"/>
      <c r="OGN61" s="173"/>
      <c r="OGO61" s="173"/>
      <c r="OGP61" s="173"/>
      <c r="OGQ61" s="173"/>
      <c r="OGR61" s="173"/>
      <c r="OGS61" s="173"/>
      <c r="OGT61" s="173"/>
      <c r="OGU61" s="173"/>
      <c r="OGV61" s="173"/>
      <c r="OGW61" s="173"/>
      <c r="OGX61" s="173"/>
      <c r="OGY61" s="173"/>
      <c r="OGZ61" s="173"/>
      <c r="OHA61" s="173"/>
      <c r="OHB61" s="173"/>
      <c r="OHC61" s="173"/>
      <c r="OHD61" s="173"/>
      <c r="OHE61" s="173"/>
      <c r="OHF61" s="173"/>
      <c r="OHG61" s="173"/>
      <c r="OHH61" s="173"/>
      <c r="OHI61" s="173"/>
      <c r="OHJ61" s="173"/>
      <c r="OHK61" s="173"/>
      <c r="OHL61" s="173"/>
      <c r="OHM61" s="173"/>
      <c r="OHN61" s="173"/>
      <c r="OHO61" s="173"/>
      <c r="OHP61" s="173"/>
      <c r="OHQ61" s="173"/>
      <c r="OHR61" s="173"/>
      <c r="OHS61" s="173"/>
      <c r="OHT61" s="173"/>
      <c r="OHU61" s="173"/>
      <c r="OHV61" s="173"/>
      <c r="OHW61" s="173"/>
      <c r="OHX61" s="173"/>
      <c r="OHY61" s="173"/>
      <c r="OHZ61" s="173"/>
      <c r="OIA61" s="173"/>
      <c r="OIB61" s="173"/>
      <c r="OIC61" s="173"/>
      <c r="OID61" s="173"/>
      <c r="OIE61" s="173"/>
      <c r="OIF61" s="173"/>
      <c r="OIG61" s="173"/>
      <c r="OIH61" s="173"/>
      <c r="OII61" s="173"/>
      <c r="OIJ61" s="173"/>
      <c r="OIK61" s="173"/>
      <c r="OIL61" s="173"/>
      <c r="OIM61" s="173"/>
      <c r="OIN61" s="173"/>
      <c r="OIO61" s="173"/>
      <c r="OIP61" s="173"/>
      <c r="OIQ61" s="173"/>
      <c r="OIR61" s="173"/>
      <c r="OIS61" s="173"/>
      <c r="OIT61" s="173"/>
      <c r="OIU61" s="173"/>
      <c r="OIV61" s="173"/>
      <c r="OIW61" s="173"/>
      <c r="OIX61" s="173"/>
      <c r="OIY61" s="173"/>
      <c r="OIZ61" s="173"/>
      <c r="OJA61" s="173"/>
      <c r="OJB61" s="173"/>
      <c r="OJC61" s="173"/>
      <c r="OJD61" s="173"/>
      <c r="OJE61" s="173"/>
      <c r="OJF61" s="173"/>
      <c r="OJG61" s="173"/>
      <c r="OJH61" s="173"/>
      <c r="OJI61" s="173"/>
      <c r="OJJ61" s="173"/>
      <c r="OJK61" s="173"/>
      <c r="OJL61" s="173"/>
      <c r="OJM61" s="173"/>
      <c r="OJN61" s="173"/>
      <c r="OJO61" s="173"/>
      <c r="OJP61" s="173"/>
      <c r="OJQ61" s="173"/>
      <c r="OJR61" s="173"/>
      <c r="OJS61" s="173"/>
      <c r="OJT61" s="173"/>
      <c r="OJU61" s="173"/>
      <c r="OJV61" s="173"/>
      <c r="OJW61" s="173"/>
      <c r="OJX61" s="173"/>
      <c r="OJY61" s="173"/>
      <c r="OJZ61" s="173"/>
      <c r="OKA61" s="173"/>
      <c r="OKB61" s="173"/>
      <c r="OKC61" s="173"/>
      <c r="OKD61" s="173"/>
      <c r="OKE61" s="173"/>
      <c r="OKF61" s="173"/>
      <c r="OKG61" s="173"/>
      <c r="OKH61" s="173"/>
      <c r="OKI61" s="173"/>
      <c r="OKJ61" s="173"/>
      <c r="OKK61" s="173"/>
      <c r="OKL61" s="173"/>
      <c r="OKM61" s="173"/>
      <c r="OKN61" s="173"/>
      <c r="OKO61" s="173"/>
      <c r="OKP61" s="173"/>
      <c r="OKQ61" s="173"/>
      <c r="OKR61" s="173"/>
      <c r="OKS61" s="173"/>
      <c r="OKT61" s="173"/>
      <c r="OKU61" s="173"/>
      <c r="OKV61" s="173"/>
      <c r="OKW61" s="173"/>
      <c r="OKX61" s="173"/>
      <c r="OKY61" s="173"/>
      <c r="OKZ61" s="173"/>
      <c r="OLA61" s="173"/>
      <c r="OLB61" s="173"/>
      <c r="OLC61" s="173"/>
      <c r="OLD61" s="173"/>
      <c r="OLE61" s="173"/>
      <c r="OLF61" s="173"/>
      <c r="OLG61" s="173"/>
      <c r="OLH61" s="173"/>
      <c r="OLI61" s="173"/>
      <c r="OLJ61" s="173"/>
      <c r="OLK61" s="173"/>
      <c r="OLL61" s="173"/>
      <c r="OLM61" s="173"/>
      <c r="OLN61" s="173"/>
      <c r="OLO61" s="173"/>
      <c r="OLP61" s="173"/>
      <c r="OLQ61" s="173"/>
      <c r="OLR61" s="173"/>
      <c r="OLS61" s="173"/>
      <c r="OLT61" s="173"/>
      <c r="OLU61" s="173"/>
      <c r="OLV61" s="173"/>
      <c r="OLW61" s="173"/>
      <c r="OLX61" s="173"/>
      <c r="OLY61" s="173"/>
      <c r="OLZ61" s="173"/>
      <c r="OMA61" s="173"/>
      <c r="OMB61" s="173"/>
      <c r="OMC61" s="173"/>
      <c r="OMD61" s="173"/>
      <c r="OME61" s="173"/>
      <c r="OMF61" s="173"/>
      <c r="OMG61" s="173"/>
      <c r="OMH61" s="173"/>
      <c r="OMI61" s="173"/>
      <c r="OMJ61" s="173"/>
      <c r="OMK61" s="173"/>
      <c r="OML61" s="173"/>
      <c r="OMM61" s="173"/>
      <c r="OMN61" s="173"/>
      <c r="OMO61" s="173"/>
      <c r="OMP61" s="173"/>
      <c r="OMQ61" s="173"/>
      <c r="OMR61" s="173"/>
      <c r="OMS61" s="173"/>
      <c r="OMT61" s="173"/>
      <c r="OMU61" s="173"/>
      <c r="OMV61" s="173"/>
      <c r="OMW61" s="173"/>
      <c r="OMX61" s="173"/>
      <c r="OMY61" s="173"/>
      <c r="OMZ61" s="173"/>
      <c r="ONA61" s="173"/>
      <c r="ONB61" s="173"/>
      <c r="ONC61" s="173"/>
      <c r="OND61" s="173"/>
      <c r="ONE61" s="173"/>
      <c r="ONF61" s="173"/>
      <c r="ONG61" s="173"/>
      <c r="ONH61" s="173"/>
      <c r="ONI61" s="173"/>
      <c r="ONJ61" s="173"/>
      <c r="ONK61" s="173"/>
      <c r="ONL61" s="173"/>
      <c r="ONM61" s="173"/>
      <c r="ONN61" s="173"/>
      <c r="ONO61" s="173"/>
      <c r="ONP61" s="173"/>
      <c r="ONQ61" s="173"/>
      <c r="ONR61" s="173"/>
      <c r="ONS61" s="173"/>
      <c r="ONT61" s="173"/>
      <c r="ONU61" s="173"/>
      <c r="ONV61" s="173"/>
      <c r="ONW61" s="173"/>
      <c r="ONX61" s="173"/>
      <c r="ONY61" s="173"/>
      <c r="ONZ61" s="173"/>
      <c r="OOA61" s="173"/>
      <c r="OOB61" s="173"/>
      <c r="OOC61" s="173"/>
      <c r="OOD61" s="173"/>
      <c r="OOE61" s="173"/>
      <c r="OOF61" s="173"/>
      <c r="OOG61" s="173"/>
      <c r="OOH61" s="173"/>
      <c r="OOI61" s="173"/>
      <c r="OOJ61" s="173"/>
      <c r="OOK61" s="173"/>
      <c r="OOL61" s="173"/>
      <c r="OOM61" s="173"/>
      <c r="OON61" s="173"/>
      <c r="OOO61" s="173"/>
      <c r="OOP61" s="173"/>
      <c r="OOQ61" s="173"/>
      <c r="OOR61" s="173"/>
      <c r="OOS61" s="173"/>
      <c r="OOT61" s="173"/>
      <c r="OOU61" s="173"/>
      <c r="OOV61" s="173"/>
      <c r="OOW61" s="173"/>
      <c r="OOX61" s="173"/>
      <c r="OOY61" s="173"/>
      <c r="OOZ61" s="173"/>
      <c r="OPA61" s="173"/>
      <c r="OPB61" s="173"/>
      <c r="OPC61" s="173"/>
      <c r="OPD61" s="173"/>
      <c r="OPE61" s="173"/>
      <c r="OPF61" s="173"/>
      <c r="OPG61" s="173"/>
      <c r="OPH61" s="173"/>
      <c r="OPI61" s="173"/>
      <c r="OPJ61" s="173"/>
      <c r="OPK61" s="173"/>
      <c r="OPL61" s="173"/>
      <c r="OPM61" s="173"/>
      <c r="OPN61" s="173"/>
      <c r="OPO61" s="173"/>
      <c r="OPP61" s="173"/>
      <c r="OPQ61" s="173"/>
      <c r="OPR61" s="173"/>
      <c r="OPS61" s="173"/>
      <c r="OPT61" s="173"/>
      <c r="OPU61" s="173"/>
      <c r="OPV61" s="173"/>
      <c r="OPW61" s="173"/>
      <c r="OPX61" s="173"/>
      <c r="OPY61" s="173"/>
      <c r="OPZ61" s="173"/>
      <c r="OQA61" s="173"/>
      <c r="OQB61" s="173"/>
      <c r="OQC61" s="173"/>
      <c r="OQD61" s="173"/>
      <c r="OQE61" s="173"/>
      <c r="OQF61" s="173"/>
      <c r="OQG61" s="173"/>
      <c r="OQH61" s="173"/>
      <c r="OQI61" s="173"/>
      <c r="OQJ61" s="173"/>
      <c r="OQK61" s="173"/>
      <c r="OQL61" s="173"/>
      <c r="OQM61" s="173"/>
      <c r="OQN61" s="173"/>
      <c r="OQO61" s="173"/>
      <c r="OQP61" s="173"/>
      <c r="OQQ61" s="173"/>
      <c r="OQR61" s="173"/>
      <c r="OQS61" s="173"/>
      <c r="OQT61" s="173"/>
      <c r="OQU61" s="173"/>
      <c r="OQV61" s="173"/>
      <c r="OQW61" s="173"/>
      <c r="OQX61" s="173"/>
      <c r="OQY61" s="173"/>
      <c r="OQZ61" s="173"/>
      <c r="ORA61" s="173"/>
      <c r="ORB61" s="173"/>
      <c r="ORC61" s="173"/>
      <c r="ORD61" s="173"/>
      <c r="ORE61" s="173"/>
      <c r="ORF61" s="173"/>
      <c r="ORG61" s="173"/>
      <c r="ORH61" s="173"/>
      <c r="ORI61" s="173"/>
      <c r="ORJ61" s="173"/>
      <c r="ORK61" s="173"/>
      <c r="ORL61" s="173"/>
      <c r="ORM61" s="173"/>
      <c r="ORN61" s="173"/>
      <c r="ORO61" s="173"/>
      <c r="ORP61" s="173"/>
      <c r="ORQ61" s="173"/>
      <c r="ORR61" s="173"/>
      <c r="ORS61" s="173"/>
      <c r="ORT61" s="173"/>
      <c r="ORU61" s="173"/>
      <c r="ORV61" s="173"/>
      <c r="ORW61" s="173"/>
      <c r="ORX61" s="173"/>
      <c r="ORY61" s="173"/>
      <c r="ORZ61" s="173"/>
      <c r="OSA61" s="173"/>
      <c r="OSB61" s="173"/>
      <c r="OSC61" s="173"/>
      <c r="OSD61" s="173"/>
      <c r="OSE61" s="173"/>
      <c r="OSF61" s="173"/>
      <c r="OSG61" s="173"/>
      <c r="OSH61" s="173"/>
      <c r="OSI61" s="173"/>
      <c r="OSJ61" s="173"/>
      <c r="OSK61" s="173"/>
      <c r="OSL61" s="173"/>
      <c r="OSM61" s="173"/>
      <c r="OSN61" s="173"/>
      <c r="OSO61" s="173"/>
      <c r="OSP61" s="173"/>
      <c r="OSQ61" s="173"/>
      <c r="OSR61" s="173"/>
      <c r="OSS61" s="173"/>
      <c r="OST61" s="173"/>
      <c r="OSU61" s="173"/>
      <c r="OSV61" s="173"/>
      <c r="OSW61" s="173"/>
      <c r="OSX61" s="173"/>
      <c r="OSY61" s="173"/>
      <c r="OSZ61" s="173"/>
      <c r="OTA61" s="173"/>
      <c r="OTB61" s="173"/>
      <c r="OTC61" s="173"/>
      <c r="OTD61" s="173"/>
      <c r="OTE61" s="173"/>
      <c r="OTF61" s="173"/>
      <c r="OTG61" s="173"/>
      <c r="OTH61" s="173"/>
      <c r="OTI61" s="173"/>
      <c r="OTJ61" s="173"/>
      <c r="OTK61" s="173"/>
      <c r="OTL61" s="173"/>
      <c r="OTM61" s="173"/>
      <c r="OTN61" s="173"/>
      <c r="OTO61" s="173"/>
      <c r="OTP61" s="173"/>
      <c r="OTQ61" s="173"/>
      <c r="OTR61" s="173"/>
      <c r="OTS61" s="173"/>
      <c r="OTT61" s="173"/>
      <c r="OTU61" s="173"/>
      <c r="OTV61" s="173"/>
      <c r="OTW61" s="173"/>
      <c r="OTX61" s="173"/>
      <c r="OTY61" s="173"/>
      <c r="OTZ61" s="173"/>
      <c r="OUA61" s="173"/>
      <c r="OUB61" s="173"/>
      <c r="OUC61" s="173"/>
      <c r="OUD61" s="173"/>
      <c r="OUE61" s="173"/>
      <c r="OUF61" s="173"/>
      <c r="OUG61" s="173"/>
      <c r="OUH61" s="173"/>
      <c r="OUI61" s="173"/>
      <c r="OUJ61" s="173"/>
      <c r="OUK61" s="173"/>
      <c r="OUL61" s="173"/>
      <c r="OUM61" s="173"/>
      <c r="OUN61" s="173"/>
      <c r="OUO61" s="173"/>
      <c r="OUP61" s="173"/>
      <c r="OUQ61" s="173"/>
      <c r="OUR61" s="173"/>
      <c r="OUS61" s="173"/>
      <c r="OUT61" s="173"/>
      <c r="OUU61" s="173"/>
      <c r="OUV61" s="173"/>
      <c r="OUW61" s="173"/>
      <c r="OUX61" s="173"/>
      <c r="OUY61" s="173"/>
      <c r="OUZ61" s="173"/>
      <c r="OVA61" s="173"/>
      <c r="OVB61" s="173"/>
      <c r="OVC61" s="173"/>
      <c r="OVD61" s="173"/>
      <c r="OVE61" s="173"/>
      <c r="OVF61" s="173"/>
      <c r="OVG61" s="173"/>
      <c r="OVH61" s="173"/>
      <c r="OVI61" s="173"/>
      <c r="OVJ61" s="173"/>
      <c r="OVK61" s="173"/>
      <c r="OVL61" s="173"/>
      <c r="OVM61" s="173"/>
      <c r="OVN61" s="173"/>
      <c r="OVO61" s="173"/>
      <c r="OVP61" s="173"/>
      <c r="OVQ61" s="173"/>
      <c r="OVR61" s="173"/>
      <c r="OVS61" s="173"/>
      <c r="OVT61" s="173"/>
      <c r="OVU61" s="173"/>
      <c r="OVV61" s="173"/>
      <c r="OVW61" s="173"/>
      <c r="OVX61" s="173"/>
      <c r="OVY61" s="173"/>
      <c r="OVZ61" s="173"/>
      <c r="OWA61" s="173"/>
      <c r="OWB61" s="173"/>
      <c r="OWC61" s="173"/>
      <c r="OWD61" s="173"/>
      <c r="OWE61" s="173"/>
      <c r="OWF61" s="173"/>
      <c r="OWG61" s="173"/>
      <c r="OWH61" s="173"/>
      <c r="OWI61" s="173"/>
      <c r="OWJ61" s="173"/>
      <c r="OWK61" s="173"/>
      <c r="OWL61" s="173"/>
      <c r="OWM61" s="173"/>
      <c r="OWN61" s="173"/>
      <c r="OWO61" s="173"/>
      <c r="OWP61" s="173"/>
      <c r="OWQ61" s="173"/>
      <c r="OWR61" s="173"/>
      <c r="OWS61" s="173"/>
      <c r="OWT61" s="173"/>
      <c r="OWU61" s="173"/>
      <c r="OWV61" s="173"/>
      <c r="OWW61" s="173"/>
      <c r="OWX61" s="173"/>
      <c r="OWY61" s="173"/>
      <c r="OWZ61" s="173"/>
      <c r="OXA61" s="173"/>
      <c r="OXB61" s="173"/>
      <c r="OXC61" s="173"/>
      <c r="OXD61" s="173"/>
      <c r="OXE61" s="173"/>
      <c r="OXF61" s="173"/>
      <c r="OXG61" s="173"/>
      <c r="OXH61" s="173"/>
      <c r="OXI61" s="173"/>
      <c r="OXJ61" s="173"/>
      <c r="OXK61" s="173"/>
      <c r="OXL61" s="173"/>
      <c r="OXM61" s="173"/>
      <c r="OXN61" s="173"/>
      <c r="OXO61" s="173"/>
      <c r="OXP61" s="173"/>
      <c r="OXQ61" s="173"/>
      <c r="OXR61" s="173"/>
      <c r="OXS61" s="173"/>
      <c r="OXT61" s="173"/>
      <c r="OXU61" s="173"/>
      <c r="OXV61" s="173"/>
      <c r="OXW61" s="173"/>
      <c r="OXX61" s="173"/>
      <c r="OXY61" s="173"/>
      <c r="OXZ61" s="173"/>
      <c r="OYA61" s="173"/>
      <c r="OYB61" s="173"/>
      <c r="OYC61" s="173"/>
      <c r="OYD61" s="173"/>
      <c r="OYE61" s="173"/>
      <c r="OYF61" s="173"/>
      <c r="OYG61" s="173"/>
      <c r="OYH61" s="173"/>
      <c r="OYI61" s="173"/>
      <c r="OYJ61" s="173"/>
      <c r="OYK61" s="173"/>
      <c r="OYL61" s="173"/>
      <c r="OYM61" s="173"/>
      <c r="OYN61" s="173"/>
      <c r="OYO61" s="173"/>
      <c r="OYP61" s="173"/>
      <c r="OYQ61" s="173"/>
      <c r="OYR61" s="173"/>
      <c r="OYS61" s="173"/>
      <c r="OYT61" s="173"/>
      <c r="OYU61" s="173"/>
      <c r="OYV61" s="173"/>
      <c r="OYW61" s="173"/>
      <c r="OYX61" s="173"/>
      <c r="OYY61" s="173"/>
      <c r="OYZ61" s="173"/>
      <c r="OZA61" s="173"/>
      <c r="OZB61" s="173"/>
      <c r="OZC61" s="173"/>
      <c r="OZD61" s="173"/>
      <c r="OZE61" s="173"/>
      <c r="OZF61" s="173"/>
      <c r="OZG61" s="173"/>
      <c r="OZH61" s="173"/>
      <c r="OZI61" s="173"/>
      <c r="OZJ61" s="173"/>
      <c r="OZK61" s="173"/>
      <c r="OZL61" s="173"/>
      <c r="OZM61" s="173"/>
      <c r="OZN61" s="173"/>
      <c r="OZO61" s="173"/>
      <c r="OZP61" s="173"/>
      <c r="OZQ61" s="173"/>
      <c r="OZR61" s="173"/>
      <c r="OZS61" s="173"/>
      <c r="OZT61" s="173"/>
      <c r="OZU61" s="173"/>
      <c r="OZV61" s="173"/>
      <c r="OZW61" s="173"/>
      <c r="OZX61" s="173"/>
      <c r="OZY61" s="173"/>
      <c r="OZZ61" s="173"/>
      <c r="PAA61" s="173"/>
      <c r="PAB61" s="173"/>
      <c r="PAC61" s="173"/>
      <c r="PAD61" s="173"/>
      <c r="PAE61" s="173"/>
      <c r="PAF61" s="173"/>
      <c r="PAG61" s="173"/>
      <c r="PAH61" s="173"/>
      <c r="PAI61" s="173"/>
      <c r="PAJ61" s="173"/>
      <c r="PAK61" s="173"/>
      <c r="PAL61" s="173"/>
      <c r="PAM61" s="173"/>
      <c r="PAN61" s="173"/>
      <c r="PAO61" s="173"/>
      <c r="PAP61" s="173"/>
      <c r="PAQ61" s="173"/>
      <c r="PAR61" s="173"/>
      <c r="PAS61" s="173"/>
      <c r="PAT61" s="173"/>
      <c r="PAU61" s="173"/>
      <c r="PAV61" s="173"/>
      <c r="PAW61" s="173"/>
      <c r="PAX61" s="173"/>
      <c r="PAY61" s="173"/>
      <c r="PAZ61" s="173"/>
      <c r="PBA61" s="173"/>
      <c r="PBB61" s="173"/>
      <c r="PBC61" s="173"/>
      <c r="PBD61" s="173"/>
      <c r="PBE61" s="173"/>
      <c r="PBF61" s="173"/>
      <c r="PBG61" s="173"/>
      <c r="PBH61" s="173"/>
      <c r="PBI61" s="173"/>
      <c r="PBJ61" s="173"/>
      <c r="PBK61" s="173"/>
      <c r="PBL61" s="173"/>
      <c r="PBM61" s="173"/>
      <c r="PBN61" s="173"/>
      <c r="PBO61" s="173"/>
      <c r="PBP61" s="173"/>
      <c r="PBQ61" s="173"/>
      <c r="PBR61" s="173"/>
      <c r="PBS61" s="173"/>
      <c r="PBT61" s="173"/>
      <c r="PBU61" s="173"/>
      <c r="PBV61" s="173"/>
      <c r="PBW61" s="173"/>
      <c r="PBX61" s="173"/>
      <c r="PBY61" s="173"/>
      <c r="PBZ61" s="173"/>
      <c r="PCA61" s="173"/>
      <c r="PCB61" s="173"/>
      <c r="PCC61" s="173"/>
      <c r="PCD61" s="173"/>
      <c r="PCE61" s="173"/>
      <c r="PCF61" s="173"/>
      <c r="PCG61" s="173"/>
      <c r="PCH61" s="173"/>
      <c r="PCI61" s="173"/>
      <c r="PCJ61" s="173"/>
      <c r="PCK61" s="173"/>
      <c r="PCL61" s="173"/>
      <c r="PCM61" s="173"/>
      <c r="PCN61" s="173"/>
      <c r="PCO61" s="173"/>
      <c r="PCP61" s="173"/>
      <c r="PCQ61" s="173"/>
      <c r="PCR61" s="173"/>
      <c r="PCS61" s="173"/>
      <c r="PCT61" s="173"/>
      <c r="PCU61" s="173"/>
      <c r="PCV61" s="173"/>
      <c r="PCW61" s="173"/>
      <c r="PCX61" s="173"/>
      <c r="PCY61" s="173"/>
      <c r="PCZ61" s="173"/>
      <c r="PDA61" s="173"/>
      <c r="PDB61" s="173"/>
      <c r="PDC61" s="173"/>
      <c r="PDD61" s="173"/>
      <c r="PDE61" s="173"/>
      <c r="PDF61" s="173"/>
      <c r="PDG61" s="173"/>
      <c r="PDH61" s="173"/>
      <c r="PDI61" s="173"/>
      <c r="PDJ61" s="173"/>
      <c r="PDK61" s="173"/>
      <c r="PDL61" s="173"/>
      <c r="PDM61" s="173"/>
      <c r="PDN61" s="173"/>
      <c r="PDO61" s="173"/>
      <c r="PDP61" s="173"/>
      <c r="PDQ61" s="173"/>
      <c r="PDR61" s="173"/>
      <c r="PDS61" s="173"/>
      <c r="PDT61" s="173"/>
      <c r="PDU61" s="173"/>
      <c r="PDV61" s="173"/>
      <c r="PDW61" s="173"/>
      <c r="PDX61" s="173"/>
      <c r="PDY61" s="173"/>
      <c r="PDZ61" s="173"/>
      <c r="PEA61" s="173"/>
      <c r="PEB61" s="173"/>
      <c r="PEC61" s="173"/>
      <c r="PED61" s="173"/>
      <c r="PEE61" s="173"/>
      <c r="PEF61" s="173"/>
      <c r="PEG61" s="173"/>
      <c r="PEH61" s="173"/>
      <c r="PEI61" s="173"/>
      <c r="PEJ61" s="173"/>
      <c r="PEK61" s="173"/>
      <c r="PEL61" s="173"/>
      <c r="PEM61" s="173"/>
      <c r="PEN61" s="173"/>
      <c r="PEO61" s="173"/>
      <c r="PEP61" s="173"/>
      <c r="PEQ61" s="173"/>
      <c r="PER61" s="173"/>
      <c r="PES61" s="173"/>
      <c r="PET61" s="173"/>
      <c r="PEU61" s="173"/>
      <c r="PEV61" s="173"/>
      <c r="PEW61" s="173"/>
      <c r="PEX61" s="173"/>
      <c r="PEY61" s="173"/>
      <c r="PEZ61" s="173"/>
      <c r="PFA61" s="173"/>
      <c r="PFB61" s="173"/>
      <c r="PFC61" s="173"/>
      <c r="PFD61" s="173"/>
      <c r="PFE61" s="173"/>
      <c r="PFF61" s="173"/>
      <c r="PFG61" s="173"/>
      <c r="PFH61" s="173"/>
      <c r="PFI61" s="173"/>
      <c r="PFJ61" s="173"/>
      <c r="PFK61" s="173"/>
      <c r="PFL61" s="173"/>
      <c r="PFM61" s="173"/>
      <c r="PFN61" s="173"/>
      <c r="PFO61" s="173"/>
      <c r="PFP61" s="173"/>
      <c r="PFQ61" s="173"/>
      <c r="PFR61" s="173"/>
      <c r="PFS61" s="173"/>
      <c r="PFT61" s="173"/>
      <c r="PFU61" s="173"/>
      <c r="PFV61" s="173"/>
      <c r="PFW61" s="173"/>
      <c r="PFX61" s="173"/>
      <c r="PFY61" s="173"/>
      <c r="PFZ61" s="173"/>
      <c r="PGA61" s="173"/>
      <c r="PGB61" s="173"/>
      <c r="PGC61" s="173"/>
      <c r="PGD61" s="173"/>
      <c r="PGE61" s="173"/>
      <c r="PGF61" s="173"/>
      <c r="PGG61" s="173"/>
      <c r="PGH61" s="173"/>
      <c r="PGI61" s="173"/>
      <c r="PGJ61" s="173"/>
      <c r="PGK61" s="173"/>
      <c r="PGL61" s="173"/>
      <c r="PGM61" s="173"/>
      <c r="PGN61" s="173"/>
      <c r="PGO61" s="173"/>
      <c r="PGP61" s="173"/>
      <c r="PGQ61" s="173"/>
      <c r="PGR61" s="173"/>
      <c r="PGS61" s="173"/>
      <c r="PGT61" s="173"/>
      <c r="PGU61" s="173"/>
      <c r="PGV61" s="173"/>
      <c r="PGW61" s="173"/>
      <c r="PGX61" s="173"/>
      <c r="PGY61" s="173"/>
      <c r="PGZ61" s="173"/>
      <c r="PHA61" s="173"/>
      <c r="PHB61" s="173"/>
      <c r="PHC61" s="173"/>
      <c r="PHD61" s="173"/>
      <c r="PHE61" s="173"/>
      <c r="PHF61" s="173"/>
      <c r="PHG61" s="173"/>
      <c r="PHH61" s="173"/>
      <c r="PHI61" s="173"/>
      <c r="PHJ61" s="173"/>
      <c r="PHK61" s="173"/>
      <c r="PHL61" s="173"/>
      <c r="PHM61" s="173"/>
      <c r="PHN61" s="173"/>
      <c r="PHO61" s="173"/>
      <c r="PHP61" s="173"/>
      <c r="PHQ61" s="173"/>
      <c r="PHR61" s="173"/>
      <c r="PHS61" s="173"/>
      <c r="PHT61" s="173"/>
      <c r="PHU61" s="173"/>
      <c r="PHV61" s="173"/>
      <c r="PHW61" s="173"/>
      <c r="PHX61" s="173"/>
      <c r="PHY61" s="173"/>
      <c r="PHZ61" s="173"/>
      <c r="PIA61" s="173"/>
      <c r="PIB61" s="173"/>
      <c r="PIC61" s="173"/>
      <c r="PID61" s="173"/>
      <c r="PIE61" s="173"/>
      <c r="PIF61" s="173"/>
      <c r="PIG61" s="173"/>
      <c r="PIH61" s="173"/>
      <c r="PII61" s="173"/>
      <c r="PIJ61" s="173"/>
      <c r="PIK61" s="173"/>
      <c r="PIL61" s="173"/>
      <c r="PIM61" s="173"/>
      <c r="PIN61" s="173"/>
      <c r="PIO61" s="173"/>
      <c r="PIP61" s="173"/>
      <c r="PIQ61" s="173"/>
      <c r="PIR61" s="173"/>
      <c r="PIS61" s="173"/>
      <c r="PIT61" s="173"/>
      <c r="PIU61" s="173"/>
      <c r="PIV61" s="173"/>
      <c r="PIW61" s="173"/>
      <c r="PIX61" s="173"/>
      <c r="PIY61" s="173"/>
      <c r="PIZ61" s="173"/>
      <c r="PJA61" s="173"/>
      <c r="PJB61" s="173"/>
      <c r="PJC61" s="173"/>
      <c r="PJD61" s="173"/>
      <c r="PJE61" s="173"/>
      <c r="PJF61" s="173"/>
      <c r="PJG61" s="173"/>
      <c r="PJH61" s="173"/>
      <c r="PJI61" s="173"/>
      <c r="PJJ61" s="173"/>
      <c r="PJK61" s="173"/>
      <c r="PJL61" s="173"/>
      <c r="PJM61" s="173"/>
      <c r="PJN61" s="173"/>
      <c r="PJO61" s="173"/>
      <c r="PJP61" s="173"/>
      <c r="PJQ61" s="173"/>
      <c r="PJR61" s="173"/>
      <c r="PJS61" s="173"/>
      <c r="PJT61" s="173"/>
      <c r="PJU61" s="173"/>
      <c r="PJV61" s="173"/>
      <c r="PJW61" s="173"/>
      <c r="PJX61" s="173"/>
      <c r="PJY61" s="173"/>
      <c r="PJZ61" s="173"/>
      <c r="PKA61" s="173"/>
      <c r="PKB61" s="173"/>
      <c r="PKC61" s="173"/>
      <c r="PKD61" s="173"/>
      <c r="PKE61" s="173"/>
      <c r="PKF61" s="173"/>
      <c r="PKG61" s="173"/>
      <c r="PKH61" s="173"/>
      <c r="PKI61" s="173"/>
      <c r="PKJ61" s="173"/>
      <c r="PKK61" s="173"/>
      <c r="PKL61" s="173"/>
      <c r="PKM61" s="173"/>
      <c r="PKN61" s="173"/>
      <c r="PKO61" s="173"/>
      <c r="PKP61" s="173"/>
      <c r="PKQ61" s="173"/>
      <c r="PKR61" s="173"/>
      <c r="PKS61" s="173"/>
      <c r="PKT61" s="173"/>
      <c r="PKU61" s="173"/>
      <c r="PKV61" s="173"/>
      <c r="PKW61" s="173"/>
      <c r="PKX61" s="173"/>
      <c r="PKY61" s="173"/>
      <c r="PKZ61" s="173"/>
      <c r="PLA61" s="173"/>
      <c r="PLB61" s="173"/>
      <c r="PLC61" s="173"/>
      <c r="PLD61" s="173"/>
      <c r="PLE61" s="173"/>
      <c r="PLF61" s="173"/>
      <c r="PLG61" s="173"/>
      <c r="PLH61" s="173"/>
      <c r="PLI61" s="173"/>
      <c r="PLJ61" s="173"/>
      <c r="PLK61" s="173"/>
      <c r="PLL61" s="173"/>
      <c r="PLM61" s="173"/>
      <c r="PLN61" s="173"/>
      <c r="PLO61" s="173"/>
      <c r="PLP61" s="173"/>
      <c r="PLQ61" s="173"/>
      <c r="PLR61" s="173"/>
      <c r="PLS61" s="173"/>
      <c r="PLT61" s="173"/>
      <c r="PLU61" s="173"/>
      <c r="PLV61" s="173"/>
      <c r="PLW61" s="173"/>
      <c r="PLX61" s="173"/>
      <c r="PLY61" s="173"/>
      <c r="PLZ61" s="173"/>
      <c r="PMA61" s="173"/>
      <c r="PMB61" s="173"/>
      <c r="PMC61" s="173"/>
      <c r="PMD61" s="173"/>
      <c r="PME61" s="173"/>
      <c r="PMF61" s="173"/>
      <c r="PMG61" s="173"/>
      <c r="PMH61" s="173"/>
      <c r="PMI61" s="173"/>
      <c r="PMJ61" s="173"/>
      <c r="PMK61" s="173"/>
      <c r="PML61" s="173"/>
      <c r="PMM61" s="173"/>
      <c r="PMN61" s="173"/>
      <c r="PMO61" s="173"/>
      <c r="PMP61" s="173"/>
      <c r="PMQ61" s="173"/>
      <c r="PMR61" s="173"/>
      <c r="PMS61" s="173"/>
      <c r="PMT61" s="173"/>
      <c r="PMU61" s="173"/>
      <c r="PMV61" s="173"/>
      <c r="PMW61" s="173"/>
      <c r="PMX61" s="173"/>
      <c r="PMY61" s="173"/>
      <c r="PMZ61" s="173"/>
      <c r="PNA61" s="173"/>
      <c r="PNB61" s="173"/>
      <c r="PNC61" s="173"/>
      <c r="PND61" s="173"/>
      <c r="PNE61" s="173"/>
      <c r="PNF61" s="173"/>
      <c r="PNG61" s="173"/>
      <c r="PNH61" s="173"/>
      <c r="PNI61" s="173"/>
      <c r="PNJ61" s="173"/>
      <c r="PNK61" s="173"/>
      <c r="PNL61" s="173"/>
      <c r="PNM61" s="173"/>
      <c r="PNN61" s="173"/>
      <c r="PNO61" s="173"/>
      <c r="PNP61" s="173"/>
      <c r="PNQ61" s="173"/>
      <c r="PNR61" s="173"/>
      <c r="PNS61" s="173"/>
      <c r="PNT61" s="173"/>
      <c r="PNU61" s="173"/>
      <c r="PNV61" s="173"/>
      <c r="PNW61" s="173"/>
      <c r="PNX61" s="173"/>
      <c r="PNY61" s="173"/>
      <c r="PNZ61" s="173"/>
      <c r="POA61" s="173"/>
      <c r="POB61" s="173"/>
      <c r="POC61" s="173"/>
      <c r="POD61" s="173"/>
      <c r="POE61" s="173"/>
      <c r="POF61" s="173"/>
      <c r="POG61" s="173"/>
      <c r="POH61" s="173"/>
      <c r="POI61" s="173"/>
      <c r="POJ61" s="173"/>
      <c r="POK61" s="173"/>
      <c r="POL61" s="173"/>
      <c r="POM61" s="173"/>
      <c r="PON61" s="173"/>
      <c r="POO61" s="173"/>
      <c r="POP61" s="173"/>
      <c r="POQ61" s="173"/>
      <c r="POR61" s="173"/>
      <c r="POS61" s="173"/>
      <c r="POT61" s="173"/>
      <c r="POU61" s="173"/>
      <c r="POV61" s="173"/>
      <c r="POW61" s="173"/>
      <c r="POX61" s="173"/>
      <c r="POY61" s="173"/>
      <c r="POZ61" s="173"/>
      <c r="PPA61" s="173"/>
      <c r="PPB61" s="173"/>
      <c r="PPC61" s="173"/>
      <c r="PPD61" s="173"/>
      <c r="PPE61" s="173"/>
      <c r="PPF61" s="173"/>
      <c r="PPG61" s="173"/>
      <c r="PPH61" s="173"/>
      <c r="PPI61" s="173"/>
      <c r="PPJ61" s="173"/>
      <c r="PPK61" s="173"/>
      <c r="PPL61" s="173"/>
      <c r="PPM61" s="173"/>
      <c r="PPN61" s="173"/>
      <c r="PPO61" s="173"/>
      <c r="PPP61" s="173"/>
      <c r="PPQ61" s="173"/>
      <c r="PPR61" s="173"/>
      <c r="PPS61" s="173"/>
      <c r="PPT61" s="173"/>
      <c r="PPU61" s="173"/>
      <c r="PPV61" s="173"/>
      <c r="PPW61" s="173"/>
      <c r="PPX61" s="173"/>
      <c r="PPY61" s="173"/>
      <c r="PPZ61" s="173"/>
      <c r="PQA61" s="173"/>
      <c r="PQB61" s="173"/>
      <c r="PQC61" s="173"/>
      <c r="PQD61" s="173"/>
      <c r="PQE61" s="173"/>
      <c r="PQF61" s="173"/>
      <c r="PQG61" s="173"/>
      <c r="PQH61" s="173"/>
      <c r="PQI61" s="173"/>
      <c r="PQJ61" s="173"/>
      <c r="PQK61" s="173"/>
      <c r="PQL61" s="173"/>
      <c r="PQM61" s="173"/>
      <c r="PQN61" s="173"/>
      <c r="PQO61" s="173"/>
      <c r="PQP61" s="173"/>
      <c r="PQQ61" s="173"/>
      <c r="PQR61" s="173"/>
      <c r="PQS61" s="173"/>
      <c r="PQT61" s="173"/>
      <c r="PQU61" s="173"/>
      <c r="PQV61" s="173"/>
      <c r="PQW61" s="173"/>
      <c r="PQX61" s="173"/>
      <c r="PQY61" s="173"/>
      <c r="PQZ61" s="173"/>
      <c r="PRA61" s="173"/>
      <c r="PRB61" s="173"/>
      <c r="PRC61" s="173"/>
      <c r="PRD61" s="173"/>
      <c r="PRE61" s="173"/>
      <c r="PRF61" s="173"/>
      <c r="PRG61" s="173"/>
      <c r="PRH61" s="173"/>
      <c r="PRI61" s="173"/>
      <c r="PRJ61" s="173"/>
      <c r="PRK61" s="173"/>
      <c r="PRL61" s="173"/>
      <c r="PRM61" s="173"/>
      <c r="PRN61" s="173"/>
      <c r="PRO61" s="173"/>
      <c r="PRP61" s="173"/>
      <c r="PRQ61" s="173"/>
      <c r="PRR61" s="173"/>
      <c r="PRS61" s="173"/>
      <c r="PRT61" s="173"/>
      <c r="PRU61" s="173"/>
      <c r="PRV61" s="173"/>
      <c r="PRW61" s="173"/>
      <c r="PRX61" s="173"/>
      <c r="PRY61" s="173"/>
      <c r="PRZ61" s="173"/>
      <c r="PSA61" s="173"/>
      <c r="PSB61" s="173"/>
      <c r="PSC61" s="173"/>
      <c r="PSD61" s="173"/>
      <c r="PSE61" s="173"/>
      <c r="PSF61" s="173"/>
      <c r="PSG61" s="173"/>
      <c r="PSH61" s="173"/>
      <c r="PSI61" s="173"/>
      <c r="PSJ61" s="173"/>
      <c r="PSK61" s="173"/>
      <c r="PSL61" s="173"/>
      <c r="PSM61" s="173"/>
      <c r="PSN61" s="173"/>
      <c r="PSO61" s="173"/>
      <c r="PSP61" s="173"/>
      <c r="PSQ61" s="173"/>
      <c r="PSR61" s="173"/>
      <c r="PSS61" s="173"/>
      <c r="PST61" s="173"/>
      <c r="PSU61" s="173"/>
      <c r="PSV61" s="173"/>
      <c r="PSW61" s="173"/>
      <c r="PSX61" s="173"/>
      <c r="PSY61" s="173"/>
      <c r="PSZ61" s="173"/>
      <c r="PTA61" s="173"/>
      <c r="PTB61" s="173"/>
      <c r="PTC61" s="173"/>
      <c r="PTD61" s="173"/>
      <c r="PTE61" s="173"/>
      <c r="PTF61" s="173"/>
      <c r="PTG61" s="173"/>
      <c r="PTH61" s="173"/>
      <c r="PTI61" s="173"/>
      <c r="PTJ61" s="173"/>
      <c r="PTK61" s="173"/>
      <c r="PTL61" s="173"/>
      <c r="PTM61" s="173"/>
      <c r="PTN61" s="173"/>
      <c r="PTO61" s="173"/>
      <c r="PTP61" s="173"/>
      <c r="PTQ61" s="173"/>
      <c r="PTR61" s="173"/>
      <c r="PTS61" s="173"/>
      <c r="PTT61" s="173"/>
      <c r="PTU61" s="173"/>
      <c r="PTV61" s="173"/>
      <c r="PTW61" s="173"/>
      <c r="PTX61" s="173"/>
      <c r="PTY61" s="173"/>
      <c r="PTZ61" s="173"/>
      <c r="PUA61" s="173"/>
      <c r="PUB61" s="173"/>
      <c r="PUC61" s="173"/>
      <c r="PUD61" s="173"/>
      <c r="PUE61" s="173"/>
      <c r="PUF61" s="173"/>
      <c r="PUG61" s="173"/>
      <c r="PUH61" s="173"/>
      <c r="PUI61" s="173"/>
      <c r="PUJ61" s="173"/>
      <c r="PUK61" s="173"/>
      <c r="PUL61" s="173"/>
      <c r="PUM61" s="173"/>
      <c r="PUN61" s="173"/>
      <c r="PUO61" s="173"/>
      <c r="PUP61" s="173"/>
      <c r="PUQ61" s="173"/>
      <c r="PUR61" s="173"/>
      <c r="PUS61" s="173"/>
      <c r="PUT61" s="173"/>
      <c r="PUU61" s="173"/>
      <c r="PUV61" s="173"/>
      <c r="PUW61" s="173"/>
      <c r="PUX61" s="173"/>
      <c r="PUY61" s="173"/>
      <c r="PUZ61" s="173"/>
      <c r="PVA61" s="173"/>
      <c r="PVB61" s="173"/>
      <c r="PVC61" s="173"/>
      <c r="PVD61" s="173"/>
      <c r="PVE61" s="173"/>
      <c r="PVF61" s="173"/>
      <c r="PVG61" s="173"/>
      <c r="PVH61" s="173"/>
      <c r="PVI61" s="173"/>
      <c r="PVJ61" s="173"/>
      <c r="PVK61" s="173"/>
      <c r="PVL61" s="173"/>
      <c r="PVM61" s="173"/>
      <c r="PVN61" s="173"/>
      <c r="PVO61" s="173"/>
      <c r="PVP61" s="173"/>
      <c r="PVQ61" s="173"/>
      <c r="PVR61" s="173"/>
      <c r="PVS61" s="173"/>
      <c r="PVT61" s="173"/>
      <c r="PVU61" s="173"/>
      <c r="PVV61" s="173"/>
      <c r="PVW61" s="173"/>
      <c r="PVX61" s="173"/>
      <c r="PVY61" s="173"/>
      <c r="PVZ61" s="173"/>
      <c r="PWA61" s="173"/>
      <c r="PWB61" s="173"/>
      <c r="PWC61" s="173"/>
      <c r="PWD61" s="173"/>
      <c r="PWE61" s="173"/>
      <c r="PWF61" s="173"/>
      <c r="PWG61" s="173"/>
      <c r="PWH61" s="173"/>
      <c r="PWI61" s="173"/>
      <c r="PWJ61" s="173"/>
      <c r="PWK61" s="173"/>
      <c r="PWL61" s="173"/>
      <c r="PWM61" s="173"/>
      <c r="PWN61" s="173"/>
      <c r="PWO61" s="173"/>
      <c r="PWP61" s="173"/>
      <c r="PWQ61" s="173"/>
      <c r="PWR61" s="173"/>
      <c r="PWS61" s="173"/>
      <c r="PWT61" s="173"/>
      <c r="PWU61" s="173"/>
      <c r="PWV61" s="173"/>
      <c r="PWW61" s="173"/>
      <c r="PWX61" s="173"/>
      <c r="PWY61" s="173"/>
      <c r="PWZ61" s="173"/>
      <c r="PXA61" s="173"/>
      <c r="PXB61" s="173"/>
      <c r="PXC61" s="173"/>
      <c r="PXD61" s="173"/>
      <c r="PXE61" s="173"/>
      <c r="PXF61" s="173"/>
      <c r="PXG61" s="173"/>
      <c r="PXH61" s="173"/>
      <c r="PXI61" s="173"/>
      <c r="PXJ61" s="173"/>
      <c r="PXK61" s="173"/>
      <c r="PXL61" s="173"/>
      <c r="PXM61" s="173"/>
      <c r="PXN61" s="173"/>
      <c r="PXO61" s="173"/>
      <c r="PXP61" s="173"/>
      <c r="PXQ61" s="173"/>
      <c r="PXR61" s="173"/>
      <c r="PXS61" s="173"/>
      <c r="PXT61" s="173"/>
      <c r="PXU61" s="173"/>
      <c r="PXV61" s="173"/>
      <c r="PXW61" s="173"/>
      <c r="PXX61" s="173"/>
      <c r="PXY61" s="173"/>
      <c r="PXZ61" s="173"/>
      <c r="PYA61" s="173"/>
      <c r="PYB61" s="173"/>
      <c r="PYC61" s="173"/>
      <c r="PYD61" s="173"/>
      <c r="PYE61" s="173"/>
      <c r="PYF61" s="173"/>
      <c r="PYG61" s="173"/>
      <c r="PYH61" s="173"/>
      <c r="PYI61" s="173"/>
      <c r="PYJ61" s="173"/>
      <c r="PYK61" s="173"/>
      <c r="PYL61" s="173"/>
      <c r="PYM61" s="173"/>
      <c r="PYN61" s="173"/>
      <c r="PYO61" s="173"/>
      <c r="PYP61" s="173"/>
      <c r="PYQ61" s="173"/>
      <c r="PYR61" s="173"/>
      <c r="PYS61" s="173"/>
      <c r="PYT61" s="173"/>
      <c r="PYU61" s="173"/>
      <c r="PYV61" s="173"/>
      <c r="PYW61" s="173"/>
      <c r="PYX61" s="173"/>
      <c r="PYY61" s="173"/>
      <c r="PYZ61" s="173"/>
      <c r="PZA61" s="173"/>
      <c r="PZB61" s="173"/>
      <c r="PZC61" s="173"/>
      <c r="PZD61" s="173"/>
      <c r="PZE61" s="173"/>
      <c r="PZF61" s="173"/>
      <c r="PZG61" s="173"/>
      <c r="PZH61" s="173"/>
      <c r="PZI61" s="173"/>
      <c r="PZJ61" s="173"/>
      <c r="PZK61" s="173"/>
      <c r="PZL61" s="173"/>
      <c r="PZM61" s="173"/>
      <c r="PZN61" s="173"/>
      <c r="PZO61" s="173"/>
      <c r="PZP61" s="173"/>
      <c r="PZQ61" s="173"/>
      <c r="PZR61" s="173"/>
      <c r="PZS61" s="173"/>
      <c r="PZT61" s="173"/>
      <c r="PZU61" s="173"/>
      <c r="PZV61" s="173"/>
      <c r="PZW61" s="173"/>
      <c r="PZX61" s="173"/>
      <c r="PZY61" s="173"/>
      <c r="PZZ61" s="173"/>
      <c r="QAA61" s="173"/>
      <c r="QAB61" s="173"/>
      <c r="QAC61" s="173"/>
      <c r="QAD61" s="173"/>
      <c r="QAE61" s="173"/>
      <c r="QAF61" s="173"/>
      <c r="QAG61" s="173"/>
      <c r="QAH61" s="173"/>
      <c r="QAI61" s="173"/>
      <c r="QAJ61" s="173"/>
      <c r="QAK61" s="173"/>
      <c r="QAL61" s="173"/>
      <c r="QAM61" s="173"/>
      <c r="QAN61" s="173"/>
      <c r="QAO61" s="173"/>
      <c r="QAP61" s="173"/>
      <c r="QAQ61" s="173"/>
      <c r="QAR61" s="173"/>
      <c r="QAS61" s="173"/>
      <c r="QAT61" s="173"/>
      <c r="QAU61" s="173"/>
      <c r="QAV61" s="173"/>
      <c r="QAW61" s="173"/>
      <c r="QAX61" s="173"/>
      <c r="QAY61" s="173"/>
      <c r="QAZ61" s="173"/>
      <c r="QBA61" s="173"/>
      <c r="QBB61" s="173"/>
      <c r="QBC61" s="173"/>
      <c r="QBD61" s="173"/>
      <c r="QBE61" s="173"/>
      <c r="QBF61" s="173"/>
      <c r="QBG61" s="173"/>
      <c r="QBH61" s="173"/>
      <c r="QBI61" s="173"/>
      <c r="QBJ61" s="173"/>
      <c r="QBK61" s="173"/>
      <c r="QBL61" s="173"/>
      <c r="QBM61" s="173"/>
      <c r="QBN61" s="173"/>
      <c r="QBO61" s="173"/>
      <c r="QBP61" s="173"/>
      <c r="QBQ61" s="173"/>
      <c r="QBR61" s="173"/>
      <c r="QBS61" s="173"/>
      <c r="QBT61" s="173"/>
      <c r="QBU61" s="173"/>
      <c r="QBV61" s="173"/>
      <c r="QBW61" s="173"/>
      <c r="QBX61" s="173"/>
      <c r="QBY61" s="173"/>
      <c r="QBZ61" s="173"/>
      <c r="QCA61" s="173"/>
      <c r="QCB61" s="173"/>
      <c r="QCC61" s="173"/>
      <c r="QCD61" s="173"/>
      <c r="QCE61" s="173"/>
      <c r="QCF61" s="173"/>
      <c r="QCG61" s="173"/>
      <c r="QCH61" s="173"/>
      <c r="QCI61" s="173"/>
      <c r="QCJ61" s="173"/>
      <c r="QCK61" s="173"/>
      <c r="QCL61" s="173"/>
      <c r="QCM61" s="173"/>
      <c r="QCN61" s="173"/>
      <c r="QCO61" s="173"/>
      <c r="QCP61" s="173"/>
      <c r="QCQ61" s="173"/>
      <c r="QCR61" s="173"/>
      <c r="QCS61" s="173"/>
      <c r="QCT61" s="173"/>
      <c r="QCU61" s="173"/>
      <c r="QCV61" s="173"/>
      <c r="QCW61" s="173"/>
      <c r="QCX61" s="173"/>
      <c r="QCY61" s="173"/>
      <c r="QCZ61" s="173"/>
      <c r="QDA61" s="173"/>
      <c r="QDB61" s="173"/>
      <c r="QDC61" s="173"/>
      <c r="QDD61" s="173"/>
      <c r="QDE61" s="173"/>
      <c r="QDF61" s="173"/>
      <c r="QDG61" s="173"/>
      <c r="QDH61" s="173"/>
      <c r="QDI61" s="173"/>
      <c r="QDJ61" s="173"/>
      <c r="QDK61" s="173"/>
      <c r="QDL61" s="173"/>
      <c r="QDM61" s="173"/>
      <c r="QDN61" s="173"/>
      <c r="QDO61" s="173"/>
      <c r="QDP61" s="173"/>
      <c r="QDQ61" s="173"/>
      <c r="QDR61" s="173"/>
      <c r="QDS61" s="173"/>
      <c r="QDT61" s="173"/>
      <c r="QDU61" s="173"/>
      <c r="QDV61" s="173"/>
      <c r="QDW61" s="173"/>
      <c r="QDX61" s="173"/>
      <c r="QDY61" s="173"/>
      <c r="QDZ61" s="173"/>
      <c r="QEA61" s="173"/>
      <c r="QEB61" s="173"/>
      <c r="QEC61" s="173"/>
      <c r="QED61" s="173"/>
      <c r="QEE61" s="173"/>
      <c r="QEF61" s="173"/>
      <c r="QEG61" s="173"/>
      <c r="QEH61" s="173"/>
      <c r="QEI61" s="173"/>
      <c r="QEJ61" s="173"/>
      <c r="QEK61" s="173"/>
      <c r="QEL61" s="173"/>
      <c r="QEM61" s="173"/>
      <c r="QEN61" s="173"/>
      <c r="QEO61" s="173"/>
      <c r="QEP61" s="173"/>
      <c r="QEQ61" s="173"/>
      <c r="QER61" s="173"/>
      <c r="QES61" s="173"/>
      <c r="QET61" s="173"/>
      <c r="QEU61" s="173"/>
      <c r="QEV61" s="173"/>
      <c r="QEW61" s="173"/>
      <c r="QEX61" s="173"/>
      <c r="QEY61" s="173"/>
      <c r="QEZ61" s="173"/>
      <c r="QFA61" s="173"/>
      <c r="QFB61" s="173"/>
      <c r="QFC61" s="173"/>
      <c r="QFD61" s="173"/>
      <c r="QFE61" s="173"/>
      <c r="QFF61" s="173"/>
      <c r="QFG61" s="173"/>
      <c r="QFH61" s="173"/>
      <c r="QFI61" s="173"/>
      <c r="QFJ61" s="173"/>
      <c r="QFK61" s="173"/>
      <c r="QFL61" s="173"/>
      <c r="QFM61" s="173"/>
      <c r="QFN61" s="173"/>
      <c r="QFO61" s="173"/>
      <c r="QFP61" s="173"/>
      <c r="QFQ61" s="173"/>
      <c r="QFR61" s="173"/>
      <c r="QFS61" s="173"/>
      <c r="QFT61" s="173"/>
      <c r="QFU61" s="173"/>
      <c r="QFV61" s="173"/>
      <c r="QFW61" s="173"/>
      <c r="QFX61" s="173"/>
      <c r="QFY61" s="173"/>
      <c r="QFZ61" s="173"/>
      <c r="QGA61" s="173"/>
      <c r="QGB61" s="173"/>
      <c r="QGC61" s="173"/>
      <c r="QGD61" s="173"/>
      <c r="QGE61" s="173"/>
      <c r="QGF61" s="173"/>
      <c r="QGG61" s="173"/>
      <c r="QGH61" s="173"/>
      <c r="QGI61" s="173"/>
      <c r="QGJ61" s="173"/>
      <c r="QGK61" s="173"/>
      <c r="QGL61" s="173"/>
      <c r="QGM61" s="173"/>
      <c r="QGN61" s="173"/>
      <c r="QGO61" s="173"/>
      <c r="QGP61" s="173"/>
      <c r="QGQ61" s="173"/>
      <c r="QGR61" s="173"/>
      <c r="QGS61" s="173"/>
      <c r="QGT61" s="173"/>
      <c r="QGU61" s="173"/>
      <c r="QGV61" s="173"/>
      <c r="QGW61" s="173"/>
      <c r="QGX61" s="173"/>
      <c r="QGY61" s="173"/>
      <c r="QGZ61" s="173"/>
      <c r="QHA61" s="173"/>
      <c r="QHB61" s="173"/>
      <c r="QHC61" s="173"/>
      <c r="QHD61" s="173"/>
      <c r="QHE61" s="173"/>
      <c r="QHF61" s="173"/>
      <c r="QHG61" s="173"/>
      <c r="QHH61" s="173"/>
      <c r="QHI61" s="173"/>
      <c r="QHJ61" s="173"/>
      <c r="QHK61" s="173"/>
      <c r="QHL61" s="173"/>
      <c r="QHM61" s="173"/>
      <c r="QHN61" s="173"/>
      <c r="QHO61" s="173"/>
      <c r="QHP61" s="173"/>
      <c r="QHQ61" s="173"/>
      <c r="QHR61" s="173"/>
      <c r="QHS61" s="173"/>
      <c r="QHT61" s="173"/>
      <c r="QHU61" s="173"/>
      <c r="QHV61" s="173"/>
      <c r="QHW61" s="173"/>
      <c r="QHX61" s="173"/>
      <c r="QHY61" s="173"/>
      <c r="QHZ61" s="173"/>
      <c r="QIA61" s="173"/>
      <c r="QIB61" s="173"/>
      <c r="QIC61" s="173"/>
      <c r="QID61" s="173"/>
      <c r="QIE61" s="173"/>
      <c r="QIF61" s="173"/>
      <c r="QIG61" s="173"/>
      <c r="QIH61" s="173"/>
      <c r="QII61" s="173"/>
      <c r="QIJ61" s="173"/>
      <c r="QIK61" s="173"/>
      <c r="QIL61" s="173"/>
      <c r="QIM61" s="173"/>
      <c r="QIN61" s="173"/>
      <c r="QIO61" s="173"/>
      <c r="QIP61" s="173"/>
      <c r="QIQ61" s="173"/>
      <c r="QIR61" s="173"/>
      <c r="QIS61" s="173"/>
      <c r="QIT61" s="173"/>
      <c r="QIU61" s="173"/>
      <c r="QIV61" s="173"/>
      <c r="QIW61" s="173"/>
      <c r="QIX61" s="173"/>
      <c r="QIY61" s="173"/>
      <c r="QIZ61" s="173"/>
      <c r="QJA61" s="173"/>
      <c r="QJB61" s="173"/>
      <c r="QJC61" s="173"/>
      <c r="QJD61" s="173"/>
      <c r="QJE61" s="173"/>
      <c r="QJF61" s="173"/>
      <c r="QJG61" s="173"/>
      <c r="QJH61" s="173"/>
      <c r="QJI61" s="173"/>
      <c r="QJJ61" s="173"/>
      <c r="QJK61" s="173"/>
      <c r="QJL61" s="173"/>
      <c r="QJM61" s="173"/>
      <c r="QJN61" s="173"/>
      <c r="QJO61" s="173"/>
      <c r="QJP61" s="173"/>
      <c r="QJQ61" s="173"/>
      <c r="QJR61" s="173"/>
      <c r="QJS61" s="173"/>
      <c r="QJT61" s="173"/>
      <c r="QJU61" s="173"/>
      <c r="QJV61" s="173"/>
      <c r="QJW61" s="173"/>
      <c r="QJX61" s="173"/>
      <c r="QJY61" s="173"/>
      <c r="QJZ61" s="173"/>
      <c r="QKA61" s="173"/>
      <c r="QKB61" s="173"/>
      <c r="QKC61" s="173"/>
      <c r="QKD61" s="173"/>
      <c r="QKE61" s="173"/>
      <c r="QKF61" s="173"/>
      <c r="QKG61" s="173"/>
      <c r="QKH61" s="173"/>
      <c r="QKI61" s="173"/>
      <c r="QKJ61" s="173"/>
      <c r="QKK61" s="173"/>
      <c r="QKL61" s="173"/>
      <c r="QKM61" s="173"/>
      <c r="QKN61" s="173"/>
      <c r="QKO61" s="173"/>
      <c r="QKP61" s="173"/>
      <c r="QKQ61" s="173"/>
      <c r="QKR61" s="173"/>
      <c r="QKS61" s="173"/>
      <c r="QKT61" s="173"/>
      <c r="QKU61" s="173"/>
      <c r="QKV61" s="173"/>
      <c r="QKW61" s="173"/>
      <c r="QKX61" s="173"/>
      <c r="QKY61" s="173"/>
      <c r="QKZ61" s="173"/>
      <c r="QLA61" s="173"/>
      <c r="QLB61" s="173"/>
      <c r="QLC61" s="173"/>
      <c r="QLD61" s="173"/>
      <c r="QLE61" s="173"/>
      <c r="QLF61" s="173"/>
      <c r="QLG61" s="173"/>
      <c r="QLH61" s="173"/>
      <c r="QLI61" s="173"/>
      <c r="QLJ61" s="173"/>
      <c r="QLK61" s="173"/>
      <c r="QLL61" s="173"/>
      <c r="QLM61" s="173"/>
      <c r="QLN61" s="173"/>
      <c r="QLO61" s="173"/>
      <c r="QLP61" s="173"/>
      <c r="QLQ61" s="173"/>
      <c r="QLR61" s="173"/>
      <c r="QLS61" s="173"/>
      <c r="QLT61" s="173"/>
      <c r="QLU61" s="173"/>
      <c r="QLV61" s="173"/>
      <c r="QLW61" s="173"/>
      <c r="QLX61" s="173"/>
      <c r="QLY61" s="173"/>
      <c r="QLZ61" s="173"/>
      <c r="QMA61" s="173"/>
      <c r="QMB61" s="173"/>
      <c r="QMC61" s="173"/>
      <c r="QMD61" s="173"/>
      <c r="QME61" s="173"/>
      <c r="QMF61" s="173"/>
      <c r="QMG61" s="173"/>
      <c r="QMH61" s="173"/>
      <c r="QMI61" s="173"/>
      <c r="QMJ61" s="173"/>
      <c r="QMK61" s="173"/>
      <c r="QML61" s="173"/>
      <c r="QMM61" s="173"/>
      <c r="QMN61" s="173"/>
      <c r="QMO61" s="173"/>
      <c r="QMP61" s="173"/>
      <c r="QMQ61" s="173"/>
      <c r="QMR61" s="173"/>
      <c r="QMS61" s="173"/>
      <c r="QMT61" s="173"/>
      <c r="QMU61" s="173"/>
      <c r="QMV61" s="173"/>
      <c r="QMW61" s="173"/>
      <c r="QMX61" s="173"/>
      <c r="QMY61" s="173"/>
      <c r="QMZ61" s="173"/>
      <c r="QNA61" s="173"/>
      <c r="QNB61" s="173"/>
      <c r="QNC61" s="173"/>
      <c r="QND61" s="173"/>
      <c r="QNE61" s="173"/>
      <c r="QNF61" s="173"/>
      <c r="QNG61" s="173"/>
      <c r="QNH61" s="173"/>
      <c r="QNI61" s="173"/>
      <c r="QNJ61" s="173"/>
      <c r="QNK61" s="173"/>
      <c r="QNL61" s="173"/>
      <c r="QNM61" s="173"/>
      <c r="QNN61" s="173"/>
      <c r="QNO61" s="173"/>
      <c r="QNP61" s="173"/>
      <c r="QNQ61" s="173"/>
      <c r="QNR61" s="173"/>
      <c r="QNS61" s="173"/>
      <c r="QNT61" s="173"/>
      <c r="QNU61" s="173"/>
      <c r="QNV61" s="173"/>
      <c r="QNW61" s="173"/>
      <c r="QNX61" s="173"/>
      <c r="QNY61" s="173"/>
      <c r="QNZ61" s="173"/>
      <c r="QOA61" s="173"/>
      <c r="QOB61" s="173"/>
      <c r="QOC61" s="173"/>
      <c r="QOD61" s="173"/>
      <c r="QOE61" s="173"/>
      <c r="QOF61" s="173"/>
      <c r="QOG61" s="173"/>
      <c r="QOH61" s="173"/>
      <c r="QOI61" s="173"/>
      <c r="QOJ61" s="173"/>
      <c r="QOK61" s="173"/>
      <c r="QOL61" s="173"/>
      <c r="QOM61" s="173"/>
      <c r="QON61" s="173"/>
      <c r="QOO61" s="173"/>
      <c r="QOP61" s="173"/>
      <c r="QOQ61" s="173"/>
      <c r="QOR61" s="173"/>
      <c r="QOS61" s="173"/>
      <c r="QOT61" s="173"/>
      <c r="QOU61" s="173"/>
      <c r="QOV61" s="173"/>
      <c r="QOW61" s="173"/>
      <c r="QOX61" s="173"/>
      <c r="QOY61" s="173"/>
      <c r="QOZ61" s="173"/>
      <c r="QPA61" s="173"/>
      <c r="QPB61" s="173"/>
      <c r="QPC61" s="173"/>
      <c r="QPD61" s="173"/>
      <c r="QPE61" s="173"/>
      <c r="QPF61" s="173"/>
      <c r="QPG61" s="173"/>
      <c r="QPH61" s="173"/>
      <c r="QPI61" s="173"/>
      <c r="QPJ61" s="173"/>
      <c r="QPK61" s="173"/>
      <c r="QPL61" s="173"/>
      <c r="QPM61" s="173"/>
      <c r="QPN61" s="173"/>
      <c r="QPO61" s="173"/>
      <c r="QPP61" s="173"/>
      <c r="QPQ61" s="173"/>
      <c r="QPR61" s="173"/>
      <c r="QPS61" s="173"/>
      <c r="QPT61" s="173"/>
      <c r="QPU61" s="173"/>
      <c r="QPV61" s="173"/>
      <c r="QPW61" s="173"/>
      <c r="QPX61" s="173"/>
      <c r="QPY61" s="173"/>
      <c r="QPZ61" s="173"/>
      <c r="QQA61" s="173"/>
      <c r="QQB61" s="173"/>
      <c r="QQC61" s="173"/>
      <c r="QQD61" s="173"/>
      <c r="QQE61" s="173"/>
      <c r="QQF61" s="173"/>
      <c r="QQG61" s="173"/>
      <c r="QQH61" s="173"/>
      <c r="QQI61" s="173"/>
      <c r="QQJ61" s="173"/>
      <c r="QQK61" s="173"/>
      <c r="QQL61" s="173"/>
      <c r="QQM61" s="173"/>
      <c r="QQN61" s="173"/>
      <c r="QQO61" s="173"/>
      <c r="QQP61" s="173"/>
      <c r="QQQ61" s="173"/>
      <c r="QQR61" s="173"/>
      <c r="QQS61" s="173"/>
      <c r="QQT61" s="173"/>
      <c r="QQU61" s="173"/>
      <c r="QQV61" s="173"/>
      <c r="QQW61" s="173"/>
      <c r="QQX61" s="173"/>
      <c r="QQY61" s="173"/>
      <c r="QQZ61" s="173"/>
      <c r="QRA61" s="173"/>
      <c r="QRB61" s="173"/>
      <c r="QRC61" s="173"/>
      <c r="QRD61" s="173"/>
      <c r="QRE61" s="173"/>
      <c r="QRF61" s="173"/>
      <c r="QRG61" s="173"/>
      <c r="QRH61" s="173"/>
      <c r="QRI61" s="173"/>
      <c r="QRJ61" s="173"/>
      <c r="QRK61" s="173"/>
      <c r="QRL61" s="173"/>
      <c r="QRM61" s="173"/>
      <c r="QRN61" s="173"/>
      <c r="QRO61" s="173"/>
      <c r="QRP61" s="173"/>
      <c r="QRQ61" s="173"/>
      <c r="QRR61" s="173"/>
      <c r="QRS61" s="173"/>
      <c r="QRT61" s="173"/>
      <c r="QRU61" s="173"/>
      <c r="QRV61" s="173"/>
      <c r="QRW61" s="173"/>
      <c r="QRX61" s="173"/>
      <c r="QRY61" s="173"/>
      <c r="QRZ61" s="173"/>
      <c r="QSA61" s="173"/>
      <c r="QSB61" s="173"/>
      <c r="QSC61" s="173"/>
      <c r="QSD61" s="173"/>
      <c r="QSE61" s="173"/>
      <c r="QSF61" s="173"/>
      <c r="QSG61" s="173"/>
      <c r="QSH61" s="173"/>
      <c r="QSI61" s="173"/>
      <c r="QSJ61" s="173"/>
      <c r="QSK61" s="173"/>
      <c r="QSL61" s="173"/>
      <c r="QSM61" s="173"/>
      <c r="QSN61" s="173"/>
      <c r="QSO61" s="173"/>
      <c r="QSP61" s="173"/>
      <c r="QSQ61" s="173"/>
      <c r="QSR61" s="173"/>
      <c r="QSS61" s="173"/>
      <c r="QST61" s="173"/>
      <c r="QSU61" s="173"/>
      <c r="QSV61" s="173"/>
      <c r="QSW61" s="173"/>
      <c r="QSX61" s="173"/>
      <c r="QSY61" s="173"/>
      <c r="QSZ61" s="173"/>
      <c r="QTA61" s="173"/>
      <c r="QTB61" s="173"/>
      <c r="QTC61" s="173"/>
      <c r="QTD61" s="173"/>
      <c r="QTE61" s="173"/>
      <c r="QTF61" s="173"/>
      <c r="QTG61" s="173"/>
      <c r="QTH61" s="173"/>
      <c r="QTI61" s="173"/>
      <c r="QTJ61" s="173"/>
      <c r="QTK61" s="173"/>
      <c r="QTL61" s="173"/>
      <c r="QTM61" s="173"/>
      <c r="QTN61" s="173"/>
      <c r="QTO61" s="173"/>
      <c r="QTP61" s="173"/>
      <c r="QTQ61" s="173"/>
      <c r="QTR61" s="173"/>
      <c r="QTS61" s="173"/>
      <c r="QTT61" s="173"/>
      <c r="QTU61" s="173"/>
      <c r="QTV61" s="173"/>
      <c r="QTW61" s="173"/>
      <c r="QTX61" s="173"/>
      <c r="QTY61" s="173"/>
      <c r="QTZ61" s="173"/>
      <c r="QUA61" s="173"/>
      <c r="QUB61" s="173"/>
      <c r="QUC61" s="173"/>
      <c r="QUD61" s="173"/>
      <c r="QUE61" s="173"/>
      <c r="QUF61" s="173"/>
      <c r="QUG61" s="173"/>
      <c r="QUH61" s="173"/>
      <c r="QUI61" s="173"/>
      <c r="QUJ61" s="173"/>
      <c r="QUK61" s="173"/>
      <c r="QUL61" s="173"/>
      <c r="QUM61" s="173"/>
      <c r="QUN61" s="173"/>
      <c r="QUO61" s="173"/>
      <c r="QUP61" s="173"/>
      <c r="QUQ61" s="173"/>
      <c r="QUR61" s="173"/>
      <c r="QUS61" s="173"/>
      <c r="QUT61" s="173"/>
      <c r="QUU61" s="173"/>
      <c r="QUV61" s="173"/>
      <c r="QUW61" s="173"/>
      <c r="QUX61" s="173"/>
      <c r="QUY61" s="173"/>
      <c r="QUZ61" s="173"/>
      <c r="QVA61" s="173"/>
      <c r="QVB61" s="173"/>
      <c r="QVC61" s="173"/>
      <c r="QVD61" s="173"/>
      <c r="QVE61" s="173"/>
      <c r="QVF61" s="173"/>
      <c r="QVG61" s="173"/>
      <c r="QVH61" s="173"/>
      <c r="QVI61" s="173"/>
      <c r="QVJ61" s="173"/>
      <c r="QVK61" s="173"/>
      <c r="QVL61" s="173"/>
      <c r="QVM61" s="173"/>
      <c r="QVN61" s="173"/>
      <c r="QVO61" s="173"/>
      <c r="QVP61" s="173"/>
      <c r="QVQ61" s="173"/>
      <c r="QVR61" s="173"/>
      <c r="QVS61" s="173"/>
      <c r="QVT61" s="173"/>
      <c r="QVU61" s="173"/>
      <c r="QVV61" s="173"/>
      <c r="QVW61" s="173"/>
      <c r="QVX61" s="173"/>
      <c r="QVY61" s="173"/>
      <c r="QVZ61" s="173"/>
      <c r="QWA61" s="173"/>
      <c r="QWB61" s="173"/>
      <c r="QWC61" s="173"/>
      <c r="QWD61" s="173"/>
      <c r="QWE61" s="173"/>
      <c r="QWF61" s="173"/>
      <c r="QWG61" s="173"/>
      <c r="QWH61" s="173"/>
      <c r="QWI61" s="173"/>
      <c r="QWJ61" s="173"/>
      <c r="QWK61" s="173"/>
      <c r="QWL61" s="173"/>
      <c r="QWM61" s="173"/>
      <c r="QWN61" s="173"/>
      <c r="QWO61" s="173"/>
      <c r="QWP61" s="173"/>
      <c r="QWQ61" s="173"/>
      <c r="QWR61" s="173"/>
      <c r="QWS61" s="173"/>
      <c r="QWT61" s="173"/>
      <c r="QWU61" s="173"/>
      <c r="QWV61" s="173"/>
      <c r="QWW61" s="173"/>
      <c r="QWX61" s="173"/>
      <c r="QWY61" s="173"/>
      <c r="QWZ61" s="173"/>
      <c r="QXA61" s="173"/>
      <c r="QXB61" s="173"/>
      <c r="QXC61" s="173"/>
      <c r="QXD61" s="173"/>
      <c r="QXE61" s="173"/>
      <c r="QXF61" s="173"/>
      <c r="QXG61" s="173"/>
      <c r="QXH61" s="173"/>
      <c r="QXI61" s="173"/>
      <c r="QXJ61" s="173"/>
      <c r="QXK61" s="173"/>
      <c r="QXL61" s="173"/>
      <c r="QXM61" s="173"/>
      <c r="QXN61" s="173"/>
      <c r="QXO61" s="173"/>
      <c r="QXP61" s="173"/>
      <c r="QXQ61" s="173"/>
      <c r="QXR61" s="173"/>
      <c r="QXS61" s="173"/>
      <c r="QXT61" s="173"/>
      <c r="QXU61" s="173"/>
      <c r="QXV61" s="173"/>
      <c r="QXW61" s="173"/>
      <c r="QXX61" s="173"/>
      <c r="QXY61" s="173"/>
      <c r="QXZ61" s="173"/>
      <c r="QYA61" s="173"/>
      <c r="QYB61" s="173"/>
      <c r="QYC61" s="173"/>
      <c r="QYD61" s="173"/>
      <c r="QYE61" s="173"/>
      <c r="QYF61" s="173"/>
      <c r="QYG61" s="173"/>
      <c r="QYH61" s="173"/>
      <c r="QYI61" s="173"/>
      <c r="QYJ61" s="173"/>
      <c r="QYK61" s="173"/>
      <c r="QYL61" s="173"/>
      <c r="QYM61" s="173"/>
      <c r="QYN61" s="173"/>
      <c r="QYO61" s="173"/>
      <c r="QYP61" s="173"/>
      <c r="QYQ61" s="173"/>
      <c r="QYR61" s="173"/>
      <c r="QYS61" s="173"/>
      <c r="QYT61" s="173"/>
      <c r="QYU61" s="173"/>
      <c r="QYV61" s="173"/>
      <c r="QYW61" s="173"/>
      <c r="QYX61" s="173"/>
      <c r="QYY61" s="173"/>
      <c r="QYZ61" s="173"/>
      <c r="QZA61" s="173"/>
      <c r="QZB61" s="173"/>
      <c r="QZC61" s="173"/>
      <c r="QZD61" s="173"/>
      <c r="QZE61" s="173"/>
      <c r="QZF61" s="173"/>
      <c r="QZG61" s="173"/>
      <c r="QZH61" s="173"/>
      <c r="QZI61" s="173"/>
      <c r="QZJ61" s="173"/>
      <c r="QZK61" s="173"/>
      <c r="QZL61" s="173"/>
      <c r="QZM61" s="173"/>
      <c r="QZN61" s="173"/>
      <c r="QZO61" s="173"/>
      <c r="QZP61" s="173"/>
      <c r="QZQ61" s="173"/>
      <c r="QZR61" s="173"/>
      <c r="QZS61" s="173"/>
      <c r="QZT61" s="173"/>
      <c r="QZU61" s="173"/>
      <c r="QZV61" s="173"/>
      <c r="QZW61" s="173"/>
      <c r="QZX61" s="173"/>
      <c r="QZY61" s="173"/>
      <c r="QZZ61" s="173"/>
      <c r="RAA61" s="173"/>
      <c r="RAB61" s="173"/>
      <c r="RAC61" s="173"/>
      <c r="RAD61" s="173"/>
      <c r="RAE61" s="173"/>
      <c r="RAF61" s="173"/>
      <c r="RAG61" s="173"/>
      <c r="RAH61" s="173"/>
      <c r="RAI61" s="173"/>
      <c r="RAJ61" s="173"/>
      <c r="RAK61" s="173"/>
      <c r="RAL61" s="173"/>
      <c r="RAM61" s="173"/>
      <c r="RAN61" s="173"/>
      <c r="RAO61" s="173"/>
      <c r="RAP61" s="173"/>
      <c r="RAQ61" s="173"/>
      <c r="RAR61" s="173"/>
      <c r="RAS61" s="173"/>
      <c r="RAT61" s="173"/>
      <c r="RAU61" s="173"/>
      <c r="RAV61" s="173"/>
      <c r="RAW61" s="173"/>
      <c r="RAX61" s="173"/>
      <c r="RAY61" s="173"/>
      <c r="RAZ61" s="173"/>
      <c r="RBA61" s="173"/>
      <c r="RBB61" s="173"/>
      <c r="RBC61" s="173"/>
      <c r="RBD61" s="173"/>
      <c r="RBE61" s="173"/>
      <c r="RBF61" s="173"/>
      <c r="RBG61" s="173"/>
      <c r="RBH61" s="173"/>
      <c r="RBI61" s="173"/>
      <c r="RBJ61" s="173"/>
      <c r="RBK61" s="173"/>
      <c r="RBL61" s="173"/>
      <c r="RBM61" s="173"/>
      <c r="RBN61" s="173"/>
      <c r="RBO61" s="173"/>
      <c r="RBP61" s="173"/>
      <c r="RBQ61" s="173"/>
      <c r="RBR61" s="173"/>
      <c r="RBS61" s="173"/>
      <c r="RBT61" s="173"/>
      <c r="RBU61" s="173"/>
      <c r="RBV61" s="173"/>
      <c r="RBW61" s="173"/>
      <c r="RBX61" s="173"/>
      <c r="RBY61" s="173"/>
      <c r="RBZ61" s="173"/>
      <c r="RCA61" s="173"/>
      <c r="RCB61" s="173"/>
      <c r="RCC61" s="173"/>
      <c r="RCD61" s="173"/>
      <c r="RCE61" s="173"/>
      <c r="RCF61" s="173"/>
      <c r="RCG61" s="173"/>
      <c r="RCH61" s="173"/>
      <c r="RCI61" s="173"/>
      <c r="RCJ61" s="173"/>
      <c r="RCK61" s="173"/>
      <c r="RCL61" s="173"/>
      <c r="RCM61" s="173"/>
      <c r="RCN61" s="173"/>
      <c r="RCO61" s="173"/>
      <c r="RCP61" s="173"/>
      <c r="RCQ61" s="173"/>
      <c r="RCR61" s="173"/>
      <c r="RCS61" s="173"/>
      <c r="RCT61" s="173"/>
      <c r="RCU61" s="173"/>
      <c r="RCV61" s="173"/>
      <c r="RCW61" s="173"/>
      <c r="RCX61" s="173"/>
      <c r="RCY61" s="173"/>
      <c r="RCZ61" s="173"/>
      <c r="RDA61" s="173"/>
      <c r="RDB61" s="173"/>
      <c r="RDC61" s="173"/>
      <c r="RDD61" s="173"/>
      <c r="RDE61" s="173"/>
      <c r="RDF61" s="173"/>
      <c r="RDG61" s="173"/>
      <c r="RDH61" s="173"/>
      <c r="RDI61" s="173"/>
      <c r="RDJ61" s="173"/>
      <c r="RDK61" s="173"/>
      <c r="RDL61" s="173"/>
      <c r="RDM61" s="173"/>
      <c r="RDN61" s="173"/>
      <c r="RDO61" s="173"/>
      <c r="RDP61" s="173"/>
      <c r="RDQ61" s="173"/>
      <c r="RDR61" s="173"/>
      <c r="RDS61" s="173"/>
      <c r="RDT61" s="173"/>
      <c r="RDU61" s="173"/>
      <c r="RDV61" s="173"/>
      <c r="RDW61" s="173"/>
      <c r="RDX61" s="173"/>
      <c r="RDY61" s="173"/>
      <c r="RDZ61" s="173"/>
      <c r="REA61" s="173"/>
      <c r="REB61" s="173"/>
      <c r="REC61" s="173"/>
      <c r="RED61" s="173"/>
      <c r="REE61" s="173"/>
      <c r="REF61" s="173"/>
      <c r="REG61" s="173"/>
      <c r="REH61" s="173"/>
      <c r="REI61" s="173"/>
      <c r="REJ61" s="173"/>
      <c r="REK61" s="173"/>
      <c r="REL61" s="173"/>
      <c r="REM61" s="173"/>
      <c r="REN61" s="173"/>
      <c r="REO61" s="173"/>
      <c r="REP61" s="173"/>
      <c r="REQ61" s="173"/>
      <c r="RER61" s="173"/>
      <c r="RES61" s="173"/>
      <c r="RET61" s="173"/>
      <c r="REU61" s="173"/>
      <c r="REV61" s="173"/>
      <c r="REW61" s="173"/>
      <c r="REX61" s="173"/>
      <c r="REY61" s="173"/>
      <c r="REZ61" s="173"/>
      <c r="RFA61" s="173"/>
      <c r="RFB61" s="173"/>
      <c r="RFC61" s="173"/>
      <c r="RFD61" s="173"/>
      <c r="RFE61" s="173"/>
      <c r="RFF61" s="173"/>
      <c r="RFG61" s="173"/>
      <c r="RFH61" s="173"/>
      <c r="RFI61" s="173"/>
      <c r="RFJ61" s="173"/>
      <c r="RFK61" s="173"/>
      <c r="RFL61" s="173"/>
      <c r="RFM61" s="173"/>
      <c r="RFN61" s="173"/>
      <c r="RFO61" s="173"/>
      <c r="RFP61" s="173"/>
      <c r="RFQ61" s="173"/>
      <c r="RFR61" s="173"/>
      <c r="RFS61" s="173"/>
      <c r="RFT61" s="173"/>
      <c r="RFU61" s="173"/>
      <c r="RFV61" s="173"/>
      <c r="RFW61" s="173"/>
      <c r="RFX61" s="173"/>
      <c r="RFY61" s="173"/>
      <c r="RFZ61" s="173"/>
      <c r="RGA61" s="173"/>
      <c r="RGB61" s="173"/>
      <c r="RGC61" s="173"/>
      <c r="RGD61" s="173"/>
      <c r="RGE61" s="173"/>
      <c r="RGF61" s="173"/>
      <c r="RGG61" s="173"/>
      <c r="RGH61" s="173"/>
      <c r="RGI61" s="173"/>
      <c r="RGJ61" s="173"/>
      <c r="RGK61" s="173"/>
      <c r="RGL61" s="173"/>
      <c r="RGM61" s="173"/>
      <c r="RGN61" s="173"/>
      <c r="RGO61" s="173"/>
      <c r="RGP61" s="173"/>
      <c r="RGQ61" s="173"/>
      <c r="RGR61" s="173"/>
      <c r="RGS61" s="173"/>
      <c r="RGT61" s="173"/>
      <c r="RGU61" s="173"/>
      <c r="RGV61" s="173"/>
      <c r="RGW61" s="173"/>
      <c r="RGX61" s="173"/>
      <c r="RGY61" s="173"/>
      <c r="RGZ61" s="173"/>
      <c r="RHA61" s="173"/>
      <c r="RHB61" s="173"/>
      <c r="RHC61" s="173"/>
      <c r="RHD61" s="173"/>
      <c r="RHE61" s="173"/>
      <c r="RHF61" s="173"/>
      <c r="RHG61" s="173"/>
      <c r="RHH61" s="173"/>
      <c r="RHI61" s="173"/>
      <c r="RHJ61" s="173"/>
      <c r="RHK61" s="173"/>
      <c r="RHL61" s="173"/>
      <c r="RHM61" s="173"/>
      <c r="RHN61" s="173"/>
      <c r="RHO61" s="173"/>
      <c r="RHP61" s="173"/>
      <c r="RHQ61" s="173"/>
      <c r="RHR61" s="173"/>
      <c r="RHS61" s="173"/>
      <c r="RHT61" s="173"/>
      <c r="RHU61" s="173"/>
      <c r="RHV61" s="173"/>
      <c r="RHW61" s="173"/>
      <c r="RHX61" s="173"/>
      <c r="RHY61" s="173"/>
      <c r="RHZ61" s="173"/>
      <c r="RIA61" s="173"/>
      <c r="RIB61" s="173"/>
      <c r="RIC61" s="173"/>
      <c r="RID61" s="173"/>
      <c r="RIE61" s="173"/>
      <c r="RIF61" s="173"/>
      <c r="RIG61" s="173"/>
      <c r="RIH61" s="173"/>
      <c r="RII61" s="173"/>
      <c r="RIJ61" s="173"/>
      <c r="RIK61" s="173"/>
      <c r="RIL61" s="173"/>
      <c r="RIM61" s="173"/>
      <c r="RIN61" s="173"/>
      <c r="RIO61" s="173"/>
      <c r="RIP61" s="173"/>
      <c r="RIQ61" s="173"/>
      <c r="RIR61" s="173"/>
      <c r="RIS61" s="173"/>
      <c r="RIT61" s="173"/>
      <c r="RIU61" s="173"/>
      <c r="RIV61" s="173"/>
      <c r="RIW61" s="173"/>
      <c r="RIX61" s="173"/>
      <c r="RIY61" s="173"/>
      <c r="RIZ61" s="173"/>
      <c r="RJA61" s="173"/>
      <c r="RJB61" s="173"/>
      <c r="RJC61" s="173"/>
      <c r="RJD61" s="173"/>
      <c r="RJE61" s="173"/>
      <c r="RJF61" s="173"/>
      <c r="RJG61" s="173"/>
      <c r="RJH61" s="173"/>
      <c r="RJI61" s="173"/>
      <c r="RJJ61" s="173"/>
      <c r="RJK61" s="173"/>
      <c r="RJL61" s="173"/>
      <c r="RJM61" s="173"/>
      <c r="RJN61" s="173"/>
      <c r="RJO61" s="173"/>
      <c r="RJP61" s="173"/>
      <c r="RJQ61" s="173"/>
      <c r="RJR61" s="173"/>
      <c r="RJS61" s="173"/>
      <c r="RJT61" s="173"/>
      <c r="RJU61" s="173"/>
      <c r="RJV61" s="173"/>
      <c r="RJW61" s="173"/>
      <c r="RJX61" s="173"/>
      <c r="RJY61" s="173"/>
      <c r="RJZ61" s="173"/>
      <c r="RKA61" s="173"/>
      <c r="RKB61" s="173"/>
      <c r="RKC61" s="173"/>
      <c r="RKD61" s="173"/>
      <c r="RKE61" s="173"/>
      <c r="RKF61" s="173"/>
      <c r="RKG61" s="173"/>
      <c r="RKH61" s="173"/>
      <c r="RKI61" s="173"/>
      <c r="RKJ61" s="173"/>
      <c r="RKK61" s="173"/>
      <c r="RKL61" s="173"/>
      <c r="RKM61" s="173"/>
      <c r="RKN61" s="173"/>
      <c r="RKO61" s="173"/>
      <c r="RKP61" s="173"/>
      <c r="RKQ61" s="173"/>
      <c r="RKR61" s="173"/>
      <c r="RKS61" s="173"/>
      <c r="RKT61" s="173"/>
      <c r="RKU61" s="173"/>
      <c r="RKV61" s="173"/>
      <c r="RKW61" s="173"/>
      <c r="RKX61" s="173"/>
      <c r="RKY61" s="173"/>
      <c r="RKZ61" s="173"/>
      <c r="RLA61" s="173"/>
      <c r="RLB61" s="173"/>
      <c r="RLC61" s="173"/>
      <c r="RLD61" s="173"/>
      <c r="RLE61" s="173"/>
      <c r="RLF61" s="173"/>
      <c r="RLG61" s="173"/>
      <c r="RLH61" s="173"/>
      <c r="RLI61" s="173"/>
      <c r="RLJ61" s="173"/>
      <c r="RLK61" s="173"/>
      <c r="RLL61" s="173"/>
      <c r="RLM61" s="173"/>
      <c r="RLN61" s="173"/>
      <c r="RLO61" s="173"/>
      <c r="RLP61" s="173"/>
      <c r="RLQ61" s="173"/>
      <c r="RLR61" s="173"/>
      <c r="RLS61" s="173"/>
      <c r="RLT61" s="173"/>
      <c r="RLU61" s="173"/>
      <c r="RLV61" s="173"/>
      <c r="RLW61" s="173"/>
      <c r="RLX61" s="173"/>
      <c r="RLY61" s="173"/>
      <c r="RLZ61" s="173"/>
      <c r="RMA61" s="173"/>
      <c r="RMB61" s="173"/>
      <c r="RMC61" s="173"/>
      <c r="RMD61" s="173"/>
      <c r="RME61" s="173"/>
      <c r="RMF61" s="173"/>
      <c r="RMG61" s="173"/>
      <c r="RMH61" s="173"/>
      <c r="RMI61" s="173"/>
      <c r="RMJ61" s="173"/>
      <c r="RMK61" s="173"/>
      <c r="RML61" s="173"/>
      <c r="RMM61" s="173"/>
      <c r="RMN61" s="173"/>
      <c r="RMO61" s="173"/>
      <c r="RMP61" s="173"/>
      <c r="RMQ61" s="173"/>
      <c r="RMR61" s="173"/>
      <c r="RMS61" s="173"/>
      <c r="RMT61" s="173"/>
      <c r="RMU61" s="173"/>
      <c r="RMV61" s="173"/>
      <c r="RMW61" s="173"/>
      <c r="RMX61" s="173"/>
      <c r="RMY61" s="173"/>
      <c r="RMZ61" s="173"/>
      <c r="RNA61" s="173"/>
      <c r="RNB61" s="173"/>
      <c r="RNC61" s="173"/>
      <c r="RND61" s="173"/>
      <c r="RNE61" s="173"/>
      <c r="RNF61" s="173"/>
      <c r="RNG61" s="173"/>
      <c r="RNH61" s="173"/>
      <c r="RNI61" s="173"/>
      <c r="RNJ61" s="173"/>
      <c r="RNK61" s="173"/>
      <c r="RNL61" s="173"/>
      <c r="RNM61" s="173"/>
      <c r="RNN61" s="173"/>
      <c r="RNO61" s="173"/>
      <c r="RNP61" s="173"/>
      <c r="RNQ61" s="173"/>
      <c r="RNR61" s="173"/>
      <c r="RNS61" s="173"/>
      <c r="RNT61" s="173"/>
      <c r="RNU61" s="173"/>
      <c r="RNV61" s="173"/>
      <c r="RNW61" s="173"/>
      <c r="RNX61" s="173"/>
      <c r="RNY61" s="173"/>
      <c r="RNZ61" s="173"/>
      <c r="ROA61" s="173"/>
      <c r="ROB61" s="173"/>
      <c r="ROC61" s="173"/>
      <c r="ROD61" s="173"/>
      <c r="ROE61" s="173"/>
      <c r="ROF61" s="173"/>
      <c r="ROG61" s="173"/>
      <c r="ROH61" s="173"/>
      <c r="ROI61" s="173"/>
      <c r="ROJ61" s="173"/>
      <c r="ROK61" s="173"/>
      <c r="ROL61" s="173"/>
      <c r="ROM61" s="173"/>
      <c r="RON61" s="173"/>
      <c r="ROO61" s="173"/>
      <c r="ROP61" s="173"/>
      <c r="ROQ61" s="173"/>
      <c r="ROR61" s="173"/>
      <c r="ROS61" s="173"/>
      <c r="ROT61" s="173"/>
      <c r="ROU61" s="173"/>
      <c r="ROV61" s="173"/>
      <c r="ROW61" s="173"/>
      <c r="ROX61" s="173"/>
      <c r="ROY61" s="173"/>
      <c r="ROZ61" s="173"/>
      <c r="RPA61" s="173"/>
      <c r="RPB61" s="173"/>
      <c r="RPC61" s="173"/>
      <c r="RPD61" s="173"/>
      <c r="RPE61" s="173"/>
      <c r="RPF61" s="173"/>
      <c r="RPG61" s="173"/>
      <c r="RPH61" s="173"/>
      <c r="RPI61" s="173"/>
      <c r="RPJ61" s="173"/>
      <c r="RPK61" s="173"/>
      <c r="RPL61" s="173"/>
      <c r="RPM61" s="173"/>
      <c r="RPN61" s="173"/>
      <c r="RPO61" s="173"/>
      <c r="RPP61" s="173"/>
      <c r="RPQ61" s="173"/>
      <c r="RPR61" s="173"/>
      <c r="RPS61" s="173"/>
      <c r="RPT61" s="173"/>
      <c r="RPU61" s="173"/>
      <c r="RPV61" s="173"/>
      <c r="RPW61" s="173"/>
      <c r="RPX61" s="173"/>
      <c r="RPY61" s="173"/>
      <c r="RPZ61" s="173"/>
      <c r="RQA61" s="173"/>
      <c r="RQB61" s="173"/>
      <c r="RQC61" s="173"/>
      <c r="RQD61" s="173"/>
      <c r="RQE61" s="173"/>
      <c r="RQF61" s="173"/>
      <c r="RQG61" s="173"/>
      <c r="RQH61" s="173"/>
      <c r="RQI61" s="173"/>
      <c r="RQJ61" s="173"/>
      <c r="RQK61" s="173"/>
      <c r="RQL61" s="173"/>
      <c r="RQM61" s="173"/>
      <c r="RQN61" s="173"/>
      <c r="RQO61" s="173"/>
      <c r="RQP61" s="173"/>
      <c r="RQQ61" s="173"/>
      <c r="RQR61" s="173"/>
      <c r="RQS61" s="173"/>
      <c r="RQT61" s="173"/>
      <c r="RQU61" s="173"/>
      <c r="RQV61" s="173"/>
      <c r="RQW61" s="173"/>
      <c r="RQX61" s="173"/>
      <c r="RQY61" s="173"/>
      <c r="RQZ61" s="173"/>
      <c r="RRA61" s="173"/>
      <c r="RRB61" s="173"/>
      <c r="RRC61" s="173"/>
      <c r="RRD61" s="173"/>
      <c r="RRE61" s="173"/>
      <c r="RRF61" s="173"/>
      <c r="RRG61" s="173"/>
      <c r="RRH61" s="173"/>
      <c r="RRI61" s="173"/>
      <c r="RRJ61" s="173"/>
      <c r="RRK61" s="173"/>
      <c r="RRL61" s="173"/>
      <c r="RRM61" s="173"/>
      <c r="RRN61" s="173"/>
      <c r="RRO61" s="173"/>
      <c r="RRP61" s="173"/>
      <c r="RRQ61" s="173"/>
      <c r="RRR61" s="173"/>
      <c r="RRS61" s="173"/>
      <c r="RRT61" s="173"/>
      <c r="RRU61" s="173"/>
      <c r="RRV61" s="173"/>
      <c r="RRW61" s="173"/>
      <c r="RRX61" s="173"/>
      <c r="RRY61" s="173"/>
      <c r="RRZ61" s="173"/>
      <c r="RSA61" s="173"/>
      <c r="RSB61" s="173"/>
      <c r="RSC61" s="173"/>
      <c r="RSD61" s="173"/>
      <c r="RSE61" s="173"/>
      <c r="RSF61" s="173"/>
      <c r="RSG61" s="173"/>
      <c r="RSH61" s="173"/>
      <c r="RSI61" s="173"/>
      <c r="RSJ61" s="173"/>
      <c r="RSK61" s="173"/>
      <c r="RSL61" s="173"/>
      <c r="RSM61" s="173"/>
      <c r="RSN61" s="173"/>
      <c r="RSO61" s="173"/>
      <c r="RSP61" s="173"/>
      <c r="RSQ61" s="173"/>
      <c r="RSR61" s="173"/>
      <c r="RSS61" s="173"/>
      <c r="RST61" s="173"/>
      <c r="RSU61" s="173"/>
      <c r="RSV61" s="173"/>
      <c r="RSW61" s="173"/>
      <c r="RSX61" s="173"/>
      <c r="RSY61" s="173"/>
      <c r="RSZ61" s="173"/>
      <c r="RTA61" s="173"/>
      <c r="RTB61" s="173"/>
      <c r="RTC61" s="173"/>
      <c r="RTD61" s="173"/>
      <c r="RTE61" s="173"/>
      <c r="RTF61" s="173"/>
      <c r="RTG61" s="173"/>
      <c r="RTH61" s="173"/>
      <c r="RTI61" s="173"/>
      <c r="RTJ61" s="173"/>
      <c r="RTK61" s="173"/>
      <c r="RTL61" s="173"/>
      <c r="RTM61" s="173"/>
      <c r="RTN61" s="173"/>
      <c r="RTO61" s="173"/>
      <c r="RTP61" s="173"/>
      <c r="RTQ61" s="173"/>
      <c r="RTR61" s="173"/>
      <c r="RTS61" s="173"/>
      <c r="RTT61" s="173"/>
      <c r="RTU61" s="173"/>
      <c r="RTV61" s="173"/>
      <c r="RTW61" s="173"/>
      <c r="RTX61" s="173"/>
      <c r="RTY61" s="173"/>
      <c r="RTZ61" s="173"/>
      <c r="RUA61" s="173"/>
      <c r="RUB61" s="173"/>
      <c r="RUC61" s="173"/>
      <c r="RUD61" s="173"/>
      <c r="RUE61" s="173"/>
      <c r="RUF61" s="173"/>
      <c r="RUG61" s="173"/>
      <c r="RUH61" s="173"/>
      <c r="RUI61" s="173"/>
      <c r="RUJ61" s="173"/>
      <c r="RUK61" s="173"/>
      <c r="RUL61" s="173"/>
      <c r="RUM61" s="173"/>
      <c r="RUN61" s="173"/>
      <c r="RUO61" s="173"/>
      <c r="RUP61" s="173"/>
      <c r="RUQ61" s="173"/>
      <c r="RUR61" s="173"/>
      <c r="RUS61" s="173"/>
      <c r="RUT61" s="173"/>
      <c r="RUU61" s="173"/>
      <c r="RUV61" s="173"/>
      <c r="RUW61" s="173"/>
      <c r="RUX61" s="173"/>
      <c r="RUY61" s="173"/>
      <c r="RUZ61" s="173"/>
      <c r="RVA61" s="173"/>
      <c r="RVB61" s="173"/>
      <c r="RVC61" s="173"/>
      <c r="RVD61" s="173"/>
      <c r="RVE61" s="173"/>
      <c r="RVF61" s="173"/>
      <c r="RVG61" s="173"/>
      <c r="RVH61" s="173"/>
      <c r="RVI61" s="173"/>
      <c r="RVJ61" s="173"/>
      <c r="RVK61" s="173"/>
      <c r="RVL61" s="173"/>
      <c r="RVM61" s="173"/>
      <c r="RVN61" s="173"/>
      <c r="RVO61" s="173"/>
      <c r="RVP61" s="173"/>
      <c r="RVQ61" s="173"/>
      <c r="RVR61" s="173"/>
      <c r="RVS61" s="173"/>
      <c r="RVT61" s="173"/>
      <c r="RVU61" s="173"/>
      <c r="RVV61" s="173"/>
      <c r="RVW61" s="173"/>
      <c r="RVX61" s="173"/>
      <c r="RVY61" s="173"/>
      <c r="RVZ61" s="173"/>
      <c r="RWA61" s="173"/>
      <c r="RWB61" s="173"/>
      <c r="RWC61" s="173"/>
      <c r="RWD61" s="173"/>
      <c r="RWE61" s="173"/>
      <c r="RWF61" s="173"/>
      <c r="RWG61" s="173"/>
      <c r="RWH61" s="173"/>
      <c r="RWI61" s="173"/>
      <c r="RWJ61" s="173"/>
      <c r="RWK61" s="173"/>
      <c r="RWL61" s="173"/>
      <c r="RWM61" s="173"/>
      <c r="RWN61" s="173"/>
      <c r="RWO61" s="173"/>
      <c r="RWP61" s="173"/>
      <c r="RWQ61" s="173"/>
      <c r="RWR61" s="173"/>
      <c r="RWS61" s="173"/>
      <c r="RWT61" s="173"/>
      <c r="RWU61" s="173"/>
      <c r="RWV61" s="173"/>
      <c r="RWW61" s="173"/>
      <c r="RWX61" s="173"/>
      <c r="RWY61" s="173"/>
      <c r="RWZ61" s="173"/>
      <c r="RXA61" s="173"/>
      <c r="RXB61" s="173"/>
      <c r="RXC61" s="173"/>
      <c r="RXD61" s="173"/>
      <c r="RXE61" s="173"/>
      <c r="RXF61" s="173"/>
      <c r="RXG61" s="173"/>
      <c r="RXH61" s="173"/>
      <c r="RXI61" s="173"/>
      <c r="RXJ61" s="173"/>
      <c r="RXK61" s="173"/>
      <c r="RXL61" s="173"/>
      <c r="RXM61" s="173"/>
      <c r="RXN61" s="173"/>
      <c r="RXO61" s="173"/>
      <c r="RXP61" s="173"/>
      <c r="RXQ61" s="173"/>
      <c r="RXR61" s="173"/>
      <c r="RXS61" s="173"/>
      <c r="RXT61" s="173"/>
      <c r="RXU61" s="173"/>
      <c r="RXV61" s="173"/>
      <c r="RXW61" s="173"/>
      <c r="RXX61" s="173"/>
      <c r="RXY61" s="173"/>
      <c r="RXZ61" s="173"/>
      <c r="RYA61" s="173"/>
      <c r="RYB61" s="173"/>
      <c r="RYC61" s="173"/>
      <c r="RYD61" s="173"/>
      <c r="RYE61" s="173"/>
      <c r="RYF61" s="173"/>
      <c r="RYG61" s="173"/>
      <c r="RYH61" s="173"/>
      <c r="RYI61" s="173"/>
      <c r="RYJ61" s="173"/>
      <c r="RYK61" s="173"/>
      <c r="RYL61" s="173"/>
      <c r="RYM61" s="173"/>
      <c r="RYN61" s="173"/>
      <c r="RYO61" s="173"/>
      <c r="RYP61" s="173"/>
      <c r="RYQ61" s="173"/>
      <c r="RYR61" s="173"/>
      <c r="RYS61" s="173"/>
      <c r="RYT61" s="173"/>
      <c r="RYU61" s="173"/>
      <c r="RYV61" s="173"/>
      <c r="RYW61" s="173"/>
      <c r="RYX61" s="173"/>
      <c r="RYY61" s="173"/>
      <c r="RYZ61" s="173"/>
      <c r="RZA61" s="173"/>
      <c r="RZB61" s="173"/>
      <c r="RZC61" s="173"/>
      <c r="RZD61" s="173"/>
      <c r="RZE61" s="173"/>
      <c r="RZF61" s="173"/>
      <c r="RZG61" s="173"/>
      <c r="RZH61" s="173"/>
      <c r="RZI61" s="173"/>
      <c r="RZJ61" s="173"/>
      <c r="RZK61" s="173"/>
      <c r="RZL61" s="173"/>
      <c r="RZM61" s="173"/>
      <c r="RZN61" s="173"/>
      <c r="RZO61" s="173"/>
      <c r="RZP61" s="173"/>
      <c r="RZQ61" s="173"/>
      <c r="RZR61" s="173"/>
      <c r="RZS61" s="173"/>
      <c r="RZT61" s="173"/>
      <c r="RZU61" s="173"/>
      <c r="RZV61" s="173"/>
      <c r="RZW61" s="173"/>
      <c r="RZX61" s="173"/>
      <c r="RZY61" s="173"/>
      <c r="RZZ61" s="173"/>
      <c r="SAA61" s="173"/>
      <c r="SAB61" s="173"/>
      <c r="SAC61" s="173"/>
      <c r="SAD61" s="173"/>
      <c r="SAE61" s="173"/>
      <c r="SAF61" s="173"/>
      <c r="SAG61" s="173"/>
      <c r="SAH61" s="173"/>
      <c r="SAI61" s="173"/>
      <c r="SAJ61" s="173"/>
      <c r="SAK61" s="173"/>
      <c r="SAL61" s="173"/>
      <c r="SAM61" s="173"/>
      <c r="SAN61" s="173"/>
      <c r="SAO61" s="173"/>
      <c r="SAP61" s="173"/>
      <c r="SAQ61" s="173"/>
      <c r="SAR61" s="173"/>
      <c r="SAS61" s="173"/>
      <c r="SAT61" s="173"/>
      <c r="SAU61" s="173"/>
      <c r="SAV61" s="173"/>
      <c r="SAW61" s="173"/>
      <c r="SAX61" s="173"/>
      <c r="SAY61" s="173"/>
      <c r="SAZ61" s="173"/>
      <c r="SBA61" s="173"/>
      <c r="SBB61" s="173"/>
      <c r="SBC61" s="173"/>
      <c r="SBD61" s="173"/>
      <c r="SBE61" s="173"/>
      <c r="SBF61" s="173"/>
      <c r="SBG61" s="173"/>
      <c r="SBH61" s="173"/>
      <c r="SBI61" s="173"/>
      <c r="SBJ61" s="173"/>
      <c r="SBK61" s="173"/>
      <c r="SBL61" s="173"/>
      <c r="SBM61" s="173"/>
      <c r="SBN61" s="173"/>
      <c r="SBO61" s="173"/>
      <c r="SBP61" s="173"/>
      <c r="SBQ61" s="173"/>
      <c r="SBR61" s="173"/>
      <c r="SBS61" s="173"/>
      <c r="SBT61" s="173"/>
      <c r="SBU61" s="173"/>
      <c r="SBV61" s="173"/>
      <c r="SBW61" s="173"/>
      <c r="SBX61" s="173"/>
      <c r="SBY61" s="173"/>
      <c r="SBZ61" s="173"/>
      <c r="SCA61" s="173"/>
      <c r="SCB61" s="173"/>
      <c r="SCC61" s="173"/>
      <c r="SCD61" s="173"/>
      <c r="SCE61" s="173"/>
      <c r="SCF61" s="173"/>
      <c r="SCG61" s="173"/>
      <c r="SCH61" s="173"/>
      <c r="SCI61" s="173"/>
      <c r="SCJ61" s="173"/>
      <c r="SCK61" s="173"/>
      <c r="SCL61" s="173"/>
      <c r="SCM61" s="173"/>
      <c r="SCN61" s="173"/>
      <c r="SCO61" s="173"/>
      <c r="SCP61" s="173"/>
      <c r="SCQ61" s="173"/>
      <c r="SCR61" s="173"/>
      <c r="SCS61" s="173"/>
      <c r="SCT61" s="173"/>
      <c r="SCU61" s="173"/>
      <c r="SCV61" s="173"/>
      <c r="SCW61" s="173"/>
      <c r="SCX61" s="173"/>
      <c r="SCY61" s="173"/>
      <c r="SCZ61" s="173"/>
      <c r="SDA61" s="173"/>
      <c r="SDB61" s="173"/>
      <c r="SDC61" s="173"/>
      <c r="SDD61" s="173"/>
      <c r="SDE61" s="173"/>
      <c r="SDF61" s="173"/>
      <c r="SDG61" s="173"/>
      <c r="SDH61" s="173"/>
      <c r="SDI61" s="173"/>
      <c r="SDJ61" s="173"/>
      <c r="SDK61" s="173"/>
      <c r="SDL61" s="173"/>
      <c r="SDM61" s="173"/>
      <c r="SDN61" s="173"/>
      <c r="SDO61" s="173"/>
      <c r="SDP61" s="173"/>
      <c r="SDQ61" s="173"/>
      <c r="SDR61" s="173"/>
      <c r="SDS61" s="173"/>
      <c r="SDT61" s="173"/>
      <c r="SDU61" s="173"/>
      <c r="SDV61" s="173"/>
      <c r="SDW61" s="173"/>
      <c r="SDX61" s="173"/>
      <c r="SDY61" s="173"/>
      <c r="SDZ61" s="173"/>
      <c r="SEA61" s="173"/>
      <c r="SEB61" s="173"/>
      <c r="SEC61" s="173"/>
      <c r="SED61" s="173"/>
      <c r="SEE61" s="173"/>
      <c r="SEF61" s="173"/>
      <c r="SEG61" s="173"/>
      <c r="SEH61" s="173"/>
      <c r="SEI61" s="173"/>
      <c r="SEJ61" s="173"/>
      <c r="SEK61" s="173"/>
      <c r="SEL61" s="173"/>
      <c r="SEM61" s="173"/>
      <c r="SEN61" s="173"/>
      <c r="SEO61" s="173"/>
      <c r="SEP61" s="173"/>
      <c r="SEQ61" s="173"/>
      <c r="SER61" s="173"/>
      <c r="SES61" s="173"/>
      <c r="SET61" s="173"/>
      <c r="SEU61" s="173"/>
      <c r="SEV61" s="173"/>
      <c r="SEW61" s="173"/>
      <c r="SEX61" s="173"/>
      <c r="SEY61" s="173"/>
      <c r="SEZ61" s="173"/>
      <c r="SFA61" s="173"/>
      <c r="SFB61" s="173"/>
      <c r="SFC61" s="173"/>
      <c r="SFD61" s="173"/>
      <c r="SFE61" s="173"/>
      <c r="SFF61" s="173"/>
      <c r="SFG61" s="173"/>
      <c r="SFH61" s="173"/>
      <c r="SFI61" s="173"/>
      <c r="SFJ61" s="173"/>
      <c r="SFK61" s="173"/>
      <c r="SFL61" s="173"/>
      <c r="SFM61" s="173"/>
      <c r="SFN61" s="173"/>
      <c r="SFO61" s="173"/>
      <c r="SFP61" s="173"/>
      <c r="SFQ61" s="173"/>
      <c r="SFR61" s="173"/>
      <c r="SFS61" s="173"/>
      <c r="SFT61" s="173"/>
      <c r="SFU61" s="173"/>
      <c r="SFV61" s="173"/>
      <c r="SFW61" s="173"/>
      <c r="SFX61" s="173"/>
      <c r="SFY61" s="173"/>
      <c r="SFZ61" s="173"/>
      <c r="SGA61" s="173"/>
      <c r="SGB61" s="173"/>
      <c r="SGC61" s="173"/>
      <c r="SGD61" s="173"/>
      <c r="SGE61" s="173"/>
      <c r="SGF61" s="173"/>
      <c r="SGG61" s="173"/>
      <c r="SGH61" s="173"/>
      <c r="SGI61" s="173"/>
      <c r="SGJ61" s="173"/>
      <c r="SGK61" s="173"/>
      <c r="SGL61" s="173"/>
      <c r="SGM61" s="173"/>
      <c r="SGN61" s="173"/>
      <c r="SGO61" s="173"/>
      <c r="SGP61" s="173"/>
      <c r="SGQ61" s="173"/>
      <c r="SGR61" s="173"/>
      <c r="SGS61" s="173"/>
      <c r="SGT61" s="173"/>
      <c r="SGU61" s="173"/>
      <c r="SGV61" s="173"/>
      <c r="SGW61" s="173"/>
      <c r="SGX61" s="173"/>
      <c r="SGY61" s="173"/>
      <c r="SGZ61" s="173"/>
      <c r="SHA61" s="173"/>
      <c r="SHB61" s="173"/>
      <c r="SHC61" s="173"/>
      <c r="SHD61" s="173"/>
      <c r="SHE61" s="173"/>
      <c r="SHF61" s="173"/>
      <c r="SHG61" s="173"/>
      <c r="SHH61" s="173"/>
      <c r="SHI61" s="173"/>
      <c r="SHJ61" s="173"/>
      <c r="SHK61" s="173"/>
      <c r="SHL61" s="173"/>
      <c r="SHM61" s="173"/>
      <c r="SHN61" s="173"/>
      <c r="SHO61" s="173"/>
      <c r="SHP61" s="173"/>
      <c r="SHQ61" s="173"/>
      <c r="SHR61" s="173"/>
      <c r="SHS61" s="173"/>
      <c r="SHT61" s="173"/>
      <c r="SHU61" s="173"/>
      <c r="SHV61" s="173"/>
      <c r="SHW61" s="173"/>
      <c r="SHX61" s="173"/>
      <c r="SHY61" s="173"/>
      <c r="SHZ61" s="173"/>
      <c r="SIA61" s="173"/>
      <c r="SIB61" s="173"/>
      <c r="SIC61" s="173"/>
      <c r="SID61" s="173"/>
      <c r="SIE61" s="173"/>
      <c r="SIF61" s="173"/>
      <c r="SIG61" s="173"/>
      <c r="SIH61" s="173"/>
      <c r="SII61" s="173"/>
      <c r="SIJ61" s="173"/>
      <c r="SIK61" s="173"/>
      <c r="SIL61" s="173"/>
      <c r="SIM61" s="173"/>
      <c r="SIN61" s="173"/>
      <c r="SIO61" s="173"/>
      <c r="SIP61" s="173"/>
      <c r="SIQ61" s="173"/>
      <c r="SIR61" s="173"/>
      <c r="SIS61" s="173"/>
      <c r="SIT61" s="173"/>
      <c r="SIU61" s="173"/>
      <c r="SIV61" s="173"/>
      <c r="SIW61" s="173"/>
      <c r="SIX61" s="173"/>
      <c r="SIY61" s="173"/>
      <c r="SIZ61" s="173"/>
      <c r="SJA61" s="173"/>
      <c r="SJB61" s="173"/>
      <c r="SJC61" s="173"/>
      <c r="SJD61" s="173"/>
      <c r="SJE61" s="173"/>
      <c r="SJF61" s="173"/>
      <c r="SJG61" s="173"/>
      <c r="SJH61" s="173"/>
      <c r="SJI61" s="173"/>
      <c r="SJJ61" s="173"/>
      <c r="SJK61" s="173"/>
      <c r="SJL61" s="173"/>
      <c r="SJM61" s="173"/>
      <c r="SJN61" s="173"/>
      <c r="SJO61" s="173"/>
      <c r="SJP61" s="173"/>
      <c r="SJQ61" s="173"/>
      <c r="SJR61" s="173"/>
      <c r="SJS61" s="173"/>
      <c r="SJT61" s="173"/>
      <c r="SJU61" s="173"/>
      <c r="SJV61" s="173"/>
      <c r="SJW61" s="173"/>
      <c r="SJX61" s="173"/>
      <c r="SJY61" s="173"/>
      <c r="SJZ61" s="173"/>
      <c r="SKA61" s="173"/>
      <c r="SKB61" s="173"/>
      <c r="SKC61" s="173"/>
      <c r="SKD61" s="173"/>
      <c r="SKE61" s="173"/>
      <c r="SKF61" s="173"/>
      <c r="SKG61" s="173"/>
      <c r="SKH61" s="173"/>
      <c r="SKI61" s="173"/>
      <c r="SKJ61" s="173"/>
      <c r="SKK61" s="173"/>
      <c r="SKL61" s="173"/>
      <c r="SKM61" s="173"/>
      <c r="SKN61" s="173"/>
      <c r="SKO61" s="173"/>
      <c r="SKP61" s="173"/>
      <c r="SKQ61" s="173"/>
      <c r="SKR61" s="173"/>
      <c r="SKS61" s="173"/>
      <c r="SKT61" s="173"/>
      <c r="SKU61" s="173"/>
      <c r="SKV61" s="173"/>
      <c r="SKW61" s="173"/>
      <c r="SKX61" s="173"/>
      <c r="SKY61" s="173"/>
      <c r="SKZ61" s="173"/>
      <c r="SLA61" s="173"/>
      <c r="SLB61" s="173"/>
      <c r="SLC61" s="173"/>
      <c r="SLD61" s="173"/>
      <c r="SLE61" s="173"/>
      <c r="SLF61" s="173"/>
      <c r="SLG61" s="173"/>
      <c r="SLH61" s="173"/>
      <c r="SLI61" s="173"/>
      <c r="SLJ61" s="173"/>
      <c r="SLK61" s="173"/>
      <c r="SLL61" s="173"/>
      <c r="SLM61" s="173"/>
      <c r="SLN61" s="173"/>
      <c r="SLO61" s="173"/>
      <c r="SLP61" s="173"/>
      <c r="SLQ61" s="173"/>
      <c r="SLR61" s="173"/>
      <c r="SLS61" s="173"/>
      <c r="SLT61" s="173"/>
      <c r="SLU61" s="173"/>
      <c r="SLV61" s="173"/>
      <c r="SLW61" s="173"/>
      <c r="SLX61" s="173"/>
      <c r="SLY61" s="173"/>
      <c r="SLZ61" s="173"/>
      <c r="SMA61" s="173"/>
      <c r="SMB61" s="173"/>
      <c r="SMC61" s="173"/>
      <c r="SMD61" s="173"/>
      <c r="SME61" s="173"/>
      <c r="SMF61" s="173"/>
      <c r="SMG61" s="173"/>
      <c r="SMH61" s="173"/>
      <c r="SMI61" s="173"/>
      <c r="SMJ61" s="173"/>
      <c r="SMK61" s="173"/>
      <c r="SML61" s="173"/>
      <c r="SMM61" s="173"/>
      <c r="SMN61" s="173"/>
      <c r="SMO61" s="173"/>
      <c r="SMP61" s="173"/>
      <c r="SMQ61" s="173"/>
      <c r="SMR61" s="173"/>
      <c r="SMS61" s="173"/>
      <c r="SMT61" s="173"/>
      <c r="SMU61" s="173"/>
      <c r="SMV61" s="173"/>
      <c r="SMW61" s="173"/>
      <c r="SMX61" s="173"/>
      <c r="SMY61" s="173"/>
      <c r="SMZ61" s="173"/>
      <c r="SNA61" s="173"/>
      <c r="SNB61" s="173"/>
      <c r="SNC61" s="173"/>
      <c r="SND61" s="173"/>
      <c r="SNE61" s="173"/>
      <c r="SNF61" s="173"/>
      <c r="SNG61" s="173"/>
      <c r="SNH61" s="173"/>
      <c r="SNI61" s="173"/>
      <c r="SNJ61" s="173"/>
      <c r="SNK61" s="173"/>
      <c r="SNL61" s="173"/>
      <c r="SNM61" s="173"/>
      <c r="SNN61" s="173"/>
      <c r="SNO61" s="173"/>
      <c r="SNP61" s="173"/>
      <c r="SNQ61" s="173"/>
      <c r="SNR61" s="173"/>
      <c r="SNS61" s="173"/>
      <c r="SNT61" s="173"/>
      <c r="SNU61" s="173"/>
      <c r="SNV61" s="173"/>
      <c r="SNW61" s="173"/>
      <c r="SNX61" s="173"/>
      <c r="SNY61" s="173"/>
      <c r="SNZ61" s="173"/>
      <c r="SOA61" s="173"/>
      <c r="SOB61" s="173"/>
      <c r="SOC61" s="173"/>
      <c r="SOD61" s="173"/>
      <c r="SOE61" s="173"/>
      <c r="SOF61" s="173"/>
      <c r="SOG61" s="173"/>
      <c r="SOH61" s="173"/>
      <c r="SOI61" s="173"/>
      <c r="SOJ61" s="173"/>
      <c r="SOK61" s="173"/>
      <c r="SOL61" s="173"/>
      <c r="SOM61" s="173"/>
      <c r="SON61" s="173"/>
      <c r="SOO61" s="173"/>
      <c r="SOP61" s="173"/>
      <c r="SOQ61" s="173"/>
      <c r="SOR61" s="173"/>
      <c r="SOS61" s="173"/>
      <c r="SOT61" s="173"/>
      <c r="SOU61" s="173"/>
      <c r="SOV61" s="173"/>
      <c r="SOW61" s="173"/>
      <c r="SOX61" s="173"/>
      <c r="SOY61" s="173"/>
      <c r="SOZ61" s="173"/>
      <c r="SPA61" s="173"/>
      <c r="SPB61" s="173"/>
      <c r="SPC61" s="173"/>
      <c r="SPD61" s="173"/>
      <c r="SPE61" s="173"/>
      <c r="SPF61" s="173"/>
      <c r="SPG61" s="173"/>
      <c r="SPH61" s="173"/>
      <c r="SPI61" s="173"/>
      <c r="SPJ61" s="173"/>
      <c r="SPK61" s="173"/>
      <c r="SPL61" s="173"/>
      <c r="SPM61" s="173"/>
      <c r="SPN61" s="173"/>
      <c r="SPO61" s="173"/>
      <c r="SPP61" s="173"/>
      <c r="SPQ61" s="173"/>
      <c r="SPR61" s="173"/>
      <c r="SPS61" s="173"/>
      <c r="SPT61" s="173"/>
      <c r="SPU61" s="173"/>
      <c r="SPV61" s="173"/>
      <c r="SPW61" s="173"/>
      <c r="SPX61" s="173"/>
      <c r="SPY61" s="173"/>
      <c r="SPZ61" s="173"/>
      <c r="SQA61" s="173"/>
      <c r="SQB61" s="173"/>
      <c r="SQC61" s="173"/>
      <c r="SQD61" s="173"/>
      <c r="SQE61" s="173"/>
      <c r="SQF61" s="173"/>
      <c r="SQG61" s="173"/>
      <c r="SQH61" s="173"/>
      <c r="SQI61" s="173"/>
      <c r="SQJ61" s="173"/>
      <c r="SQK61" s="173"/>
      <c r="SQL61" s="173"/>
      <c r="SQM61" s="173"/>
      <c r="SQN61" s="173"/>
      <c r="SQO61" s="173"/>
      <c r="SQP61" s="173"/>
      <c r="SQQ61" s="173"/>
      <c r="SQR61" s="173"/>
      <c r="SQS61" s="173"/>
      <c r="SQT61" s="173"/>
      <c r="SQU61" s="173"/>
      <c r="SQV61" s="173"/>
      <c r="SQW61" s="173"/>
      <c r="SQX61" s="173"/>
      <c r="SQY61" s="173"/>
      <c r="SQZ61" s="173"/>
      <c r="SRA61" s="173"/>
      <c r="SRB61" s="173"/>
      <c r="SRC61" s="173"/>
      <c r="SRD61" s="173"/>
      <c r="SRE61" s="173"/>
      <c r="SRF61" s="173"/>
      <c r="SRG61" s="173"/>
      <c r="SRH61" s="173"/>
      <c r="SRI61" s="173"/>
      <c r="SRJ61" s="173"/>
      <c r="SRK61" s="173"/>
      <c r="SRL61" s="173"/>
      <c r="SRM61" s="173"/>
      <c r="SRN61" s="173"/>
      <c r="SRO61" s="173"/>
      <c r="SRP61" s="173"/>
      <c r="SRQ61" s="173"/>
      <c r="SRR61" s="173"/>
      <c r="SRS61" s="173"/>
      <c r="SRT61" s="173"/>
      <c r="SRU61" s="173"/>
      <c r="SRV61" s="173"/>
      <c r="SRW61" s="173"/>
      <c r="SRX61" s="173"/>
      <c r="SRY61" s="173"/>
      <c r="SRZ61" s="173"/>
      <c r="SSA61" s="173"/>
      <c r="SSB61" s="173"/>
      <c r="SSC61" s="173"/>
      <c r="SSD61" s="173"/>
      <c r="SSE61" s="173"/>
      <c r="SSF61" s="173"/>
      <c r="SSG61" s="173"/>
      <c r="SSH61" s="173"/>
      <c r="SSI61" s="173"/>
      <c r="SSJ61" s="173"/>
      <c r="SSK61" s="173"/>
      <c r="SSL61" s="173"/>
      <c r="SSM61" s="173"/>
      <c r="SSN61" s="173"/>
      <c r="SSO61" s="173"/>
      <c r="SSP61" s="173"/>
      <c r="SSQ61" s="173"/>
      <c r="SSR61" s="173"/>
      <c r="SSS61" s="173"/>
      <c r="SST61" s="173"/>
      <c r="SSU61" s="173"/>
      <c r="SSV61" s="173"/>
      <c r="SSW61" s="173"/>
      <c r="SSX61" s="173"/>
      <c r="SSY61" s="173"/>
      <c r="SSZ61" s="173"/>
      <c r="STA61" s="173"/>
      <c r="STB61" s="173"/>
      <c r="STC61" s="173"/>
      <c r="STD61" s="173"/>
      <c r="STE61" s="173"/>
      <c r="STF61" s="173"/>
      <c r="STG61" s="173"/>
      <c r="STH61" s="173"/>
      <c r="STI61" s="173"/>
      <c r="STJ61" s="173"/>
      <c r="STK61" s="173"/>
      <c r="STL61" s="173"/>
      <c r="STM61" s="173"/>
      <c r="STN61" s="173"/>
      <c r="STO61" s="173"/>
      <c r="STP61" s="173"/>
      <c r="STQ61" s="173"/>
      <c r="STR61" s="173"/>
      <c r="STS61" s="173"/>
      <c r="STT61" s="173"/>
      <c r="STU61" s="173"/>
      <c r="STV61" s="173"/>
      <c r="STW61" s="173"/>
      <c r="STX61" s="173"/>
      <c r="STY61" s="173"/>
      <c r="STZ61" s="173"/>
      <c r="SUA61" s="173"/>
      <c r="SUB61" s="173"/>
      <c r="SUC61" s="173"/>
      <c r="SUD61" s="173"/>
      <c r="SUE61" s="173"/>
      <c r="SUF61" s="173"/>
      <c r="SUG61" s="173"/>
      <c r="SUH61" s="173"/>
      <c r="SUI61" s="173"/>
      <c r="SUJ61" s="173"/>
      <c r="SUK61" s="173"/>
      <c r="SUL61" s="173"/>
      <c r="SUM61" s="173"/>
      <c r="SUN61" s="173"/>
      <c r="SUO61" s="173"/>
      <c r="SUP61" s="173"/>
      <c r="SUQ61" s="173"/>
      <c r="SUR61" s="173"/>
      <c r="SUS61" s="173"/>
      <c r="SUT61" s="173"/>
      <c r="SUU61" s="173"/>
      <c r="SUV61" s="173"/>
      <c r="SUW61" s="173"/>
      <c r="SUX61" s="173"/>
      <c r="SUY61" s="173"/>
      <c r="SUZ61" s="173"/>
      <c r="SVA61" s="173"/>
      <c r="SVB61" s="173"/>
      <c r="SVC61" s="173"/>
      <c r="SVD61" s="173"/>
      <c r="SVE61" s="173"/>
      <c r="SVF61" s="173"/>
      <c r="SVG61" s="173"/>
      <c r="SVH61" s="173"/>
      <c r="SVI61" s="173"/>
      <c r="SVJ61" s="173"/>
      <c r="SVK61" s="173"/>
      <c r="SVL61" s="173"/>
      <c r="SVM61" s="173"/>
      <c r="SVN61" s="173"/>
      <c r="SVO61" s="173"/>
      <c r="SVP61" s="173"/>
      <c r="SVQ61" s="173"/>
      <c r="SVR61" s="173"/>
      <c r="SVS61" s="173"/>
      <c r="SVT61" s="173"/>
      <c r="SVU61" s="173"/>
      <c r="SVV61" s="173"/>
      <c r="SVW61" s="173"/>
      <c r="SVX61" s="173"/>
      <c r="SVY61" s="173"/>
      <c r="SVZ61" s="173"/>
      <c r="SWA61" s="173"/>
      <c r="SWB61" s="173"/>
      <c r="SWC61" s="173"/>
      <c r="SWD61" s="173"/>
      <c r="SWE61" s="173"/>
      <c r="SWF61" s="173"/>
      <c r="SWG61" s="173"/>
      <c r="SWH61" s="173"/>
      <c r="SWI61" s="173"/>
      <c r="SWJ61" s="173"/>
      <c r="SWK61" s="173"/>
      <c r="SWL61" s="173"/>
      <c r="SWM61" s="173"/>
      <c r="SWN61" s="173"/>
      <c r="SWO61" s="173"/>
      <c r="SWP61" s="173"/>
      <c r="SWQ61" s="173"/>
      <c r="SWR61" s="173"/>
      <c r="SWS61" s="173"/>
      <c r="SWT61" s="173"/>
      <c r="SWU61" s="173"/>
      <c r="SWV61" s="173"/>
      <c r="SWW61" s="173"/>
      <c r="SWX61" s="173"/>
      <c r="SWY61" s="173"/>
      <c r="SWZ61" s="173"/>
      <c r="SXA61" s="173"/>
      <c r="SXB61" s="173"/>
      <c r="SXC61" s="173"/>
      <c r="SXD61" s="173"/>
      <c r="SXE61" s="173"/>
      <c r="SXF61" s="173"/>
      <c r="SXG61" s="173"/>
      <c r="SXH61" s="173"/>
      <c r="SXI61" s="173"/>
      <c r="SXJ61" s="173"/>
      <c r="SXK61" s="173"/>
      <c r="SXL61" s="173"/>
      <c r="SXM61" s="173"/>
      <c r="SXN61" s="173"/>
      <c r="SXO61" s="173"/>
      <c r="SXP61" s="173"/>
      <c r="SXQ61" s="173"/>
      <c r="SXR61" s="173"/>
      <c r="SXS61" s="173"/>
      <c r="SXT61" s="173"/>
      <c r="SXU61" s="173"/>
      <c r="SXV61" s="173"/>
      <c r="SXW61" s="173"/>
      <c r="SXX61" s="173"/>
      <c r="SXY61" s="173"/>
      <c r="SXZ61" s="173"/>
      <c r="SYA61" s="173"/>
      <c r="SYB61" s="173"/>
      <c r="SYC61" s="173"/>
      <c r="SYD61" s="173"/>
      <c r="SYE61" s="173"/>
      <c r="SYF61" s="173"/>
      <c r="SYG61" s="173"/>
      <c r="SYH61" s="173"/>
      <c r="SYI61" s="173"/>
      <c r="SYJ61" s="173"/>
      <c r="SYK61" s="173"/>
      <c r="SYL61" s="173"/>
      <c r="SYM61" s="173"/>
      <c r="SYN61" s="173"/>
      <c r="SYO61" s="173"/>
      <c r="SYP61" s="173"/>
      <c r="SYQ61" s="173"/>
      <c r="SYR61" s="173"/>
      <c r="SYS61" s="173"/>
      <c r="SYT61" s="173"/>
      <c r="SYU61" s="173"/>
      <c r="SYV61" s="173"/>
      <c r="SYW61" s="173"/>
      <c r="SYX61" s="173"/>
      <c r="SYY61" s="173"/>
      <c r="SYZ61" s="173"/>
      <c r="SZA61" s="173"/>
      <c r="SZB61" s="173"/>
      <c r="SZC61" s="173"/>
      <c r="SZD61" s="173"/>
      <c r="SZE61" s="173"/>
      <c r="SZF61" s="173"/>
      <c r="SZG61" s="173"/>
      <c r="SZH61" s="173"/>
      <c r="SZI61" s="173"/>
      <c r="SZJ61" s="173"/>
      <c r="SZK61" s="173"/>
      <c r="SZL61" s="173"/>
      <c r="SZM61" s="173"/>
      <c r="SZN61" s="173"/>
      <c r="SZO61" s="173"/>
      <c r="SZP61" s="173"/>
      <c r="SZQ61" s="173"/>
      <c r="SZR61" s="173"/>
      <c r="SZS61" s="173"/>
      <c r="SZT61" s="173"/>
      <c r="SZU61" s="173"/>
      <c r="SZV61" s="173"/>
      <c r="SZW61" s="173"/>
      <c r="SZX61" s="173"/>
      <c r="SZY61" s="173"/>
      <c r="SZZ61" s="173"/>
      <c r="TAA61" s="173"/>
      <c r="TAB61" s="173"/>
      <c r="TAC61" s="173"/>
      <c r="TAD61" s="173"/>
      <c r="TAE61" s="173"/>
      <c r="TAF61" s="173"/>
      <c r="TAG61" s="173"/>
      <c r="TAH61" s="173"/>
      <c r="TAI61" s="173"/>
      <c r="TAJ61" s="173"/>
      <c r="TAK61" s="173"/>
      <c r="TAL61" s="173"/>
      <c r="TAM61" s="173"/>
      <c r="TAN61" s="173"/>
      <c r="TAO61" s="173"/>
      <c r="TAP61" s="173"/>
      <c r="TAQ61" s="173"/>
      <c r="TAR61" s="173"/>
      <c r="TAS61" s="173"/>
      <c r="TAT61" s="173"/>
      <c r="TAU61" s="173"/>
      <c r="TAV61" s="173"/>
      <c r="TAW61" s="173"/>
      <c r="TAX61" s="173"/>
      <c r="TAY61" s="173"/>
      <c r="TAZ61" s="173"/>
      <c r="TBA61" s="173"/>
      <c r="TBB61" s="173"/>
      <c r="TBC61" s="173"/>
      <c r="TBD61" s="173"/>
      <c r="TBE61" s="173"/>
      <c r="TBF61" s="173"/>
      <c r="TBG61" s="173"/>
      <c r="TBH61" s="173"/>
      <c r="TBI61" s="173"/>
      <c r="TBJ61" s="173"/>
      <c r="TBK61" s="173"/>
      <c r="TBL61" s="173"/>
      <c r="TBM61" s="173"/>
      <c r="TBN61" s="173"/>
      <c r="TBO61" s="173"/>
      <c r="TBP61" s="173"/>
      <c r="TBQ61" s="173"/>
      <c r="TBR61" s="173"/>
      <c r="TBS61" s="173"/>
      <c r="TBT61" s="173"/>
      <c r="TBU61" s="173"/>
      <c r="TBV61" s="173"/>
      <c r="TBW61" s="173"/>
      <c r="TBX61" s="173"/>
      <c r="TBY61" s="173"/>
      <c r="TBZ61" s="173"/>
      <c r="TCA61" s="173"/>
      <c r="TCB61" s="173"/>
      <c r="TCC61" s="173"/>
      <c r="TCD61" s="173"/>
      <c r="TCE61" s="173"/>
      <c r="TCF61" s="173"/>
      <c r="TCG61" s="173"/>
      <c r="TCH61" s="173"/>
      <c r="TCI61" s="173"/>
      <c r="TCJ61" s="173"/>
      <c r="TCK61" s="173"/>
      <c r="TCL61" s="173"/>
      <c r="TCM61" s="173"/>
      <c r="TCN61" s="173"/>
      <c r="TCO61" s="173"/>
      <c r="TCP61" s="173"/>
      <c r="TCQ61" s="173"/>
      <c r="TCR61" s="173"/>
      <c r="TCS61" s="173"/>
      <c r="TCT61" s="173"/>
      <c r="TCU61" s="173"/>
      <c r="TCV61" s="173"/>
      <c r="TCW61" s="173"/>
      <c r="TCX61" s="173"/>
      <c r="TCY61" s="173"/>
      <c r="TCZ61" s="173"/>
      <c r="TDA61" s="173"/>
      <c r="TDB61" s="173"/>
      <c r="TDC61" s="173"/>
      <c r="TDD61" s="173"/>
      <c r="TDE61" s="173"/>
      <c r="TDF61" s="173"/>
      <c r="TDG61" s="173"/>
      <c r="TDH61" s="173"/>
      <c r="TDI61" s="173"/>
      <c r="TDJ61" s="173"/>
      <c r="TDK61" s="173"/>
      <c r="TDL61" s="173"/>
      <c r="TDM61" s="173"/>
      <c r="TDN61" s="173"/>
      <c r="TDO61" s="173"/>
      <c r="TDP61" s="173"/>
      <c r="TDQ61" s="173"/>
      <c r="TDR61" s="173"/>
      <c r="TDS61" s="173"/>
      <c r="TDT61" s="173"/>
      <c r="TDU61" s="173"/>
      <c r="TDV61" s="173"/>
      <c r="TDW61" s="173"/>
      <c r="TDX61" s="173"/>
      <c r="TDY61" s="173"/>
      <c r="TDZ61" s="173"/>
      <c r="TEA61" s="173"/>
      <c r="TEB61" s="173"/>
      <c r="TEC61" s="173"/>
      <c r="TED61" s="173"/>
      <c r="TEE61" s="173"/>
      <c r="TEF61" s="173"/>
      <c r="TEG61" s="173"/>
      <c r="TEH61" s="173"/>
      <c r="TEI61" s="173"/>
      <c r="TEJ61" s="173"/>
      <c r="TEK61" s="173"/>
      <c r="TEL61" s="173"/>
      <c r="TEM61" s="173"/>
      <c r="TEN61" s="173"/>
      <c r="TEO61" s="173"/>
      <c r="TEP61" s="173"/>
      <c r="TEQ61" s="173"/>
      <c r="TER61" s="173"/>
      <c r="TES61" s="173"/>
      <c r="TET61" s="173"/>
      <c r="TEU61" s="173"/>
      <c r="TEV61" s="173"/>
      <c r="TEW61" s="173"/>
      <c r="TEX61" s="173"/>
      <c r="TEY61" s="173"/>
      <c r="TEZ61" s="173"/>
      <c r="TFA61" s="173"/>
      <c r="TFB61" s="173"/>
      <c r="TFC61" s="173"/>
      <c r="TFD61" s="173"/>
      <c r="TFE61" s="173"/>
      <c r="TFF61" s="173"/>
      <c r="TFG61" s="173"/>
      <c r="TFH61" s="173"/>
      <c r="TFI61" s="173"/>
      <c r="TFJ61" s="173"/>
      <c r="TFK61" s="173"/>
      <c r="TFL61" s="173"/>
      <c r="TFM61" s="173"/>
      <c r="TFN61" s="173"/>
      <c r="TFO61" s="173"/>
      <c r="TFP61" s="173"/>
      <c r="TFQ61" s="173"/>
      <c r="TFR61" s="173"/>
      <c r="TFS61" s="173"/>
      <c r="TFT61" s="173"/>
      <c r="TFU61" s="173"/>
      <c r="TFV61" s="173"/>
      <c r="TFW61" s="173"/>
      <c r="TFX61" s="173"/>
      <c r="TFY61" s="173"/>
      <c r="TFZ61" s="173"/>
      <c r="TGA61" s="173"/>
      <c r="TGB61" s="173"/>
      <c r="TGC61" s="173"/>
      <c r="TGD61" s="173"/>
      <c r="TGE61" s="173"/>
      <c r="TGF61" s="173"/>
      <c r="TGG61" s="173"/>
      <c r="TGH61" s="173"/>
      <c r="TGI61" s="173"/>
      <c r="TGJ61" s="173"/>
      <c r="TGK61" s="173"/>
      <c r="TGL61" s="173"/>
      <c r="TGM61" s="173"/>
      <c r="TGN61" s="173"/>
      <c r="TGO61" s="173"/>
      <c r="TGP61" s="173"/>
      <c r="TGQ61" s="173"/>
      <c r="TGR61" s="173"/>
      <c r="TGS61" s="173"/>
      <c r="TGT61" s="173"/>
      <c r="TGU61" s="173"/>
      <c r="TGV61" s="173"/>
      <c r="TGW61" s="173"/>
      <c r="TGX61" s="173"/>
      <c r="TGY61" s="173"/>
      <c r="TGZ61" s="173"/>
      <c r="THA61" s="173"/>
      <c r="THB61" s="173"/>
      <c r="THC61" s="173"/>
      <c r="THD61" s="173"/>
      <c r="THE61" s="173"/>
      <c r="THF61" s="173"/>
      <c r="THG61" s="173"/>
      <c r="THH61" s="173"/>
      <c r="THI61" s="173"/>
      <c r="THJ61" s="173"/>
      <c r="THK61" s="173"/>
      <c r="THL61" s="173"/>
      <c r="THM61" s="173"/>
      <c r="THN61" s="173"/>
      <c r="THO61" s="173"/>
      <c r="THP61" s="173"/>
      <c r="THQ61" s="173"/>
      <c r="THR61" s="173"/>
      <c r="THS61" s="173"/>
      <c r="THT61" s="173"/>
      <c r="THU61" s="173"/>
      <c r="THV61" s="173"/>
      <c r="THW61" s="173"/>
      <c r="THX61" s="173"/>
      <c r="THY61" s="173"/>
      <c r="THZ61" s="173"/>
      <c r="TIA61" s="173"/>
      <c r="TIB61" s="173"/>
      <c r="TIC61" s="173"/>
      <c r="TID61" s="173"/>
      <c r="TIE61" s="173"/>
      <c r="TIF61" s="173"/>
      <c r="TIG61" s="173"/>
      <c r="TIH61" s="173"/>
      <c r="TII61" s="173"/>
      <c r="TIJ61" s="173"/>
      <c r="TIK61" s="173"/>
      <c r="TIL61" s="173"/>
      <c r="TIM61" s="173"/>
      <c r="TIN61" s="173"/>
      <c r="TIO61" s="173"/>
      <c r="TIP61" s="173"/>
      <c r="TIQ61" s="173"/>
      <c r="TIR61" s="173"/>
      <c r="TIS61" s="173"/>
      <c r="TIT61" s="173"/>
      <c r="TIU61" s="173"/>
      <c r="TIV61" s="173"/>
      <c r="TIW61" s="173"/>
      <c r="TIX61" s="173"/>
      <c r="TIY61" s="173"/>
      <c r="TIZ61" s="173"/>
      <c r="TJA61" s="173"/>
      <c r="TJB61" s="173"/>
      <c r="TJC61" s="173"/>
      <c r="TJD61" s="173"/>
      <c r="TJE61" s="173"/>
      <c r="TJF61" s="173"/>
      <c r="TJG61" s="173"/>
      <c r="TJH61" s="173"/>
      <c r="TJI61" s="173"/>
      <c r="TJJ61" s="173"/>
      <c r="TJK61" s="173"/>
      <c r="TJL61" s="173"/>
      <c r="TJM61" s="173"/>
      <c r="TJN61" s="173"/>
      <c r="TJO61" s="173"/>
      <c r="TJP61" s="173"/>
      <c r="TJQ61" s="173"/>
      <c r="TJR61" s="173"/>
      <c r="TJS61" s="173"/>
      <c r="TJT61" s="173"/>
      <c r="TJU61" s="173"/>
      <c r="TJV61" s="173"/>
      <c r="TJW61" s="173"/>
      <c r="TJX61" s="173"/>
      <c r="TJY61" s="173"/>
      <c r="TJZ61" s="173"/>
      <c r="TKA61" s="173"/>
      <c r="TKB61" s="173"/>
      <c r="TKC61" s="173"/>
      <c r="TKD61" s="173"/>
      <c r="TKE61" s="173"/>
      <c r="TKF61" s="173"/>
      <c r="TKG61" s="173"/>
      <c r="TKH61" s="173"/>
      <c r="TKI61" s="173"/>
      <c r="TKJ61" s="173"/>
      <c r="TKK61" s="173"/>
      <c r="TKL61" s="173"/>
      <c r="TKM61" s="173"/>
      <c r="TKN61" s="173"/>
      <c r="TKO61" s="173"/>
      <c r="TKP61" s="173"/>
      <c r="TKQ61" s="173"/>
      <c r="TKR61" s="173"/>
      <c r="TKS61" s="173"/>
      <c r="TKT61" s="173"/>
      <c r="TKU61" s="173"/>
      <c r="TKV61" s="173"/>
      <c r="TKW61" s="173"/>
      <c r="TKX61" s="173"/>
      <c r="TKY61" s="173"/>
      <c r="TKZ61" s="173"/>
      <c r="TLA61" s="173"/>
      <c r="TLB61" s="173"/>
      <c r="TLC61" s="173"/>
      <c r="TLD61" s="173"/>
      <c r="TLE61" s="173"/>
      <c r="TLF61" s="173"/>
      <c r="TLG61" s="173"/>
      <c r="TLH61" s="173"/>
      <c r="TLI61" s="173"/>
      <c r="TLJ61" s="173"/>
      <c r="TLK61" s="173"/>
      <c r="TLL61" s="173"/>
      <c r="TLM61" s="173"/>
      <c r="TLN61" s="173"/>
      <c r="TLO61" s="173"/>
      <c r="TLP61" s="173"/>
      <c r="TLQ61" s="173"/>
      <c r="TLR61" s="173"/>
      <c r="TLS61" s="173"/>
      <c r="TLT61" s="173"/>
      <c r="TLU61" s="173"/>
      <c r="TLV61" s="173"/>
      <c r="TLW61" s="173"/>
      <c r="TLX61" s="173"/>
      <c r="TLY61" s="173"/>
      <c r="TLZ61" s="173"/>
      <c r="TMA61" s="173"/>
      <c r="TMB61" s="173"/>
      <c r="TMC61" s="173"/>
      <c r="TMD61" s="173"/>
      <c r="TME61" s="173"/>
      <c r="TMF61" s="173"/>
      <c r="TMG61" s="173"/>
      <c r="TMH61" s="173"/>
      <c r="TMI61" s="173"/>
      <c r="TMJ61" s="173"/>
      <c r="TMK61" s="173"/>
      <c r="TML61" s="173"/>
      <c r="TMM61" s="173"/>
      <c r="TMN61" s="173"/>
      <c r="TMO61" s="173"/>
      <c r="TMP61" s="173"/>
      <c r="TMQ61" s="173"/>
      <c r="TMR61" s="173"/>
      <c r="TMS61" s="173"/>
      <c r="TMT61" s="173"/>
      <c r="TMU61" s="173"/>
      <c r="TMV61" s="173"/>
      <c r="TMW61" s="173"/>
      <c r="TMX61" s="173"/>
      <c r="TMY61" s="173"/>
      <c r="TMZ61" s="173"/>
      <c r="TNA61" s="173"/>
      <c r="TNB61" s="173"/>
      <c r="TNC61" s="173"/>
      <c r="TND61" s="173"/>
      <c r="TNE61" s="173"/>
      <c r="TNF61" s="173"/>
      <c r="TNG61" s="173"/>
      <c r="TNH61" s="173"/>
      <c r="TNI61" s="173"/>
      <c r="TNJ61" s="173"/>
      <c r="TNK61" s="173"/>
      <c r="TNL61" s="173"/>
      <c r="TNM61" s="173"/>
      <c r="TNN61" s="173"/>
      <c r="TNO61" s="173"/>
      <c r="TNP61" s="173"/>
      <c r="TNQ61" s="173"/>
      <c r="TNR61" s="173"/>
      <c r="TNS61" s="173"/>
      <c r="TNT61" s="173"/>
      <c r="TNU61" s="173"/>
      <c r="TNV61" s="173"/>
      <c r="TNW61" s="173"/>
      <c r="TNX61" s="173"/>
      <c r="TNY61" s="173"/>
      <c r="TNZ61" s="173"/>
      <c r="TOA61" s="173"/>
      <c r="TOB61" s="173"/>
      <c r="TOC61" s="173"/>
      <c r="TOD61" s="173"/>
      <c r="TOE61" s="173"/>
      <c r="TOF61" s="173"/>
      <c r="TOG61" s="173"/>
      <c r="TOH61" s="173"/>
      <c r="TOI61" s="173"/>
      <c r="TOJ61" s="173"/>
      <c r="TOK61" s="173"/>
      <c r="TOL61" s="173"/>
      <c r="TOM61" s="173"/>
      <c r="TON61" s="173"/>
      <c r="TOO61" s="173"/>
      <c r="TOP61" s="173"/>
      <c r="TOQ61" s="173"/>
      <c r="TOR61" s="173"/>
      <c r="TOS61" s="173"/>
      <c r="TOT61" s="173"/>
      <c r="TOU61" s="173"/>
      <c r="TOV61" s="173"/>
      <c r="TOW61" s="173"/>
      <c r="TOX61" s="173"/>
      <c r="TOY61" s="173"/>
      <c r="TOZ61" s="173"/>
      <c r="TPA61" s="173"/>
      <c r="TPB61" s="173"/>
      <c r="TPC61" s="173"/>
      <c r="TPD61" s="173"/>
      <c r="TPE61" s="173"/>
      <c r="TPF61" s="173"/>
      <c r="TPG61" s="173"/>
      <c r="TPH61" s="173"/>
      <c r="TPI61" s="173"/>
      <c r="TPJ61" s="173"/>
      <c r="TPK61" s="173"/>
      <c r="TPL61" s="173"/>
      <c r="TPM61" s="173"/>
      <c r="TPN61" s="173"/>
      <c r="TPO61" s="173"/>
      <c r="TPP61" s="173"/>
      <c r="TPQ61" s="173"/>
      <c r="TPR61" s="173"/>
      <c r="TPS61" s="173"/>
      <c r="TPT61" s="173"/>
      <c r="TPU61" s="173"/>
      <c r="TPV61" s="173"/>
      <c r="TPW61" s="173"/>
      <c r="TPX61" s="173"/>
      <c r="TPY61" s="173"/>
      <c r="TPZ61" s="173"/>
      <c r="TQA61" s="173"/>
      <c r="TQB61" s="173"/>
      <c r="TQC61" s="173"/>
      <c r="TQD61" s="173"/>
      <c r="TQE61" s="173"/>
      <c r="TQF61" s="173"/>
      <c r="TQG61" s="173"/>
      <c r="TQH61" s="173"/>
      <c r="TQI61" s="173"/>
      <c r="TQJ61" s="173"/>
      <c r="TQK61" s="173"/>
      <c r="TQL61" s="173"/>
      <c r="TQM61" s="173"/>
      <c r="TQN61" s="173"/>
      <c r="TQO61" s="173"/>
      <c r="TQP61" s="173"/>
      <c r="TQQ61" s="173"/>
      <c r="TQR61" s="173"/>
      <c r="TQS61" s="173"/>
      <c r="TQT61" s="173"/>
      <c r="TQU61" s="173"/>
      <c r="TQV61" s="173"/>
      <c r="TQW61" s="173"/>
      <c r="TQX61" s="173"/>
      <c r="TQY61" s="173"/>
      <c r="TQZ61" s="173"/>
      <c r="TRA61" s="173"/>
      <c r="TRB61" s="173"/>
      <c r="TRC61" s="173"/>
      <c r="TRD61" s="173"/>
      <c r="TRE61" s="173"/>
      <c r="TRF61" s="173"/>
      <c r="TRG61" s="173"/>
      <c r="TRH61" s="173"/>
      <c r="TRI61" s="173"/>
      <c r="TRJ61" s="173"/>
      <c r="TRK61" s="173"/>
      <c r="TRL61" s="173"/>
      <c r="TRM61" s="173"/>
      <c r="TRN61" s="173"/>
      <c r="TRO61" s="173"/>
      <c r="TRP61" s="173"/>
      <c r="TRQ61" s="173"/>
      <c r="TRR61" s="173"/>
      <c r="TRS61" s="173"/>
      <c r="TRT61" s="173"/>
      <c r="TRU61" s="173"/>
      <c r="TRV61" s="173"/>
      <c r="TRW61" s="173"/>
      <c r="TRX61" s="173"/>
      <c r="TRY61" s="173"/>
      <c r="TRZ61" s="173"/>
      <c r="TSA61" s="173"/>
      <c r="TSB61" s="173"/>
      <c r="TSC61" s="173"/>
      <c r="TSD61" s="173"/>
      <c r="TSE61" s="173"/>
      <c r="TSF61" s="173"/>
      <c r="TSG61" s="173"/>
      <c r="TSH61" s="173"/>
      <c r="TSI61" s="173"/>
      <c r="TSJ61" s="173"/>
      <c r="TSK61" s="173"/>
      <c r="TSL61" s="173"/>
      <c r="TSM61" s="173"/>
      <c r="TSN61" s="173"/>
      <c r="TSO61" s="173"/>
      <c r="TSP61" s="173"/>
      <c r="TSQ61" s="173"/>
      <c r="TSR61" s="173"/>
      <c r="TSS61" s="173"/>
      <c r="TST61" s="173"/>
      <c r="TSU61" s="173"/>
      <c r="TSV61" s="173"/>
      <c r="TSW61" s="173"/>
      <c r="TSX61" s="173"/>
      <c r="TSY61" s="173"/>
      <c r="TSZ61" s="173"/>
      <c r="TTA61" s="173"/>
      <c r="TTB61" s="173"/>
      <c r="TTC61" s="173"/>
      <c r="TTD61" s="173"/>
      <c r="TTE61" s="173"/>
      <c r="TTF61" s="173"/>
      <c r="TTG61" s="173"/>
      <c r="TTH61" s="173"/>
      <c r="TTI61" s="173"/>
      <c r="TTJ61" s="173"/>
      <c r="TTK61" s="173"/>
      <c r="TTL61" s="173"/>
      <c r="TTM61" s="173"/>
      <c r="TTN61" s="173"/>
      <c r="TTO61" s="173"/>
      <c r="TTP61" s="173"/>
      <c r="TTQ61" s="173"/>
      <c r="TTR61" s="173"/>
      <c r="TTS61" s="173"/>
      <c r="TTT61" s="173"/>
      <c r="TTU61" s="173"/>
      <c r="TTV61" s="173"/>
      <c r="TTW61" s="173"/>
      <c r="TTX61" s="173"/>
      <c r="TTY61" s="173"/>
      <c r="TTZ61" s="173"/>
      <c r="TUA61" s="173"/>
      <c r="TUB61" s="173"/>
      <c r="TUC61" s="173"/>
      <c r="TUD61" s="173"/>
      <c r="TUE61" s="173"/>
      <c r="TUF61" s="173"/>
      <c r="TUG61" s="173"/>
      <c r="TUH61" s="173"/>
      <c r="TUI61" s="173"/>
      <c r="TUJ61" s="173"/>
      <c r="TUK61" s="173"/>
      <c r="TUL61" s="173"/>
      <c r="TUM61" s="173"/>
      <c r="TUN61" s="173"/>
      <c r="TUO61" s="173"/>
      <c r="TUP61" s="173"/>
      <c r="TUQ61" s="173"/>
      <c r="TUR61" s="173"/>
      <c r="TUS61" s="173"/>
      <c r="TUT61" s="173"/>
      <c r="TUU61" s="173"/>
      <c r="TUV61" s="173"/>
      <c r="TUW61" s="173"/>
      <c r="TUX61" s="173"/>
      <c r="TUY61" s="173"/>
      <c r="TUZ61" s="173"/>
      <c r="TVA61" s="173"/>
      <c r="TVB61" s="173"/>
      <c r="TVC61" s="173"/>
      <c r="TVD61" s="173"/>
      <c r="TVE61" s="173"/>
      <c r="TVF61" s="173"/>
      <c r="TVG61" s="173"/>
      <c r="TVH61" s="173"/>
      <c r="TVI61" s="173"/>
      <c r="TVJ61" s="173"/>
      <c r="TVK61" s="173"/>
      <c r="TVL61" s="173"/>
      <c r="TVM61" s="173"/>
      <c r="TVN61" s="173"/>
      <c r="TVO61" s="173"/>
      <c r="TVP61" s="173"/>
      <c r="TVQ61" s="173"/>
      <c r="TVR61" s="173"/>
      <c r="TVS61" s="173"/>
      <c r="TVT61" s="173"/>
      <c r="TVU61" s="173"/>
      <c r="TVV61" s="173"/>
      <c r="TVW61" s="173"/>
      <c r="TVX61" s="173"/>
      <c r="TVY61" s="173"/>
      <c r="TVZ61" s="173"/>
      <c r="TWA61" s="173"/>
      <c r="TWB61" s="173"/>
      <c r="TWC61" s="173"/>
      <c r="TWD61" s="173"/>
      <c r="TWE61" s="173"/>
      <c r="TWF61" s="173"/>
      <c r="TWG61" s="173"/>
      <c r="TWH61" s="173"/>
      <c r="TWI61" s="173"/>
      <c r="TWJ61" s="173"/>
      <c r="TWK61" s="173"/>
      <c r="TWL61" s="173"/>
      <c r="TWM61" s="173"/>
      <c r="TWN61" s="173"/>
      <c r="TWO61" s="173"/>
      <c r="TWP61" s="173"/>
      <c r="TWQ61" s="173"/>
      <c r="TWR61" s="173"/>
      <c r="TWS61" s="173"/>
      <c r="TWT61" s="173"/>
      <c r="TWU61" s="173"/>
      <c r="TWV61" s="173"/>
      <c r="TWW61" s="173"/>
      <c r="TWX61" s="173"/>
      <c r="TWY61" s="173"/>
      <c r="TWZ61" s="173"/>
      <c r="TXA61" s="173"/>
      <c r="TXB61" s="173"/>
      <c r="TXC61" s="173"/>
      <c r="TXD61" s="173"/>
      <c r="TXE61" s="173"/>
      <c r="TXF61" s="173"/>
      <c r="TXG61" s="173"/>
      <c r="TXH61" s="173"/>
      <c r="TXI61" s="173"/>
      <c r="TXJ61" s="173"/>
      <c r="TXK61" s="173"/>
      <c r="TXL61" s="173"/>
      <c r="TXM61" s="173"/>
      <c r="TXN61" s="173"/>
      <c r="TXO61" s="173"/>
      <c r="TXP61" s="173"/>
      <c r="TXQ61" s="173"/>
      <c r="TXR61" s="173"/>
      <c r="TXS61" s="173"/>
      <c r="TXT61" s="173"/>
      <c r="TXU61" s="173"/>
      <c r="TXV61" s="173"/>
      <c r="TXW61" s="173"/>
      <c r="TXX61" s="173"/>
      <c r="TXY61" s="173"/>
      <c r="TXZ61" s="173"/>
      <c r="TYA61" s="173"/>
      <c r="TYB61" s="173"/>
      <c r="TYC61" s="173"/>
      <c r="TYD61" s="173"/>
      <c r="TYE61" s="173"/>
      <c r="TYF61" s="173"/>
      <c r="TYG61" s="173"/>
      <c r="TYH61" s="173"/>
      <c r="TYI61" s="173"/>
      <c r="TYJ61" s="173"/>
      <c r="TYK61" s="173"/>
      <c r="TYL61" s="173"/>
      <c r="TYM61" s="173"/>
      <c r="TYN61" s="173"/>
      <c r="TYO61" s="173"/>
      <c r="TYP61" s="173"/>
      <c r="TYQ61" s="173"/>
      <c r="TYR61" s="173"/>
      <c r="TYS61" s="173"/>
      <c r="TYT61" s="173"/>
      <c r="TYU61" s="173"/>
      <c r="TYV61" s="173"/>
      <c r="TYW61" s="173"/>
      <c r="TYX61" s="173"/>
      <c r="TYY61" s="173"/>
      <c r="TYZ61" s="173"/>
      <c r="TZA61" s="173"/>
      <c r="TZB61" s="173"/>
      <c r="TZC61" s="173"/>
      <c r="TZD61" s="173"/>
      <c r="TZE61" s="173"/>
      <c r="TZF61" s="173"/>
      <c r="TZG61" s="173"/>
      <c r="TZH61" s="173"/>
      <c r="TZI61" s="173"/>
      <c r="TZJ61" s="173"/>
      <c r="TZK61" s="173"/>
      <c r="TZL61" s="173"/>
      <c r="TZM61" s="173"/>
      <c r="TZN61" s="173"/>
      <c r="TZO61" s="173"/>
      <c r="TZP61" s="173"/>
      <c r="TZQ61" s="173"/>
      <c r="TZR61" s="173"/>
      <c r="TZS61" s="173"/>
      <c r="TZT61" s="173"/>
      <c r="TZU61" s="173"/>
      <c r="TZV61" s="173"/>
      <c r="TZW61" s="173"/>
      <c r="TZX61" s="173"/>
      <c r="TZY61" s="173"/>
      <c r="TZZ61" s="173"/>
      <c r="UAA61" s="173"/>
      <c r="UAB61" s="173"/>
      <c r="UAC61" s="173"/>
      <c r="UAD61" s="173"/>
      <c r="UAE61" s="173"/>
      <c r="UAF61" s="173"/>
      <c r="UAG61" s="173"/>
      <c r="UAH61" s="173"/>
      <c r="UAI61" s="173"/>
      <c r="UAJ61" s="173"/>
      <c r="UAK61" s="173"/>
      <c r="UAL61" s="173"/>
      <c r="UAM61" s="173"/>
      <c r="UAN61" s="173"/>
      <c r="UAO61" s="173"/>
      <c r="UAP61" s="173"/>
      <c r="UAQ61" s="173"/>
      <c r="UAR61" s="173"/>
      <c r="UAS61" s="173"/>
      <c r="UAT61" s="173"/>
      <c r="UAU61" s="173"/>
      <c r="UAV61" s="173"/>
      <c r="UAW61" s="173"/>
      <c r="UAX61" s="173"/>
      <c r="UAY61" s="173"/>
      <c r="UAZ61" s="173"/>
      <c r="UBA61" s="173"/>
      <c r="UBB61" s="173"/>
      <c r="UBC61" s="173"/>
      <c r="UBD61" s="173"/>
      <c r="UBE61" s="173"/>
      <c r="UBF61" s="173"/>
      <c r="UBG61" s="173"/>
      <c r="UBH61" s="173"/>
      <c r="UBI61" s="173"/>
      <c r="UBJ61" s="173"/>
      <c r="UBK61" s="173"/>
      <c r="UBL61" s="173"/>
      <c r="UBM61" s="173"/>
      <c r="UBN61" s="173"/>
      <c r="UBO61" s="173"/>
      <c r="UBP61" s="173"/>
      <c r="UBQ61" s="173"/>
      <c r="UBR61" s="173"/>
      <c r="UBS61" s="173"/>
      <c r="UBT61" s="173"/>
      <c r="UBU61" s="173"/>
      <c r="UBV61" s="173"/>
      <c r="UBW61" s="173"/>
      <c r="UBX61" s="173"/>
      <c r="UBY61" s="173"/>
      <c r="UBZ61" s="173"/>
      <c r="UCA61" s="173"/>
      <c r="UCB61" s="173"/>
      <c r="UCC61" s="173"/>
      <c r="UCD61" s="173"/>
      <c r="UCE61" s="173"/>
      <c r="UCF61" s="173"/>
      <c r="UCG61" s="173"/>
      <c r="UCH61" s="173"/>
      <c r="UCI61" s="173"/>
      <c r="UCJ61" s="173"/>
      <c r="UCK61" s="173"/>
      <c r="UCL61" s="173"/>
      <c r="UCM61" s="173"/>
      <c r="UCN61" s="173"/>
      <c r="UCO61" s="173"/>
      <c r="UCP61" s="173"/>
      <c r="UCQ61" s="173"/>
      <c r="UCR61" s="173"/>
      <c r="UCS61" s="173"/>
      <c r="UCT61" s="173"/>
      <c r="UCU61" s="173"/>
      <c r="UCV61" s="173"/>
      <c r="UCW61" s="173"/>
      <c r="UCX61" s="173"/>
      <c r="UCY61" s="173"/>
      <c r="UCZ61" s="173"/>
      <c r="UDA61" s="173"/>
      <c r="UDB61" s="173"/>
      <c r="UDC61" s="173"/>
      <c r="UDD61" s="173"/>
      <c r="UDE61" s="173"/>
      <c r="UDF61" s="173"/>
      <c r="UDG61" s="173"/>
      <c r="UDH61" s="173"/>
      <c r="UDI61" s="173"/>
      <c r="UDJ61" s="173"/>
      <c r="UDK61" s="173"/>
      <c r="UDL61" s="173"/>
      <c r="UDM61" s="173"/>
      <c r="UDN61" s="173"/>
      <c r="UDO61" s="173"/>
      <c r="UDP61" s="173"/>
      <c r="UDQ61" s="173"/>
      <c r="UDR61" s="173"/>
      <c r="UDS61" s="173"/>
      <c r="UDT61" s="173"/>
      <c r="UDU61" s="173"/>
      <c r="UDV61" s="173"/>
      <c r="UDW61" s="173"/>
      <c r="UDX61" s="173"/>
      <c r="UDY61" s="173"/>
      <c r="UDZ61" s="173"/>
      <c r="UEA61" s="173"/>
      <c r="UEB61" s="173"/>
      <c r="UEC61" s="173"/>
      <c r="UED61" s="173"/>
      <c r="UEE61" s="173"/>
      <c r="UEF61" s="173"/>
      <c r="UEG61" s="173"/>
      <c r="UEH61" s="173"/>
      <c r="UEI61" s="173"/>
      <c r="UEJ61" s="173"/>
      <c r="UEK61" s="173"/>
      <c r="UEL61" s="173"/>
      <c r="UEM61" s="173"/>
      <c r="UEN61" s="173"/>
      <c r="UEO61" s="173"/>
      <c r="UEP61" s="173"/>
      <c r="UEQ61" s="173"/>
      <c r="UER61" s="173"/>
      <c r="UES61" s="173"/>
      <c r="UET61" s="173"/>
      <c r="UEU61" s="173"/>
      <c r="UEV61" s="173"/>
      <c r="UEW61" s="173"/>
      <c r="UEX61" s="173"/>
      <c r="UEY61" s="173"/>
      <c r="UEZ61" s="173"/>
      <c r="UFA61" s="173"/>
      <c r="UFB61" s="173"/>
      <c r="UFC61" s="173"/>
      <c r="UFD61" s="173"/>
      <c r="UFE61" s="173"/>
      <c r="UFF61" s="173"/>
      <c r="UFG61" s="173"/>
      <c r="UFH61" s="173"/>
      <c r="UFI61" s="173"/>
      <c r="UFJ61" s="173"/>
      <c r="UFK61" s="173"/>
      <c r="UFL61" s="173"/>
      <c r="UFM61" s="173"/>
      <c r="UFN61" s="173"/>
      <c r="UFO61" s="173"/>
      <c r="UFP61" s="173"/>
      <c r="UFQ61" s="173"/>
      <c r="UFR61" s="173"/>
      <c r="UFS61" s="173"/>
      <c r="UFT61" s="173"/>
      <c r="UFU61" s="173"/>
      <c r="UFV61" s="173"/>
      <c r="UFW61" s="173"/>
      <c r="UFX61" s="173"/>
      <c r="UFY61" s="173"/>
      <c r="UFZ61" s="173"/>
      <c r="UGA61" s="173"/>
      <c r="UGB61" s="173"/>
      <c r="UGC61" s="173"/>
      <c r="UGD61" s="173"/>
      <c r="UGE61" s="173"/>
      <c r="UGF61" s="173"/>
      <c r="UGG61" s="173"/>
      <c r="UGH61" s="173"/>
      <c r="UGI61" s="173"/>
      <c r="UGJ61" s="173"/>
      <c r="UGK61" s="173"/>
      <c r="UGL61" s="173"/>
      <c r="UGM61" s="173"/>
      <c r="UGN61" s="173"/>
      <c r="UGO61" s="173"/>
      <c r="UGP61" s="173"/>
      <c r="UGQ61" s="173"/>
      <c r="UGR61" s="173"/>
      <c r="UGS61" s="173"/>
      <c r="UGT61" s="173"/>
      <c r="UGU61" s="173"/>
      <c r="UGV61" s="173"/>
      <c r="UGW61" s="173"/>
      <c r="UGX61" s="173"/>
      <c r="UGY61" s="173"/>
      <c r="UGZ61" s="173"/>
      <c r="UHA61" s="173"/>
      <c r="UHB61" s="173"/>
      <c r="UHC61" s="173"/>
      <c r="UHD61" s="173"/>
      <c r="UHE61" s="173"/>
      <c r="UHF61" s="173"/>
      <c r="UHG61" s="173"/>
      <c r="UHH61" s="173"/>
      <c r="UHI61" s="173"/>
      <c r="UHJ61" s="173"/>
      <c r="UHK61" s="173"/>
      <c r="UHL61" s="173"/>
      <c r="UHM61" s="173"/>
      <c r="UHN61" s="173"/>
      <c r="UHO61" s="173"/>
      <c r="UHP61" s="173"/>
      <c r="UHQ61" s="173"/>
      <c r="UHR61" s="173"/>
      <c r="UHS61" s="173"/>
      <c r="UHT61" s="173"/>
      <c r="UHU61" s="173"/>
      <c r="UHV61" s="173"/>
      <c r="UHW61" s="173"/>
      <c r="UHX61" s="173"/>
      <c r="UHY61" s="173"/>
      <c r="UHZ61" s="173"/>
      <c r="UIA61" s="173"/>
      <c r="UIB61" s="173"/>
      <c r="UIC61" s="173"/>
      <c r="UID61" s="173"/>
      <c r="UIE61" s="173"/>
      <c r="UIF61" s="173"/>
      <c r="UIG61" s="173"/>
      <c r="UIH61" s="173"/>
      <c r="UII61" s="173"/>
      <c r="UIJ61" s="173"/>
      <c r="UIK61" s="173"/>
      <c r="UIL61" s="173"/>
      <c r="UIM61" s="173"/>
      <c r="UIN61" s="173"/>
      <c r="UIO61" s="173"/>
      <c r="UIP61" s="173"/>
      <c r="UIQ61" s="173"/>
      <c r="UIR61" s="173"/>
      <c r="UIS61" s="173"/>
      <c r="UIT61" s="173"/>
      <c r="UIU61" s="173"/>
      <c r="UIV61" s="173"/>
      <c r="UIW61" s="173"/>
      <c r="UIX61" s="173"/>
      <c r="UIY61" s="173"/>
      <c r="UIZ61" s="173"/>
      <c r="UJA61" s="173"/>
      <c r="UJB61" s="173"/>
      <c r="UJC61" s="173"/>
      <c r="UJD61" s="173"/>
      <c r="UJE61" s="173"/>
      <c r="UJF61" s="173"/>
      <c r="UJG61" s="173"/>
      <c r="UJH61" s="173"/>
      <c r="UJI61" s="173"/>
      <c r="UJJ61" s="173"/>
      <c r="UJK61" s="173"/>
      <c r="UJL61" s="173"/>
      <c r="UJM61" s="173"/>
      <c r="UJN61" s="173"/>
      <c r="UJO61" s="173"/>
      <c r="UJP61" s="173"/>
      <c r="UJQ61" s="173"/>
      <c r="UJR61" s="173"/>
      <c r="UJS61" s="173"/>
      <c r="UJT61" s="173"/>
      <c r="UJU61" s="173"/>
      <c r="UJV61" s="173"/>
      <c r="UJW61" s="173"/>
      <c r="UJX61" s="173"/>
      <c r="UJY61" s="173"/>
      <c r="UJZ61" s="173"/>
      <c r="UKA61" s="173"/>
      <c r="UKB61" s="173"/>
      <c r="UKC61" s="173"/>
      <c r="UKD61" s="173"/>
      <c r="UKE61" s="173"/>
      <c r="UKF61" s="173"/>
      <c r="UKG61" s="173"/>
      <c r="UKH61" s="173"/>
      <c r="UKI61" s="173"/>
      <c r="UKJ61" s="173"/>
      <c r="UKK61" s="173"/>
      <c r="UKL61" s="173"/>
      <c r="UKM61" s="173"/>
      <c r="UKN61" s="173"/>
      <c r="UKO61" s="173"/>
      <c r="UKP61" s="173"/>
      <c r="UKQ61" s="173"/>
      <c r="UKR61" s="173"/>
      <c r="UKS61" s="173"/>
      <c r="UKT61" s="173"/>
      <c r="UKU61" s="173"/>
      <c r="UKV61" s="173"/>
      <c r="UKW61" s="173"/>
      <c r="UKX61" s="173"/>
      <c r="UKY61" s="173"/>
      <c r="UKZ61" s="173"/>
      <c r="ULA61" s="173"/>
      <c r="ULB61" s="173"/>
      <c r="ULC61" s="173"/>
      <c r="ULD61" s="173"/>
      <c r="ULE61" s="173"/>
      <c r="ULF61" s="173"/>
      <c r="ULG61" s="173"/>
      <c r="ULH61" s="173"/>
      <c r="ULI61" s="173"/>
      <c r="ULJ61" s="173"/>
      <c r="ULK61" s="173"/>
      <c r="ULL61" s="173"/>
      <c r="ULM61" s="173"/>
      <c r="ULN61" s="173"/>
      <c r="ULO61" s="173"/>
      <c r="ULP61" s="173"/>
      <c r="ULQ61" s="173"/>
      <c r="ULR61" s="173"/>
      <c r="ULS61" s="173"/>
      <c r="ULT61" s="173"/>
      <c r="ULU61" s="173"/>
      <c r="ULV61" s="173"/>
      <c r="ULW61" s="173"/>
      <c r="ULX61" s="173"/>
      <c r="ULY61" s="173"/>
      <c r="ULZ61" s="173"/>
      <c r="UMA61" s="173"/>
      <c r="UMB61" s="173"/>
      <c r="UMC61" s="173"/>
      <c r="UMD61" s="173"/>
      <c r="UME61" s="173"/>
      <c r="UMF61" s="173"/>
      <c r="UMG61" s="173"/>
      <c r="UMH61" s="173"/>
      <c r="UMI61" s="173"/>
      <c r="UMJ61" s="173"/>
      <c r="UMK61" s="173"/>
      <c r="UML61" s="173"/>
      <c r="UMM61" s="173"/>
      <c r="UMN61" s="173"/>
      <c r="UMO61" s="173"/>
      <c r="UMP61" s="173"/>
      <c r="UMQ61" s="173"/>
      <c r="UMR61" s="173"/>
      <c r="UMS61" s="173"/>
      <c r="UMT61" s="173"/>
      <c r="UMU61" s="173"/>
      <c r="UMV61" s="173"/>
      <c r="UMW61" s="173"/>
      <c r="UMX61" s="173"/>
      <c r="UMY61" s="173"/>
      <c r="UMZ61" s="173"/>
      <c r="UNA61" s="173"/>
      <c r="UNB61" s="173"/>
      <c r="UNC61" s="173"/>
      <c r="UND61" s="173"/>
      <c r="UNE61" s="173"/>
      <c r="UNF61" s="173"/>
      <c r="UNG61" s="173"/>
      <c r="UNH61" s="173"/>
      <c r="UNI61" s="173"/>
      <c r="UNJ61" s="173"/>
      <c r="UNK61" s="173"/>
      <c r="UNL61" s="173"/>
      <c r="UNM61" s="173"/>
      <c r="UNN61" s="173"/>
      <c r="UNO61" s="173"/>
      <c r="UNP61" s="173"/>
      <c r="UNQ61" s="173"/>
      <c r="UNR61" s="173"/>
      <c r="UNS61" s="173"/>
      <c r="UNT61" s="173"/>
      <c r="UNU61" s="173"/>
      <c r="UNV61" s="173"/>
      <c r="UNW61" s="173"/>
      <c r="UNX61" s="173"/>
      <c r="UNY61" s="173"/>
      <c r="UNZ61" s="173"/>
      <c r="UOA61" s="173"/>
      <c r="UOB61" s="173"/>
      <c r="UOC61" s="173"/>
      <c r="UOD61" s="173"/>
      <c r="UOE61" s="173"/>
      <c r="UOF61" s="173"/>
      <c r="UOG61" s="173"/>
      <c r="UOH61" s="173"/>
      <c r="UOI61" s="173"/>
      <c r="UOJ61" s="173"/>
      <c r="UOK61" s="173"/>
      <c r="UOL61" s="173"/>
      <c r="UOM61" s="173"/>
      <c r="UON61" s="173"/>
      <c r="UOO61" s="173"/>
      <c r="UOP61" s="173"/>
      <c r="UOQ61" s="173"/>
      <c r="UOR61" s="173"/>
      <c r="UOS61" s="173"/>
      <c r="UOT61" s="173"/>
      <c r="UOU61" s="173"/>
      <c r="UOV61" s="173"/>
      <c r="UOW61" s="173"/>
      <c r="UOX61" s="173"/>
      <c r="UOY61" s="173"/>
      <c r="UOZ61" s="173"/>
      <c r="UPA61" s="173"/>
      <c r="UPB61" s="173"/>
      <c r="UPC61" s="173"/>
      <c r="UPD61" s="173"/>
      <c r="UPE61" s="173"/>
      <c r="UPF61" s="173"/>
      <c r="UPG61" s="173"/>
      <c r="UPH61" s="173"/>
      <c r="UPI61" s="173"/>
      <c r="UPJ61" s="173"/>
      <c r="UPK61" s="173"/>
      <c r="UPL61" s="173"/>
      <c r="UPM61" s="173"/>
      <c r="UPN61" s="173"/>
      <c r="UPO61" s="173"/>
      <c r="UPP61" s="173"/>
      <c r="UPQ61" s="173"/>
      <c r="UPR61" s="173"/>
      <c r="UPS61" s="173"/>
      <c r="UPT61" s="173"/>
      <c r="UPU61" s="173"/>
      <c r="UPV61" s="173"/>
      <c r="UPW61" s="173"/>
      <c r="UPX61" s="173"/>
      <c r="UPY61" s="173"/>
      <c r="UPZ61" s="173"/>
      <c r="UQA61" s="173"/>
      <c r="UQB61" s="173"/>
      <c r="UQC61" s="173"/>
      <c r="UQD61" s="173"/>
      <c r="UQE61" s="173"/>
      <c r="UQF61" s="173"/>
      <c r="UQG61" s="173"/>
      <c r="UQH61" s="173"/>
      <c r="UQI61" s="173"/>
      <c r="UQJ61" s="173"/>
      <c r="UQK61" s="173"/>
      <c r="UQL61" s="173"/>
      <c r="UQM61" s="173"/>
      <c r="UQN61" s="173"/>
      <c r="UQO61" s="173"/>
      <c r="UQP61" s="173"/>
      <c r="UQQ61" s="173"/>
      <c r="UQR61" s="173"/>
      <c r="UQS61" s="173"/>
      <c r="UQT61" s="173"/>
      <c r="UQU61" s="173"/>
      <c r="UQV61" s="173"/>
      <c r="UQW61" s="173"/>
      <c r="UQX61" s="173"/>
      <c r="UQY61" s="173"/>
      <c r="UQZ61" s="173"/>
      <c r="URA61" s="173"/>
      <c r="URB61" s="173"/>
      <c r="URC61" s="173"/>
      <c r="URD61" s="173"/>
      <c r="URE61" s="173"/>
      <c r="URF61" s="173"/>
      <c r="URG61" s="173"/>
      <c r="URH61" s="173"/>
      <c r="URI61" s="173"/>
      <c r="URJ61" s="173"/>
      <c r="URK61" s="173"/>
      <c r="URL61" s="173"/>
      <c r="URM61" s="173"/>
      <c r="URN61" s="173"/>
      <c r="URO61" s="173"/>
      <c r="URP61" s="173"/>
      <c r="URQ61" s="173"/>
      <c r="URR61" s="173"/>
      <c r="URS61" s="173"/>
      <c r="URT61" s="173"/>
      <c r="URU61" s="173"/>
      <c r="URV61" s="173"/>
      <c r="URW61" s="173"/>
      <c r="URX61" s="173"/>
      <c r="URY61" s="173"/>
      <c r="URZ61" s="173"/>
      <c r="USA61" s="173"/>
      <c r="USB61" s="173"/>
      <c r="USC61" s="173"/>
      <c r="USD61" s="173"/>
      <c r="USE61" s="173"/>
      <c r="USF61" s="173"/>
      <c r="USG61" s="173"/>
      <c r="USH61" s="173"/>
      <c r="USI61" s="173"/>
      <c r="USJ61" s="173"/>
      <c r="USK61" s="173"/>
      <c r="USL61" s="173"/>
      <c r="USM61" s="173"/>
      <c r="USN61" s="173"/>
      <c r="USO61" s="173"/>
      <c r="USP61" s="173"/>
      <c r="USQ61" s="173"/>
      <c r="USR61" s="173"/>
      <c r="USS61" s="173"/>
      <c r="UST61" s="173"/>
      <c r="USU61" s="173"/>
      <c r="USV61" s="173"/>
      <c r="USW61" s="173"/>
      <c r="USX61" s="173"/>
      <c r="USY61" s="173"/>
      <c r="USZ61" s="173"/>
      <c r="UTA61" s="173"/>
      <c r="UTB61" s="173"/>
      <c r="UTC61" s="173"/>
      <c r="UTD61" s="173"/>
      <c r="UTE61" s="173"/>
      <c r="UTF61" s="173"/>
      <c r="UTG61" s="173"/>
      <c r="UTH61" s="173"/>
      <c r="UTI61" s="173"/>
      <c r="UTJ61" s="173"/>
      <c r="UTK61" s="173"/>
      <c r="UTL61" s="173"/>
      <c r="UTM61" s="173"/>
      <c r="UTN61" s="173"/>
      <c r="UTO61" s="173"/>
      <c r="UTP61" s="173"/>
      <c r="UTQ61" s="173"/>
      <c r="UTR61" s="173"/>
      <c r="UTS61" s="173"/>
      <c r="UTT61" s="173"/>
      <c r="UTU61" s="173"/>
      <c r="UTV61" s="173"/>
      <c r="UTW61" s="173"/>
      <c r="UTX61" s="173"/>
      <c r="UTY61" s="173"/>
      <c r="UTZ61" s="173"/>
      <c r="UUA61" s="173"/>
      <c r="UUB61" s="173"/>
      <c r="UUC61" s="173"/>
      <c r="UUD61" s="173"/>
      <c r="UUE61" s="173"/>
      <c r="UUF61" s="173"/>
      <c r="UUG61" s="173"/>
      <c r="UUH61" s="173"/>
      <c r="UUI61" s="173"/>
      <c r="UUJ61" s="173"/>
      <c r="UUK61" s="173"/>
      <c r="UUL61" s="173"/>
      <c r="UUM61" s="173"/>
      <c r="UUN61" s="173"/>
      <c r="UUO61" s="173"/>
      <c r="UUP61" s="173"/>
      <c r="UUQ61" s="173"/>
      <c r="UUR61" s="173"/>
      <c r="UUS61" s="173"/>
      <c r="UUT61" s="173"/>
      <c r="UUU61" s="173"/>
      <c r="UUV61" s="173"/>
      <c r="UUW61" s="173"/>
      <c r="UUX61" s="173"/>
      <c r="UUY61" s="173"/>
      <c r="UUZ61" s="173"/>
      <c r="UVA61" s="173"/>
      <c r="UVB61" s="173"/>
      <c r="UVC61" s="173"/>
      <c r="UVD61" s="173"/>
      <c r="UVE61" s="173"/>
      <c r="UVF61" s="173"/>
      <c r="UVG61" s="173"/>
      <c r="UVH61" s="173"/>
      <c r="UVI61" s="173"/>
      <c r="UVJ61" s="173"/>
      <c r="UVK61" s="173"/>
      <c r="UVL61" s="173"/>
      <c r="UVM61" s="173"/>
      <c r="UVN61" s="173"/>
      <c r="UVO61" s="173"/>
      <c r="UVP61" s="173"/>
      <c r="UVQ61" s="173"/>
      <c r="UVR61" s="173"/>
      <c r="UVS61" s="173"/>
      <c r="UVT61" s="173"/>
      <c r="UVU61" s="173"/>
      <c r="UVV61" s="173"/>
      <c r="UVW61" s="173"/>
      <c r="UVX61" s="173"/>
      <c r="UVY61" s="173"/>
      <c r="UVZ61" s="173"/>
      <c r="UWA61" s="173"/>
      <c r="UWB61" s="173"/>
      <c r="UWC61" s="173"/>
      <c r="UWD61" s="173"/>
      <c r="UWE61" s="173"/>
      <c r="UWF61" s="173"/>
      <c r="UWG61" s="173"/>
      <c r="UWH61" s="173"/>
      <c r="UWI61" s="173"/>
      <c r="UWJ61" s="173"/>
      <c r="UWK61" s="173"/>
      <c r="UWL61" s="173"/>
      <c r="UWM61" s="173"/>
      <c r="UWN61" s="173"/>
      <c r="UWO61" s="173"/>
      <c r="UWP61" s="173"/>
      <c r="UWQ61" s="173"/>
      <c r="UWR61" s="173"/>
      <c r="UWS61" s="173"/>
      <c r="UWT61" s="173"/>
      <c r="UWU61" s="173"/>
      <c r="UWV61" s="173"/>
      <c r="UWW61" s="173"/>
      <c r="UWX61" s="173"/>
      <c r="UWY61" s="173"/>
      <c r="UWZ61" s="173"/>
      <c r="UXA61" s="173"/>
      <c r="UXB61" s="173"/>
      <c r="UXC61" s="173"/>
      <c r="UXD61" s="173"/>
      <c r="UXE61" s="173"/>
      <c r="UXF61" s="173"/>
      <c r="UXG61" s="173"/>
      <c r="UXH61" s="173"/>
      <c r="UXI61" s="173"/>
      <c r="UXJ61" s="173"/>
      <c r="UXK61" s="173"/>
      <c r="UXL61" s="173"/>
      <c r="UXM61" s="173"/>
      <c r="UXN61" s="173"/>
      <c r="UXO61" s="173"/>
      <c r="UXP61" s="173"/>
      <c r="UXQ61" s="173"/>
      <c r="UXR61" s="173"/>
      <c r="UXS61" s="173"/>
      <c r="UXT61" s="173"/>
      <c r="UXU61" s="173"/>
      <c r="UXV61" s="173"/>
      <c r="UXW61" s="173"/>
      <c r="UXX61" s="173"/>
      <c r="UXY61" s="173"/>
      <c r="UXZ61" s="173"/>
      <c r="UYA61" s="173"/>
      <c r="UYB61" s="173"/>
      <c r="UYC61" s="173"/>
      <c r="UYD61" s="173"/>
      <c r="UYE61" s="173"/>
      <c r="UYF61" s="173"/>
      <c r="UYG61" s="173"/>
      <c r="UYH61" s="173"/>
      <c r="UYI61" s="173"/>
      <c r="UYJ61" s="173"/>
      <c r="UYK61" s="173"/>
      <c r="UYL61" s="173"/>
      <c r="UYM61" s="173"/>
      <c r="UYN61" s="173"/>
      <c r="UYO61" s="173"/>
      <c r="UYP61" s="173"/>
      <c r="UYQ61" s="173"/>
      <c r="UYR61" s="173"/>
      <c r="UYS61" s="173"/>
      <c r="UYT61" s="173"/>
      <c r="UYU61" s="173"/>
      <c r="UYV61" s="173"/>
      <c r="UYW61" s="173"/>
      <c r="UYX61" s="173"/>
      <c r="UYY61" s="173"/>
      <c r="UYZ61" s="173"/>
      <c r="UZA61" s="173"/>
      <c r="UZB61" s="173"/>
      <c r="UZC61" s="173"/>
      <c r="UZD61" s="173"/>
      <c r="UZE61" s="173"/>
      <c r="UZF61" s="173"/>
      <c r="UZG61" s="173"/>
      <c r="UZH61" s="173"/>
      <c r="UZI61" s="173"/>
      <c r="UZJ61" s="173"/>
      <c r="UZK61" s="173"/>
      <c r="UZL61" s="173"/>
      <c r="UZM61" s="173"/>
      <c r="UZN61" s="173"/>
      <c r="UZO61" s="173"/>
      <c r="UZP61" s="173"/>
      <c r="UZQ61" s="173"/>
      <c r="UZR61" s="173"/>
      <c r="UZS61" s="173"/>
      <c r="UZT61" s="173"/>
      <c r="UZU61" s="173"/>
      <c r="UZV61" s="173"/>
      <c r="UZW61" s="173"/>
      <c r="UZX61" s="173"/>
      <c r="UZY61" s="173"/>
      <c r="UZZ61" s="173"/>
      <c r="VAA61" s="173"/>
      <c r="VAB61" s="173"/>
      <c r="VAC61" s="173"/>
      <c r="VAD61" s="173"/>
      <c r="VAE61" s="173"/>
      <c r="VAF61" s="173"/>
      <c r="VAG61" s="173"/>
      <c r="VAH61" s="173"/>
      <c r="VAI61" s="173"/>
      <c r="VAJ61" s="173"/>
      <c r="VAK61" s="173"/>
      <c r="VAL61" s="173"/>
      <c r="VAM61" s="173"/>
      <c r="VAN61" s="173"/>
      <c r="VAO61" s="173"/>
      <c r="VAP61" s="173"/>
      <c r="VAQ61" s="173"/>
      <c r="VAR61" s="173"/>
      <c r="VAS61" s="173"/>
      <c r="VAT61" s="173"/>
      <c r="VAU61" s="173"/>
      <c r="VAV61" s="173"/>
      <c r="VAW61" s="173"/>
      <c r="VAX61" s="173"/>
      <c r="VAY61" s="173"/>
      <c r="VAZ61" s="173"/>
      <c r="VBA61" s="173"/>
      <c r="VBB61" s="173"/>
      <c r="VBC61" s="173"/>
      <c r="VBD61" s="173"/>
      <c r="VBE61" s="173"/>
      <c r="VBF61" s="173"/>
      <c r="VBG61" s="173"/>
      <c r="VBH61" s="173"/>
      <c r="VBI61" s="173"/>
      <c r="VBJ61" s="173"/>
      <c r="VBK61" s="173"/>
      <c r="VBL61" s="173"/>
      <c r="VBM61" s="173"/>
      <c r="VBN61" s="173"/>
      <c r="VBO61" s="173"/>
      <c r="VBP61" s="173"/>
      <c r="VBQ61" s="173"/>
      <c r="VBR61" s="173"/>
      <c r="VBS61" s="173"/>
      <c r="VBT61" s="173"/>
      <c r="VBU61" s="173"/>
      <c r="VBV61" s="173"/>
      <c r="VBW61" s="173"/>
      <c r="VBX61" s="173"/>
      <c r="VBY61" s="173"/>
      <c r="VBZ61" s="173"/>
      <c r="VCA61" s="173"/>
      <c r="VCB61" s="173"/>
      <c r="VCC61" s="173"/>
      <c r="VCD61" s="173"/>
      <c r="VCE61" s="173"/>
      <c r="VCF61" s="173"/>
      <c r="VCG61" s="173"/>
      <c r="VCH61" s="173"/>
      <c r="VCI61" s="173"/>
      <c r="VCJ61" s="173"/>
      <c r="VCK61" s="173"/>
      <c r="VCL61" s="173"/>
      <c r="VCM61" s="173"/>
      <c r="VCN61" s="173"/>
      <c r="VCO61" s="173"/>
      <c r="VCP61" s="173"/>
      <c r="VCQ61" s="173"/>
      <c r="VCR61" s="173"/>
      <c r="VCS61" s="173"/>
      <c r="VCT61" s="173"/>
      <c r="VCU61" s="173"/>
      <c r="VCV61" s="173"/>
      <c r="VCW61" s="173"/>
      <c r="VCX61" s="173"/>
      <c r="VCY61" s="173"/>
      <c r="VCZ61" s="173"/>
      <c r="VDA61" s="173"/>
      <c r="VDB61" s="173"/>
      <c r="VDC61" s="173"/>
      <c r="VDD61" s="173"/>
      <c r="VDE61" s="173"/>
      <c r="VDF61" s="173"/>
      <c r="VDG61" s="173"/>
      <c r="VDH61" s="173"/>
      <c r="VDI61" s="173"/>
      <c r="VDJ61" s="173"/>
      <c r="VDK61" s="173"/>
      <c r="VDL61" s="173"/>
      <c r="VDM61" s="173"/>
      <c r="VDN61" s="173"/>
      <c r="VDO61" s="173"/>
      <c r="VDP61" s="173"/>
      <c r="VDQ61" s="173"/>
      <c r="VDR61" s="173"/>
      <c r="VDS61" s="173"/>
      <c r="VDT61" s="173"/>
      <c r="VDU61" s="173"/>
      <c r="VDV61" s="173"/>
      <c r="VDW61" s="173"/>
      <c r="VDX61" s="173"/>
      <c r="VDY61" s="173"/>
      <c r="VDZ61" s="173"/>
      <c r="VEA61" s="173"/>
      <c r="VEB61" s="173"/>
      <c r="VEC61" s="173"/>
      <c r="VED61" s="173"/>
      <c r="VEE61" s="173"/>
      <c r="VEF61" s="173"/>
      <c r="VEG61" s="173"/>
      <c r="VEH61" s="173"/>
      <c r="VEI61" s="173"/>
      <c r="VEJ61" s="173"/>
      <c r="VEK61" s="173"/>
      <c r="VEL61" s="173"/>
      <c r="VEM61" s="173"/>
      <c r="VEN61" s="173"/>
      <c r="VEO61" s="173"/>
      <c r="VEP61" s="173"/>
      <c r="VEQ61" s="173"/>
      <c r="VER61" s="173"/>
      <c r="VES61" s="173"/>
      <c r="VET61" s="173"/>
      <c r="VEU61" s="173"/>
      <c r="VEV61" s="173"/>
      <c r="VEW61" s="173"/>
      <c r="VEX61" s="173"/>
      <c r="VEY61" s="173"/>
      <c r="VEZ61" s="173"/>
      <c r="VFA61" s="173"/>
      <c r="VFB61" s="173"/>
      <c r="VFC61" s="173"/>
      <c r="VFD61" s="173"/>
      <c r="VFE61" s="173"/>
      <c r="VFF61" s="173"/>
      <c r="VFG61" s="173"/>
      <c r="VFH61" s="173"/>
      <c r="VFI61" s="173"/>
      <c r="VFJ61" s="173"/>
      <c r="VFK61" s="173"/>
      <c r="VFL61" s="173"/>
      <c r="VFM61" s="173"/>
      <c r="VFN61" s="173"/>
      <c r="VFO61" s="173"/>
      <c r="VFP61" s="173"/>
      <c r="VFQ61" s="173"/>
      <c r="VFR61" s="173"/>
      <c r="VFS61" s="173"/>
      <c r="VFT61" s="173"/>
      <c r="VFU61" s="173"/>
      <c r="VFV61" s="173"/>
      <c r="VFW61" s="173"/>
      <c r="VFX61" s="173"/>
      <c r="VFY61" s="173"/>
      <c r="VFZ61" s="173"/>
      <c r="VGA61" s="173"/>
      <c r="VGB61" s="173"/>
      <c r="VGC61" s="173"/>
      <c r="VGD61" s="173"/>
      <c r="VGE61" s="173"/>
      <c r="VGF61" s="173"/>
      <c r="VGG61" s="173"/>
      <c r="VGH61" s="173"/>
      <c r="VGI61" s="173"/>
      <c r="VGJ61" s="173"/>
      <c r="VGK61" s="173"/>
      <c r="VGL61" s="173"/>
      <c r="VGM61" s="173"/>
      <c r="VGN61" s="173"/>
      <c r="VGO61" s="173"/>
      <c r="VGP61" s="173"/>
      <c r="VGQ61" s="173"/>
      <c r="VGR61" s="173"/>
      <c r="VGS61" s="173"/>
      <c r="VGT61" s="173"/>
      <c r="VGU61" s="173"/>
      <c r="VGV61" s="173"/>
      <c r="VGW61" s="173"/>
      <c r="VGX61" s="173"/>
      <c r="VGY61" s="173"/>
      <c r="VGZ61" s="173"/>
      <c r="VHA61" s="173"/>
      <c r="VHB61" s="173"/>
      <c r="VHC61" s="173"/>
      <c r="VHD61" s="173"/>
      <c r="VHE61" s="173"/>
      <c r="VHF61" s="173"/>
      <c r="VHG61" s="173"/>
      <c r="VHH61" s="173"/>
      <c r="VHI61" s="173"/>
      <c r="VHJ61" s="173"/>
      <c r="VHK61" s="173"/>
      <c r="VHL61" s="173"/>
      <c r="VHM61" s="173"/>
      <c r="VHN61" s="173"/>
      <c r="VHO61" s="173"/>
      <c r="VHP61" s="173"/>
      <c r="VHQ61" s="173"/>
      <c r="VHR61" s="173"/>
      <c r="VHS61" s="173"/>
      <c r="VHT61" s="173"/>
      <c r="VHU61" s="173"/>
      <c r="VHV61" s="173"/>
      <c r="VHW61" s="173"/>
      <c r="VHX61" s="173"/>
      <c r="VHY61" s="173"/>
      <c r="VHZ61" s="173"/>
      <c r="VIA61" s="173"/>
      <c r="VIB61" s="173"/>
      <c r="VIC61" s="173"/>
      <c r="VID61" s="173"/>
      <c r="VIE61" s="173"/>
      <c r="VIF61" s="173"/>
      <c r="VIG61" s="173"/>
      <c r="VIH61" s="173"/>
      <c r="VII61" s="173"/>
      <c r="VIJ61" s="173"/>
      <c r="VIK61" s="173"/>
      <c r="VIL61" s="173"/>
      <c r="VIM61" s="173"/>
      <c r="VIN61" s="173"/>
      <c r="VIO61" s="173"/>
      <c r="VIP61" s="173"/>
      <c r="VIQ61" s="173"/>
      <c r="VIR61" s="173"/>
      <c r="VIS61" s="173"/>
      <c r="VIT61" s="173"/>
      <c r="VIU61" s="173"/>
      <c r="VIV61" s="173"/>
      <c r="VIW61" s="173"/>
      <c r="VIX61" s="173"/>
      <c r="VIY61" s="173"/>
      <c r="VIZ61" s="173"/>
      <c r="VJA61" s="173"/>
      <c r="VJB61" s="173"/>
      <c r="VJC61" s="173"/>
      <c r="VJD61" s="173"/>
      <c r="VJE61" s="173"/>
      <c r="VJF61" s="173"/>
      <c r="VJG61" s="173"/>
      <c r="VJH61" s="173"/>
      <c r="VJI61" s="173"/>
      <c r="VJJ61" s="173"/>
      <c r="VJK61" s="173"/>
      <c r="VJL61" s="173"/>
      <c r="VJM61" s="173"/>
      <c r="VJN61" s="173"/>
      <c r="VJO61" s="173"/>
      <c r="VJP61" s="173"/>
      <c r="VJQ61" s="173"/>
      <c r="VJR61" s="173"/>
      <c r="VJS61" s="173"/>
      <c r="VJT61" s="173"/>
      <c r="VJU61" s="173"/>
      <c r="VJV61" s="173"/>
      <c r="VJW61" s="173"/>
      <c r="VJX61" s="173"/>
      <c r="VJY61" s="173"/>
      <c r="VJZ61" s="173"/>
      <c r="VKA61" s="173"/>
      <c r="VKB61" s="173"/>
      <c r="VKC61" s="173"/>
      <c r="VKD61" s="173"/>
      <c r="VKE61" s="173"/>
      <c r="VKF61" s="173"/>
      <c r="VKG61" s="173"/>
      <c r="VKH61" s="173"/>
      <c r="VKI61" s="173"/>
      <c r="VKJ61" s="173"/>
      <c r="VKK61" s="173"/>
      <c r="VKL61" s="173"/>
      <c r="VKM61" s="173"/>
      <c r="VKN61" s="173"/>
      <c r="VKO61" s="173"/>
      <c r="VKP61" s="173"/>
      <c r="VKQ61" s="173"/>
      <c r="VKR61" s="173"/>
      <c r="VKS61" s="173"/>
      <c r="VKT61" s="173"/>
      <c r="VKU61" s="173"/>
      <c r="VKV61" s="173"/>
      <c r="VKW61" s="173"/>
      <c r="VKX61" s="173"/>
      <c r="VKY61" s="173"/>
      <c r="VKZ61" s="173"/>
      <c r="VLA61" s="173"/>
      <c r="VLB61" s="173"/>
      <c r="VLC61" s="173"/>
      <c r="VLD61" s="173"/>
      <c r="VLE61" s="173"/>
      <c r="VLF61" s="173"/>
      <c r="VLG61" s="173"/>
      <c r="VLH61" s="173"/>
      <c r="VLI61" s="173"/>
      <c r="VLJ61" s="173"/>
      <c r="VLK61" s="173"/>
      <c r="VLL61" s="173"/>
      <c r="VLM61" s="173"/>
      <c r="VLN61" s="173"/>
      <c r="VLO61" s="173"/>
      <c r="VLP61" s="173"/>
      <c r="VLQ61" s="173"/>
      <c r="VLR61" s="173"/>
      <c r="VLS61" s="173"/>
      <c r="VLT61" s="173"/>
      <c r="VLU61" s="173"/>
      <c r="VLV61" s="173"/>
      <c r="VLW61" s="173"/>
      <c r="VLX61" s="173"/>
      <c r="VLY61" s="173"/>
      <c r="VLZ61" s="173"/>
      <c r="VMA61" s="173"/>
      <c r="VMB61" s="173"/>
      <c r="VMC61" s="173"/>
      <c r="VMD61" s="173"/>
      <c r="VME61" s="173"/>
      <c r="VMF61" s="173"/>
      <c r="VMG61" s="173"/>
      <c r="VMH61" s="173"/>
      <c r="VMI61" s="173"/>
      <c r="VMJ61" s="173"/>
      <c r="VMK61" s="173"/>
      <c r="VML61" s="173"/>
      <c r="VMM61" s="173"/>
      <c r="VMN61" s="173"/>
      <c r="VMO61" s="173"/>
      <c r="VMP61" s="173"/>
      <c r="VMQ61" s="173"/>
      <c r="VMR61" s="173"/>
      <c r="VMS61" s="173"/>
      <c r="VMT61" s="173"/>
      <c r="VMU61" s="173"/>
      <c r="VMV61" s="173"/>
      <c r="VMW61" s="173"/>
      <c r="VMX61" s="173"/>
      <c r="VMY61" s="173"/>
      <c r="VMZ61" s="173"/>
      <c r="VNA61" s="173"/>
      <c r="VNB61" s="173"/>
      <c r="VNC61" s="173"/>
      <c r="VND61" s="173"/>
      <c r="VNE61" s="173"/>
      <c r="VNF61" s="173"/>
      <c r="VNG61" s="173"/>
      <c r="VNH61" s="173"/>
      <c r="VNI61" s="173"/>
      <c r="VNJ61" s="173"/>
      <c r="VNK61" s="173"/>
      <c r="VNL61" s="173"/>
      <c r="VNM61" s="173"/>
      <c r="VNN61" s="173"/>
      <c r="VNO61" s="173"/>
      <c r="VNP61" s="173"/>
      <c r="VNQ61" s="173"/>
      <c r="VNR61" s="173"/>
      <c r="VNS61" s="173"/>
      <c r="VNT61" s="173"/>
      <c r="VNU61" s="173"/>
      <c r="VNV61" s="173"/>
      <c r="VNW61" s="173"/>
      <c r="VNX61" s="173"/>
      <c r="VNY61" s="173"/>
      <c r="VNZ61" s="173"/>
      <c r="VOA61" s="173"/>
      <c r="VOB61" s="173"/>
      <c r="VOC61" s="173"/>
      <c r="VOD61" s="173"/>
      <c r="VOE61" s="173"/>
      <c r="VOF61" s="173"/>
      <c r="VOG61" s="173"/>
      <c r="VOH61" s="173"/>
      <c r="VOI61" s="173"/>
      <c r="VOJ61" s="173"/>
      <c r="VOK61" s="173"/>
      <c r="VOL61" s="173"/>
      <c r="VOM61" s="173"/>
      <c r="VON61" s="173"/>
      <c r="VOO61" s="173"/>
      <c r="VOP61" s="173"/>
      <c r="VOQ61" s="173"/>
      <c r="VOR61" s="173"/>
      <c r="VOS61" s="173"/>
      <c r="VOT61" s="173"/>
      <c r="VOU61" s="173"/>
      <c r="VOV61" s="173"/>
      <c r="VOW61" s="173"/>
      <c r="VOX61" s="173"/>
      <c r="VOY61" s="173"/>
      <c r="VOZ61" s="173"/>
      <c r="VPA61" s="173"/>
      <c r="VPB61" s="173"/>
      <c r="VPC61" s="173"/>
      <c r="VPD61" s="173"/>
      <c r="VPE61" s="173"/>
      <c r="VPF61" s="173"/>
      <c r="VPG61" s="173"/>
      <c r="VPH61" s="173"/>
      <c r="VPI61" s="173"/>
      <c r="VPJ61" s="173"/>
      <c r="VPK61" s="173"/>
      <c r="VPL61" s="173"/>
      <c r="VPM61" s="173"/>
      <c r="VPN61" s="173"/>
      <c r="VPO61" s="173"/>
      <c r="VPP61" s="173"/>
      <c r="VPQ61" s="173"/>
      <c r="VPR61" s="173"/>
      <c r="VPS61" s="173"/>
      <c r="VPT61" s="173"/>
      <c r="VPU61" s="173"/>
      <c r="VPV61" s="173"/>
      <c r="VPW61" s="173"/>
      <c r="VPX61" s="173"/>
      <c r="VPY61" s="173"/>
      <c r="VPZ61" s="173"/>
      <c r="VQA61" s="173"/>
      <c r="VQB61" s="173"/>
      <c r="VQC61" s="173"/>
      <c r="VQD61" s="173"/>
      <c r="VQE61" s="173"/>
      <c r="VQF61" s="173"/>
      <c r="VQG61" s="173"/>
      <c r="VQH61" s="173"/>
      <c r="VQI61" s="173"/>
      <c r="VQJ61" s="173"/>
      <c r="VQK61" s="173"/>
      <c r="VQL61" s="173"/>
      <c r="VQM61" s="173"/>
      <c r="VQN61" s="173"/>
      <c r="VQO61" s="173"/>
      <c r="VQP61" s="173"/>
      <c r="VQQ61" s="173"/>
      <c r="VQR61" s="173"/>
      <c r="VQS61" s="173"/>
      <c r="VQT61" s="173"/>
      <c r="VQU61" s="173"/>
      <c r="VQV61" s="173"/>
      <c r="VQW61" s="173"/>
      <c r="VQX61" s="173"/>
      <c r="VQY61" s="173"/>
      <c r="VQZ61" s="173"/>
      <c r="VRA61" s="173"/>
      <c r="VRB61" s="173"/>
      <c r="VRC61" s="173"/>
      <c r="VRD61" s="173"/>
      <c r="VRE61" s="173"/>
      <c r="VRF61" s="173"/>
      <c r="VRG61" s="173"/>
      <c r="VRH61" s="173"/>
      <c r="VRI61" s="173"/>
      <c r="VRJ61" s="173"/>
      <c r="VRK61" s="173"/>
      <c r="VRL61" s="173"/>
      <c r="VRM61" s="173"/>
      <c r="VRN61" s="173"/>
      <c r="VRO61" s="173"/>
      <c r="VRP61" s="173"/>
      <c r="VRQ61" s="173"/>
      <c r="VRR61" s="173"/>
      <c r="VRS61" s="173"/>
      <c r="VRT61" s="173"/>
      <c r="VRU61" s="173"/>
      <c r="VRV61" s="173"/>
      <c r="VRW61" s="173"/>
      <c r="VRX61" s="173"/>
      <c r="VRY61" s="173"/>
      <c r="VRZ61" s="173"/>
      <c r="VSA61" s="173"/>
      <c r="VSB61" s="173"/>
      <c r="VSC61" s="173"/>
      <c r="VSD61" s="173"/>
      <c r="VSE61" s="173"/>
      <c r="VSF61" s="173"/>
      <c r="VSG61" s="173"/>
      <c r="VSH61" s="173"/>
      <c r="VSI61" s="173"/>
      <c r="VSJ61" s="173"/>
      <c r="VSK61" s="173"/>
      <c r="VSL61" s="173"/>
      <c r="VSM61" s="173"/>
      <c r="VSN61" s="173"/>
      <c r="VSO61" s="173"/>
      <c r="VSP61" s="173"/>
      <c r="VSQ61" s="173"/>
      <c r="VSR61" s="173"/>
      <c r="VSS61" s="173"/>
      <c r="VST61" s="173"/>
      <c r="VSU61" s="173"/>
      <c r="VSV61" s="173"/>
      <c r="VSW61" s="173"/>
      <c r="VSX61" s="173"/>
      <c r="VSY61" s="173"/>
      <c r="VSZ61" s="173"/>
      <c r="VTA61" s="173"/>
      <c r="VTB61" s="173"/>
      <c r="VTC61" s="173"/>
      <c r="VTD61" s="173"/>
      <c r="VTE61" s="173"/>
      <c r="VTF61" s="173"/>
      <c r="VTG61" s="173"/>
      <c r="VTH61" s="173"/>
      <c r="VTI61" s="173"/>
      <c r="VTJ61" s="173"/>
      <c r="VTK61" s="173"/>
      <c r="VTL61" s="173"/>
      <c r="VTM61" s="173"/>
      <c r="VTN61" s="173"/>
      <c r="VTO61" s="173"/>
      <c r="VTP61" s="173"/>
      <c r="VTQ61" s="173"/>
      <c r="VTR61" s="173"/>
      <c r="VTS61" s="173"/>
      <c r="VTT61" s="173"/>
      <c r="VTU61" s="173"/>
      <c r="VTV61" s="173"/>
      <c r="VTW61" s="173"/>
      <c r="VTX61" s="173"/>
      <c r="VTY61" s="173"/>
      <c r="VTZ61" s="173"/>
      <c r="VUA61" s="173"/>
      <c r="VUB61" s="173"/>
      <c r="VUC61" s="173"/>
      <c r="VUD61" s="173"/>
      <c r="VUE61" s="173"/>
      <c r="VUF61" s="173"/>
      <c r="VUG61" s="173"/>
      <c r="VUH61" s="173"/>
      <c r="VUI61" s="173"/>
      <c r="VUJ61" s="173"/>
      <c r="VUK61" s="173"/>
      <c r="VUL61" s="173"/>
      <c r="VUM61" s="173"/>
      <c r="VUN61" s="173"/>
      <c r="VUO61" s="173"/>
      <c r="VUP61" s="173"/>
      <c r="VUQ61" s="173"/>
      <c r="VUR61" s="173"/>
      <c r="VUS61" s="173"/>
      <c r="VUT61" s="173"/>
      <c r="VUU61" s="173"/>
      <c r="VUV61" s="173"/>
      <c r="VUW61" s="173"/>
      <c r="VUX61" s="173"/>
      <c r="VUY61" s="173"/>
      <c r="VUZ61" s="173"/>
      <c r="VVA61" s="173"/>
      <c r="VVB61" s="173"/>
      <c r="VVC61" s="173"/>
      <c r="VVD61" s="173"/>
      <c r="VVE61" s="173"/>
      <c r="VVF61" s="173"/>
      <c r="VVG61" s="173"/>
      <c r="VVH61" s="173"/>
      <c r="VVI61" s="173"/>
      <c r="VVJ61" s="173"/>
      <c r="VVK61" s="173"/>
      <c r="VVL61" s="173"/>
      <c r="VVM61" s="173"/>
      <c r="VVN61" s="173"/>
      <c r="VVO61" s="173"/>
      <c r="VVP61" s="173"/>
      <c r="VVQ61" s="173"/>
      <c r="VVR61" s="173"/>
      <c r="VVS61" s="173"/>
      <c r="VVT61" s="173"/>
      <c r="VVU61" s="173"/>
      <c r="VVV61" s="173"/>
      <c r="VVW61" s="173"/>
      <c r="VVX61" s="173"/>
      <c r="VVY61" s="173"/>
      <c r="VVZ61" s="173"/>
      <c r="VWA61" s="173"/>
      <c r="VWB61" s="173"/>
      <c r="VWC61" s="173"/>
      <c r="VWD61" s="173"/>
      <c r="VWE61" s="173"/>
      <c r="VWF61" s="173"/>
      <c r="VWG61" s="173"/>
      <c r="VWH61" s="173"/>
      <c r="VWI61" s="173"/>
      <c r="VWJ61" s="173"/>
      <c r="VWK61" s="173"/>
      <c r="VWL61" s="173"/>
      <c r="VWM61" s="173"/>
      <c r="VWN61" s="173"/>
      <c r="VWO61" s="173"/>
      <c r="VWP61" s="173"/>
      <c r="VWQ61" s="173"/>
      <c r="VWR61" s="173"/>
      <c r="VWS61" s="173"/>
      <c r="VWT61" s="173"/>
      <c r="VWU61" s="173"/>
      <c r="VWV61" s="173"/>
      <c r="VWW61" s="173"/>
      <c r="VWX61" s="173"/>
      <c r="VWY61" s="173"/>
      <c r="VWZ61" s="173"/>
      <c r="VXA61" s="173"/>
      <c r="VXB61" s="173"/>
      <c r="VXC61" s="173"/>
      <c r="VXD61" s="173"/>
      <c r="VXE61" s="173"/>
      <c r="VXF61" s="173"/>
      <c r="VXG61" s="173"/>
      <c r="VXH61" s="173"/>
      <c r="VXI61" s="173"/>
      <c r="VXJ61" s="173"/>
      <c r="VXK61" s="173"/>
      <c r="VXL61" s="173"/>
      <c r="VXM61" s="173"/>
      <c r="VXN61" s="173"/>
      <c r="VXO61" s="173"/>
      <c r="VXP61" s="173"/>
      <c r="VXQ61" s="173"/>
      <c r="VXR61" s="173"/>
      <c r="VXS61" s="173"/>
      <c r="VXT61" s="173"/>
      <c r="VXU61" s="173"/>
      <c r="VXV61" s="173"/>
      <c r="VXW61" s="173"/>
      <c r="VXX61" s="173"/>
      <c r="VXY61" s="173"/>
      <c r="VXZ61" s="173"/>
      <c r="VYA61" s="173"/>
      <c r="VYB61" s="173"/>
      <c r="VYC61" s="173"/>
      <c r="VYD61" s="173"/>
      <c r="VYE61" s="173"/>
      <c r="VYF61" s="173"/>
      <c r="VYG61" s="173"/>
      <c r="VYH61" s="173"/>
      <c r="VYI61" s="173"/>
      <c r="VYJ61" s="173"/>
      <c r="VYK61" s="173"/>
      <c r="VYL61" s="173"/>
      <c r="VYM61" s="173"/>
      <c r="VYN61" s="173"/>
      <c r="VYO61" s="173"/>
      <c r="VYP61" s="173"/>
      <c r="VYQ61" s="173"/>
      <c r="VYR61" s="173"/>
      <c r="VYS61" s="173"/>
      <c r="VYT61" s="173"/>
      <c r="VYU61" s="173"/>
      <c r="VYV61" s="173"/>
      <c r="VYW61" s="173"/>
      <c r="VYX61" s="173"/>
      <c r="VYY61" s="173"/>
      <c r="VYZ61" s="173"/>
      <c r="VZA61" s="173"/>
      <c r="VZB61" s="173"/>
      <c r="VZC61" s="173"/>
      <c r="VZD61" s="173"/>
      <c r="VZE61" s="173"/>
      <c r="VZF61" s="173"/>
      <c r="VZG61" s="173"/>
      <c r="VZH61" s="173"/>
      <c r="VZI61" s="173"/>
      <c r="VZJ61" s="173"/>
      <c r="VZK61" s="173"/>
      <c r="VZL61" s="173"/>
      <c r="VZM61" s="173"/>
      <c r="VZN61" s="173"/>
      <c r="VZO61" s="173"/>
      <c r="VZP61" s="173"/>
      <c r="VZQ61" s="173"/>
      <c r="VZR61" s="173"/>
      <c r="VZS61" s="173"/>
      <c r="VZT61" s="173"/>
      <c r="VZU61" s="173"/>
      <c r="VZV61" s="173"/>
      <c r="VZW61" s="173"/>
      <c r="VZX61" s="173"/>
      <c r="VZY61" s="173"/>
      <c r="VZZ61" s="173"/>
      <c r="WAA61" s="173"/>
      <c r="WAB61" s="173"/>
      <c r="WAC61" s="173"/>
      <c r="WAD61" s="173"/>
      <c r="WAE61" s="173"/>
      <c r="WAF61" s="173"/>
      <c r="WAG61" s="173"/>
      <c r="WAH61" s="173"/>
      <c r="WAI61" s="173"/>
      <c r="WAJ61" s="173"/>
      <c r="WAK61" s="173"/>
      <c r="WAL61" s="173"/>
      <c r="WAM61" s="173"/>
      <c r="WAN61" s="173"/>
      <c r="WAO61" s="173"/>
      <c r="WAP61" s="173"/>
      <c r="WAQ61" s="173"/>
      <c r="WAR61" s="173"/>
      <c r="WAS61" s="173"/>
      <c r="WAT61" s="173"/>
      <c r="WAU61" s="173"/>
      <c r="WAV61" s="173"/>
      <c r="WAW61" s="173"/>
      <c r="WAX61" s="173"/>
      <c r="WAY61" s="173"/>
      <c r="WAZ61" s="173"/>
      <c r="WBA61" s="173"/>
      <c r="WBB61" s="173"/>
      <c r="WBC61" s="173"/>
      <c r="WBD61" s="173"/>
      <c r="WBE61" s="173"/>
      <c r="WBF61" s="173"/>
      <c r="WBG61" s="173"/>
      <c r="WBH61" s="173"/>
      <c r="WBI61" s="173"/>
      <c r="WBJ61" s="173"/>
      <c r="WBK61" s="173"/>
      <c r="WBL61" s="173"/>
      <c r="WBM61" s="173"/>
      <c r="WBN61" s="173"/>
      <c r="WBO61" s="173"/>
      <c r="WBP61" s="173"/>
      <c r="WBQ61" s="173"/>
      <c r="WBR61" s="173"/>
      <c r="WBS61" s="173"/>
      <c r="WBT61" s="173"/>
      <c r="WBU61" s="173"/>
      <c r="WBV61" s="173"/>
      <c r="WBW61" s="173"/>
      <c r="WBX61" s="173"/>
      <c r="WBY61" s="173"/>
      <c r="WBZ61" s="173"/>
      <c r="WCA61" s="173"/>
      <c r="WCB61" s="173"/>
      <c r="WCC61" s="173"/>
      <c r="WCD61" s="173"/>
      <c r="WCE61" s="173"/>
      <c r="WCF61" s="173"/>
      <c r="WCG61" s="173"/>
      <c r="WCH61" s="173"/>
      <c r="WCI61" s="173"/>
      <c r="WCJ61" s="173"/>
      <c r="WCK61" s="173"/>
      <c r="WCL61" s="173"/>
      <c r="WCM61" s="173"/>
      <c r="WCN61" s="173"/>
      <c r="WCO61" s="173"/>
      <c r="WCP61" s="173"/>
      <c r="WCQ61" s="173"/>
      <c r="WCR61" s="173"/>
      <c r="WCS61" s="173"/>
      <c r="WCT61" s="173"/>
      <c r="WCU61" s="173"/>
      <c r="WCV61" s="173"/>
      <c r="WCW61" s="173"/>
      <c r="WCX61" s="173"/>
      <c r="WCY61" s="173"/>
      <c r="WCZ61" s="173"/>
      <c r="WDA61" s="173"/>
      <c r="WDB61" s="173"/>
      <c r="WDC61" s="173"/>
      <c r="WDD61" s="173"/>
      <c r="WDE61" s="173"/>
      <c r="WDF61" s="173"/>
      <c r="WDG61" s="173"/>
      <c r="WDH61" s="173"/>
      <c r="WDI61" s="173"/>
      <c r="WDJ61" s="173"/>
      <c r="WDK61" s="173"/>
      <c r="WDL61" s="173"/>
      <c r="WDM61" s="173"/>
      <c r="WDN61" s="173"/>
      <c r="WDO61" s="173"/>
      <c r="WDP61" s="173"/>
      <c r="WDQ61" s="173"/>
      <c r="WDR61" s="173"/>
      <c r="WDS61" s="173"/>
      <c r="WDT61" s="173"/>
      <c r="WDU61" s="173"/>
      <c r="WDV61" s="173"/>
      <c r="WDW61" s="173"/>
      <c r="WDX61" s="173"/>
      <c r="WDY61" s="173"/>
      <c r="WDZ61" s="173"/>
      <c r="WEA61" s="173"/>
      <c r="WEB61" s="173"/>
      <c r="WEC61" s="173"/>
      <c r="WED61" s="173"/>
      <c r="WEE61" s="173"/>
      <c r="WEF61" s="173"/>
      <c r="WEG61" s="173"/>
      <c r="WEH61" s="173"/>
      <c r="WEI61" s="173"/>
      <c r="WEJ61" s="173"/>
      <c r="WEK61" s="173"/>
      <c r="WEL61" s="173"/>
      <c r="WEM61" s="173"/>
      <c r="WEN61" s="173"/>
      <c r="WEO61" s="173"/>
      <c r="WEP61" s="173"/>
      <c r="WEQ61" s="173"/>
      <c r="WER61" s="173"/>
      <c r="WES61" s="173"/>
      <c r="WET61" s="173"/>
      <c r="WEU61" s="173"/>
      <c r="WEV61" s="173"/>
      <c r="WEW61" s="173"/>
      <c r="WEX61" s="173"/>
      <c r="WEY61" s="173"/>
      <c r="WEZ61" s="173"/>
      <c r="WFA61" s="173"/>
      <c r="WFB61" s="173"/>
      <c r="WFC61" s="173"/>
      <c r="WFD61" s="173"/>
      <c r="WFE61" s="173"/>
      <c r="WFF61" s="173"/>
      <c r="WFG61" s="173"/>
      <c r="WFH61" s="173"/>
      <c r="WFI61" s="173"/>
      <c r="WFJ61" s="173"/>
      <c r="WFK61" s="173"/>
      <c r="WFL61" s="173"/>
      <c r="WFM61" s="173"/>
      <c r="WFN61" s="173"/>
      <c r="WFO61" s="173"/>
      <c r="WFP61" s="173"/>
      <c r="WFQ61" s="173"/>
      <c r="WFR61" s="173"/>
      <c r="WFS61" s="173"/>
      <c r="WFT61" s="173"/>
      <c r="WFU61" s="173"/>
      <c r="WFV61" s="173"/>
      <c r="WFW61" s="173"/>
      <c r="WFX61" s="173"/>
      <c r="WFY61" s="173"/>
      <c r="WFZ61" s="173"/>
      <c r="WGA61" s="173"/>
      <c r="WGB61" s="173"/>
      <c r="WGC61" s="173"/>
      <c r="WGD61" s="173"/>
      <c r="WGE61" s="173"/>
      <c r="WGF61" s="173"/>
      <c r="WGG61" s="173"/>
      <c r="WGH61" s="173"/>
      <c r="WGI61" s="173"/>
      <c r="WGJ61" s="173"/>
      <c r="WGK61" s="173"/>
      <c r="WGL61" s="173"/>
      <c r="WGM61" s="173"/>
      <c r="WGN61" s="173"/>
      <c r="WGO61" s="173"/>
      <c r="WGP61" s="173"/>
      <c r="WGQ61" s="173"/>
      <c r="WGR61" s="173"/>
      <c r="WGS61" s="173"/>
      <c r="WGT61" s="173"/>
      <c r="WGU61" s="173"/>
      <c r="WGV61" s="173"/>
      <c r="WGW61" s="173"/>
      <c r="WGX61" s="173"/>
      <c r="WGY61" s="173"/>
      <c r="WGZ61" s="173"/>
      <c r="WHA61" s="173"/>
      <c r="WHB61" s="173"/>
      <c r="WHC61" s="173"/>
      <c r="WHD61" s="173"/>
      <c r="WHE61" s="173"/>
      <c r="WHF61" s="173"/>
      <c r="WHG61" s="173"/>
      <c r="WHH61" s="173"/>
      <c r="WHI61" s="173"/>
      <c r="WHJ61" s="173"/>
      <c r="WHK61" s="173"/>
      <c r="WHL61" s="173"/>
      <c r="WHM61" s="173"/>
      <c r="WHN61" s="173"/>
      <c r="WHO61" s="173"/>
      <c r="WHP61" s="173"/>
      <c r="WHQ61" s="173"/>
      <c r="WHR61" s="173"/>
      <c r="WHS61" s="173"/>
      <c r="WHT61" s="173"/>
      <c r="WHU61" s="173"/>
      <c r="WHV61" s="173"/>
      <c r="WHW61" s="173"/>
      <c r="WHX61" s="173"/>
      <c r="WHY61" s="173"/>
      <c r="WHZ61" s="173"/>
      <c r="WIA61" s="173"/>
      <c r="WIB61" s="173"/>
      <c r="WIC61" s="173"/>
      <c r="WID61" s="173"/>
      <c r="WIE61" s="173"/>
      <c r="WIF61" s="173"/>
      <c r="WIG61" s="173"/>
      <c r="WIH61" s="173"/>
      <c r="WII61" s="173"/>
      <c r="WIJ61" s="173"/>
      <c r="WIK61" s="173"/>
      <c r="WIL61" s="173"/>
      <c r="WIM61" s="173"/>
      <c r="WIN61" s="173"/>
      <c r="WIO61" s="173"/>
      <c r="WIP61" s="173"/>
      <c r="WIQ61" s="173"/>
      <c r="WIR61" s="173"/>
      <c r="WIS61" s="173"/>
      <c r="WIT61" s="173"/>
      <c r="WIU61" s="173"/>
      <c r="WIV61" s="173"/>
      <c r="WIW61" s="173"/>
      <c r="WIX61" s="173"/>
      <c r="WIY61" s="173"/>
      <c r="WIZ61" s="173"/>
      <c r="WJA61" s="173"/>
      <c r="WJB61" s="173"/>
      <c r="WJC61" s="173"/>
      <c r="WJD61" s="173"/>
      <c r="WJE61" s="173"/>
      <c r="WJF61" s="173"/>
      <c r="WJG61" s="173"/>
      <c r="WJH61" s="173"/>
      <c r="WJI61" s="173"/>
      <c r="WJJ61" s="173"/>
      <c r="WJK61" s="173"/>
      <c r="WJL61" s="173"/>
      <c r="WJM61" s="173"/>
      <c r="WJN61" s="173"/>
      <c r="WJO61" s="173"/>
      <c r="WJP61" s="173"/>
      <c r="WJQ61" s="173"/>
      <c r="WJR61" s="173"/>
      <c r="WJS61" s="173"/>
      <c r="WJT61" s="173"/>
      <c r="WJU61" s="173"/>
      <c r="WJV61" s="173"/>
      <c r="WJW61" s="173"/>
      <c r="WJX61" s="173"/>
      <c r="WJY61" s="173"/>
      <c r="WJZ61" s="173"/>
      <c r="WKA61" s="173"/>
      <c r="WKB61" s="173"/>
      <c r="WKC61" s="173"/>
      <c r="WKD61" s="173"/>
      <c r="WKE61" s="173"/>
      <c r="WKF61" s="173"/>
      <c r="WKG61" s="173"/>
      <c r="WKH61" s="173"/>
      <c r="WKI61" s="173"/>
      <c r="WKJ61" s="173"/>
      <c r="WKK61" s="173"/>
      <c r="WKL61" s="173"/>
      <c r="WKM61" s="173"/>
      <c r="WKN61" s="173"/>
      <c r="WKO61" s="173"/>
      <c r="WKP61" s="173"/>
      <c r="WKQ61" s="173"/>
      <c r="WKR61" s="173"/>
      <c r="WKS61" s="173"/>
      <c r="WKT61" s="173"/>
      <c r="WKU61" s="173"/>
      <c r="WKV61" s="173"/>
      <c r="WKW61" s="173"/>
      <c r="WKX61" s="173"/>
      <c r="WKY61" s="173"/>
      <c r="WKZ61" s="173"/>
      <c r="WLA61" s="173"/>
      <c r="WLB61" s="173"/>
      <c r="WLC61" s="173"/>
      <c r="WLD61" s="173"/>
      <c r="WLE61" s="173"/>
      <c r="WLF61" s="173"/>
      <c r="WLG61" s="173"/>
      <c r="WLH61" s="173"/>
      <c r="WLI61" s="173"/>
      <c r="WLJ61" s="173"/>
      <c r="WLK61" s="173"/>
      <c r="WLL61" s="173"/>
      <c r="WLM61" s="173"/>
      <c r="WLN61" s="173"/>
      <c r="WLO61" s="173"/>
      <c r="WLP61" s="173"/>
      <c r="WLQ61" s="173"/>
      <c r="WLR61" s="173"/>
      <c r="WLS61" s="173"/>
      <c r="WLT61" s="173"/>
      <c r="WLU61" s="173"/>
      <c r="WLV61" s="173"/>
      <c r="WLW61" s="173"/>
      <c r="WLX61" s="173"/>
      <c r="WLY61" s="173"/>
      <c r="WLZ61" s="173"/>
      <c r="WMA61" s="173"/>
      <c r="WMB61" s="173"/>
      <c r="WMC61" s="173"/>
      <c r="WMD61" s="173"/>
      <c r="WME61" s="173"/>
      <c r="WMF61" s="173"/>
      <c r="WMG61" s="173"/>
      <c r="WMH61" s="173"/>
      <c r="WMI61" s="173"/>
      <c r="WMJ61" s="173"/>
      <c r="WMK61" s="173"/>
      <c r="WML61" s="173"/>
      <c r="WMM61" s="173"/>
      <c r="WMN61" s="173"/>
      <c r="WMO61" s="173"/>
      <c r="WMP61" s="173"/>
      <c r="WMQ61" s="173"/>
      <c r="WMR61" s="173"/>
      <c r="WMS61" s="173"/>
      <c r="WMT61" s="173"/>
      <c r="WMU61" s="173"/>
      <c r="WMV61" s="173"/>
      <c r="WMW61" s="173"/>
      <c r="WMX61" s="173"/>
      <c r="WMY61" s="173"/>
      <c r="WMZ61" s="173"/>
      <c r="WNA61" s="173"/>
      <c r="WNB61" s="173"/>
      <c r="WNC61" s="173"/>
      <c r="WND61" s="173"/>
      <c r="WNE61" s="173"/>
      <c r="WNF61" s="173"/>
      <c r="WNG61" s="173"/>
      <c r="WNH61" s="173"/>
      <c r="WNI61" s="173"/>
      <c r="WNJ61" s="173"/>
      <c r="WNK61" s="173"/>
      <c r="WNL61" s="173"/>
      <c r="WNM61" s="173"/>
      <c r="WNN61" s="173"/>
      <c r="WNO61" s="173"/>
      <c r="WNP61" s="173"/>
      <c r="WNQ61" s="173"/>
      <c r="WNR61" s="173"/>
      <c r="WNS61" s="173"/>
      <c r="WNT61" s="173"/>
      <c r="WNU61" s="173"/>
      <c r="WNV61" s="173"/>
      <c r="WNW61" s="173"/>
      <c r="WNX61" s="173"/>
      <c r="WNY61" s="173"/>
      <c r="WNZ61" s="173"/>
      <c r="WOA61" s="173"/>
      <c r="WOB61" s="173"/>
      <c r="WOC61" s="173"/>
      <c r="WOD61" s="173"/>
      <c r="WOE61" s="173"/>
      <c r="WOF61" s="173"/>
      <c r="WOG61" s="173"/>
      <c r="WOH61" s="173"/>
      <c r="WOI61" s="173"/>
      <c r="WOJ61" s="173"/>
      <c r="WOK61" s="173"/>
      <c r="WOL61" s="173"/>
      <c r="WOM61" s="173"/>
      <c r="WON61" s="173"/>
      <c r="WOO61" s="173"/>
      <c r="WOP61" s="173"/>
      <c r="WOQ61" s="173"/>
      <c r="WOR61" s="173"/>
      <c r="WOS61" s="173"/>
      <c r="WOT61" s="173"/>
      <c r="WOU61" s="173"/>
      <c r="WOV61" s="173"/>
      <c r="WOW61" s="173"/>
      <c r="WOX61" s="173"/>
      <c r="WOY61" s="173"/>
      <c r="WOZ61" s="173"/>
      <c r="WPA61" s="173"/>
      <c r="WPB61" s="173"/>
      <c r="WPC61" s="173"/>
      <c r="WPD61" s="173"/>
      <c r="WPE61" s="173"/>
      <c r="WPF61" s="173"/>
      <c r="WPG61" s="173"/>
      <c r="WPH61" s="173"/>
      <c r="WPI61" s="173"/>
      <c r="WPJ61" s="173"/>
      <c r="WPK61" s="173"/>
      <c r="WPL61" s="173"/>
      <c r="WPM61" s="173"/>
      <c r="WPN61" s="173"/>
      <c r="WPO61" s="173"/>
      <c r="WPP61" s="173"/>
      <c r="WPQ61" s="173"/>
      <c r="WPR61" s="173"/>
      <c r="WPS61" s="173"/>
      <c r="WPT61" s="173"/>
      <c r="WPU61" s="173"/>
      <c r="WPV61" s="173"/>
      <c r="WPW61" s="173"/>
      <c r="WPX61" s="173"/>
      <c r="WPY61" s="173"/>
      <c r="WPZ61" s="173"/>
      <c r="WQA61" s="173"/>
      <c r="WQB61" s="173"/>
      <c r="WQC61" s="173"/>
      <c r="WQD61" s="173"/>
      <c r="WQE61" s="173"/>
      <c r="WQF61" s="173"/>
      <c r="WQG61" s="173"/>
      <c r="WQH61" s="173"/>
      <c r="WQI61" s="173"/>
      <c r="WQJ61" s="173"/>
      <c r="WQK61" s="173"/>
      <c r="WQL61" s="173"/>
      <c r="WQM61" s="173"/>
      <c r="WQN61" s="173"/>
      <c r="WQO61" s="173"/>
      <c r="WQP61" s="173"/>
      <c r="WQQ61" s="173"/>
      <c r="WQR61" s="173"/>
      <c r="WQS61" s="173"/>
      <c r="WQT61" s="173"/>
      <c r="WQU61" s="173"/>
      <c r="WQV61" s="173"/>
      <c r="WQW61" s="173"/>
      <c r="WQX61" s="173"/>
      <c r="WQY61" s="173"/>
      <c r="WQZ61" s="173"/>
      <c r="WRA61" s="173"/>
      <c r="WRB61" s="173"/>
      <c r="WRC61" s="173"/>
      <c r="WRD61" s="173"/>
      <c r="WRE61" s="173"/>
      <c r="WRF61" s="173"/>
      <c r="WRG61" s="173"/>
      <c r="WRH61" s="173"/>
      <c r="WRI61" s="173"/>
      <c r="WRJ61" s="173"/>
      <c r="WRK61" s="173"/>
      <c r="WRL61" s="173"/>
      <c r="WRM61" s="173"/>
      <c r="WRN61" s="173"/>
      <c r="WRO61" s="173"/>
      <c r="WRP61" s="173"/>
      <c r="WRQ61" s="173"/>
      <c r="WRR61" s="173"/>
      <c r="WRS61" s="173"/>
      <c r="WRT61" s="173"/>
      <c r="WRU61" s="173"/>
      <c r="WRV61" s="173"/>
      <c r="WRW61" s="173"/>
      <c r="WRX61" s="173"/>
      <c r="WRY61" s="173"/>
      <c r="WRZ61" s="173"/>
      <c r="WSA61" s="173"/>
      <c r="WSB61" s="173"/>
      <c r="WSC61" s="173"/>
      <c r="WSD61" s="173"/>
      <c r="WSE61" s="173"/>
      <c r="WSF61" s="173"/>
      <c r="WSG61" s="173"/>
      <c r="WSH61" s="173"/>
      <c r="WSI61" s="173"/>
      <c r="WSJ61" s="173"/>
      <c r="WSK61" s="173"/>
      <c r="WSL61" s="173"/>
      <c r="WSM61" s="173"/>
      <c r="WSN61" s="173"/>
      <c r="WSO61" s="173"/>
      <c r="WSP61" s="173"/>
      <c r="WSQ61" s="173"/>
      <c r="WSR61" s="173"/>
      <c r="WSS61" s="173"/>
      <c r="WST61" s="173"/>
      <c r="WSU61" s="173"/>
      <c r="WSV61" s="173"/>
      <c r="WSW61" s="173"/>
      <c r="WSX61" s="173"/>
      <c r="WSY61" s="173"/>
      <c r="WSZ61" s="173"/>
      <c r="WTA61" s="173"/>
      <c r="WTB61" s="173"/>
      <c r="WTC61" s="173"/>
      <c r="WTD61" s="173"/>
      <c r="WTE61" s="173"/>
      <c r="WTF61" s="173"/>
      <c r="WTG61" s="173"/>
      <c r="WTH61" s="173"/>
      <c r="WTI61" s="173"/>
      <c r="WTJ61" s="173"/>
      <c r="WTK61" s="173"/>
      <c r="WTL61" s="173"/>
      <c r="WTM61" s="173"/>
      <c r="WTN61" s="173"/>
      <c r="WTO61" s="173"/>
      <c r="WTP61" s="173"/>
      <c r="WTQ61" s="173"/>
      <c r="WTR61" s="173"/>
      <c r="WTS61" s="173"/>
      <c r="WTT61" s="173"/>
      <c r="WTU61" s="173"/>
      <c r="WTV61" s="173"/>
      <c r="WTW61" s="173"/>
      <c r="WTX61" s="173"/>
      <c r="WTY61" s="173"/>
      <c r="WTZ61" s="173"/>
      <c r="WUA61" s="173"/>
      <c r="WUB61" s="173"/>
      <c r="WUC61" s="173"/>
      <c r="WUD61" s="173"/>
      <c r="WUE61" s="173"/>
      <c r="WUF61" s="173"/>
      <c r="WUG61" s="173"/>
      <c r="WUH61" s="173"/>
      <c r="WUI61" s="173"/>
      <c r="WUJ61" s="173"/>
      <c r="WUK61" s="173"/>
      <c r="WUL61" s="173"/>
      <c r="WUM61" s="173"/>
      <c r="WUN61" s="173"/>
      <c r="WUO61" s="173"/>
      <c r="WUP61" s="173"/>
      <c r="WUQ61" s="173"/>
      <c r="WUR61" s="173"/>
      <c r="WUS61" s="173"/>
      <c r="WUT61" s="173"/>
      <c r="WUU61" s="173"/>
      <c r="WUV61" s="173"/>
      <c r="WUW61" s="173"/>
      <c r="WUX61" s="173"/>
      <c r="WUY61" s="173"/>
      <c r="WUZ61" s="173"/>
      <c r="WVA61" s="173"/>
      <c r="WVB61" s="173"/>
      <c r="WVC61" s="173"/>
      <c r="WVD61" s="173"/>
      <c r="WVE61" s="173"/>
      <c r="WVF61" s="173"/>
      <c r="WVG61" s="173"/>
      <c r="WVH61" s="173"/>
      <c r="WVI61" s="173"/>
      <c r="WVJ61" s="173"/>
      <c r="WVK61" s="173"/>
      <c r="WVL61" s="173"/>
      <c r="WVM61" s="173"/>
      <c r="WVN61" s="173"/>
      <c r="WVO61" s="173"/>
      <c r="WVP61" s="173"/>
      <c r="WVQ61" s="173"/>
      <c r="WVR61" s="173"/>
      <c r="WVS61" s="173"/>
      <c r="WVT61" s="173"/>
      <c r="WVU61" s="173"/>
      <c r="WVV61" s="173"/>
    </row>
    <row r="62" spans="1:16142" s="175" customFormat="1" x14ac:dyDescent="0.2">
      <c r="A62" s="173"/>
      <c r="B62" s="173"/>
      <c r="C62" s="173" t="s">
        <v>556</v>
      </c>
      <c r="D62" s="173"/>
      <c r="E62" s="178"/>
      <c r="F62" s="178"/>
      <c r="G62" s="178"/>
      <c r="H62" s="178"/>
      <c r="I62" s="178"/>
      <c r="J62" s="178"/>
      <c r="K62" s="178"/>
      <c r="L62" s="178"/>
      <c r="M62" s="178">
        <v>800</v>
      </c>
      <c r="N62" s="178"/>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c r="AW62" s="173"/>
      <c r="AX62" s="173"/>
      <c r="AY62" s="173"/>
      <c r="AZ62" s="173"/>
      <c r="BA62" s="173"/>
      <c r="BB62" s="173"/>
      <c r="BC62" s="173"/>
      <c r="BD62" s="173"/>
      <c r="BE62" s="173"/>
      <c r="BF62" s="173"/>
      <c r="BG62" s="173"/>
      <c r="BH62" s="173"/>
      <c r="BI62" s="173"/>
      <c r="BJ62" s="173"/>
      <c r="BK62" s="173"/>
      <c r="BL62" s="173"/>
      <c r="BM62" s="173"/>
      <c r="BN62" s="173"/>
      <c r="BO62" s="173"/>
      <c r="BP62" s="173"/>
      <c r="BQ62" s="173"/>
      <c r="BR62" s="173"/>
      <c r="BS62" s="173"/>
      <c r="BT62" s="173"/>
      <c r="BU62" s="173"/>
      <c r="BV62" s="173"/>
      <c r="BW62" s="173"/>
      <c r="BX62" s="173"/>
      <c r="BY62" s="173"/>
      <c r="BZ62" s="173"/>
      <c r="CA62" s="173"/>
      <c r="CB62" s="173"/>
      <c r="CC62" s="173"/>
      <c r="CD62" s="173"/>
      <c r="CE62" s="173"/>
      <c r="CF62" s="173"/>
      <c r="CG62" s="173"/>
      <c r="CH62" s="173"/>
      <c r="CI62" s="173"/>
      <c r="CJ62" s="173"/>
      <c r="CK62" s="173"/>
      <c r="CL62" s="173"/>
      <c r="CM62" s="173"/>
      <c r="CN62" s="173"/>
      <c r="CO62" s="173"/>
      <c r="CP62" s="173"/>
      <c r="CQ62" s="173"/>
      <c r="CR62" s="173"/>
      <c r="CS62" s="173"/>
      <c r="CT62" s="173"/>
      <c r="CU62" s="173"/>
      <c r="CV62" s="173"/>
      <c r="CW62" s="173"/>
      <c r="CX62" s="173"/>
      <c r="CY62" s="173"/>
      <c r="CZ62" s="173"/>
      <c r="DA62" s="173"/>
      <c r="DB62" s="173"/>
      <c r="DC62" s="173"/>
      <c r="DD62" s="173"/>
      <c r="DE62" s="173"/>
      <c r="DF62" s="173"/>
      <c r="DG62" s="173"/>
      <c r="DH62" s="173"/>
      <c r="DI62" s="173"/>
      <c r="DJ62" s="173"/>
      <c r="DK62" s="173"/>
      <c r="DL62" s="173"/>
      <c r="DM62" s="173"/>
      <c r="DN62" s="173"/>
      <c r="DO62" s="173"/>
      <c r="DP62" s="173"/>
      <c r="DQ62" s="173"/>
      <c r="DR62" s="173"/>
      <c r="DS62" s="173"/>
      <c r="DT62" s="173"/>
      <c r="DU62" s="173"/>
      <c r="DV62" s="173"/>
      <c r="DW62" s="173"/>
      <c r="DX62" s="173"/>
      <c r="DY62" s="173"/>
      <c r="DZ62" s="173"/>
      <c r="EA62" s="173"/>
      <c r="EB62" s="173"/>
      <c r="EC62" s="173"/>
      <c r="ED62" s="173"/>
      <c r="EE62" s="173"/>
      <c r="EF62" s="173"/>
      <c r="EG62" s="173"/>
      <c r="EH62" s="173"/>
      <c r="EI62" s="173"/>
      <c r="EJ62" s="173"/>
      <c r="EK62" s="173"/>
      <c r="EL62" s="173"/>
      <c r="EM62" s="173"/>
      <c r="EN62" s="173"/>
      <c r="EO62" s="173"/>
      <c r="EP62" s="173"/>
      <c r="EQ62" s="173"/>
      <c r="ER62" s="173"/>
      <c r="ES62" s="173"/>
      <c r="ET62" s="173"/>
      <c r="EU62" s="173"/>
      <c r="EV62" s="173"/>
      <c r="EW62" s="173"/>
      <c r="EX62" s="173"/>
      <c r="EY62" s="173"/>
      <c r="EZ62" s="173"/>
      <c r="FA62" s="173"/>
      <c r="FB62" s="173"/>
      <c r="FC62" s="173"/>
      <c r="FD62" s="173"/>
      <c r="FE62" s="173"/>
      <c r="FF62" s="173"/>
      <c r="FG62" s="173"/>
      <c r="FH62" s="173"/>
      <c r="FI62" s="173"/>
      <c r="FJ62" s="173"/>
      <c r="FK62" s="173"/>
      <c r="FL62" s="173"/>
      <c r="FM62" s="173"/>
      <c r="FN62" s="173"/>
      <c r="FO62" s="173"/>
      <c r="FP62" s="173"/>
      <c r="FQ62" s="173"/>
      <c r="FR62" s="173"/>
      <c r="FS62" s="173"/>
      <c r="FT62" s="173"/>
      <c r="FU62" s="173"/>
      <c r="FV62" s="173"/>
      <c r="FW62" s="173"/>
      <c r="FX62" s="173"/>
      <c r="FY62" s="173"/>
      <c r="FZ62" s="173"/>
      <c r="GA62" s="173"/>
      <c r="GB62" s="173"/>
      <c r="GC62" s="173"/>
      <c r="GD62" s="173"/>
      <c r="GE62" s="173"/>
      <c r="GF62" s="173"/>
      <c r="GG62" s="173"/>
      <c r="GH62" s="173"/>
      <c r="GI62" s="173"/>
      <c r="GJ62" s="173"/>
      <c r="GK62" s="173"/>
      <c r="GL62" s="173"/>
      <c r="GM62" s="173"/>
      <c r="GN62" s="173"/>
      <c r="GO62" s="173"/>
      <c r="GP62" s="173"/>
      <c r="GQ62" s="173"/>
      <c r="GR62" s="173"/>
      <c r="GS62" s="173"/>
      <c r="GT62" s="173"/>
      <c r="GU62" s="173"/>
      <c r="GV62" s="173"/>
      <c r="GW62" s="173"/>
      <c r="GX62" s="173"/>
      <c r="GY62" s="173"/>
      <c r="GZ62" s="173"/>
      <c r="HA62" s="173"/>
      <c r="HB62" s="173"/>
      <c r="HC62" s="173"/>
      <c r="HD62" s="173"/>
      <c r="HE62" s="173"/>
      <c r="HF62" s="173"/>
      <c r="HG62" s="173"/>
      <c r="HH62" s="173"/>
      <c r="HI62" s="173"/>
      <c r="HJ62" s="173"/>
      <c r="HK62" s="173"/>
      <c r="HL62" s="173"/>
      <c r="HM62" s="173"/>
      <c r="HN62" s="173"/>
      <c r="HO62" s="173"/>
      <c r="HP62" s="173"/>
      <c r="HQ62" s="173"/>
      <c r="HR62" s="173"/>
      <c r="HS62" s="173"/>
      <c r="HT62" s="173"/>
      <c r="HU62" s="173"/>
      <c r="HV62" s="173"/>
      <c r="HW62" s="173"/>
      <c r="HX62" s="173"/>
      <c r="HY62" s="173"/>
      <c r="HZ62" s="173"/>
      <c r="IA62" s="173"/>
      <c r="IB62" s="173"/>
      <c r="IC62" s="173"/>
      <c r="ID62" s="173"/>
      <c r="IE62" s="173"/>
      <c r="IF62" s="173"/>
      <c r="IG62" s="173"/>
      <c r="IH62" s="173"/>
      <c r="II62" s="173"/>
      <c r="IJ62" s="173"/>
      <c r="IK62" s="173"/>
      <c r="IL62" s="173"/>
      <c r="IM62" s="173"/>
      <c r="IN62" s="173"/>
      <c r="IO62" s="173"/>
      <c r="IP62" s="173"/>
      <c r="IQ62" s="173"/>
      <c r="IR62" s="173"/>
      <c r="IS62" s="173"/>
      <c r="IT62" s="173"/>
      <c r="IU62" s="173"/>
      <c r="IV62" s="173"/>
      <c r="IW62" s="173"/>
      <c r="IX62" s="173"/>
      <c r="IY62" s="173"/>
      <c r="IZ62" s="173"/>
      <c r="JA62" s="173"/>
      <c r="JB62" s="173"/>
      <c r="JC62" s="173"/>
      <c r="JD62" s="173"/>
      <c r="JE62" s="173"/>
      <c r="JF62" s="173"/>
      <c r="JG62" s="173"/>
      <c r="JH62" s="173"/>
      <c r="JI62" s="173"/>
      <c r="JJ62" s="173"/>
      <c r="JK62" s="173"/>
      <c r="JL62" s="173"/>
      <c r="JM62" s="173"/>
      <c r="JN62" s="173"/>
      <c r="JO62" s="173"/>
      <c r="JP62" s="173"/>
      <c r="JQ62" s="173"/>
      <c r="JR62" s="173"/>
      <c r="JS62" s="173"/>
      <c r="JT62" s="173"/>
      <c r="JU62" s="173"/>
      <c r="JV62" s="173"/>
      <c r="JW62" s="173"/>
      <c r="JX62" s="173"/>
      <c r="JY62" s="173"/>
      <c r="JZ62" s="173"/>
      <c r="KA62" s="173"/>
      <c r="KB62" s="173"/>
      <c r="KC62" s="173"/>
      <c r="KD62" s="173"/>
      <c r="KE62" s="173"/>
      <c r="KF62" s="173"/>
      <c r="KG62" s="173"/>
      <c r="KH62" s="173"/>
      <c r="KI62" s="173"/>
      <c r="KJ62" s="173"/>
      <c r="KK62" s="173"/>
      <c r="KL62" s="173"/>
      <c r="KM62" s="173"/>
      <c r="KN62" s="173"/>
      <c r="KO62" s="173"/>
      <c r="KP62" s="173"/>
      <c r="KQ62" s="173"/>
      <c r="KR62" s="173"/>
      <c r="KS62" s="173"/>
      <c r="KT62" s="173"/>
      <c r="KU62" s="173"/>
      <c r="KV62" s="173"/>
      <c r="KW62" s="173"/>
      <c r="KX62" s="173"/>
      <c r="KY62" s="173"/>
      <c r="KZ62" s="173"/>
      <c r="LA62" s="173"/>
      <c r="LB62" s="173"/>
      <c r="LC62" s="173"/>
      <c r="LD62" s="173"/>
      <c r="LE62" s="173"/>
      <c r="LF62" s="173"/>
      <c r="LG62" s="173"/>
      <c r="LH62" s="173"/>
      <c r="LI62" s="173"/>
      <c r="LJ62" s="173"/>
      <c r="LK62" s="173"/>
      <c r="LL62" s="173"/>
      <c r="LM62" s="173"/>
      <c r="LN62" s="173"/>
      <c r="LO62" s="173"/>
      <c r="LP62" s="173"/>
      <c r="LQ62" s="173"/>
      <c r="LR62" s="173"/>
      <c r="LS62" s="173"/>
      <c r="LT62" s="173"/>
      <c r="LU62" s="173"/>
      <c r="LV62" s="173"/>
      <c r="LW62" s="173"/>
      <c r="LX62" s="173"/>
      <c r="LY62" s="173"/>
      <c r="LZ62" s="173"/>
      <c r="MA62" s="173"/>
      <c r="MB62" s="173"/>
      <c r="MC62" s="173"/>
      <c r="MD62" s="173"/>
      <c r="ME62" s="173"/>
      <c r="MF62" s="173"/>
      <c r="MG62" s="173"/>
      <c r="MH62" s="173"/>
      <c r="MI62" s="173"/>
      <c r="MJ62" s="173"/>
      <c r="MK62" s="173"/>
      <c r="ML62" s="173"/>
      <c r="MM62" s="173"/>
      <c r="MN62" s="173"/>
      <c r="MO62" s="173"/>
      <c r="MP62" s="173"/>
      <c r="MQ62" s="173"/>
      <c r="MR62" s="173"/>
      <c r="MS62" s="173"/>
      <c r="MT62" s="173"/>
      <c r="MU62" s="173"/>
      <c r="MV62" s="173"/>
      <c r="MW62" s="173"/>
      <c r="MX62" s="173"/>
      <c r="MY62" s="173"/>
      <c r="MZ62" s="173"/>
      <c r="NA62" s="173"/>
      <c r="NB62" s="173"/>
      <c r="NC62" s="173"/>
      <c r="ND62" s="173"/>
      <c r="NE62" s="173"/>
      <c r="NF62" s="173"/>
      <c r="NG62" s="173"/>
      <c r="NH62" s="173"/>
      <c r="NI62" s="173"/>
      <c r="NJ62" s="173"/>
      <c r="NK62" s="173"/>
      <c r="NL62" s="173"/>
      <c r="NM62" s="173"/>
      <c r="NN62" s="173"/>
      <c r="NO62" s="173"/>
      <c r="NP62" s="173"/>
      <c r="NQ62" s="173"/>
      <c r="NR62" s="173"/>
      <c r="NS62" s="173"/>
      <c r="NT62" s="173"/>
      <c r="NU62" s="173"/>
      <c r="NV62" s="173"/>
      <c r="NW62" s="173"/>
      <c r="NX62" s="173"/>
      <c r="NY62" s="173"/>
      <c r="NZ62" s="173"/>
      <c r="OA62" s="173"/>
      <c r="OB62" s="173"/>
      <c r="OC62" s="173"/>
      <c r="OD62" s="173"/>
      <c r="OE62" s="173"/>
      <c r="OF62" s="173"/>
      <c r="OG62" s="173"/>
      <c r="OH62" s="173"/>
      <c r="OI62" s="173"/>
      <c r="OJ62" s="173"/>
      <c r="OK62" s="173"/>
      <c r="OL62" s="173"/>
      <c r="OM62" s="173"/>
      <c r="ON62" s="173"/>
      <c r="OO62" s="173"/>
      <c r="OP62" s="173"/>
      <c r="OQ62" s="173"/>
      <c r="OR62" s="173"/>
      <c r="OS62" s="173"/>
      <c r="OT62" s="173"/>
      <c r="OU62" s="173"/>
      <c r="OV62" s="173"/>
      <c r="OW62" s="173"/>
      <c r="OX62" s="173"/>
      <c r="OY62" s="173"/>
      <c r="OZ62" s="173"/>
      <c r="PA62" s="173"/>
      <c r="PB62" s="173"/>
      <c r="PC62" s="173"/>
      <c r="PD62" s="173"/>
      <c r="PE62" s="173"/>
      <c r="PF62" s="173"/>
      <c r="PG62" s="173"/>
      <c r="PH62" s="173"/>
      <c r="PI62" s="173"/>
      <c r="PJ62" s="173"/>
      <c r="PK62" s="173"/>
      <c r="PL62" s="173"/>
      <c r="PM62" s="173"/>
      <c r="PN62" s="173"/>
      <c r="PO62" s="173"/>
      <c r="PP62" s="173"/>
      <c r="PQ62" s="173"/>
      <c r="PR62" s="173"/>
      <c r="PS62" s="173"/>
      <c r="PT62" s="173"/>
      <c r="PU62" s="173"/>
      <c r="PV62" s="173"/>
      <c r="PW62" s="173"/>
      <c r="PX62" s="173"/>
      <c r="PY62" s="173"/>
      <c r="PZ62" s="173"/>
      <c r="QA62" s="173"/>
      <c r="QB62" s="173"/>
      <c r="QC62" s="173"/>
      <c r="QD62" s="173"/>
      <c r="QE62" s="173"/>
      <c r="QF62" s="173"/>
      <c r="QG62" s="173"/>
      <c r="QH62" s="173"/>
      <c r="QI62" s="173"/>
      <c r="QJ62" s="173"/>
      <c r="QK62" s="173"/>
      <c r="QL62" s="173"/>
      <c r="QM62" s="173"/>
      <c r="QN62" s="173"/>
      <c r="QO62" s="173"/>
      <c r="QP62" s="173"/>
      <c r="QQ62" s="173"/>
      <c r="QR62" s="173"/>
      <c r="QS62" s="173"/>
      <c r="QT62" s="173"/>
      <c r="QU62" s="173"/>
      <c r="QV62" s="173"/>
      <c r="QW62" s="173"/>
      <c r="QX62" s="173"/>
      <c r="QY62" s="173"/>
      <c r="QZ62" s="173"/>
      <c r="RA62" s="173"/>
      <c r="RB62" s="173"/>
      <c r="RC62" s="173"/>
      <c r="RD62" s="173"/>
      <c r="RE62" s="173"/>
      <c r="RF62" s="173"/>
      <c r="RG62" s="173"/>
      <c r="RH62" s="173"/>
      <c r="RI62" s="173"/>
      <c r="RJ62" s="173"/>
      <c r="RK62" s="173"/>
      <c r="RL62" s="173"/>
      <c r="RM62" s="173"/>
      <c r="RN62" s="173"/>
      <c r="RO62" s="173"/>
      <c r="RP62" s="173"/>
      <c r="RQ62" s="173"/>
      <c r="RR62" s="173"/>
      <c r="RS62" s="173"/>
      <c r="RT62" s="173"/>
      <c r="RU62" s="173"/>
      <c r="RV62" s="173"/>
      <c r="RW62" s="173"/>
      <c r="RX62" s="173"/>
      <c r="RY62" s="173"/>
      <c r="RZ62" s="173"/>
      <c r="SA62" s="173"/>
      <c r="SB62" s="173"/>
      <c r="SC62" s="173"/>
      <c r="SD62" s="173"/>
      <c r="SE62" s="173"/>
      <c r="SF62" s="173"/>
      <c r="SG62" s="173"/>
      <c r="SH62" s="173"/>
      <c r="SI62" s="173"/>
      <c r="SJ62" s="173"/>
      <c r="SK62" s="173"/>
      <c r="SL62" s="173"/>
      <c r="SM62" s="173"/>
      <c r="SN62" s="173"/>
      <c r="SO62" s="173"/>
      <c r="SP62" s="173"/>
      <c r="SQ62" s="173"/>
      <c r="SR62" s="173"/>
      <c r="SS62" s="173"/>
      <c r="ST62" s="173"/>
      <c r="SU62" s="173"/>
      <c r="SV62" s="173"/>
      <c r="SW62" s="173"/>
      <c r="SX62" s="173"/>
      <c r="SY62" s="173"/>
      <c r="SZ62" s="173"/>
      <c r="TA62" s="173"/>
      <c r="TB62" s="173"/>
      <c r="TC62" s="173"/>
      <c r="TD62" s="173"/>
      <c r="TE62" s="173"/>
      <c r="TF62" s="173"/>
      <c r="TG62" s="173"/>
      <c r="TH62" s="173"/>
      <c r="TI62" s="173"/>
      <c r="TJ62" s="173"/>
      <c r="TK62" s="173"/>
      <c r="TL62" s="173"/>
      <c r="TM62" s="173"/>
      <c r="TN62" s="173"/>
      <c r="TO62" s="173"/>
      <c r="TP62" s="173"/>
      <c r="TQ62" s="173"/>
      <c r="TR62" s="173"/>
      <c r="TS62" s="173"/>
      <c r="TT62" s="173"/>
      <c r="TU62" s="173"/>
      <c r="TV62" s="173"/>
      <c r="TW62" s="173"/>
      <c r="TX62" s="173"/>
      <c r="TY62" s="173"/>
      <c r="TZ62" s="173"/>
      <c r="UA62" s="173"/>
      <c r="UB62" s="173"/>
      <c r="UC62" s="173"/>
      <c r="UD62" s="173"/>
      <c r="UE62" s="173"/>
      <c r="UF62" s="173"/>
      <c r="UG62" s="173"/>
      <c r="UH62" s="173"/>
      <c r="UI62" s="173"/>
      <c r="UJ62" s="173"/>
      <c r="UK62" s="173"/>
      <c r="UL62" s="173"/>
      <c r="UM62" s="173"/>
      <c r="UN62" s="173"/>
      <c r="UO62" s="173"/>
      <c r="UP62" s="173"/>
      <c r="UQ62" s="173"/>
      <c r="UR62" s="173"/>
      <c r="US62" s="173"/>
      <c r="UT62" s="173"/>
      <c r="UU62" s="173"/>
      <c r="UV62" s="173"/>
      <c r="UW62" s="173"/>
      <c r="UX62" s="173"/>
      <c r="UY62" s="173"/>
      <c r="UZ62" s="173"/>
      <c r="VA62" s="173"/>
      <c r="VB62" s="173"/>
      <c r="VC62" s="173"/>
      <c r="VD62" s="173"/>
      <c r="VE62" s="173"/>
      <c r="VF62" s="173"/>
      <c r="VG62" s="173"/>
      <c r="VH62" s="173"/>
      <c r="VI62" s="173"/>
      <c r="VJ62" s="173"/>
      <c r="VK62" s="173"/>
      <c r="VL62" s="173"/>
      <c r="VM62" s="173"/>
      <c r="VN62" s="173"/>
      <c r="VO62" s="173"/>
      <c r="VP62" s="173"/>
      <c r="VQ62" s="173"/>
      <c r="VR62" s="173"/>
      <c r="VS62" s="173"/>
      <c r="VT62" s="173"/>
      <c r="VU62" s="173"/>
      <c r="VV62" s="173"/>
      <c r="VW62" s="173"/>
      <c r="VX62" s="173"/>
      <c r="VY62" s="173"/>
      <c r="VZ62" s="173"/>
      <c r="WA62" s="173"/>
      <c r="WB62" s="173"/>
      <c r="WC62" s="173"/>
      <c r="WD62" s="173"/>
      <c r="WE62" s="173"/>
      <c r="WF62" s="173"/>
      <c r="WG62" s="173"/>
      <c r="WH62" s="173"/>
      <c r="WI62" s="173"/>
      <c r="WJ62" s="173"/>
      <c r="WK62" s="173"/>
      <c r="WL62" s="173"/>
      <c r="WM62" s="173"/>
      <c r="WN62" s="173"/>
      <c r="WO62" s="173"/>
      <c r="WP62" s="173"/>
      <c r="WQ62" s="173"/>
      <c r="WR62" s="173"/>
      <c r="WS62" s="173"/>
      <c r="WT62" s="173"/>
      <c r="WU62" s="173"/>
      <c r="WV62" s="173"/>
      <c r="WW62" s="173"/>
      <c r="WX62" s="173"/>
      <c r="WY62" s="173"/>
      <c r="WZ62" s="173"/>
      <c r="XA62" s="173"/>
      <c r="XB62" s="173"/>
      <c r="XC62" s="173"/>
      <c r="XD62" s="173"/>
      <c r="XE62" s="173"/>
      <c r="XF62" s="173"/>
      <c r="XG62" s="173"/>
      <c r="XH62" s="173"/>
      <c r="XI62" s="173"/>
      <c r="XJ62" s="173"/>
      <c r="XK62" s="173"/>
      <c r="XL62" s="173"/>
      <c r="XM62" s="173"/>
      <c r="XN62" s="173"/>
      <c r="XO62" s="173"/>
      <c r="XP62" s="173"/>
      <c r="XQ62" s="173"/>
      <c r="XR62" s="173"/>
      <c r="XS62" s="173"/>
      <c r="XT62" s="173"/>
      <c r="XU62" s="173"/>
      <c r="XV62" s="173"/>
      <c r="XW62" s="173"/>
      <c r="XX62" s="173"/>
      <c r="XY62" s="173"/>
      <c r="XZ62" s="173"/>
      <c r="YA62" s="173"/>
      <c r="YB62" s="173"/>
      <c r="YC62" s="173"/>
      <c r="YD62" s="173"/>
      <c r="YE62" s="173"/>
      <c r="YF62" s="173"/>
      <c r="YG62" s="173"/>
      <c r="YH62" s="173"/>
      <c r="YI62" s="173"/>
      <c r="YJ62" s="173"/>
      <c r="YK62" s="173"/>
      <c r="YL62" s="173"/>
      <c r="YM62" s="173"/>
      <c r="YN62" s="173"/>
      <c r="YO62" s="173"/>
      <c r="YP62" s="173"/>
      <c r="YQ62" s="173"/>
      <c r="YR62" s="173"/>
      <c r="YS62" s="173"/>
      <c r="YT62" s="173"/>
      <c r="YU62" s="173"/>
      <c r="YV62" s="173"/>
      <c r="YW62" s="173"/>
      <c r="YX62" s="173"/>
      <c r="YY62" s="173"/>
      <c r="YZ62" s="173"/>
      <c r="ZA62" s="173"/>
      <c r="ZB62" s="173"/>
      <c r="ZC62" s="173"/>
      <c r="ZD62" s="173"/>
      <c r="ZE62" s="173"/>
      <c r="ZF62" s="173"/>
      <c r="ZG62" s="173"/>
      <c r="ZH62" s="173"/>
      <c r="ZI62" s="173"/>
      <c r="ZJ62" s="173"/>
      <c r="ZK62" s="173"/>
      <c r="ZL62" s="173"/>
      <c r="ZM62" s="173"/>
      <c r="ZN62" s="173"/>
      <c r="ZO62" s="173"/>
      <c r="ZP62" s="173"/>
      <c r="ZQ62" s="173"/>
      <c r="ZR62" s="173"/>
      <c r="ZS62" s="173"/>
      <c r="ZT62" s="173"/>
      <c r="ZU62" s="173"/>
      <c r="ZV62" s="173"/>
      <c r="ZW62" s="173"/>
      <c r="ZX62" s="173"/>
      <c r="ZY62" s="173"/>
      <c r="ZZ62" s="173"/>
      <c r="AAA62" s="173"/>
      <c r="AAB62" s="173"/>
      <c r="AAC62" s="173"/>
      <c r="AAD62" s="173"/>
      <c r="AAE62" s="173"/>
      <c r="AAF62" s="173"/>
      <c r="AAG62" s="173"/>
      <c r="AAH62" s="173"/>
      <c r="AAI62" s="173"/>
      <c r="AAJ62" s="173"/>
      <c r="AAK62" s="173"/>
      <c r="AAL62" s="173"/>
      <c r="AAM62" s="173"/>
      <c r="AAN62" s="173"/>
      <c r="AAO62" s="173"/>
      <c r="AAP62" s="173"/>
      <c r="AAQ62" s="173"/>
      <c r="AAR62" s="173"/>
      <c r="AAS62" s="173"/>
      <c r="AAT62" s="173"/>
      <c r="AAU62" s="173"/>
      <c r="AAV62" s="173"/>
      <c r="AAW62" s="173"/>
      <c r="AAX62" s="173"/>
      <c r="AAY62" s="173"/>
      <c r="AAZ62" s="173"/>
      <c r="ABA62" s="173"/>
      <c r="ABB62" s="173"/>
      <c r="ABC62" s="173"/>
      <c r="ABD62" s="173"/>
      <c r="ABE62" s="173"/>
      <c r="ABF62" s="173"/>
      <c r="ABG62" s="173"/>
      <c r="ABH62" s="173"/>
      <c r="ABI62" s="173"/>
      <c r="ABJ62" s="173"/>
      <c r="ABK62" s="173"/>
      <c r="ABL62" s="173"/>
      <c r="ABM62" s="173"/>
      <c r="ABN62" s="173"/>
      <c r="ABO62" s="173"/>
      <c r="ABP62" s="173"/>
      <c r="ABQ62" s="173"/>
      <c r="ABR62" s="173"/>
      <c r="ABS62" s="173"/>
      <c r="ABT62" s="173"/>
      <c r="ABU62" s="173"/>
      <c r="ABV62" s="173"/>
      <c r="ABW62" s="173"/>
      <c r="ABX62" s="173"/>
      <c r="ABY62" s="173"/>
      <c r="ABZ62" s="173"/>
      <c r="ACA62" s="173"/>
      <c r="ACB62" s="173"/>
      <c r="ACC62" s="173"/>
      <c r="ACD62" s="173"/>
      <c r="ACE62" s="173"/>
      <c r="ACF62" s="173"/>
      <c r="ACG62" s="173"/>
      <c r="ACH62" s="173"/>
      <c r="ACI62" s="173"/>
      <c r="ACJ62" s="173"/>
      <c r="ACK62" s="173"/>
      <c r="ACL62" s="173"/>
      <c r="ACM62" s="173"/>
      <c r="ACN62" s="173"/>
      <c r="ACO62" s="173"/>
      <c r="ACP62" s="173"/>
      <c r="ACQ62" s="173"/>
      <c r="ACR62" s="173"/>
      <c r="ACS62" s="173"/>
      <c r="ACT62" s="173"/>
      <c r="ACU62" s="173"/>
      <c r="ACV62" s="173"/>
      <c r="ACW62" s="173"/>
      <c r="ACX62" s="173"/>
      <c r="ACY62" s="173"/>
      <c r="ACZ62" s="173"/>
      <c r="ADA62" s="173"/>
      <c r="ADB62" s="173"/>
      <c r="ADC62" s="173"/>
      <c r="ADD62" s="173"/>
      <c r="ADE62" s="173"/>
      <c r="ADF62" s="173"/>
      <c r="ADG62" s="173"/>
      <c r="ADH62" s="173"/>
      <c r="ADI62" s="173"/>
      <c r="ADJ62" s="173"/>
      <c r="ADK62" s="173"/>
      <c r="ADL62" s="173"/>
      <c r="ADM62" s="173"/>
      <c r="ADN62" s="173"/>
      <c r="ADO62" s="173"/>
      <c r="ADP62" s="173"/>
      <c r="ADQ62" s="173"/>
      <c r="ADR62" s="173"/>
      <c r="ADS62" s="173"/>
      <c r="ADT62" s="173"/>
      <c r="ADU62" s="173"/>
      <c r="ADV62" s="173"/>
      <c r="ADW62" s="173"/>
      <c r="ADX62" s="173"/>
      <c r="ADY62" s="173"/>
      <c r="ADZ62" s="173"/>
      <c r="AEA62" s="173"/>
      <c r="AEB62" s="173"/>
      <c r="AEC62" s="173"/>
      <c r="AED62" s="173"/>
      <c r="AEE62" s="173"/>
      <c r="AEF62" s="173"/>
      <c r="AEG62" s="173"/>
      <c r="AEH62" s="173"/>
      <c r="AEI62" s="173"/>
      <c r="AEJ62" s="173"/>
      <c r="AEK62" s="173"/>
      <c r="AEL62" s="173"/>
      <c r="AEM62" s="173"/>
      <c r="AEN62" s="173"/>
      <c r="AEO62" s="173"/>
      <c r="AEP62" s="173"/>
      <c r="AEQ62" s="173"/>
      <c r="AER62" s="173"/>
      <c r="AES62" s="173"/>
      <c r="AET62" s="173"/>
      <c r="AEU62" s="173"/>
      <c r="AEV62" s="173"/>
      <c r="AEW62" s="173"/>
      <c r="AEX62" s="173"/>
      <c r="AEY62" s="173"/>
      <c r="AEZ62" s="173"/>
      <c r="AFA62" s="173"/>
      <c r="AFB62" s="173"/>
      <c r="AFC62" s="173"/>
      <c r="AFD62" s="173"/>
      <c r="AFE62" s="173"/>
      <c r="AFF62" s="173"/>
      <c r="AFG62" s="173"/>
      <c r="AFH62" s="173"/>
      <c r="AFI62" s="173"/>
      <c r="AFJ62" s="173"/>
      <c r="AFK62" s="173"/>
      <c r="AFL62" s="173"/>
      <c r="AFM62" s="173"/>
      <c r="AFN62" s="173"/>
      <c r="AFO62" s="173"/>
      <c r="AFP62" s="173"/>
      <c r="AFQ62" s="173"/>
      <c r="AFR62" s="173"/>
      <c r="AFS62" s="173"/>
      <c r="AFT62" s="173"/>
      <c r="AFU62" s="173"/>
      <c r="AFV62" s="173"/>
      <c r="AFW62" s="173"/>
      <c r="AFX62" s="173"/>
      <c r="AFY62" s="173"/>
      <c r="AFZ62" s="173"/>
      <c r="AGA62" s="173"/>
      <c r="AGB62" s="173"/>
      <c r="AGC62" s="173"/>
      <c r="AGD62" s="173"/>
      <c r="AGE62" s="173"/>
      <c r="AGF62" s="173"/>
      <c r="AGG62" s="173"/>
      <c r="AGH62" s="173"/>
      <c r="AGI62" s="173"/>
      <c r="AGJ62" s="173"/>
      <c r="AGK62" s="173"/>
      <c r="AGL62" s="173"/>
      <c r="AGM62" s="173"/>
      <c r="AGN62" s="173"/>
      <c r="AGO62" s="173"/>
      <c r="AGP62" s="173"/>
      <c r="AGQ62" s="173"/>
      <c r="AGR62" s="173"/>
      <c r="AGS62" s="173"/>
      <c r="AGT62" s="173"/>
      <c r="AGU62" s="173"/>
      <c r="AGV62" s="173"/>
      <c r="AGW62" s="173"/>
      <c r="AGX62" s="173"/>
      <c r="AGY62" s="173"/>
      <c r="AGZ62" s="173"/>
      <c r="AHA62" s="173"/>
      <c r="AHB62" s="173"/>
      <c r="AHC62" s="173"/>
      <c r="AHD62" s="173"/>
      <c r="AHE62" s="173"/>
      <c r="AHF62" s="173"/>
      <c r="AHG62" s="173"/>
      <c r="AHH62" s="173"/>
      <c r="AHI62" s="173"/>
      <c r="AHJ62" s="173"/>
      <c r="AHK62" s="173"/>
      <c r="AHL62" s="173"/>
      <c r="AHM62" s="173"/>
      <c r="AHN62" s="173"/>
      <c r="AHO62" s="173"/>
      <c r="AHP62" s="173"/>
      <c r="AHQ62" s="173"/>
      <c r="AHR62" s="173"/>
      <c r="AHS62" s="173"/>
      <c r="AHT62" s="173"/>
      <c r="AHU62" s="173"/>
      <c r="AHV62" s="173"/>
      <c r="AHW62" s="173"/>
      <c r="AHX62" s="173"/>
      <c r="AHY62" s="173"/>
      <c r="AHZ62" s="173"/>
      <c r="AIA62" s="173"/>
      <c r="AIB62" s="173"/>
      <c r="AIC62" s="173"/>
      <c r="AID62" s="173"/>
      <c r="AIE62" s="173"/>
      <c r="AIF62" s="173"/>
      <c r="AIG62" s="173"/>
      <c r="AIH62" s="173"/>
      <c r="AII62" s="173"/>
      <c r="AIJ62" s="173"/>
      <c r="AIK62" s="173"/>
      <c r="AIL62" s="173"/>
      <c r="AIM62" s="173"/>
      <c r="AIN62" s="173"/>
      <c r="AIO62" s="173"/>
      <c r="AIP62" s="173"/>
      <c r="AIQ62" s="173"/>
      <c r="AIR62" s="173"/>
      <c r="AIS62" s="173"/>
      <c r="AIT62" s="173"/>
      <c r="AIU62" s="173"/>
      <c r="AIV62" s="173"/>
      <c r="AIW62" s="173"/>
      <c r="AIX62" s="173"/>
      <c r="AIY62" s="173"/>
      <c r="AIZ62" s="173"/>
      <c r="AJA62" s="173"/>
      <c r="AJB62" s="173"/>
      <c r="AJC62" s="173"/>
      <c r="AJD62" s="173"/>
      <c r="AJE62" s="173"/>
      <c r="AJF62" s="173"/>
      <c r="AJG62" s="173"/>
      <c r="AJH62" s="173"/>
      <c r="AJI62" s="173"/>
      <c r="AJJ62" s="173"/>
      <c r="AJK62" s="173"/>
      <c r="AJL62" s="173"/>
      <c r="AJM62" s="173"/>
      <c r="AJN62" s="173"/>
      <c r="AJO62" s="173"/>
      <c r="AJP62" s="173"/>
      <c r="AJQ62" s="173"/>
      <c r="AJR62" s="173"/>
      <c r="AJS62" s="173"/>
      <c r="AJT62" s="173"/>
      <c r="AJU62" s="173"/>
      <c r="AJV62" s="173"/>
      <c r="AJW62" s="173"/>
      <c r="AJX62" s="173"/>
      <c r="AJY62" s="173"/>
      <c r="AJZ62" s="173"/>
      <c r="AKA62" s="173"/>
      <c r="AKB62" s="173"/>
      <c r="AKC62" s="173"/>
      <c r="AKD62" s="173"/>
      <c r="AKE62" s="173"/>
      <c r="AKF62" s="173"/>
      <c r="AKG62" s="173"/>
      <c r="AKH62" s="173"/>
      <c r="AKI62" s="173"/>
      <c r="AKJ62" s="173"/>
      <c r="AKK62" s="173"/>
      <c r="AKL62" s="173"/>
      <c r="AKM62" s="173"/>
      <c r="AKN62" s="173"/>
      <c r="AKO62" s="173"/>
      <c r="AKP62" s="173"/>
      <c r="AKQ62" s="173"/>
      <c r="AKR62" s="173"/>
      <c r="AKS62" s="173"/>
      <c r="AKT62" s="173"/>
      <c r="AKU62" s="173"/>
      <c r="AKV62" s="173"/>
      <c r="AKW62" s="173"/>
      <c r="AKX62" s="173"/>
      <c r="AKY62" s="173"/>
      <c r="AKZ62" s="173"/>
      <c r="ALA62" s="173"/>
      <c r="ALB62" s="173"/>
      <c r="ALC62" s="173"/>
      <c r="ALD62" s="173"/>
      <c r="ALE62" s="173"/>
      <c r="ALF62" s="173"/>
      <c r="ALG62" s="173"/>
      <c r="ALH62" s="173"/>
      <c r="ALI62" s="173"/>
      <c r="ALJ62" s="173"/>
      <c r="ALK62" s="173"/>
      <c r="ALL62" s="173"/>
      <c r="ALM62" s="173"/>
      <c r="ALN62" s="173"/>
      <c r="ALO62" s="173"/>
      <c r="ALP62" s="173"/>
      <c r="ALQ62" s="173"/>
      <c r="ALR62" s="173"/>
      <c r="ALS62" s="173"/>
      <c r="ALT62" s="173"/>
      <c r="ALU62" s="173"/>
      <c r="ALV62" s="173"/>
      <c r="ALW62" s="173"/>
      <c r="ALX62" s="173"/>
      <c r="ALY62" s="173"/>
      <c r="ALZ62" s="173"/>
      <c r="AMA62" s="173"/>
      <c r="AMB62" s="173"/>
      <c r="AMC62" s="173"/>
      <c r="AMD62" s="173"/>
      <c r="AME62" s="173"/>
      <c r="AMF62" s="173"/>
      <c r="AMG62" s="173"/>
      <c r="AMH62" s="173"/>
      <c r="AMI62" s="173"/>
      <c r="AMJ62" s="173"/>
      <c r="AMK62" s="173"/>
      <c r="AML62" s="173"/>
      <c r="AMM62" s="173"/>
      <c r="AMN62" s="173"/>
      <c r="AMO62" s="173"/>
      <c r="AMP62" s="173"/>
      <c r="AMQ62" s="173"/>
      <c r="AMR62" s="173"/>
      <c r="AMS62" s="173"/>
      <c r="AMT62" s="173"/>
      <c r="AMU62" s="173"/>
      <c r="AMV62" s="173"/>
      <c r="AMW62" s="173"/>
      <c r="AMX62" s="173"/>
      <c r="AMY62" s="173"/>
      <c r="AMZ62" s="173"/>
      <c r="ANA62" s="173"/>
      <c r="ANB62" s="173"/>
      <c r="ANC62" s="173"/>
      <c r="AND62" s="173"/>
      <c r="ANE62" s="173"/>
      <c r="ANF62" s="173"/>
      <c r="ANG62" s="173"/>
      <c r="ANH62" s="173"/>
      <c r="ANI62" s="173"/>
      <c r="ANJ62" s="173"/>
      <c r="ANK62" s="173"/>
      <c r="ANL62" s="173"/>
      <c r="ANM62" s="173"/>
      <c r="ANN62" s="173"/>
      <c r="ANO62" s="173"/>
      <c r="ANP62" s="173"/>
      <c r="ANQ62" s="173"/>
      <c r="ANR62" s="173"/>
      <c r="ANS62" s="173"/>
      <c r="ANT62" s="173"/>
      <c r="ANU62" s="173"/>
      <c r="ANV62" s="173"/>
      <c r="ANW62" s="173"/>
      <c r="ANX62" s="173"/>
      <c r="ANY62" s="173"/>
      <c r="ANZ62" s="173"/>
      <c r="AOA62" s="173"/>
      <c r="AOB62" s="173"/>
      <c r="AOC62" s="173"/>
      <c r="AOD62" s="173"/>
      <c r="AOE62" s="173"/>
      <c r="AOF62" s="173"/>
      <c r="AOG62" s="173"/>
      <c r="AOH62" s="173"/>
      <c r="AOI62" s="173"/>
      <c r="AOJ62" s="173"/>
      <c r="AOK62" s="173"/>
      <c r="AOL62" s="173"/>
      <c r="AOM62" s="173"/>
      <c r="AON62" s="173"/>
      <c r="AOO62" s="173"/>
      <c r="AOP62" s="173"/>
      <c r="AOQ62" s="173"/>
      <c r="AOR62" s="173"/>
      <c r="AOS62" s="173"/>
      <c r="AOT62" s="173"/>
      <c r="AOU62" s="173"/>
      <c r="AOV62" s="173"/>
      <c r="AOW62" s="173"/>
      <c r="AOX62" s="173"/>
      <c r="AOY62" s="173"/>
      <c r="AOZ62" s="173"/>
      <c r="APA62" s="173"/>
      <c r="APB62" s="173"/>
      <c r="APC62" s="173"/>
      <c r="APD62" s="173"/>
      <c r="APE62" s="173"/>
      <c r="APF62" s="173"/>
      <c r="APG62" s="173"/>
      <c r="APH62" s="173"/>
      <c r="API62" s="173"/>
      <c r="APJ62" s="173"/>
      <c r="APK62" s="173"/>
      <c r="APL62" s="173"/>
      <c r="APM62" s="173"/>
      <c r="APN62" s="173"/>
      <c r="APO62" s="173"/>
      <c r="APP62" s="173"/>
      <c r="APQ62" s="173"/>
      <c r="APR62" s="173"/>
      <c r="APS62" s="173"/>
      <c r="APT62" s="173"/>
      <c r="APU62" s="173"/>
      <c r="APV62" s="173"/>
      <c r="APW62" s="173"/>
      <c r="APX62" s="173"/>
      <c r="APY62" s="173"/>
      <c r="APZ62" s="173"/>
      <c r="AQA62" s="173"/>
      <c r="AQB62" s="173"/>
      <c r="AQC62" s="173"/>
      <c r="AQD62" s="173"/>
      <c r="AQE62" s="173"/>
      <c r="AQF62" s="173"/>
      <c r="AQG62" s="173"/>
      <c r="AQH62" s="173"/>
      <c r="AQI62" s="173"/>
      <c r="AQJ62" s="173"/>
      <c r="AQK62" s="173"/>
      <c r="AQL62" s="173"/>
      <c r="AQM62" s="173"/>
      <c r="AQN62" s="173"/>
      <c r="AQO62" s="173"/>
      <c r="AQP62" s="173"/>
      <c r="AQQ62" s="173"/>
      <c r="AQR62" s="173"/>
      <c r="AQS62" s="173"/>
      <c r="AQT62" s="173"/>
      <c r="AQU62" s="173"/>
      <c r="AQV62" s="173"/>
      <c r="AQW62" s="173"/>
      <c r="AQX62" s="173"/>
      <c r="AQY62" s="173"/>
      <c r="AQZ62" s="173"/>
      <c r="ARA62" s="173"/>
      <c r="ARB62" s="173"/>
      <c r="ARC62" s="173"/>
      <c r="ARD62" s="173"/>
      <c r="ARE62" s="173"/>
      <c r="ARF62" s="173"/>
      <c r="ARG62" s="173"/>
      <c r="ARH62" s="173"/>
      <c r="ARI62" s="173"/>
      <c r="ARJ62" s="173"/>
      <c r="ARK62" s="173"/>
      <c r="ARL62" s="173"/>
      <c r="ARM62" s="173"/>
      <c r="ARN62" s="173"/>
      <c r="ARO62" s="173"/>
      <c r="ARP62" s="173"/>
      <c r="ARQ62" s="173"/>
      <c r="ARR62" s="173"/>
      <c r="ARS62" s="173"/>
      <c r="ART62" s="173"/>
      <c r="ARU62" s="173"/>
      <c r="ARV62" s="173"/>
      <c r="ARW62" s="173"/>
      <c r="ARX62" s="173"/>
      <c r="ARY62" s="173"/>
      <c r="ARZ62" s="173"/>
      <c r="ASA62" s="173"/>
      <c r="ASB62" s="173"/>
      <c r="ASC62" s="173"/>
      <c r="ASD62" s="173"/>
      <c r="ASE62" s="173"/>
      <c r="ASF62" s="173"/>
      <c r="ASG62" s="173"/>
      <c r="ASH62" s="173"/>
      <c r="ASI62" s="173"/>
      <c r="ASJ62" s="173"/>
      <c r="ASK62" s="173"/>
      <c r="ASL62" s="173"/>
      <c r="ASM62" s="173"/>
      <c r="ASN62" s="173"/>
      <c r="ASO62" s="173"/>
      <c r="ASP62" s="173"/>
      <c r="ASQ62" s="173"/>
      <c r="ASR62" s="173"/>
      <c r="ASS62" s="173"/>
      <c r="AST62" s="173"/>
      <c r="ASU62" s="173"/>
      <c r="ASV62" s="173"/>
      <c r="ASW62" s="173"/>
      <c r="ASX62" s="173"/>
      <c r="ASY62" s="173"/>
      <c r="ASZ62" s="173"/>
      <c r="ATA62" s="173"/>
      <c r="ATB62" s="173"/>
      <c r="ATC62" s="173"/>
      <c r="ATD62" s="173"/>
      <c r="ATE62" s="173"/>
      <c r="ATF62" s="173"/>
      <c r="ATG62" s="173"/>
      <c r="ATH62" s="173"/>
      <c r="ATI62" s="173"/>
      <c r="ATJ62" s="173"/>
      <c r="ATK62" s="173"/>
      <c r="ATL62" s="173"/>
      <c r="ATM62" s="173"/>
      <c r="ATN62" s="173"/>
      <c r="ATO62" s="173"/>
      <c r="ATP62" s="173"/>
      <c r="ATQ62" s="173"/>
      <c r="ATR62" s="173"/>
      <c r="ATS62" s="173"/>
      <c r="ATT62" s="173"/>
      <c r="ATU62" s="173"/>
      <c r="ATV62" s="173"/>
      <c r="ATW62" s="173"/>
      <c r="ATX62" s="173"/>
      <c r="ATY62" s="173"/>
      <c r="ATZ62" s="173"/>
      <c r="AUA62" s="173"/>
      <c r="AUB62" s="173"/>
      <c r="AUC62" s="173"/>
      <c r="AUD62" s="173"/>
      <c r="AUE62" s="173"/>
      <c r="AUF62" s="173"/>
      <c r="AUG62" s="173"/>
      <c r="AUH62" s="173"/>
      <c r="AUI62" s="173"/>
      <c r="AUJ62" s="173"/>
      <c r="AUK62" s="173"/>
      <c r="AUL62" s="173"/>
      <c r="AUM62" s="173"/>
      <c r="AUN62" s="173"/>
      <c r="AUO62" s="173"/>
      <c r="AUP62" s="173"/>
      <c r="AUQ62" s="173"/>
      <c r="AUR62" s="173"/>
      <c r="AUS62" s="173"/>
      <c r="AUT62" s="173"/>
      <c r="AUU62" s="173"/>
      <c r="AUV62" s="173"/>
      <c r="AUW62" s="173"/>
      <c r="AUX62" s="173"/>
      <c r="AUY62" s="173"/>
      <c r="AUZ62" s="173"/>
      <c r="AVA62" s="173"/>
      <c r="AVB62" s="173"/>
      <c r="AVC62" s="173"/>
      <c r="AVD62" s="173"/>
      <c r="AVE62" s="173"/>
      <c r="AVF62" s="173"/>
      <c r="AVG62" s="173"/>
      <c r="AVH62" s="173"/>
      <c r="AVI62" s="173"/>
      <c r="AVJ62" s="173"/>
      <c r="AVK62" s="173"/>
      <c r="AVL62" s="173"/>
      <c r="AVM62" s="173"/>
      <c r="AVN62" s="173"/>
      <c r="AVO62" s="173"/>
      <c r="AVP62" s="173"/>
      <c r="AVQ62" s="173"/>
      <c r="AVR62" s="173"/>
      <c r="AVS62" s="173"/>
      <c r="AVT62" s="173"/>
      <c r="AVU62" s="173"/>
      <c r="AVV62" s="173"/>
      <c r="AVW62" s="173"/>
      <c r="AVX62" s="173"/>
      <c r="AVY62" s="173"/>
      <c r="AVZ62" s="173"/>
      <c r="AWA62" s="173"/>
      <c r="AWB62" s="173"/>
      <c r="AWC62" s="173"/>
      <c r="AWD62" s="173"/>
      <c r="AWE62" s="173"/>
      <c r="AWF62" s="173"/>
      <c r="AWG62" s="173"/>
      <c r="AWH62" s="173"/>
      <c r="AWI62" s="173"/>
      <c r="AWJ62" s="173"/>
      <c r="AWK62" s="173"/>
      <c r="AWL62" s="173"/>
      <c r="AWM62" s="173"/>
      <c r="AWN62" s="173"/>
      <c r="AWO62" s="173"/>
      <c r="AWP62" s="173"/>
      <c r="AWQ62" s="173"/>
      <c r="AWR62" s="173"/>
      <c r="AWS62" s="173"/>
      <c r="AWT62" s="173"/>
      <c r="AWU62" s="173"/>
      <c r="AWV62" s="173"/>
      <c r="AWW62" s="173"/>
      <c r="AWX62" s="173"/>
      <c r="AWY62" s="173"/>
      <c r="AWZ62" s="173"/>
      <c r="AXA62" s="173"/>
      <c r="AXB62" s="173"/>
      <c r="AXC62" s="173"/>
      <c r="AXD62" s="173"/>
      <c r="AXE62" s="173"/>
      <c r="AXF62" s="173"/>
      <c r="AXG62" s="173"/>
      <c r="AXH62" s="173"/>
      <c r="AXI62" s="173"/>
      <c r="AXJ62" s="173"/>
      <c r="AXK62" s="173"/>
      <c r="AXL62" s="173"/>
      <c r="AXM62" s="173"/>
      <c r="AXN62" s="173"/>
      <c r="AXO62" s="173"/>
      <c r="AXP62" s="173"/>
      <c r="AXQ62" s="173"/>
      <c r="AXR62" s="173"/>
      <c r="AXS62" s="173"/>
      <c r="AXT62" s="173"/>
      <c r="AXU62" s="173"/>
      <c r="AXV62" s="173"/>
      <c r="AXW62" s="173"/>
      <c r="AXX62" s="173"/>
      <c r="AXY62" s="173"/>
      <c r="AXZ62" s="173"/>
      <c r="AYA62" s="173"/>
      <c r="AYB62" s="173"/>
      <c r="AYC62" s="173"/>
      <c r="AYD62" s="173"/>
      <c r="AYE62" s="173"/>
      <c r="AYF62" s="173"/>
      <c r="AYG62" s="173"/>
      <c r="AYH62" s="173"/>
      <c r="AYI62" s="173"/>
      <c r="AYJ62" s="173"/>
      <c r="AYK62" s="173"/>
      <c r="AYL62" s="173"/>
      <c r="AYM62" s="173"/>
      <c r="AYN62" s="173"/>
      <c r="AYO62" s="173"/>
      <c r="AYP62" s="173"/>
      <c r="AYQ62" s="173"/>
      <c r="AYR62" s="173"/>
      <c r="AYS62" s="173"/>
      <c r="AYT62" s="173"/>
      <c r="AYU62" s="173"/>
      <c r="AYV62" s="173"/>
      <c r="AYW62" s="173"/>
      <c r="AYX62" s="173"/>
      <c r="AYY62" s="173"/>
      <c r="AYZ62" s="173"/>
      <c r="AZA62" s="173"/>
      <c r="AZB62" s="173"/>
      <c r="AZC62" s="173"/>
      <c r="AZD62" s="173"/>
      <c r="AZE62" s="173"/>
      <c r="AZF62" s="173"/>
      <c r="AZG62" s="173"/>
      <c r="AZH62" s="173"/>
      <c r="AZI62" s="173"/>
      <c r="AZJ62" s="173"/>
      <c r="AZK62" s="173"/>
      <c r="AZL62" s="173"/>
      <c r="AZM62" s="173"/>
      <c r="AZN62" s="173"/>
      <c r="AZO62" s="173"/>
      <c r="AZP62" s="173"/>
      <c r="AZQ62" s="173"/>
      <c r="AZR62" s="173"/>
      <c r="AZS62" s="173"/>
      <c r="AZT62" s="173"/>
      <c r="AZU62" s="173"/>
      <c r="AZV62" s="173"/>
      <c r="AZW62" s="173"/>
      <c r="AZX62" s="173"/>
      <c r="AZY62" s="173"/>
      <c r="AZZ62" s="173"/>
      <c r="BAA62" s="173"/>
      <c r="BAB62" s="173"/>
      <c r="BAC62" s="173"/>
      <c r="BAD62" s="173"/>
      <c r="BAE62" s="173"/>
      <c r="BAF62" s="173"/>
      <c r="BAG62" s="173"/>
      <c r="BAH62" s="173"/>
      <c r="BAI62" s="173"/>
      <c r="BAJ62" s="173"/>
      <c r="BAK62" s="173"/>
      <c r="BAL62" s="173"/>
      <c r="BAM62" s="173"/>
      <c r="BAN62" s="173"/>
      <c r="BAO62" s="173"/>
      <c r="BAP62" s="173"/>
      <c r="BAQ62" s="173"/>
      <c r="BAR62" s="173"/>
      <c r="BAS62" s="173"/>
      <c r="BAT62" s="173"/>
      <c r="BAU62" s="173"/>
      <c r="BAV62" s="173"/>
      <c r="BAW62" s="173"/>
      <c r="BAX62" s="173"/>
      <c r="BAY62" s="173"/>
      <c r="BAZ62" s="173"/>
      <c r="BBA62" s="173"/>
      <c r="BBB62" s="173"/>
      <c r="BBC62" s="173"/>
      <c r="BBD62" s="173"/>
      <c r="BBE62" s="173"/>
      <c r="BBF62" s="173"/>
      <c r="BBG62" s="173"/>
      <c r="BBH62" s="173"/>
      <c r="BBI62" s="173"/>
      <c r="BBJ62" s="173"/>
      <c r="BBK62" s="173"/>
      <c r="BBL62" s="173"/>
      <c r="BBM62" s="173"/>
      <c r="BBN62" s="173"/>
      <c r="BBO62" s="173"/>
      <c r="BBP62" s="173"/>
      <c r="BBQ62" s="173"/>
      <c r="BBR62" s="173"/>
      <c r="BBS62" s="173"/>
      <c r="BBT62" s="173"/>
      <c r="BBU62" s="173"/>
      <c r="BBV62" s="173"/>
      <c r="BBW62" s="173"/>
      <c r="BBX62" s="173"/>
      <c r="BBY62" s="173"/>
      <c r="BBZ62" s="173"/>
      <c r="BCA62" s="173"/>
      <c r="BCB62" s="173"/>
      <c r="BCC62" s="173"/>
      <c r="BCD62" s="173"/>
      <c r="BCE62" s="173"/>
      <c r="BCF62" s="173"/>
      <c r="BCG62" s="173"/>
      <c r="BCH62" s="173"/>
      <c r="BCI62" s="173"/>
      <c r="BCJ62" s="173"/>
      <c r="BCK62" s="173"/>
      <c r="BCL62" s="173"/>
      <c r="BCM62" s="173"/>
      <c r="BCN62" s="173"/>
      <c r="BCO62" s="173"/>
      <c r="BCP62" s="173"/>
      <c r="BCQ62" s="173"/>
      <c r="BCR62" s="173"/>
      <c r="BCS62" s="173"/>
      <c r="BCT62" s="173"/>
      <c r="BCU62" s="173"/>
      <c r="BCV62" s="173"/>
      <c r="BCW62" s="173"/>
      <c r="BCX62" s="173"/>
      <c r="BCY62" s="173"/>
      <c r="BCZ62" s="173"/>
      <c r="BDA62" s="173"/>
      <c r="BDB62" s="173"/>
      <c r="BDC62" s="173"/>
      <c r="BDD62" s="173"/>
      <c r="BDE62" s="173"/>
      <c r="BDF62" s="173"/>
      <c r="BDG62" s="173"/>
      <c r="BDH62" s="173"/>
      <c r="BDI62" s="173"/>
      <c r="BDJ62" s="173"/>
      <c r="BDK62" s="173"/>
      <c r="BDL62" s="173"/>
      <c r="BDM62" s="173"/>
      <c r="BDN62" s="173"/>
      <c r="BDO62" s="173"/>
      <c r="BDP62" s="173"/>
      <c r="BDQ62" s="173"/>
      <c r="BDR62" s="173"/>
      <c r="BDS62" s="173"/>
      <c r="BDT62" s="173"/>
      <c r="BDU62" s="173"/>
      <c r="BDV62" s="173"/>
      <c r="BDW62" s="173"/>
      <c r="BDX62" s="173"/>
      <c r="BDY62" s="173"/>
      <c r="BDZ62" s="173"/>
      <c r="BEA62" s="173"/>
      <c r="BEB62" s="173"/>
      <c r="BEC62" s="173"/>
      <c r="BED62" s="173"/>
      <c r="BEE62" s="173"/>
      <c r="BEF62" s="173"/>
      <c r="BEG62" s="173"/>
      <c r="BEH62" s="173"/>
      <c r="BEI62" s="173"/>
      <c r="BEJ62" s="173"/>
      <c r="BEK62" s="173"/>
      <c r="BEL62" s="173"/>
      <c r="BEM62" s="173"/>
      <c r="BEN62" s="173"/>
      <c r="BEO62" s="173"/>
      <c r="BEP62" s="173"/>
      <c r="BEQ62" s="173"/>
      <c r="BER62" s="173"/>
      <c r="BES62" s="173"/>
      <c r="BET62" s="173"/>
      <c r="BEU62" s="173"/>
      <c r="BEV62" s="173"/>
      <c r="BEW62" s="173"/>
      <c r="BEX62" s="173"/>
      <c r="BEY62" s="173"/>
      <c r="BEZ62" s="173"/>
      <c r="BFA62" s="173"/>
      <c r="BFB62" s="173"/>
      <c r="BFC62" s="173"/>
      <c r="BFD62" s="173"/>
      <c r="BFE62" s="173"/>
      <c r="BFF62" s="173"/>
      <c r="BFG62" s="173"/>
      <c r="BFH62" s="173"/>
      <c r="BFI62" s="173"/>
      <c r="BFJ62" s="173"/>
      <c r="BFK62" s="173"/>
      <c r="BFL62" s="173"/>
      <c r="BFM62" s="173"/>
      <c r="BFN62" s="173"/>
      <c r="BFO62" s="173"/>
      <c r="BFP62" s="173"/>
      <c r="BFQ62" s="173"/>
      <c r="BFR62" s="173"/>
      <c r="BFS62" s="173"/>
      <c r="BFT62" s="173"/>
      <c r="BFU62" s="173"/>
      <c r="BFV62" s="173"/>
      <c r="BFW62" s="173"/>
      <c r="BFX62" s="173"/>
      <c r="BFY62" s="173"/>
      <c r="BFZ62" s="173"/>
      <c r="BGA62" s="173"/>
      <c r="BGB62" s="173"/>
      <c r="BGC62" s="173"/>
      <c r="BGD62" s="173"/>
      <c r="BGE62" s="173"/>
      <c r="BGF62" s="173"/>
      <c r="BGG62" s="173"/>
      <c r="BGH62" s="173"/>
      <c r="BGI62" s="173"/>
      <c r="BGJ62" s="173"/>
      <c r="BGK62" s="173"/>
      <c r="BGL62" s="173"/>
      <c r="BGM62" s="173"/>
      <c r="BGN62" s="173"/>
      <c r="BGO62" s="173"/>
      <c r="BGP62" s="173"/>
      <c r="BGQ62" s="173"/>
      <c r="BGR62" s="173"/>
      <c r="BGS62" s="173"/>
      <c r="BGT62" s="173"/>
      <c r="BGU62" s="173"/>
      <c r="BGV62" s="173"/>
      <c r="BGW62" s="173"/>
      <c r="BGX62" s="173"/>
      <c r="BGY62" s="173"/>
      <c r="BGZ62" s="173"/>
      <c r="BHA62" s="173"/>
      <c r="BHB62" s="173"/>
      <c r="BHC62" s="173"/>
      <c r="BHD62" s="173"/>
      <c r="BHE62" s="173"/>
      <c r="BHF62" s="173"/>
      <c r="BHG62" s="173"/>
      <c r="BHH62" s="173"/>
      <c r="BHI62" s="173"/>
      <c r="BHJ62" s="173"/>
      <c r="BHK62" s="173"/>
      <c r="BHL62" s="173"/>
      <c r="BHM62" s="173"/>
      <c r="BHN62" s="173"/>
      <c r="BHO62" s="173"/>
      <c r="BHP62" s="173"/>
      <c r="BHQ62" s="173"/>
      <c r="BHR62" s="173"/>
      <c r="BHS62" s="173"/>
      <c r="BHT62" s="173"/>
      <c r="BHU62" s="173"/>
      <c r="BHV62" s="173"/>
      <c r="BHW62" s="173"/>
      <c r="BHX62" s="173"/>
      <c r="BHY62" s="173"/>
      <c r="BHZ62" s="173"/>
      <c r="BIA62" s="173"/>
      <c r="BIB62" s="173"/>
      <c r="BIC62" s="173"/>
      <c r="BID62" s="173"/>
      <c r="BIE62" s="173"/>
      <c r="BIF62" s="173"/>
      <c r="BIG62" s="173"/>
      <c r="BIH62" s="173"/>
      <c r="BII62" s="173"/>
      <c r="BIJ62" s="173"/>
      <c r="BIK62" s="173"/>
      <c r="BIL62" s="173"/>
      <c r="BIM62" s="173"/>
      <c r="BIN62" s="173"/>
      <c r="BIO62" s="173"/>
      <c r="BIP62" s="173"/>
      <c r="BIQ62" s="173"/>
      <c r="BIR62" s="173"/>
      <c r="BIS62" s="173"/>
      <c r="BIT62" s="173"/>
      <c r="BIU62" s="173"/>
      <c r="BIV62" s="173"/>
      <c r="BIW62" s="173"/>
      <c r="BIX62" s="173"/>
      <c r="BIY62" s="173"/>
      <c r="BIZ62" s="173"/>
      <c r="BJA62" s="173"/>
      <c r="BJB62" s="173"/>
      <c r="BJC62" s="173"/>
      <c r="BJD62" s="173"/>
      <c r="BJE62" s="173"/>
      <c r="BJF62" s="173"/>
      <c r="BJG62" s="173"/>
      <c r="BJH62" s="173"/>
      <c r="BJI62" s="173"/>
      <c r="BJJ62" s="173"/>
      <c r="BJK62" s="173"/>
      <c r="BJL62" s="173"/>
      <c r="BJM62" s="173"/>
      <c r="BJN62" s="173"/>
      <c r="BJO62" s="173"/>
      <c r="BJP62" s="173"/>
      <c r="BJQ62" s="173"/>
      <c r="BJR62" s="173"/>
      <c r="BJS62" s="173"/>
      <c r="BJT62" s="173"/>
      <c r="BJU62" s="173"/>
      <c r="BJV62" s="173"/>
      <c r="BJW62" s="173"/>
      <c r="BJX62" s="173"/>
      <c r="BJY62" s="173"/>
      <c r="BJZ62" s="173"/>
      <c r="BKA62" s="173"/>
      <c r="BKB62" s="173"/>
      <c r="BKC62" s="173"/>
      <c r="BKD62" s="173"/>
      <c r="BKE62" s="173"/>
      <c r="BKF62" s="173"/>
      <c r="BKG62" s="173"/>
      <c r="BKH62" s="173"/>
      <c r="BKI62" s="173"/>
      <c r="BKJ62" s="173"/>
      <c r="BKK62" s="173"/>
      <c r="BKL62" s="173"/>
      <c r="BKM62" s="173"/>
      <c r="BKN62" s="173"/>
      <c r="BKO62" s="173"/>
      <c r="BKP62" s="173"/>
      <c r="BKQ62" s="173"/>
      <c r="BKR62" s="173"/>
      <c r="BKS62" s="173"/>
      <c r="BKT62" s="173"/>
      <c r="BKU62" s="173"/>
      <c r="BKV62" s="173"/>
      <c r="BKW62" s="173"/>
      <c r="BKX62" s="173"/>
      <c r="BKY62" s="173"/>
      <c r="BKZ62" s="173"/>
      <c r="BLA62" s="173"/>
      <c r="BLB62" s="173"/>
      <c r="BLC62" s="173"/>
      <c r="BLD62" s="173"/>
      <c r="BLE62" s="173"/>
      <c r="BLF62" s="173"/>
      <c r="BLG62" s="173"/>
      <c r="BLH62" s="173"/>
      <c r="BLI62" s="173"/>
      <c r="BLJ62" s="173"/>
      <c r="BLK62" s="173"/>
      <c r="BLL62" s="173"/>
      <c r="BLM62" s="173"/>
      <c r="BLN62" s="173"/>
      <c r="BLO62" s="173"/>
      <c r="BLP62" s="173"/>
      <c r="BLQ62" s="173"/>
      <c r="BLR62" s="173"/>
      <c r="BLS62" s="173"/>
      <c r="BLT62" s="173"/>
      <c r="BLU62" s="173"/>
      <c r="BLV62" s="173"/>
      <c r="BLW62" s="173"/>
      <c r="BLX62" s="173"/>
      <c r="BLY62" s="173"/>
      <c r="BLZ62" s="173"/>
      <c r="BMA62" s="173"/>
      <c r="BMB62" s="173"/>
      <c r="BMC62" s="173"/>
      <c r="BMD62" s="173"/>
      <c r="BME62" s="173"/>
      <c r="BMF62" s="173"/>
      <c r="BMG62" s="173"/>
      <c r="BMH62" s="173"/>
      <c r="BMI62" s="173"/>
      <c r="BMJ62" s="173"/>
      <c r="BMK62" s="173"/>
      <c r="BML62" s="173"/>
      <c r="BMM62" s="173"/>
      <c r="BMN62" s="173"/>
      <c r="BMO62" s="173"/>
      <c r="BMP62" s="173"/>
      <c r="BMQ62" s="173"/>
      <c r="BMR62" s="173"/>
      <c r="BMS62" s="173"/>
      <c r="BMT62" s="173"/>
      <c r="BMU62" s="173"/>
      <c r="BMV62" s="173"/>
      <c r="BMW62" s="173"/>
      <c r="BMX62" s="173"/>
      <c r="BMY62" s="173"/>
      <c r="BMZ62" s="173"/>
      <c r="BNA62" s="173"/>
      <c r="BNB62" s="173"/>
      <c r="BNC62" s="173"/>
      <c r="BND62" s="173"/>
      <c r="BNE62" s="173"/>
      <c r="BNF62" s="173"/>
      <c r="BNG62" s="173"/>
      <c r="BNH62" s="173"/>
      <c r="BNI62" s="173"/>
      <c r="BNJ62" s="173"/>
      <c r="BNK62" s="173"/>
      <c r="BNL62" s="173"/>
      <c r="BNM62" s="173"/>
      <c r="BNN62" s="173"/>
      <c r="BNO62" s="173"/>
      <c r="BNP62" s="173"/>
      <c r="BNQ62" s="173"/>
      <c r="BNR62" s="173"/>
      <c r="BNS62" s="173"/>
      <c r="BNT62" s="173"/>
      <c r="BNU62" s="173"/>
      <c r="BNV62" s="173"/>
      <c r="BNW62" s="173"/>
      <c r="BNX62" s="173"/>
      <c r="BNY62" s="173"/>
      <c r="BNZ62" s="173"/>
      <c r="BOA62" s="173"/>
      <c r="BOB62" s="173"/>
      <c r="BOC62" s="173"/>
      <c r="BOD62" s="173"/>
      <c r="BOE62" s="173"/>
      <c r="BOF62" s="173"/>
      <c r="BOG62" s="173"/>
      <c r="BOH62" s="173"/>
      <c r="BOI62" s="173"/>
      <c r="BOJ62" s="173"/>
      <c r="BOK62" s="173"/>
      <c r="BOL62" s="173"/>
      <c r="BOM62" s="173"/>
      <c r="BON62" s="173"/>
      <c r="BOO62" s="173"/>
      <c r="BOP62" s="173"/>
      <c r="BOQ62" s="173"/>
      <c r="BOR62" s="173"/>
      <c r="BOS62" s="173"/>
      <c r="BOT62" s="173"/>
      <c r="BOU62" s="173"/>
      <c r="BOV62" s="173"/>
      <c r="BOW62" s="173"/>
      <c r="BOX62" s="173"/>
      <c r="BOY62" s="173"/>
      <c r="BOZ62" s="173"/>
      <c r="BPA62" s="173"/>
      <c r="BPB62" s="173"/>
      <c r="BPC62" s="173"/>
      <c r="BPD62" s="173"/>
      <c r="BPE62" s="173"/>
      <c r="BPF62" s="173"/>
      <c r="BPG62" s="173"/>
      <c r="BPH62" s="173"/>
      <c r="BPI62" s="173"/>
      <c r="BPJ62" s="173"/>
      <c r="BPK62" s="173"/>
      <c r="BPL62" s="173"/>
      <c r="BPM62" s="173"/>
      <c r="BPN62" s="173"/>
      <c r="BPO62" s="173"/>
      <c r="BPP62" s="173"/>
      <c r="BPQ62" s="173"/>
      <c r="BPR62" s="173"/>
      <c r="BPS62" s="173"/>
      <c r="BPT62" s="173"/>
      <c r="BPU62" s="173"/>
      <c r="BPV62" s="173"/>
      <c r="BPW62" s="173"/>
      <c r="BPX62" s="173"/>
      <c r="BPY62" s="173"/>
      <c r="BPZ62" s="173"/>
      <c r="BQA62" s="173"/>
      <c r="BQB62" s="173"/>
      <c r="BQC62" s="173"/>
      <c r="BQD62" s="173"/>
      <c r="BQE62" s="173"/>
      <c r="BQF62" s="173"/>
      <c r="BQG62" s="173"/>
      <c r="BQH62" s="173"/>
      <c r="BQI62" s="173"/>
      <c r="BQJ62" s="173"/>
      <c r="BQK62" s="173"/>
      <c r="BQL62" s="173"/>
      <c r="BQM62" s="173"/>
      <c r="BQN62" s="173"/>
      <c r="BQO62" s="173"/>
      <c r="BQP62" s="173"/>
      <c r="BQQ62" s="173"/>
      <c r="BQR62" s="173"/>
      <c r="BQS62" s="173"/>
      <c r="BQT62" s="173"/>
      <c r="BQU62" s="173"/>
      <c r="BQV62" s="173"/>
      <c r="BQW62" s="173"/>
      <c r="BQX62" s="173"/>
      <c r="BQY62" s="173"/>
      <c r="BQZ62" s="173"/>
      <c r="BRA62" s="173"/>
      <c r="BRB62" s="173"/>
      <c r="BRC62" s="173"/>
      <c r="BRD62" s="173"/>
      <c r="BRE62" s="173"/>
      <c r="BRF62" s="173"/>
      <c r="BRG62" s="173"/>
      <c r="BRH62" s="173"/>
      <c r="BRI62" s="173"/>
      <c r="BRJ62" s="173"/>
      <c r="BRK62" s="173"/>
      <c r="BRL62" s="173"/>
      <c r="BRM62" s="173"/>
      <c r="BRN62" s="173"/>
      <c r="BRO62" s="173"/>
      <c r="BRP62" s="173"/>
      <c r="BRQ62" s="173"/>
      <c r="BRR62" s="173"/>
      <c r="BRS62" s="173"/>
      <c r="BRT62" s="173"/>
      <c r="BRU62" s="173"/>
      <c r="BRV62" s="173"/>
      <c r="BRW62" s="173"/>
      <c r="BRX62" s="173"/>
      <c r="BRY62" s="173"/>
      <c r="BRZ62" s="173"/>
      <c r="BSA62" s="173"/>
      <c r="BSB62" s="173"/>
      <c r="BSC62" s="173"/>
      <c r="BSD62" s="173"/>
      <c r="BSE62" s="173"/>
      <c r="BSF62" s="173"/>
      <c r="BSG62" s="173"/>
      <c r="BSH62" s="173"/>
      <c r="BSI62" s="173"/>
      <c r="BSJ62" s="173"/>
      <c r="BSK62" s="173"/>
      <c r="BSL62" s="173"/>
      <c r="BSM62" s="173"/>
      <c r="BSN62" s="173"/>
      <c r="BSO62" s="173"/>
      <c r="BSP62" s="173"/>
      <c r="BSQ62" s="173"/>
      <c r="BSR62" s="173"/>
      <c r="BSS62" s="173"/>
      <c r="BST62" s="173"/>
      <c r="BSU62" s="173"/>
      <c r="BSV62" s="173"/>
      <c r="BSW62" s="173"/>
      <c r="BSX62" s="173"/>
      <c r="BSY62" s="173"/>
      <c r="BSZ62" s="173"/>
      <c r="BTA62" s="173"/>
      <c r="BTB62" s="173"/>
      <c r="BTC62" s="173"/>
      <c r="BTD62" s="173"/>
      <c r="BTE62" s="173"/>
      <c r="BTF62" s="173"/>
      <c r="BTG62" s="173"/>
      <c r="BTH62" s="173"/>
      <c r="BTI62" s="173"/>
      <c r="BTJ62" s="173"/>
      <c r="BTK62" s="173"/>
      <c r="BTL62" s="173"/>
      <c r="BTM62" s="173"/>
      <c r="BTN62" s="173"/>
      <c r="BTO62" s="173"/>
      <c r="BTP62" s="173"/>
      <c r="BTQ62" s="173"/>
      <c r="BTR62" s="173"/>
      <c r="BTS62" s="173"/>
      <c r="BTT62" s="173"/>
      <c r="BTU62" s="173"/>
      <c r="BTV62" s="173"/>
      <c r="BTW62" s="173"/>
      <c r="BTX62" s="173"/>
      <c r="BTY62" s="173"/>
      <c r="BTZ62" s="173"/>
      <c r="BUA62" s="173"/>
      <c r="BUB62" s="173"/>
      <c r="BUC62" s="173"/>
      <c r="BUD62" s="173"/>
      <c r="BUE62" s="173"/>
      <c r="BUF62" s="173"/>
      <c r="BUG62" s="173"/>
      <c r="BUH62" s="173"/>
      <c r="BUI62" s="173"/>
      <c r="BUJ62" s="173"/>
      <c r="BUK62" s="173"/>
      <c r="BUL62" s="173"/>
      <c r="BUM62" s="173"/>
      <c r="BUN62" s="173"/>
      <c r="BUO62" s="173"/>
      <c r="BUP62" s="173"/>
      <c r="BUQ62" s="173"/>
      <c r="BUR62" s="173"/>
      <c r="BUS62" s="173"/>
      <c r="BUT62" s="173"/>
      <c r="BUU62" s="173"/>
      <c r="BUV62" s="173"/>
      <c r="BUW62" s="173"/>
      <c r="BUX62" s="173"/>
      <c r="BUY62" s="173"/>
      <c r="BUZ62" s="173"/>
      <c r="BVA62" s="173"/>
      <c r="BVB62" s="173"/>
      <c r="BVC62" s="173"/>
      <c r="BVD62" s="173"/>
      <c r="BVE62" s="173"/>
      <c r="BVF62" s="173"/>
      <c r="BVG62" s="173"/>
      <c r="BVH62" s="173"/>
      <c r="BVI62" s="173"/>
      <c r="BVJ62" s="173"/>
      <c r="BVK62" s="173"/>
      <c r="BVL62" s="173"/>
      <c r="BVM62" s="173"/>
      <c r="BVN62" s="173"/>
      <c r="BVO62" s="173"/>
      <c r="BVP62" s="173"/>
      <c r="BVQ62" s="173"/>
      <c r="BVR62" s="173"/>
      <c r="BVS62" s="173"/>
      <c r="BVT62" s="173"/>
      <c r="BVU62" s="173"/>
      <c r="BVV62" s="173"/>
      <c r="BVW62" s="173"/>
      <c r="BVX62" s="173"/>
      <c r="BVY62" s="173"/>
      <c r="BVZ62" s="173"/>
      <c r="BWA62" s="173"/>
      <c r="BWB62" s="173"/>
      <c r="BWC62" s="173"/>
      <c r="BWD62" s="173"/>
      <c r="BWE62" s="173"/>
      <c r="BWF62" s="173"/>
      <c r="BWG62" s="173"/>
      <c r="BWH62" s="173"/>
      <c r="BWI62" s="173"/>
      <c r="BWJ62" s="173"/>
      <c r="BWK62" s="173"/>
      <c r="BWL62" s="173"/>
      <c r="BWM62" s="173"/>
      <c r="BWN62" s="173"/>
      <c r="BWO62" s="173"/>
      <c r="BWP62" s="173"/>
      <c r="BWQ62" s="173"/>
      <c r="BWR62" s="173"/>
      <c r="BWS62" s="173"/>
      <c r="BWT62" s="173"/>
      <c r="BWU62" s="173"/>
      <c r="BWV62" s="173"/>
      <c r="BWW62" s="173"/>
      <c r="BWX62" s="173"/>
      <c r="BWY62" s="173"/>
      <c r="BWZ62" s="173"/>
      <c r="BXA62" s="173"/>
      <c r="BXB62" s="173"/>
      <c r="BXC62" s="173"/>
      <c r="BXD62" s="173"/>
      <c r="BXE62" s="173"/>
      <c r="BXF62" s="173"/>
      <c r="BXG62" s="173"/>
      <c r="BXH62" s="173"/>
      <c r="BXI62" s="173"/>
      <c r="BXJ62" s="173"/>
      <c r="BXK62" s="173"/>
      <c r="BXL62" s="173"/>
      <c r="BXM62" s="173"/>
      <c r="BXN62" s="173"/>
      <c r="BXO62" s="173"/>
      <c r="BXP62" s="173"/>
      <c r="BXQ62" s="173"/>
      <c r="BXR62" s="173"/>
      <c r="BXS62" s="173"/>
      <c r="BXT62" s="173"/>
      <c r="BXU62" s="173"/>
      <c r="BXV62" s="173"/>
      <c r="BXW62" s="173"/>
      <c r="BXX62" s="173"/>
      <c r="BXY62" s="173"/>
      <c r="BXZ62" s="173"/>
      <c r="BYA62" s="173"/>
      <c r="BYB62" s="173"/>
      <c r="BYC62" s="173"/>
      <c r="BYD62" s="173"/>
      <c r="BYE62" s="173"/>
      <c r="BYF62" s="173"/>
      <c r="BYG62" s="173"/>
      <c r="BYH62" s="173"/>
      <c r="BYI62" s="173"/>
      <c r="BYJ62" s="173"/>
      <c r="BYK62" s="173"/>
      <c r="BYL62" s="173"/>
      <c r="BYM62" s="173"/>
      <c r="BYN62" s="173"/>
      <c r="BYO62" s="173"/>
      <c r="BYP62" s="173"/>
      <c r="BYQ62" s="173"/>
      <c r="BYR62" s="173"/>
      <c r="BYS62" s="173"/>
      <c r="BYT62" s="173"/>
      <c r="BYU62" s="173"/>
      <c r="BYV62" s="173"/>
      <c r="BYW62" s="173"/>
      <c r="BYX62" s="173"/>
      <c r="BYY62" s="173"/>
      <c r="BYZ62" s="173"/>
      <c r="BZA62" s="173"/>
      <c r="BZB62" s="173"/>
      <c r="BZC62" s="173"/>
      <c r="BZD62" s="173"/>
      <c r="BZE62" s="173"/>
      <c r="BZF62" s="173"/>
      <c r="BZG62" s="173"/>
      <c r="BZH62" s="173"/>
      <c r="BZI62" s="173"/>
      <c r="BZJ62" s="173"/>
      <c r="BZK62" s="173"/>
      <c r="BZL62" s="173"/>
      <c r="BZM62" s="173"/>
      <c r="BZN62" s="173"/>
      <c r="BZO62" s="173"/>
      <c r="BZP62" s="173"/>
      <c r="BZQ62" s="173"/>
      <c r="BZR62" s="173"/>
      <c r="BZS62" s="173"/>
      <c r="BZT62" s="173"/>
      <c r="BZU62" s="173"/>
      <c r="BZV62" s="173"/>
      <c r="BZW62" s="173"/>
      <c r="BZX62" s="173"/>
      <c r="BZY62" s="173"/>
      <c r="BZZ62" s="173"/>
      <c r="CAA62" s="173"/>
      <c r="CAB62" s="173"/>
      <c r="CAC62" s="173"/>
      <c r="CAD62" s="173"/>
      <c r="CAE62" s="173"/>
      <c r="CAF62" s="173"/>
      <c r="CAG62" s="173"/>
      <c r="CAH62" s="173"/>
      <c r="CAI62" s="173"/>
      <c r="CAJ62" s="173"/>
      <c r="CAK62" s="173"/>
      <c r="CAL62" s="173"/>
      <c r="CAM62" s="173"/>
      <c r="CAN62" s="173"/>
      <c r="CAO62" s="173"/>
      <c r="CAP62" s="173"/>
      <c r="CAQ62" s="173"/>
      <c r="CAR62" s="173"/>
      <c r="CAS62" s="173"/>
      <c r="CAT62" s="173"/>
      <c r="CAU62" s="173"/>
      <c r="CAV62" s="173"/>
      <c r="CAW62" s="173"/>
      <c r="CAX62" s="173"/>
      <c r="CAY62" s="173"/>
      <c r="CAZ62" s="173"/>
      <c r="CBA62" s="173"/>
      <c r="CBB62" s="173"/>
      <c r="CBC62" s="173"/>
      <c r="CBD62" s="173"/>
      <c r="CBE62" s="173"/>
      <c r="CBF62" s="173"/>
      <c r="CBG62" s="173"/>
      <c r="CBH62" s="173"/>
      <c r="CBI62" s="173"/>
      <c r="CBJ62" s="173"/>
      <c r="CBK62" s="173"/>
      <c r="CBL62" s="173"/>
      <c r="CBM62" s="173"/>
      <c r="CBN62" s="173"/>
      <c r="CBO62" s="173"/>
      <c r="CBP62" s="173"/>
      <c r="CBQ62" s="173"/>
      <c r="CBR62" s="173"/>
      <c r="CBS62" s="173"/>
      <c r="CBT62" s="173"/>
      <c r="CBU62" s="173"/>
      <c r="CBV62" s="173"/>
      <c r="CBW62" s="173"/>
      <c r="CBX62" s="173"/>
      <c r="CBY62" s="173"/>
      <c r="CBZ62" s="173"/>
      <c r="CCA62" s="173"/>
      <c r="CCB62" s="173"/>
      <c r="CCC62" s="173"/>
      <c r="CCD62" s="173"/>
      <c r="CCE62" s="173"/>
      <c r="CCF62" s="173"/>
      <c r="CCG62" s="173"/>
      <c r="CCH62" s="173"/>
      <c r="CCI62" s="173"/>
      <c r="CCJ62" s="173"/>
      <c r="CCK62" s="173"/>
      <c r="CCL62" s="173"/>
      <c r="CCM62" s="173"/>
      <c r="CCN62" s="173"/>
      <c r="CCO62" s="173"/>
      <c r="CCP62" s="173"/>
      <c r="CCQ62" s="173"/>
      <c r="CCR62" s="173"/>
      <c r="CCS62" s="173"/>
      <c r="CCT62" s="173"/>
      <c r="CCU62" s="173"/>
      <c r="CCV62" s="173"/>
      <c r="CCW62" s="173"/>
      <c r="CCX62" s="173"/>
      <c r="CCY62" s="173"/>
      <c r="CCZ62" s="173"/>
      <c r="CDA62" s="173"/>
      <c r="CDB62" s="173"/>
      <c r="CDC62" s="173"/>
      <c r="CDD62" s="173"/>
      <c r="CDE62" s="173"/>
      <c r="CDF62" s="173"/>
      <c r="CDG62" s="173"/>
      <c r="CDH62" s="173"/>
      <c r="CDI62" s="173"/>
      <c r="CDJ62" s="173"/>
      <c r="CDK62" s="173"/>
      <c r="CDL62" s="173"/>
      <c r="CDM62" s="173"/>
      <c r="CDN62" s="173"/>
      <c r="CDO62" s="173"/>
      <c r="CDP62" s="173"/>
      <c r="CDQ62" s="173"/>
      <c r="CDR62" s="173"/>
      <c r="CDS62" s="173"/>
      <c r="CDT62" s="173"/>
      <c r="CDU62" s="173"/>
      <c r="CDV62" s="173"/>
      <c r="CDW62" s="173"/>
      <c r="CDX62" s="173"/>
      <c r="CDY62" s="173"/>
      <c r="CDZ62" s="173"/>
      <c r="CEA62" s="173"/>
      <c r="CEB62" s="173"/>
      <c r="CEC62" s="173"/>
      <c r="CED62" s="173"/>
      <c r="CEE62" s="173"/>
      <c r="CEF62" s="173"/>
      <c r="CEG62" s="173"/>
      <c r="CEH62" s="173"/>
      <c r="CEI62" s="173"/>
      <c r="CEJ62" s="173"/>
      <c r="CEK62" s="173"/>
      <c r="CEL62" s="173"/>
      <c r="CEM62" s="173"/>
      <c r="CEN62" s="173"/>
      <c r="CEO62" s="173"/>
      <c r="CEP62" s="173"/>
      <c r="CEQ62" s="173"/>
      <c r="CER62" s="173"/>
      <c r="CES62" s="173"/>
      <c r="CET62" s="173"/>
      <c r="CEU62" s="173"/>
      <c r="CEV62" s="173"/>
      <c r="CEW62" s="173"/>
      <c r="CEX62" s="173"/>
      <c r="CEY62" s="173"/>
      <c r="CEZ62" s="173"/>
      <c r="CFA62" s="173"/>
      <c r="CFB62" s="173"/>
      <c r="CFC62" s="173"/>
      <c r="CFD62" s="173"/>
      <c r="CFE62" s="173"/>
      <c r="CFF62" s="173"/>
      <c r="CFG62" s="173"/>
      <c r="CFH62" s="173"/>
      <c r="CFI62" s="173"/>
      <c r="CFJ62" s="173"/>
      <c r="CFK62" s="173"/>
      <c r="CFL62" s="173"/>
      <c r="CFM62" s="173"/>
      <c r="CFN62" s="173"/>
      <c r="CFO62" s="173"/>
      <c r="CFP62" s="173"/>
      <c r="CFQ62" s="173"/>
      <c r="CFR62" s="173"/>
      <c r="CFS62" s="173"/>
      <c r="CFT62" s="173"/>
      <c r="CFU62" s="173"/>
      <c r="CFV62" s="173"/>
      <c r="CFW62" s="173"/>
      <c r="CFX62" s="173"/>
      <c r="CFY62" s="173"/>
      <c r="CFZ62" s="173"/>
      <c r="CGA62" s="173"/>
      <c r="CGB62" s="173"/>
      <c r="CGC62" s="173"/>
      <c r="CGD62" s="173"/>
      <c r="CGE62" s="173"/>
      <c r="CGF62" s="173"/>
      <c r="CGG62" s="173"/>
      <c r="CGH62" s="173"/>
      <c r="CGI62" s="173"/>
      <c r="CGJ62" s="173"/>
      <c r="CGK62" s="173"/>
      <c r="CGL62" s="173"/>
      <c r="CGM62" s="173"/>
      <c r="CGN62" s="173"/>
      <c r="CGO62" s="173"/>
      <c r="CGP62" s="173"/>
      <c r="CGQ62" s="173"/>
      <c r="CGR62" s="173"/>
      <c r="CGS62" s="173"/>
      <c r="CGT62" s="173"/>
      <c r="CGU62" s="173"/>
      <c r="CGV62" s="173"/>
      <c r="CGW62" s="173"/>
      <c r="CGX62" s="173"/>
      <c r="CGY62" s="173"/>
      <c r="CGZ62" s="173"/>
      <c r="CHA62" s="173"/>
      <c r="CHB62" s="173"/>
      <c r="CHC62" s="173"/>
      <c r="CHD62" s="173"/>
      <c r="CHE62" s="173"/>
      <c r="CHF62" s="173"/>
      <c r="CHG62" s="173"/>
      <c r="CHH62" s="173"/>
      <c r="CHI62" s="173"/>
      <c r="CHJ62" s="173"/>
      <c r="CHK62" s="173"/>
      <c r="CHL62" s="173"/>
      <c r="CHM62" s="173"/>
      <c r="CHN62" s="173"/>
      <c r="CHO62" s="173"/>
      <c r="CHP62" s="173"/>
      <c r="CHQ62" s="173"/>
      <c r="CHR62" s="173"/>
      <c r="CHS62" s="173"/>
      <c r="CHT62" s="173"/>
      <c r="CHU62" s="173"/>
      <c r="CHV62" s="173"/>
      <c r="CHW62" s="173"/>
      <c r="CHX62" s="173"/>
      <c r="CHY62" s="173"/>
      <c r="CHZ62" s="173"/>
      <c r="CIA62" s="173"/>
      <c r="CIB62" s="173"/>
      <c r="CIC62" s="173"/>
      <c r="CID62" s="173"/>
      <c r="CIE62" s="173"/>
      <c r="CIF62" s="173"/>
      <c r="CIG62" s="173"/>
      <c r="CIH62" s="173"/>
      <c r="CII62" s="173"/>
      <c r="CIJ62" s="173"/>
      <c r="CIK62" s="173"/>
      <c r="CIL62" s="173"/>
      <c r="CIM62" s="173"/>
      <c r="CIN62" s="173"/>
      <c r="CIO62" s="173"/>
      <c r="CIP62" s="173"/>
      <c r="CIQ62" s="173"/>
      <c r="CIR62" s="173"/>
      <c r="CIS62" s="173"/>
      <c r="CIT62" s="173"/>
      <c r="CIU62" s="173"/>
      <c r="CIV62" s="173"/>
      <c r="CIW62" s="173"/>
      <c r="CIX62" s="173"/>
      <c r="CIY62" s="173"/>
      <c r="CIZ62" s="173"/>
      <c r="CJA62" s="173"/>
      <c r="CJB62" s="173"/>
      <c r="CJC62" s="173"/>
      <c r="CJD62" s="173"/>
      <c r="CJE62" s="173"/>
      <c r="CJF62" s="173"/>
      <c r="CJG62" s="173"/>
      <c r="CJH62" s="173"/>
      <c r="CJI62" s="173"/>
      <c r="CJJ62" s="173"/>
      <c r="CJK62" s="173"/>
      <c r="CJL62" s="173"/>
      <c r="CJM62" s="173"/>
      <c r="CJN62" s="173"/>
      <c r="CJO62" s="173"/>
      <c r="CJP62" s="173"/>
      <c r="CJQ62" s="173"/>
      <c r="CJR62" s="173"/>
      <c r="CJS62" s="173"/>
      <c r="CJT62" s="173"/>
      <c r="CJU62" s="173"/>
      <c r="CJV62" s="173"/>
      <c r="CJW62" s="173"/>
      <c r="CJX62" s="173"/>
      <c r="CJY62" s="173"/>
      <c r="CJZ62" s="173"/>
      <c r="CKA62" s="173"/>
      <c r="CKB62" s="173"/>
      <c r="CKC62" s="173"/>
      <c r="CKD62" s="173"/>
      <c r="CKE62" s="173"/>
      <c r="CKF62" s="173"/>
      <c r="CKG62" s="173"/>
      <c r="CKH62" s="173"/>
      <c r="CKI62" s="173"/>
      <c r="CKJ62" s="173"/>
      <c r="CKK62" s="173"/>
      <c r="CKL62" s="173"/>
      <c r="CKM62" s="173"/>
      <c r="CKN62" s="173"/>
      <c r="CKO62" s="173"/>
      <c r="CKP62" s="173"/>
      <c r="CKQ62" s="173"/>
      <c r="CKR62" s="173"/>
      <c r="CKS62" s="173"/>
      <c r="CKT62" s="173"/>
      <c r="CKU62" s="173"/>
      <c r="CKV62" s="173"/>
      <c r="CKW62" s="173"/>
      <c r="CKX62" s="173"/>
      <c r="CKY62" s="173"/>
      <c r="CKZ62" s="173"/>
      <c r="CLA62" s="173"/>
      <c r="CLB62" s="173"/>
      <c r="CLC62" s="173"/>
      <c r="CLD62" s="173"/>
      <c r="CLE62" s="173"/>
      <c r="CLF62" s="173"/>
      <c r="CLG62" s="173"/>
      <c r="CLH62" s="173"/>
      <c r="CLI62" s="173"/>
      <c r="CLJ62" s="173"/>
      <c r="CLK62" s="173"/>
      <c r="CLL62" s="173"/>
      <c r="CLM62" s="173"/>
      <c r="CLN62" s="173"/>
      <c r="CLO62" s="173"/>
      <c r="CLP62" s="173"/>
      <c r="CLQ62" s="173"/>
      <c r="CLR62" s="173"/>
      <c r="CLS62" s="173"/>
      <c r="CLT62" s="173"/>
      <c r="CLU62" s="173"/>
      <c r="CLV62" s="173"/>
      <c r="CLW62" s="173"/>
      <c r="CLX62" s="173"/>
      <c r="CLY62" s="173"/>
      <c r="CLZ62" s="173"/>
      <c r="CMA62" s="173"/>
      <c r="CMB62" s="173"/>
      <c r="CMC62" s="173"/>
      <c r="CMD62" s="173"/>
      <c r="CME62" s="173"/>
      <c r="CMF62" s="173"/>
      <c r="CMG62" s="173"/>
      <c r="CMH62" s="173"/>
      <c r="CMI62" s="173"/>
      <c r="CMJ62" s="173"/>
      <c r="CMK62" s="173"/>
      <c r="CML62" s="173"/>
      <c r="CMM62" s="173"/>
      <c r="CMN62" s="173"/>
      <c r="CMO62" s="173"/>
      <c r="CMP62" s="173"/>
      <c r="CMQ62" s="173"/>
      <c r="CMR62" s="173"/>
      <c r="CMS62" s="173"/>
      <c r="CMT62" s="173"/>
      <c r="CMU62" s="173"/>
      <c r="CMV62" s="173"/>
      <c r="CMW62" s="173"/>
      <c r="CMX62" s="173"/>
      <c r="CMY62" s="173"/>
      <c r="CMZ62" s="173"/>
      <c r="CNA62" s="173"/>
      <c r="CNB62" s="173"/>
      <c r="CNC62" s="173"/>
      <c r="CND62" s="173"/>
      <c r="CNE62" s="173"/>
      <c r="CNF62" s="173"/>
      <c r="CNG62" s="173"/>
      <c r="CNH62" s="173"/>
      <c r="CNI62" s="173"/>
      <c r="CNJ62" s="173"/>
      <c r="CNK62" s="173"/>
      <c r="CNL62" s="173"/>
      <c r="CNM62" s="173"/>
      <c r="CNN62" s="173"/>
      <c r="CNO62" s="173"/>
      <c r="CNP62" s="173"/>
      <c r="CNQ62" s="173"/>
      <c r="CNR62" s="173"/>
      <c r="CNS62" s="173"/>
      <c r="CNT62" s="173"/>
      <c r="CNU62" s="173"/>
      <c r="CNV62" s="173"/>
      <c r="CNW62" s="173"/>
      <c r="CNX62" s="173"/>
      <c r="CNY62" s="173"/>
      <c r="CNZ62" s="173"/>
      <c r="COA62" s="173"/>
      <c r="COB62" s="173"/>
      <c r="COC62" s="173"/>
      <c r="COD62" s="173"/>
      <c r="COE62" s="173"/>
      <c r="COF62" s="173"/>
      <c r="COG62" s="173"/>
      <c r="COH62" s="173"/>
      <c r="COI62" s="173"/>
      <c r="COJ62" s="173"/>
      <c r="COK62" s="173"/>
      <c r="COL62" s="173"/>
      <c r="COM62" s="173"/>
      <c r="CON62" s="173"/>
      <c r="COO62" s="173"/>
      <c r="COP62" s="173"/>
      <c r="COQ62" s="173"/>
      <c r="COR62" s="173"/>
      <c r="COS62" s="173"/>
      <c r="COT62" s="173"/>
      <c r="COU62" s="173"/>
      <c r="COV62" s="173"/>
      <c r="COW62" s="173"/>
      <c r="COX62" s="173"/>
      <c r="COY62" s="173"/>
      <c r="COZ62" s="173"/>
      <c r="CPA62" s="173"/>
      <c r="CPB62" s="173"/>
      <c r="CPC62" s="173"/>
      <c r="CPD62" s="173"/>
      <c r="CPE62" s="173"/>
      <c r="CPF62" s="173"/>
      <c r="CPG62" s="173"/>
      <c r="CPH62" s="173"/>
      <c r="CPI62" s="173"/>
      <c r="CPJ62" s="173"/>
      <c r="CPK62" s="173"/>
      <c r="CPL62" s="173"/>
      <c r="CPM62" s="173"/>
      <c r="CPN62" s="173"/>
      <c r="CPO62" s="173"/>
      <c r="CPP62" s="173"/>
      <c r="CPQ62" s="173"/>
      <c r="CPR62" s="173"/>
      <c r="CPS62" s="173"/>
      <c r="CPT62" s="173"/>
      <c r="CPU62" s="173"/>
      <c r="CPV62" s="173"/>
      <c r="CPW62" s="173"/>
      <c r="CPX62" s="173"/>
      <c r="CPY62" s="173"/>
      <c r="CPZ62" s="173"/>
      <c r="CQA62" s="173"/>
      <c r="CQB62" s="173"/>
      <c r="CQC62" s="173"/>
      <c r="CQD62" s="173"/>
      <c r="CQE62" s="173"/>
      <c r="CQF62" s="173"/>
      <c r="CQG62" s="173"/>
      <c r="CQH62" s="173"/>
      <c r="CQI62" s="173"/>
      <c r="CQJ62" s="173"/>
      <c r="CQK62" s="173"/>
      <c r="CQL62" s="173"/>
      <c r="CQM62" s="173"/>
      <c r="CQN62" s="173"/>
      <c r="CQO62" s="173"/>
      <c r="CQP62" s="173"/>
      <c r="CQQ62" s="173"/>
      <c r="CQR62" s="173"/>
      <c r="CQS62" s="173"/>
      <c r="CQT62" s="173"/>
      <c r="CQU62" s="173"/>
      <c r="CQV62" s="173"/>
      <c r="CQW62" s="173"/>
      <c r="CQX62" s="173"/>
      <c r="CQY62" s="173"/>
      <c r="CQZ62" s="173"/>
      <c r="CRA62" s="173"/>
      <c r="CRB62" s="173"/>
      <c r="CRC62" s="173"/>
      <c r="CRD62" s="173"/>
      <c r="CRE62" s="173"/>
      <c r="CRF62" s="173"/>
      <c r="CRG62" s="173"/>
      <c r="CRH62" s="173"/>
      <c r="CRI62" s="173"/>
      <c r="CRJ62" s="173"/>
      <c r="CRK62" s="173"/>
      <c r="CRL62" s="173"/>
      <c r="CRM62" s="173"/>
      <c r="CRN62" s="173"/>
      <c r="CRO62" s="173"/>
      <c r="CRP62" s="173"/>
      <c r="CRQ62" s="173"/>
      <c r="CRR62" s="173"/>
      <c r="CRS62" s="173"/>
      <c r="CRT62" s="173"/>
      <c r="CRU62" s="173"/>
      <c r="CRV62" s="173"/>
      <c r="CRW62" s="173"/>
      <c r="CRX62" s="173"/>
      <c r="CRY62" s="173"/>
      <c r="CRZ62" s="173"/>
      <c r="CSA62" s="173"/>
      <c r="CSB62" s="173"/>
      <c r="CSC62" s="173"/>
      <c r="CSD62" s="173"/>
      <c r="CSE62" s="173"/>
      <c r="CSF62" s="173"/>
      <c r="CSG62" s="173"/>
      <c r="CSH62" s="173"/>
      <c r="CSI62" s="173"/>
      <c r="CSJ62" s="173"/>
      <c r="CSK62" s="173"/>
      <c r="CSL62" s="173"/>
      <c r="CSM62" s="173"/>
      <c r="CSN62" s="173"/>
      <c r="CSO62" s="173"/>
      <c r="CSP62" s="173"/>
      <c r="CSQ62" s="173"/>
      <c r="CSR62" s="173"/>
      <c r="CSS62" s="173"/>
      <c r="CST62" s="173"/>
      <c r="CSU62" s="173"/>
      <c r="CSV62" s="173"/>
      <c r="CSW62" s="173"/>
      <c r="CSX62" s="173"/>
      <c r="CSY62" s="173"/>
      <c r="CSZ62" s="173"/>
      <c r="CTA62" s="173"/>
      <c r="CTB62" s="173"/>
      <c r="CTC62" s="173"/>
      <c r="CTD62" s="173"/>
      <c r="CTE62" s="173"/>
      <c r="CTF62" s="173"/>
      <c r="CTG62" s="173"/>
      <c r="CTH62" s="173"/>
      <c r="CTI62" s="173"/>
      <c r="CTJ62" s="173"/>
      <c r="CTK62" s="173"/>
      <c r="CTL62" s="173"/>
      <c r="CTM62" s="173"/>
      <c r="CTN62" s="173"/>
      <c r="CTO62" s="173"/>
      <c r="CTP62" s="173"/>
      <c r="CTQ62" s="173"/>
      <c r="CTR62" s="173"/>
      <c r="CTS62" s="173"/>
      <c r="CTT62" s="173"/>
      <c r="CTU62" s="173"/>
      <c r="CTV62" s="173"/>
      <c r="CTW62" s="173"/>
      <c r="CTX62" s="173"/>
      <c r="CTY62" s="173"/>
      <c r="CTZ62" s="173"/>
      <c r="CUA62" s="173"/>
      <c r="CUB62" s="173"/>
      <c r="CUC62" s="173"/>
      <c r="CUD62" s="173"/>
      <c r="CUE62" s="173"/>
      <c r="CUF62" s="173"/>
      <c r="CUG62" s="173"/>
      <c r="CUH62" s="173"/>
      <c r="CUI62" s="173"/>
      <c r="CUJ62" s="173"/>
      <c r="CUK62" s="173"/>
      <c r="CUL62" s="173"/>
      <c r="CUM62" s="173"/>
      <c r="CUN62" s="173"/>
      <c r="CUO62" s="173"/>
      <c r="CUP62" s="173"/>
      <c r="CUQ62" s="173"/>
      <c r="CUR62" s="173"/>
      <c r="CUS62" s="173"/>
      <c r="CUT62" s="173"/>
      <c r="CUU62" s="173"/>
      <c r="CUV62" s="173"/>
      <c r="CUW62" s="173"/>
      <c r="CUX62" s="173"/>
      <c r="CUY62" s="173"/>
      <c r="CUZ62" s="173"/>
      <c r="CVA62" s="173"/>
      <c r="CVB62" s="173"/>
      <c r="CVC62" s="173"/>
      <c r="CVD62" s="173"/>
      <c r="CVE62" s="173"/>
      <c r="CVF62" s="173"/>
      <c r="CVG62" s="173"/>
      <c r="CVH62" s="173"/>
      <c r="CVI62" s="173"/>
      <c r="CVJ62" s="173"/>
      <c r="CVK62" s="173"/>
      <c r="CVL62" s="173"/>
      <c r="CVM62" s="173"/>
      <c r="CVN62" s="173"/>
      <c r="CVO62" s="173"/>
      <c r="CVP62" s="173"/>
      <c r="CVQ62" s="173"/>
      <c r="CVR62" s="173"/>
      <c r="CVS62" s="173"/>
      <c r="CVT62" s="173"/>
      <c r="CVU62" s="173"/>
      <c r="CVV62" s="173"/>
      <c r="CVW62" s="173"/>
      <c r="CVX62" s="173"/>
      <c r="CVY62" s="173"/>
      <c r="CVZ62" s="173"/>
      <c r="CWA62" s="173"/>
      <c r="CWB62" s="173"/>
      <c r="CWC62" s="173"/>
      <c r="CWD62" s="173"/>
      <c r="CWE62" s="173"/>
      <c r="CWF62" s="173"/>
      <c r="CWG62" s="173"/>
      <c r="CWH62" s="173"/>
      <c r="CWI62" s="173"/>
      <c r="CWJ62" s="173"/>
      <c r="CWK62" s="173"/>
      <c r="CWL62" s="173"/>
      <c r="CWM62" s="173"/>
      <c r="CWN62" s="173"/>
      <c r="CWO62" s="173"/>
      <c r="CWP62" s="173"/>
      <c r="CWQ62" s="173"/>
      <c r="CWR62" s="173"/>
      <c r="CWS62" s="173"/>
      <c r="CWT62" s="173"/>
      <c r="CWU62" s="173"/>
      <c r="CWV62" s="173"/>
      <c r="CWW62" s="173"/>
      <c r="CWX62" s="173"/>
      <c r="CWY62" s="173"/>
      <c r="CWZ62" s="173"/>
      <c r="CXA62" s="173"/>
      <c r="CXB62" s="173"/>
      <c r="CXC62" s="173"/>
      <c r="CXD62" s="173"/>
      <c r="CXE62" s="173"/>
      <c r="CXF62" s="173"/>
      <c r="CXG62" s="173"/>
      <c r="CXH62" s="173"/>
      <c r="CXI62" s="173"/>
      <c r="CXJ62" s="173"/>
      <c r="CXK62" s="173"/>
      <c r="CXL62" s="173"/>
      <c r="CXM62" s="173"/>
      <c r="CXN62" s="173"/>
      <c r="CXO62" s="173"/>
      <c r="CXP62" s="173"/>
      <c r="CXQ62" s="173"/>
      <c r="CXR62" s="173"/>
      <c r="CXS62" s="173"/>
      <c r="CXT62" s="173"/>
      <c r="CXU62" s="173"/>
      <c r="CXV62" s="173"/>
      <c r="CXW62" s="173"/>
      <c r="CXX62" s="173"/>
      <c r="CXY62" s="173"/>
      <c r="CXZ62" s="173"/>
      <c r="CYA62" s="173"/>
      <c r="CYB62" s="173"/>
      <c r="CYC62" s="173"/>
      <c r="CYD62" s="173"/>
      <c r="CYE62" s="173"/>
      <c r="CYF62" s="173"/>
      <c r="CYG62" s="173"/>
      <c r="CYH62" s="173"/>
      <c r="CYI62" s="173"/>
      <c r="CYJ62" s="173"/>
      <c r="CYK62" s="173"/>
      <c r="CYL62" s="173"/>
      <c r="CYM62" s="173"/>
      <c r="CYN62" s="173"/>
      <c r="CYO62" s="173"/>
      <c r="CYP62" s="173"/>
      <c r="CYQ62" s="173"/>
      <c r="CYR62" s="173"/>
      <c r="CYS62" s="173"/>
      <c r="CYT62" s="173"/>
      <c r="CYU62" s="173"/>
      <c r="CYV62" s="173"/>
      <c r="CYW62" s="173"/>
      <c r="CYX62" s="173"/>
      <c r="CYY62" s="173"/>
      <c r="CYZ62" s="173"/>
      <c r="CZA62" s="173"/>
      <c r="CZB62" s="173"/>
      <c r="CZC62" s="173"/>
      <c r="CZD62" s="173"/>
      <c r="CZE62" s="173"/>
      <c r="CZF62" s="173"/>
      <c r="CZG62" s="173"/>
      <c r="CZH62" s="173"/>
      <c r="CZI62" s="173"/>
      <c r="CZJ62" s="173"/>
      <c r="CZK62" s="173"/>
      <c r="CZL62" s="173"/>
      <c r="CZM62" s="173"/>
      <c r="CZN62" s="173"/>
      <c r="CZO62" s="173"/>
      <c r="CZP62" s="173"/>
      <c r="CZQ62" s="173"/>
      <c r="CZR62" s="173"/>
      <c r="CZS62" s="173"/>
      <c r="CZT62" s="173"/>
      <c r="CZU62" s="173"/>
      <c r="CZV62" s="173"/>
      <c r="CZW62" s="173"/>
      <c r="CZX62" s="173"/>
      <c r="CZY62" s="173"/>
      <c r="CZZ62" s="173"/>
      <c r="DAA62" s="173"/>
      <c r="DAB62" s="173"/>
      <c r="DAC62" s="173"/>
      <c r="DAD62" s="173"/>
      <c r="DAE62" s="173"/>
      <c r="DAF62" s="173"/>
      <c r="DAG62" s="173"/>
      <c r="DAH62" s="173"/>
      <c r="DAI62" s="173"/>
      <c r="DAJ62" s="173"/>
      <c r="DAK62" s="173"/>
      <c r="DAL62" s="173"/>
      <c r="DAM62" s="173"/>
      <c r="DAN62" s="173"/>
      <c r="DAO62" s="173"/>
      <c r="DAP62" s="173"/>
      <c r="DAQ62" s="173"/>
      <c r="DAR62" s="173"/>
      <c r="DAS62" s="173"/>
      <c r="DAT62" s="173"/>
      <c r="DAU62" s="173"/>
      <c r="DAV62" s="173"/>
      <c r="DAW62" s="173"/>
      <c r="DAX62" s="173"/>
      <c r="DAY62" s="173"/>
      <c r="DAZ62" s="173"/>
      <c r="DBA62" s="173"/>
      <c r="DBB62" s="173"/>
      <c r="DBC62" s="173"/>
      <c r="DBD62" s="173"/>
      <c r="DBE62" s="173"/>
      <c r="DBF62" s="173"/>
      <c r="DBG62" s="173"/>
      <c r="DBH62" s="173"/>
      <c r="DBI62" s="173"/>
      <c r="DBJ62" s="173"/>
      <c r="DBK62" s="173"/>
      <c r="DBL62" s="173"/>
      <c r="DBM62" s="173"/>
      <c r="DBN62" s="173"/>
      <c r="DBO62" s="173"/>
      <c r="DBP62" s="173"/>
      <c r="DBQ62" s="173"/>
      <c r="DBR62" s="173"/>
      <c r="DBS62" s="173"/>
      <c r="DBT62" s="173"/>
      <c r="DBU62" s="173"/>
      <c r="DBV62" s="173"/>
      <c r="DBW62" s="173"/>
      <c r="DBX62" s="173"/>
      <c r="DBY62" s="173"/>
      <c r="DBZ62" s="173"/>
      <c r="DCA62" s="173"/>
      <c r="DCB62" s="173"/>
      <c r="DCC62" s="173"/>
      <c r="DCD62" s="173"/>
      <c r="DCE62" s="173"/>
      <c r="DCF62" s="173"/>
      <c r="DCG62" s="173"/>
      <c r="DCH62" s="173"/>
      <c r="DCI62" s="173"/>
      <c r="DCJ62" s="173"/>
      <c r="DCK62" s="173"/>
      <c r="DCL62" s="173"/>
      <c r="DCM62" s="173"/>
      <c r="DCN62" s="173"/>
      <c r="DCO62" s="173"/>
      <c r="DCP62" s="173"/>
      <c r="DCQ62" s="173"/>
      <c r="DCR62" s="173"/>
      <c r="DCS62" s="173"/>
      <c r="DCT62" s="173"/>
      <c r="DCU62" s="173"/>
      <c r="DCV62" s="173"/>
      <c r="DCW62" s="173"/>
      <c r="DCX62" s="173"/>
      <c r="DCY62" s="173"/>
      <c r="DCZ62" s="173"/>
      <c r="DDA62" s="173"/>
      <c r="DDB62" s="173"/>
      <c r="DDC62" s="173"/>
      <c r="DDD62" s="173"/>
      <c r="DDE62" s="173"/>
      <c r="DDF62" s="173"/>
      <c r="DDG62" s="173"/>
      <c r="DDH62" s="173"/>
      <c r="DDI62" s="173"/>
      <c r="DDJ62" s="173"/>
      <c r="DDK62" s="173"/>
      <c r="DDL62" s="173"/>
      <c r="DDM62" s="173"/>
      <c r="DDN62" s="173"/>
      <c r="DDO62" s="173"/>
      <c r="DDP62" s="173"/>
      <c r="DDQ62" s="173"/>
      <c r="DDR62" s="173"/>
      <c r="DDS62" s="173"/>
      <c r="DDT62" s="173"/>
      <c r="DDU62" s="173"/>
      <c r="DDV62" s="173"/>
      <c r="DDW62" s="173"/>
      <c r="DDX62" s="173"/>
      <c r="DDY62" s="173"/>
      <c r="DDZ62" s="173"/>
      <c r="DEA62" s="173"/>
      <c r="DEB62" s="173"/>
      <c r="DEC62" s="173"/>
      <c r="DED62" s="173"/>
      <c r="DEE62" s="173"/>
      <c r="DEF62" s="173"/>
      <c r="DEG62" s="173"/>
      <c r="DEH62" s="173"/>
      <c r="DEI62" s="173"/>
      <c r="DEJ62" s="173"/>
      <c r="DEK62" s="173"/>
      <c r="DEL62" s="173"/>
      <c r="DEM62" s="173"/>
      <c r="DEN62" s="173"/>
      <c r="DEO62" s="173"/>
      <c r="DEP62" s="173"/>
      <c r="DEQ62" s="173"/>
      <c r="DER62" s="173"/>
      <c r="DES62" s="173"/>
      <c r="DET62" s="173"/>
      <c r="DEU62" s="173"/>
      <c r="DEV62" s="173"/>
      <c r="DEW62" s="173"/>
      <c r="DEX62" s="173"/>
      <c r="DEY62" s="173"/>
      <c r="DEZ62" s="173"/>
      <c r="DFA62" s="173"/>
      <c r="DFB62" s="173"/>
      <c r="DFC62" s="173"/>
      <c r="DFD62" s="173"/>
      <c r="DFE62" s="173"/>
      <c r="DFF62" s="173"/>
      <c r="DFG62" s="173"/>
      <c r="DFH62" s="173"/>
      <c r="DFI62" s="173"/>
      <c r="DFJ62" s="173"/>
      <c r="DFK62" s="173"/>
      <c r="DFL62" s="173"/>
      <c r="DFM62" s="173"/>
      <c r="DFN62" s="173"/>
      <c r="DFO62" s="173"/>
      <c r="DFP62" s="173"/>
      <c r="DFQ62" s="173"/>
      <c r="DFR62" s="173"/>
      <c r="DFS62" s="173"/>
      <c r="DFT62" s="173"/>
      <c r="DFU62" s="173"/>
      <c r="DFV62" s="173"/>
      <c r="DFW62" s="173"/>
      <c r="DFX62" s="173"/>
      <c r="DFY62" s="173"/>
      <c r="DFZ62" s="173"/>
      <c r="DGA62" s="173"/>
      <c r="DGB62" s="173"/>
      <c r="DGC62" s="173"/>
      <c r="DGD62" s="173"/>
      <c r="DGE62" s="173"/>
      <c r="DGF62" s="173"/>
      <c r="DGG62" s="173"/>
      <c r="DGH62" s="173"/>
      <c r="DGI62" s="173"/>
      <c r="DGJ62" s="173"/>
      <c r="DGK62" s="173"/>
      <c r="DGL62" s="173"/>
      <c r="DGM62" s="173"/>
      <c r="DGN62" s="173"/>
      <c r="DGO62" s="173"/>
      <c r="DGP62" s="173"/>
      <c r="DGQ62" s="173"/>
      <c r="DGR62" s="173"/>
      <c r="DGS62" s="173"/>
      <c r="DGT62" s="173"/>
      <c r="DGU62" s="173"/>
      <c r="DGV62" s="173"/>
      <c r="DGW62" s="173"/>
      <c r="DGX62" s="173"/>
      <c r="DGY62" s="173"/>
      <c r="DGZ62" s="173"/>
      <c r="DHA62" s="173"/>
      <c r="DHB62" s="173"/>
      <c r="DHC62" s="173"/>
      <c r="DHD62" s="173"/>
      <c r="DHE62" s="173"/>
      <c r="DHF62" s="173"/>
      <c r="DHG62" s="173"/>
      <c r="DHH62" s="173"/>
      <c r="DHI62" s="173"/>
      <c r="DHJ62" s="173"/>
      <c r="DHK62" s="173"/>
      <c r="DHL62" s="173"/>
      <c r="DHM62" s="173"/>
      <c r="DHN62" s="173"/>
      <c r="DHO62" s="173"/>
      <c r="DHP62" s="173"/>
      <c r="DHQ62" s="173"/>
      <c r="DHR62" s="173"/>
      <c r="DHS62" s="173"/>
      <c r="DHT62" s="173"/>
      <c r="DHU62" s="173"/>
      <c r="DHV62" s="173"/>
      <c r="DHW62" s="173"/>
      <c r="DHX62" s="173"/>
      <c r="DHY62" s="173"/>
      <c r="DHZ62" s="173"/>
      <c r="DIA62" s="173"/>
      <c r="DIB62" s="173"/>
      <c r="DIC62" s="173"/>
      <c r="DID62" s="173"/>
      <c r="DIE62" s="173"/>
      <c r="DIF62" s="173"/>
      <c r="DIG62" s="173"/>
      <c r="DIH62" s="173"/>
      <c r="DII62" s="173"/>
      <c r="DIJ62" s="173"/>
      <c r="DIK62" s="173"/>
      <c r="DIL62" s="173"/>
      <c r="DIM62" s="173"/>
      <c r="DIN62" s="173"/>
      <c r="DIO62" s="173"/>
      <c r="DIP62" s="173"/>
      <c r="DIQ62" s="173"/>
      <c r="DIR62" s="173"/>
      <c r="DIS62" s="173"/>
      <c r="DIT62" s="173"/>
      <c r="DIU62" s="173"/>
      <c r="DIV62" s="173"/>
      <c r="DIW62" s="173"/>
      <c r="DIX62" s="173"/>
      <c r="DIY62" s="173"/>
      <c r="DIZ62" s="173"/>
      <c r="DJA62" s="173"/>
      <c r="DJB62" s="173"/>
      <c r="DJC62" s="173"/>
      <c r="DJD62" s="173"/>
      <c r="DJE62" s="173"/>
      <c r="DJF62" s="173"/>
      <c r="DJG62" s="173"/>
      <c r="DJH62" s="173"/>
      <c r="DJI62" s="173"/>
      <c r="DJJ62" s="173"/>
      <c r="DJK62" s="173"/>
      <c r="DJL62" s="173"/>
      <c r="DJM62" s="173"/>
      <c r="DJN62" s="173"/>
      <c r="DJO62" s="173"/>
      <c r="DJP62" s="173"/>
      <c r="DJQ62" s="173"/>
      <c r="DJR62" s="173"/>
      <c r="DJS62" s="173"/>
      <c r="DJT62" s="173"/>
      <c r="DJU62" s="173"/>
      <c r="DJV62" s="173"/>
      <c r="DJW62" s="173"/>
      <c r="DJX62" s="173"/>
      <c r="DJY62" s="173"/>
      <c r="DJZ62" s="173"/>
      <c r="DKA62" s="173"/>
      <c r="DKB62" s="173"/>
      <c r="DKC62" s="173"/>
      <c r="DKD62" s="173"/>
      <c r="DKE62" s="173"/>
      <c r="DKF62" s="173"/>
      <c r="DKG62" s="173"/>
      <c r="DKH62" s="173"/>
      <c r="DKI62" s="173"/>
      <c r="DKJ62" s="173"/>
      <c r="DKK62" s="173"/>
      <c r="DKL62" s="173"/>
      <c r="DKM62" s="173"/>
      <c r="DKN62" s="173"/>
      <c r="DKO62" s="173"/>
      <c r="DKP62" s="173"/>
      <c r="DKQ62" s="173"/>
      <c r="DKR62" s="173"/>
      <c r="DKS62" s="173"/>
      <c r="DKT62" s="173"/>
      <c r="DKU62" s="173"/>
      <c r="DKV62" s="173"/>
      <c r="DKW62" s="173"/>
      <c r="DKX62" s="173"/>
      <c r="DKY62" s="173"/>
      <c r="DKZ62" s="173"/>
      <c r="DLA62" s="173"/>
      <c r="DLB62" s="173"/>
      <c r="DLC62" s="173"/>
      <c r="DLD62" s="173"/>
      <c r="DLE62" s="173"/>
      <c r="DLF62" s="173"/>
      <c r="DLG62" s="173"/>
      <c r="DLH62" s="173"/>
      <c r="DLI62" s="173"/>
      <c r="DLJ62" s="173"/>
      <c r="DLK62" s="173"/>
      <c r="DLL62" s="173"/>
      <c r="DLM62" s="173"/>
      <c r="DLN62" s="173"/>
      <c r="DLO62" s="173"/>
      <c r="DLP62" s="173"/>
      <c r="DLQ62" s="173"/>
      <c r="DLR62" s="173"/>
      <c r="DLS62" s="173"/>
      <c r="DLT62" s="173"/>
      <c r="DLU62" s="173"/>
      <c r="DLV62" s="173"/>
      <c r="DLW62" s="173"/>
      <c r="DLX62" s="173"/>
      <c r="DLY62" s="173"/>
      <c r="DLZ62" s="173"/>
      <c r="DMA62" s="173"/>
      <c r="DMB62" s="173"/>
      <c r="DMC62" s="173"/>
      <c r="DMD62" s="173"/>
      <c r="DME62" s="173"/>
      <c r="DMF62" s="173"/>
      <c r="DMG62" s="173"/>
      <c r="DMH62" s="173"/>
      <c r="DMI62" s="173"/>
      <c r="DMJ62" s="173"/>
      <c r="DMK62" s="173"/>
      <c r="DML62" s="173"/>
      <c r="DMM62" s="173"/>
      <c r="DMN62" s="173"/>
      <c r="DMO62" s="173"/>
      <c r="DMP62" s="173"/>
      <c r="DMQ62" s="173"/>
      <c r="DMR62" s="173"/>
      <c r="DMS62" s="173"/>
      <c r="DMT62" s="173"/>
      <c r="DMU62" s="173"/>
      <c r="DMV62" s="173"/>
      <c r="DMW62" s="173"/>
      <c r="DMX62" s="173"/>
      <c r="DMY62" s="173"/>
      <c r="DMZ62" s="173"/>
      <c r="DNA62" s="173"/>
      <c r="DNB62" s="173"/>
      <c r="DNC62" s="173"/>
      <c r="DND62" s="173"/>
      <c r="DNE62" s="173"/>
      <c r="DNF62" s="173"/>
      <c r="DNG62" s="173"/>
      <c r="DNH62" s="173"/>
      <c r="DNI62" s="173"/>
      <c r="DNJ62" s="173"/>
      <c r="DNK62" s="173"/>
      <c r="DNL62" s="173"/>
      <c r="DNM62" s="173"/>
      <c r="DNN62" s="173"/>
      <c r="DNO62" s="173"/>
      <c r="DNP62" s="173"/>
      <c r="DNQ62" s="173"/>
      <c r="DNR62" s="173"/>
      <c r="DNS62" s="173"/>
      <c r="DNT62" s="173"/>
      <c r="DNU62" s="173"/>
      <c r="DNV62" s="173"/>
      <c r="DNW62" s="173"/>
      <c r="DNX62" s="173"/>
      <c r="DNY62" s="173"/>
      <c r="DNZ62" s="173"/>
      <c r="DOA62" s="173"/>
      <c r="DOB62" s="173"/>
      <c r="DOC62" s="173"/>
      <c r="DOD62" s="173"/>
      <c r="DOE62" s="173"/>
      <c r="DOF62" s="173"/>
      <c r="DOG62" s="173"/>
      <c r="DOH62" s="173"/>
      <c r="DOI62" s="173"/>
      <c r="DOJ62" s="173"/>
      <c r="DOK62" s="173"/>
      <c r="DOL62" s="173"/>
      <c r="DOM62" s="173"/>
      <c r="DON62" s="173"/>
      <c r="DOO62" s="173"/>
      <c r="DOP62" s="173"/>
      <c r="DOQ62" s="173"/>
      <c r="DOR62" s="173"/>
      <c r="DOS62" s="173"/>
      <c r="DOT62" s="173"/>
      <c r="DOU62" s="173"/>
      <c r="DOV62" s="173"/>
      <c r="DOW62" s="173"/>
      <c r="DOX62" s="173"/>
      <c r="DOY62" s="173"/>
      <c r="DOZ62" s="173"/>
      <c r="DPA62" s="173"/>
      <c r="DPB62" s="173"/>
      <c r="DPC62" s="173"/>
      <c r="DPD62" s="173"/>
      <c r="DPE62" s="173"/>
      <c r="DPF62" s="173"/>
      <c r="DPG62" s="173"/>
      <c r="DPH62" s="173"/>
      <c r="DPI62" s="173"/>
      <c r="DPJ62" s="173"/>
      <c r="DPK62" s="173"/>
      <c r="DPL62" s="173"/>
      <c r="DPM62" s="173"/>
      <c r="DPN62" s="173"/>
      <c r="DPO62" s="173"/>
      <c r="DPP62" s="173"/>
      <c r="DPQ62" s="173"/>
      <c r="DPR62" s="173"/>
      <c r="DPS62" s="173"/>
      <c r="DPT62" s="173"/>
      <c r="DPU62" s="173"/>
      <c r="DPV62" s="173"/>
      <c r="DPW62" s="173"/>
      <c r="DPX62" s="173"/>
      <c r="DPY62" s="173"/>
      <c r="DPZ62" s="173"/>
      <c r="DQA62" s="173"/>
      <c r="DQB62" s="173"/>
      <c r="DQC62" s="173"/>
      <c r="DQD62" s="173"/>
      <c r="DQE62" s="173"/>
      <c r="DQF62" s="173"/>
      <c r="DQG62" s="173"/>
      <c r="DQH62" s="173"/>
      <c r="DQI62" s="173"/>
      <c r="DQJ62" s="173"/>
      <c r="DQK62" s="173"/>
      <c r="DQL62" s="173"/>
      <c r="DQM62" s="173"/>
      <c r="DQN62" s="173"/>
      <c r="DQO62" s="173"/>
      <c r="DQP62" s="173"/>
      <c r="DQQ62" s="173"/>
      <c r="DQR62" s="173"/>
      <c r="DQS62" s="173"/>
      <c r="DQT62" s="173"/>
      <c r="DQU62" s="173"/>
      <c r="DQV62" s="173"/>
      <c r="DQW62" s="173"/>
      <c r="DQX62" s="173"/>
      <c r="DQY62" s="173"/>
      <c r="DQZ62" s="173"/>
      <c r="DRA62" s="173"/>
      <c r="DRB62" s="173"/>
      <c r="DRC62" s="173"/>
      <c r="DRD62" s="173"/>
      <c r="DRE62" s="173"/>
      <c r="DRF62" s="173"/>
      <c r="DRG62" s="173"/>
      <c r="DRH62" s="173"/>
      <c r="DRI62" s="173"/>
      <c r="DRJ62" s="173"/>
      <c r="DRK62" s="173"/>
      <c r="DRL62" s="173"/>
      <c r="DRM62" s="173"/>
      <c r="DRN62" s="173"/>
      <c r="DRO62" s="173"/>
      <c r="DRP62" s="173"/>
      <c r="DRQ62" s="173"/>
      <c r="DRR62" s="173"/>
      <c r="DRS62" s="173"/>
      <c r="DRT62" s="173"/>
      <c r="DRU62" s="173"/>
      <c r="DRV62" s="173"/>
      <c r="DRW62" s="173"/>
      <c r="DRX62" s="173"/>
      <c r="DRY62" s="173"/>
      <c r="DRZ62" s="173"/>
      <c r="DSA62" s="173"/>
      <c r="DSB62" s="173"/>
      <c r="DSC62" s="173"/>
      <c r="DSD62" s="173"/>
      <c r="DSE62" s="173"/>
      <c r="DSF62" s="173"/>
      <c r="DSG62" s="173"/>
      <c r="DSH62" s="173"/>
      <c r="DSI62" s="173"/>
      <c r="DSJ62" s="173"/>
      <c r="DSK62" s="173"/>
      <c r="DSL62" s="173"/>
      <c r="DSM62" s="173"/>
      <c r="DSN62" s="173"/>
      <c r="DSO62" s="173"/>
      <c r="DSP62" s="173"/>
      <c r="DSQ62" s="173"/>
      <c r="DSR62" s="173"/>
      <c r="DSS62" s="173"/>
      <c r="DST62" s="173"/>
      <c r="DSU62" s="173"/>
      <c r="DSV62" s="173"/>
      <c r="DSW62" s="173"/>
      <c r="DSX62" s="173"/>
      <c r="DSY62" s="173"/>
      <c r="DSZ62" s="173"/>
      <c r="DTA62" s="173"/>
      <c r="DTB62" s="173"/>
      <c r="DTC62" s="173"/>
      <c r="DTD62" s="173"/>
      <c r="DTE62" s="173"/>
      <c r="DTF62" s="173"/>
      <c r="DTG62" s="173"/>
      <c r="DTH62" s="173"/>
      <c r="DTI62" s="173"/>
      <c r="DTJ62" s="173"/>
      <c r="DTK62" s="173"/>
      <c r="DTL62" s="173"/>
      <c r="DTM62" s="173"/>
      <c r="DTN62" s="173"/>
      <c r="DTO62" s="173"/>
      <c r="DTP62" s="173"/>
      <c r="DTQ62" s="173"/>
      <c r="DTR62" s="173"/>
      <c r="DTS62" s="173"/>
      <c r="DTT62" s="173"/>
      <c r="DTU62" s="173"/>
      <c r="DTV62" s="173"/>
      <c r="DTW62" s="173"/>
      <c r="DTX62" s="173"/>
      <c r="DTY62" s="173"/>
      <c r="DTZ62" s="173"/>
      <c r="DUA62" s="173"/>
      <c r="DUB62" s="173"/>
      <c r="DUC62" s="173"/>
      <c r="DUD62" s="173"/>
      <c r="DUE62" s="173"/>
      <c r="DUF62" s="173"/>
      <c r="DUG62" s="173"/>
      <c r="DUH62" s="173"/>
      <c r="DUI62" s="173"/>
      <c r="DUJ62" s="173"/>
      <c r="DUK62" s="173"/>
      <c r="DUL62" s="173"/>
      <c r="DUM62" s="173"/>
      <c r="DUN62" s="173"/>
      <c r="DUO62" s="173"/>
      <c r="DUP62" s="173"/>
      <c r="DUQ62" s="173"/>
      <c r="DUR62" s="173"/>
      <c r="DUS62" s="173"/>
      <c r="DUT62" s="173"/>
      <c r="DUU62" s="173"/>
      <c r="DUV62" s="173"/>
      <c r="DUW62" s="173"/>
      <c r="DUX62" s="173"/>
      <c r="DUY62" s="173"/>
      <c r="DUZ62" s="173"/>
      <c r="DVA62" s="173"/>
      <c r="DVB62" s="173"/>
      <c r="DVC62" s="173"/>
      <c r="DVD62" s="173"/>
      <c r="DVE62" s="173"/>
      <c r="DVF62" s="173"/>
      <c r="DVG62" s="173"/>
      <c r="DVH62" s="173"/>
      <c r="DVI62" s="173"/>
      <c r="DVJ62" s="173"/>
      <c r="DVK62" s="173"/>
      <c r="DVL62" s="173"/>
      <c r="DVM62" s="173"/>
      <c r="DVN62" s="173"/>
      <c r="DVO62" s="173"/>
      <c r="DVP62" s="173"/>
      <c r="DVQ62" s="173"/>
      <c r="DVR62" s="173"/>
      <c r="DVS62" s="173"/>
      <c r="DVT62" s="173"/>
      <c r="DVU62" s="173"/>
      <c r="DVV62" s="173"/>
      <c r="DVW62" s="173"/>
      <c r="DVX62" s="173"/>
      <c r="DVY62" s="173"/>
      <c r="DVZ62" s="173"/>
      <c r="DWA62" s="173"/>
      <c r="DWB62" s="173"/>
      <c r="DWC62" s="173"/>
      <c r="DWD62" s="173"/>
      <c r="DWE62" s="173"/>
      <c r="DWF62" s="173"/>
      <c r="DWG62" s="173"/>
      <c r="DWH62" s="173"/>
      <c r="DWI62" s="173"/>
      <c r="DWJ62" s="173"/>
      <c r="DWK62" s="173"/>
      <c r="DWL62" s="173"/>
      <c r="DWM62" s="173"/>
      <c r="DWN62" s="173"/>
      <c r="DWO62" s="173"/>
      <c r="DWP62" s="173"/>
      <c r="DWQ62" s="173"/>
      <c r="DWR62" s="173"/>
      <c r="DWS62" s="173"/>
      <c r="DWT62" s="173"/>
      <c r="DWU62" s="173"/>
      <c r="DWV62" s="173"/>
      <c r="DWW62" s="173"/>
      <c r="DWX62" s="173"/>
      <c r="DWY62" s="173"/>
      <c r="DWZ62" s="173"/>
      <c r="DXA62" s="173"/>
      <c r="DXB62" s="173"/>
      <c r="DXC62" s="173"/>
      <c r="DXD62" s="173"/>
      <c r="DXE62" s="173"/>
      <c r="DXF62" s="173"/>
      <c r="DXG62" s="173"/>
      <c r="DXH62" s="173"/>
      <c r="DXI62" s="173"/>
      <c r="DXJ62" s="173"/>
      <c r="DXK62" s="173"/>
      <c r="DXL62" s="173"/>
      <c r="DXM62" s="173"/>
      <c r="DXN62" s="173"/>
      <c r="DXO62" s="173"/>
      <c r="DXP62" s="173"/>
      <c r="DXQ62" s="173"/>
      <c r="DXR62" s="173"/>
      <c r="DXS62" s="173"/>
      <c r="DXT62" s="173"/>
      <c r="DXU62" s="173"/>
      <c r="DXV62" s="173"/>
      <c r="DXW62" s="173"/>
      <c r="DXX62" s="173"/>
      <c r="DXY62" s="173"/>
      <c r="DXZ62" s="173"/>
      <c r="DYA62" s="173"/>
      <c r="DYB62" s="173"/>
      <c r="DYC62" s="173"/>
      <c r="DYD62" s="173"/>
      <c r="DYE62" s="173"/>
      <c r="DYF62" s="173"/>
      <c r="DYG62" s="173"/>
      <c r="DYH62" s="173"/>
      <c r="DYI62" s="173"/>
      <c r="DYJ62" s="173"/>
      <c r="DYK62" s="173"/>
      <c r="DYL62" s="173"/>
      <c r="DYM62" s="173"/>
      <c r="DYN62" s="173"/>
      <c r="DYO62" s="173"/>
      <c r="DYP62" s="173"/>
      <c r="DYQ62" s="173"/>
      <c r="DYR62" s="173"/>
      <c r="DYS62" s="173"/>
      <c r="DYT62" s="173"/>
      <c r="DYU62" s="173"/>
      <c r="DYV62" s="173"/>
      <c r="DYW62" s="173"/>
      <c r="DYX62" s="173"/>
      <c r="DYY62" s="173"/>
      <c r="DYZ62" s="173"/>
      <c r="DZA62" s="173"/>
      <c r="DZB62" s="173"/>
      <c r="DZC62" s="173"/>
      <c r="DZD62" s="173"/>
      <c r="DZE62" s="173"/>
      <c r="DZF62" s="173"/>
      <c r="DZG62" s="173"/>
      <c r="DZH62" s="173"/>
      <c r="DZI62" s="173"/>
      <c r="DZJ62" s="173"/>
      <c r="DZK62" s="173"/>
      <c r="DZL62" s="173"/>
      <c r="DZM62" s="173"/>
      <c r="DZN62" s="173"/>
      <c r="DZO62" s="173"/>
      <c r="DZP62" s="173"/>
      <c r="DZQ62" s="173"/>
      <c r="DZR62" s="173"/>
      <c r="DZS62" s="173"/>
      <c r="DZT62" s="173"/>
      <c r="DZU62" s="173"/>
      <c r="DZV62" s="173"/>
      <c r="DZW62" s="173"/>
      <c r="DZX62" s="173"/>
      <c r="DZY62" s="173"/>
      <c r="DZZ62" s="173"/>
      <c r="EAA62" s="173"/>
      <c r="EAB62" s="173"/>
      <c r="EAC62" s="173"/>
      <c r="EAD62" s="173"/>
      <c r="EAE62" s="173"/>
      <c r="EAF62" s="173"/>
      <c r="EAG62" s="173"/>
      <c r="EAH62" s="173"/>
      <c r="EAI62" s="173"/>
      <c r="EAJ62" s="173"/>
      <c r="EAK62" s="173"/>
      <c r="EAL62" s="173"/>
      <c r="EAM62" s="173"/>
      <c r="EAN62" s="173"/>
      <c r="EAO62" s="173"/>
      <c r="EAP62" s="173"/>
      <c r="EAQ62" s="173"/>
      <c r="EAR62" s="173"/>
      <c r="EAS62" s="173"/>
      <c r="EAT62" s="173"/>
      <c r="EAU62" s="173"/>
      <c r="EAV62" s="173"/>
      <c r="EAW62" s="173"/>
      <c r="EAX62" s="173"/>
      <c r="EAY62" s="173"/>
      <c r="EAZ62" s="173"/>
      <c r="EBA62" s="173"/>
      <c r="EBB62" s="173"/>
      <c r="EBC62" s="173"/>
      <c r="EBD62" s="173"/>
      <c r="EBE62" s="173"/>
      <c r="EBF62" s="173"/>
      <c r="EBG62" s="173"/>
      <c r="EBH62" s="173"/>
      <c r="EBI62" s="173"/>
      <c r="EBJ62" s="173"/>
      <c r="EBK62" s="173"/>
      <c r="EBL62" s="173"/>
      <c r="EBM62" s="173"/>
      <c r="EBN62" s="173"/>
      <c r="EBO62" s="173"/>
      <c r="EBP62" s="173"/>
      <c r="EBQ62" s="173"/>
      <c r="EBR62" s="173"/>
      <c r="EBS62" s="173"/>
      <c r="EBT62" s="173"/>
      <c r="EBU62" s="173"/>
      <c r="EBV62" s="173"/>
      <c r="EBW62" s="173"/>
      <c r="EBX62" s="173"/>
      <c r="EBY62" s="173"/>
      <c r="EBZ62" s="173"/>
      <c r="ECA62" s="173"/>
      <c r="ECB62" s="173"/>
      <c r="ECC62" s="173"/>
      <c r="ECD62" s="173"/>
      <c r="ECE62" s="173"/>
      <c r="ECF62" s="173"/>
      <c r="ECG62" s="173"/>
      <c r="ECH62" s="173"/>
      <c r="ECI62" s="173"/>
      <c r="ECJ62" s="173"/>
      <c r="ECK62" s="173"/>
      <c r="ECL62" s="173"/>
      <c r="ECM62" s="173"/>
      <c r="ECN62" s="173"/>
      <c r="ECO62" s="173"/>
      <c r="ECP62" s="173"/>
      <c r="ECQ62" s="173"/>
      <c r="ECR62" s="173"/>
      <c r="ECS62" s="173"/>
      <c r="ECT62" s="173"/>
      <c r="ECU62" s="173"/>
      <c r="ECV62" s="173"/>
      <c r="ECW62" s="173"/>
      <c r="ECX62" s="173"/>
      <c r="ECY62" s="173"/>
      <c r="ECZ62" s="173"/>
      <c r="EDA62" s="173"/>
      <c r="EDB62" s="173"/>
      <c r="EDC62" s="173"/>
      <c r="EDD62" s="173"/>
      <c r="EDE62" s="173"/>
      <c r="EDF62" s="173"/>
      <c r="EDG62" s="173"/>
      <c r="EDH62" s="173"/>
      <c r="EDI62" s="173"/>
      <c r="EDJ62" s="173"/>
      <c r="EDK62" s="173"/>
      <c r="EDL62" s="173"/>
      <c r="EDM62" s="173"/>
      <c r="EDN62" s="173"/>
      <c r="EDO62" s="173"/>
      <c r="EDP62" s="173"/>
      <c r="EDQ62" s="173"/>
      <c r="EDR62" s="173"/>
      <c r="EDS62" s="173"/>
      <c r="EDT62" s="173"/>
      <c r="EDU62" s="173"/>
      <c r="EDV62" s="173"/>
      <c r="EDW62" s="173"/>
      <c r="EDX62" s="173"/>
      <c r="EDY62" s="173"/>
      <c r="EDZ62" s="173"/>
      <c r="EEA62" s="173"/>
      <c r="EEB62" s="173"/>
      <c r="EEC62" s="173"/>
      <c r="EED62" s="173"/>
      <c r="EEE62" s="173"/>
      <c r="EEF62" s="173"/>
      <c r="EEG62" s="173"/>
      <c r="EEH62" s="173"/>
      <c r="EEI62" s="173"/>
      <c r="EEJ62" s="173"/>
      <c r="EEK62" s="173"/>
      <c r="EEL62" s="173"/>
      <c r="EEM62" s="173"/>
      <c r="EEN62" s="173"/>
      <c r="EEO62" s="173"/>
      <c r="EEP62" s="173"/>
      <c r="EEQ62" s="173"/>
      <c r="EER62" s="173"/>
      <c r="EES62" s="173"/>
      <c r="EET62" s="173"/>
      <c r="EEU62" s="173"/>
      <c r="EEV62" s="173"/>
      <c r="EEW62" s="173"/>
      <c r="EEX62" s="173"/>
      <c r="EEY62" s="173"/>
      <c r="EEZ62" s="173"/>
      <c r="EFA62" s="173"/>
      <c r="EFB62" s="173"/>
      <c r="EFC62" s="173"/>
      <c r="EFD62" s="173"/>
      <c r="EFE62" s="173"/>
      <c r="EFF62" s="173"/>
      <c r="EFG62" s="173"/>
      <c r="EFH62" s="173"/>
      <c r="EFI62" s="173"/>
      <c r="EFJ62" s="173"/>
      <c r="EFK62" s="173"/>
      <c r="EFL62" s="173"/>
      <c r="EFM62" s="173"/>
      <c r="EFN62" s="173"/>
      <c r="EFO62" s="173"/>
      <c r="EFP62" s="173"/>
      <c r="EFQ62" s="173"/>
      <c r="EFR62" s="173"/>
      <c r="EFS62" s="173"/>
      <c r="EFT62" s="173"/>
      <c r="EFU62" s="173"/>
      <c r="EFV62" s="173"/>
      <c r="EFW62" s="173"/>
      <c r="EFX62" s="173"/>
      <c r="EFY62" s="173"/>
      <c r="EFZ62" s="173"/>
      <c r="EGA62" s="173"/>
      <c r="EGB62" s="173"/>
      <c r="EGC62" s="173"/>
      <c r="EGD62" s="173"/>
      <c r="EGE62" s="173"/>
      <c r="EGF62" s="173"/>
      <c r="EGG62" s="173"/>
      <c r="EGH62" s="173"/>
      <c r="EGI62" s="173"/>
      <c r="EGJ62" s="173"/>
      <c r="EGK62" s="173"/>
      <c r="EGL62" s="173"/>
      <c r="EGM62" s="173"/>
      <c r="EGN62" s="173"/>
      <c r="EGO62" s="173"/>
      <c r="EGP62" s="173"/>
      <c r="EGQ62" s="173"/>
      <c r="EGR62" s="173"/>
      <c r="EGS62" s="173"/>
      <c r="EGT62" s="173"/>
      <c r="EGU62" s="173"/>
      <c r="EGV62" s="173"/>
      <c r="EGW62" s="173"/>
      <c r="EGX62" s="173"/>
      <c r="EGY62" s="173"/>
      <c r="EGZ62" s="173"/>
      <c r="EHA62" s="173"/>
      <c r="EHB62" s="173"/>
      <c r="EHC62" s="173"/>
      <c r="EHD62" s="173"/>
      <c r="EHE62" s="173"/>
      <c r="EHF62" s="173"/>
      <c r="EHG62" s="173"/>
      <c r="EHH62" s="173"/>
      <c r="EHI62" s="173"/>
      <c r="EHJ62" s="173"/>
      <c r="EHK62" s="173"/>
      <c r="EHL62" s="173"/>
      <c r="EHM62" s="173"/>
      <c r="EHN62" s="173"/>
      <c r="EHO62" s="173"/>
      <c r="EHP62" s="173"/>
      <c r="EHQ62" s="173"/>
      <c r="EHR62" s="173"/>
      <c r="EHS62" s="173"/>
      <c r="EHT62" s="173"/>
      <c r="EHU62" s="173"/>
      <c r="EHV62" s="173"/>
      <c r="EHW62" s="173"/>
      <c r="EHX62" s="173"/>
      <c r="EHY62" s="173"/>
      <c r="EHZ62" s="173"/>
      <c r="EIA62" s="173"/>
      <c r="EIB62" s="173"/>
      <c r="EIC62" s="173"/>
      <c r="EID62" s="173"/>
      <c r="EIE62" s="173"/>
      <c r="EIF62" s="173"/>
      <c r="EIG62" s="173"/>
      <c r="EIH62" s="173"/>
      <c r="EII62" s="173"/>
      <c r="EIJ62" s="173"/>
      <c r="EIK62" s="173"/>
      <c r="EIL62" s="173"/>
      <c r="EIM62" s="173"/>
      <c r="EIN62" s="173"/>
      <c r="EIO62" s="173"/>
      <c r="EIP62" s="173"/>
      <c r="EIQ62" s="173"/>
      <c r="EIR62" s="173"/>
      <c r="EIS62" s="173"/>
      <c r="EIT62" s="173"/>
      <c r="EIU62" s="173"/>
      <c r="EIV62" s="173"/>
      <c r="EIW62" s="173"/>
      <c r="EIX62" s="173"/>
      <c r="EIY62" s="173"/>
      <c r="EIZ62" s="173"/>
      <c r="EJA62" s="173"/>
      <c r="EJB62" s="173"/>
      <c r="EJC62" s="173"/>
      <c r="EJD62" s="173"/>
      <c r="EJE62" s="173"/>
      <c r="EJF62" s="173"/>
      <c r="EJG62" s="173"/>
      <c r="EJH62" s="173"/>
      <c r="EJI62" s="173"/>
      <c r="EJJ62" s="173"/>
      <c r="EJK62" s="173"/>
      <c r="EJL62" s="173"/>
      <c r="EJM62" s="173"/>
      <c r="EJN62" s="173"/>
      <c r="EJO62" s="173"/>
      <c r="EJP62" s="173"/>
      <c r="EJQ62" s="173"/>
      <c r="EJR62" s="173"/>
      <c r="EJS62" s="173"/>
      <c r="EJT62" s="173"/>
      <c r="EJU62" s="173"/>
      <c r="EJV62" s="173"/>
      <c r="EJW62" s="173"/>
      <c r="EJX62" s="173"/>
      <c r="EJY62" s="173"/>
      <c r="EJZ62" s="173"/>
      <c r="EKA62" s="173"/>
      <c r="EKB62" s="173"/>
      <c r="EKC62" s="173"/>
      <c r="EKD62" s="173"/>
      <c r="EKE62" s="173"/>
      <c r="EKF62" s="173"/>
      <c r="EKG62" s="173"/>
      <c r="EKH62" s="173"/>
      <c r="EKI62" s="173"/>
      <c r="EKJ62" s="173"/>
      <c r="EKK62" s="173"/>
      <c r="EKL62" s="173"/>
      <c r="EKM62" s="173"/>
      <c r="EKN62" s="173"/>
      <c r="EKO62" s="173"/>
      <c r="EKP62" s="173"/>
      <c r="EKQ62" s="173"/>
      <c r="EKR62" s="173"/>
      <c r="EKS62" s="173"/>
      <c r="EKT62" s="173"/>
      <c r="EKU62" s="173"/>
      <c r="EKV62" s="173"/>
      <c r="EKW62" s="173"/>
      <c r="EKX62" s="173"/>
      <c r="EKY62" s="173"/>
      <c r="EKZ62" s="173"/>
      <c r="ELA62" s="173"/>
      <c r="ELB62" s="173"/>
      <c r="ELC62" s="173"/>
      <c r="ELD62" s="173"/>
      <c r="ELE62" s="173"/>
      <c r="ELF62" s="173"/>
      <c r="ELG62" s="173"/>
      <c r="ELH62" s="173"/>
      <c r="ELI62" s="173"/>
      <c r="ELJ62" s="173"/>
      <c r="ELK62" s="173"/>
      <c r="ELL62" s="173"/>
      <c r="ELM62" s="173"/>
      <c r="ELN62" s="173"/>
      <c r="ELO62" s="173"/>
      <c r="ELP62" s="173"/>
      <c r="ELQ62" s="173"/>
      <c r="ELR62" s="173"/>
      <c r="ELS62" s="173"/>
      <c r="ELT62" s="173"/>
      <c r="ELU62" s="173"/>
      <c r="ELV62" s="173"/>
      <c r="ELW62" s="173"/>
      <c r="ELX62" s="173"/>
      <c r="ELY62" s="173"/>
      <c r="ELZ62" s="173"/>
      <c r="EMA62" s="173"/>
      <c r="EMB62" s="173"/>
      <c r="EMC62" s="173"/>
      <c r="EMD62" s="173"/>
      <c r="EME62" s="173"/>
      <c r="EMF62" s="173"/>
      <c r="EMG62" s="173"/>
      <c r="EMH62" s="173"/>
      <c r="EMI62" s="173"/>
      <c r="EMJ62" s="173"/>
      <c r="EMK62" s="173"/>
      <c r="EML62" s="173"/>
      <c r="EMM62" s="173"/>
      <c r="EMN62" s="173"/>
      <c r="EMO62" s="173"/>
      <c r="EMP62" s="173"/>
      <c r="EMQ62" s="173"/>
      <c r="EMR62" s="173"/>
      <c r="EMS62" s="173"/>
      <c r="EMT62" s="173"/>
      <c r="EMU62" s="173"/>
      <c r="EMV62" s="173"/>
      <c r="EMW62" s="173"/>
      <c r="EMX62" s="173"/>
      <c r="EMY62" s="173"/>
      <c r="EMZ62" s="173"/>
      <c r="ENA62" s="173"/>
      <c r="ENB62" s="173"/>
      <c r="ENC62" s="173"/>
      <c r="END62" s="173"/>
      <c r="ENE62" s="173"/>
      <c r="ENF62" s="173"/>
      <c r="ENG62" s="173"/>
      <c r="ENH62" s="173"/>
      <c r="ENI62" s="173"/>
      <c r="ENJ62" s="173"/>
      <c r="ENK62" s="173"/>
      <c r="ENL62" s="173"/>
      <c r="ENM62" s="173"/>
      <c r="ENN62" s="173"/>
      <c r="ENO62" s="173"/>
      <c r="ENP62" s="173"/>
      <c r="ENQ62" s="173"/>
      <c r="ENR62" s="173"/>
      <c r="ENS62" s="173"/>
      <c r="ENT62" s="173"/>
      <c r="ENU62" s="173"/>
      <c r="ENV62" s="173"/>
      <c r="ENW62" s="173"/>
      <c r="ENX62" s="173"/>
      <c r="ENY62" s="173"/>
      <c r="ENZ62" s="173"/>
      <c r="EOA62" s="173"/>
      <c r="EOB62" s="173"/>
      <c r="EOC62" s="173"/>
      <c r="EOD62" s="173"/>
      <c r="EOE62" s="173"/>
      <c r="EOF62" s="173"/>
      <c r="EOG62" s="173"/>
      <c r="EOH62" s="173"/>
      <c r="EOI62" s="173"/>
      <c r="EOJ62" s="173"/>
      <c r="EOK62" s="173"/>
      <c r="EOL62" s="173"/>
      <c r="EOM62" s="173"/>
      <c r="EON62" s="173"/>
      <c r="EOO62" s="173"/>
      <c r="EOP62" s="173"/>
      <c r="EOQ62" s="173"/>
      <c r="EOR62" s="173"/>
      <c r="EOS62" s="173"/>
      <c r="EOT62" s="173"/>
      <c r="EOU62" s="173"/>
      <c r="EOV62" s="173"/>
      <c r="EOW62" s="173"/>
      <c r="EOX62" s="173"/>
      <c r="EOY62" s="173"/>
      <c r="EOZ62" s="173"/>
      <c r="EPA62" s="173"/>
      <c r="EPB62" s="173"/>
      <c r="EPC62" s="173"/>
      <c r="EPD62" s="173"/>
      <c r="EPE62" s="173"/>
      <c r="EPF62" s="173"/>
      <c r="EPG62" s="173"/>
      <c r="EPH62" s="173"/>
      <c r="EPI62" s="173"/>
      <c r="EPJ62" s="173"/>
      <c r="EPK62" s="173"/>
      <c r="EPL62" s="173"/>
      <c r="EPM62" s="173"/>
      <c r="EPN62" s="173"/>
      <c r="EPO62" s="173"/>
      <c r="EPP62" s="173"/>
      <c r="EPQ62" s="173"/>
      <c r="EPR62" s="173"/>
      <c r="EPS62" s="173"/>
      <c r="EPT62" s="173"/>
      <c r="EPU62" s="173"/>
      <c r="EPV62" s="173"/>
      <c r="EPW62" s="173"/>
      <c r="EPX62" s="173"/>
      <c r="EPY62" s="173"/>
      <c r="EPZ62" s="173"/>
      <c r="EQA62" s="173"/>
      <c r="EQB62" s="173"/>
      <c r="EQC62" s="173"/>
      <c r="EQD62" s="173"/>
      <c r="EQE62" s="173"/>
      <c r="EQF62" s="173"/>
      <c r="EQG62" s="173"/>
      <c r="EQH62" s="173"/>
      <c r="EQI62" s="173"/>
      <c r="EQJ62" s="173"/>
      <c r="EQK62" s="173"/>
      <c r="EQL62" s="173"/>
      <c r="EQM62" s="173"/>
      <c r="EQN62" s="173"/>
      <c r="EQO62" s="173"/>
      <c r="EQP62" s="173"/>
      <c r="EQQ62" s="173"/>
      <c r="EQR62" s="173"/>
      <c r="EQS62" s="173"/>
      <c r="EQT62" s="173"/>
      <c r="EQU62" s="173"/>
      <c r="EQV62" s="173"/>
      <c r="EQW62" s="173"/>
      <c r="EQX62" s="173"/>
      <c r="EQY62" s="173"/>
      <c r="EQZ62" s="173"/>
      <c r="ERA62" s="173"/>
      <c r="ERB62" s="173"/>
      <c r="ERC62" s="173"/>
      <c r="ERD62" s="173"/>
      <c r="ERE62" s="173"/>
      <c r="ERF62" s="173"/>
      <c r="ERG62" s="173"/>
      <c r="ERH62" s="173"/>
      <c r="ERI62" s="173"/>
      <c r="ERJ62" s="173"/>
      <c r="ERK62" s="173"/>
      <c r="ERL62" s="173"/>
      <c r="ERM62" s="173"/>
      <c r="ERN62" s="173"/>
      <c r="ERO62" s="173"/>
      <c r="ERP62" s="173"/>
      <c r="ERQ62" s="173"/>
      <c r="ERR62" s="173"/>
      <c r="ERS62" s="173"/>
      <c r="ERT62" s="173"/>
      <c r="ERU62" s="173"/>
      <c r="ERV62" s="173"/>
      <c r="ERW62" s="173"/>
      <c r="ERX62" s="173"/>
      <c r="ERY62" s="173"/>
      <c r="ERZ62" s="173"/>
      <c r="ESA62" s="173"/>
      <c r="ESB62" s="173"/>
      <c r="ESC62" s="173"/>
      <c r="ESD62" s="173"/>
      <c r="ESE62" s="173"/>
      <c r="ESF62" s="173"/>
      <c r="ESG62" s="173"/>
      <c r="ESH62" s="173"/>
      <c r="ESI62" s="173"/>
      <c r="ESJ62" s="173"/>
      <c r="ESK62" s="173"/>
      <c r="ESL62" s="173"/>
      <c r="ESM62" s="173"/>
      <c r="ESN62" s="173"/>
      <c r="ESO62" s="173"/>
      <c r="ESP62" s="173"/>
      <c r="ESQ62" s="173"/>
      <c r="ESR62" s="173"/>
      <c r="ESS62" s="173"/>
      <c r="EST62" s="173"/>
      <c r="ESU62" s="173"/>
      <c r="ESV62" s="173"/>
      <c r="ESW62" s="173"/>
      <c r="ESX62" s="173"/>
      <c r="ESY62" s="173"/>
      <c r="ESZ62" s="173"/>
      <c r="ETA62" s="173"/>
      <c r="ETB62" s="173"/>
      <c r="ETC62" s="173"/>
      <c r="ETD62" s="173"/>
      <c r="ETE62" s="173"/>
      <c r="ETF62" s="173"/>
      <c r="ETG62" s="173"/>
      <c r="ETH62" s="173"/>
      <c r="ETI62" s="173"/>
      <c r="ETJ62" s="173"/>
      <c r="ETK62" s="173"/>
      <c r="ETL62" s="173"/>
      <c r="ETM62" s="173"/>
      <c r="ETN62" s="173"/>
      <c r="ETO62" s="173"/>
      <c r="ETP62" s="173"/>
      <c r="ETQ62" s="173"/>
      <c r="ETR62" s="173"/>
      <c r="ETS62" s="173"/>
      <c r="ETT62" s="173"/>
      <c r="ETU62" s="173"/>
      <c r="ETV62" s="173"/>
      <c r="ETW62" s="173"/>
      <c r="ETX62" s="173"/>
      <c r="ETY62" s="173"/>
      <c r="ETZ62" s="173"/>
      <c r="EUA62" s="173"/>
      <c r="EUB62" s="173"/>
      <c r="EUC62" s="173"/>
      <c r="EUD62" s="173"/>
      <c r="EUE62" s="173"/>
      <c r="EUF62" s="173"/>
      <c r="EUG62" s="173"/>
      <c r="EUH62" s="173"/>
      <c r="EUI62" s="173"/>
      <c r="EUJ62" s="173"/>
      <c r="EUK62" s="173"/>
      <c r="EUL62" s="173"/>
      <c r="EUM62" s="173"/>
      <c r="EUN62" s="173"/>
      <c r="EUO62" s="173"/>
      <c r="EUP62" s="173"/>
      <c r="EUQ62" s="173"/>
      <c r="EUR62" s="173"/>
      <c r="EUS62" s="173"/>
      <c r="EUT62" s="173"/>
      <c r="EUU62" s="173"/>
      <c r="EUV62" s="173"/>
      <c r="EUW62" s="173"/>
      <c r="EUX62" s="173"/>
      <c r="EUY62" s="173"/>
      <c r="EUZ62" s="173"/>
      <c r="EVA62" s="173"/>
      <c r="EVB62" s="173"/>
      <c r="EVC62" s="173"/>
      <c r="EVD62" s="173"/>
      <c r="EVE62" s="173"/>
      <c r="EVF62" s="173"/>
      <c r="EVG62" s="173"/>
      <c r="EVH62" s="173"/>
      <c r="EVI62" s="173"/>
      <c r="EVJ62" s="173"/>
      <c r="EVK62" s="173"/>
      <c r="EVL62" s="173"/>
      <c r="EVM62" s="173"/>
      <c r="EVN62" s="173"/>
      <c r="EVO62" s="173"/>
      <c r="EVP62" s="173"/>
      <c r="EVQ62" s="173"/>
      <c r="EVR62" s="173"/>
      <c r="EVS62" s="173"/>
      <c r="EVT62" s="173"/>
      <c r="EVU62" s="173"/>
      <c r="EVV62" s="173"/>
      <c r="EVW62" s="173"/>
      <c r="EVX62" s="173"/>
      <c r="EVY62" s="173"/>
      <c r="EVZ62" s="173"/>
      <c r="EWA62" s="173"/>
      <c r="EWB62" s="173"/>
      <c r="EWC62" s="173"/>
      <c r="EWD62" s="173"/>
      <c r="EWE62" s="173"/>
      <c r="EWF62" s="173"/>
      <c r="EWG62" s="173"/>
      <c r="EWH62" s="173"/>
      <c r="EWI62" s="173"/>
      <c r="EWJ62" s="173"/>
      <c r="EWK62" s="173"/>
      <c r="EWL62" s="173"/>
      <c r="EWM62" s="173"/>
      <c r="EWN62" s="173"/>
      <c r="EWO62" s="173"/>
      <c r="EWP62" s="173"/>
      <c r="EWQ62" s="173"/>
      <c r="EWR62" s="173"/>
      <c r="EWS62" s="173"/>
      <c r="EWT62" s="173"/>
      <c r="EWU62" s="173"/>
      <c r="EWV62" s="173"/>
      <c r="EWW62" s="173"/>
      <c r="EWX62" s="173"/>
      <c r="EWY62" s="173"/>
      <c r="EWZ62" s="173"/>
      <c r="EXA62" s="173"/>
      <c r="EXB62" s="173"/>
      <c r="EXC62" s="173"/>
      <c r="EXD62" s="173"/>
      <c r="EXE62" s="173"/>
      <c r="EXF62" s="173"/>
      <c r="EXG62" s="173"/>
      <c r="EXH62" s="173"/>
      <c r="EXI62" s="173"/>
      <c r="EXJ62" s="173"/>
      <c r="EXK62" s="173"/>
      <c r="EXL62" s="173"/>
      <c r="EXM62" s="173"/>
      <c r="EXN62" s="173"/>
      <c r="EXO62" s="173"/>
      <c r="EXP62" s="173"/>
      <c r="EXQ62" s="173"/>
      <c r="EXR62" s="173"/>
      <c r="EXS62" s="173"/>
      <c r="EXT62" s="173"/>
      <c r="EXU62" s="173"/>
      <c r="EXV62" s="173"/>
      <c r="EXW62" s="173"/>
      <c r="EXX62" s="173"/>
      <c r="EXY62" s="173"/>
      <c r="EXZ62" s="173"/>
      <c r="EYA62" s="173"/>
      <c r="EYB62" s="173"/>
      <c r="EYC62" s="173"/>
      <c r="EYD62" s="173"/>
      <c r="EYE62" s="173"/>
      <c r="EYF62" s="173"/>
      <c r="EYG62" s="173"/>
      <c r="EYH62" s="173"/>
      <c r="EYI62" s="173"/>
      <c r="EYJ62" s="173"/>
      <c r="EYK62" s="173"/>
      <c r="EYL62" s="173"/>
      <c r="EYM62" s="173"/>
      <c r="EYN62" s="173"/>
      <c r="EYO62" s="173"/>
      <c r="EYP62" s="173"/>
      <c r="EYQ62" s="173"/>
      <c r="EYR62" s="173"/>
      <c r="EYS62" s="173"/>
      <c r="EYT62" s="173"/>
      <c r="EYU62" s="173"/>
      <c r="EYV62" s="173"/>
      <c r="EYW62" s="173"/>
      <c r="EYX62" s="173"/>
      <c r="EYY62" s="173"/>
      <c r="EYZ62" s="173"/>
      <c r="EZA62" s="173"/>
      <c r="EZB62" s="173"/>
      <c r="EZC62" s="173"/>
      <c r="EZD62" s="173"/>
      <c r="EZE62" s="173"/>
      <c r="EZF62" s="173"/>
      <c r="EZG62" s="173"/>
      <c r="EZH62" s="173"/>
      <c r="EZI62" s="173"/>
      <c r="EZJ62" s="173"/>
      <c r="EZK62" s="173"/>
      <c r="EZL62" s="173"/>
      <c r="EZM62" s="173"/>
      <c r="EZN62" s="173"/>
      <c r="EZO62" s="173"/>
      <c r="EZP62" s="173"/>
      <c r="EZQ62" s="173"/>
      <c r="EZR62" s="173"/>
      <c r="EZS62" s="173"/>
      <c r="EZT62" s="173"/>
      <c r="EZU62" s="173"/>
      <c r="EZV62" s="173"/>
      <c r="EZW62" s="173"/>
      <c r="EZX62" s="173"/>
      <c r="EZY62" s="173"/>
      <c r="EZZ62" s="173"/>
      <c r="FAA62" s="173"/>
      <c r="FAB62" s="173"/>
      <c r="FAC62" s="173"/>
      <c r="FAD62" s="173"/>
      <c r="FAE62" s="173"/>
      <c r="FAF62" s="173"/>
      <c r="FAG62" s="173"/>
      <c r="FAH62" s="173"/>
      <c r="FAI62" s="173"/>
      <c r="FAJ62" s="173"/>
      <c r="FAK62" s="173"/>
      <c r="FAL62" s="173"/>
      <c r="FAM62" s="173"/>
      <c r="FAN62" s="173"/>
      <c r="FAO62" s="173"/>
      <c r="FAP62" s="173"/>
      <c r="FAQ62" s="173"/>
      <c r="FAR62" s="173"/>
      <c r="FAS62" s="173"/>
      <c r="FAT62" s="173"/>
      <c r="FAU62" s="173"/>
      <c r="FAV62" s="173"/>
      <c r="FAW62" s="173"/>
      <c r="FAX62" s="173"/>
      <c r="FAY62" s="173"/>
      <c r="FAZ62" s="173"/>
      <c r="FBA62" s="173"/>
      <c r="FBB62" s="173"/>
      <c r="FBC62" s="173"/>
      <c r="FBD62" s="173"/>
      <c r="FBE62" s="173"/>
      <c r="FBF62" s="173"/>
      <c r="FBG62" s="173"/>
      <c r="FBH62" s="173"/>
      <c r="FBI62" s="173"/>
      <c r="FBJ62" s="173"/>
      <c r="FBK62" s="173"/>
      <c r="FBL62" s="173"/>
      <c r="FBM62" s="173"/>
      <c r="FBN62" s="173"/>
      <c r="FBO62" s="173"/>
      <c r="FBP62" s="173"/>
      <c r="FBQ62" s="173"/>
      <c r="FBR62" s="173"/>
      <c r="FBS62" s="173"/>
      <c r="FBT62" s="173"/>
      <c r="FBU62" s="173"/>
      <c r="FBV62" s="173"/>
      <c r="FBW62" s="173"/>
      <c r="FBX62" s="173"/>
      <c r="FBY62" s="173"/>
      <c r="FBZ62" s="173"/>
      <c r="FCA62" s="173"/>
      <c r="FCB62" s="173"/>
      <c r="FCC62" s="173"/>
      <c r="FCD62" s="173"/>
      <c r="FCE62" s="173"/>
      <c r="FCF62" s="173"/>
      <c r="FCG62" s="173"/>
      <c r="FCH62" s="173"/>
      <c r="FCI62" s="173"/>
      <c r="FCJ62" s="173"/>
      <c r="FCK62" s="173"/>
      <c r="FCL62" s="173"/>
      <c r="FCM62" s="173"/>
      <c r="FCN62" s="173"/>
      <c r="FCO62" s="173"/>
      <c r="FCP62" s="173"/>
      <c r="FCQ62" s="173"/>
      <c r="FCR62" s="173"/>
      <c r="FCS62" s="173"/>
      <c r="FCT62" s="173"/>
      <c r="FCU62" s="173"/>
      <c r="FCV62" s="173"/>
      <c r="FCW62" s="173"/>
      <c r="FCX62" s="173"/>
      <c r="FCY62" s="173"/>
      <c r="FCZ62" s="173"/>
      <c r="FDA62" s="173"/>
      <c r="FDB62" s="173"/>
      <c r="FDC62" s="173"/>
      <c r="FDD62" s="173"/>
      <c r="FDE62" s="173"/>
      <c r="FDF62" s="173"/>
      <c r="FDG62" s="173"/>
      <c r="FDH62" s="173"/>
      <c r="FDI62" s="173"/>
      <c r="FDJ62" s="173"/>
      <c r="FDK62" s="173"/>
      <c r="FDL62" s="173"/>
      <c r="FDM62" s="173"/>
      <c r="FDN62" s="173"/>
      <c r="FDO62" s="173"/>
      <c r="FDP62" s="173"/>
      <c r="FDQ62" s="173"/>
      <c r="FDR62" s="173"/>
      <c r="FDS62" s="173"/>
      <c r="FDT62" s="173"/>
      <c r="FDU62" s="173"/>
      <c r="FDV62" s="173"/>
      <c r="FDW62" s="173"/>
      <c r="FDX62" s="173"/>
      <c r="FDY62" s="173"/>
      <c r="FDZ62" s="173"/>
      <c r="FEA62" s="173"/>
      <c r="FEB62" s="173"/>
      <c r="FEC62" s="173"/>
      <c r="FED62" s="173"/>
      <c r="FEE62" s="173"/>
      <c r="FEF62" s="173"/>
      <c r="FEG62" s="173"/>
      <c r="FEH62" s="173"/>
      <c r="FEI62" s="173"/>
      <c r="FEJ62" s="173"/>
      <c r="FEK62" s="173"/>
      <c r="FEL62" s="173"/>
      <c r="FEM62" s="173"/>
      <c r="FEN62" s="173"/>
      <c r="FEO62" s="173"/>
      <c r="FEP62" s="173"/>
      <c r="FEQ62" s="173"/>
      <c r="FER62" s="173"/>
      <c r="FES62" s="173"/>
      <c r="FET62" s="173"/>
      <c r="FEU62" s="173"/>
      <c r="FEV62" s="173"/>
      <c r="FEW62" s="173"/>
      <c r="FEX62" s="173"/>
      <c r="FEY62" s="173"/>
      <c r="FEZ62" s="173"/>
      <c r="FFA62" s="173"/>
      <c r="FFB62" s="173"/>
      <c r="FFC62" s="173"/>
      <c r="FFD62" s="173"/>
      <c r="FFE62" s="173"/>
      <c r="FFF62" s="173"/>
      <c r="FFG62" s="173"/>
      <c r="FFH62" s="173"/>
      <c r="FFI62" s="173"/>
      <c r="FFJ62" s="173"/>
      <c r="FFK62" s="173"/>
      <c r="FFL62" s="173"/>
      <c r="FFM62" s="173"/>
      <c r="FFN62" s="173"/>
      <c r="FFO62" s="173"/>
      <c r="FFP62" s="173"/>
      <c r="FFQ62" s="173"/>
      <c r="FFR62" s="173"/>
      <c r="FFS62" s="173"/>
      <c r="FFT62" s="173"/>
      <c r="FFU62" s="173"/>
      <c r="FFV62" s="173"/>
      <c r="FFW62" s="173"/>
      <c r="FFX62" s="173"/>
      <c r="FFY62" s="173"/>
      <c r="FFZ62" s="173"/>
      <c r="FGA62" s="173"/>
      <c r="FGB62" s="173"/>
      <c r="FGC62" s="173"/>
      <c r="FGD62" s="173"/>
      <c r="FGE62" s="173"/>
      <c r="FGF62" s="173"/>
      <c r="FGG62" s="173"/>
      <c r="FGH62" s="173"/>
      <c r="FGI62" s="173"/>
      <c r="FGJ62" s="173"/>
      <c r="FGK62" s="173"/>
      <c r="FGL62" s="173"/>
      <c r="FGM62" s="173"/>
      <c r="FGN62" s="173"/>
      <c r="FGO62" s="173"/>
      <c r="FGP62" s="173"/>
      <c r="FGQ62" s="173"/>
      <c r="FGR62" s="173"/>
      <c r="FGS62" s="173"/>
      <c r="FGT62" s="173"/>
      <c r="FGU62" s="173"/>
      <c r="FGV62" s="173"/>
      <c r="FGW62" s="173"/>
      <c r="FGX62" s="173"/>
      <c r="FGY62" s="173"/>
      <c r="FGZ62" s="173"/>
      <c r="FHA62" s="173"/>
      <c r="FHB62" s="173"/>
      <c r="FHC62" s="173"/>
      <c r="FHD62" s="173"/>
      <c r="FHE62" s="173"/>
      <c r="FHF62" s="173"/>
      <c r="FHG62" s="173"/>
      <c r="FHH62" s="173"/>
      <c r="FHI62" s="173"/>
      <c r="FHJ62" s="173"/>
      <c r="FHK62" s="173"/>
      <c r="FHL62" s="173"/>
      <c r="FHM62" s="173"/>
      <c r="FHN62" s="173"/>
      <c r="FHO62" s="173"/>
      <c r="FHP62" s="173"/>
      <c r="FHQ62" s="173"/>
      <c r="FHR62" s="173"/>
      <c r="FHS62" s="173"/>
      <c r="FHT62" s="173"/>
      <c r="FHU62" s="173"/>
      <c r="FHV62" s="173"/>
      <c r="FHW62" s="173"/>
      <c r="FHX62" s="173"/>
      <c r="FHY62" s="173"/>
      <c r="FHZ62" s="173"/>
      <c r="FIA62" s="173"/>
      <c r="FIB62" s="173"/>
      <c r="FIC62" s="173"/>
      <c r="FID62" s="173"/>
      <c r="FIE62" s="173"/>
      <c r="FIF62" s="173"/>
      <c r="FIG62" s="173"/>
      <c r="FIH62" s="173"/>
      <c r="FII62" s="173"/>
      <c r="FIJ62" s="173"/>
      <c r="FIK62" s="173"/>
      <c r="FIL62" s="173"/>
      <c r="FIM62" s="173"/>
      <c r="FIN62" s="173"/>
      <c r="FIO62" s="173"/>
      <c r="FIP62" s="173"/>
      <c r="FIQ62" s="173"/>
      <c r="FIR62" s="173"/>
      <c r="FIS62" s="173"/>
      <c r="FIT62" s="173"/>
      <c r="FIU62" s="173"/>
      <c r="FIV62" s="173"/>
      <c r="FIW62" s="173"/>
      <c r="FIX62" s="173"/>
      <c r="FIY62" s="173"/>
      <c r="FIZ62" s="173"/>
      <c r="FJA62" s="173"/>
      <c r="FJB62" s="173"/>
      <c r="FJC62" s="173"/>
      <c r="FJD62" s="173"/>
      <c r="FJE62" s="173"/>
      <c r="FJF62" s="173"/>
      <c r="FJG62" s="173"/>
      <c r="FJH62" s="173"/>
      <c r="FJI62" s="173"/>
      <c r="FJJ62" s="173"/>
      <c r="FJK62" s="173"/>
      <c r="FJL62" s="173"/>
      <c r="FJM62" s="173"/>
      <c r="FJN62" s="173"/>
      <c r="FJO62" s="173"/>
      <c r="FJP62" s="173"/>
      <c r="FJQ62" s="173"/>
      <c r="FJR62" s="173"/>
      <c r="FJS62" s="173"/>
      <c r="FJT62" s="173"/>
      <c r="FJU62" s="173"/>
      <c r="FJV62" s="173"/>
      <c r="FJW62" s="173"/>
      <c r="FJX62" s="173"/>
      <c r="FJY62" s="173"/>
      <c r="FJZ62" s="173"/>
      <c r="FKA62" s="173"/>
      <c r="FKB62" s="173"/>
      <c r="FKC62" s="173"/>
      <c r="FKD62" s="173"/>
      <c r="FKE62" s="173"/>
      <c r="FKF62" s="173"/>
      <c r="FKG62" s="173"/>
      <c r="FKH62" s="173"/>
      <c r="FKI62" s="173"/>
      <c r="FKJ62" s="173"/>
      <c r="FKK62" s="173"/>
      <c r="FKL62" s="173"/>
      <c r="FKM62" s="173"/>
      <c r="FKN62" s="173"/>
      <c r="FKO62" s="173"/>
      <c r="FKP62" s="173"/>
      <c r="FKQ62" s="173"/>
      <c r="FKR62" s="173"/>
      <c r="FKS62" s="173"/>
      <c r="FKT62" s="173"/>
      <c r="FKU62" s="173"/>
      <c r="FKV62" s="173"/>
      <c r="FKW62" s="173"/>
      <c r="FKX62" s="173"/>
      <c r="FKY62" s="173"/>
      <c r="FKZ62" s="173"/>
      <c r="FLA62" s="173"/>
      <c r="FLB62" s="173"/>
      <c r="FLC62" s="173"/>
      <c r="FLD62" s="173"/>
      <c r="FLE62" s="173"/>
      <c r="FLF62" s="173"/>
      <c r="FLG62" s="173"/>
      <c r="FLH62" s="173"/>
      <c r="FLI62" s="173"/>
      <c r="FLJ62" s="173"/>
      <c r="FLK62" s="173"/>
      <c r="FLL62" s="173"/>
      <c r="FLM62" s="173"/>
      <c r="FLN62" s="173"/>
      <c r="FLO62" s="173"/>
      <c r="FLP62" s="173"/>
      <c r="FLQ62" s="173"/>
      <c r="FLR62" s="173"/>
      <c r="FLS62" s="173"/>
      <c r="FLT62" s="173"/>
      <c r="FLU62" s="173"/>
      <c r="FLV62" s="173"/>
      <c r="FLW62" s="173"/>
      <c r="FLX62" s="173"/>
      <c r="FLY62" s="173"/>
      <c r="FLZ62" s="173"/>
      <c r="FMA62" s="173"/>
      <c r="FMB62" s="173"/>
      <c r="FMC62" s="173"/>
      <c r="FMD62" s="173"/>
      <c r="FME62" s="173"/>
      <c r="FMF62" s="173"/>
      <c r="FMG62" s="173"/>
      <c r="FMH62" s="173"/>
      <c r="FMI62" s="173"/>
      <c r="FMJ62" s="173"/>
      <c r="FMK62" s="173"/>
      <c r="FML62" s="173"/>
      <c r="FMM62" s="173"/>
      <c r="FMN62" s="173"/>
      <c r="FMO62" s="173"/>
      <c r="FMP62" s="173"/>
      <c r="FMQ62" s="173"/>
      <c r="FMR62" s="173"/>
      <c r="FMS62" s="173"/>
      <c r="FMT62" s="173"/>
      <c r="FMU62" s="173"/>
      <c r="FMV62" s="173"/>
      <c r="FMW62" s="173"/>
      <c r="FMX62" s="173"/>
      <c r="FMY62" s="173"/>
      <c r="FMZ62" s="173"/>
      <c r="FNA62" s="173"/>
      <c r="FNB62" s="173"/>
      <c r="FNC62" s="173"/>
      <c r="FND62" s="173"/>
      <c r="FNE62" s="173"/>
      <c r="FNF62" s="173"/>
      <c r="FNG62" s="173"/>
      <c r="FNH62" s="173"/>
      <c r="FNI62" s="173"/>
      <c r="FNJ62" s="173"/>
      <c r="FNK62" s="173"/>
      <c r="FNL62" s="173"/>
      <c r="FNM62" s="173"/>
      <c r="FNN62" s="173"/>
      <c r="FNO62" s="173"/>
      <c r="FNP62" s="173"/>
      <c r="FNQ62" s="173"/>
      <c r="FNR62" s="173"/>
      <c r="FNS62" s="173"/>
      <c r="FNT62" s="173"/>
      <c r="FNU62" s="173"/>
      <c r="FNV62" s="173"/>
      <c r="FNW62" s="173"/>
      <c r="FNX62" s="173"/>
      <c r="FNY62" s="173"/>
      <c r="FNZ62" s="173"/>
      <c r="FOA62" s="173"/>
      <c r="FOB62" s="173"/>
      <c r="FOC62" s="173"/>
      <c r="FOD62" s="173"/>
      <c r="FOE62" s="173"/>
      <c r="FOF62" s="173"/>
      <c r="FOG62" s="173"/>
      <c r="FOH62" s="173"/>
      <c r="FOI62" s="173"/>
      <c r="FOJ62" s="173"/>
      <c r="FOK62" s="173"/>
      <c r="FOL62" s="173"/>
      <c r="FOM62" s="173"/>
      <c r="FON62" s="173"/>
      <c r="FOO62" s="173"/>
      <c r="FOP62" s="173"/>
      <c r="FOQ62" s="173"/>
      <c r="FOR62" s="173"/>
      <c r="FOS62" s="173"/>
      <c r="FOT62" s="173"/>
      <c r="FOU62" s="173"/>
      <c r="FOV62" s="173"/>
      <c r="FOW62" s="173"/>
      <c r="FOX62" s="173"/>
      <c r="FOY62" s="173"/>
      <c r="FOZ62" s="173"/>
      <c r="FPA62" s="173"/>
      <c r="FPB62" s="173"/>
      <c r="FPC62" s="173"/>
      <c r="FPD62" s="173"/>
      <c r="FPE62" s="173"/>
      <c r="FPF62" s="173"/>
      <c r="FPG62" s="173"/>
      <c r="FPH62" s="173"/>
      <c r="FPI62" s="173"/>
      <c r="FPJ62" s="173"/>
      <c r="FPK62" s="173"/>
      <c r="FPL62" s="173"/>
      <c r="FPM62" s="173"/>
      <c r="FPN62" s="173"/>
      <c r="FPO62" s="173"/>
      <c r="FPP62" s="173"/>
      <c r="FPQ62" s="173"/>
      <c r="FPR62" s="173"/>
      <c r="FPS62" s="173"/>
      <c r="FPT62" s="173"/>
      <c r="FPU62" s="173"/>
      <c r="FPV62" s="173"/>
      <c r="FPW62" s="173"/>
      <c r="FPX62" s="173"/>
      <c r="FPY62" s="173"/>
      <c r="FPZ62" s="173"/>
      <c r="FQA62" s="173"/>
      <c r="FQB62" s="173"/>
      <c r="FQC62" s="173"/>
      <c r="FQD62" s="173"/>
      <c r="FQE62" s="173"/>
      <c r="FQF62" s="173"/>
      <c r="FQG62" s="173"/>
      <c r="FQH62" s="173"/>
      <c r="FQI62" s="173"/>
      <c r="FQJ62" s="173"/>
      <c r="FQK62" s="173"/>
      <c r="FQL62" s="173"/>
      <c r="FQM62" s="173"/>
      <c r="FQN62" s="173"/>
      <c r="FQO62" s="173"/>
      <c r="FQP62" s="173"/>
      <c r="FQQ62" s="173"/>
      <c r="FQR62" s="173"/>
      <c r="FQS62" s="173"/>
      <c r="FQT62" s="173"/>
      <c r="FQU62" s="173"/>
      <c r="FQV62" s="173"/>
      <c r="FQW62" s="173"/>
      <c r="FQX62" s="173"/>
      <c r="FQY62" s="173"/>
      <c r="FQZ62" s="173"/>
      <c r="FRA62" s="173"/>
      <c r="FRB62" s="173"/>
      <c r="FRC62" s="173"/>
      <c r="FRD62" s="173"/>
      <c r="FRE62" s="173"/>
      <c r="FRF62" s="173"/>
      <c r="FRG62" s="173"/>
      <c r="FRH62" s="173"/>
      <c r="FRI62" s="173"/>
      <c r="FRJ62" s="173"/>
      <c r="FRK62" s="173"/>
      <c r="FRL62" s="173"/>
      <c r="FRM62" s="173"/>
      <c r="FRN62" s="173"/>
      <c r="FRO62" s="173"/>
      <c r="FRP62" s="173"/>
      <c r="FRQ62" s="173"/>
      <c r="FRR62" s="173"/>
      <c r="FRS62" s="173"/>
      <c r="FRT62" s="173"/>
      <c r="FRU62" s="173"/>
      <c r="FRV62" s="173"/>
      <c r="FRW62" s="173"/>
      <c r="FRX62" s="173"/>
      <c r="FRY62" s="173"/>
      <c r="FRZ62" s="173"/>
      <c r="FSA62" s="173"/>
      <c r="FSB62" s="173"/>
      <c r="FSC62" s="173"/>
      <c r="FSD62" s="173"/>
      <c r="FSE62" s="173"/>
      <c r="FSF62" s="173"/>
      <c r="FSG62" s="173"/>
      <c r="FSH62" s="173"/>
      <c r="FSI62" s="173"/>
      <c r="FSJ62" s="173"/>
      <c r="FSK62" s="173"/>
      <c r="FSL62" s="173"/>
      <c r="FSM62" s="173"/>
      <c r="FSN62" s="173"/>
      <c r="FSO62" s="173"/>
      <c r="FSP62" s="173"/>
      <c r="FSQ62" s="173"/>
      <c r="FSR62" s="173"/>
      <c r="FSS62" s="173"/>
      <c r="FST62" s="173"/>
      <c r="FSU62" s="173"/>
      <c r="FSV62" s="173"/>
      <c r="FSW62" s="173"/>
      <c r="FSX62" s="173"/>
      <c r="FSY62" s="173"/>
      <c r="FSZ62" s="173"/>
      <c r="FTA62" s="173"/>
      <c r="FTB62" s="173"/>
      <c r="FTC62" s="173"/>
      <c r="FTD62" s="173"/>
      <c r="FTE62" s="173"/>
      <c r="FTF62" s="173"/>
      <c r="FTG62" s="173"/>
      <c r="FTH62" s="173"/>
      <c r="FTI62" s="173"/>
      <c r="FTJ62" s="173"/>
      <c r="FTK62" s="173"/>
      <c r="FTL62" s="173"/>
      <c r="FTM62" s="173"/>
      <c r="FTN62" s="173"/>
      <c r="FTO62" s="173"/>
      <c r="FTP62" s="173"/>
      <c r="FTQ62" s="173"/>
      <c r="FTR62" s="173"/>
      <c r="FTS62" s="173"/>
      <c r="FTT62" s="173"/>
      <c r="FTU62" s="173"/>
      <c r="FTV62" s="173"/>
      <c r="FTW62" s="173"/>
      <c r="FTX62" s="173"/>
      <c r="FTY62" s="173"/>
      <c r="FTZ62" s="173"/>
      <c r="FUA62" s="173"/>
      <c r="FUB62" s="173"/>
      <c r="FUC62" s="173"/>
      <c r="FUD62" s="173"/>
      <c r="FUE62" s="173"/>
      <c r="FUF62" s="173"/>
      <c r="FUG62" s="173"/>
      <c r="FUH62" s="173"/>
      <c r="FUI62" s="173"/>
      <c r="FUJ62" s="173"/>
      <c r="FUK62" s="173"/>
      <c r="FUL62" s="173"/>
      <c r="FUM62" s="173"/>
      <c r="FUN62" s="173"/>
      <c r="FUO62" s="173"/>
      <c r="FUP62" s="173"/>
      <c r="FUQ62" s="173"/>
      <c r="FUR62" s="173"/>
      <c r="FUS62" s="173"/>
      <c r="FUT62" s="173"/>
      <c r="FUU62" s="173"/>
      <c r="FUV62" s="173"/>
      <c r="FUW62" s="173"/>
      <c r="FUX62" s="173"/>
      <c r="FUY62" s="173"/>
      <c r="FUZ62" s="173"/>
      <c r="FVA62" s="173"/>
      <c r="FVB62" s="173"/>
      <c r="FVC62" s="173"/>
      <c r="FVD62" s="173"/>
      <c r="FVE62" s="173"/>
      <c r="FVF62" s="173"/>
      <c r="FVG62" s="173"/>
      <c r="FVH62" s="173"/>
      <c r="FVI62" s="173"/>
      <c r="FVJ62" s="173"/>
      <c r="FVK62" s="173"/>
      <c r="FVL62" s="173"/>
      <c r="FVM62" s="173"/>
      <c r="FVN62" s="173"/>
      <c r="FVO62" s="173"/>
      <c r="FVP62" s="173"/>
      <c r="FVQ62" s="173"/>
      <c r="FVR62" s="173"/>
      <c r="FVS62" s="173"/>
      <c r="FVT62" s="173"/>
      <c r="FVU62" s="173"/>
      <c r="FVV62" s="173"/>
      <c r="FVW62" s="173"/>
      <c r="FVX62" s="173"/>
      <c r="FVY62" s="173"/>
      <c r="FVZ62" s="173"/>
      <c r="FWA62" s="173"/>
      <c r="FWB62" s="173"/>
      <c r="FWC62" s="173"/>
      <c r="FWD62" s="173"/>
      <c r="FWE62" s="173"/>
      <c r="FWF62" s="173"/>
      <c r="FWG62" s="173"/>
      <c r="FWH62" s="173"/>
      <c r="FWI62" s="173"/>
      <c r="FWJ62" s="173"/>
      <c r="FWK62" s="173"/>
      <c r="FWL62" s="173"/>
      <c r="FWM62" s="173"/>
      <c r="FWN62" s="173"/>
      <c r="FWO62" s="173"/>
      <c r="FWP62" s="173"/>
      <c r="FWQ62" s="173"/>
      <c r="FWR62" s="173"/>
      <c r="FWS62" s="173"/>
      <c r="FWT62" s="173"/>
      <c r="FWU62" s="173"/>
      <c r="FWV62" s="173"/>
      <c r="FWW62" s="173"/>
      <c r="FWX62" s="173"/>
      <c r="FWY62" s="173"/>
      <c r="FWZ62" s="173"/>
      <c r="FXA62" s="173"/>
      <c r="FXB62" s="173"/>
      <c r="FXC62" s="173"/>
      <c r="FXD62" s="173"/>
      <c r="FXE62" s="173"/>
      <c r="FXF62" s="173"/>
      <c r="FXG62" s="173"/>
      <c r="FXH62" s="173"/>
      <c r="FXI62" s="173"/>
      <c r="FXJ62" s="173"/>
      <c r="FXK62" s="173"/>
      <c r="FXL62" s="173"/>
      <c r="FXM62" s="173"/>
      <c r="FXN62" s="173"/>
      <c r="FXO62" s="173"/>
      <c r="FXP62" s="173"/>
      <c r="FXQ62" s="173"/>
      <c r="FXR62" s="173"/>
      <c r="FXS62" s="173"/>
      <c r="FXT62" s="173"/>
      <c r="FXU62" s="173"/>
      <c r="FXV62" s="173"/>
      <c r="FXW62" s="173"/>
      <c r="FXX62" s="173"/>
      <c r="FXY62" s="173"/>
      <c r="FXZ62" s="173"/>
      <c r="FYA62" s="173"/>
      <c r="FYB62" s="173"/>
      <c r="FYC62" s="173"/>
      <c r="FYD62" s="173"/>
      <c r="FYE62" s="173"/>
      <c r="FYF62" s="173"/>
      <c r="FYG62" s="173"/>
      <c r="FYH62" s="173"/>
      <c r="FYI62" s="173"/>
      <c r="FYJ62" s="173"/>
      <c r="FYK62" s="173"/>
      <c r="FYL62" s="173"/>
      <c r="FYM62" s="173"/>
      <c r="FYN62" s="173"/>
      <c r="FYO62" s="173"/>
      <c r="FYP62" s="173"/>
      <c r="FYQ62" s="173"/>
      <c r="FYR62" s="173"/>
      <c r="FYS62" s="173"/>
      <c r="FYT62" s="173"/>
      <c r="FYU62" s="173"/>
      <c r="FYV62" s="173"/>
      <c r="FYW62" s="173"/>
      <c r="FYX62" s="173"/>
      <c r="FYY62" s="173"/>
      <c r="FYZ62" s="173"/>
      <c r="FZA62" s="173"/>
      <c r="FZB62" s="173"/>
      <c r="FZC62" s="173"/>
      <c r="FZD62" s="173"/>
      <c r="FZE62" s="173"/>
      <c r="FZF62" s="173"/>
      <c r="FZG62" s="173"/>
      <c r="FZH62" s="173"/>
      <c r="FZI62" s="173"/>
      <c r="FZJ62" s="173"/>
      <c r="FZK62" s="173"/>
      <c r="FZL62" s="173"/>
      <c r="FZM62" s="173"/>
      <c r="FZN62" s="173"/>
      <c r="FZO62" s="173"/>
      <c r="FZP62" s="173"/>
      <c r="FZQ62" s="173"/>
      <c r="FZR62" s="173"/>
      <c r="FZS62" s="173"/>
      <c r="FZT62" s="173"/>
      <c r="FZU62" s="173"/>
      <c r="FZV62" s="173"/>
      <c r="FZW62" s="173"/>
      <c r="FZX62" s="173"/>
      <c r="FZY62" s="173"/>
      <c r="FZZ62" s="173"/>
      <c r="GAA62" s="173"/>
      <c r="GAB62" s="173"/>
      <c r="GAC62" s="173"/>
      <c r="GAD62" s="173"/>
      <c r="GAE62" s="173"/>
      <c r="GAF62" s="173"/>
      <c r="GAG62" s="173"/>
      <c r="GAH62" s="173"/>
      <c r="GAI62" s="173"/>
      <c r="GAJ62" s="173"/>
      <c r="GAK62" s="173"/>
      <c r="GAL62" s="173"/>
      <c r="GAM62" s="173"/>
      <c r="GAN62" s="173"/>
      <c r="GAO62" s="173"/>
      <c r="GAP62" s="173"/>
      <c r="GAQ62" s="173"/>
      <c r="GAR62" s="173"/>
      <c r="GAS62" s="173"/>
      <c r="GAT62" s="173"/>
      <c r="GAU62" s="173"/>
      <c r="GAV62" s="173"/>
      <c r="GAW62" s="173"/>
      <c r="GAX62" s="173"/>
      <c r="GAY62" s="173"/>
      <c r="GAZ62" s="173"/>
      <c r="GBA62" s="173"/>
      <c r="GBB62" s="173"/>
      <c r="GBC62" s="173"/>
      <c r="GBD62" s="173"/>
      <c r="GBE62" s="173"/>
      <c r="GBF62" s="173"/>
      <c r="GBG62" s="173"/>
      <c r="GBH62" s="173"/>
      <c r="GBI62" s="173"/>
      <c r="GBJ62" s="173"/>
      <c r="GBK62" s="173"/>
      <c r="GBL62" s="173"/>
      <c r="GBM62" s="173"/>
      <c r="GBN62" s="173"/>
      <c r="GBO62" s="173"/>
      <c r="GBP62" s="173"/>
      <c r="GBQ62" s="173"/>
      <c r="GBR62" s="173"/>
      <c r="GBS62" s="173"/>
      <c r="GBT62" s="173"/>
      <c r="GBU62" s="173"/>
      <c r="GBV62" s="173"/>
      <c r="GBW62" s="173"/>
      <c r="GBX62" s="173"/>
      <c r="GBY62" s="173"/>
      <c r="GBZ62" s="173"/>
      <c r="GCA62" s="173"/>
      <c r="GCB62" s="173"/>
      <c r="GCC62" s="173"/>
      <c r="GCD62" s="173"/>
      <c r="GCE62" s="173"/>
      <c r="GCF62" s="173"/>
      <c r="GCG62" s="173"/>
      <c r="GCH62" s="173"/>
      <c r="GCI62" s="173"/>
      <c r="GCJ62" s="173"/>
      <c r="GCK62" s="173"/>
      <c r="GCL62" s="173"/>
      <c r="GCM62" s="173"/>
      <c r="GCN62" s="173"/>
      <c r="GCO62" s="173"/>
      <c r="GCP62" s="173"/>
      <c r="GCQ62" s="173"/>
      <c r="GCR62" s="173"/>
      <c r="GCS62" s="173"/>
      <c r="GCT62" s="173"/>
      <c r="GCU62" s="173"/>
      <c r="GCV62" s="173"/>
      <c r="GCW62" s="173"/>
      <c r="GCX62" s="173"/>
      <c r="GCY62" s="173"/>
      <c r="GCZ62" s="173"/>
      <c r="GDA62" s="173"/>
      <c r="GDB62" s="173"/>
      <c r="GDC62" s="173"/>
      <c r="GDD62" s="173"/>
      <c r="GDE62" s="173"/>
      <c r="GDF62" s="173"/>
      <c r="GDG62" s="173"/>
      <c r="GDH62" s="173"/>
      <c r="GDI62" s="173"/>
      <c r="GDJ62" s="173"/>
      <c r="GDK62" s="173"/>
      <c r="GDL62" s="173"/>
      <c r="GDM62" s="173"/>
      <c r="GDN62" s="173"/>
      <c r="GDO62" s="173"/>
      <c r="GDP62" s="173"/>
      <c r="GDQ62" s="173"/>
      <c r="GDR62" s="173"/>
      <c r="GDS62" s="173"/>
      <c r="GDT62" s="173"/>
      <c r="GDU62" s="173"/>
      <c r="GDV62" s="173"/>
      <c r="GDW62" s="173"/>
      <c r="GDX62" s="173"/>
      <c r="GDY62" s="173"/>
      <c r="GDZ62" s="173"/>
      <c r="GEA62" s="173"/>
      <c r="GEB62" s="173"/>
      <c r="GEC62" s="173"/>
      <c r="GED62" s="173"/>
      <c r="GEE62" s="173"/>
      <c r="GEF62" s="173"/>
      <c r="GEG62" s="173"/>
      <c r="GEH62" s="173"/>
      <c r="GEI62" s="173"/>
      <c r="GEJ62" s="173"/>
      <c r="GEK62" s="173"/>
      <c r="GEL62" s="173"/>
      <c r="GEM62" s="173"/>
      <c r="GEN62" s="173"/>
      <c r="GEO62" s="173"/>
      <c r="GEP62" s="173"/>
      <c r="GEQ62" s="173"/>
      <c r="GER62" s="173"/>
      <c r="GES62" s="173"/>
      <c r="GET62" s="173"/>
      <c r="GEU62" s="173"/>
      <c r="GEV62" s="173"/>
      <c r="GEW62" s="173"/>
      <c r="GEX62" s="173"/>
      <c r="GEY62" s="173"/>
      <c r="GEZ62" s="173"/>
      <c r="GFA62" s="173"/>
      <c r="GFB62" s="173"/>
      <c r="GFC62" s="173"/>
      <c r="GFD62" s="173"/>
      <c r="GFE62" s="173"/>
      <c r="GFF62" s="173"/>
      <c r="GFG62" s="173"/>
      <c r="GFH62" s="173"/>
      <c r="GFI62" s="173"/>
      <c r="GFJ62" s="173"/>
      <c r="GFK62" s="173"/>
      <c r="GFL62" s="173"/>
      <c r="GFM62" s="173"/>
      <c r="GFN62" s="173"/>
      <c r="GFO62" s="173"/>
      <c r="GFP62" s="173"/>
      <c r="GFQ62" s="173"/>
      <c r="GFR62" s="173"/>
      <c r="GFS62" s="173"/>
      <c r="GFT62" s="173"/>
      <c r="GFU62" s="173"/>
      <c r="GFV62" s="173"/>
      <c r="GFW62" s="173"/>
      <c r="GFX62" s="173"/>
      <c r="GFY62" s="173"/>
      <c r="GFZ62" s="173"/>
      <c r="GGA62" s="173"/>
      <c r="GGB62" s="173"/>
      <c r="GGC62" s="173"/>
      <c r="GGD62" s="173"/>
      <c r="GGE62" s="173"/>
      <c r="GGF62" s="173"/>
      <c r="GGG62" s="173"/>
      <c r="GGH62" s="173"/>
      <c r="GGI62" s="173"/>
      <c r="GGJ62" s="173"/>
      <c r="GGK62" s="173"/>
      <c r="GGL62" s="173"/>
      <c r="GGM62" s="173"/>
      <c r="GGN62" s="173"/>
      <c r="GGO62" s="173"/>
      <c r="GGP62" s="173"/>
      <c r="GGQ62" s="173"/>
      <c r="GGR62" s="173"/>
      <c r="GGS62" s="173"/>
      <c r="GGT62" s="173"/>
      <c r="GGU62" s="173"/>
      <c r="GGV62" s="173"/>
      <c r="GGW62" s="173"/>
      <c r="GGX62" s="173"/>
      <c r="GGY62" s="173"/>
      <c r="GGZ62" s="173"/>
      <c r="GHA62" s="173"/>
      <c r="GHB62" s="173"/>
      <c r="GHC62" s="173"/>
      <c r="GHD62" s="173"/>
      <c r="GHE62" s="173"/>
      <c r="GHF62" s="173"/>
      <c r="GHG62" s="173"/>
      <c r="GHH62" s="173"/>
      <c r="GHI62" s="173"/>
      <c r="GHJ62" s="173"/>
      <c r="GHK62" s="173"/>
      <c r="GHL62" s="173"/>
      <c r="GHM62" s="173"/>
      <c r="GHN62" s="173"/>
      <c r="GHO62" s="173"/>
      <c r="GHP62" s="173"/>
      <c r="GHQ62" s="173"/>
      <c r="GHR62" s="173"/>
      <c r="GHS62" s="173"/>
      <c r="GHT62" s="173"/>
      <c r="GHU62" s="173"/>
      <c r="GHV62" s="173"/>
      <c r="GHW62" s="173"/>
      <c r="GHX62" s="173"/>
      <c r="GHY62" s="173"/>
      <c r="GHZ62" s="173"/>
      <c r="GIA62" s="173"/>
      <c r="GIB62" s="173"/>
      <c r="GIC62" s="173"/>
      <c r="GID62" s="173"/>
      <c r="GIE62" s="173"/>
      <c r="GIF62" s="173"/>
      <c r="GIG62" s="173"/>
      <c r="GIH62" s="173"/>
      <c r="GII62" s="173"/>
      <c r="GIJ62" s="173"/>
      <c r="GIK62" s="173"/>
      <c r="GIL62" s="173"/>
      <c r="GIM62" s="173"/>
      <c r="GIN62" s="173"/>
      <c r="GIO62" s="173"/>
      <c r="GIP62" s="173"/>
      <c r="GIQ62" s="173"/>
      <c r="GIR62" s="173"/>
      <c r="GIS62" s="173"/>
      <c r="GIT62" s="173"/>
      <c r="GIU62" s="173"/>
      <c r="GIV62" s="173"/>
      <c r="GIW62" s="173"/>
      <c r="GIX62" s="173"/>
      <c r="GIY62" s="173"/>
      <c r="GIZ62" s="173"/>
      <c r="GJA62" s="173"/>
      <c r="GJB62" s="173"/>
      <c r="GJC62" s="173"/>
      <c r="GJD62" s="173"/>
      <c r="GJE62" s="173"/>
      <c r="GJF62" s="173"/>
      <c r="GJG62" s="173"/>
      <c r="GJH62" s="173"/>
      <c r="GJI62" s="173"/>
      <c r="GJJ62" s="173"/>
      <c r="GJK62" s="173"/>
      <c r="GJL62" s="173"/>
      <c r="GJM62" s="173"/>
      <c r="GJN62" s="173"/>
      <c r="GJO62" s="173"/>
      <c r="GJP62" s="173"/>
      <c r="GJQ62" s="173"/>
      <c r="GJR62" s="173"/>
      <c r="GJS62" s="173"/>
      <c r="GJT62" s="173"/>
      <c r="GJU62" s="173"/>
      <c r="GJV62" s="173"/>
      <c r="GJW62" s="173"/>
      <c r="GJX62" s="173"/>
      <c r="GJY62" s="173"/>
      <c r="GJZ62" s="173"/>
      <c r="GKA62" s="173"/>
      <c r="GKB62" s="173"/>
      <c r="GKC62" s="173"/>
      <c r="GKD62" s="173"/>
      <c r="GKE62" s="173"/>
      <c r="GKF62" s="173"/>
      <c r="GKG62" s="173"/>
      <c r="GKH62" s="173"/>
      <c r="GKI62" s="173"/>
      <c r="GKJ62" s="173"/>
      <c r="GKK62" s="173"/>
      <c r="GKL62" s="173"/>
      <c r="GKM62" s="173"/>
      <c r="GKN62" s="173"/>
      <c r="GKO62" s="173"/>
      <c r="GKP62" s="173"/>
      <c r="GKQ62" s="173"/>
      <c r="GKR62" s="173"/>
      <c r="GKS62" s="173"/>
      <c r="GKT62" s="173"/>
      <c r="GKU62" s="173"/>
      <c r="GKV62" s="173"/>
      <c r="GKW62" s="173"/>
      <c r="GKX62" s="173"/>
      <c r="GKY62" s="173"/>
      <c r="GKZ62" s="173"/>
      <c r="GLA62" s="173"/>
      <c r="GLB62" s="173"/>
      <c r="GLC62" s="173"/>
      <c r="GLD62" s="173"/>
      <c r="GLE62" s="173"/>
      <c r="GLF62" s="173"/>
      <c r="GLG62" s="173"/>
      <c r="GLH62" s="173"/>
      <c r="GLI62" s="173"/>
      <c r="GLJ62" s="173"/>
      <c r="GLK62" s="173"/>
      <c r="GLL62" s="173"/>
      <c r="GLM62" s="173"/>
      <c r="GLN62" s="173"/>
      <c r="GLO62" s="173"/>
      <c r="GLP62" s="173"/>
      <c r="GLQ62" s="173"/>
      <c r="GLR62" s="173"/>
      <c r="GLS62" s="173"/>
      <c r="GLT62" s="173"/>
      <c r="GLU62" s="173"/>
      <c r="GLV62" s="173"/>
      <c r="GLW62" s="173"/>
      <c r="GLX62" s="173"/>
      <c r="GLY62" s="173"/>
      <c r="GLZ62" s="173"/>
      <c r="GMA62" s="173"/>
      <c r="GMB62" s="173"/>
      <c r="GMC62" s="173"/>
      <c r="GMD62" s="173"/>
      <c r="GME62" s="173"/>
      <c r="GMF62" s="173"/>
      <c r="GMG62" s="173"/>
      <c r="GMH62" s="173"/>
      <c r="GMI62" s="173"/>
      <c r="GMJ62" s="173"/>
      <c r="GMK62" s="173"/>
      <c r="GML62" s="173"/>
      <c r="GMM62" s="173"/>
      <c r="GMN62" s="173"/>
      <c r="GMO62" s="173"/>
      <c r="GMP62" s="173"/>
      <c r="GMQ62" s="173"/>
      <c r="GMR62" s="173"/>
      <c r="GMS62" s="173"/>
      <c r="GMT62" s="173"/>
      <c r="GMU62" s="173"/>
      <c r="GMV62" s="173"/>
      <c r="GMW62" s="173"/>
      <c r="GMX62" s="173"/>
      <c r="GMY62" s="173"/>
      <c r="GMZ62" s="173"/>
      <c r="GNA62" s="173"/>
      <c r="GNB62" s="173"/>
      <c r="GNC62" s="173"/>
      <c r="GND62" s="173"/>
      <c r="GNE62" s="173"/>
      <c r="GNF62" s="173"/>
      <c r="GNG62" s="173"/>
      <c r="GNH62" s="173"/>
      <c r="GNI62" s="173"/>
      <c r="GNJ62" s="173"/>
      <c r="GNK62" s="173"/>
      <c r="GNL62" s="173"/>
      <c r="GNM62" s="173"/>
      <c r="GNN62" s="173"/>
      <c r="GNO62" s="173"/>
      <c r="GNP62" s="173"/>
      <c r="GNQ62" s="173"/>
      <c r="GNR62" s="173"/>
      <c r="GNS62" s="173"/>
      <c r="GNT62" s="173"/>
      <c r="GNU62" s="173"/>
      <c r="GNV62" s="173"/>
      <c r="GNW62" s="173"/>
      <c r="GNX62" s="173"/>
      <c r="GNY62" s="173"/>
      <c r="GNZ62" s="173"/>
      <c r="GOA62" s="173"/>
      <c r="GOB62" s="173"/>
      <c r="GOC62" s="173"/>
      <c r="GOD62" s="173"/>
      <c r="GOE62" s="173"/>
      <c r="GOF62" s="173"/>
      <c r="GOG62" s="173"/>
      <c r="GOH62" s="173"/>
      <c r="GOI62" s="173"/>
      <c r="GOJ62" s="173"/>
      <c r="GOK62" s="173"/>
      <c r="GOL62" s="173"/>
      <c r="GOM62" s="173"/>
      <c r="GON62" s="173"/>
      <c r="GOO62" s="173"/>
      <c r="GOP62" s="173"/>
      <c r="GOQ62" s="173"/>
      <c r="GOR62" s="173"/>
      <c r="GOS62" s="173"/>
      <c r="GOT62" s="173"/>
      <c r="GOU62" s="173"/>
      <c r="GOV62" s="173"/>
      <c r="GOW62" s="173"/>
      <c r="GOX62" s="173"/>
      <c r="GOY62" s="173"/>
      <c r="GOZ62" s="173"/>
      <c r="GPA62" s="173"/>
      <c r="GPB62" s="173"/>
      <c r="GPC62" s="173"/>
      <c r="GPD62" s="173"/>
      <c r="GPE62" s="173"/>
      <c r="GPF62" s="173"/>
      <c r="GPG62" s="173"/>
      <c r="GPH62" s="173"/>
      <c r="GPI62" s="173"/>
      <c r="GPJ62" s="173"/>
      <c r="GPK62" s="173"/>
      <c r="GPL62" s="173"/>
      <c r="GPM62" s="173"/>
      <c r="GPN62" s="173"/>
      <c r="GPO62" s="173"/>
      <c r="GPP62" s="173"/>
      <c r="GPQ62" s="173"/>
      <c r="GPR62" s="173"/>
      <c r="GPS62" s="173"/>
      <c r="GPT62" s="173"/>
      <c r="GPU62" s="173"/>
      <c r="GPV62" s="173"/>
      <c r="GPW62" s="173"/>
      <c r="GPX62" s="173"/>
      <c r="GPY62" s="173"/>
      <c r="GPZ62" s="173"/>
      <c r="GQA62" s="173"/>
      <c r="GQB62" s="173"/>
      <c r="GQC62" s="173"/>
      <c r="GQD62" s="173"/>
      <c r="GQE62" s="173"/>
      <c r="GQF62" s="173"/>
      <c r="GQG62" s="173"/>
      <c r="GQH62" s="173"/>
      <c r="GQI62" s="173"/>
      <c r="GQJ62" s="173"/>
      <c r="GQK62" s="173"/>
      <c r="GQL62" s="173"/>
      <c r="GQM62" s="173"/>
      <c r="GQN62" s="173"/>
      <c r="GQO62" s="173"/>
      <c r="GQP62" s="173"/>
      <c r="GQQ62" s="173"/>
      <c r="GQR62" s="173"/>
      <c r="GQS62" s="173"/>
      <c r="GQT62" s="173"/>
      <c r="GQU62" s="173"/>
      <c r="GQV62" s="173"/>
      <c r="GQW62" s="173"/>
      <c r="GQX62" s="173"/>
      <c r="GQY62" s="173"/>
      <c r="GQZ62" s="173"/>
      <c r="GRA62" s="173"/>
      <c r="GRB62" s="173"/>
      <c r="GRC62" s="173"/>
      <c r="GRD62" s="173"/>
      <c r="GRE62" s="173"/>
      <c r="GRF62" s="173"/>
      <c r="GRG62" s="173"/>
      <c r="GRH62" s="173"/>
      <c r="GRI62" s="173"/>
      <c r="GRJ62" s="173"/>
      <c r="GRK62" s="173"/>
      <c r="GRL62" s="173"/>
      <c r="GRM62" s="173"/>
      <c r="GRN62" s="173"/>
      <c r="GRO62" s="173"/>
      <c r="GRP62" s="173"/>
      <c r="GRQ62" s="173"/>
      <c r="GRR62" s="173"/>
      <c r="GRS62" s="173"/>
      <c r="GRT62" s="173"/>
      <c r="GRU62" s="173"/>
      <c r="GRV62" s="173"/>
      <c r="GRW62" s="173"/>
      <c r="GRX62" s="173"/>
      <c r="GRY62" s="173"/>
      <c r="GRZ62" s="173"/>
      <c r="GSA62" s="173"/>
      <c r="GSB62" s="173"/>
      <c r="GSC62" s="173"/>
      <c r="GSD62" s="173"/>
      <c r="GSE62" s="173"/>
      <c r="GSF62" s="173"/>
      <c r="GSG62" s="173"/>
      <c r="GSH62" s="173"/>
      <c r="GSI62" s="173"/>
      <c r="GSJ62" s="173"/>
      <c r="GSK62" s="173"/>
      <c r="GSL62" s="173"/>
      <c r="GSM62" s="173"/>
      <c r="GSN62" s="173"/>
      <c r="GSO62" s="173"/>
      <c r="GSP62" s="173"/>
      <c r="GSQ62" s="173"/>
      <c r="GSR62" s="173"/>
      <c r="GSS62" s="173"/>
      <c r="GST62" s="173"/>
      <c r="GSU62" s="173"/>
      <c r="GSV62" s="173"/>
      <c r="GSW62" s="173"/>
      <c r="GSX62" s="173"/>
      <c r="GSY62" s="173"/>
      <c r="GSZ62" s="173"/>
      <c r="GTA62" s="173"/>
      <c r="GTB62" s="173"/>
      <c r="GTC62" s="173"/>
      <c r="GTD62" s="173"/>
      <c r="GTE62" s="173"/>
      <c r="GTF62" s="173"/>
      <c r="GTG62" s="173"/>
      <c r="GTH62" s="173"/>
      <c r="GTI62" s="173"/>
      <c r="GTJ62" s="173"/>
      <c r="GTK62" s="173"/>
      <c r="GTL62" s="173"/>
      <c r="GTM62" s="173"/>
      <c r="GTN62" s="173"/>
      <c r="GTO62" s="173"/>
      <c r="GTP62" s="173"/>
      <c r="GTQ62" s="173"/>
      <c r="GTR62" s="173"/>
      <c r="GTS62" s="173"/>
      <c r="GTT62" s="173"/>
      <c r="GTU62" s="173"/>
      <c r="GTV62" s="173"/>
      <c r="GTW62" s="173"/>
      <c r="GTX62" s="173"/>
      <c r="GTY62" s="173"/>
      <c r="GTZ62" s="173"/>
      <c r="GUA62" s="173"/>
      <c r="GUB62" s="173"/>
      <c r="GUC62" s="173"/>
      <c r="GUD62" s="173"/>
      <c r="GUE62" s="173"/>
      <c r="GUF62" s="173"/>
      <c r="GUG62" s="173"/>
      <c r="GUH62" s="173"/>
      <c r="GUI62" s="173"/>
      <c r="GUJ62" s="173"/>
      <c r="GUK62" s="173"/>
      <c r="GUL62" s="173"/>
      <c r="GUM62" s="173"/>
      <c r="GUN62" s="173"/>
      <c r="GUO62" s="173"/>
      <c r="GUP62" s="173"/>
      <c r="GUQ62" s="173"/>
      <c r="GUR62" s="173"/>
      <c r="GUS62" s="173"/>
      <c r="GUT62" s="173"/>
      <c r="GUU62" s="173"/>
      <c r="GUV62" s="173"/>
      <c r="GUW62" s="173"/>
      <c r="GUX62" s="173"/>
      <c r="GUY62" s="173"/>
      <c r="GUZ62" s="173"/>
      <c r="GVA62" s="173"/>
      <c r="GVB62" s="173"/>
      <c r="GVC62" s="173"/>
      <c r="GVD62" s="173"/>
      <c r="GVE62" s="173"/>
      <c r="GVF62" s="173"/>
      <c r="GVG62" s="173"/>
      <c r="GVH62" s="173"/>
      <c r="GVI62" s="173"/>
      <c r="GVJ62" s="173"/>
      <c r="GVK62" s="173"/>
      <c r="GVL62" s="173"/>
      <c r="GVM62" s="173"/>
      <c r="GVN62" s="173"/>
      <c r="GVO62" s="173"/>
      <c r="GVP62" s="173"/>
      <c r="GVQ62" s="173"/>
      <c r="GVR62" s="173"/>
      <c r="GVS62" s="173"/>
      <c r="GVT62" s="173"/>
      <c r="GVU62" s="173"/>
      <c r="GVV62" s="173"/>
      <c r="GVW62" s="173"/>
      <c r="GVX62" s="173"/>
      <c r="GVY62" s="173"/>
      <c r="GVZ62" s="173"/>
      <c r="GWA62" s="173"/>
      <c r="GWB62" s="173"/>
      <c r="GWC62" s="173"/>
      <c r="GWD62" s="173"/>
      <c r="GWE62" s="173"/>
      <c r="GWF62" s="173"/>
      <c r="GWG62" s="173"/>
      <c r="GWH62" s="173"/>
      <c r="GWI62" s="173"/>
      <c r="GWJ62" s="173"/>
      <c r="GWK62" s="173"/>
      <c r="GWL62" s="173"/>
      <c r="GWM62" s="173"/>
      <c r="GWN62" s="173"/>
      <c r="GWO62" s="173"/>
      <c r="GWP62" s="173"/>
      <c r="GWQ62" s="173"/>
      <c r="GWR62" s="173"/>
      <c r="GWS62" s="173"/>
      <c r="GWT62" s="173"/>
      <c r="GWU62" s="173"/>
      <c r="GWV62" s="173"/>
      <c r="GWW62" s="173"/>
      <c r="GWX62" s="173"/>
      <c r="GWY62" s="173"/>
      <c r="GWZ62" s="173"/>
      <c r="GXA62" s="173"/>
      <c r="GXB62" s="173"/>
      <c r="GXC62" s="173"/>
      <c r="GXD62" s="173"/>
      <c r="GXE62" s="173"/>
      <c r="GXF62" s="173"/>
      <c r="GXG62" s="173"/>
      <c r="GXH62" s="173"/>
      <c r="GXI62" s="173"/>
      <c r="GXJ62" s="173"/>
      <c r="GXK62" s="173"/>
      <c r="GXL62" s="173"/>
      <c r="GXM62" s="173"/>
      <c r="GXN62" s="173"/>
      <c r="GXO62" s="173"/>
      <c r="GXP62" s="173"/>
      <c r="GXQ62" s="173"/>
      <c r="GXR62" s="173"/>
      <c r="GXS62" s="173"/>
      <c r="GXT62" s="173"/>
      <c r="GXU62" s="173"/>
      <c r="GXV62" s="173"/>
      <c r="GXW62" s="173"/>
      <c r="GXX62" s="173"/>
      <c r="GXY62" s="173"/>
      <c r="GXZ62" s="173"/>
      <c r="GYA62" s="173"/>
      <c r="GYB62" s="173"/>
      <c r="GYC62" s="173"/>
      <c r="GYD62" s="173"/>
      <c r="GYE62" s="173"/>
      <c r="GYF62" s="173"/>
      <c r="GYG62" s="173"/>
      <c r="GYH62" s="173"/>
      <c r="GYI62" s="173"/>
      <c r="GYJ62" s="173"/>
      <c r="GYK62" s="173"/>
      <c r="GYL62" s="173"/>
      <c r="GYM62" s="173"/>
      <c r="GYN62" s="173"/>
      <c r="GYO62" s="173"/>
      <c r="GYP62" s="173"/>
      <c r="GYQ62" s="173"/>
      <c r="GYR62" s="173"/>
      <c r="GYS62" s="173"/>
      <c r="GYT62" s="173"/>
      <c r="GYU62" s="173"/>
      <c r="GYV62" s="173"/>
      <c r="GYW62" s="173"/>
      <c r="GYX62" s="173"/>
      <c r="GYY62" s="173"/>
      <c r="GYZ62" s="173"/>
      <c r="GZA62" s="173"/>
      <c r="GZB62" s="173"/>
      <c r="GZC62" s="173"/>
      <c r="GZD62" s="173"/>
      <c r="GZE62" s="173"/>
      <c r="GZF62" s="173"/>
      <c r="GZG62" s="173"/>
      <c r="GZH62" s="173"/>
      <c r="GZI62" s="173"/>
      <c r="GZJ62" s="173"/>
      <c r="GZK62" s="173"/>
      <c r="GZL62" s="173"/>
      <c r="GZM62" s="173"/>
      <c r="GZN62" s="173"/>
      <c r="GZO62" s="173"/>
      <c r="GZP62" s="173"/>
      <c r="GZQ62" s="173"/>
      <c r="GZR62" s="173"/>
      <c r="GZS62" s="173"/>
      <c r="GZT62" s="173"/>
      <c r="GZU62" s="173"/>
      <c r="GZV62" s="173"/>
      <c r="GZW62" s="173"/>
      <c r="GZX62" s="173"/>
      <c r="GZY62" s="173"/>
      <c r="GZZ62" s="173"/>
      <c r="HAA62" s="173"/>
      <c r="HAB62" s="173"/>
      <c r="HAC62" s="173"/>
      <c r="HAD62" s="173"/>
      <c r="HAE62" s="173"/>
      <c r="HAF62" s="173"/>
      <c r="HAG62" s="173"/>
      <c r="HAH62" s="173"/>
      <c r="HAI62" s="173"/>
      <c r="HAJ62" s="173"/>
      <c r="HAK62" s="173"/>
      <c r="HAL62" s="173"/>
      <c r="HAM62" s="173"/>
      <c r="HAN62" s="173"/>
      <c r="HAO62" s="173"/>
      <c r="HAP62" s="173"/>
      <c r="HAQ62" s="173"/>
      <c r="HAR62" s="173"/>
      <c r="HAS62" s="173"/>
      <c r="HAT62" s="173"/>
      <c r="HAU62" s="173"/>
      <c r="HAV62" s="173"/>
      <c r="HAW62" s="173"/>
      <c r="HAX62" s="173"/>
      <c r="HAY62" s="173"/>
      <c r="HAZ62" s="173"/>
      <c r="HBA62" s="173"/>
      <c r="HBB62" s="173"/>
      <c r="HBC62" s="173"/>
      <c r="HBD62" s="173"/>
      <c r="HBE62" s="173"/>
      <c r="HBF62" s="173"/>
      <c r="HBG62" s="173"/>
      <c r="HBH62" s="173"/>
      <c r="HBI62" s="173"/>
      <c r="HBJ62" s="173"/>
      <c r="HBK62" s="173"/>
      <c r="HBL62" s="173"/>
      <c r="HBM62" s="173"/>
      <c r="HBN62" s="173"/>
      <c r="HBO62" s="173"/>
      <c r="HBP62" s="173"/>
      <c r="HBQ62" s="173"/>
      <c r="HBR62" s="173"/>
      <c r="HBS62" s="173"/>
      <c r="HBT62" s="173"/>
      <c r="HBU62" s="173"/>
      <c r="HBV62" s="173"/>
      <c r="HBW62" s="173"/>
      <c r="HBX62" s="173"/>
      <c r="HBY62" s="173"/>
      <c r="HBZ62" s="173"/>
      <c r="HCA62" s="173"/>
      <c r="HCB62" s="173"/>
      <c r="HCC62" s="173"/>
      <c r="HCD62" s="173"/>
      <c r="HCE62" s="173"/>
      <c r="HCF62" s="173"/>
      <c r="HCG62" s="173"/>
      <c r="HCH62" s="173"/>
      <c r="HCI62" s="173"/>
      <c r="HCJ62" s="173"/>
      <c r="HCK62" s="173"/>
      <c r="HCL62" s="173"/>
      <c r="HCM62" s="173"/>
      <c r="HCN62" s="173"/>
      <c r="HCO62" s="173"/>
      <c r="HCP62" s="173"/>
      <c r="HCQ62" s="173"/>
      <c r="HCR62" s="173"/>
      <c r="HCS62" s="173"/>
      <c r="HCT62" s="173"/>
      <c r="HCU62" s="173"/>
      <c r="HCV62" s="173"/>
      <c r="HCW62" s="173"/>
      <c r="HCX62" s="173"/>
      <c r="HCY62" s="173"/>
      <c r="HCZ62" s="173"/>
      <c r="HDA62" s="173"/>
      <c r="HDB62" s="173"/>
      <c r="HDC62" s="173"/>
      <c r="HDD62" s="173"/>
      <c r="HDE62" s="173"/>
      <c r="HDF62" s="173"/>
      <c r="HDG62" s="173"/>
      <c r="HDH62" s="173"/>
      <c r="HDI62" s="173"/>
      <c r="HDJ62" s="173"/>
      <c r="HDK62" s="173"/>
      <c r="HDL62" s="173"/>
      <c r="HDM62" s="173"/>
      <c r="HDN62" s="173"/>
      <c r="HDO62" s="173"/>
      <c r="HDP62" s="173"/>
      <c r="HDQ62" s="173"/>
      <c r="HDR62" s="173"/>
      <c r="HDS62" s="173"/>
      <c r="HDT62" s="173"/>
      <c r="HDU62" s="173"/>
      <c r="HDV62" s="173"/>
      <c r="HDW62" s="173"/>
      <c r="HDX62" s="173"/>
      <c r="HDY62" s="173"/>
      <c r="HDZ62" s="173"/>
      <c r="HEA62" s="173"/>
      <c r="HEB62" s="173"/>
      <c r="HEC62" s="173"/>
      <c r="HED62" s="173"/>
      <c r="HEE62" s="173"/>
      <c r="HEF62" s="173"/>
      <c r="HEG62" s="173"/>
      <c r="HEH62" s="173"/>
      <c r="HEI62" s="173"/>
      <c r="HEJ62" s="173"/>
      <c r="HEK62" s="173"/>
      <c r="HEL62" s="173"/>
      <c r="HEM62" s="173"/>
      <c r="HEN62" s="173"/>
      <c r="HEO62" s="173"/>
      <c r="HEP62" s="173"/>
      <c r="HEQ62" s="173"/>
      <c r="HER62" s="173"/>
      <c r="HES62" s="173"/>
      <c r="HET62" s="173"/>
      <c r="HEU62" s="173"/>
      <c r="HEV62" s="173"/>
      <c r="HEW62" s="173"/>
      <c r="HEX62" s="173"/>
      <c r="HEY62" s="173"/>
      <c r="HEZ62" s="173"/>
      <c r="HFA62" s="173"/>
      <c r="HFB62" s="173"/>
      <c r="HFC62" s="173"/>
      <c r="HFD62" s="173"/>
      <c r="HFE62" s="173"/>
      <c r="HFF62" s="173"/>
      <c r="HFG62" s="173"/>
      <c r="HFH62" s="173"/>
      <c r="HFI62" s="173"/>
      <c r="HFJ62" s="173"/>
      <c r="HFK62" s="173"/>
      <c r="HFL62" s="173"/>
      <c r="HFM62" s="173"/>
      <c r="HFN62" s="173"/>
      <c r="HFO62" s="173"/>
      <c r="HFP62" s="173"/>
      <c r="HFQ62" s="173"/>
      <c r="HFR62" s="173"/>
      <c r="HFS62" s="173"/>
      <c r="HFT62" s="173"/>
      <c r="HFU62" s="173"/>
      <c r="HFV62" s="173"/>
      <c r="HFW62" s="173"/>
      <c r="HFX62" s="173"/>
      <c r="HFY62" s="173"/>
      <c r="HFZ62" s="173"/>
      <c r="HGA62" s="173"/>
      <c r="HGB62" s="173"/>
      <c r="HGC62" s="173"/>
      <c r="HGD62" s="173"/>
      <c r="HGE62" s="173"/>
      <c r="HGF62" s="173"/>
      <c r="HGG62" s="173"/>
      <c r="HGH62" s="173"/>
      <c r="HGI62" s="173"/>
      <c r="HGJ62" s="173"/>
      <c r="HGK62" s="173"/>
      <c r="HGL62" s="173"/>
      <c r="HGM62" s="173"/>
      <c r="HGN62" s="173"/>
      <c r="HGO62" s="173"/>
      <c r="HGP62" s="173"/>
      <c r="HGQ62" s="173"/>
      <c r="HGR62" s="173"/>
      <c r="HGS62" s="173"/>
      <c r="HGT62" s="173"/>
      <c r="HGU62" s="173"/>
      <c r="HGV62" s="173"/>
      <c r="HGW62" s="173"/>
      <c r="HGX62" s="173"/>
      <c r="HGY62" s="173"/>
      <c r="HGZ62" s="173"/>
      <c r="HHA62" s="173"/>
      <c r="HHB62" s="173"/>
      <c r="HHC62" s="173"/>
      <c r="HHD62" s="173"/>
      <c r="HHE62" s="173"/>
      <c r="HHF62" s="173"/>
      <c r="HHG62" s="173"/>
      <c r="HHH62" s="173"/>
      <c r="HHI62" s="173"/>
      <c r="HHJ62" s="173"/>
      <c r="HHK62" s="173"/>
      <c r="HHL62" s="173"/>
      <c r="HHM62" s="173"/>
      <c r="HHN62" s="173"/>
      <c r="HHO62" s="173"/>
      <c r="HHP62" s="173"/>
      <c r="HHQ62" s="173"/>
      <c r="HHR62" s="173"/>
      <c r="HHS62" s="173"/>
      <c r="HHT62" s="173"/>
      <c r="HHU62" s="173"/>
      <c r="HHV62" s="173"/>
      <c r="HHW62" s="173"/>
      <c r="HHX62" s="173"/>
      <c r="HHY62" s="173"/>
      <c r="HHZ62" s="173"/>
      <c r="HIA62" s="173"/>
      <c r="HIB62" s="173"/>
      <c r="HIC62" s="173"/>
      <c r="HID62" s="173"/>
      <c r="HIE62" s="173"/>
      <c r="HIF62" s="173"/>
      <c r="HIG62" s="173"/>
      <c r="HIH62" s="173"/>
      <c r="HII62" s="173"/>
      <c r="HIJ62" s="173"/>
      <c r="HIK62" s="173"/>
      <c r="HIL62" s="173"/>
      <c r="HIM62" s="173"/>
      <c r="HIN62" s="173"/>
      <c r="HIO62" s="173"/>
      <c r="HIP62" s="173"/>
      <c r="HIQ62" s="173"/>
      <c r="HIR62" s="173"/>
      <c r="HIS62" s="173"/>
      <c r="HIT62" s="173"/>
      <c r="HIU62" s="173"/>
      <c r="HIV62" s="173"/>
      <c r="HIW62" s="173"/>
      <c r="HIX62" s="173"/>
      <c r="HIY62" s="173"/>
      <c r="HIZ62" s="173"/>
      <c r="HJA62" s="173"/>
      <c r="HJB62" s="173"/>
      <c r="HJC62" s="173"/>
      <c r="HJD62" s="173"/>
      <c r="HJE62" s="173"/>
      <c r="HJF62" s="173"/>
      <c r="HJG62" s="173"/>
      <c r="HJH62" s="173"/>
      <c r="HJI62" s="173"/>
      <c r="HJJ62" s="173"/>
      <c r="HJK62" s="173"/>
      <c r="HJL62" s="173"/>
      <c r="HJM62" s="173"/>
      <c r="HJN62" s="173"/>
      <c r="HJO62" s="173"/>
      <c r="HJP62" s="173"/>
      <c r="HJQ62" s="173"/>
      <c r="HJR62" s="173"/>
      <c r="HJS62" s="173"/>
      <c r="HJT62" s="173"/>
      <c r="HJU62" s="173"/>
      <c r="HJV62" s="173"/>
      <c r="HJW62" s="173"/>
      <c r="HJX62" s="173"/>
      <c r="HJY62" s="173"/>
      <c r="HJZ62" s="173"/>
      <c r="HKA62" s="173"/>
      <c r="HKB62" s="173"/>
      <c r="HKC62" s="173"/>
      <c r="HKD62" s="173"/>
      <c r="HKE62" s="173"/>
      <c r="HKF62" s="173"/>
      <c r="HKG62" s="173"/>
      <c r="HKH62" s="173"/>
      <c r="HKI62" s="173"/>
      <c r="HKJ62" s="173"/>
      <c r="HKK62" s="173"/>
      <c r="HKL62" s="173"/>
      <c r="HKM62" s="173"/>
      <c r="HKN62" s="173"/>
      <c r="HKO62" s="173"/>
      <c r="HKP62" s="173"/>
      <c r="HKQ62" s="173"/>
      <c r="HKR62" s="173"/>
      <c r="HKS62" s="173"/>
      <c r="HKT62" s="173"/>
      <c r="HKU62" s="173"/>
      <c r="HKV62" s="173"/>
      <c r="HKW62" s="173"/>
      <c r="HKX62" s="173"/>
      <c r="HKY62" s="173"/>
      <c r="HKZ62" s="173"/>
      <c r="HLA62" s="173"/>
      <c r="HLB62" s="173"/>
      <c r="HLC62" s="173"/>
      <c r="HLD62" s="173"/>
      <c r="HLE62" s="173"/>
      <c r="HLF62" s="173"/>
      <c r="HLG62" s="173"/>
      <c r="HLH62" s="173"/>
      <c r="HLI62" s="173"/>
      <c r="HLJ62" s="173"/>
      <c r="HLK62" s="173"/>
      <c r="HLL62" s="173"/>
      <c r="HLM62" s="173"/>
      <c r="HLN62" s="173"/>
      <c r="HLO62" s="173"/>
      <c r="HLP62" s="173"/>
      <c r="HLQ62" s="173"/>
      <c r="HLR62" s="173"/>
      <c r="HLS62" s="173"/>
      <c r="HLT62" s="173"/>
      <c r="HLU62" s="173"/>
      <c r="HLV62" s="173"/>
      <c r="HLW62" s="173"/>
      <c r="HLX62" s="173"/>
      <c r="HLY62" s="173"/>
      <c r="HLZ62" s="173"/>
      <c r="HMA62" s="173"/>
      <c r="HMB62" s="173"/>
      <c r="HMC62" s="173"/>
      <c r="HMD62" s="173"/>
      <c r="HME62" s="173"/>
      <c r="HMF62" s="173"/>
      <c r="HMG62" s="173"/>
      <c r="HMH62" s="173"/>
      <c r="HMI62" s="173"/>
      <c r="HMJ62" s="173"/>
      <c r="HMK62" s="173"/>
      <c r="HML62" s="173"/>
      <c r="HMM62" s="173"/>
      <c r="HMN62" s="173"/>
      <c r="HMO62" s="173"/>
      <c r="HMP62" s="173"/>
      <c r="HMQ62" s="173"/>
      <c r="HMR62" s="173"/>
      <c r="HMS62" s="173"/>
      <c r="HMT62" s="173"/>
      <c r="HMU62" s="173"/>
      <c r="HMV62" s="173"/>
      <c r="HMW62" s="173"/>
      <c r="HMX62" s="173"/>
      <c r="HMY62" s="173"/>
      <c r="HMZ62" s="173"/>
      <c r="HNA62" s="173"/>
      <c r="HNB62" s="173"/>
      <c r="HNC62" s="173"/>
      <c r="HND62" s="173"/>
      <c r="HNE62" s="173"/>
      <c r="HNF62" s="173"/>
      <c r="HNG62" s="173"/>
      <c r="HNH62" s="173"/>
      <c r="HNI62" s="173"/>
      <c r="HNJ62" s="173"/>
      <c r="HNK62" s="173"/>
      <c r="HNL62" s="173"/>
      <c r="HNM62" s="173"/>
      <c r="HNN62" s="173"/>
      <c r="HNO62" s="173"/>
      <c r="HNP62" s="173"/>
      <c r="HNQ62" s="173"/>
      <c r="HNR62" s="173"/>
      <c r="HNS62" s="173"/>
      <c r="HNT62" s="173"/>
      <c r="HNU62" s="173"/>
      <c r="HNV62" s="173"/>
      <c r="HNW62" s="173"/>
      <c r="HNX62" s="173"/>
      <c r="HNY62" s="173"/>
      <c r="HNZ62" s="173"/>
      <c r="HOA62" s="173"/>
      <c r="HOB62" s="173"/>
      <c r="HOC62" s="173"/>
      <c r="HOD62" s="173"/>
      <c r="HOE62" s="173"/>
      <c r="HOF62" s="173"/>
      <c r="HOG62" s="173"/>
      <c r="HOH62" s="173"/>
      <c r="HOI62" s="173"/>
      <c r="HOJ62" s="173"/>
      <c r="HOK62" s="173"/>
      <c r="HOL62" s="173"/>
      <c r="HOM62" s="173"/>
      <c r="HON62" s="173"/>
      <c r="HOO62" s="173"/>
      <c r="HOP62" s="173"/>
      <c r="HOQ62" s="173"/>
      <c r="HOR62" s="173"/>
      <c r="HOS62" s="173"/>
      <c r="HOT62" s="173"/>
      <c r="HOU62" s="173"/>
      <c r="HOV62" s="173"/>
      <c r="HOW62" s="173"/>
      <c r="HOX62" s="173"/>
      <c r="HOY62" s="173"/>
      <c r="HOZ62" s="173"/>
      <c r="HPA62" s="173"/>
      <c r="HPB62" s="173"/>
      <c r="HPC62" s="173"/>
      <c r="HPD62" s="173"/>
      <c r="HPE62" s="173"/>
      <c r="HPF62" s="173"/>
      <c r="HPG62" s="173"/>
      <c r="HPH62" s="173"/>
      <c r="HPI62" s="173"/>
      <c r="HPJ62" s="173"/>
      <c r="HPK62" s="173"/>
      <c r="HPL62" s="173"/>
      <c r="HPM62" s="173"/>
      <c r="HPN62" s="173"/>
      <c r="HPO62" s="173"/>
      <c r="HPP62" s="173"/>
      <c r="HPQ62" s="173"/>
      <c r="HPR62" s="173"/>
      <c r="HPS62" s="173"/>
      <c r="HPT62" s="173"/>
      <c r="HPU62" s="173"/>
      <c r="HPV62" s="173"/>
      <c r="HPW62" s="173"/>
      <c r="HPX62" s="173"/>
      <c r="HPY62" s="173"/>
      <c r="HPZ62" s="173"/>
      <c r="HQA62" s="173"/>
      <c r="HQB62" s="173"/>
      <c r="HQC62" s="173"/>
      <c r="HQD62" s="173"/>
      <c r="HQE62" s="173"/>
      <c r="HQF62" s="173"/>
      <c r="HQG62" s="173"/>
      <c r="HQH62" s="173"/>
      <c r="HQI62" s="173"/>
      <c r="HQJ62" s="173"/>
      <c r="HQK62" s="173"/>
      <c r="HQL62" s="173"/>
      <c r="HQM62" s="173"/>
      <c r="HQN62" s="173"/>
      <c r="HQO62" s="173"/>
      <c r="HQP62" s="173"/>
      <c r="HQQ62" s="173"/>
      <c r="HQR62" s="173"/>
      <c r="HQS62" s="173"/>
      <c r="HQT62" s="173"/>
      <c r="HQU62" s="173"/>
      <c r="HQV62" s="173"/>
      <c r="HQW62" s="173"/>
      <c r="HQX62" s="173"/>
      <c r="HQY62" s="173"/>
      <c r="HQZ62" s="173"/>
      <c r="HRA62" s="173"/>
      <c r="HRB62" s="173"/>
      <c r="HRC62" s="173"/>
      <c r="HRD62" s="173"/>
      <c r="HRE62" s="173"/>
      <c r="HRF62" s="173"/>
      <c r="HRG62" s="173"/>
      <c r="HRH62" s="173"/>
      <c r="HRI62" s="173"/>
      <c r="HRJ62" s="173"/>
      <c r="HRK62" s="173"/>
      <c r="HRL62" s="173"/>
      <c r="HRM62" s="173"/>
      <c r="HRN62" s="173"/>
      <c r="HRO62" s="173"/>
      <c r="HRP62" s="173"/>
      <c r="HRQ62" s="173"/>
      <c r="HRR62" s="173"/>
      <c r="HRS62" s="173"/>
      <c r="HRT62" s="173"/>
      <c r="HRU62" s="173"/>
      <c r="HRV62" s="173"/>
      <c r="HRW62" s="173"/>
      <c r="HRX62" s="173"/>
      <c r="HRY62" s="173"/>
      <c r="HRZ62" s="173"/>
      <c r="HSA62" s="173"/>
      <c r="HSB62" s="173"/>
      <c r="HSC62" s="173"/>
      <c r="HSD62" s="173"/>
      <c r="HSE62" s="173"/>
      <c r="HSF62" s="173"/>
      <c r="HSG62" s="173"/>
      <c r="HSH62" s="173"/>
      <c r="HSI62" s="173"/>
      <c r="HSJ62" s="173"/>
      <c r="HSK62" s="173"/>
      <c r="HSL62" s="173"/>
      <c r="HSM62" s="173"/>
      <c r="HSN62" s="173"/>
      <c r="HSO62" s="173"/>
      <c r="HSP62" s="173"/>
      <c r="HSQ62" s="173"/>
      <c r="HSR62" s="173"/>
      <c r="HSS62" s="173"/>
      <c r="HST62" s="173"/>
      <c r="HSU62" s="173"/>
      <c r="HSV62" s="173"/>
      <c r="HSW62" s="173"/>
      <c r="HSX62" s="173"/>
      <c r="HSY62" s="173"/>
      <c r="HSZ62" s="173"/>
      <c r="HTA62" s="173"/>
      <c r="HTB62" s="173"/>
      <c r="HTC62" s="173"/>
      <c r="HTD62" s="173"/>
      <c r="HTE62" s="173"/>
      <c r="HTF62" s="173"/>
      <c r="HTG62" s="173"/>
      <c r="HTH62" s="173"/>
      <c r="HTI62" s="173"/>
      <c r="HTJ62" s="173"/>
      <c r="HTK62" s="173"/>
      <c r="HTL62" s="173"/>
      <c r="HTM62" s="173"/>
      <c r="HTN62" s="173"/>
      <c r="HTO62" s="173"/>
      <c r="HTP62" s="173"/>
      <c r="HTQ62" s="173"/>
      <c r="HTR62" s="173"/>
      <c r="HTS62" s="173"/>
      <c r="HTT62" s="173"/>
      <c r="HTU62" s="173"/>
      <c r="HTV62" s="173"/>
      <c r="HTW62" s="173"/>
      <c r="HTX62" s="173"/>
      <c r="HTY62" s="173"/>
      <c r="HTZ62" s="173"/>
      <c r="HUA62" s="173"/>
      <c r="HUB62" s="173"/>
      <c r="HUC62" s="173"/>
      <c r="HUD62" s="173"/>
      <c r="HUE62" s="173"/>
      <c r="HUF62" s="173"/>
      <c r="HUG62" s="173"/>
      <c r="HUH62" s="173"/>
      <c r="HUI62" s="173"/>
      <c r="HUJ62" s="173"/>
      <c r="HUK62" s="173"/>
      <c r="HUL62" s="173"/>
      <c r="HUM62" s="173"/>
      <c r="HUN62" s="173"/>
      <c r="HUO62" s="173"/>
      <c r="HUP62" s="173"/>
      <c r="HUQ62" s="173"/>
      <c r="HUR62" s="173"/>
      <c r="HUS62" s="173"/>
      <c r="HUT62" s="173"/>
      <c r="HUU62" s="173"/>
      <c r="HUV62" s="173"/>
      <c r="HUW62" s="173"/>
      <c r="HUX62" s="173"/>
      <c r="HUY62" s="173"/>
      <c r="HUZ62" s="173"/>
      <c r="HVA62" s="173"/>
      <c r="HVB62" s="173"/>
      <c r="HVC62" s="173"/>
      <c r="HVD62" s="173"/>
      <c r="HVE62" s="173"/>
      <c r="HVF62" s="173"/>
      <c r="HVG62" s="173"/>
      <c r="HVH62" s="173"/>
      <c r="HVI62" s="173"/>
      <c r="HVJ62" s="173"/>
      <c r="HVK62" s="173"/>
      <c r="HVL62" s="173"/>
      <c r="HVM62" s="173"/>
      <c r="HVN62" s="173"/>
      <c r="HVO62" s="173"/>
      <c r="HVP62" s="173"/>
      <c r="HVQ62" s="173"/>
      <c r="HVR62" s="173"/>
      <c r="HVS62" s="173"/>
      <c r="HVT62" s="173"/>
      <c r="HVU62" s="173"/>
      <c r="HVV62" s="173"/>
      <c r="HVW62" s="173"/>
      <c r="HVX62" s="173"/>
      <c r="HVY62" s="173"/>
      <c r="HVZ62" s="173"/>
      <c r="HWA62" s="173"/>
      <c r="HWB62" s="173"/>
      <c r="HWC62" s="173"/>
      <c r="HWD62" s="173"/>
      <c r="HWE62" s="173"/>
      <c r="HWF62" s="173"/>
      <c r="HWG62" s="173"/>
      <c r="HWH62" s="173"/>
      <c r="HWI62" s="173"/>
      <c r="HWJ62" s="173"/>
      <c r="HWK62" s="173"/>
      <c r="HWL62" s="173"/>
      <c r="HWM62" s="173"/>
      <c r="HWN62" s="173"/>
      <c r="HWO62" s="173"/>
      <c r="HWP62" s="173"/>
      <c r="HWQ62" s="173"/>
      <c r="HWR62" s="173"/>
      <c r="HWS62" s="173"/>
      <c r="HWT62" s="173"/>
      <c r="HWU62" s="173"/>
      <c r="HWV62" s="173"/>
      <c r="HWW62" s="173"/>
      <c r="HWX62" s="173"/>
      <c r="HWY62" s="173"/>
      <c r="HWZ62" s="173"/>
      <c r="HXA62" s="173"/>
      <c r="HXB62" s="173"/>
      <c r="HXC62" s="173"/>
      <c r="HXD62" s="173"/>
      <c r="HXE62" s="173"/>
      <c r="HXF62" s="173"/>
      <c r="HXG62" s="173"/>
      <c r="HXH62" s="173"/>
      <c r="HXI62" s="173"/>
      <c r="HXJ62" s="173"/>
      <c r="HXK62" s="173"/>
      <c r="HXL62" s="173"/>
      <c r="HXM62" s="173"/>
      <c r="HXN62" s="173"/>
      <c r="HXO62" s="173"/>
      <c r="HXP62" s="173"/>
      <c r="HXQ62" s="173"/>
      <c r="HXR62" s="173"/>
      <c r="HXS62" s="173"/>
      <c r="HXT62" s="173"/>
      <c r="HXU62" s="173"/>
      <c r="HXV62" s="173"/>
      <c r="HXW62" s="173"/>
      <c r="HXX62" s="173"/>
      <c r="HXY62" s="173"/>
      <c r="HXZ62" s="173"/>
      <c r="HYA62" s="173"/>
      <c r="HYB62" s="173"/>
      <c r="HYC62" s="173"/>
      <c r="HYD62" s="173"/>
      <c r="HYE62" s="173"/>
      <c r="HYF62" s="173"/>
      <c r="HYG62" s="173"/>
      <c r="HYH62" s="173"/>
      <c r="HYI62" s="173"/>
      <c r="HYJ62" s="173"/>
      <c r="HYK62" s="173"/>
      <c r="HYL62" s="173"/>
      <c r="HYM62" s="173"/>
      <c r="HYN62" s="173"/>
      <c r="HYO62" s="173"/>
      <c r="HYP62" s="173"/>
      <c r="HYQ62" s="173"/>
      <c r="HYR62" s="173"/>
      <c r="HYS62" s="173"/>
      <c r="HYT62" s="173"/>
      <c r="HYU62" s="173"/>
      <c r="HYV62" s="173"/>
      <c r="HYW62" s="173"/>
      <c r="HYX62" s="173"/>
      <c r="HYY62" s="173"/>
      <c r="HYZ62" s="173"/>
      <c r="HZA62" s="173"/>
      <c r="HZB62" s="173"/>
      <c r="HZC62" s="173"/>
      <c r="HZD62" s="173"/>
      <c r="HZE62" s="173"/>
      <c r="HZF62" s="173"/>
      <c r="HZG62" s="173"/>
      <c r="HZH62" s="173"/>
      <c r="HZI62" s="173"/>
      <c r="HZJ62" s="173"/>
      <c r="HZK62" s="173"/>
      <c r="HZL62" s="173"/>
      <c r="HZM62" s="173"/>
      <c r="HZN62" s="173"/>
      <c r="HZO62" s="173"/>
      <c r="HZP62" s="173"/>
      <c r="HZQ62" s="173"/>
      <c r="HZR62" s="173"/>
      <c r="HZS62" s="173"/>
      <c r="HZT62" s="173"/>
      <c r="HZU62" s="173"/>
      <c r="HZV62" s="173"/>
      <c r="HZW62" s="173"/>
      <c r="HZX62" s="173"/>
      <c r="HZY62" s="173"/>
      <c r="HZZ62" s="173"/>
      <c r="IAA62" s="173"/>
      <c r="IAB62" s="173"/>
      <c r="IAC62" s="173"/>
      <c r="IAD62" s="173"/>
      <c r="IAE62" s="173"/>
      <c r="IAF62" s="173"/>
      <c r="IAG62" s="173"/>
      <c r="IAH62" s="173"/>
      <c r="IAI62" s="173"/>
      <c r="IAJ62" s="173"/>
      <c r="IAK62" s="173"/>
      <c r="IAL62" s="173"/>
      <c r="IAM62" s="173"/>
      <c r="IAN62" s="173"/>
      <c r="IAO62" s="173"/>
      <c r="IAP62" s="173"/>
      <c r="IAQ62" s="173"/>
      <c r="IAR62" s="173"/>
      <c r="IAS62" s="173"/>
      <c r="IAT62" s="173"/>
      <c r="IAU62" s="173"/>
      <c r="IAV62" s="173"/>
      <c r="IAW62" s="173"/>
      <c r="IAX62" s="173"/>
      <c r="IAY62" s="173"/>
      <c r="IAZ62" s="173"/>
      <c r="IBA62" s="173"/>
      <c r="IBB62" s="173"/>
      <c r="IBC62" s="173"/>
      <c r="IBD62" s="173"/>
      <c r="IBE62" s="173"/>
      <c r="IBF62" s="173"/>
      <c r="IBG62" s="173"/>
      <c r="IBH62" s="173"/>
      <c r="IBI62" s="173"/>
      <c r="IBJ62" s="173"/>
      <c r="IBK62" s="173"/>
      <c r="IBL62" s="173"/>
      <c r="IBM62" s="173"/>
      <c r="IBN62" s="173"/>
      <c r="IBO62" s="173"/>
      <c r="IBP62" s="173"/>
      <c r="IBQ62" s="173"/>
      <c r="IBR62" s="173"/>
      <c r="IBS62" s="173"/>
      <c r="IBT62" s="173"/>
      <c r="IBU62" s="173"/>
      <c r="IBV62" s="173"/>
      <c r="IBW62" s="173"/>
      <c r="IBX62" s="173"/>
      <c r="IBY62" s="173"/>
      <c r="IBZ62" s="173"/>
      <c r="ICA62" s="173"/>
      <c r="ICB62" s="173"/>
      <c r="ICC62" s="173"/>
      <c r="ICD62" s="173"/>
      <c r="ICE62" s="173"/>
      <c r="ICF62" s="173"/>
      <c r="ICG62" s="173"/>
      <c r="ICH62" s="173"/>
      <c r="ICI62" s="173"/>
      <c r="ICJ62" s="173"/>
      <c r="ICK62" s="173"/>
      <c r="ICL62" s="173"/>
      <c r="ICM62" s="173"/>
      <c r="ICN62" s="173"/>
      <c r="ICO62" s="173"/>
      <c r="ICP62" s="173"/>
      <c r="ICQ62" s="173"/>
      <c r="ICR62" s="173"/>
      <c r="ICS62" s="173"/>
      <c r="ICT62" s="173"/>
      <c r="ICU62" s="173"/>
      <c r="ICV62" s="173"/>
      <c r="ICW62" s="173"/>
      <c r="ICX62" s="173"/>
      <c r="ICY62" s="173"/>
      <c r="ICZ62" s="173"/>
      <c r="IDA62" s="173"/>
      <c r="IDB62" s="173"/>
      <c r="IDC62" s="173"/>
      <c r="IDD62" s="173"/>
      <c r="IDE62" s="173"/>
      <c r="IDF62" s="173"/>
      <c r="IDG62" s="173"/>
      <c r="IDH62" s="173"/>
      <c r="IDI62" s="173"/>
      <c r="IDJ62" s="173"/>
      <c r="IDK62" s="173"/>
      <c r="IDL62" s="173"/>
      <c r="IDM62" s="173"/>
      <c r="IDN62" s="173"/>
      <c r="IDO62" s="173"/>
      <c r="IDP62" s="173"/>
      <c r="IDQ62" s="173"/>
      <c r="IDR62" s="173"/>
      <c r="IDS62" s="173"/>
      <c r="IDT62" s="173"/>
      <c r="IDU62" s="173"/>
      <c r="IDV62" s="173"/>
      <c r="IDW62" s="173"/>
      <c r="IDX62" s="173"/>
      <c r="IDY62" s="173"/>
      <c r="IDZ62" s="173"/>
      <c r="IEA62" s="173"/>
      <c r="IEB62" s="173"/>
      <c r="IEC62" s="173"/>
      <c r="IED62" s="173"/>
      <c r="IEE62" s="173"/>
      <c r="IEF62" s="173"/>
      <c r="IEG62" s="173"/>
      <c r="IEH62" s="173"/>
      <c r="IEI62" s="173"/>
      <c r="IEJ62" s="173"/>
      <c r="IEK62" s="173"/>
      <c r="IEL62" s="173"/>
      <c r="IEM62" s="173"/>
      <c r="IEN62" s="173"/>
      <c r="IEO62" s="173"/>
      <c r="IEP62" s="173"/>
      <c r="IEQ62" s="173"/>
      <c r="IER62" s="173"/>
      <c r="IES62" s="173"/>
      <c r="IET62" s="173"/>
      <c r="IEU62" s="173"/>
      <c r="IEV62" s="173"/>
      <c r="IEW62" s="173"/>
      <c r="IEX62" s="173"/>
      <c r="IEY62" s="173"/>
      <c r="IEZ62" s="173"/>
      <c r="IFA62" s="173"/>
      <c r="IFB62" s="173"/>
      <c r="IFC62" s="173"/>
      <c r="IFD62" s="173"/>
      <c r="IFE62" s="173"/>
      <c r="IFF62" s="173"/>
      <c r="IFG62" s="173"/>
      <c r="IFH62" s="173"/>
      <c r="IFI62" s="173"/>
      <c r="IFJ62" s="173"/>
      <c r="IFK62" s="173"/>
      <c r="IFL62" s="173"/>
      <c r="IFM62" s="173"/>
      <c r="IFN62" s="173"/>
      <c r="IFO62" s="173"/>
      <c r="IFP62" s="173"/>
      <c r="IFQ62" s="173"/>
      <c r="IFR62" s="173"/>
      <c r="IFS62" s="173"/>
      <c r="IFT62" s="173"/>
      <c r="IFU62" s="173"/>
      <c r="IFV62" s="173"/>
      <c r="IFW62" s="173"/>
      <c r="IFX62" s="173"/>
      <c r="IFY62" s="173"/>
      <c r="IFZ62" s="173"/>
      <c r="IGA62" s="173"/>
      <c r="IGB62" s="173"/>
      <c r="IGC62" s="173"/>
      <c r="IGD62" s="173"/>
      <c r="IGE62" s="173"/>
      <c r="IGF62" s="173"/>
      <c r="IGG62" s="173"/>
      <c r="IGH62" s="173"/>
      <c r="IGI62" s="173"/>
      <c r="IGJ62" s="173"/>
      <c r="IGK62" s="173"/>
      <c r="IGL62" s="173"/>
      <c r="IGM62" s="173"/>
      <c r="IGN62" s="173"/>
      <c r="IGO62" s="173"/>
      <c r="IGP62" s="173"/>
      <c r="IGQ62" s="173"/>
      <c r="IGR62" s="173"/>
      <c r="IGS62" s="173"/>
      <c r="IGT62" s="173"/>
      <c r="IGU62" s="173"/>
      <c r="IGV62" s="173"/>
      <c r="IGW62" s="173"/>
      <c r="IGX62" s="173"/>
      <c r="IGY62" s="173"/>
      <c r="IGZ62" s="173"/>
      <c r="IHA62" s="173"/>
      <c r="IHB62" s="173"/>
      <c r="IHC62" s="173"/>
      <c r="IHD62" s="173"/>
      <c r="IHE62" s="173"/>
      <c r="IHF62" s="173"/>
      <c r="IHG62" s="173"/>
      <c r="IHH62" s="173"/>
      <c r="IHI62" s="173"/>
      <c r="IHJ62" s="173"/>
      <c r="IHK62" s="173"/>
      <c r="IHL62" s="173"/>
      <c r="IHM62" s="173"/>
      <c r="IHN62" s="173"/>
      <c r="IHO62" s="173"/>
      <c r="IHP62" s="173"/>
      <c r="IHQ62" s="173"/>
      <c r="IHR62" s="173"/>
      <c r="IHS62" s="173"/>
      <c r="IHT62" s="173"/>
      <c r="IHU62" s="173"/>
      <c r="IHV62" s="173"/>
      <c r="IHW62" s="173"/>
      <c r="IHX62" s="173"/>
      <c r="IHY62" s="173"/>
      <c r="IHZ62" s="173"/>
      <c r="IIA62" s="173"/>
      <c r="IIB62" s="173"/>
      <c r="IIC62" s="173"/>
      <c r="IID62" s="173"/>
      <c r="IIE62" s="173"/>
      <c r="IIF62" s="173"/>
      <c r="IIG62" s="173"/>
      <c r="IIH62" s="173"/>
      <c r="III62" s="173"/>
      <c r="IIJ62" s="173"/>
      <c r="IIK62" s="173"/>
      <c r="IIL62" s="173"/>
      <c r="IIM62" s="173"/>
      <c r="IIN62" s="173"/>
      <c r="IIO62" s="173"/>
      <c r="IIP62" s="173"/>
      <c r="IIQ62" s="173"/>
      <c r="IIR62" s="173"/>
      <c r="IIS62" s="173"/>
      <c r="IIT62" s="173"/>
      <c r="IIU62" s="173"/>
      <c r="IIV62" s="173"/>
      <c r="IIW62" s="173"/>
      <c r="IIX62" s="173"/>
      <c r="IIY62" s="173"/>
      <c r="IIZ62" s="173"/>
      <c r="IJA62" s="173"/>
      <c r="IJB62" s="173"/>
      <c r="IJC62" s="173"/>
      <c r="IJD62" s="173"/>
      <c r="IJE62" s="173"/>
      <c r="IJF62" s="173"/>
      <c r="IJG62" s="173"/>
      <c r="IJH62" s="173"/>
      <c r="IJI62" s="173"/>
      <c r="IJJ62" s="173"/>
      <c r="IJK62" s="173"/>
      <c r="IJL62" s="173"/>
      <c r="IJM62" s="173"/>
      <c r="IJN62" s="173"/>
      <c r="IJO62" s="173"/>
      <c r="IJP62" s="173"/>
      <c r="IJQ62" s="173"/>
      <c r="IJR62" s="173"/>
      <c r="IJS62" s="173"/>
      <c r="IJT62" s="173"/>
      <c r="IJU62" s="173"/>
      <c r="IJV62" s="173"/>
      <c r="IJW62" s="173"/>
      <c r="IJX62" s="173"/>
      <c r="IJY62" s="173"/>
      <c r="IJZ62" s="173"/>
      <c r="IKA62" s="173"/>
      <c r="IKB62" s="173"/>
      <c r="IKC62" s="173"/>
      <c r="IKD62" s="173"/>
      <c r="IKE62" s="173"/>
      <c r="IKF62" s="173"/>
      <c r="IKG62" s="173"/>
      <c r="IKH62" s="173"/>
      <c r="IKI62" s="173"/>
      <c r="IKJ62" s="173"/>
      <c r="IKK62" s="173"/>
      <c r="IKL62" s="173"/>
      <c r="IKM62" s="173"/>
      <c r="IKN62" s="173"/>
      <c r="IKO62" s="173"/>
      <c r="IKP62" s="173"/>
      <c r="IKQ62" s="173"/>
      <c r="IKR62" s="173"/>
      <c r="IKS62" s="173"/>
      <c r="IKT62" s="173"/>
      <c r="IKU62" s="173"/>
      <c r="IKV62" s="173"/>
      <c r="IKW62" s="173"/>
      <c r="IKX62" s="173"/>
      <c r="IKY62" s="173"/>
      <c r="IKZ62" s="173"/>
      <c r="ILA62" s="173"/>
      <c r="ILB62" s="173"/>
      <c r="ILC62" s="173"/>
      <c r="ILD62" s="173"/>
      <c r="ILE62" s="173"/>
      <c r="ILF62" s="173"/>
      <c r="ILG62" s="173"/>
      <c r="ILH62" s="173"/>
      <c r="ILI62" s="173"/>
      <c r="ILJ62" s="173"/>
      <c r="ILK62" s="173"/>
      <c r="ILL62" s="173"/>
      <c r="ILM62" s="173"/>
      <c r="ILN62" s="173"/>
      <c r="ILO62" s="173"/>
      <c r="ILP62" s="173"/>
      <c r="ILQ62" s="173"/>
      <c r="ILR62" s="173"/>
      <c r="ILS62" s="173"/>
      <c r="ILT62" s="173"/>
      <c r="ILU62" s="173"/>
      <c r="ILV62" s="173"/>
      <c r="ILW62" s="173"/>
      <c r="ILX62" s="173"/>
      <c r="ILY62" s="173"/>
      <c r="ILZ62" s="173"/>
      <c r="IMA62" s="173"/>
      <c r="IMB62" s="173"/>
      <c r="IMC62" s="173"/>
      <c r="IMD62" s="173"/>
      <c r="IME62" s="173"/>
      <c r="IMF62" s="173"/>
      <c r="IMG62" s="173"/>
      <c r="IMH62" s="173"/>
      <c r="IMI62" s="173"/>
      <c r="IMJ62" s="173"/>
      <c r="IMK62" s="173"/>
      <c r="IML62" s="173"/>
      <c r="IMM62" s="173"/>
      <c r="IMN62" s="173"/>
      <c r="IMO62" s="173"/>
      <c r="IMP62" s="173"/>
      <c r="IMQ62" s="173"/>
      <c r="IMR62" s="173"/>
      <c r="IMS62" s="173"/>
      <c r="IMT62" s="173"/>
      <c r="IMU62" s="173"/>
      <c r="IMV62" s="173"/>
      <c r="IMW62" s="173"/>
      <c r="IMX62" s="173"/>
      <c r="IMY62" s="173"/>
      <c r="IMZ62" s="173"/>
      <c r="INA62" s="173"/>
      <c r="INB62" s="173"/>
      <c r="INC62" s="173"/>
      <c r="IND62" s="173"/>
      <c r="INE62" s="173"/>
      <c r="INF62" s="173"/>
      <c r="ING62" s="173"/>
      <c r="INH62" s="173"/>
      <c r="INI62" s="173"/>
      <c r="INJ62" s="173"/>
      <c r="INK62" s="173"/>
      <c r="INL62" s="173"/>
      <c r="INM62" s="173"/>
      <c r="INN62" s="173"/>
      <c r="INO62" s="173"/>
      <c r="INP62" s="173"/>
      <c r="INQ62" s="173"/>
      <c r="INR62" s="173"/>
      <c r="INS62" s="173"/>
      <c r="INT62" s="173"/>
      <c r="INU62" s="173"/>
      <c r="INV62" s="173"/>
      <c r="INW62" s="173"/>
      <c r="INX62" s="173"/>
      <c r="INY62" s="173"/>
      <c r="INZ62" s="173"/>
      <c r="IOA62" s="173"/>
      <c r="IOB62" s="173"/>
      <c r="IOC62" s="173"/>
      <c r="IOD62" s="173"/>
      <c r="IOE62" s="173"/>
      <c r="IOF62" s="173"/>
      <c r="IOG62" s="173"/>
      <c r="IOH62" s="173"/>
      <c r="IOI62" s="173"/>
      <c r="IOJ62" s="173"/>
      <c r="IOK62" s="173"/>
      <c r="IOL62" s="173"/>
      <c r="IOM62" s="173"/>
      <c r="ION62" s="173"/>
      <c r="IOO62" s="173"/>
      <c r="IOP62" s="173"/>
      <c r="IOQ62" s="173"/>
      <c r="IOR62" s="173"/>
      <c r="IOS62" s="173"/>
      <c r="IOT62" s="173"/>
      <c r="IOU62" s="173"/>
      <c r="IOV62" s="173"/>
      <c r="IOW62" s="173"/>
      <c r="IOX62" s="173"/>
      <c r="IOY62" s="173"/>
      <c r="IOZ62" s="173"/>
      <c r="IPA62" s="173"/>
      <c r="IPB62" s="173"/>
      <c r="IPC62" s="173"/>
      <c r="IPD62" s="173"/>
      <c r="IPE62" s="173"/>
      <c r="IPF62" s="173"/>
      <c r="IPG62" s="173"/>
      <c r="IPH62" s="173"/>
      <c r="IPI62" s="173"/>
      <c r="IPJ62" s="173"/>
      <c r="IPK62" s="173"/>
      <c r="IPL62" s="173"/>
      <c r="IPM62" s="173"/>
      <c r="IPN62" s="173"/>
      <c r="IPO62" s="173"/>
      <c r="IPP62" s="173"/>
      <c r="IPQ62" s="173"/>
      <c r="IPR62" s="173"/>
      <c r="IPS62" s="173"/>
      <c r="IPT62" s="173"/>
      <c r="IPU62" s="173"/>
      <c r="IPV62" s="173"/>
      <c r="IPW62" s="173"/>
      <c r="IPX62" s="173"/>
      <c r="IPY62" s="173"/>
      <c r="IPZ62" s="173"/>
      <c r="IQA62" s="173"/>
      <c r="IQB62" s="173"/>
      <c r="IQC62" s="173"/>
      <c r="IQD62" s="173"/>
      <c r="IQE62" s="173"/>
      <c r="IQF62" s="173"/>
      <c r="IQG62" s="173"/>
      <c r="IQH62" s="173"/>
      <c r="IQI62" s="173"/>
      <c r="IQJ62" s="173"/>
      <c r="IQK62" s="173"/>
      <c r="IQL62" s="173"/>
      <c r="IQM62" s="173"/>
      <c r="IQN62" s="173"/>
      <c r="IQO62" s="173"/>
      <c r="IQP62" s="173"/>
      <c r="IQQ62" s="173"/>
      <c r="IQR62" s="173"/>
      <c r="IQS62" s="173"/>
      <c r="IQT62" s="173"/>
      <c r="IQU62" s="173"/>
      <c r="IQV62" s="173"/>
      <c r="IQW62" s="173"/>
      <c r="IQX62" s="173"/>
      <c r="IQY62" s="173"/>
      <c r="IQZ62" s="173"/>
      <c r="IRA62" s="173"/>
      <c r="IRB62" s="173"/>
      <c r="IRC62" s="173"/>
      <c r="IRD62" s="173"/>
      <c r="IRE62" s="173"/>
      <c r="IRF62" s="173"/>
      <c r="IRG62" s="173"/>
      <c r="IRH62" s="173"/>
      <c r="IRI62" s="173"/>
      <c r="IRJ62" s="173"/>
      <c r="IRK62" s="173"/>
      <c r="IRL62" s="173"/>
      <c r="IRM62" s="173"/>
      <c r="IRN62" s="173"/>
      <c r="IRO62" s="173"/>
      <c r="IRP62" s="173"/>
      <c r="IRQ62" s="173"/>
      <c r="IRR62" s="173"/>
      <c r="IRS62" s="173"/>
      <c r="IRT62" s="173"/>
      <c r="IRU62" s="173"/>
      <c r="IRV62" s="173"/>
      <c r="IRW62" s="173"/>
      <c r="IRX62" s="173"/>
      <c r="IRY62" s="173"/>
      <c r="IRZ62" s="173"/>
      <c r="ISA62" s="173"/>
      <c r="ISB62" s="173"/>
      <c r="ISC62" s="173"/>
      <c r="ISD62" s="173"/>
      <c r="ISE62" s="173"/>
      <c r="ISF62" s="173"/>
      <c r="ISG62" s="173"/>
      <c r="ISH62" s="173"/>
      <c r="ISI62" s="173"/>
      <c r="ISJ62" s="173"/>
      <c r="ISK62" s="173"/>
      <c r="ISL62" s="173"/>
      <c r="ISM62" s="173"/>
      <c r="ISN62" s="173"/>
      <c r="ISO62" s="173"/>
      <c r="ISP62" s="173"/>
      <c r="ISQ62" s="173"/>
      <c r="ISR62" s="173"/>
      <c r="ISS62" s="173"/>
      <c r="IST62" s="173"/>
      <c r="ISU62" s="173"/>
      <c r="ISV62" s="173"/>
      <c r="ISW62" s="173"/>
      <c r="ISX62" s="173"/>
      <c r="ISY62" s="173"/>
      <c r="ISZ62" s="173"/>
      <c r="ITA62" s="173"/>
      <c r="ITB62" s="173"/>
      <c r="ITC62" s="173"/>
      <c r="ITD62" s="173"/>
      <c r="ITE62" s="173"/>
      <c r="ITF62" s="173"/>
      <c r="ITG62" s="173"/>
      <c r="ITH62" s="173"/>
      <c r="ITI62" s="173"/>
      <c r="ITJ62" s="173"/>
      <c r="ITK62" s="173"/>
      <c r="ITL62" s="173"/>
      <c r="ITM62" s="173"/>
      <c r="ITN62" s="173"/>
      <c r="ITO62" s="173"/>
      <c r="ITP62" s="173"/>
      <c r="ITQ62" s="173"/>
      <c r="ITR62" s="173"/>
      <c r="ITS62" s="173"/>
      <c r="ITT62" s="173"/>
      <c r="ITU62" s="173"/>
      <c r="ITV62" s="173"/>
      <c r="ITW62" s="173"/>
      <c r="ITX62" s="173"/>
      <c r="ITY62" s="173"/>
      <c r="ITZ62" s="173"/>
      <c r="IUA62" s="173"/>
      <c r="IUB62" s="173"/>
      <c r="IUC62" s="173"/>
      <c r="IUD62" s="173"/>
      <c r="IUE62" s="173"/>
      <c r="IUF62" s="173"/>
      <c r="IUG62" s="173"/>
      <c r="IUH62" s="173"/>
      <c r="IUI62" s="173"/>
      <c r="IUJ62" s="173"/>
      <c r="IUK62" s="173"/>
      <c r="IUL62" s="173"/>
      <c r="IUM62" s="173"/>
      <c r="IUN62" s="173"/>
      <c r="IUO62" s="173"/>
      <c r="IUP62" s="173"/>
      <c r="IUQ62" s="173"/>
      <c r="IUR62" s="173"/>
      <c r="IUS62" s="173"/>
      <c r="IUT62" s="173"/>
      <c r="IUU62" s="173"/>
      <c r="IUV62" s="173"/>
      <c r="IUW62" s="173"/>
      <c r="IUX62" s="173"/>
      <c r="IUY62" s="173"/>
      <c r="IUZ62" s="173"/>
      <c r="IVA62" s="173"/>
      <c r="IVB62" s="173"/>
      <c r="IVC62" s="173"/>
      <c r="IVD62" s="173"/>
      <c r="IVE62" s="173"/>
      <c r="IVF62" s="173"/>
      <c r="IVG62" s="173"/>
      <c r="IVH62" s="173"/>
      <c r="IVI62" s="173"/>
      <c r="IVJ62" s="173"/>
      <c r="IVK62" s="173"/>
      <c r="IVL62" s="173"/>
      <c r="IVM62" s="173"/>
      <c r="IVN62" s="173"/>
      <c r="IVO62" s="173"/>
      <c r="IVP62" s="173"/>
      <c r="IVQ62" s="173"/>
      <c r="IVR62" s="173"/>
      <c r="IVS62" s="173"/>
      <c r="IVT62" s="173"/>
      <c r="IVU62" s="173"/>
      <c r="IVV62" s="173"/>
      <c r="IVW62" s="173"/>
      <c r="IVX62" s="173"/>
      <c r="IVY62" s="173"/>
      <c r="IVZ62" s="173"/>
      <c r="IWA62" s="173"/>
      <c r="IWB62" s="173"/>
      <c r="IWC62" s="173"/>
      <c r="IWD62" s="173"/>
      <c r="IWE62" s="173"/>
      <c r="IWF62" s="173"/>
      <c r="IWG62" s="173"/>
      <c r="IWH62" s="173"/>
      <c r="IWI62" s="173"/>
      <c r="IWJ62" s="173"/>
      <c r="IWK62" s="173"/>
      <c r="IWL62" s="173"/>
      <c r="IWM62" s="173"/>
      <c r="IWN62" s="173"/>
      <c r="IWO62" s="173"/>
      <c r="IWP62" s="173"/>
      <c r="IWQ62" s="173"/>
      <c r="IWR62" s="173"/>
      <c r="IWS62" s="173"/>
      <c r="IWT62" s="173"/>
      <c r="IWU62" s="173"/>
      <c r="IWV62" s="173"/>
      <c r="IWW62" s="173"/>
      <c r="IWX62" s="173"/>
      <c r="IWY62" s="173"/>
      <c r="IWZ62" s="173"/>
      <c r="IXA62" s="173"/>
      <c r="IXB62" s="173"/>
      <c r="IXC62" s="173"/>
      <c r="IXD62" s="173"/>
      <c r="IXE62" s="173"/>
      <c r="IXF62" s="173"/>
      <c r="IXG62" s="173"/>
      <c r="IXH62" s="173"/>
      <c r="IXI62" s="173"/>
      <c r="IXJ62" s="173"/>
      <c r="IXK62" s="173"/>
      <c r="IXL62" s="173"/>
      <c r="IXM62" s="173"/>
      <c r="IXN62" s="173"/>
      <c r="IXO62" s="173"/>
      <c r="IXP62" s="173"/>
      <c r="IXQ62" s="173"/>
      <c r="IXR62" s="173"/>
      <c r="IXS62" s="173"/>
      <c r="IXT62" s="173"/>
      <c r="IXU62" s="173"/>
      <c r="IXV62" s="173"/>
      <c r="IXW62" s="173"/>
      <c r="IXX62" s="173"/>
      <c r="IXY62" s="173"/>
      <c r="IXZ62" s="173"/>
      <c r="IYA62" s="173"/>
      <c r="IYB62" s="173"/>
      <c r="IYC62" s="173"/>
      <c r="IYD62" s="173"/>
      <c r="IYE62" s="173"/>
      <c r="IYF62" s="173"/>
      <c r="IYG62" s="173"/>
      <c r="IYH62" s="173"/>
      <c r="IYI62" s="173"/>
      <c r="IYJ62" s="173"/>
      <c r="IYK62" s="173"/>
      <c r="IYL62" s="173"/>
      <c r="IYM62" s="173"/>
      <c r="IYN62" s="173"/>
      <c r="IYO62" s="173"/>
      <c r="IYP62" s="173"/>
      <c r="IYQ62" s="173"/>
      <c r="IYR62" s="173"/>
      <c r="IYS62" s="173"/>
      <c r="IYT62" s="173"/>
      <c r="IYU62" s="173"/>
      <c r="IYV62" s="173"/>
      <c r="IYW62" s="173"/>
      <c r="IYX62" s="173"/>
      <c r="IYY62" s="173"/>
      <c r="IYZ62" s="173"/>
      <c r="IZA62" s="173"/>
      <c r="IZB62" s="173"/>
      <c r="IZC62" s="173"/>
      <c r="IZD62" s="173"/>
      <c r="IZE62" s="173"/>
      <c r="IZF62" s="173"/>
      <c r="IZG62" s="173"/>
      <c r="IZH62" s="173"/>
      <c r="IZI62" s="173"/>
      <c r="IZJ62" s="173"/>
      <c r="IZK62" s="173"/>
      <c r="IZL62" s="173"/>
      <c r="IZM62" s="173"/>
      <c r="IZN62" s="173"/>
      <c r="IZO62" s="173"/>
      <c r="IZP62" s="173"/>
      <c r="IZQ62" s="173"/>
      <c r="IZR62" s="173"/>
      <c r="IZS62" s="173"/>
      <c r="IZT62" s="173"/>
      <c r="IZU62" s="173"/>
      <c r="IZV62" s="173"/>
      <c r="IZW62" s="173"/>
      <c r="IZX62" s="173"/>
      <c r="IZY62" s="173"/>
      <c r="IZZ62" s="173"/>
      <c r="JAA62" s="173"/>
      <c r="JAB62" s="173"/>
      <c r="JAC62" s="173"/>
      <c r="JAD62" s="173"/>
      <c r="JAE62" s="173"/>
      <c r="JAF62" s="173"/>
      <c r="JAG62" s="173"/>
      <c r="JAH62" s="173"/>
      <c r="JAI62" s="173"/>
      <c r="JAJ62" s="173"/>
      <c r="JAK62" s="173"/>
      <c r="JAL62" s="173"/>
      <c r="JAM62" s="173"/>
      <c r="JAN62" s="173"/>
      <c r="JAO62" s="173"/>
      <c r="JAP62" s="173"/>
      <c r="JAQ62" s="173"/>
      <c r="JAR62" s="173"/>
      <c r="JAS62" s="173"/>
      <c r="JAT62" s="173"/>
      <c r="JAU62" s="173"/>
      <c r="JAV62" s="173"/>
      <c r="JAW62" s="173"/>
      <c r="JAX62" s="173"/>
      <c r="JAY62" s="173"/>
      <c r="JAZ62" s="173"/>
      <c r="JBA62" s="173"/>
      <c r="JBB62" s="173"/>
      <c r="JBC62" s="173"/>
      <c r="JBD62" s="173"/>
      <c r="JBE62" s="173"/>
      <c r="JBF62" s="173"/>
      <c r="JBG62" s="173"/>
      <c r="JBH62" s="173"/>
      <c r="JBI62" s="173"/>
      <c r="JBJ62" s="173"/>
      <c r="JBK62" s="173"/>
      <c r="JBL62" s="173"/>
      <c r="JBM62" s="173"/>
      <c r="JBN62" s="173"/>
      <c r="JBO62" s="173"/>
      <c r="JBP62" s="173"/>
      <c r="JBQ62" s="173"/>
      <c r="JBR62" s="173"/>
      <c r="JBS62" s="173"/>
      <c r="JBT62" s="173"/>
      <c r="JBU62" s="173"/>
      <c r="JBV62" s="173"/>
      <c r="JBW62" s="173"/>
      <c r="JBX62" s="173"/>
      <c r="JBY62" s="173"/>
      <c r="JBZ62" s="173"/>
      <c r="JCA62" s="173"/>
      <c r="JCB62" s="173"/>
      <c r="JCC62" s="173"/>
      <c r="JCD62" s="173"/>
      <c r="JCE62" s="173"/>
      <c r="JCF62" s="173"/>
      <c r="JCG62" s="173"/>
      <c r="JCH62" s="173"/>
      <c r="JCI62" s="173"/>
      <c r="JCJ62" s="173"/>
      <c r="JCK62" s="173"/>
      <c r="JCL62" s="173"/>
      <c r="JCM62" s="173"/>
      <c r="JCN62" s="173"/>
      <c r="JCO62" s="173"/>
      <c r="JCP62" s="173"/>
      <c r="JCQ62" s="173"/>
      <c r="JCR62" s="173"/>
      <c r="JCS62" s="173"/>
      <c r="JCT62" s="173"/>
      <c r="JCU62" s="173"/>
      <c r="JCV62" s="173"/>
      <c r="JCW62" s="173"/>
      <c r="JCX62" s="173"/>
      <c r="JCY62" s="173"/>
      <c r="JCZ62" s="173"/>
      <c r="JDA62" s="173"/>
      <c r="JDB62" s="173"/>
      <c r="JDC62" s="173"/>
      <c r="JDD62" s="173"/>
      <c r="JDE62" s="173"/>
      <c r="JDF62" s="173"/>
      <c r="JDG62" s="173"/>
      <c r="JDH62" s="173"/>
      <c r="JDI62" s="173"/>
      <c r="JDJ62" s="173"/>
      <c r="JDK62" s="173"/>
      <c r="JDL62" s="173"/>
      <c r="JDM62" s="173"/>
      <c r="JDN62" s="173"/>
      <c r="JDO62" s="173"/>
      <c r="JDP62" s="173"/>
      <c r="JDQ62" s="173"/>
      <c r="JDR62" s="173"/>
      <c r="JDS62" s="173"/>
      <c r="JDT62" s="173"/>
      <c r="JDU62" s="173"/>
      <c r="JDV62" s="173"/>
      <c r="JDW62" s="173"/>
      <c r="JDX62" s="173"/>
      <c r="JDY62" s="173"/>
      <c r="JDZ62" s="173"/>
      <c r="JEA62" s="173"/>
      <c r="JEB62" s="173"/>
      <c r="JEC62" s="173"/>
      <c r="JED62" s="173"/>
      <c r="JEE62" s="173"/>
      <c r="JEF62" s="173"/>
      <c r="JEG62" s="173"/>
      <c r="JEH62" s="173"/>
      <c r="JEI62" s="173"/>
      <c r="JEJ62" s="173"/>
      <c r="JEK62" s="173"/>
      <c r="JEL62" s="173"/>
      <c r="JEM62" s="173"/>
      <c r="JEN62" s="173"/>
      <c r="JEO62" s="173"/>
      <c r="JEP62" s="173"/>
      <c r="JEQ62" s="173"/>
      <c r="JER62" s="173"/>
      <c r="JES62" s="173"/>
      <c r="JET62" s="173"/>
      <c r="JEU62" s="173"/>
      <c r="JEV62" s="173"/>
      <c r="JEW62" s="173"/>
      <c r="JEX62" s="173"/>
      <c r="JEY62" s="173"/>
      <c r="JEZ62" s="173"/>
      <c r="JFA62" s="173"/>
      <c r="JFB62" s="173"/>
      <c r="JFC62" s="173"/>
      <c r="JFD62" s="173"/>
      <c r="JFE62" s="173"/>
      <c r="JFF62" s="173"/>
      <c r="JFG62" s="173"/>
      <c r="JFH62" s="173"/>
      <c r="JFI62" s="173"/>
      <c r="JFJ62" s="173"/>
      <c r="JFK62" s="173"/>
      <c r="JFL62" s="173"/>
      <c r="JFM62" s="173"/>
      <c r="JFN62" s="173"/>
      <c r="JFO62" s="173"/>
      <c r="JFP62" s="173"/>
      <c r="JFQ62" s="173"/>
      <c r="JFR62" s="173"/>
      <c r="JFS62" s="173"/>
      <c r="JFT62" s="173"/>
      <c r="JFU62" s="173"/>
      <c r="JFV62" s="173"/>
      <c r="JFW62" s="173"/>
      <c r="JFX62" s="173"/>
      <c r="JFY62" s="173"/>
      <c r="JFZ62" s="173"/>
      <c r="JGA62" s="173"/>
      <c r="JGB62" s="173"/>
      <c r="JGC62" s="173"/>
      <c r="JGD62" s="173"/>
      <c r="JGE62" s="173"/>
      <c r="JGF62" s="173"/>
      <c r="JGG62" s="173"/>
      <c r="JGH62" s="173"/>
      <c r="JGI62" s="173"/>
      <c r="JGJ62" s="173"/>
      <c r="JGK62" s="173"/>
      <c r="JGL62" s="173"/>
      <c r="JGM62" s="173"/>
      <c r="JGN62" s="173"/>
      <c r="JGO62" s="173"/>
      <c r="JGP62" s="173"/>
      <c r="JGQ62" s="173"/>
      <c r="JGR62" s="173"/>
      <c r="JGS62" s="173"/>
      <c r="JGT62" s="173"/>
      <c r="JGU62" s="173"/>
      <c r="JGV62" s="173"/>
      <c r="JGW62" s="173"/>
      <c r="JGX62" s="173"/>
      <c r="JGY62" s="173"/>
      <c r="JGZ62" s="173"/>
      <c r="JHA62" s="173"/>
      <c r="JHB62" s="173"/>
      <c r="JHC62" s="173"/>
      <c r="JHD62" s="173"/>
      <c r="JHE62" s="173"/>
      <c r="JHF62" s="173"/>
      <c r="JHG62" s="173"/>
      <c r="JHH62" s="173"/>
      <c r="JHI62" s="173"/>
      <c r="JHJ62" s="173"/>
      <c r="JHK62" s="173"/>
      <c r="JHL62" s="173"/>
      <c r="JHM62" s="173"/>
      <c r="JHN62" s="173"/>
      <c r="JHO62" s="173"/>
      <c r="JHP62" s="173"/>
      <c r="JHQ62" s="173"/>
      <c r="JHR62" s="173"/>
      <c r="JHS62" s="173"/>
      <c r="JHT62" s="173"/>
      <c r="JHU62" s="173"/>
      <c r="JHV62" s="173"/>
      <c r="JHW62" s="173"/>
      <c r="JHX62" s="173"/>
      <c r="JHY62" s="173"/>
      <c r="JHZ62" s="173"/>
      <c r="JIA62" s="173"/>
      <c r="JIB62" s="173"/>
      <c r="JIC62" s="173"/>
      <c r="JID62" s="173"/>
      <c r="JIE62" s="173"/>
      <c r="JIF62" s="173"/>
      <c r="JIG62" s="173"/>
      <c r="JIH62" s="173"/>
      <c r="JII62" s="173"/>
      <c r="JIJ62" s="173"/>
      <c r="JIK62" s="173"/>
      <c r="JIL62" s="173"/>
      <c r="JIM62" s="173"/>
      <c r="JIN62" s="173"/>
      <c r="JIO62" s="173"/>
      <c r="JIP62" s="173"/>
      <c r="JIQ62" s="173"/>
      <c r="JIR62" s="173"/>
      <c r="JIS62" s="173"/>
      <c r="JIT62" s="173"/>
      <c r="JIU62" s="173"/>
      <c r="JIV62" s="173"/>
      <c r="JIW62" s="173"/>
      <c r="JIX62" s="173"/>
      <c r="JIY62" s="173"/>
      <c r="JIZ62" s="173"/>
      <c r="JJA62" s="173"/>
      <c r="JJB62" s="173"/>
      <c r="JJC62" s="173"/>
      <c r="JJD62" s="173"/>
      <c r="JJE62" s="173"/>
      <c r="JJF62" s="173"/>
      <c r="JJG62" s="173"/>
      <c r="JJH62" s="173"/>
      <c r="JJI62" s="173"/>
      <c r="JJJ62" s="173"/>
      <c r="JJK62" s="173"/>
      <c r="JJL62" s="173"/>
      <c r="JJM62" s="173"/>
      <c r="JJN62" s="173"/>
      <c r="JJO62" s="173"/>
      <c r="JJP62" s="173"/>
      <c r="JJQ62" s="173"/>
      <c r="JJR62" s="173"/>
      <c r="JJS62" s="173"/>
      <c r="JJT62" s="173"/>
      <c r="JJU62" s="173"/>
      <c r="JJV62" s="173"/>
      <c r="JJW62" s="173"/>
      <c r="JJX62" s="173"/>
      <c r="JJY62" s="173"/>
      <c r="JJZ62" s="173"/>
      <c r="JKA62" s="173"/>
      <c r="JKB62" s="173"/>
      <c r="JKC62" s="173"/>
      <c r="JKD62" s="173"/>
      <c r="JKE62" s="173"/>
      <c r="JKF62" s="173"/>
      <c r="JKG62" s="173"/>
      <c r="JKH62" s="173"/>
      <c r="JKI62" s="173"/>
      <c r="JKJ62" s="173"/>
      <c r="JKK62" s="173"/>
      <c r="JKL62" s="173"/>
      <c r="JKM62" s="173"/>
      <c r="JKN62" s="173"/>
      <c r="JKO62" s="173"/>
      <c r="JKP62" s="173"/>
      <c r="JKQ62" s="173"/>
      <c r="JKR62" s="173"/>
      <c r="JKS62" s="173"/>
      <c r="JKT62" s="173"/>
      <c r="JKU62" s="173"/>
      <c r="JKV62" s="173"/>
      <c r="JKW62" s="173"/>
      <c r="JKX62" s="173"/>
      <c r="JKY62" s="173"/>
      <c r="JKZ62" s="173"/>
      <c r="JLA62" s="173"/>
      <c r="JLB62" s="173"/>
      <c r="JLC62" s="173"/>
      <c r="JLD62" s="173"/>
      <c r="JLE62" s="173"/>
      <c r="JLF62" s="173"/>
      <c r="JLG62" s="173"/>
      <c r="JLH62" s="173"/>
      <c r="JLI62" s="173"/>
      <c r="JLJ62" s="173"/>
      <c r="JLK62" s="173"/>
      <c r="JLL62" s="173"/>
      <c r="JLM62" s="173"/>
      <c r="JLN62" s="173"/>
      <c r="JLO62" s="173"/>
      <c r="JLP62" s="173"/>
      <c r="JLQ62" s="173"/>
      <c r="JLR62" s="173"/>
      <c r="JLS62" s="173"/>
      <c r="JLT62" s="173"/>
      <c r="JLU62" s="173"/>
      <c r="JLV62" s="173"/>
      <c r="JLW62" s="173"/>
      <c r="JLX62" s="173"/>
      <c r="JLY62" s="173"/>
      <c r="JLZ62" s="173"/>
      <c r="JMA62" s="173"/>
      <c r="JMB62" s="173"/>
      <c r="JMC62" s="173"/>
      <c r="JMD62" s="173"/>
      <c r="JME62" s="173"/>
      <c r="JMF62" s="173"/>
      <c r="JMG62" s="173"/>
      <c r="JMH62" s="173"/>
      <c r="JMI62" s="173"/>
      <c r="JMJ62" s="173"/>
      <c r="JMK62" s="173"/>
      <c r="JML62" s="173"/>
      <c r="JMM62" s="173"/>
      <c r="JMN62" s="173"/>
      <c r="JMO62" s="173"/>
      <c r="JMP62" s="173"/>
      <c r="JMQ62" s="173"/>
      <c r="JMR62" s="173"/>
      <c r="JMS62" s="173"/>
      <c r="JMT62" s="173"/>
      <c r="JMU62" s="173"/>
      <c r="JMV62" s="173"/>
      <c r="JMW62" s="173"/>
      <c r="JMX62" s="173"/>
      <c r="JMY62" s="173"/>
      <c r="JMZ62" s="173"/>
      <c r="JNA62" s="173"/>
      <c r="JNB62" s="173"/>
      <c r="JNC62" s="173"/>
      <c r="JND62" s="173"/>
      <c r="JNE62" s="173"/>
      <c r="JNF62" s="173"/>
      <c r="JNG62" s="173"/>
      <c r="JNH62" s="173"/>
      <c r="JNI62" s="173"/>
      <c r="JNJ62" s="173"/>
      <c r="JNK62" s="173"/>
      <c r="JNL62" s="173"/>
      <c r="JNM62" s="173"/>
      <c r="JNN62" s="173"/>
      <c r="JNO62" s="173"/>
      <c r="JNP62" s="173"/>
      <c r="JNQ62" s="173"/>
      <c r="JNR62" s="173"/>
      <c r="JNS62" s="173"/>
      <c r="JNT62" s="173"/>
      <c r="JNU62" s="173"/>
      <c r="JNV62" s="173"/>
      <c r="JNW62" s="173"/>
      <c r="JNX62" s="173"/>
      <c r="JNY62" s="173"/>
      <c r="JNZ62" s="173"/>
      <c r="JOA62" s="173"/>
      <c r="JOB62" s="173"/>
      <c r="JOC62" s="173"/>
      <c r="JOD62" s="173"/>
      <c r="JOE62" s="173"/>
      <c r="JOF62" s="173"/>
      <c r="JOG62" s="173"/>
      <c r="JOH62" s="173"/>
      <c r="JOI62" s="173"/>
      <c r="JOJ62" s="173"/>
      <c r="JOK62" s="173"/>
      <c r="JOL62" s="173"/>
      <c r="JOM62" s="173"/>
      <c r="JON62" s="173"/>
      <c r="JOO62" s="173"/>
      <c r="JOP62" s="173"/>
      <c r="JOQ62" s="173"/>
      <c r="JOR62" s="173"/>
      <c r="JOS62" s="173"/>
      <c r="JOT62" s="173"/>
      <c r="JOU62" s="173"/>
      <c r="JOV62" s="173"/>
      <c r="JOW62" s="173"/>
      <c r="JOX62" s="173"/>
      <c r="JOY62" s="173"/>
      <c r="JOZ62" s="173"/>
      <c r="JPA62" s="173"/>
      <c r="JPB62" s="173"/>
      <c r="JPC62" s="173"/>
      <c r="JPD62" s="173"/>
      <c r="JPE62" s="173"/>
      <c r="JPF62" s="173"/>
      <c r="JPG62" s="173"/>
      <c r="JPH62" s="173"/>
      <c r="JPI62" s="173"/>
      <c r="JPJ62" s="173"/>
      <c r="JPK62" s="173"/>
      <c r="JPL62" s="173"/>
      <c r="JPM62" s="173"/>
      <c r="JPN62" s="173"/>
      <c r="JPO62" s="173"/>
      <c r="JPP62" s="173"/>
      <c r="JPQ62" s="173"/>
      <c r="JPR62" s="173"/>
      <c r="JPS62" s="173"/>
      <c r="JPT62" s="173"/>
      <c r="JPU62" s="173"/>
      <c r="JPV62" s="173"/>
      <c r="JPW62" s="173"/>
      <c r="JPX62" s="173"/>
      <c r="JPY62" s="173"/>
      <c r="JPZ62" s="173"/>
      <c r="JQA62" s="173"/>
      <c r="JQB62" s="173"/>
      <c r="JQC62" s="173"/>
      <c r="JQD62" s="173"/>
      <c r="JQE62" s="173"/>
      <c r="JQF62" s="173"/>
      <c r="JQG62" s="173"/>
      <c r="JQH62" s="173"/>
      <c r="JQI62" s="173"/>
      <c r="JQJ62" s="173"/>
      <c r="JQK62" s="173"/>
      <c r="JQL62" s="173"/>
      <c r="JQM62" s="173"/>
      <c r="JQN62" s="173"/>
      <c r="JQO62" s="173"/>
      <c r="JQP62" s="173"/>
      <c r="JQQ62" s="173"/>
      <c r="JQR62" s="173"/>
      <c r="JQS62" s="173"/>
      <c r="JQT62" s="173"/>
      <c r="JQU62" s="173"/>
      <c r="JQV62" s="173"/>
      <c r="JQW62" s="173"/>
      <c r="JQX62" s="173"/>
      <c r="JQY62" s="173"/>
      <c r="JQZ62" s="173"/>
      <c r="JRA62" s="173"/>
      <c r="JRB62" s="173"/>
      <c r="JRC62" s="173"/>
      <c r="JRD62" s="173"/>
      <c r="JRE62" s="173"/>
      <c r="JRF62" s="173"/>
      <c r="JRG62" s="173"/>
      <c r="JRH62" s="173"/>
      <c r="JRI62" s="173"/>
      <c r="JRJ62" s="173"/>
      <c r="JRK62" s="173"/>
      <c r="JRL62" s="173"/>
      <c r="JRM62" s="173"/>
      <c r="JRN62" s="173"/>
      <c r="JRO62" s="173"/>
      <c r="JRP62" s="173"/>
      <c r="JRQ62" s="173"/>
      <c r="JRR62" s="173"/>
      <c r="JRS62" s="173"/>
      <c r="JRT62" s="173"/>
      <c r="JRU62" s="173"/>
      <c r="JRV62" s="173"/>
      <c r="JRW62" s="173"/>
      <c r="JRX62" s="173"/>
      <c r="JRY62" s="173"/>
      <c r="JRZ62" s="173"/>
      <c r="JSA62" s="173"/>
      <c r="JSB62" s="173"/>
      <c r="JSC62" s="173"/>
      <c r="JSD62" s="173"/>
      <c r="JSE62" s="173"/>
      <c r="JSF62" s="173"/>
      <c r="JSG62" s="173"/>
      <c r="JSH62" s="173"/>
      <c r="JSI62" s="173"/>
      <c r="JSJ62" s="173"/>
      <c r="JSK62" s="173"/>
      <c r="JSL62" s="173"/>
      <c r="JSM62" s="173"/>
      <c r="JSN62" s="173"/>
      <c r="JSO62" s="173"/>
      <c r="JSP62" s="173"/>
      <c r="JSQ62" s="173"/>
      <c r="JSR62" s="173"/>
      <c r="JSS62" s="173"/>
      <c r="JST62" s="173"/>
      <c r="JSU62" s="173"/>
      <c r="JSV62" s="173"/>
      <c r="JSW62" s="173"/>
      <c r="JSX62" s="173"/>
      <c r="JSY62" s="173"/>
      <c r="JSZ62" s="173"/>
      <c r="JTA62" s="173"/>
      <c r="JTB62" s="173"/>
      <c r="JTC62" s="173"/>
      <c r="JTD62" s="173"/>
      <c r="JTE62" s="173"/>
      <c r="JTF62" s="173"/>
      <c r="JTG62" s="173"/>
      <c r="JTH62" s="173"/>
      <c r="JTI62" s="173"/>
      <c r="JTJ62" s="173"/>
      <c r="JTK62" s="173"/>
      <c r="JTL62" s="173"/>
      <c r="JTM62" s="173"/>
      <c r="JTN62" s="173"/>
      <c r="JTO62" s="173"/>
      <c r="JTP62" s="173"/>
      <c r="JTQ62" s="173"/>
      <c r="JTR62" s="173"/>
      <c r="JTS62" s="173"/>
      <c r="JTT62" s="173"/>
      <c r="JTU62" s="173"/>
      <c r="JTV62" s="173"/>
      <c r="JTW62" s="173"/>
      <c r="JTX62" s="173"/>
      <c r="JTY62" s="173"/>
      <c r="JTZ62" s="173"/>
      <c r="JUA62" s="173"/>
      <c r="JUB62" s="173"/>
      <c r="JUC62" s="173"/>
      <c r="JUD62" s="173"/>
      <c r="JUE62" s="173"/>
      <c r="JUF62" s="173"/>
      <c r="JUG62" s="173"/>
      <c r="JUH62" s="173"/>
      <c r="JUI62" s="173"/>
      <c r="JUJ62" s="173"/>
      <c r="JUK62" s="173"/>
      <c r="JUL62" s="173"/>
      <c r="JUM62" s="173"/>
      <c r="JUN62" s="173"/>
      <c r="JUO62" s="173"/>
      <c r="JUP62" s="173"/>
      <c r="JUQ62" s="173"/>
      <c r="JUR62" s="173"/>
      <c r="JUS62" s="173"/>
      <c r="JUT62" s="173"/>
      <c r="JUU62" s="173"/>
      <c r="JUV62" s="173"/>
      <c r="JUW62" s="173"/>
      <c r="JUX62" s="173"/>
      <c r="JUY62" s="173"/>
      <c r="JUZ62" s="173"/>
      <c r="JVA62" s="173"/>
      <c r="JVB62" s="173"/>
      <c r="JVC62" s="173"/>
      <c r="JVD62" s="173"/>
      <c r="JVE62" s="173"/>
      <c r="JVF62" s="173"/>
      <c r="JVG62" s="173"/>
      <c r="JVH62" s="173"/>
      <c r="JVI62" s="173"/>
      <c r="JVJ62" s="173"/>
      <c r="JVK62" s="173"/>
      <c r="JVL62" s="173"/>
      <c r="JVM62" s="173"/>
      <c r="JVN62" s="173"/>
      <c r="JVO62" s="173"/>
      <c r="JVP62" s="173"/>
      <c r="JVQ62" s="173"/>
      <c r="JVR62" s="173"/>
      <c r="JVS62" s="173"/>
      <c r="JVT62" s="173"/>
      <c r="JVU62" s="173"/>
      <c r="JVV62" s="173"/>
      <c r="JVW62" s="173"/>
      <c r="JVX62" s="173"/>
      <c r="JVY62" s="173"/>
      <c r="JVZ62" s="173"/>
      <c r="JWA62" s="173"/>
      <c r="JWB62" s="173"/>
      <c r="JWC62" s="173"/>
      <c r="JWD62" s="173"/>
      <c r="JWE62" s="173"/>
      <c r="JWF62" s="173"/>
      <c r="JWG62" s="173"/>
      <c r="JWH62" s="173"/>
      <c r="JWI62" s="173"/>
      <c r="JWJ62" s="173"/>
      <c r="JWK62" s="173"/>
      <c r="JWL62" s="173"/>
      <c r="JWM62" s="173"/>
      <c r="JWN62" s="173"/>
      <c r="JWO62" s="173"/>
      <c r="JWP62" s="173"/>
      <c r="JWQ62" s="173"/>
      <c r="JWR62" s="173"/>
      <c r="JWS62" s="173"/>
      <c r="JWT62" s="173"/>
      <c r="JWU62" s="173"/>
      <c r="JWV62" s="173"/>
      <c r="JWW62" s="173"/>
      <c r="JWX62" s="173"/>
      <c r="JWY62" s="173"/>
      <c r="JWZ62" s="173"/>
      <c r="JXA62" s="173"/>
      <c r="JXB62" s="173"/>
      <c r="JXC62" s="173"/>
      <c r="JXD62" s="173"/>
      <c r="JXE62" s="173"/>
      <c r="JXF62" s="173"/>
      <c r="JXG62" s="173"/>
      <c r="JXH62" s="173"/>
      <c r="JXI62" s="173"/>
      <c r="JXJ62" s="173"/>
      <c r="JXK62" s="173"/>
      <c r="JXL62" s="173"/>
      <c r="JXM62" s="173"/>
      <c r="JXN62" s="173"/>
      <c r="JXO62" s="173"/>
      <c r="JXP62" s="173"/>
      <c r="JXQ62" s="173"/>
      <c r="JXR62" s="173"/>
      <c r="JXS62" s="173"/>
      <c r="JXT62" s="173"/>
      <c r="JXU62" s="173"/>
      <c r="JXV62" s="173"/>
      <c r="JXW62" s="173"/>
      <c r="JXX62" s="173"/>
      <c r="JXY62" s="173"/>
      <c r="JXZ62" s="173"/>
      <c r="JYA62" s="173"/>
      <c r="JYB62" s="173"/>
      <c r="JYC62" s="173"/>
      <c r="JYD62" s="173"/>
      <c r="JYE62" s="173"/>
      <c r="JYF62" s="173"/>
      <c r="JYG62" s="173"/>
      <c r="JYH62" s="173"/>
      <c r="JYI62" s="173"/>
      <c r="JYJ62" s="173"/>
      <c r="JYK62" s="173"/>
      <c r="JYL62" s="173"/>
      <c r="JYM62" s="173"/>
      <c r="JYN62" s="173"/>
      <c r="JYO62" s="173"/>
      <c r="JYP62" s="173"/>
      <c r="JYQ62" s="173"/>
      <c r="JYR62" s="173"/>
      <c r="JYS62" s="173"/>
      <c r="JYT62" s="173"/>
      <c r="JYU62" s="173"/>
      <c r="JYV62" s="173"/>
      <c r="JYW62" s="173"/>
      <c r="JYX62" s="173"/>
      <c r="JYY62" s="173"/>
      <c r="JYZ62" s="173"/>
      <c r="JZA62" s="173"/>
      <c r="JZB62" s="173"/>
      <c r="JZC62" s="173"/>
      <c r="JZD62" s="173"/>
      <c r="JZE62" s="173"/>
      <c r="JZF62" s="173"/>
      <c r="JZG62" s="173"/>
      <c r="JZH62" s="173"/>
      <c r="JZI62" s="173"/>
      <c r="JZJ62" s="173"/>
      <c r="JZK62" s="173"/>
      <c r="JZL62" s="173"/>
      <c r="JZM62" s="173"/>
      <c r="JZN62" s="173"/>
      <c r="JZO62" s="173"/>
      <c r="JZP62" s="173"/>
      <c r="JZQ62" s="173"/>
      <c r="JZR62" s="173"/>
      <c r="JZS62" s="173"/>
      <c r="JZT62" s="173"/>
      <c r="JZU62" s="173"/>
      <c r="JZV62" s="173"/>
      <c r="JZW62" s="173"/>
      <c r="JZX62" s="173"/>
      <c r="JZY62" s="173"/>
      <c r="JZZ62" s="173"/>
      <c r="KAA62" s="173"/>
      <c r="KAB62" s="173"/>
      <c r="KAC62" s="173"/>
      <c r="KAD62" s="173"/>
      <c r="KAE62" s="173"/>
      <c r="KAF62" s="173"/>
      <c r="KAG62" s="173"/>
      <c r="KAH62" s="173"/>
      <c r="KAI62" s="173"/>
      <c r="KAJ62" s="173"/>
      <c r="KAK62" s="173"/>
      <c r="KAL62" s="173"/>
      <c r="KAM62" s="173"/>
      <c r="KAN62" s="173"/>
      <c r="KAO62" s="173"/>
      <c r="KAP62" s="173"/>
      <c r="KAQ62" s="173"/>
      <c r="KAR62" s="173"/>
      <c r="KAS62" s="173"/>
      <c r="KAT62" s="173"/>
      <c r="KAU62" s="173"/>
      <c r="KAV62" s="173"/>
      <c r="KAW62" s="173"/>
      <c r="KAX62" s="173"/>
      <c r="KAY62" s="173"/>
      <c r="KAZ62" s="173"/>
      <c r="KBA62" s="173"/>
      <c r="KBB62" s="173"/>
      <c r="KBC62" s="173"/>
      <c r="KBD62" s="173"/>
      <c r="KBE62" s="173"/>
      <c r="KBF62" s="173"/>
      <c r="KBG62" s="173"/>
      <c r="KBH62" s="173"/>
      <c r="KBI62" s="173"/>
      <c r="KBJ62" s="173"/>
      <c r="KBK62" s="173"/>
      <c r="KBL62" s="173"/>
      <c r="KBM62" s="173"/>
      <c r="KBN62" s="173"/>
      <c r="KBO62" s="173"/>
      <c r="KBP62" s="173"/>
      <c r="KBQ62" s="173"/>
      <c r="KBR62" s="173"/>
      <c r="KBS62" s="173"/>
      <c r="KBT62" s="173"/>
      <c r="KBU62" s="173"/>
      <c r="KBV62" s="173"/>
      <c r="KBW62" s="173"/>
      <c r="KBX62" s="173"/>
      <c r="KBY62" s="173"/>
      <c r="KBZ62" s="173"/>
      <c r="KCA62" s="173"/>
      <c r="KCB62" s="173"/>
      <c r="KCC62" s="173"/>
      <c r="KCD62" s="173"/>
      <c r="KCE62" s="173"/>
      <c r="KCF62" s="173"/>
      <c r="KCG62" s="173"/>
      <c r="KCH62" s="173"/>
      <c r="KCI62" s="173"/>
      <c r="KCJ62" s="173"/>
      <c r="KCK62" s="173"/>
      <c r="KCL62" s="173"/>
      <c r="KCM62" s="173"/>
      <c r="KCN62" s="173"/>
      <c r="KCO62" s="173"/>
      <c r="KCP62" s="173"/>
      <c r="KCQ62" s="173"/>
      <c r="KCR62" s="173"/>
      <c r="KCS62" s="173"/>
      <c r="KCT62" s="173"/>
      <c r="KCU62" s="173"/>
      <c r="KCV62" s="173"/>
      <c r="KCW62" s="173"/>
      <c r="KCX62" s="173"/>
      <c r="KCY62" s="173"/>
      <c r="KCZ62" s="173"/>
      <c r="KDA62" s="173"/>
      <c r="KDB62" s="173"/>
      <c r="KDC62" s="173"/>
      <c r="KDD62" s="173"/>
      <c r="KDE62" s="173"/>
      <c r="KDF62" s="173"/>
      <c r="KDG62" s="173"/>
      <c r="KDH62" s="173"/>
      <c r="KDI62" s="173"/>
      <c r="KDJ62" s="173"/>
      <c r="KDK62" s="173"/>
      <c r="KDL62" s="173"/>
      <c r="KDM62" s="173"/>
      <c r="KDN62" s="173"/>
      <c r="KDO62" s="173"/>
      <c r="KDP62" s="173"/>
      <c r="KDQ62" s="173"/>
      <c r="KDR62" s="173"/>
      <c r="KDS62" s="173"/>
      <c r="KDT62" s="173"/>
      <c r="KDU62" s="173"/>
      <c r="KDV62" s="173"/>
      <c r="KDW62" s="173"/>
      <c r="KDX62" s="173"/>
      <c r="KDY62" s="173"/>
      <c r="KDZ62" s="173"/>
      <c r="KEA62" s="173"/>
      <c r="KEB62" s="173"/>
      <c r="KEC62" s="173"/>
      <c r="KED62" s="173"/>
      <c r="KEE62" s="173"/>
      <c r="KEF62" s="173"/>
      <c r="KEG62" s="173"/>
      <c r="KEH62" s="173"/>
      <c r="KEI62" s="173"/>
      <c r="KEJ62" s="173"/>
      <c r="KEK62" s="173"/>
      <c r="KEL62" s="173"/>
      <c r="KEM62" s="173"/>
      <c r="KEN62" s="173"/>
      <c r="KEO62" s="173"/>
      <c r="KEP62" s="173"/>
      <c r="KEQ62" s="173"/>
      <c r="KER62" s="173"/>
      <c r="KES62" s="173"/>
      <c r="KET62" s="173"/>
      <c r="KEU62" s="173"/>
      <c r="KEV62" s="173"/>
      <c r="KEW62" s="173"/>
      <c r="KEX62" s="173"/>
      <c r="KEY62" s="173"/>
      <c r="KEZ62" s="173"/>
      <c r="KFA62" s="173"/>
      <c r="KFB62" s="173"/>
      <c r="KFC62" s="173"/>
      <c r="KFD62" s="173"/>
      <c r="KFE62" s="173"/>
      <c r="KFF62" s="173"/>
      <c r="KFG62" s="173"/>
      <c r="KFH62" s="173"/>
      <c r="KFI62" s="173"/>
      <c r="KFJ62" s="173"/>
      <c r="KFK62" s="173"/>
      <c r="KFL62" s="173"/>
      <c r="KFM62" s="173"/>
      <c r="KFN62" s="173"/>
      <c r="KFO62" s="173"/>
      <c r="KFP62" s="173"/>
      <c r="KFQ62" s="173"/>
      <c r="KFR62" s="173"/>
      <c r="KFS62" s="173"/>
      <c r="KFT62" s="173"/>
      <c r="KFU62" s="173"/>
      <c r="KFV62" s="173"/>
      <c r="KFW62" s="173"/>
      <c r="KFX62" s="173"/>
      <c r="KFY62" s="173"/>
      <c r="KFZ62" s="173"/>
      <c r="KGA62" s="173"/>
      <c r="KGB62" s="173"/>
      <c r="KGC62" s="173"/>
      <c r="KGD62" s="173"/>
      <c r="KGE62" s="173"/>
      <c r="KGF62" s="173"/>
      <c r="KGG62" s="173"/>
      <c r="KGH62" s="173"/>
      <c r="KGI62" s="173"/>
      <c r="KGJ62" s="173"/>
      <c r="KGK62" s="173"/>
      <c r="KGL62" s="173"/>
      <c r="KGM62" s="173"/>
      <c r="KGN62" s="173"/>
      <c r="KGO62" s="173"/>
      <c r="KGP62" s="173"/>
      <c r="KGQ62" s="173"/>
      <c r="KGR62" s="173"/>
      <c r="KGS62" s="173"/>
      <c r="KGT62" s="173"/>
      <c r="KGU62" s="173"/>
      <c r="KGV62" s="173"/>
      <c r="KGW62" s="173"/>
      <c r="KGX62" s="173"/>
      <c r="KGY62" s="173"/>
      <c r="KGZ62" s="173"/>
      <c r="KHA62" s="173"/>
      <c r="KHB62" s="173"/>
      <c r="KHC62" s="173"/>
      <c r="KHD62" s="173"/>
      <c r="KHE62" s="173"/>
      <c r="KHF62" s="173"/>
      <c r="KHG62" s="173"/>
      <c r="KHH62" s="173"/>
      <c r="KHI62" s="173"/>
      <c r="KHJ62" s="173"/>
      <c r="KHK62" s="173"/>
      <c r="KHL62" s="173"/>
      <c r="KHM62" s="173"/>
      <c r="KHN62" s="173"/>
      <c r="KHO62" s="173"/>
      <c r="KHP62" s="173"/>
      <c r="KHQ62" s="173"/>
      <c r="KHR62" s="173"/>
      <c r="KHS62" s="173"/>
      <c r="KHT62" s="173"/>
      <c r="KHU62" s="173"/>
      <c r="KHV62" s="173"/>
      <c r="KHW62" s="173"/>
      <c r="KHX62" s="173"/>
      <c r="KHY62" s="173"/>
      <c r="KHZ62" s="173"/>
      <c r="KIA62" s="173"/>
      <c r="KIB62" s="173"/>
      <c r="KIC62" s="173"/>
      <c r="KID62" s="173"/>
      <c r="KIE62" s="173"/>
      <c r="KIF62" s="173"/>
      <c r="KIG62" s="173"/>
      <c r="KIH62" s="173"/>
      <c r="KII62" s="173"/>
      <c r="KIJ62" s="173"/>
      <c r="KIK62" s="173"/>
      <c r="KIL62" s="173"/>
      <c r="KIM62" s="173"/>
      <c r="KIN62" s="173"/>
      <c r="KIO62" s="173"/>
      <c r="KIP62" s="173"/>
      <c r="KIQ62" s="173"/>
      <c r="KIR62" s="173"/>
      <c r="KIS62" s="173"/>
      <c r="KIT62" s="173"/>
      <c r="KIU62" s="173"/>
      <c r="KIV62" s="173"/>
      <c r="KIW62" s="173"/>
      <c r="KIX62" s="173"/>
      <c r="KIY62" s="173"/>
      <c r="KIZ62" s="173"/>
      <c r="KJA62" s="173"/>
      <c r="KJB62" s="173"/>
      <c r="KJC62" s="173"/>
      <c r="KJD62" s="173"/>
      <c r="KJE62" s="173"/>
      <c r="KJF62" s="173"/>
      <c r="KJG62" s="173"/>
      <c r="KJH62" s="173"/>
      <c r="KJI62" s="173"/>
      <c r="KJJ62" s="173"/>
      <c r="KJK62" s="173"/>
      <c r="KJL62" s="173"/>
      <c r="KJM62" s="173"/>
      <c r="KJN62" s="173"/>
      <c r="KJO62" s="173"/>
      <c r="KJP62" s="173"/>
      <c r="KJQ62" s="173"/>
      <c r="KJR62" s="173"/>
      <c r="KJS62" s="173"/>
      <c r="KJT62" s="173"/>
      <c r="KJU62" s="173"/>
      <c r="KJV62" s="173"/>
      <c r="KJW62" s="173"/>
      <c r="KJX62" s="173"/>
      <c r="KJY62" s="173"/>
      <c r="KJZ62" s="173"/>
      <c r="KKA62" s="173"/>
      <c r="KKB62" s="173"/>
      <c r="KKC62" s="173"/>
      <c r="KKD62" s="173"/>
      <c r="KKE62" s="173"/>
      <c r="KKF62" s="173"/>
      <c r="KKG62" s="173"/>
      <c r="KKH62" s="173"/>
      <c r="KKI62" s="173"/>
      <c r="KKJ62" s="173"/>
      <c r="KKK62" s="173"/>
      <c r="KKL62" s="173"/>
      <c r="KKM62" s="173"/>
      <c r="KKN62" s="173"/>
      <c r="KKO62" s="173"/>
      <c r="KKP62" s="173"/>
      <c r="KKQ62" s="173"/>
      <c r="KKR62" s="173"/>
      <c r="KKS62" s="173"/>
      <c r="KKT62" s="173"/>
      <c r="KKU62" s="173"/>
      <c r="KKV62" s="173"/>
      <c r="KKW62" s="173"/>
      <c r="KKX62" s="173"/>
      <c r="KKY62" s="173"/>
      <c r="KKZ62" s="173"/>
      <c r="KLA62" s="173"/>
      <c r="KLB62" s="173"/>
      <c r="KLC62" s="173"/>
      <c r="KLD62" s="173"/>
      <c r="KLE62" s="173"/>
      <c r="KLF62" s="173"/>
      <c r="KLG62" s="173"/>
      <c r="KLH62" s="173"/>
      <c r="KLI62" s="173"/>
      <c r="KLJ62" s="173"/>
      <c r="KLK62" s="173"/>
      <c r="KLL62" s="173"/>
      <c r="KLM62" s="173"/>
      <c r="KLN62" s="173"/>
      <c r="KLO62" s="173"/>
      <c r="KLP62" s="173"/>
      <c r="KLQ62" s="173"/>
      <c r="KLR62" s="173"/>
      <c r="KLS62" s="173"/>
      <c r="KLT62" s="173"/>
      <c r="KLU62" s="173"/>
      <c r="KLV62" s="173"/>
      <c r="KLW62" s="173"/>
      <c r="KLX62" s="173"/>
      <c r="KLY62" s="173"/>
      <c r="KLZ62" s="173"/>
      <c r="KMA62" s="173"/>
      <c r="KMB62" s="173"/>
      <c r="KMC62" s="173"/>
      <c r="KMD62" s="173"/>
      <c r="KME62" s="173"/>
      <c r="KMF62" s="173"/>
      <c r="KMG62" s="173"/>
      <c r="KMH62" s="173"/>
      <c r="KMI62" s="173"/>
      <c r="KMJ62" s="173"/>
      <c r="KMK62" s="173"/>
      <c r="KML62" s="173"/>
      <c r="KMM62" s="173"/>
      <c r="KMN62" s="173"/>
      <c r="KMO62" s="173"/>
      <c r="KMP62" s="173"/>
      <c r="KMQ62" s="173"/>
      <c r="KMR62" s="173"/>
      <c r="KMS62" s="173"/>
      <c r="KMT62" s="173"/>
      <c r="KMU62" s="173"/>
      <c r="KMV62" s="173"/>
      <c r="KMW62" s="173"/>
      <c r="KMX62" s="173"/>
      <c r="KMY62" s="173"/>
      <c r="KMZ62" s="173"/>
      <c r="KNA62" s="173"/>
      <c r="KNB62" s="173"/>
      <c r="KNC62" s="173"/>
      <c r="KND62" s="173"/>
      <c r="KNE62" s="173"/>
      <c r="KNF62" s="173"/>
      <c r="KNG62" s="173"/>
      <c r="KNH62" s="173"/>
      <c r="KNI62" s="173"/>
      <c r="KNJ62" s="173"/>
      <c r="KNK62" s="173"/>
      <c r="KNL62" s="173"/>
      <c r="KNM62" s="173"/>
      <c r="KNN62" s="173"/>
      <c r="KNO62" s="173"/>
      <c r="KNP62" s="173"/>
      <c r="KNQ62" s="173"/>
      <c r="KNR62" s="173"/>
      <c r="KNS62" s="173"/>
      <c r="KNT62" s="173"/>
      <c r="KNU62" s="173"/>
      <c r="KNV62" s="173"/>
      <c r="KNW62" s="173"/>
      <c r="KNX62" s="173"/>
      <c r="KNY62" s="173"/>
      <c r="KNZ62" s="173"/>
      <c r="KOA62" s="173"/>
      <c r="KOB62" s="173"/>
      <c r="KOC62" s="173"/>
      <c r="KOD62" s="173"/>
      <c r="KOE62" s="173"/>
      <c r="KOF62" s="173"/>
      <c r="KOG62" s="173"/>
      <c r="KOH62" s="173"/>
      <c r="KOI62" s="173"/>
      <c r="KOJ62" s="173"/>
      <c r="KOK62" s="173"/>
      <c r="KOL62" s="173"/>
      <c r="KOM62" s="173"/>
      <c r="KON62" s="173"/>
      <c r="KOO62" s="173"/>
      <c r="KOP62" s="173"/>
      <c r="KOQ62" s="173"/>
      <c r="KOR62" s="173"/>
      <c r="KOS62" s="173"/>
      <c r="KOT62" s="173"/>
      <c r="KOU62" s="173"/>
      <c r="KOV62" s="173"/>
      <c r="KOW62" s="173"/>
      <c r="KOX62" s="173"/>
      <c r="KOY62" s="173"/>
      <c r="KOZ62" s="173"/>
      <c r="KPA62" s="173"/>
      <c r="KPB62" s="173"/>
      <c r="KPC62" s="173"/>
      <c r="KPD62" s="173"/>
      <c r="KPE62" s="173"/>
      <c r="KPF62" s="173"/>
      <c r="KPG62" s="173"/>
      <c r="KPH62" s="173"/>
      <c r="KPI62" s="173"/>
      <c r="KPJ62" s="173"/>
      <c r="KPK62" s="173"/>
      <c r="KPL62" s="173"/>
      <c r="KPM62" s="173"/>
      <c r="KPN62" s="173"/>
      <c r="KPO62" s="173"/>
      <c r="KPP62" s="173"/>
      <c r="KPQ62" s="173"/>
      <c r="KPR62" s="173"/>
      <c r="KPS62" s="173"/>
      <c r="KPT62" s="173"/>
      <c r="KPU62" s="173"/>
      <c r="KPV62" s="173"/>
      <c r="KPW62" s="173"/>
      <c r="KPX62" s="173"/>
      <c r="KPY62" s="173"/>
      <c r="KPZ62" s="173"/>
      <c r="KQA62" s="173"/>
      <c r="KQB62" s="173"/>
      <c r="KQC62" s="173"/>
      <c r="KQD62" s="173"/>
      <c r="KQE62" s="173"/>
      <c r="KQF62" s="173"/>
      <c r="KQG62" s="173"/>
      <c r="KQH62" s="173"/>
      <c r="KQI62" s="173"/>
      <c r="KQJ62" s="173"/>
      <c r="KQK62" s="173"/>
      <c r="KQL62" s="173"/>
      <c r="KQM62" s="173"/>
      <c r="KQN62" s="173"/>
      <c r="KQO62" s="173"/>
      <c r="KQP62" s="173"/>
      <c r="KQQ62" s="173"/>
      <c r="KQR62" s="173"/>
      <c r="KQS62" s="173"/>
      <c r="KQT62" s="173"/>
      <c r="KQU62" s="173"/>
      <c r="KQV62" s="173"/>
      <c r="KQW62" s="173"/>
      <c r="KQX62" s="173"/>
      <c r="KQY62" s="173"/>
      <c r="KQZ62" s="173"/>
      <c r="KRA62" s="173"/>
      <c r="KRB62" s="173"/>
      <c r="KRC62" s="173"/>
      <c r="KRD62" s="173"/>
      <c r="KRE62" s="173"/>
      <c r="KRF62" s="173"/>
      <c r="KRG62" s="173"/>
      <c r="KRH62" s="173"/>
      <c r="KRI62" s="173"/>
      <c r="KRJ62" s="173"/>
      <c r="KRK62" s="173"/>
      <c r="KRL62" s="173"/>
      <c r="KRM62" s="173"/>
      <c r="KRN62" s="173"/>
      <c r="KRO62" s="173"/>
      <c r="KRP62" s="173"/>
      <c r="KRQ62" s="173"/>
      <c r="KRR62" s="173"/>
      <c r="KRS62" s="173"/>
      <c r="KRT62" s="173"/>
      <c r="KRU62" s="173"/>
      <c r="KRV62" s="173"/>
      <c r="KRW62" s="173"/>
      <c r="KRX62" s="173"/>
      <c r="KRY62" s="173"/>
      <c r="KRZ62" s="173"/>
      <c r="KSA62" s="173"/>
      <c r="KSB62" s="173"/>
      <c r="KSC62" s="173"/>
      <c r="KSD62" s="173"/>
      <c r="KSE62" s="173"/>
      <c r="KSF62" s="173"/>
      <c r="KSG62" s="173"/>
      <c r="KSH62" s="173"/>
      <c r="KSI62" s="173"/>
      <c r="KSJ62" s="173"/>
      <c r="KSK62" s="173"/>
      <c r="KSL62" s="173"/>
      <c r="KSM62" s="173"/>
      <c r="KSN62" s="173"/>
      <c r="KSO62" s="173"/>
      <c r="KSP62" s="173"/>
      <c r="KSQ62" s="173"/>
      <c r="KSR62" s="173"/>
      <c r="KSS62" s="173"/>
      <c r="KST62" s="173"/>
      <c r="KSU62" s="173"/>
      <c r="KSV62" s="173"/>
      <c r="KSW62" s="173"/>
      <c r="KSX62" s="173"/>
      <c r="KSY62" s="173"/>
      <c r="KSZ62" s="173"/>
      <c r="KTA62" s="173"/>
      <c r="KTB62" s="173"/>
      <c r="KTC62" s="173"/>
      <c r="KTD62" s="173"/>
      <c r="KTE62" s="173"/>
      <c r="KTF62" s="173"/>
      <c r="KTG62" s="173"/>
      <c r="KTH62" s="173"/>
      <c r="KTI62" s="173"/>
      <c r="KTJ62" s="173"/>
      <c r="KTK62" s="173"/>
      <c r="KTL62" s="173"/>
      <c r="KTM62" s="173"/>
      <c r="KTN62" s="173"/>
      <c r="KTO62" s="173"/>
      <c r="KTP62" s="173"/>
      <c r="KTQ62" s="173"/>
      <c r="KTR62" s="173"/>
      <c r="KTS62" s="173"/>
      <c r="KTT62" s="173"/>
      <c r="KTU62" s="173"/>
      <c r="KTV62" s="173"/>
      <c r="KTW62" s="173"/>
      <c r="KTX62" s="173"/>
      <c r="KTY62" s="173"/>
      <c r="KTZ62" s="173"/>
      <c r="KUA62" s="173"/>
      <c r="KUB62" s="173"/>
      <c r="KUC62" s="173"/>
      <c r="KUD62" s="173"/>
      <c r="KUE62" s="173"/>
      <c r="KUF62" s="173"/>
      <c r="KUG62" s="173"/>
      <c r="KUH62" s="173"/>
      <c r="KUI62" s="173"/>
      <c r="KUJ62" s="173"/>
      <c r="KUK62" s="173"/>
      <c r="KUL62" s="173"/>
      <c r="KUM62" s="173"/>
      <c r="KUN62" s="173"/>
      <c r="KUO62" s="173"/>
      <c r="KUP62" s="173"/>
      <c r="KUQ62" s="173"/>
      <c r="KUR62" s="173"/>
      <c r="KUS62" s="173"/>
      <c r="KUT62" s="173"/>
      <c r="KUU62" s="173"/>
      <c r="KUV62" s="173"/>
      <c r="KUW62" s="173"/>
      <c r="KUX62" s="173"/>
      <c r="KUY62" s="173"/>
      <c r="KUZ62" s="173"/>
      <c r="KVA62" s="173"/>
      <c r="KVB62" s="173"/>
      <c r="KVC62" s="173"/>
      <c r="KVD62" s="173"/>
      <c r="KVE62" s="173"/>
      <c r="KVF62" s="173"/>
      <c r="KVG62" s="173"/>
      <c r="KVH62" s="173"/>
      <c r="KVI62" s="173"/>
      <c r="KVJ62" s="173"/>
      <c r="KVK62" s="173"/>
      <c r="KVL62" s="173"/>
      <c r="KVM62" s="173"/>
      <c r="KVN62" s="173"/>
      <c r="KVO62" s="173"/>
      <c r="KVP62" s="173"/>
      <c r="KVQ62" s="173"/>
      <c r="KVR62" s="173"/>
      <c r="KVS62" s="173"/>
      <c r="KVT62" s="173"/>
      <c r="KVU62" s="173"/>
      <c r="KVV62" s="173"/>
      <c r="KVW62" s="173"/>
      <c r="KVX62" s="173"/>
      <c r="KVY62" s="173"/>
      <c r="KVZ62" s="173"/>
      <c r="KWA62" s="173"/>
      <c r="KWB62" s="173"/>
      <c r="KWC62" s="173"/>
      <c r="KWD62" s="173"/>
      <c r="KWE62" s="173"/>
      <c r="KWF62" s="173"/>
      <c r="KWG62" s="173"/>
      <c r="KWH62" s="173"/>
      <c r="KWI62" s="173"/>
      <c r="KWJ62" s="173"/>
      <c r="KWK62" s="173"/>
      <c r="KWL62" s="173"/>
      <c r="KWM62" s="173"/>
      <c r="KWN62" s="173"/>
      <c r="KWO62" s="173"/>
      <c r="KWP62" s="173"/>
      <c r="KWQ62" s="173"/>
      <c r="KWR62" s="173"/>
      <c r="KWS62" s="173"/>
      <c r="KWT62" s="173"/>
      <c r="KWU62" s="173"/>
      <c r="KWV62" s="173"/>
      <c r="KWW62" s="173"/>
      <c r="KWX62" s="173"/>
      <c r="KWY62" s="173"/>
      <c r="KWZ62" s="173"/>
      <c r="KXA62" s="173"/>
      <c r="KXB62" s="173"/>
      <c r="KXC62" s="173"/>
      <c r="KXD62" s="173"/>
      <c r="KXE62" s="173"/>
      <c r="KXF62" s="173"/>
      <c r="KXG62" s="173"/>
      <c r="KXH62" s="173"/>
      <c r="KXI62" s="173"/>
      <c r="KXJ62" s="173"/>
      <c r="KXK62" s="173"/>
      <c r="KXL62" s="173"/>
      <c r="KXM62" s="173"/>
      <c r="KXN62" s="173"/>
      <c r="KXO62" s="173"/>
      <c r="KXP62" s="173"/>
      <c r="KXQ62" s="173"/>
      <c r="KXR62" s="173"/>
      <c r="KXS62" s="173"/>
      <c r="KXT62" s="173"/>
      <c r="KXU62" s="173"/>
      <c r="KXV62" s="173"/>
      <c r="KXW62" s="173"/>
      <c r="KXX62" s="173"/>
      <c r="KXY62" s="173"/>
      <c r="KXZ62" s="173"/>
      <c r="KYA62" s="173"/>
      <c r="KYB62" s="173"/>
      <c r="KYC62" s="173"/>
      <c r="KYD62" s="173"/>
      <c r="KYE62" s="173"/>
      <c r="KYF62" s="173"/>
      <c r="KYG62" s="173"/>
      <c r="KYH62" s="173"/>
      <c r="KYI62" s="173"/>
      <c r="KYJ62" s="173"/>
      <c r="KYK62" s="173"/>
      <c r="KYL62" s="173"/>
      <c r="KYM62" s="173"/>
      <c r="KYN62" s="173"/>
      <c r="KYO62" s="173"/>
      <c r="KYP62" s="173"/>
      <c r="KYQ62" s="173"/>
      <c r="KYR62" s="173"/>
      <c r="KYS62" s="173"/>
      <c r="KYT62" s="173"/>
      <c r="KYU62" s="173"/>
      <c r="KYV62" s="173"/>
      <c r="KYW62" s="173"/>
      <c r="KYX62" s="173"/>
      <c r="KYY62" s="173"/>
      <c r="KYZ62" s="173"/>
      <c r="KZA62" s="173"/>
      <c r="KZB62" s="173"/>
      <c r="KZC62" s="173"/>
      <c r="KZD62" s="173"/>
      <c r="KZE62" s="173"/>
      <c r="KZF62" s="173"/>
      <c r="KZG62" s="173"/>
      <c r="KZH62" s="173"/>
      <c r="KZI62" s="173"/>
      <c r="KZJ62" s="173"/>
      <c r="KZK62" s="173"/>
      <c r="KZL62" s="173"/>
      <c r="KZM62" s="173"/>
      <c r="KZN62" s="173"/>
      <c r="KZO62" s="173"/>
      <c r="KZP62" s="173"/>
      <c r="KZQ62" s="173"/>
      <c r="KZR62" s="173"/>
      <c r="KZS62" s="173"/>
      <c r="KZT62" s="173"/>
      <c r="KZU62" s="173"/>
      <c r="KZV62" s="173"/>
      <c r="KZW62" s="173"/>
      <c r="KZX62" s="173"/>
      <c r="KZY62" s="173"/>
      <c r="KZZ62" s="173"/>
      <c r="LAA62" s="173"/>
      <c r="LAB62" s="173"/>
      <c r="LAC62" s="173"/>
      <c r="LAD62" s="173"/>
      <c r="LAE62" s="173"/>
      <c r="LAF62" s="173"/>
      <c r="LAG62" s="173"/>
      <c r="LAH62" s="173"/>
      <c r="LAI62" s="173"/>
      <c r="LAJ62" s="173"/>
      <c r="LAK62" s="173"/>
      <c r="LAL62" s="173"/>
      <c r="LAM62" s="173"/>
      <c r="LAN62" s="173"/>
      <c r="LAO62" s="173"/>
      <c r="LAP62" s="173"/>
      <c r="LAQ62" s="173"/>
      <c r="LAR62" s="173"/>
      <c r="LAS62" s="173"/>
      <c r="LAT62" s="173"/>
      <c r="LAU62" s="173"/>
      <c r="LAV62" s="173"/>
      <c r="LAW62" s="173"/>
      <c r="LAX62" s="173"/>
      <c r="LAY62" s="173"/>
      <c r="LAZ62" s="173"/>
      <c r="LBA62" s="173"/>
      <c r="LBB62" s="173"/>
      <c r="LBC62" s="173"/>
      <c r="LBD62" s="173"/>
      <c r="LBE62" s="173"/>
      <c r="LBF62" s="173"/>
      <c r="LBG62" s="173"/>
      <c r="LBH62" s="173"/>
      <c r="LBI62" s="173"/>
      <c r="LBJ62" s="173"/>
      <c r="LBK62" s="173"/>
      <c r="LBL62" s="173"/>
      <c r="LBM62" s="173"/>
      <c r="LBN62" s="173"/>
      <c r="LBO62" s="173"/>
      <c r="LBP62" s="173"/>
      <c r="LBQ62" s="173"/>
      <c r="LBR62" s="173"/>
      <c r="LBS62" s="173"/>
      <c r="LBT62" s="173"/>
      <c r="LBU62" s="173"/>
      <c r="LBV62" s="173"/>
      <c r="LBW62" s="173"/>
      <c r="LBX62" s="173"/>
      <c r="LBY62" s="173"/>
      <c r="LBZ62" s="173"/>
      <c r="LCA62" s="173"/>
      <c r="LCB62" s="173"/>
      <c r="LCC62" s="173"/>
      <c r="LCD62" s="173"/>
      <c r="LCE62" s="173"/>
      <c r="LCF62" s="173"/>
      <c r="LCG62" s="173"/>
      <c r="LCH62" s="173"/>
      <c r="LCI62" s="173"/>
      <c r="LCJ62" s="173"/>
      <c r="LCK62" s="173"/>
      <c r="LCL62" s="173"/>
      <c r="LCM62" s="173"/>
      <c r="LCN62" s="173"/>
      <c r="LCO62" s="173"/>
      <c r="LCP62" s="173"/>
      <c r="LCQ62" s="173"/>
      <c r="LCR62" s="173"/>
      <c r="LCS62" s="173"/>
      <c r="LCT62" s="173"/>
      <c r="LCU62" s="173"/>
      <c r="LCV62" s="173"/>
      <c r="LCW62" s="173"/>
      <c r="LCX62" s="173"/>
      <c r="LCY62" s="173"/>
      <c r="LCZ62" s="173"/>
      <c r="LDA62" s="173"/>
      <c r="LDB62" s="173"/>
      <c r="LDC62" s="173"/>
      <c r="LDD62" s="173"/>
      <c r="LDE62" s="173"/>
      <c r="LDF62" s="173"/>
      <c r="LDG62" s="173"/>
      <c r="LDH62" s="173"/>
      <c r="LDI62" s="173"/>
      <c r="LDJ62" s="173"/>
      <c r="LDK62" s="173"/>
      <c r="LDL62" s="173"/>
      <c r="LDM62" s="173"/>
      <c r="LDN62" s="173"/>
      <c r="LDO62" s="173"/>
      <c r="LDP62" s="173"/>
      <c r="LDQ62" s="173"/>
      <c r="LDR62" s="173"/>
      <c r="LDS62" s="173"/>
      <c r="LDT62" s="173"/>
      <c r="LDU62" s="173"/>
      <c r="LDV62" s="173"/>
      <c r="LDW62" s="173"/>
      <c r="LDX62" s="173"/>
      <c r="LDY62" s="173"/>
      <c r="LDZ62" s="173"/>
      <c r="LEA62" s="173"/>
      <c r="LEB62" s="173"/>
      <c r="LEC62" s="173"/>
      <c r="LED62" s="173"/>
      <c r="LEE62" s="173"/>
      <c r="LEF62" s="173"/>
      <c r="LEG62" s="173"/>
      <c r="LEH62" s="173"/>
      <c r="LEI62" s="173"/>
      <c r="LEJ62" s="173"/>
      <c r="LEK62" s="173"/>
      <c r="LEL62" s="173"/>
      <c r="LEM62" s="173"/>
      <c r="LEN62" s="173"/>
      <c r="LEO62" s="173"/>
      <c r="LEP62" s="173"/>
      <c r="LEQ62" s="173"/>
      <c r="LER62" s="173"/>
      <c r="LES62" s="173"/>
      <c r="LET62" s="173"/>
      <c r="LEU62" s="173"/>
      <c r="LEV62" s="173"/>
      <c r="LEW62" s="173"/>
      <c r="LEX62" s="173"/>
      <c r="LEY62" s="173"/>
      <c r="LEZ62" s="173"/>
      <c r="LFA62" s="173"/>
      <c r="LFB62" s="173"/>
      <c r="LFC62" s="173"/>
      <c r="LFD62" s="173"/>
      <c r="LFE62" s="173"/>
      <c r="LFF62" s="173"/>
      <c r="LFG62" s="173"/>
      <c r="LFH62" s="173"/>
      <c r="LFI62" s="173"/>
      <c r="LFJ62" s="173"/>
      <c r="LFK62" s="173"/>
      <c r="LFL62" s="173"/>
      <c r="LFM62" s="173"/>
      <c r="LFN62" s="173"/>
      <c r="LFO62" s="173"/>
      <c r="LFP62" s="173"/>
      <c r="LFQ62" s="173"/>
      <c r="LFR62" s="173"/>
      <c r="LFS62" s="173"/>
      <c r="LFT62" s="173"/>
      <c r="LFU62" s="173"/>
      <c r="LFV62" s="173"/>
      <c r="LFW62" s="173"/>
      <c r="LFX62" s="173"/>
      <c r="LFY62" s="173"/>
      <c r="LFZ62" s="173"/>
      <c r="LGA62" s="173"/>
      <c r="LGB62" s="173"/>
      <c r="LGC62" s="173"/>
      <c r="LGD62" s="173"/>
      <c r="LGE62" s="173"/>
      <c r="LGF62" s="173"/>
      <c r="LGG62" s="173"/>
      <c r="LGH62" s="173"/>
      <c r="LGI62" s="173"/>
      <c r="LGJ62" s="173"/>
      <c r="LGK62" s="173"/>
      <c r="LGL62" s="173"/>
      <c r="LGM62" s="173"/>
      <c r="LGN62" s="173"/>
      <c r="LGO62" s="173"/>
      <c r="LGP62" s="173"/>
      <c r="LGQ62" s="173"/>
      <c r="LGR62" s="173"/>
      <c r="LGS62" s="173"/>
      <c r="LGT62" s="173"/>
      <c r="LGU62" s="173"/>
      <c r="LGV62" s="173"/>
      <c r="LGW62" s="173"/>
      <c r="LGX62" s="173"/>
      <c r="LGY62" s="173"/>
      <c r="LGZ62" s="173"/>
      <c r="LHA62" s="173"/>
      <c r="LHB62" s="173"/>
      <c r="LHC62" s="173"/>
      <c r="LHD62" s="173"/>
      <c r="LHE62" s="173"/>
      <c r="LHF62" s="173"/>
      <c r="LHG62" s="173"/>
      <c r="LHH62" s="173"/>
      <c r="LHI62" s="173"/>
      <c r="LHJ62" s="173"/>
      <c r="LHK62" s="173"/>
      <c r="LHL62" s="173"/>
      <c r="LHM62" s="173"/>
      <c r="LHN62" s="173"/>
      <c r="LHO62" s="173"/>
      <c r="LHP62" s="173"/>
      <c r="LHQ62" s="173"/>
      <c r="LHR62" s="173"/>
      <c r="LHS62" s="173"/>
      <c r="LHT62" s="173"/>
      <c r="LHU62" s="173"/>
      <c r="LHV62" s="173"/>
      <c r="LHW62" s="173"/>
      <c r="LHX62" s="173"/>
      <c r="LHY62" s="173"/>
      <c r="LHZ62" s="173"/>
      <c r="LIA62" s="173"/>
      <c r="LIB62" s="173"/>
      <c r="LIC62" s="173"/>
      <c r="LID62" s="173"/>
      <c r="LIE62" s="173"/>
      <c r="LIF62" s="173"/>
      <c r="LIG62" s="173"/>
      <c r="LIH62" s="173"/>
      <c r="LII62" s="173"/>
      <c r="LIJ62" s="173"/>
      <c r="LIK62" s="173"/>
      <c r="LIL62" s="173"/>
      <c r="LIM62" s="173"/>
      <c r="LIN62" s="173"/>
      <c r="LIO62" s="173"/>
      <c r="LIP62" s="173"/>
      <c r="LIQ62" s="173"/>
      <c r="LIR62" s="173"/>
      <c r="LIS62" s="173"/>
      <c r="LIT62" s="173"/>
      <c r="LIU62" s="173"/>
      <c r="LIV62" s="173"/>
      <c r="LIW62" s="173"/>
      <c r="LIX62" s="173"/>
      <c r="LIY62" s="173"/>
      <c r="LIZ62" s="173"/>
      <c r="LJA62" s="173"/>
      <c r="LJB62" s="173"/>
      <c r="LJC62" s="173"/>
      <c r="LJD62" s="173"/>
      <c r="LJE62" s="173"/>
      <c r="LJF62" s="173"/>
      <c r="LJG62" s="173"/>
      <c r="LJH62" s="173"/>
      <c r="LJI62" s="173"/>
      <c r="LJJ62" s="173"/>
      <c r="LJK62" s="173"/>
      <c r="LJL62" s="173"/>
      <c r="LJM62" s="173"/>
      <c r="LJN62" s="173"/>
      <c r="LJO62" s="173"/>
      <c r="LJP62" s="173"/>
      <c r="LJQ62" s="173"/>
      <c r="LJR62" s="173"/>
      <c r="LJS62" s="173"/>
      <c r="LJT62" s="173"/>
      <c r="LJU62" s="173"/>
      <c r="LJV62" s="173"/>
      <c r="LJW62" s="173"/>
      <c r="LJX62" s="173"/>
      <c r="LJY62" s="173"/>
      <c r="LJZ62" s="173"/>
      <c r="LKA62" s="173"/>
      <c r="LKB62" s="173"/>
      <c r="LKC62" s="173"/>
      <c r="LKD62" s="173"/>
      <c r="LKE62" s="173"/>
      <c r="LKF62" s="173"/>
      <c r="LKG62" s="173"/>
      <c r="LKH62" s="173"/>
      <c r="LKI62" s="173"/>
      <c r="LKJ62" s="173"/>
      <c r="LKK62" s="173"/>
      <c r="LKL62" s="173"/>
      <c r="LKM62" s="173"/>
      <c r="LKN62" s="173"/>
      <c r="LKO62" s="173"/>
      <c r="LKP62" s="173"/>
      <c r="LKQ62" s="173"/>
      <c r="LKR62" s="173"/>
      <c r="LKS62" s="173"/>
      <c r="LKT62" s="173"/>
      <c r="LKU62" s="173"/>
      <c r="LKV62" s="173"/>
      <c r="LKW62" s="173"/>
      <c r="LKX62" s="173"/>
      <c r="LKY62" s="173"/>
      <c r="LKZ62" s="173"/>
      <c r="LLA62" s="173"/>
      <c r="LLB62" s="173"/>
      <c r="LLC62" s="173"/>
      <c r="LLD62" s="173"/>
      <c r="LLE62" s="173"/>
      <c r="LLF62" s="173"/>
      <c r="LLG62" s="173"/>
      <c r="LLH62" s="173"/>
      <c r="LLI62" s="173"/>
      <c r="LLJ62" s="173"/>
      <c r="LLK62" s="173"/>
      <c r="LLL62" s="173"/>
      <c r="LLM62" s="173"/>
      <c r="LLN62" s="173"/>
      <c r="LLO62" s="173"/>
      <c r="LLP62" s="173"/>
      <c r="LLQ62" s="173"/>
      <c r="LLR62" s="173"/>
      <c r="LLS62" s="173"/>
      <c r="LLT62" s="173"/>
      <c r="LLU62" s="173"/>
      <c r="LLV62" s="173"/>
      <c r="LLW62" s="173"/>
      <c r="LLX62" s="173"/>
      <c r="LLY62" s="173"/>
      <c r="LLZ62" s="173"/>
      <c r="LMA62" s="173"/>
      <c r="LMB62" s="173"/>
      <c r="LMC62" s="173"/>
      <c r="LMD62" s="173"/>
      <c r="LME62" s="173"/>
      <c r="LMF62" s="173"/>
      <c r="LMG62" s="173"/>
      <c r="LMH62" s="173"/>
      <c r="LMI62" s="173"/>
      <c r="LMJ62" s="173"/>
      <c r="LMK62" s="173"/>
      <c r="LML62" s="173"/>
      <c r="LMM62" s="173"/>
      <c r="LMN62" s="173"/>
      <c r="LMO62" s="173"/>
      <c r="LMP62" s="173"/>
      <c r="LMQ62" s="173"/>
      <c r="LMR62" s="173"/>
      <c r="LMS62" s="173"/>
      <c r="LMT62" s="173"/>
      <c r="LMU62" s="173"/>
      <c r="LMV62" s="173"/>
      <c r="LMW62" s="173"/>
      <c r="LMX62" s="173"/>
      <c r="LMY62" s="173"/>
      <c r="LMZ62" s="173"/>
      <c r="LNA62" s="173"/>
      <c r="LNB62" s="173"/>
      <c r="LNC62" s="173"/>
      <c r="LND62" s="173"/>
      <c r="LNE62" s="173"/>
      <c r="LNF62" s="173"/>
      <c r="LNG62" s="173"/>
      <c r="LNH62" s="173"/>
      <c r="LNI62" s="173"/>
      <c r="LNJ62" s="173"/>
      <c r="LNK62" s="173"/>
      <c r="LNL62" s="173"/>
      <c r="LNM62" s="173"/>
      <c r="LNN62" s="173"/>
      <c r="LNO62" s="173"/>
      <c r="LNP62" s="173"/>
      <c r="LNQ62" s="173"/>
      <c r="LNR62" s="173"/>
      <c r="LNS62" s="173"/>
      <c r="LNT62" s="173"/>
      <c r="LNU62" s="173"/>
      <c r="LNV62" s="173"/>
      <c r="LNW62" s="173"/>
      <c r="LNX62" s="173"/>
      <c r="LNY62" s="173"/>
      <c r="LNZ62" s="173"/>
      <c r="LOA62" s="173"/>
      <c r="LOB62" s="173"/>
      <c r="LOC62" s="173"/>
      <c r="LOD62" s="173"/>
      <c r="LOE62" s="173"/>
      <c r="LOF62" s="173"/>
      <c r="LOG62" s="173"/>
      <c r="LOH62" s="173"/>
      <c r="LOI62" s="173"/>
      <c r="LOJ62" s="173"/>
      <c r="LOK62" s="173"/>
      <c r="LOL62" s="173"/>
      <c r="LOM62" s="173"/>
      <c r="LON62" s="173"/>
      <c r="LOO62" s="173"/>
      <c r="LOP62" s="173"/>
      <c r="LOQ62" s="173"/>
      <c r="LOR62" s="173"/>
      <c r="LOS62" s="173"/>
      <c r="LOT62" s="173"/>
      <c r="LOU62" s="173"/>
      <c r="LOV62" s="173"/>
      <c r="LOW62" s="173"/>
      <c r="LOX62" s="173"/>
      <c r="LOY62" s="173"/>
      <c r="LOZ62" s="173"/>
      <c r="LPA62" s="173"/>
      <c r="LPB62" s="173"/>
      <c r="LPC62" s="173"/>
      <c r="LPD62" s="173"/>
      <c r="LPE62" s="173"/>
      <c r="LPF62" s="173"/>
      <c r="LPG62" s="173"/>
      <c r="LPH62" s="173"/>
      <c r="LPI62" s="173"/>
      <c r="LPJ62" s="173"/>
      <c r="LPK62" s="173"/>
      <c r="LPL62" s="173"/>
      <c r="LPM62" s="173"/>
      <c r="LPN62" s="173"/>
      <c r="LPO62" s="173"/>
      <c r="LPP62" s="173"/>
      <c r="LPQ62" s="173"/>
      <c r="LPR62" s="173"/>
      <c r="LPS62" s="173"/>
      <c r="LPT62" s="173"/>
      <c r="LPU62" s="173"/>
      <c r="LPV62" s="173"/>
      <c r="LPW62" s="173"/>
      <c r="LPX62" s="173"/>
      <c r="LPY62" s="173"/>
      <c r="LPZ62" s="173"/>
      <c r="LQA62" s="173"/>
      <c r="LQB62" s="173"/>
      <c r="LQC62" s="173"/>
      <c r="LQD62" s="173"/>
      <c r="LQE62" s="173"/>
      <c r="LQF62" s="173"/>
      <c r="LQG62" s="173"/>
      <c r="LQH62" s="173"/>
      <c r="LQI62" s="173"/>
      <c r="LQJ62" s="173"/>
      <c r="LQK62" s="173"/>
      <c r="LQL62" s="173"/>
      <c r="LQM62" s="173"/>
      <c r="LQN62" s="173"/>
      <c r="LQO62" s="173"/>
      <c r="LQP62" s="173"/>
      <c r="LQQ62" s="173"/>
      <c r="LQR62" s="173"/>
      <c r="LQS62" s="173"/>
      <c r="LQT62" s="173"/>
      <c r="LQU62" s="173"/>
      <c r="LQV62" s="173"/>
      <c r="LQW62" s="173"/>
      <c r="LQX62" s="173"/>
      <c r="LQY62" s="173"/>
      <c r="LQZ62" s="173"/>
      <c r="LRA62" s="173"/>
      <c r="LRB62" s="173"/>
      <c r="LRC62" s="173"/>
      <c r="LRD62" s="173"/>
      <c r="LRE62" s="173"/>
      <c r="LRF62" s="173"/>
      <c r="LRG62" s="173"/>
      <c r="LRH62" s="173"/>
      <c r="LRI62" s="173"/>
      <c r="LRJ62" s="173"/>
      <c r="LRK62" s="173"/>
      <c r="LRL62" s="173"/>
      <c r="LRM62" s="173"/>
      <c r="LRN62" s="173"/>
      <c r="LRO62" s="173"/>
      <c r="LRP62" s="173"/>
      <c r="LRQ62" s="173"/>
      <c r="LRR62" s="173"/>
      <c r="LRS62" s="173"/>
      <c r="LRT62" s="173"/>
      <c r="LRU62" s="173"/>
      <c r="LRV62" s="173"/>
      <c r="LRW62" s="173"/>
      <c r="LRX62" s="173"/>
      <c r="LRY62" s="173"/>
      <c r="LRZ62" s="173"/>
      <c r="LSA62" s="173"/>
      <c r="LSB62" s="173"/>
      <c r="LSC62" s="173"/>
      <c r="LSD62" s="173"/>
      <c r="LSE62" s="173"/>
      <c r="LSF62" s="173"/>
      <c r="LSG62" s="173"/>
      <c r="LSH62" s="173"/>
      <c r="LSI62" s="173"/>
      <c r="LSJ62" s="173"/>
      <c r="LSK62" s="173"/>
      <c r="LSL62" s="173"/>
      <c r="LSM62" s="173"/>
      <c r="LSN62" s="173"/>
      <c r="LSO62" s="173"/>
      <c r="LSP62" s="173"/>
      <c r="LSQ62" s="173"/>
      <c r="LSR62" s="173"/>
      <c r="LSS62" s="173"/>
      <c r="LST62" s="173"/>
      <c r="LSU62" s="173"/>
      <c r="LSV62" s="173"/>
      <c r="LSW62" s="173"/>
      <c r="LSX62" s="173"/>
      <c r="LSY62" s="173"/>
      <c r="LSZ62" s="173"/>
      <c r="LTA62" s="173"/>
      <c r="LTB62" s="173"/>
      <c r="LTC62" s="173"/>
      <c r="LTD62" s="173"/>
      <c r="LTE62" s="173"/>
      <c r="LTF62" s="173"/>
      <c r="LTG62" s="173"/>
      <c r="LTH62" s="173"/>
      <c r="LTI62" s="173"/>
      <c r="LTJ62" s="173"/>
      <c r="LTK62" s="173"/>
      <c r="LTL62" s="173"/>
      <c r="LTM62" s="173"/>
      <c r="LTN62" s="173"/>
      <c r="LTO62" s="173"/>
      <c r="LTP62" s="173"/>
      <c r="LTQ62" s="173"/>
      <c r="LTR62" s="173"/>
      <c r="LTS62" s="173"/>
      <c r="LTT62" s="173"/>
      <c r="LTU62" s="173"/>
      <c r="LTV62" s="173"/>
      <c r="LTW62" s="173"/>
      <c r="LTX62" s="173"/>
      <c r="LTY62" s="173"/>
      <c r="LTZ62" s="173"/>
      <c r="LUA62" s="173"/>
      <c r="LUB62" s="173"/>
      <c r="LUC62" s="173"/>
      <c r="LUD62" s="173"/>
      <c r="LUE62" s="173"/>
      <c r="LUF62" s="173"/>
      <c r="LUG62" s="173"/>
      <c r="LUH62" s="173"/>
      <c r="LUI62" s="173"/>
      <c r="LUJ62" s="173"/>
      <c r="LUK62" s="173"/>
      <c r="LUL62" s="173"/>
      <c r="LUM62" s="173"/>
      <c r="LUN62" s="173"/>
      <c r="LUO62" s="173"/>
      <c r="LUP62" s="173"/>
      <c r="LUQ62" s="173"/>
      <c r="LUR62" s="173"/>
      <c r="LUS62" s="173"/>
      <c r="LUT62" s="173"/>
      <c r="LUU62" s="173"/>
      <c r="LUV62" s="173"/>
      <c r="LUW62" s="173"/>
      <c r="LUX62" s="173"/>
      <c r="LUY62" s="173"/>
      <c r="LUZ62" s="173"/>
      <c r="LVA62" s="173"/>
      <c r="LVB62" s="173"/>
      <c r="LVC62" s="173"/>
      <c r="LVD62" s="173"/>
      <c r="LVE62" s="173"/>
      <c r="LVF62" s="173"/>
      <c r="LVG62" s="173"/>
      <c r="LVH62" s="173"/>
      <c r="LVI62" s="173"/>
      <c r="LVJ62" s="173"/>
      <c r="LVK62" s="173"/>
      <c r="LVL62" s="173"/>
      <c r="LVM62" s="173"/>
      <c r="LVN62" s="173"/>
      <c r="LVO62" s="173"/>
      <c r="LVP62" s="173"/>
      <c r="LVQ62" s="173"/>
      <c r="LVR62" s="173"/>
      <c r="LVS62" s="173"/>
      <c r="LVT62" s="173"/>
      <c r="LVU62" s="173"/>
      <c r="LVV62" s="173"/>
      <c r="LVW62" s="173"/>
      <c r="LVX62" s="173"/>
      <c r="LVY62" s="173"/>
      <c r="LVZ62" s="173"/>
      <c r="LWA62" s="173"/>
      <c r="LWB62" s="173"/>
      <c r="LWC62" s="173"/>
      <c r="LWD62" s="173"/>
      <c r="LWE62" s="173"/>
      <c r="LWF62" s="173"/>
      <c r="LWG62" s="173"/>
      <c r="LWH62" s="173"/>
      <c r="LWI62" s="173"/>
      <c r="LWJ62" s="173"/>
      <c r="LWK62" s="173"/>
      <c r="LWL62" s="173"/>
      <c r="LWM62" s="173"/>
      <c r="LWN62" s="173"/>
      <c r="LWO62" s="173"/>
      <c r="LWP62" s="173"/>
      <c r="LWQ62" s="173"/>
      <c r="LWR62" s="173"/>
      <c r="LWS62" s="173"/>
      <c r="LWT62" s="173"/>
      <c r="LWU62" s="173"/>
      <c r="LWV62" s="173"/>
      <c r="LWW62" s="173"/>
      <c r="LWX62" s="173"/>
      <c r="LWY62" s="173"/>
      <c r="LWZ62" s="173"/>
      <c r="LXA62" s="173"/>
      <c r="LXB62" s="173"/>
      <c r="LXC62" s="173"/>
      <c r="LXD62" s="173"/>
      <c r="LXE62" s="173"/>
      <c r="LXF62" s="173"/>
      <c r="LXG62" s="173"/>
      <c r="LXH62" s="173"/>
      <c r="LXI62" s="173"/>
      <c r="LXJ62" s="173"/>
      <c r="LXK62" s="173"/>
      <c r="LXL62" s="173"/>
      <c r="LXM62" s="173"/>
      <c r="LXN62" s="173"/>
      <c r="LXO62" s="173"/>
      <c r="LXP62" s="173"/>
      <c r="LXQ62" s="173"/>
      <c r="LXR62" s="173"/>
      <c r="LXS62" s="173"/>
      <c r="LXT62" s="173"/>
      <c r="LXU62" s="173"/>
      <c r="LXV62" s="173"/>
      <c r="LXW62" s="173"/>
      <c r="LXX62" s="173"/>
      <c r="LXY62" s="173"/>
      <c r="LXZ62" s="173"/>
      <c r="LYA62" s="173"/>
      <c r="LYB62" s="173"/>
      <c r="LYC62" s="173"/>
      <c r="LYD62" s="173"/>
      <c r="LYE62" s="173"/>
      <c r="LYF62" s="173"/>
      <c r="LYG62" s="173"/>
      <c r="LYH62" s="173"/>
      <c r="LYI62" s="173"/>
      <c r="LYJ62" s="173"/>
      <c r="LYK62" s="173"/>
      <c r="LYL62" s="173"/>
      <c r="LYM62" s="173"/>
      <c r="LYN62" s="173"/>
      <c r="LYO62" s="173"/>
      <c r="LYP62" s="173"/>
      <c r="LYQ62" s="173"/>
      <c r="LYR62" s="173"/>
      <c r="LYS62" s="173"/>
      <c r="LYT62" s="173"/>
      <c r="LYU62" s="173"/>
      <c r="LYV62" s="173"/>
      <c r="LYW62" s="173"/>
      <c r="LYX62" s="173"/>
      <c r="LYY62" s="173"/>
      <c r="LYZ62" s="173"/>
      <c r="LZA62" s="173"/>
      <c r="LZB62" s="173"/>
      <c r="LZC62" s="173"/>
      <c r="LZD62" s="173"/>
      <c r="LZE62" s="173"/>
      <c r="LZF62" s="173"/>
      <c r="LZG62" s="173"/>
      <c r="LZH62" s="173"/>
      <c r="LZI62" s="173"/>
      <c r="LZJ62" s="173"/>
      <c r="LZK62" s="173"/>
      <c r="LZL62" s="173"/>
      <c r="LZM62" s="173"/>
      <c r="LZN62" s="173"/>
      <c r="LZO62" s="173"/>
      <c r="LZP62" s="173"/>
      <c r="LZQ62" s="173"/>
      <c r="LZR62" s="173"/>
      <c r="LZS62" s="173"/>
      <c r="LZT62" s="173"/>
      <c r="LZU62" s="173"/>
      <c r="LZV62" s="173"/>
      <c r="LZW62" s="173"/>
      <c r="LZX62" s="173"/>
      <c r="LZY62" s="173"/>
      <c r="LZZ62" s="173"/>
      <c r="MAA62" s="173"/>
      <c r="MAB62" s="173"/>
      <c r="MAC62" s="173"/>
      <c r="MAD62" s="173"/>
      <c r="MAE62" s="173"/>
      <c r="MAF62" s="173"/>
      <c r="MAG62" s="173"/>
      <c r="MAH62" s="173"/>
      <c r="MAI62" s="173"/>
      <c r="MAJ62" s="173"/>
      <c r="MAK62" s="173"/>
      <c r="MAL62" s="173"/>
      <c r="MAM62" s="173"/>
      <c r="MAN62" s="173"/>
      <c r="MAO62" s="173"/>
      <c r="MAP62" s="173"/>
      <c r="MAQ62" s="173"/>
      <c r="MAR62" s="173"/>
      <c r="MAS62" s="173"/>
      <c r="MAT62" s="173"/>
      <c r="MAU62" s="173"/>
      <c r="MAV62" s="173"/>
      <c r="MAW62" s="173"/>
      <c r="MAX62" s="173"/>
      <c r="MAY62" s="173"/>
      <c r="MAZ62" s="173"/>
      <c r="MBA62" s="173"/>
      <c r="MBB62" s="173"/>
      <c r="MBC62" s="173"/>
      <c r="MBD62" s="173"/>
      <c r="MBE62" s="173"/>
      <c r="MBF62" s="173"/>
      <c r="MBG62" s="173"/>
      <c r="MBH62" s="173"/>
      <c r="MBI62" s="173"/>
      <c r="MBJ62" s="173"/>
      <c r="MBK62" s="173"/>
      <c r="MBL62" s="173"/>
      <c r="MBM62" s="173"/>
      <c r="MBN62" s="173"/>
      <c r="MBO62" s="173"/>
      <c r="MBP62" s="173"/>
      <c r="MBQ62" s="173"/>
      <c r="MBR62" s="173"/>
      <c r="MBS62" s="173"/>
      <c r="MBT62" s="173"/>
      <c r="MBU62" s="173"/>
      <c r="MBV62" s="173"/>
      <c r="MBW62" s="173"/>
      <c r="MBX62" s="173"/>
      <c r="MBY62" s="173"/>
      <c r="MBZ62" s="173"/>
      <c r="MCA62" s="173"/>
      <c r="MCB62" s="173"/>
      <c r="MCC62" s="173"/>
      <c r="MCD62" s="173"/>
      <c r="MCE62" s="173"/>
      <c r="MCF62" s="173"/>
      <c r="MCG62" s="173"/>
      <c r="MCH62" s="173"/>
      <c r="MCI62" s="173"/>
      <c r="MCJ62" s="173"/>
      <c r="MCK62" s="173"/>
      <c r="MCL62" s="173"/>
      <c r="MCM62" s="173"/>
      <c r="MCN62" s="173"/>
      <c r="MCO62" s="173"/>
      <c r="MCP62" s="173"/>
      <c r="MCQ62" s="173"/>
      <c r="MCR62" s="173"/>
      <c r="MCS62" s="173"/>
      <c r="MCT62" s="173"/>
      <c r="MCU62" s="173"/>
      <c r="MCV62" s="173"/>
      <c r="MCW62" s="173"/>
      <c r="MCX62" s="173"/>
      <c r="MCY62" s="173"/>
      <c r="MCZ62" s="173"/>
      <c r="MDA62" s="173"/>
      <c r="MDB62" s="173"/>
      <c r="MDC62" s="173"/>
      <c r="MDD62" s="173"/>
      <c r="MDE62" s="173"/>
      <c r="MDF62" s="173"/>
      <c r="MDG62" s="173"/>
      <c r="MDH62" s="173"/>
      <c r="MDI62" s="173"/>
      <c r="MDJ62" s="173"/>
      <c r="MDK62" s="173"/>
      <c r="MDL62" s="173"/>
      <c r="MDM62" s="173"/>
      <c r="MDN62" s="173"/>
      <c r="MDO62" s="173"/>
      <c r="MDP62" s="173"/>
      <c r="MDQ62" s="173"/>
      <c r="MDR62" s="173"/>
      <c r="MDS62" s="173"/>
      <c r="MDT62" s="173"/>
      <c r="MDU62" s="173"/>
      <c r="MDV62" s="173"/>
      <c r="MDW62" s="173"/>
      <c r="MDX62" s="173"/>
      <c r="MDY62" s="173"/>
      <c r="MDZ62" s="173"/>
      <c r="MEA62" s="173"/>
      <c r="MEB62" s="173"/>
      <c r="MEC62" s="173"/>
      <c r="MED62" s="173"/>
      <c r="MEE62" s="173"/>
      <c r="MEF62" s="173"/>
      <c r="MEG62" s="173"/>
      <c r="MEH62" s="173"/>
      <c r="MEI62" s="173"/>
      <c r="MEJ62" s="173"/>
      <c r="MEK62" s="173"/>
      <c r="MEL62" s="173"/>
      <c r="MEM62" s="173"/>
      <c r="MEN62" s="173"/>
      <c r="MEO62" s="173"/>
      <c r="MEP62" s="173"/>
      <c r="MEQ62" s="173"/>
      <c r="MER62" s="173"/>
      <c r="MES62" s="173"/>
      <c r="MET62" s="173"/>
      <c r="MEU62" s="173"/>
      <c r="MEV62" s="173"/>
      <c r="MEW62" s="173"/>
      <c r="MEX62" s="173"/>
      <c r="MEY62" s="173"/>
      <c r="MEZ62" s="173"/>
      <c r="MFA62" s="173"/>
      <c r="MFB62" s="173"/>
      <c r="MFC62" s="173"/>
      <c r="MFD62" s="173"/>
      <c r="MFE62" s="173"/>
      <c r="MFF62" s="173"/>
      <c r="MFG62" s="173"/>
      <c r="MFH62" s="173"/>
      <c r="MFI62" s="173"/>
      <c r="MFJ62" s="173"/>
      <c r="MFK62" s="173"/>
      <c r="MFL62" s="173"/>
      <c r="MFM62" s="173"/>
      <c r="MFN62" s="173"/>
      <c r="MFO62" s="173"/>
      <c r="MFP62" s="173"/>
      <c r="MFQ62" s="173"/>
      <c r="MFR62" s="173"/>
      <c r="MFS62" s="173"/>
      <c r="MFT62" s="173"/>
      <c r="MFU62" s="173"/>
      <c r="MFV62" s="173"/>
      <c r="MFW62" s="173"/>
      <c r="MFX62" s="173"/>
      <c r="MFY62" s="173"/>
      <c r="MFZ62" s="173"/>
      <c r="MGA62" s="173"/>
      <c r="MGB62" s="173"/>
      <c r="MGC62" s="173"/>
      <c r="MGD62" s="173"/>
      <c r="MGE62" s="173"/>
      <c r="MGF62" s="173"/>
      <c r="MGG62" s="173"/>
      <c r="MGH62" s="173"/>
      <c r="MGI62" s="173"/>
      <c r="MGJ62" s="173"/>
      <c r="MGK62" s="173"/>
      <c r="MGL62" s="173"/>
      <c r="MGM62" s="173"/>
      <c r="MGN62" s="173"/>
      <c r="MGO62" s="173"/>
      <c r="MGP62" s="173"/>
      <c r="MGQ62" s="173"/>
      <c r="MGR62" s="173"/>
      <c r="MGS62" s="173"/>
      <c r="MGT62" s="173"/>
      <c r="MGU62" s="173"/>
      <c r="MGV62" s="173"/>
      <c r="MGW62" s="173"/>
      <c r="MGX62" s="173"/>
      <c r="MGY62" s="173"/>
      <c r="MGZ62" s="173"/>
      <c r="MHA62" s="173"/>
      <c r="MHB62" s="173"/>
      <c r="MHC62" s="173"/>
      <c r="MHD62" s="173"/>
      <c r="MHE62" s="173"/>
      <c r="MHF62" s="173"/>
      <c r="MHG62" s="173"/>
      <c r="MHH62" s="173"/>
      <c r="MHI62" s="173"/>
      <c r="MHJ62" s="173"/>
      <c r="MHK62" s="173"/>
      <c r="MHL62" s="173"/>
      <c r="MHM62" s="173"/>
      <c r="MHN62" s="173"/>
      <c r="MHO62" s="173"/>
      <c r="MHP62" s="173"/>
      <c r="MHQ62" s="173"/>
      <c r="MHR62" s="173"/>
      <c r="MHS62" s="173"/>
      <c r="MHT62" s="173"/>
      <c r="MHU62" s="173"/>
      <c r="MHV62" s="173"/>
      <c r="MHW62" s="173"/>
      <c r="MHX62" s="173"/>
      <c r="MHY62" s="173"/>
      <c r="MHZ62" s="173"/>
      <c r="MIA62" s="173"/>
      <c r="MIB62" s="173"/>
      <c r="MIC62" s="173"/>
      <c r="MID62" s="173"/>
      <c r="MIE62" s="173"/>
      <c r="MIF62" s="173"/>
      <c r="MIG62" s="173"/>
      <c r="MIH62" s="173"/>
      <c r="MII62" s="173"/>
      <c r="MIJ62" s="173"/>
      <c r="MIK62" s="173"/>
      <c r="MIL62" s="173"/>
      <c r="MIM62" s="173"/>
      <c r="MIN62" s="173"/>
      <c r="MIO62" s="173"/>
      <c r="MIP62" s="173"/>
      <c r="MIQ62" s="173"/>
      <c r="MIR62" s="173"/>
      <c r="MIS62" s="173"/>
      <c r="MIT62" s="173"/>
      <c r="MIU62" s="173"/>
      <c r="MIV62" s="173"/>
      <c r="MIW62" s="173"/>
      <c r="MIX62" s="173"/>
      <c r="MIY62" s="173"/>
      <c r="MIZ62" s="173"/>
      <c r="MJA62" s="173"/>
      <c r="MJB62" s="173"/>
      <c r="MJC62" s="173"/>
      <c r="MJD62" s="173"/>
      <c r="MJE62" s="173"/>
      <c r="MJF62" s="173"/>
      <c r="MJG62" s="173"/>
      <c r="MJH62" s="173"/>
      <c r="MJI62" s="173"/>
      <c r="MJJ62" s="173"/>
      <c r="MJK62" s="173"/>
      <c r="MJL62" s="173"/>
      <c r="MJM62" s="173"/>
      <c r="MJN62" s="173"/>
      <c r="MJO62" s="173"/>
      <c r="MJP62" s="173"/>
      <c r="MJQ62" s="173"/>
      <c r="MJR62" s="173"/>
      <c r="MJS62" s="173"/>
      <c r="MJT62" s="173"/>
      <c r="MJU62" s="173"/>
      <c r="MJV62" s="173"/>
      <c r="MJW62" s="173"/>
      <c r="MJX62" s="173"/>
      <c r="MJY62" s="173"/>
      <c r="MJZ62" s="173"/>
      <c r="MKA62" s="173"/>
      <c r="MKB62" s="173"/>
      <c r="MKC62" s="173"/>
      <c r="MKD62" s="173"/>
      <c r="MKE62" s="173"/>
      <c r="MKF62" s="173"/>
      <c r="MKG62" s="173"/>
      <c r="MKH62" s="173"/>
      <c r="MKI62" s="173"/>
      <c r="MKJ62" s="173"/>
      <c r="MKK62" s="173"/>
      <c r="MKL62" s="173"/>
      <c r="MKM62" s="173"/>
      <c r="MKN62" s="173"/>
      <c r="MKO62" s="173"/>
      <c r="MKP62" s="173"/>
      <c r="MKQ62" s="173"/>
      <c r="MKR62" s="173"/>
      <c r="MKS62" s="173"/>
      <c r="MKT62" s="173"/>
      <c r="MKU62" s="173"/>
      <c r="MKV62" s="173"/>
      <c r="MKW62" s="173"/>
      <c r="MKX62" s="173"/>
      <c r="MKY62" s="173"/>
      <c r="MKZ62" s="173"/>
      <c r="MLA62" s="173"/>
      <c r="MLB62" s="173"/>
      <c r="MLC62" s="173"/>
      <c r="MLD62" s="173"/>
      <c r="MLE62" s="173"/>
      <c r="MLF62" s="173"/>
      <c r="MLG62" s="173"/>
      <c r="MLH62" s="173"/>
      <c r="MLI62" s="173"/>
      <c r="MLJ62" s="173"/>
      <c r="MLK62" s="173"/>
      <c r="MLL62" s="173"/>
      <c r="MLM62" s="173"/>
      <c r="MLN62" s="173"/>
      <c r="MLO62" s="173"/>
      <c r="MLP62" s="173"/>
      <c r="MLQ62" s="173"/>
      <c r="MLR62" s="173"/>
      <c r="MLS62" s="173"/>
      <c r="MLT62" s="173"/>
      <c r="MLU62" s="173"/>
      <c r="MLV62" s="173"/>
      <c r="MLW62" s="173"/>
      <c r="MLX62" s="173"/>
      <c r="MLY62" s="173"/>
      <c r="MLZ62" s="173"/>
      <c r="MMA62" s="173"/>
      <c r="MMB62" s="173"/>
      <c r="MMC62" s="173"/>
      <c r="MMD62" s="173"/>
      <c r="MME62" s="173"/>
      <c r="MMF62" s="173"/>
      <c r="MMG62" s="173"/>
      <c r="MMH62" s="173"/>
      <c r="MMI62" s="173"/>
      <c r="MMJ62" s="173"/>
      <c r="MMK62" s="173"/>
      <c r="MML62" s="173"/>
      <c r="MMM62" s="173"/>
      <c r="MMN62" s="173"/>
      <c r="MMO62" s="173"/>
      <c r="MMP62" s="173"/>
      <c r="MMQ62" s="173"/>
      <c r="MMR62" s="173"/>
      <c r="MMS62" s="173"/>
      <c r="MMT62" s="173"/>
      <c r="MMU62" s="173"/>
      <c r="MMV62" s="173"/>
      <c r="MMW62" s="173"/>
      <c r="MMX62" s="173"/>
      <c r="MMY62" s="173"/>
      <c r="MMZ62" s="173"/>
      <c r="MNA62" s="173"/>
      <c r="MNB62" s="173"/>
      <c r="MNC62" s="173"/>
      <c r="MND62" s="173"/>
      <c r="MNE62" s="173"/>
      <c r="MNF62" s="173"/>
      <c r="MNG62" s="173"/>
      <c r="MNH62" s="173"/>
      <c r="MNI62" s="173"/>
      <c r="MNJ62" s="173"/>
      <c r="MNK62" s="173"/>
      <c r="MNL62" s="173"/>
      <c r="MNM62" s="173"/>
      <c r="MNN62" s="173"/>
      <c r="MNO62" s="173"/>
      <c r="MNP62" s="173"/>
      <c r="MNQ62" s="173"/>
      <c r="MNR62" s="173"/>
      <c r="MNS62" s="173"/>
      <c r="MNT62" s="173"/>
      <c r="MNU62" s="173"/>
      <c r="MNV62" s="173"/>
      <c r="MNW62" s="173"/>
      <c r="MNX62" s="173"/>
      <c r="MNY62" s="173"/>
      <c r="MNZ62" s="173"/>
      <c r="MOA62" s="173"/>
      <c r="MOB62" s="173"/>
      <c r="MOC62" s="173"/>
      <c r="MOD62" s="173"/>
      <c r="MOE62" s="173"/>
      <c r="MOF62" s="173"/>
      <c r="MOG62" s="173"/>
      <c r="MOH62" s="173"/>
      <c r="MOI62" s="173"/>
      <c r="MOJ62" s="173"/>
      <c r="MOK62" s="173"/>
      <c r="MOL62" s="173"/>
      <c r="MOM62" s="173"/>
      <c r="MON62" s="173"/>
      <c r="MOO62" s="173"/>
      <c r="MOP62" s="173"/>
      <c r="MOQ62" s="173"/>
      <c r="MOR62" s="173"/>
      <c r="MOS62" s="173"/>
      <c r="MOT62" s="173"/>
      <c r="MOU62" s="173"/>
      <c r="MOV62" s="173"/>
      <c r="MOW62" s="173"/>
      <c r="MOX62" s="173"/>
      <c r="MOY62" s="173"/>
      <c r="MOZ62" s="173"/>
      <c r="MPA62" s="173"/>
      <c r="MPB62" s="173"/>
      <c r="MPC62" s="173"/>
      <c r="MPD62" s="173"/>
      <c r="MPE62" s="173"/>
      <c r="MPF62" s="173"/>
      <c r="MPG62" s="173"/>
      <c r="MPH62" s="173"/>
      <c r="MPI62" s="173"/>
      <c r="MPJ62" s="173"/>
      <c r="MPK62" s="173"/>
      <c r="MPL62" s="173"/>
      <c r="MPM62" s="173"/>
      <c r="MPN62" s="173"/>
      <c r="MPO62" s="173"/>
      <c r="MPP62" s="173"/>
      <c r="MPQ62" s="173"/>
      <c r="MPR62" s="173"/>
      <c r="MPS62" s="173"/>
      <c r="MPT62" s="173"/>
      <c r="MPU62" s="173"/>
      <c r="MPV62" s="173"/>
      <c r="MPW62" s="173"/>
      <c r="MPX62" s="173"/>
      <c r="MPY62" s="173"/>
      <c r="MPZ62" s="173"/>
      <c r="MQA62" s="173"/>
      <c r="MQB62" s="173"/>
      <c r="MQC62" s="173"/>
      <c r="MQD62" s="173"/>
      <c r="MQE62" s="173"/>
      <c r="MQF62" s="173"/>
      <c r="MQG62" s="173"/>
      <c r="MQH62" s="173"/>
      <c r="MQI62" s="173"/>
      <c r="MQJ62" s="173"/>
      <c r="MQK62" s="173"/>
      <c r="MQL62" s="173"/>
      <c r="MQM62" s="173"/>
      <c r="MQN62" s="173"/>
      <c r="MQO62" s="173"/>
      <c r="MQP62" s="173"/>
      <c r="MQQ62" s="173"/>
      <c r="MQR62" s="173"/>
      <c r="MQS62" s="173"/>
      <c r="MQT62" s="173"/>
      <c r="MQU62" s="173"/>
      <c r="MQV62" s="173"/>
      <c r="MQW62" s="173"/>
      <c r="MQX62" s="173"/>
      <c r="MQY62" s="173"/>
      <c r="MQZ62" s="173"/>
      <c r="MRA62" s="173"/>
      <c r="MRB62" s="173"/>
      <c r="MRC62" s="173"/>
      <c r="MRD62" s="173"/>
      <c r="MRE62" s="173"/>
      <c r="MRF62" s="173"/>
      <c r="MRG62" s="173"/>
      <c r="MRH62" s="173"/>
      <c r="MRI62" s="173"/>
      <c r="MRJ62" s="173"/>
      <c r="MRK62" s="173"/>
      <c r="MRL62" s="173"/>
      <c r="MRM62" s="173"/>
      <c r="MRN62" s="173"/>
      <c r="MRO62" s="173"/>
      <c r="MRP62" s="173"/>
      <c r="MRQ62" s="173"/>
      <c r="MRR62" s="173"/>
      <c r="MRS62" s="173"/>
      <c r="MRT62" s="173"/>
      <c r="MRU62" s="173"/>
      <c r="MRV62" s="173"/>
      <c r="MRW62" s="173"/>
      <c r="MRX62" s="173"/>
      <c r="MRY62" s="173"/>
      <c r="MRZ62" s="173"/>
      <c r="MSA62" s="173"/>
      <c r="MSB62" s="173"/>
      <c r="MSC62" s="173"/>
      <c r="MSD62" s="173"/>
      <c r="MSE62" s="173"/>
      <c r="MSF62" s="173"/>
      <c r="MSG62" s="173"/>
      <c r="MSH62" s="173"/>
      <c r="MSI62" s="173"/>
      <c r="MSJ62" s="173"/>
      <c r="MSK62" s="173"/>
      <c r="MSL62" s="173"/>
      <c r="MSM62" s="173"/>
      <c r="MSN62" s="173"/>
      <c r="MSO62" s="173"/>
      <c r="MSP62" s="173"/>
      <c r="MSQ62" s="173"/>
      <c r="MSR62" s="173"/>
      <c r="MSS62" s="173"/>
      <c r="MST62" s="173"/>
      <c r="MSU62" s="173"/>
      <c r="MSV62" s="173"/>
      <c r="MSW62" s="173"/>
      <c r="MSX62" s="173"/>
      <c r="MSY62" s="173"/>
      <c r="MSZ62" s="173"/>
      <c r="MTA62" s="173"/>
      <c r="MTB62" s="173"/>
      <c r="MTC62" s="173"/>
      <c r="MTD62" s="173"/>
      <c r="MTE62" s="173"/>
      <c r="MTF62" s="173"/>
      <c r="MTG62" s="173"/>
      <c r="MTH62" s="173"/>
      <c r="MTI62" s="173"/>
      <c r="MTJ62" s="173"/>
      <c r="MTK62" s="173"/>
      <c r="MTL62" s="173"/>
      <c r="MTM62" s="173"/>
      <c r="MTN62" s="173"/>
      <c r="MTO62" s="173"/>
      <c r="MTP62" s="173"/>
      <c r="MTQ62" s="173"/>
      <c r="MTR62" s="173"/>
      <c r="MTS62" s="173"/>
      <c r="MTT62" s="173"/>
      <c r="MTU62" s="173"/>
      <c r="MTV62" s="173"/>
      <c r="MTW62" s="173"/>
      <c r="MTX62" s="173"/>
      <c r="MTY62" s="173"/>
      <c r="MTZ62" s="173"/>
      <c r="MUA62" s="173"/>
      <c r="MUB62" s="173"/>
      <c r="MUC62" s="173"/>
      <c r="MUD62" s="173"/>
      <c r="MUE62" s="173"/>
      <c r="MUF62" s="173"/>
      <c r="MUG62" s="173"/>
      <c r="MUH62" s="173"/>
      <c r="MUI62" s="173"/>
      <c r="MUJ62" s="173"/>
      <c r="MUK62" s="173"/>
      <c r="MUL62" s="173"/>
      <c r="MUM62" s="173"/>
      <c r="MUN62" s="173"/>
      <c r="MUO62" s="173"/>
      <c r="MUP62" s="173"/>
      <c r="MUQ62" s="173"/>
      <c r="MUR62" s="173"/>
      <c r="MUS62" s="173"/>
      <c r="MUT62" s="173"/>
      <c r="MUU62" s="173"/>
      <c r="MUV62" s="173"/>
      <c r="MUW62" s="173"/>
      <c r="MUX62" s="173"/>
      <c r="MUY62" s="173"/>
      <c r="MUZ62" s="173"/>
      <c r="MVA62" s="173"/>
      <c r="MVB62" s="173"/>
      <c r="MVC62" s="173"/>
      <c r="MVD62" s="173"/>
      <c r="MVE62" s="173"/>
      <c r="MVF62" s="173"/>
      <c r="MVG62" s="173"/>
      <c r="MVH62" s="173"/>
      <c r="MVI62" s="173"/>
      <c r="MVJ62" s="173"/>
      <c r="MVK62" s="173"/>
      <c r="MVL62" s="173"/>
      <c r="MVM62" s="173"/>
      <c r="MVN62" s="173"/>
      <c r="MVO62" s="173"/>
      <c r="MVP62" s="173"/>
      <c r="MVQ62" s="173"/>
      <c r="MVR62" s="173"/>
      <c r="MVS62" s="173"/>
      <c r="MVT62" s="173"/>
      <c r="MVU62" s="173"/>
      <c r="MVV62" s="173"/>
      <c r="MVW62" s="173"/>
      <c r="MVX62" s="173"/>
      <c r="MVY62" s="173"/>
      <c r="MVZ62" s="173"/>
      <c r="MWA62" s="173"/>
      <c r="MWB62" s="173"/>
      <c r="MWC62" s="173"/>
      <c r="MWD62" s="173"/>
      <c r="MWE62" s="173"/>
      <c r="MWF62" s="173"/>
      <c r="MWG62" s="173"/>
      <c r="MWH62" s="173"/>
      <c r="MWI62" s="173"/>
      <c r="MWJ62" s="173"/>
      <c r="MWK62" s="173"/>
      <c r="MWL62" s="173"/>
      <c r="MWM62" s="173"/>
      <c r="MWN62" s="173"/>
      <c r="MWO62" s="173"/>
      <c r="MWP62" s="173"/>
      <c r="MWQ62" s="173"/>
      <c r="MWR62" s="173"/>
      <c r="MWS62" s="173"/>
      <c r="MWT62" s="173"/>
      <c r="MWU62" s="173"/>
      <c r="MWV62" s="173"/>
      <c r="MWW62" s="173"/>
      <c r="MWX62" s="173"/>
      <c r="MWY62" s="173"/>
      <c r="MWZ62" s="173"/>
      <c r="MXA62" s="173"/>
      <c r="MXB62" s="173"/>
      <c r="MXC62" s="173"/>
      <c r="MXD62" s="173"/>
      <c r="MXE62" s="173"/>
      <c r="MXF62" s="173"/>
      <c r="MXG62" s="173"/>
      <c r="MXH62" s="173"/>
      <c r="MXI62" s="173"/>
      <c r="MXJ62" s="173"/>
      <c r="MXK62" s="173"/>
      <c r="MXL62" s="173"/>
      <c r="MXM62" s="173"/>
      <c r="MXN62" s="173"/>
      <c r="MXO62" s="173"/>
      <c r="MXP62" s="173"/>
      <c r="MXQ62" s="173"/>
      <c r="MXR62" s="173"/>
      <c r="MXS62" s="173"/>
      <c r="MXT62" s="173"/>
      <c r="MXU62" s="173"/>
      <c r="MXV62" s="173"/>
      <c r="MXW62" s="173"/>
      <c r="MXX62" s="173"/>
      <c r="MXY62" s="173"/>
      <c r="MXZ62" s="173"/>
      <c r="MYA62" s="173"/>
      <c r="MYB62" s="173"/>
      <c r="MYC62" s="173"/>
      <c r="MYD62" s="173"/>
      <c r="MYE62" s="173"/>
      <c r="MYF62" s="173"/>
      <c r="MYG62" s="173"/>
      <c r="MYH62" s="173"/>
      <c r="MYI62" s="173"/>
      <c r="MYJ62" s="173"/>
      <c r="MYK62" s="173"/>
      <c r="MYL62" s="173"/>
      <c r="MYM62" s="173"/>
      <c r="MYN62" s="173"/>
      <c r="MYO62" s="173"/>
      <c r="MYP62" s="173"/>
      <c r="MYQ62" s="173"/>
      <c r="MYR62" s="173"/>
      <c r="MYS62" s="173"/>
      <c r="MYT62" s="173"/>
      <c r="MYU62" s="173"/>
      <c r="MYV62" s="173"/>
      <c r="MYW62" s="173"/>
      <c r="MYX62" s="173"/>
      <c r="MYY62" s="173"/>
      <c r="MYZ62" s="173"/>
      <c r="MZA62" s="173"/>
      <c r="MZB62" s="173"/>
      <c r="MZC62" s="173"/>
      <c r="MZD62" s="173"/>
      <c r="MZE62" s="173"/>
      <c r="MZF62" s="173"/>
      <c r="MZG62" s="173"/>
      <c r="MZH62" s="173"/>
      <c r="MZI62" s="173"/>
      <c r="MZJ62" s="173"/>
      <c r="MZK62" s="173"/>
      <c r="MZL62" s="173"/>
      <c r="MZM62" s="173"/>
      <c r="MZN62" s="173"/>
      <c r="MZO62" s="173"/>
      <c r="MZP62" s="173"/>
      <c r="MZQ62" s="173"/>
      <c r="MZR62" s="173"/>
      <c r="MZS62" s="173"/>
      <c r="MZT62" s="173"/>
      <c r="MZU62" s="173"/>
      <c r="MZV62" s="173"/>
      <c r="MZW62" s="173"/>
      <c r="MZX62" s="173"/>
      <c r="MZY62" s="173"/>
      <c r="MZZ62" s="173"/>
      <c r="NAA62" s="173"/>
      <c r="NAB62" s="173"/>
      <c r="NAC62" s="173"/>
      <c r="NAD62" s="173"/>
      <c r="NAE62" s="173"/>
      <c r="NAF62" s="173"/>
      <c r="NAG62" s="173"/>
      <c r="NAH62" s="173"/>
      <c r="NAI62" s="173"/>
      <c r="NAJ62" s="173"/>
      <c r="NAK62" s="173"/>
      <c r="NAL62" s="173"/>
      <c r="NAM62" s="173"/>
      <c r="NAN62" s="173"/>
      <c r="NAO62" s="173"/>
      <c r="NAP62" s="173"/>
      <c r="NAQ62" s="173"/>
      <c r="NAR62" s="173"/>
      <c r="NAS62" s="173"/>
      <c r="NAT62" s="173"/>
      <c r="NAU62" s="173"/>
      <c r="NAV62" s="173"/>
      <c r="NAW62" s="173"/>
      <c r="NAX62" s="173"/>
      <c r="NAY62" s="173"/>
      <c r="NAZ62" s="173"/>
      <c r="NBA62" s="173"/>
      <c r="NBB62" s="173"/>
      <c r="NBC62" s="173"/>
      <c r="NBD62" s="173"/>
      <c r="NBE62" s="173"/>
      <c r="NBF62" s="173"/>
      <c r="NBG62" s="173"/>
      <c r="NBH62" s="173"/>
      <c r="NBI62" s="173"/>
      <c r="NBJ62" s="173"/>
      <c r="NBK62" s="173"/>
      <c r="NBL62" s="173"/>
      <c r="NBM62" s="173"/>
      <c r="NBN62" s="173"/>
      <c r="NBO62" s="173"/>
      <c r="NBP62" s="173"/>
      <c r="NBQ62" s="173"/>
      <c r="NBR62" s="173"/>
      <c r="NBS62" s="173"/>
      <c r="NBT62" s="173"/>
      <c r="NBU62" s="173"/>
      <c r="NBV62" s="173"/>
      <c r="NBW62" s="173"/>
      <c r="NBX62" s="173"/>
      <c r="NBY62" s="173"/>
      <c r="NBZ62" s="173"/>
      <c r="NCA62" s="173"/>
      <c r="NCB62" s="173"/>
      <c r="NCC62" s="173"/>
      <c r="NCD62" s="173"/>
      <c r="NCE62" s="173"/>
      <c r="NCF62" s="173"/>
      <c r="NCG62" s="173"/>
      <c r="NCH62" s="173"/>
      <c r="NCI62" s="173"/>
      <c r="NCJ62" s="173"/>
      <c r="NCK62" s="173"/>
      <c r="NCL62" s="173"/>
      <c r="NCM62" s="173"/>
      <c r="NCN62" s="173"/>
      <c r="NCO62" s="173"/>
      <c r="NCP62" s="173"/>
      <c r="NCQ62" s="173"/>
      <c r="NCR62" s="173"/>
      <c r="NCS62" s="173"/>
      <c r="NCT62" s="173"/>
      <c r="NCU62" s="173"/>
      <c r="NCV62" s="173"/>
      <c r="NCW62" s="173"/>
      <c r="NCX62" s="173"/>
      <c r="NCY62" s="173"/>
      <c r="NCZ62" s="173"/>
      <c r="NDA62" s="173"/>
      <c r="NDB62" s="173"/>
      <c r="NDC62" s="173"/>
      <c r="NDD62" s="173"/>
      <c r="NDE62" s="173"/>
      <c r="NDF62" s="173"/>
      <c r="NDG62" s="173"/>
      <c r="NDH62" s="173"/>
      <c r="NDI62" s="173"/>
      <c r="NDJ62" s="173"/>
      <c r="NDK62" s="173"/>
      <c r="NDL62" s="173"/>
      <c r="NDM62" s="173"/>
      <c r="NDN62" s="173"/>
      <c r="NDO62" s="173"/>
      <c r="NDP62" s="173"/>
      <c r="NDQ62" s="173"/>
      <c r="NDR62" s="173"/>
      <c r="NDS62" s="173"/>
      <c r="NDT62" s="173"/>
      <c r="NDU62" s="173"/>
      <c r="NDV62" s="173"/>
      <c r="NDW62" s="173"/>
      <c r="NDX62" s="173"/>
      <c r="NDY62" s="173"/>
      <c r="NDZ62" s="173"/>
      <c r="NEA62" s="173"/>
      <c r="NEB62" s="173"/>
      <c r="NEC62" s="173"/>
      <c r="NED62" s="173"/>
      <c r="NEE62" s="173"/>
      <c r="NEF62" s="173"/>
      <c r="NEG62" s="173"/>
      <c r="NEH62" s="173"/>
      <c r="NEI62" s="173"/>
      <c r="NEJ62" s="173"/>
      <c r="NEK62" s="173"/>
      <c r="NEL62" s="173"/>
      <c r="NEM62" s="173"/>
      <c r="NEN62" s="173"/>
      <c r="NEO62" s="173"/>
      <c r="NEP62" s="173"/>
      <c r="NEQ62" s="173"/>
      <c r="NER62" s="173"/>
      <c r="NES62" s="173"/>
      <c r="NET62" s="173"/>
      <c r="NEU62" s="173"/>
      <c r="NEV62" s="173"/>
      <c r="NEW62" s="173"/>
      <c r="NEX62" s="173"/>
      <c r="NEY62" s="173"/>
      <c r="NEZ62" s="173"/>
      <c r="NFA62" s="173"/>
      <c r="NFB62" s="173"/>
      <c r="NFC62" s="173"/>
      <c r="NFD62" s="173"/>
      <c r="NFE62" s="173"/>
      <c r="NFF62" s="173"/>
      <c r="NFG62" s="173"/>
      <c r="NFH62" s="173"/>
      <c r="NFI62" s="173"/>
      <c r="NFJ62" s="173"/>
      <c r="NFK62" s="173"/>
      <c r="NFL62" s="173"/>
      <c r="NFM62" s="173"/>
      <c r="NFN62" s="173"/>
      <c r="NFO62" s="173"/>
      <c r="NFP62" s="173"/>
      <c r="NFQ62" s="173"/>
      <c r="NFR62" s="173"/>
      <c r="NFS62" s="173"/>
      <c r="NFT62" s="173"/>
      <c r="NFU62" s="173"/>
      <c r="NFV62" s="173"/>
      <c r="NFW62" s="173"/>
      <c r="NFX62" s="173"/>
      <c r="NFY62" s="173"/>
      <c r="NFZ62" s="173"/>
      <c r="NGA62" s="173"/>
      <c r="NGB62" s="173"/>
      <c r="NGC62" s="173"/>
      <c r="NGD62" s="173"/>
      <c r="NGE62" s="173"/>
      <c r="NGF62" s="173"/>
      <c r="NGG62" s="173"/>
      <c r="NGH62" s="173"/>
      <c r="NGI62" s="173"/>
      <c r="NGJ62" s="173"/>
      <c r="NGK62" s="173"/>
      <c r="NGL62" s="173"/>
      <c r="NGM62" s="173"/>
      <c r="NGN62" s="173"/>
      <c r="NGO62" s="173"/>
      <c r="NGP62" s="173"/>
      <c r="NGQ62" s="173"/>
      <c r="NGR62" s="173"/>
      <c r="NGS62" s="173"/>
      <c r="NGT62" s="173"/>
      <c r="NGU62" s="173"/>
      <c r="NGV62" s="173"/>
      <c r="NGW62" s="173"/>
      <c r="NGX62" s="173"/>
      <c r="NGY62" s="173"/>
      <c r="NGZ62" s="173"/>
      <c r="NHA62" s="173"/>
      <c r="NHB62" s="173"/>
      <c r="NHC62" s="173"/>
      <c r="NHD62" s="173"/>
      <c r="NHE62" s="173"/>
      <c r="NHF62" s="173"/>
      <c r="NHG62" s="173"/>
      <c r="NHH62" s="173"/>
      <c r="NHI62" s="173"/>
      <c r="NHJ62" s="173"/>
      <c r="NHK62" s="173"/>
      <c r="NHL62" s="173"/>
      <c r="NHM62" s="173"/>
      <c r="NHN62" s="173"/>
      <c r="NHO62" s="173"/>
      <c r="NHP62" s="173"/>
      <c r="NHQ62" s="173"/>
      <c r="NHR62" s="173"/>
      <c r="NHS62" s="173"/>
      <c r="NHT62" s="173"/>
      <c r="NHU62" s="173"/>
      <c r="NHV62" s="173"/>
      <c r="NHW62" s="173"/>
      <c r="NHX62" s="173"/>
      <c r="NHY62" s="173"/>
      <c r="NHZ62" s="173"/>
      <c r="NIA62" s="173"/>
      <c r="NIB62" s="173"/>
      <c r="NIC62" s="173"/>
      <c r="NID62" s="173"/>
      <c r="NIE62" s="173"/>
      <c r="NIF62" s="173"/>
      <c r="NIG62" s="173"/>
      <c r="NIH62" s="173"/>
      <c r="NII62" s="173"/>
      <c r="NIJ62" s="173"/>
      <c r="NIK62" s="173"/>
      <c r="NIL62" s="173"/>
      <c r="NIM62" s="173"/>
      <c r="NIN62" s="173"/>
      <c r="NIO62" s="173"/>
      <c r="NIP62" s="173"/>
      <c r="NIQ62" s="173"/>
      <c r="NIR62" s="173"/>
      <c r="NIS62" s="173"/>
      <c r="NIT62" s="173"/>
      <c r="NIU62" s="173"/>
      <c r="NIV62" s="173"/>
      <c r="NIW62" s="173"/>
      <c r="NIX62" s="173"/>
      <c r="NIY62" s="173"/>
      <c r="NIZ62" s="173"/>
      <c r="NJA62" s="173"/>
      <c r="NJB62" s="173"/>
      <c r="NJC62" s="173"/>
      <c r="NJD62" s="173"/>
      <c r="NJE62" s="173"/>
      <c r="NJF62" s="173"/>
      <c r="NJG62" s="173"/>
      <c r="NJH62" s="173"/>
      <c r="NJI62" s="173"/>
      <c r="NJJ62" s="173"/>
      <c r="NJK62" s="173"/>
      <c r="NJL62" s="173"/>
      <c r="NJM62" s="173"/>
      <c r="NJN62" s="173"/>
      <c r="NJO62" s="173"/>
      <c r="NJP62" s="173"/>
      <c r="NJQ62" s="173"/>
      <c r="NJR62" s="173"/>
      <c r="NJS62" s="173"/>
      <c r="NJT62" s="173"/>
      <c r="NJU62" s="173"/>
      <c r="NJV62" s="173"/>
      <c r="NJW62" s="173"/>
      <c r="NJX62" s="173"/>
      <c r="NJY62" s="173"/>
      <c r="NJZ62" s="173"/>
      <c r="NKA62" s="173"/>
      <c r="NKB62" s="173"/>
      <c r="NKC62" s="173"/>
      <c r="NKD62" s="173"/>
      <c r="NKE62" s="173"/>
      <c r="NKF62" s="173"/>
      <c r="NKG62" s="173"/>
      <c r="NKH62" s="173"/>
      <c r="NKI62" s="173"/>
      <c r="NKJ62" s="173"/>
      <c r="NKK62" s="173"/>
      <c r="NKL62" s="173"/>
      <c r="NKM62" s="173"/>
      <c r="NKN62" s="173"/>
      <c r="NKO62" s="173"/>
      <c r="NKP62" s="173"/>
      <c r="NKQ62" s="173"/>
      <c r="NKR62" s="173"/>
      <c r="NKS62" s="173"/>
      <c r="NKT62" s="173"/>
      <c r="NKU62" s="173"/>
      <c r="NKV62" s="173"/>
      <c r="NKW62" s="173"/>
      <c r="NKX62" s="173"/>
      <c r="NKY62" s="173"/>
      <c r="NKZ62" s="173"/>
      <c r="NLA62" s="173"/>
      <c r="NLB62" s="173"/>
      <c r="NLC62" s="173"/>
      <c r="NLD62" s="173"/>
      <c r="NLE62" s="173"/>
      <c r="NLF62" s="173"/>
      <c r="NLG62" s="173"/>
      <c r="NLH62" s="173"/>
      <c r="NLI62" s="173"/>
      <c r="NLJ62" s="173"/>
      <c r="NLK62" s="173"/>
      <c r="NLL62" s="173"/>
      <c r="NLM62" s="173"/>
      <c r="NLN62" s="173"/>
      <c r="NLO62" s="173"/>
      <c r="NLP62" s="173"/>
      <c r="NLQ62" s="173"/>
      <c r="NLR62" s="173"/>
      <c r="NLS62" s="173"/>
      <c r="NLT62" s="173"/>
      <c r="NLU62" s="173"/>
      <c r="NLV62" s="173"/>
      <c r="NLW62" s="173"/>
      <c r="NLX62" s="173"/>
      <c r="NLY62" s="173"/>
      <c r="NLZ62" s="173"/>
      <c r="NMA62" s="173"/>
      <c r="NMB62" s="173"/>
      <c r="NMC62" s="173"/>
      <c r="NMD62" s="173"/>
      <c r="NME62" s="173"/>
      <c r="NMF62" s="173"/>
      <c r="NMG62" s="173"/>
      <c r="NMH62" s="173"/>
      <c r="NMI62" s="173"/>
      <c r="NMJ62" s="173"/>
      <c r="NMK62" s="173"/>
      <c r="NML62" s="173"/>
      <c r="NMM62" s="173"/>
      <c r="NMN62" s="173"/>
      <c r="NMO62" s="173"/>
      <c r="NMP62" s="173"/>
      <c r="NMQ62" s="173"/>
      <c r="NMR62" s="173"/>
      <c r="NMS62" s="173"/>
      <c r="NMT62" s="173"/>
      <c r="NMU62" s="173"/>
      <c r="NMV62" s="173"/>
      <c r="NMW62" s="173"/>
      <c r="NMX62" s="173"/>
      <c r="NMY62" s="173"/>
      <c r="NMZ62" s="173"/>
      <c r="NNA62" s="173"/>
      <c r="NNB62" s="173"/>
      <c r="NNC62" s="173"/>
      <c r="NND62" s="173"/>
      <c r="NNE62" s="173"/>
      <c r="NNF62" s="173"/>
      <c r="NNG62" s="173"/>
      <c r="NNH62" s="173"/>
      <c r="NNI62" s="173"/>
      <c r="NNJ62" s="173"/>
      <c r="NNK62" s="173"/>
      <c r="NNL62" s="173"/>
      <c r="NNM62" s="173"/>
      <c r="NNN62" s="173"/>
      <c r="NNO62" s="173"/>
      <c r="NNP62" s="173"/>
      <c r="NNQ62" s="173"/>
      <c r="NNR62" s="173"/>
      <c r="NNS62" s="173"/>
      <c r="NNT62" s="173"/>
      <c r="NNU62" s="173"/>
      <c r="NNV62" s="173"/>
      <c r="NNW62" s="173"/>
      <c r="NNX62" s="173"/>
      <c r="NNY62" s="173"/>
      <c r="NNZ62" s="173"/>
      <c r="NOA62" s="173"/>
      <c r="NOB62" s="173"/>
      <c r="NOC62" s="173"/>
      <c r="NOD62" s="173"/>
      <c r="NOE62" s="173"/>
      <c r="NOF62" s="173"/>
      <c r="NOG62" s="173"/>
      <c r="NOH62" s="173"/>
      <c r="NOI62" s="173"/>
      <c r="NOJ62" s="173"/>
      <c r="NOK62" s="173"/>
      <c r="NOL62" s="173"/>
      <c r="NOM62" s="173"/>
      <c r="NON62" s="173"/>
      <c r="NOO62" s="173"/>
      <c r="NOP62" s="173"/>
      <c r="NOQ62" s="173"/>
      <c r="NOR62" s="173"/>
      <c r="NOS62" s="173"/>
      <c r="NOT62" s="173"/>
      <c r="NOU62" s="173"/>
      <c r="NOV62" s="173"/>
      <c r="NOW62" s="173"/>
      <c r="NOX62" s="173"/>
      <c r="NOY62" s="173"/>
      <c r="NOZ62" s="173"/>
      <c r="NPA62" s="173"/>
      <c r="NPB62" s="173"/>
      <c r="NPC62" s="173"/>
      <c r="NPD62" s="173"/>
      <c r="NPE62" s="173"/>
      <c r="NPF62" s="173"/>
      <c r="NPG62" s="173"/>
      <c r="NPH62" s="173"/>
      <c r="NPI62" s="173"/>
      <c r="NPJ62" s="173"/>
      <c r="NPK62" s="173"/>
      <c r="NPL62" s="173"/>
      <c r="NPM62" s="173"/>
      <c r="NPN62" s="173"/>
      <c r="NPO62" s="173"/>
      <c r="NPP62" s="173"/>
      <c r="NPQ62" s="173"/>
      <c r="NPR62" s="173"/>
      <c r="NPS62" s="173"/>
      <c r="NPT62" s="173"/>
      <c r="NPU62" s="173"/>
      <c r="NPV62" s="173"/>
      <c r="NPW62" s="173"/>
      <c r="NPX62" s="173"/>
      <c r="NPY62" s="173"/>
      <c r="NPZ62" s="173"/>
      <c r="NQA62" s="173"/>
      <c r="NQB62" s="173"/>
      <c r="NQC62" s="173"/>
      <c r="NQD62" s="173"/>
      <c r="NQE62" s="173"/>
      <c r="NQF62" s="173"/>
      <c r="NQG62" s="173"/>
      <c r="NQH62" s="173"/>
      <c r="NQI62" s="173"/>
      <c r="NQJ62" s="173"/>
      <c r="NQK62" s="173"/>
      <c r="NQL62" s="173"/>
      <c r="NQM62" s="173"/>
      <c r="NQN62" s="173"/>
      <c r="NQO62" s="173"/>
      <c r="NQP62" s="173"/>
      <c r="NQQ62" s="173"/>
      <c r="NQR62" s="173"/>
      <c r="NQS62" s="173"/>
      <c r="NQT62" s="173"/>
      <c r="NQU62" s="173"/>
      <c r="NQV62" s="173"/>
      <c r="NQW62" s="173"/>
      <c r="NQX62" s="173"/>
      <c r="NQY62" s="173"/>
      <c r="NQZ62" s="173"/>
      <c r="NRA62" s="173"/>
      <c r="NRB62" s="173"/>
      <c r="NRC62" s="173"/>
      <c r="NRD62" s="173"/>
      <c r="NRE62" s="173"/>
      <c r="NRF62" s="173"/>
      <c r="NRG62" s="173"/>
      <c r="NRH62" s="173"/>
      <c r="NRI62" s="173"/>
      <c r="NRJ62" s="173"/>
      <c r="NRK62" s="173"/>
      <c r="NRL62" s="173"/>
      <c r="NRM62" s="173"/>
      <c r="NRN62" s="173"/>
      <c r="NRO62" s="173"/>
      <c r="NRP62" s="173"/>
      <c r="NRQ62" s="173"/>
      <c r="NRR62" s="173"/>
      <c r="NRS62" s="173"/>
      <c r="NRT62" s="173"/>
      <c r="NRU62" s="173"/>
      <c r="NRV62" s="173"/>
      <c r="NRW62" s="173"/>
      <c r="NRX62" s="173"/>
      <c r="NRY62" s="173"/>
      <c r="NRZ62" s="173"/>
      <c r="NSA62" s="173"/>
      <c r="NSB62" s="173"/>
      <c r="NSC62" s="173"/>
      <c r="NSD62" s="173"/>
      <c r="NSE62" s="173"/>
      <c r="NSF62" s="173"/>
      <c r="NSG62" s="173"/>
      <c r="NSH62" s="173"/>
      <c r="NSI62" s="173"/>
      <c r="NSJ62" s="173"/>
      <c r="NSK62" s="173"/>
      <c r="NSL62" s="173"/>
      <c r="NSM62" s="173"/>
      <c r="NSN62" s="173"/>
      <c r="NSO62" s="173"/>
      <c r="NSP62" s="173"/>
      <c r="NSQ62" s="173"/>
      <c r="NSR62" s="173"/>
      <c r="NSS62" s="173"/>
      <c r="NST62" s="173"/>
      <c r="NSU62" s="173"/>
      <c r="NSV62" s="173"/>
      <c r="NSW62" s="173"/>
      <c r="NSX62" s="173"/>
      <c r="NSY62" s="173"/>
      <c r="NSZ62" s="173"/>
      <c r="NTA62" s="173"/>
      <c r="NTB62" s="173"/>
      <c r="NTC62" s="173"/>
      <c r="NTD62" s="173"/>
      <c r="NTE62" s="173"/>
      <c r="NTF62" s="173"/>
      <c r="NTG62" s="173"/>
      <c r="NTH62" s="173"/>
      <c r="NTI62" s="173"/>
      <c r="NTJ62" s="173"/>
      <c r="NTK62" s="173"/>
      <c r="NTL62" s="173"/>
      <c r="NTM62" s="173"/>
      <c r="NTN62" s="173"/>
      <c r="NTO62" s="173"/>
      <c r="NTP62" s="173"/>
      <c r="NTQ62" s="173"/>
      <c r="NTR62" s="173"/>
      <c r="NTS62" s="173"/>
      <c r="NTT62" s="173"/>
      <c r="NTU62" s="173"/>
      <c r="NTV62" s="173"/>
      <c r="NTW62" s="173"/>
      <c r="NTX62" s="173"/>
      <c r="NTY62" s="173"/>
      <c r="NTZ62" s="173"/>
      <c r="NUA62" s="173"/>
      <c r="NUB62" s="173"/>
      <c r="NUC62" s="173"/>
      <c r="NUD62" s="173"/>
      <c r="NUE62" s="173"/>
      <c r="NUF62" s="173"/>
      <c r="NUG62" s="173"/>
      <c r="NUH62" s="173"/>
      <c r="NUI62" s="173"/>
      <c r="NUJ62" s="173"/>
      <c r="NUK62" s="173"/>
      <c r="NUL62" s="173"/>
      <c r="NUM62" s="173"/>
      <c r="NUN62" s="173"/>
      <c r="NUO62" s="173"/>
      <c r="NUP62" s="173"/>
      <c r="NUQ62" s="173"/>
      <c r="NUR62" s="173"/>
      <c r="NUS62" s="173"/>
      <c r="NUT62" s="173"/>
      <c r="NUU62" s="173"/>
      <c r="NUV62" s="173"/>
      <c r="NUW62" s="173"/>
      <c r="NUX62" s="173"/>
      <c r="NUY62" s="173"/>
      <c r="NUZ62" s="173"/>
      <c r="NVA62" s="173"/>
      <c r="NVB62" s="173"/>
      <c r="NVC62" s="173"/>
      <c r="NVD62" s="173"/>
      <c r="NVE62" s="173"/>
      <c r="NVF62" s="173"/>
      <c r="NVG62" s="173"/>
      <c r="NVH62" s="173"/>
      <c r="NVI62" s="173"/>
      <c r="NVJ62" s="173"/>
      <c r="NVK62" s="173"/>
      <c r="NVL62" s="173"/>
      <c r="NVM62" s="173"/>
      <c r="NVN62" s="173"/>
      <c r="NVO62" s="173"/>
      <c r="NVP62" s="173"/>
      <c r="NVQ62" s="173"/>
      <c r="NVR62" s="173"/>
      <c r="NVS62" s="173"/>
      <c r="NVT62" s="173"/>
      <c r="NVU62" s="173"/>
      <c r="NVV62" s="173"/>
      <c r="NVW62" s="173"/>
      <c r="NVX62" s="173"/>
      <c r="NVY62" s="173"/>
      <c r="NVZ62" s="173"/>
      <c r="NWA62" s="173"/>
      <c r="NWB62" s="173"/>
      <c r="NWC62" s="173"/>
      <c r="NWD62" s="173"/>
      <c r="NWE62" s="173"/>
      <c r="NWF62" s="173"/>
      <c r="NWG62" s="173"/>
      <c r="NWH62" s="173"/>
      <c r="NWI62" s="173"/>
      <c r="NWJ62" s="173"/>
      <c r="NWK62" s="173"/>
      <c r="NWL62" s="173"/>
      <c r="NWM62" s="173"/>
      <c r="NWN62" s="173"/>
      <c r="NWO62" s="173"/>
      <c r="NWP62" s="173"/>
      <c r="NWQ62" s="173"/>
      <c r="NWR62" s="173"/>
      <c r="NWS62" s="173"/>
      <c r="NWT62" s="173"/>
      <c r="NWU62" s="173"/>
      <c r="NWV62" s="173"/>
      <c r="NWW62" s="173"/>
      <c r="NWX62" s="173"/>
      <c r="NWY62" s="173"/>
      <c r="NWZ62" s="173"/>
      <c r="NXA62" s="173"/>
      <c r="NXB62" s="173"/>
      <c r="NXC62" s="173"/>
      <c r="NXD62" s="173"/>
      <c r="NXE62" s="173"/>
      <c r="NXF62" s="173"/>
      <c r="NXG62" s="173"/>
      <c r="NXH62" s="173"/>
      <c r="NXI62" s="173"/>
      <c r="NXJ62" s="173"/>
      <c r="NXK62" s="173"/>
      <c r="NXL62" s="173"/>
      <c r="NXM62" s="173"/>
      <c r="NXN62" s="173"/>
      <c r="NXO62" s="173"/>
      <c r="NXP62" s="173"/>
      <c r="NXQ62" s="173"/>
      <c r="NXR62" s="173"/>
      <c r="NXS62" s="173"/>
      <c r="NXT62" s="173"/>
      <c r="NXU62" s="173"/>
      <c r="NXV62" s="173"/>
      <c r="NXW62" s="173"/>
      <c r="NXX62" s="173"/>
      <c r="NXY62" s="173"/>
      <c r="NXZ62" s="173"/>
      <c r="NYA62" s="173"/>
      <c r="NYB62" s="173"/>
      <c r="NYC62" s="173"/>
      <c r="NYD62" s="173"/>
      <c r="NYE62" s="173"/>
      <c r="NYF62" s="173"/>
      <c r="NYG62" s="173"/>
      <c r="NYH62" s="173"/>
      <c r="NYI62" s="173"/>
      <c r="NYJ62" s="173"/>
      <c r="NYK62" s="173"/>
      <c r="NYL62" s="173"/>
      <c r="NYM62" s="173"/>
      <c r="NYN62" s="173"/>
      <c r="NYO62" s="173"/>
      <c r="NYP62" s="173"/>
      <c r="NYQ62" s="173"/>
      <c r="NYR62" s="173"/>
      <c r="NYS62" s="173"/>
      <c r="NYT62" s="173"/>
      <c r="NYU62" s="173"/>
      <c r="NYV62" s="173"/>
      <c r="NYW62" s="173"/>
      <c r="NYX62" s="173"/>
      <c r="NYY62" s="173"/>
      <c r="NYZ62" s="173"/>
      <c r="NZA62" s="173"/>
      <c r="NZB62" s="173"/>
      <c r="NZC62" s="173"/>
      <c r="NZD62" s="173"/>
      <c r="NZE62" s="173"/>
      <c r="NZF62" s="173"/>
      <c r="NZG62" s="173"/>
      <c r="NZH62" s="173"/>
      <c r="NZI62" s="173"/>
      <c r="NZJ62" s="173"/>
      <c r="NZK62" s="173"/>
      <c r="NZL62" s="173"/>
      <c r="NZM62" s="173"/>
      <c r="NZN62" s="173"/>
      <c r="NZO62" s="173"/>
      <c r="NZP62" s="173"/>
      <c r="NZQ62" s="173"/>
      <c r="NZR62" s="173"/>
      <c r="NZS62" s="173"/>
      <c r="NZT62" s="173"/>
      <c r="NZU62" s="173"/>
      <c r="NZV62" s="173"/>
      <c r="NZW62" s="173"/>
      <c r="NZX62" s="173"/>
      <c r="NZY62" s="173"/>
      <c r="NZZ62" s="173"/>
      <c r="OAA62" s="173"/>
      <c r="OAB62" s="173"/>
      <c r="OAC62" s="173"/>
      <c r="OAD62" s="173"/>
      <c r="OAE62" s="173"/>
      <c r="OAF62" s="173"/>
      <c r="OAG62" s="173"/>
      <c r="OAH62" s="173"/>
      <c r="OAI62" s="173"/>
      <c r="OAJ62" s="173"/>
      <c r="OAK62" s="173"/>
      <c r="OAL62" s="173"/>
      <c r="OAM62" s="173"/>
      <c r="OAN62" s="173"/>
      <c r="OAO62" s="173"/>
      <c r="OAP62" s="173"/>
      <c r="OAQ62" s="173"/>
      <c r="OAR62" s="173"/>
      <c r="OAS62" s="173"/>
      <c r="OAT62" s="173"/>
      <c r="OAU62" s="173"/>
      <c r="OAV62" s="173"/>
      <c r="OAW62" s="173"/>
      <c r="OAX62" s="173"/>
      <c r="OAY62" s="173"/>
      <c r="OAZ62" s="173"/>
      <c r="OBA62" s="173"/>
      <c r="OBB62" s="173"/>
      <c r="OBC62" s="173"/>
      <c r="OBD62" s="173"/>
      <c r="OBE62" s="173"/>
      <c r="OBF62" s="173"/>
      <c r="OBG62" s="173"/>
      <c r="OBH62" s="173"/>
      <c r="OBI62" s="173"/>
      <c r="OBJ62" s="173"/>
      <c r="OBK62" s="173"/>
      <c r="OBL62" s="173"/>
      <c r="OBM62" s="173"/>
      <c r="OBN62" s="173"/>
      <c r="OBO62" s="173"/>
      <c r="OBP62" s="173"/>
      <c r="OBQ62" s="173"/>
      <c r="OBR62" s="173"/>
      <c r="OBS62" s="173"/>
      <c r="OBT62" s="173"/>
      <c r="OBU62" s="173"/>
      <c r="OBV62" s="173"/>
      <c r="OBW62" s="173"/>
      <c r="OBX62" s="173"/>
      <c r="OBY62" s="173"/>
      <c r="OBZ62" s="173"/>
      <c r="OCA62" s="173"/>
      <c r="OCB62" s="173"/>
      <c r="OCC62" s="173"/>
      <c r="OCD62" s="173"/>
      <c r="OCE62" s="173"/>
      <c r="OCF62" s="173"/>
      <c r="OCG62" s="173"/>
      <c r="OCH62" s="173"/>
      <c r="OCI62" s="173"/>
      <c r="OCJ62" s="173"/>
      <c r="OCK62" s="173"/>
      <c r="OCL62" s="173"/>
      <c r="OCM62" s="173"/>
      <c r="OCN62" s="173"/>
      <c r="OCO62" s="173"/>
      <c r="OCP62" s="173"/>
      <c r="OCQ62" s="173"/>
      <c r="OCR62" s="173"/>
      <c r="OCS62" s="173"/>
      <c r="OCT62" s="173"/>
      <c r="OCU62" s="173"/>
      <c r="OCV62" s="173"/>
      <c r="OCW62" s="173"/>
      <c r="OCX62" s="173"/>
      <c r="OCY62" s="173"/>
      <c r="OCZ62" s="173"/>
      <c r="ODA62" s="173"/>
      <c r="ODB62" s="173"/>
      <c r="ODC62" s="173"/>
      <c r="ODD62" s="173"/>
      <c r="ODE62" s="173"/>
      <c r="ODF62" s="173"/>
      <c r="ODG62" s="173"/>
      <c r="ODH62" s="173"/>
      <c r="ODI62" s="173"/>
      <c r="ODJ62" s="173"/>
      <c r="ODK62" s="173"/>
      <c r="ODL62" s="173"/>
      <c r="ODM62" s="173"/>
      <c r="ODN62" s="173"/>
      <c r="ODO62" s="173"/>
      <c r="ODP62" s="173"/>
      <c r="ODQ62" s="173"/>
      <c r="ODR62" s="173"/>
      <c r="ODS62" s="173"/>
      <c r="ODT62" s="173"/>
      <c r="ODU62" s="173"/>
      <c r="ODV62" s="173"/>
      <c r="ODW62" s="173"/>
      <c r="ODX62" s="173"/>
      <c r="ODY62" s="173"/>
      <c r="ODZ62" s="173"/>
      <c r="OEA62" s="173"/>
      <c r="OEB62" s="173"/>
      <c r="OEC62" s="173"/>
      <c r="OED62" s="173"/>
      <c r="OEE62" s="173"/>
      <c r="OEF62" s="173"/>
      <c r="OEG62" s="173"/>
      <c r="OEH62" s="173"/>
      <c r="OEI62" s="173"/>
      <c r="OEJ62" s="173"/>
      <c r="OEK62" s="173"/>
      <c r="OEL62" s="173"/>
      <c r="OEM62" s="173"/>
      <c r="OEN62" s="173"/>
      <c r="OEO62" s="173"/>
      <c r="OEP62" s="173"/>
      <c r="OEQ62" s="173"/>
      <c r="OER62" s="173"/>
      <c r="OES62" s="173"/>
      <c r="OET62" s="173"/>
      <c r="OEU62" s="173"/>
      <c r="OEV62" s="173"/>
      <c r="OEW62" s="173"/>
      <c r="OEX62" s="173"/>
      <c r="OEY62" s="173"/>
      <c r="OEZ62" s="173"/>
      <c r="OFA62" s="173"/>
      <c r="OFB62" s="173"/>
      <c r="OFC62" s="173"/>
      <c r="OFD62" s="173"/>
      <c r="OFE62" s="173"/>
      <c r="OFF62" s="173"/>
      <c r="OFG62" s="173"/>
      <c r="OFH62" s="173"/>
      <c r="OFI62" s="173"/>
      <c r="OFJ62" s="173"/>
      <c r="OFK62" s="173"/>
      <c r="OFL62" s="173"/>
      <c r="OFM62" s="173"/>
      <c r="OFN62" s="173"/>
      <c r="OFO62" s="173"/>
      <c r="OFP62" s="173"/>
      <c r="OFQ62" s="173"/>
      <c r="OFR62" s="173"/>
      <c r="OFS62" s="173"/>
      <c r="OFT62" s="173"/>
      <c r="OFU62" s="173"/>
      <c r="OFV62" s="173"/>
      <c r="OFW62" s="173"/>
      <c r="OFX62" s="173"/>
      <c r="OFY62" s="173"/>
      <c r="OFZ62" s="173"/>
      <c r="OGA62" s="173"/>
      <c r="OGB62" s="173"/>
      <c r="OGC62" s="173"/>
      <c r="OGD62" s="173"/>
      <c r="OGE62" s="173"/>
      <c r="OGF62" s="173"/>
      <c r="OGG62" s="173"/>
      <c r="OGH62" s="173"/>
      <c r="OGI62" s="173"/>
      <c r="OGJ62" s="173"/>
      <c r="OGK62" s="173"/>
      <c r="OGL62" s="173"/>
      <c r="OGM62" s="173"/>
      <c r="OGN62" s="173"/>
      <c r="OGO62" s="173"/>
      <c r="OGP62" s="173"/>
      <c r="OGQ62" s="173"/>
      <c r="OGR62" s="173"/>
      <c r="OGS62" s="173"/>
      <c r="OGT62" s="173"/>
      <c r="OGU62" s="173"/>
      <c r="OGV62" s="173"/>
      <c r="OGW62" s="173"/>
      <c r="OGX62" s="173"/>
      <c r="OGY62" s="173"/>
      <c r="OGZ62" s="173"/>
      <c r="OHA62" s="173"/>
      <c r="OHB62" s="173"/>
      <c r="OHC62" s="173"/>
      <c r="OHD62" s="173"/>
      <c r="OHE62" s="173"/>
      <c r="OHF62" s="173"/>
      <c r="OHG62" s="173"/>
      <c r="OHH62" s="173"/>
      <c r="OHI62" s="173"/>
      <c r="OHJ62" s="173"/>
      <c r="OHK62" s="173"/>
      <c r="OHL62" s="173"/>
      <c r="OHM62" s="173"/>
      <c r="OHN62" s="173"/>
      <c r="OHO62" s="173"/>
      <c r="OHP62" s="173"/>
      <c r="OHQ62" s="173"/>
      <c r="OHR62" s="173"/>
      <c r="OHS62" s="173"/>
      <c r="OHT62" s="173"/>
      <c r="OHU62" s="173"/>
      <c r="OHV62" s="173"/>
      <c r="OHW62" s="173"/>
      <c r="OHX62" s="173"/>
      <c r="OHY62" s="173"/>
      <c r="OHZ62" s="173"/>
      <c r="OIA62" s="173"/>
      <c r="OIB62" s="173"/>
      <c r="OIC62" s="173"/>
      <c r="OID62" s="173"/>
      <c r="OIE62" s="173"/>
      <c r="OIF62" s="173"/>
      <c r="OIG62" s="173"/>
      <c r="OIH62" s="173"/>
      <c r="OII62" s="173"/>
      <c r="OIJ62" s="173"/>
      <c r="OIK62" s="173"/>
      <c r="OIL62" s="173"/>
      <c r="OIM62" s="173"/>
      <c r="OIN62" s="173"/>
      <c r="OIO62" s="173"/>
      <c r="OIP62" s="173"/>
      <c r="OIQ62" s="173"/>
      <c r="OIR62" s="173"/>
      <c r="OIS62" s="173"/>
      <c r="OIT62" s="173"/>
      <c r="OIU62" s="173"/>
      <c r="OIV62" s="173"/>
      <c r="OIW62" s="173"/>
      <c r="OIX62" s="173"/>
      <c r="OIY62" s="173"/>
      <c r="OIZ62" s="173"/>
      <c r="OJA62" s="173"/>
      <c r="OJB62" s="173"/>
      <c r="OJC62" s="173"/>
      <c r="OJD62" s="173"/>
      <c r="OJE62" s="173"/>
      <c r="OJF62" s="173"/>
      <c r="OJG62" s="173"/>
      <c r="OJH62" s="173"/>
      <c r="OJI62" s="173"/>
      <c r="OJJ62" s="173"/>
      <c r="OJK62" s="173"/>
      <c r="OJL62" s="173"/>
      <c r="OJM62" s="173"/>
      <c r="OJN62" s="173"/>
      <c r="OJO62" s="173"/>
      <c r="OJP62" s="173"/>
      <c r="OJQ62" s="173"/>
      <c r="OJR62" s="173"/>
      <c r="OJS62" s="173"/>
      <c r="OJT62" s="173"/>
      <c r="OJU62" s="173"/>
      <c r="OJV62" s="173"/>
      <c r="OJW62" s="173"/>
      <c r="OJX62" s="173"/>
      <c r="OJY62" s="173"/>
      <c r="OJZ62" s="173"/>
      <c r="OKA62" s="173"/>
      <c r="OKB62" s="173"/>
      <c r="OKC62" s="173"/>
      <c r="OKD62" s="173"/>
      <c r="OKE62" s="173"/>
      <c r="OKF62" s="173"/>
      <c r="OKG62" s="173"/>
      <c r="OKH62" s="173"/>
      <c r="OKI62" s="173"/>
      <c r="OKJ62" s="173"/>
      <c r="OKK62" s="173"/>
      <c r="OKL62" s="173"/>
      <c r="OKM62" s="173"/>
      <c r="OKN62" s="173"/>
      <c r="OKO62" s="173"/>
      <c r="OKP62" s="173"/>
      <c r="OKQ62" s="173"/>
      <c r="OKR62" s="173"/>
      <c r="OKS62" s="173"/>
      <c r="OKT62" s="173"/>
      <c r="OKU62" s="173"/>
      <c r="OKV62" s="173"/>
      <c r="OKW62" s="173"/>
      <c r="OKX62" s="173"/>
      <c r="OKY62" s="173"/>
      <c r="OKZ62" s="173"/>
      <c r="OLA62" s="173"/>
      <c r="OLB62" s="173"/>
      <c r="OLC62" s="173"/>
      <c r="OLD62" s="173"/>
      <c r="OLE62" s="173"/>
      <c r="OLF62" s="173"/>
      <c r="OLG62" s="173"/>
      <c r="OLH62" s="173"/>
      <c r="OLI62" s="173"/>
      <c r="OLJ62" s="173"/>
      <c r="OLK62" s="173"/>
      <c r="OLL62" s="173"/>
      <c r="OLM62" s="173"/>
      <c r="OLN62" s="173"/>
      <c r="OLO62" s="173"/>
      <c r="OLP62" s="173"/>
      <c r="OLQ62" s="173"/>
      <c r="OLR62" s="173"/>
      <c r="OLS62" s="173"/>
      <c r="OLT62" s="173"/>
      <c r="OLU62" s="173"/>
      <c r="OLV62" s="173"/>
      <c r="OLW62" s="173"/>
      <c r="OLX62" s="173"/>
      <c r="OLY62" s="173"/>
      <c r="OLZ62" s="173"/>
      <c r="OMA62" s="173"/>
      <c r="OMB62" s="173"/>
      <c r="OMC62" s="173"/>
      <c r="OMD62" s="173"/>
      <c r="OME62" s="173"/>
      <c r="OMF62" s="173"/>
      <c r="OMG62" s="173"/>
      <c r="OMH62" s="173"/>
      <c r="OMI62" s="173"/>
      <c r="OMJ62" s="173"/>
      <c r="OMK62" s="173"/>
      <c r="OML62" s="173"/>
      <c r="OMM62" s="173"/>
      <c r="OMN62" s="173"/>
      <c r="OMO62" s="173"/>
      <c r="OMP62" s="173"/>
      <c r="OMQ62" s="173"/>
      <c r="OMR62" s="173"/>
      <c r="OMS62" s="173"/>
      <c r="OMT62" s="173"/>
      <c r="OMU62" s="173"/>
      <c r="OMV62" s="173"/>
      <c r="OMW62" s="173"/>
      <c r="OMX62" s="173"/>
      <c r="OMY62" s="173"/>
      <c r="OMZ62" s="173"/>
      <c r="ONA62" s="173"/>
      <c r="ONB62" s="173"/>
      <c r="ONC62" s="173"/>
      <c r="OND62" s="173"/>
      <c r="ONE62" s="173"/>
      <c r="ONF62" s="173"/>
      <c r="ONG62" s="173"/>
      <c r="ONH62" s="173"/>
      <c r="ONI62" s="173"/>
      <c r="ONJ62" s="173"/>
      <c r="ONK62" s="173"/>
      <c r="ONL62" s="173"/>
      <c r="ONM62" s="173"/>
      <c r="ONN62" s="173"/>
      <c r="ONO62" s="173"/>
      <c r="ONP62" s="173"/>
      <c r="ONQ62" s="173"/>
      <c r="ONR62" s="173"/>
      <c r="ONS62" s="173"/>
      <c r="ONT62" s="173"/>
      <c r="ONU62" s="173"/>
      <c r="ONV62" s="173"/>
      <c r="ONW62" s="173"/>
      <c r="ONX62" s="173"/>
      <c r="ONY62" s="173"/>
      <c r="ONZ62" s="173"/>
      <c r="OOA62" s="173"/>
      <c r="OOB62" s="173"/>
      <c r="OOC62" s="173"/>
      <c r="OOD62" s="173"/>
      <c r="OOE62" s="173"/>
      <c r="OOF62" s="173"/>
      <c r="OOG62" s="173"/>
      <c r="OOH62" s="173"/>
      <c r="OOI62" s="173"/>
      <c r="OOJ62" s="173"/>
      <c r="OOK62" s="173"/>
      <c r="OOL62" s="173"/>
      <c r="OOM62" s="173"/>
      <c r="OON62" s="173"/>
      <c r="OOO62" s="173"/>
      <c r="OOP62" s="173"/>
      <c r="OOQ62" s="173"/>
      <c r="OOR62" s="173"/>
      <c r="OOS62" s="173"/>
      <c r="OOT62" s="173"/>
      <c r="OOU62" s="173"/>
      <c r="OOV62" s="173"/>
      <c r="OOW62" s="173"/>
      <c r="OOX62" s="173"/>
      <c r="OOY62" s="173"/>
      <c r="OOZ62" s="173"/>
      <c r="OPA62" s="173"/>
      <c r="OPB62" s="173"/>
      <c r="OPC62" s="173"/>
      <c r="OPD62" s="173"/>
      <c r="OPE62" s="173"/>
      <c r="OPF62" s="173"/>
      <c r="OPG62" s="173"/>
      <c r="OPH62" s="173"/>
      <c r="OPI62" s="173"/>
      <c r="OPJ62" s="173"/>
      <c r="OPK62" s="173"/>
      <c r="OPL62" s="173"/>
      <c r="OPM62" s="173"/>
      <c r="OPN62" s="173"/>
      <c r="OPO62" s="173"/>
      <c r="OPP62" s="173"/>
      <c r="OPQ62" s="173"/>
      <c r="OPR62" s="173"/>
      <c r="OPS62" s="173"/>
      <c r="OPT62" s="173"/>
      <c r="OPU62" s="173"/>
      <c r="OPV62" s="173"/>
      <c r="OPW62" s="173"/>
      <c r="OPX62" s="173"/>
      <c r="OPY62" s="173"/>
      <c r="OPZ62" s="173"/>
      <c r="OQA62" s="173"/>
      <c r="OQB62" s="173"/>
      <c r="OQC62" s="173"/>
      <c r="OQD62" s="173"/>
      <c r="OQE62" s="173"/>
      <c r="OQF62" s="173"/>
      <c r="OQG62" s="173"/>
      <c r="OQH62" s="173"/>
      <c r="OQI62" s="173"/>
      <c r="OQJ62" s="173"/>
      <c r="OQK62" s="173"/>
      <c r="OQL62" s="173"/>
      <c r="OQM62" s="173"/>
      <c r="OQN62" s="173"/>
      <c r="OQO62" s="173"/>
      <c r="OQP62" s="173"/>
      <c r="OQQ62" s="173"/>
      <c r="OQR62" s="173"/>
      <c r="OQS62" s="173"/>
      <c r="OQT62" s="173"/>
      <c r="OQU62" s="173"/>
      <c r="OQV62" s="173"/>
      <c r="OQW62" s="173"/>
      <c r="OQX62" s="173"/>
      <c r="OQY62" s="173"/>
      <c r="OQZ62" s="173"/>
      <c r="ORA62" s="173"/>
      <c r="ORB62" s="173"/>
      <c r="ORC62" s="173"/>
      <c r="ORD62" s="173"/>
      <c r="ORE62" s="173"/>
      <c r="ORF62" s="173"/>
      <c r="ORG62" s="173"/>
      <c r="ORH62" s="173"/>
      <c r="ORI62" s="173"/>
      <c r="ORJ62" s="173"/>
      <c r="ORK62" s="173"/>
      <c r="ORL62" s="173"/>
      <c r="ORM62" s="173"/>
      <c r="ORN62" s="173"/>
      <c r="ORO62" s="173"/>
      <c r="ORP62" s="173"/>
      <c r="ORQ62" s="173"/>
      <c r="ORR62" s="173"/>
      <c r="ORS62" s="173"/>
      <c r="ORT62" s="173"/>
      <c r="ORU62" s="173"/>
      <c r="ORV62" s="173"/>
      <c r="ORW62" s="173"/>
      <c r="ORX62" s="173"/>
      <c r="ORY62" s="173"/>
      <c r="ORZ62" s="173"/>
      <c r="OSA62" s="173"/>
      <c r="OSB62" s="173"/>
      <c r="OSC62" s="173"/>
      <c r="OSD62" s="173"/>
      <c r="OSE62" s="173"/>
      <c r="OSF62" s="173"/>
      <c r="OSG62" s="173"/>
      <c r="OSH62" s="173"/>
      <c r="OSI62" s="173"/>
      <c r="OSJ62" s="173"/>
      <c r="OSK62" s="173"/>
      <c r="OSL62" s="173"/>
      <c r="OSM62" s="173"/>
      <c r="OSN62" s="173"/>
      <c r="OSO62" s="173"/>
      <c r="OSP62" s="173"/>
      <c r="OSQ62" s="173"/>
      <c r="OSR62" s="173"/>
      <c r="OSS62" s="173"/>
      <c r="OST62" s="173"/>
      <c r="OSU62" s="173"/>
      <c r="OSV62" s="173"/>
      <c r="OSW62" s="173"/>
      <c r="OSX62" s="173"/>
      <c r="OSY62" s="173"/>
      <c r="OSZ62" s="173"/>
      <c r="OTA62" s="173"/>
      <c r="OTB62" s="173"/>
      <c r="OTC62" s="173"/>
      <c r="OTD62" s="173"/>
      <c r="OTE62" s="173"/>
      <c r="OTF62" s="173"/>
      <c r="OTG62" s="173"/>
      <c r="OTH62" s="173"/>
      <c r="OTI62" s="173"/>
      <c r="OTJ62" s="173"/>
      <c r="OTK62" s="173"/>
      <c r="OTL62" s="173"/>
      <c r="OTM62" s="173"/>
      <c r="OTN62" s="173"/>
      <c r="OTO62" s="173"/>
      <c r="OTP62" s="173"/>
      <c r="OTQ62" s="173"/>
      <c r="OTR62" s="173"/>
      <c r="OTS62" s="173"/>
      <c r="OTT62" s="173"/>
      <c r="OTU62" s="173"/>
      <c r="OTV62" s="173"/>
      <c r="OTW62" s="173"/>
      <c r="OTX62" s="173"/>
      <c r="OTY62" s="173"/>
      <c r="OTZ62" s="173"/>
      <c r="OUA62" s="173"/>
      <c r="OUB62" s="173"/>
      <c r="OUC62" s="173"/>
      <c r="OUD62" s="173"/>
      <c r="OUE62" s="173"/>
      <c r="OUF62" s="173"/>
      <c r="OUG62" s="173"/>
      <c r="OUH62" s="173"/>
      <c r="OUI62" s="173"/>
      <c r="OUJ62" s="173"/>
      <c r="OUK62" s="173"/>
      <c r="OUL62" s="173"/>
      <c r="OUM62" s="173"/>
      <c r="OUN62" s="173"/>
      <c r="OUO62" s="173"/>
      <c r="OUP62" s="173"/>
      <c r="OUQ62" s="173"/>
      <c r="OUR62" s="173"/>
      <c r="OUS62" s="173"/>
      <c r="OUT62" s="173"/>
      <c r="OUU62" s="173"/>
      <c r="OUV62" s="173"/>
      <c r="OUW62" s="173"/>
      <c r="OUX62" s="173"/>
      <c r="OUY62" s="173"/>
      <c r="OUZ62" s="173"/>
      <c r="OVA62" s="173"/>
      <c r="OVB62" s="173"/>
      <c r="OVC62" s="173"/>
      <c r="OVD62" s="173"/>
      <c r="OVE62" s="173"/>
      <c r="OVF62" s="173"/>
      <c r="OVG62" s="173"/>
      <c r="OVH62" s="173"/>
      <c r="OVI62" s="173"/>
      <c r="OVJ62" s="173"/>
      <c r="OVK62" s="173"/>
      <c r="OVL62" s="173"/>
      <c r="OVM62" s="173"/>
      <c r="OVN62" s="173"/>
      <c r="OVO62" s="173"/>
      <c r="OVP62" s="173"/>
      <c r="OVQ62" s="173"/>
      <c r="OVR62" s="173"/>
      <c r="OVS62" s="173"/>
      <c r="OVT62" s="173"/>
      <c r="OVU62" s="173"/>
      <c r="OVV62" s="173"/>
      <c r="OVW62" s="173"/>
      <c r="OVX62" s="173"/>
      <c r="OVY62" s="173"/>
      <c r="OVZ62" s="173"/>
      <c r="OWA62" s="173"/>
      <c r="OWB62" s="173"/>
      <c r="OWC62" s="173"/>
      <c r="OWD62" s="173"/>
      <c r="OWE62" s="173"/>
      <c r="OWF62" s="173"/>
      <c r="OWG62" s="173"/>
      <c r="OWH62" s="173"/>
      <c r="OWI62" s="173"/>
      <c r="OWJ62" s="173"/>
      <c r="OWK62" s="173"/>
      <c r="OWL62" s="173"/>
      <c r="OWM62" s="173"/>
      <c r="OWN62" s="173"/>
      <c r="OWO62" s="173"/>
      <c r="OWP62" s="173"/>
      <c r="OWQ62" s="173"/>
      <c r="OWR62" s="173"/>
      <c r="OWS62" s="173"/>
      <c r="OWT62" s="173"/>
      <c r="OWU62" s="173"/>
      <c r="OWV62" s="173"/>
      <c r="OWW62" s="173"/>
      <c r="OWX62" s="173"/>
      <c r="OWY62" s="173"/>
      <c r="OWZ62" s="173"/>
      <c r="OXA62" s="173"/>
      <c r="OXB62" s="173"/>
      <c r="OXC62" s="173"/>
      <c r="OXD62" s="173"/>
      <c r="OXE62" s="173"/>
      <c r="OXF62" s="173"/>
      <c r="OXG62" s="173"/>
      <c r="OXH62" s="173"/>
      <c r="OXI62" s="173"/>
      <c r="OXJ62" s="173"/>
      <c r="OXK62" s="173"/>
      <c r="OXL62" s="173"/>
      <c r="OXM62" s="173"/>
      <c r="OXN62" s="173"/>
      <c r="OXO62" s="173"/>
      <c r="OXP62" s="173"/>
      <c r="OXQ62" s="173"/>
      <c r="OXR62" s="173"/>
      <c r="OXS62" s="173"/>
      <c r="OXT62" s="173"/>
      <c r="OXU62" s="173"/>
      <c r="OXV62" s="173"/>
      <c r="OXW62" s="173"/>
      <c r="OXX62" s="173"/>
      <c r="OXY62" s="173"/>
      <c r="OXZ62" s="173"/>
      <c r="OYA62" s="173"/>
      <c r="OYB62" s="173"/>
      <c r="OYC62" s="173"/>
      <c r="OYD62" s="173"/>
      <c r="OYE62" s="173"/>
      <c r="OYF62" s="173"/>
      <c r="OYG62" s="173"/>
      <c r="OYH62" s="173"/>
      <c r="OYI62" s="173"/>
      <c r="OYJ62" s="173"/>
      <c r="OYK62" s="173"/>
      <c r="OYL62" s="173"/>
      <c r="OYM62" s="173"/>
      <c r="OYN62" s="173"/>
      <c r="OYO62" s="173"/>
      <c r="OYP62" s="173"/>
      <c r="OYQ62" s="173"/>
      <c r="OYR62" s="173"/>
      <c r="OYS62" s="173"/>
      <c r="OYT62" s="173"/>
      <c r="OYU62" s="173"/>
      <c r="OYV62" s="173"/>
      <c r="OYW62" s="173"/>
      <c r="OYX62" s="173"/>
      <c r="OYY62" s="173"/>
      <c r="OYZ62" s="173"/>
      <c r="OZA62" s="173"/>
      <c r="OZB62" s="173"/>
      <c r="OZC62" s="173"/>
      <c r="OZD62" s="173"/>
      <c r="OZE62" s="173"/>
      <c r="OZF62" s="173"/>
      <c r="OZG62" s="173"/>
      <c r="OZH62" s="173"/>
      <c r="OZI62" s="173"/>
      <c r="OZJ62" s="173"/>
      <c r="OZK62" s="173"/>
      <c r="OZL62" s="173"/>
      <c r="OZM62" s="173"/>
      <c r="OZN62" s="173"/>
      <c r="OZO62" s="173"/>
      <c r="OZP62" s="173"/>
      <c r="OZQ62" s="173"/>
      <c r="OZR62" s="173"/>
      <c r="OZS62" s="173"/>
      <c r="OZT62" s="173"/>
      <c r="OZU62" s="173"/>
      <c r="OZV62" s="173"/>
      <c r="OZW62" s="173"/>
      <c r="OZX62" s="173"/>
      <c r="OZY62" s="173"/>
      <c r="OZZ62" s="173"/>
      <c r="PAA62" s="173"/>
      <c r="PAB62" s="173"/>
      <c r="PAC62" s="173"/>
      <c r="PAD62" s="173"/>
      <c r="PAE62" s="173"/>
      <c r="PAF62" s="173"/>
      <c r="PAG62" s="173"/>
      <c r="PAH62" s="173"/>
      <c r="PAI62" s="173"/>
      <c r="PAJ62" s="173"/>
      <c r="PAK62" s="173"/>
      <c r="PAL62" s="173"/>
      <c r="PAM62" s="173"/>
      <c r="PAN62" s="173"/>
      <c r="PAO62" s="173"/>
      <c r="PAP62" s="173"/>
      <c r="PAQ62" s="173"/>
      <c r="PAR62" s="173"/>
      <c r="PAS62" s="173"/>
      <c r="PAT62" s="173"/>
      <c r="PAU62" s="173"/>
      <c r="PAV62" s="173"/>
      <c r="PAW62" s="173"/>
      <c r="PAX62" s="173"/>
      <c r="PAY62" s="173"/>
      <c r="PAZ62" s="173"/>
      <c r="PBA62" s="173"/>
      <c r="PBB62" s="173"/>
      <c r="PBC62" s="173"/>
      <c r="PBD62" s="173"/>
      <c r="PBE62" s="173"/>
      <c r="PBF62" s="173"/>
      <c r="PBG62" s="173"/>
      <c r="PBH62" s="173"/>
      <c r="PBI62" s="173"/>
      <c r="PBJ62" s="173"/>
      <c r="PBK62" s="173"/>
      <c r="PBL62" s="173"/>
      <c r="PBM62" s="173"/>
      <c r="PBN62" s="173"/>
      <c r="PBO62" s="173"/>
      <c r="PBP62" s="173"/>
      <c r="PBQ62" s="173"/>
      <c r="PBR62" s="173"/>
      <c r="PBS62" s="173"/>
      <c r="PBT62" s="173"/>
      <c r="PBU62" s="173"/>
      <c r="PBV62" s="173"/>
      <c r="PBW62" s="173"/>
      <c r="PBX62" s="173"/>
      <c r="PBY62" s="173"/>
      <c r="PBZ62" s="173"/>
      <c r="PCA62" s="173"/>
      <c r="PCB62" s="173"/>
      <c r="PCC62" s="173"/>
      <c r="PCD62" s="173"/>
      <c r="PCE62" s="173"/>
      <c r="PCF62" s="173"/>
      <c r="PCG62" s="173"/>
      <c r="PCH62" s="173"/>
      <c r="PCI62" s="173"/>
      <c r="PCJ62" s="173"/>
      <c r="PCK62" s="173"/>
      <c r="PCL62" s="173"/>
      <c r="PCM62" s="173"/>
      <c r="PCN62" s="173"/>
      <c r="PCO62" s="173"/>
      <c r="PCP62" s="173"/>
      <c r="PCQ62" s="173"/>
      <c r="PCR62" s="173"/>
      <c r="PCS62" s="173"/>
      <c r="PCT62" s="173"/>
      <c r="PCU62" s="173"/>
      <c r="PCV62" s="173"/>
      <c r="PCW62" s="173"/>
      <c r="PCX62" s="173"/>
      <c r="PCY62" s="173"/>
      <c r="PCZ62" s="173"/>
      <c r="PDA62" s="173"/>
      <c r="PDB62" s="173"/>
      <c r="PDC62" s="173"/>
      <c r="PDD62" s="173"/>
      <c r="PDE62" s="173"/>
      <c r="PDF62" s="173"/>
      <c r="PDG62" s="173"/>
      <c r="PDH62" s="173"/>
      <c r="PDI62" s="173"/>
      <c r="PDJ62" s="173"/>
      <c r="PDK62" s="173"/>
      <c r="PDL62" s="173"/>
      <c r="PDM62" s="173"/>
      <c r="PDN62" s="173"/>
      <c r="PDO62" s="173"/>
      <c r="PDP62" s="173"/>
      <c r="PDQ62" s="173"/>
      <c r="PDR62" s="173"/>
      <c r="PDS62" s="173"/>
      <c r="PDT62" s="173"/>
      <c r="PDU62" s="173"/>
      <c r="PDV62" s="173"/>
      <c r="PDW62" s="173"/>
      <c r="PDX62" s="173"/>
      <c r="PDY62" s="173"/>
      <c r="PDZ62" s="173"/>
      <c r="PEA62" s="173"/>
      <c r="PEB62" s="173"/>
      <c r="PEC62" s="173"/>
      <c r="PED62" s="173"/>
      <c r="PEE62" s="173"/>
      <c r="PEF62" s="173"/>
      <c r="PEG62" s="173"/>
      <c r="PEH62" s="173"/>
      <c r="PEI62" s="173"/>
      <c r="PEJ62" s="173"/>
      <c r="PEK62" s="173"/>
      <c r="PEL62" s="173"/>
      <c r="PEM62" s="173"/>
      <c r="PEN62" s="173"/>
      <c r="PEO62" s="173"/>
      <c r="PEP62" s="173"/>
      <c r="PEQ62" s="173"/>
      <c r="PER62" s="173"/>
      <c r="PES62" s="173"/>
      <c r="PET62" s="173"/>
      <c r="PEU62" s="173"/>
      <c r="PEV62" s="173"/>
      <c r="PEW62" s="173"/>
      <c r="PEX62" s="173"/>
      <c r="PEY62" s="173"/>
      <c r="PEZ62" s="173"/>
      <c r="PFA62" s="173"/>
      <c r="PFB62" s="173"/>
      <c r="PFC62" s="173"/>
      <c r="PFD62" s="173"/>
      <c r="PFE62" s="173"/>
      <c r="PFF62" s="173"/>
      <c r="PFG62" s="173"/>
      <c r="PFH62" s="173"/>
      <c r="PFI62" s="173"/>
      <c r="PFJ62" s="173"/>
      <c r="PFK62" s="173"/>
      <c r="PFL62" s="173"/>
      <c r="PFM62" s="173"/>
      <c r="PFN62" s="173"/>
      <c r="PFO62" s="173"/>
      <c r="PFP62" s="173"/>
      <c r="PFQ62" s="173"/>
      <c r="PFR62" s="173"/>
      <c r="PFS62" s="173"/>
      <c r="PFT62" s="173"/>
      <c r="PFU62" s="173"/>
      <c r="PFV62" s="173"/>
      <c r="PFW62" s="173"/>
      <c r="PFX62" s="173"/>
      <c r="PFY62" s="173"/>
      <c r="PFZ62" s="173"/>
      <c r="PGA62" s="173"/>
      <c r="PGB62" s="173"/>
      <c r="PGC62" s="173"/>
      <c r="PGD62" s="173"/>
      <c r="PGE62" s="173"/>
      <c r="PGF62" s="173"/>
      <c r="PGG62" s="173"/>
      <c r="PGH62" s="173"/>
      <c r="PGI62" s="173"/>
      <c r="PGJ62" s="173"/>
      <c r="PGK62" s="173"/>
      <c r="PGL62" s="173"/>
      <c r="PGM62" s="173"/>
      <c r="PGN62" s="173"/>
      <c r="PGO62" s="173"/>
      <c r="PGP62" s="173"/>
      <c r="PGQ62" s="173"/>
      <c r="PGR62" s="173"/>
      <c r="PGS62" s="173"/>
      <c r="PGT62" s="173"/>
      <c r="PGU62" s="173"/>
      <c r="PGV62" s="173"/>
      <c r="PGW62" s="173"/>
      <c r="PGX62" s="173"/>
      <c r="PGY62" s="173"/>
      <c r="PGZ62" s="173"/>
      <c r="PHA62" s="173"/>
      <c r="PHB62" s="173"/>
      <c r="PHC62" s="173"/>
      <c r="PHD62" s="173"/>
      <c r="PHE62" s="173"/>
      <c r="PHF62" s="173"/>
      <c r="PHG62" s="173"/>
      <c r="PHH62" s="173"/>
      <c r="PHI62" s="173"/>
      <c r="PHJ62" s="173"/>
      <c r="PHK62" s="173"/>
      <c r="PHL62" s="173"/>
      <c r="PHM62" s="173"/>
      <c r="PHN62" s="173"/>
      <c r="PHO62" s="173"/>
      <c r="PHP62" s="173"/>
      <c r="PHQ62" s="173"/>
      <c r="PHR62" s="173"/>
      <c r="PHS62" s="173"/>
      <c r="PHT62" s="173"/>
      <c r="PHU62" s="173"/>
      <c r="PHV62" s="173"/>
      <c r="PHW62" s="173"/>
      <c r="PHX62" s="173"/>
      <c r="PHY62" s="173"/>
      <c r="PHZ62" s="173"/>
      <c r="PIA62" s="173"/>
      <c r="PIB62" s="173"/>
      <c r="PIC62" s="173"/>
      <c r="PID62" s="173"/>
      <c r="PIE62" s="173"/>
      <c r="PIF62" s="173"/>
      <c r="PIG62" s="173"/>
      <c r="PIH62" s="173"/>
      <c r="PII62" s="173"/>
      <c r="PIJ62" s="173"/>
      <c r="PIK62" s="173"/>
      <c r="PIL62" s="173"/>
      <c r="PIM62" s="173"/>
      <c r="PIN62" s="173"/>
      <c r="PIO62" s="173"/>
      <c r="PIP62" s="173"/>
      <c r="PIQ62" s="173"/>
      <c r="PIR62" s="173"/>
      <c r="PIS62" s="173"/>
      <c r="PIT62" s="173"/>
      <c r="PIU62" s="173"/>
      <c r="PIV62" s="173"/>
      <c r="PIW62" s="173"/>
      <c r="PIX62" s="173"/>
      <c r="PIY62" s="173"/>
      <c r="PIZ62" s="173"/>
      <c r="PJA62" s="173"/>
      <c r="PJB62" s="173"/>
      <c r="PJC62" s="173"/>
      <c r="PJD62" s="173"/>
      <c r="PJE62" s="173"/>
      <c r="PJF62" s="173"/>
      <c r="PJG62" s="173"/>
      <c r="PJH62" s="173"/>
      <c r="PJI62" s="173"/>
      <c r="PJJ62" s="173"/>
      <c r="PJK62" s="173"/>
      <c r="PJL62" s="173"/>
      <c r="PJM62" s="173"/>
      <c r="PJN62" s="173"/>
      <c r="PJO62" s="173"/>
      <c r="PJP62" s="173"/>
      <c r="PJQ62" s="173"/>
      <c r="PJR62" s="173"/>
      <c r="PJS62" s="173"/>
      <c r="PJT62" s="173"/>
      <c r="PJU62" s="173"/>
      <c r="PJV62" s="173"/>
      <c r="PJW62" s="173"/>
      <c r="PJX62" s="173"/>
      <c r="PJY62" s="173"/>
      <c r="PJZ62" s="173"/>
      <c r="PKA62" s="173"/>
      <c r="PKB62" s="173"/>
      <c r="PKC62" s="173"/>
      <c r="PKD62" s="173"/>
      <c r="PKE62" s="173"/>
      <c r="PKF62" s="173"/>
      <c r="PKG62" s="173"/>
      <c r="PKH62" s="173"/>
      <c r="PKI62" s="173"/>
      <c r="PKJ62" s="173"/>
      <c r="PKK62" s="173"/>
      <c r="PKL62" s="173"/>
      <c r="PKM62" s="173"/>
      <c r="PKN62" s="173"/>
      <c r="PKO62" s="173"/>
      <c r="PKP62" s="173"/>
      <c r="PKQ62" s="173"/>
      <c r="PKR62" s="173"/>
      <c r="PKS62" s="173"/>
      <c r="PKT62" s="173"/>
      <c r="PKU62" s="173"/>
      <c r="PKV62" s="173"/>
      <c r="PKW62" s="173"/>
      <c r="PKX62" s="173"/>
      <c r="PKY62" s="173"/>
      <c r="PKZ62" s="173"/>
      <c r="PLA62" s="173"/>
      <c r="PLB62" s="173"/>
      <c r="PLC62" s="173"/>
      <c r="PLD62" s="173"/>
      <c r="PLE62" s="173"/>
      <c r="PLF62" s="173"/>
      <c r="PLG62" s="173"/>
      <c r="PLH62" s="173"/>
      <c r="PLI62" s="173"/>
      <c r="PLJ62" s="173"/>
      <c r="PLK62" s="173"/>
      <c r="PLL62" s="173"/>
      <c r="PLM62" s="173"/>
      <c r="PLN62" s="173"/>
      <c r="PLO62" s="173"/>
      <c r="PLP62" s="173"/>
      <c r="PLQ62" s="173"/>
      <c r="PLR62" s="173"/>
      <c r="PLS62" s="173"/>
      <c r="PLT62" s="173"/>
      <c r="PLU62" s="173"/>
      <c r="PLV62" s="173"/>
      <c r="PLW62" s="173"/>
      <c r="PLX62" s="173"/>
      <c r="PLY62" s="173"/>
      <c r="PLZ62" s="173"/>
      <c r="PMA62" s="173"/>
      <c r="PMB62" s="173"/>
      <c r="PMC62" s="173"/>
      <c r="PMD62" s="173"/>
      <c r="PME62" s="173"/>
      <c r="PMF62" s="173"/>
      <c r="PMG62" s="173"/>
      <c r="PMH62" s="173"/>
      <c r="PMI62" s="173"/>
      <c r="PMJ62" s="173"/>
      <c r="PMK62" s="173"/>
      <c r="PML62" s="173"/>
      <c r="PMM62" s="173"/>
      <c r="PMN62" s="173"/>
      <c r="PMO62" s="173"/>
      <c r="PMP62" s="173"/>
      <c r="PMQ62" s="173"/>
      <c r="PMR62" s="173"/>
      <c r="PMS62" s="173"/>
      <c r="PMT62" s="173"/>
      <c r="PMU62" s="173"/>
      <c r="PMV62" s="173"/>
      <c r="PMW62" s="173"/>
      <c r="PMX62" s="173"/>
      <c r="PMY62" s="173"/>
      <c r="PMZ62" s="173"/>
      <c r="PNA62" s="173"/>
      <c r="PNB62" s="173"/>
      <c r="PNC62" s="173"/>
      <c r="PND62" s="173"/>
      <c r="PNE62" s="173"/>
      <c r="PNF62" s="173"/>
      <c r="PNG62" s="173"/>
      <c r="PNH62" s="173"/>
      <c r="PNI62" s="173"/>
      <c r="PNJ62" s="173"/>
      <c r="PNK62" s="173"/>
      <c r="PNL62" s="173"/>
      <c r="PNM62" s="173"/>
      <c r="PNN62" s="173"/>
      <c r="PNO62" s="173"/>
      <c r="PNP62" s="173"/>
      <c r="PNQ62" s="173"/>
      <c r="PNR62" s="173"/>
      <c r="PNS62" s="173"/>
      <c r="PNT62" s="173"/>
      <c r="PNU62" s="173"/>
      <c r="PNV62" s="173"/>
      <c r="PNW62" s="173"/>
      <c r="PNX62" s="173"/>
      <c r="PNY62" s="173"/>
      <c r="PNZ62" s="173"/>
      <c r="POA62" s="173"/>
      <c r="POB62" s="173"/>
      <c r="POC62" s="173"/>
      <c r="POD62" s="173"/>
      <c r="POE62" s="173"/>
      <c r="POF62" s="173"/>
      <c r="POG62" s="173"/>
      <c r="POH62" s="173"/>
      <c r="POI62" s="173"/>
      <c r="POJ62" s="173"/>
      <c r="POK62" s="173"/>
      <c r="POL62" s="173"/>
      <c r="POM62" s="173"/>
      <c r="PON62" s="173"/>
      <c r="POO62" s="173"/>
      <c r="POP62" s="173"/>
      <c r="POQ62" s="173"/>
      <c r="POR62" s="173"/>
      <c r="POS62" s="173"/>
      <c r="POT62" s="173"/>
      <c r="POU62" s="173"/>
      <c r="POV62" s="173"/>
      <c r="POW62" s="173"/>
      <c r="POX62" s="173"/>
      <c r="POY62" s="173"/>
      <c r="POZ62" s="173"/>
      <c r="PPA62" s="173"/>
      <c r="PPB62" s="173"/>
      <c r="PPC62" s="173"/>
      <c r="PPD62" s="173"/>
      <c r="PPE62" s="173"/>
      <c r="PPF62" s="173"/>
      <c r="PPG62" s="173"/>
      <c r="PPH62" s="173"/>
      <c r="PPI62" s="173"/>
      <c r="PPJ62" s="173"/>
      <c r="PPK62" s="173"/>
      <c r="PPL62" s="173"/>
      <c r="PPM62" s="173"/>
      <c r="PPN62" s="173"/>
      <c r="PPO62" s="173"/>
      <c r="PPP62" s="173"/>
      <c r="PPQ62" s="173"/>
      <c r="PPR62" s="173"/>
      <c r="PPS62" s="173"/>
      <c r="PPT62" s="173"/>
      <c r="PPU62" s="173"/>
      <c r="PPV62" s="173"/>
      <c r="PPW62" s="173"/>
      <c r="PPX62" s="173"/>
      <c r="PPY62" s="173"/>
      <c r="PPZ62" s="173"/>
      <c r="PQA62" s="173"/>
      <c r="PQB62" s="173"/>
      <c r="PQC62" s="173"/>
      <c r="PQD62" s="173"/>
      <c r="PQE62" s="173"/>
      <c r="PQF62" s="173"/>
      <c r="PQG62" s="173"/>
      <c r="PQH62" s="173"/>
      <c r="PQI62" s="173"/>
      <c r="PQJ62" s="173"/>
      <c r="PQK62" s="173"/>
      <c r="PQL62" s="173"/>
      <c r="PQM62" s="173"/>
      <c r="PQN62" s="173"/>
      <c r="PQO62" s="173"/>
      <c r="PQP62" s="173"/>
      <c r="PQQ62" s="173"/>
      <c r="PQR62" s="173"/>
      <c r="PQS62" s="173"/>
      <c r="PQT62" s="173"/>
      <c r="PQU62" s="173"/>
      <c r="PQV62" s="173"/>
      <c r="PQW62" s="173"/>
      <c r="PQX62" s="173"/>
      <c r="PQY62" s="173"/>
      <c r="PQZ62" s="173"/>
      <c r="PRA62" s="173"/>
      <c r="PRB62" s="173"/>
      <c r="PRC62" s="173"/>
      <c r="PRD62" s="173"/>
      <c r="PRE62" s="173"/>
      <c r="PRF62" s="173"/>
      <c r="PRG62" s="173"/>
      <c r="PRH62" s="173"/>
      <c r="PRI62" s="173"/>
      <c r="PRJ62" s="173"/>
      <c r="PRK62" s="173"/>
      <c r="PRL62" s="173"/>
      <c r="PRM62" s="173"/>
      <c r="PRN62" s="173"/>
      <c r="PRO62" s="173"/>
      <c r="PRP62" s="173"/>
      <c r="PRQ62" s="173"/>
      <c r="PRR62" s="173"/>
      <c r="PRS62" s="173"/>
      <c r="PRT62" s="173"/>
      <c r="PRU62" s="173"/>
      <c r="PRV62" s="173"/>
      <c r="PRW62" s="173"/>
      <c r="PRX62" s="173"/>
      <c r="PRY62" s="173"/>
      <c r="PRZ62" s="173"/>
      <c r="PSA62" s="173"/>
      <c r="PSB62" s="173"/>
      <c r="PSC62" s="173"/>
      <c r="PSD62" s="173"/>
      <c r="PSE62" s="173"/>
      <c r="PSF62" s="173"/>
      <c r="PSG62" s="173"/>
      <c r="PSH62" s="173"/>
      <c r="PSI62" s="173"/>
      <c r="PSJ62" s="173"/>
      <c r="PSK62" s="173"/>
      <c r="PSL62" s="173"/>
      <c r="PSM62" s="173"/>
      <c r="PSN62" s="173"/>
      <c r="PSO62" s="173"/>
      <c r="PSP62" s="173"/>
      <c r="PSQ62" s="173"/>
      <c r="PSR62" s="173"/>
      <c r="PSS62" s="173"/>
      <c r="PST62" s="173"/>
      <c r="PSU62" s="173"/>
      <c r="PSV62" s="173"/>
      <c r="PSW62" s="173"/>
      <c r="PSX62" s="173"/>
      <c r="PSY62" s="173"/>
      <c r="PSZ62" s="173"/>
      <c r="PTA62" s="173"/>
      <c r="PTB62" s="173"/>
      <c r="PTC62" s="173"/>
      <c r="PTD62" s="173"/>
      <c r="PTE62" s="173"/>
      <c r="PTF62" s="173"/>
      <c r="PTG62" s="173"/>
      <c r="PTH62" s="173"/>
      <c r="PTI62" s="173"/>
      <c r="PTJ62" s="173"/>
      <c r="PTK62" s="173"/>
      <c r="PTL62" s="173"/>
      <c r="PTM62" s="173"/>
      <c r="PTN62" s="173"/>
      <c r="PTO62" s="173"/>
      <c r="PTP62" s="173"/>
      <c r="PTQ62" s="173"/>
      <c r="PTR62" s="173"/>
      <c r="PTS62" s="173"/>
      <c r="PTT62" s="173"/>
      <c r="PTU62" s="173"/>
      <c r="PTV62" s="173"/>
      <c r="PTW62" s="173"/>
      <c r="PTX62" s="173"/>
      <c r="PTY62" s="173"/>
      <c r="PTZ62" s="173"/>
      <c r="PUA62" s="173"/>
      <c r="PUB62" s="173"/>
      <c r="PUC62" s="173"/>
      <c r="PUD62" s="173"/>
      <c r="PUE62" s="173"/>
      <c r="PUF62" s="173"/>
      <c r="PUG62" s="173"/>
      <c r="PUH62" s="173"/>
      <c r="PUI62" s="173"/>
      <c r="PUJ62" s="173"/>
      <c r="PUK62" s="173"/>
      <c r="PUL62" s="173"/>
      <c r="PUM62" s="173"/>
      <c r="PUN62" s="173"/>
      <c r="PUO62" s="173"/>
      <c r="PUP62" s="173"/>
      <c r="PUQ62" s="173"/>
      <c r="PUR62" s="173"/>
      <c r="PUS62" s="173"/>
      <c r="PUT62" s="173"/>
      <c r="PUU62" s="173"/>
      <c r="PUV62" s="173"/>
      <c r="PUW62" s="173"/>
      <c r="PUX62" s="173"/>
      <c r="PUY62" s="173"/>
      <c r="PUZ62" s="173"/>
      <c r="PVA62" s="173"/>
      <c r="PVB62" s="173"/>
      <c r="PVC62" s="173"/>
      <c r="PVD62" s="173"/>
      <c r="PVE62" s="173"/>
      <c r="PVF62" s="173"/>
      <c r="PVG62" s="173"/>
      <c r="PVH62" s="173"/>
      <c r="PVI62" s="173"/>
      <c r="PVJ62" s="173"/>
      <c r="PVK62" s="173"/>
      <c r="PVL62" s="173"/>
      <c r="PVM62" s="173"/>
      <c r="PVN62" s="173"/>
      <c r="PVO62" s="173"/>
      <c r="PVP62" s="173"/>
      <c r="PVQ62" s="173"/>
      <c r="PVR62" s="173"/>
      <c r="PVS62" s="173"/>
      <c r="PVT62" s="173"/>
      <c r="PVU62" s="173"/>
      <c r="PVV62" s="173"/>
      <c r="PVW62" s="173"/>
      <c r="PVX62" s="173"/>
      <c r="PVY62" s="173"/>
      <c r="PVZ62" s="173"/>
      <c r="PWA62" s="173"/>
      <c r="PWB62" s="173"/>
      <c r="PWC62" s="173"/>
      <c r="PWD62" s="173"/>
      <c r="PWE62" s="173"/>
      <c r="PWF62" s="173"/>
      <c r="PWG62" s="173"/>
      <c r="PWH62" s="173"/>
      <c r="PWI62" s="173"/>
      <c r="PWJ62" s="173"/>
      <c r="PWK62" s="173"/>
      <c r="PWL62" s="173"/>
      <c r="PWM62" s="173"/>
      <c r="PWN62" s="173"/>
      <c r="PWO62" s="173"/>
      <c r="PWP62" s="173"/>
      <c r="PWQ62" s="173"/>
      <c r="PWR62" s="173"/>
      <c r="PWS62" s="173"/>
      <c r="PWT62" s="173"/>
      <c r="PWU62" s="173"/>
      <c r="PWV62" s="173"/>
      <c r="PWW62" s="173"/>
      <c r="PWX62" s="173"/>
      <c r="PWY62" s="173"/>
      <c r="PWZ62" s="173"/>
      <c r="PXA62" s="173"/>
      <c r="PXB62" s="173"/>
      <c r="PXC62" s="173"/>
      <c r="PXD62" s="173"/>
      <c r="PXE62" s="173"/>
      <c r="PXF62" s="173"/>
      <c r="PXG62" s="173"/>
      <c r="PXH62" s="173"/>
      <c r="PXI62" s="173"/>
      <c r="PXJ62" s="173"/>
      <c r="PXK62" s="173"/>
      <c r="PXL62" s="173"/>
      <c r="PXM62" s="173"/>
      <c r="PXN62" s="173"/>
      <c r="PXO62" s="173"/>
      <c r="PXP62" s="173"/>
      <c r="PXQ62" s="173"/>
      <c r="PXR62" s="173"/>
      <c r="PXS62" s="173"/>
      <c r="PXT62" s="173"/>
      <c r="PXU62" s="173"/>
      <c r="PXV62" s="173"/>
      <c r="PXW62" s="173"/>
      <c r="PXX62" s="173"/>
      <c r="PXY62" s="173"/>
      <c r="PXZ62" s="173"/>
      <c r="PYA62" s="173"/>
      <c r="PYB62" s="173"/>
      <c r="PYC62" s="173"/>
      <c r="PYD62" s="173"/>
      <c r="PYE62" s="173"/>
      <c r="PYF62" s="173"/>
      <c r="PYG62" s="173"/>
      <c r="PYH62" s="173"/>
      <c r="PYI62" s="173"/>
      <c r="PYJ62" s="173"/>
      <c r="PYK62" s="173"/>
      <c r="PYL62" s="173"/>
      <c r="PYM62" s="173"/>
      <c r="PYN62" s="173"/>
      <c r="PYO62" s="173"/>
      <c r="PYP62" s="173"/>
      <c r="PYQ62" s="173"/>
      <c r="PYR62" s="173"/>
      <c r="PYS62" s="173"/>
      <c r="PYT62" s="173"/>
      <c r="PYU62" s="173"/>
      <c r="PYV62" s="173"/>
      <c r="PYW62" s="173"/>
      <c r="PYX62" s="173"/>
      <c r="PYY62" s="173"/>
      <c r="PYZ62" s="173"/>
      <c r="PZA62" s="173"/>
      <c r="PZB62" s="173"/>
      <c r="PZC62" s="173"/>
      <c r="PZD62" s="173"/>
      <c r="PZE62" s="173"/>
      <c r="PZF62" s="173"/>
      <c r="PZG62" s="173"/>
      <c r="PZH62" s="173"/>
      <c r="PZI62" s="173"/>
      <c r="PZJ62" s="173"/>
      <c r="PZK62" s="173"/>
      <c r="PZL62" s="173"/>
      <c r="PZM62" s="173"/>
      <c r="PZN62" s="173"/>
      <c r="PZO62" s="173"/>
      <c r="PZP62" s="173"/>
      <c r="PZQ62" s="173"/>
      <c r="PZR62" s="173"/>
      <c r="PZS62" s="173"/>
      <c r="PZT62" s="173"/>
      <c r="PZU62" s="173"/>
      <c r="PZV62" s="173"/>
      <c r="PZW62" s="173"/>
      <c r="PZX62" s="173"/>
      <c r="PZY62" s="173"/>
      <c r="PZZ62" s="173"/>
      <c r="QAA62" s="173"/>
      <c r="QAB62" s="173"/>
      <c r="QAC62" s="173"/>
      <c r="QAD62" s="173"/>
      <c r="QAE62" s="173"/>
      <c r="QAF62" s="173"/>
      <c r="QAG62" s="173"/>
      <c r="QAH62" s="173"/>
      <c r="QAI62" s="173"/>
      <c r="QAJ62" s="173"/>
      <c r="QAK62" s="173"/>
      <c r="QAL62" s="173"/>
      <c r="QAM62" s="173"/>
      <c r="QAN62" s="173"/>
      <c r="QAO62" s="173"/>
      <c r="QAP62" s="173"/>
      <c r="QAQ62" s="173"/>
      <c r="QAR62" s="173"/>
      <c r="QAS62" s="173"/>
      <c r="QAT62" s="173"/>
      <c r="QAU62" s="173"/>
      <c r="QAV62" s="173"/>
      <c r="QAW62" s="173"/>
      <c r="QAX62" s="173"/>
      <c r="QAY62" s="173"/>
      <c r="QAZ62" s="173"/>
      <c r="QBA62" s="173"/>
      <c r="QBB62" s="173"/>
      <c r="QBC62" s="173"/>
      <c r="QBD62" s="173"/>
      <c r="QBE62" s="173"/>
      <c r="QBF62" s="173"/>
      <c r="QBG62" s="173"/>
      <c r="QBH62" s="173"/>
      <c r="QBI62" s="173"/>
      <c r="QBJ62" s="173"/>
      <c r="QBK62" s="173"/>
      <c r="QBL62" s="173"/>
      <c r="QBM62" s="173"/>
      <c r="QBN62" s="173"/>
      <c r="QBO62" s="173"/>
      <c r="QBP62" s="173"/>
      <c r="QBQ62" s="173"/>
      <c r="QBR62" s="173"/>
      <c r="QBS62" s="173"/>
      <c r="QBT62" s="173"/>
      <c r="QBU62" s="173"/>
      <c r="QBV62" s="173"/>
      <c r="QBW62" s="173"/>
      <c r="QBX62" s="173"/>
      <c r="QBY62" s="173"/>
      <c r="QBZ62" s="173"/>
      <c r="QCA62" s="173"/>
      <c r="QCB62" s="173"/>
      <c r="QCC62" s="173"/>
      <c r="QCD62" s="173"/>
      <c r="QCE62" s="173"/>
      <c r="QCF62" s="173"/>
      <c r="QCG62" s="173"/>
      <c r="QCH62" s="173"/>
      <c r="QCI62" s="173"/>
      <c r="QCJ62" s="173"/>
      <c r="QCK62" s="173"/>
      <c r="QCL62" s="173"/>
      <c r="QCM62" s="173"/>
      <c r="QCN62" s="173"/>
      <c r="QCO62" s="173"/>
      <c r="QCP62" s="173"/>
      <c r="QCQ62" s="173"/>
      <c r="QCR62" s="173"/>
      <c r="QCS62" s="173"/>
      <c r="QCT62" s="173"/>
      <c r="QCU62" s="173"/>
      <c r="QCV62" s="173"/>
      <c r="QCW62" s="173"/>
      <c r="QCX62" s="173"/>
      <c r="QCY62" s="173"/>
      <c r="QCZ62" s="173"/>
      <c r="QDA62" s="173"/>
      <c r="QDB62" s="173"/>
      <c r="QDC62" s="173"/>
      <c r="QDD62" s="173"/>
      <c r="QDE62" s="173"/>
      <c r="QDF62" s="173"/>
      <c r="QDG62" s="173"/>
      <c r="QDH62" s="173"/>
      <c r="QDI62" s="173"/>
      <c r="QDJ62" s="173"/>
      <c r="QDK62" s="173"/>
      <c r="QDL62" s="173"/>
      <c r="QDM62" s="173"/>
      <c r="QDN62" s="173"/>
      <c r="QDO62" s="173"/>
      <c r="QDP62" s="173"/>
      <c r="QDQ62" s="173"/>
      <c r="QDR62" s="173"/>
      <c r="QDS62" s="173"/>
      <c r="QDT62" s="173"/>
      <c r="QDU62" s="173"/>
      <c r="QDV62" s="173"/>
      <c r="QDW62" s="173"/>
      <c r="QDX62" s="173"/>
      <c r="QDY62" s="173"/>
      <c r="QDZ62" s="173"/>
      <c r="QEA62" s="173"/>
      <c r="QEB62" s="173"/>
      <c r="QEC62" s="173"/>
      <c r="QED62" s="173"/>
      <c r="QEE62" s="173"/>
      <c r="QEF62" s="173"/>
      <c r="QEG62" s="173"/>
      <c r="QEH62" s="173"/>
      <c r="QEI62" s="173"/>
      <c r="QEJ62" s="173"/>
      <c r="QEK62" s="173"/>
      <c r="QEL62" s="173"/>
      <c r="QEM62" s="173"/>
      <c r="QEN62" s="173"/>
      <c r="QEO62" s="173"/>
      <c r="QEP62" s="173"/>
      <c r="QEQ62" s="173"/>
      <c r="QER62" s="173"/>
      <c r="QES62" s="173"/>
      <c r="QET62" s="173"/>
      <c r="QEU62" s="173"/>
      <c r="QEV62" s="173"/>
      <c r="QEW62" s="173"/>
      <c r="QEX62" s="173"/>
      <c r="QEY62" s="173"/>
      <c r="QEZ62" s="173"/>
      <c r="QFA62" s="173"/>
      <c r="QFB62" s="173"/>
      <c r="QFC62" s="173"/>
      <c r="QFD62" s="173"/>
      <c r="QFE62" s="173"/>
      <c r="QFF62" s="173"/>
      <c r="QFG62" s="173"/>
      <c r="QFH62" s="173"/>
      <c r="QFI62" s="173"/>
      <c r="QFJ62" s="173"/>
      <c r="QFK62" s="173"/>
      <c r="QFL62" s="173"/>
      <c r="QFM62" s="173"/>
      <c r="QFN62" s="173"/>
      <c r="QFO62" s="173"/>
      <c r="QFP62" s="173"/>
      <c r="QFQ62" s="173"/>
      <c r="QFR62" s="173"/>
      <c r="QFS62" s="173"/>
      <c r="QFT62" s="173"/>
      <c r="QFU62" s="173"/>
      <c r="QFV62" s="173"/>
      <c r="QFW62" s="173"/>
      <c r="QFX62" s="173"/>
      <c r="QFY62" s="173"/>
      <c r="QFZ62" s="173"/>
      <c r="QGA62" s="173"/>
      <c r="QGB62" s="173"/>
      <c r="QGC62" s="173"/>
      <c r="QGD62" s="173"/>
      <c r="QGE62" s="173"/>
      <c r="QGF62" s="173"/>
      <c r="QGG62" s="173"/>
      <c r="QGH62" s="173"/>
      <c r="QGI62" s="173"/>
      <c r="QGJ62" s="173"/>
      <c r="QGK62" s="173"/>
      <c r="QGL62" s="173"/>
      <c r="QGM62" s="173"/>
      <c r="QGN62" s="173"/>
      <c r="QGO62" s="173"/>
      <c r="QGP62" s="173"/>
      <c r="QGQ62" s="173"/>
      <c r="QGR62" s="173"/>
      <c r="QGS62" s="173"/>
      <c r="QGT62" s="173"/>
      <c r="QGU62" s="173"/>
      <c r="QGV62" s="173"/>
      <c r="QGW62" s="173"/>
      <c r="QGX62" s="173"/>
      <c r="QGY62" s="173"/>
      <c r="QGZ62" s="173"/>
      <c r="QHA62" s="173"/>
      <c r="QHB62" s="173"/>
      <c r="QHC62" s="173"/>
      <c r="QHD62" s="173"/>
      <c r="QHE62" s="173"/>
      <c r="QHF62" s="173"/>
      <c r="QHG62" s="173"/>
      <c r="QHH62" s="173"/>
      <c r="QHI62" s="173"/>
      <c r="QHJ62" s="173"/>
      <c r="QHK62" s="173"/>
      <c r="QHL62" s="173"/>
      <c r="QHM62" s="173"/>
      <c r="QHN62" s="173"/>
      <c r="QHO62" s="173"/>
      <c r="QHP62" s="173"/>
      <c r="QHQ62" s="173"/>
      <c r="QHR62" s="173"/>
      <c r="QHS62" s="173"/>
      <c r="QHT62" s="173"/>
      <c r="QHU62" s="173"/>
      <c r="QHV62" s="173"/>
      <c r="QHW62" s="173"/>
      <c r="QHX62" s="173"/>
      <c r="QHY62" s="173"/>
      <c r="QHZ62" s="173"/>
      <c r="QIA62" s="173"/>
      <c r="QIB62" s="173"/>
      <c r="QIC62" s="173"/>
      <c r="QID62" s="173"/>
      <c r="QIE62" s="173"/>
      <c r="QIF62" s="173"/>
      <c r="QIG62" s="173"/>
      <c r="QIH62" s="173"/>
      <c r="QII62" s="173"/>
      <c r="QIJ62" s="173"/>
      <c r="QIK62" s="173"/>
      <c r="QIL62" s="173"/>
      <c r="QIM62" s="173"/>
      <c r="QIN62" s="173"/>
      <c r="QIO62" s="173"/>
      <c r="QIP62" s="173"/>
      <c r="QIQ62" s="173"/>
      <c r="QIR62" s="173"/>
      <c r="QIS62" s="173"/>
      <c r="QIT62" s="173"/>
      <c r="QIU62" s="173"/>
      <c r="QIV62" s="173"/>
      <c r="QIW62" s="173"/>
      <c r="QIX62" s="173"/>
      <c r="QIY62" s="173"/>
      <c r="QIZ62" s="173"/>
      <c r="QJA62" s="173"/>
      <c r="QJB62" s="173"/>
      <c r="QJC62" s="173"/>
      <c r="QJD62" s="173"/>
      <c r="QJE62" s="173"/>
      <c r="QJF62" s="173"/>
      <c r="QJG62" s="173"/>
      <c r="QJH62" s="173"/>
      <c r="QJI62" s="173"/>
      <c r="QJJ62" s="173"/>
      <c r="QJK62" s="173"/>
      <c r="QJL62" s="173"/>
      <c r="QJM62" s="173"/>
      <c r="QJN62" s="173"/>
      <c r="QJO62" s="173"/>
      <c r="QJP62" s="173"/>
      <c r="QJQ62" s="173"/>
      <c r="QJR62" s="173"/>
      <c r="QJS62" s="173"/>
      <c r="QJT62" s="173"/>
      <c r="QJU62" s="173"/>
      <c r="QJV62" s="173"/>
      <c r="QJW62" s="173"/>
      <c r="QJX62" s="173"/>
      <c r="QJY62" s="173"/>
      <c r="QJZ62" s="173"/>
      <c r="QKA62" s="173"/>
      <c r="QKB62" s="173"/>
      <c r="QKC62" s="173"/>
      <c r="QKD62" s="173"/>
      <c r="QKE62" s="173"/>
      <c r="QKF62" s="173"/>
      <c r="QKG62" s="173"/>
      <c r="QKH62" s="173"/>
      <c r="QKI62" s="173"/>
      <c r="QKJ62" s="173"/>
      <c r="QKK62" s="173"/>
      <c r="QKL62" s="173"/>
      <c r="QKM62" s="173"/>
      <c r="QKN62" s="173"/>
      <c r="QKO62" s="173"/>
      <c r="QKP62" s="173"/>
      <c r="QKQ62" s="173"/>
      <c r="QKR62" s="173"/>
      <c r="QKS62" s="173"/>
      <c r="QKT62" s="173"/>
      <c r="QKU62" s="173"/>
      <c r="QKV62" s="173"/>
      <c r="QKW62" s="173"/>
      <c r="QKX62" s="173"/>
      <c r="QKY62" s="173"/>
      <c r="QKZ62" s="173"/>
      <c r="QLA62" s="173"/>
      <c r="QLB62" s="173"/>
      <c r="QLC62" s="173"/>
      <c r="QLD62" s="173"/>
      <c r="QLE62" s="173"/>
      <c r="QLF62" s="173"/>
      <c r="QLG62" s="173"/>
      <c r="QLH62" s="173"/>
      <c r="QLI62" s="173"/>
      <c r="QLJ62" s="173"/>
      <c r="QLK62" s="173"/>
      <c r="QLL62" s="173"/>
      <c r="QLM62" s="173"/>
      <c r="QLN62" s="173"/>
      <c r="QLO62" s="173"/>
      <c r="QLP62" s="173"/>
      <c r="QLQ62" s="173"/>
      <c r="QLR62" s="173"/>
      <c r="QLS62" s="173"/>
      <c r="QLT62" s="173"/>
      <c r="QLU62" s="173"/>
      <c r="QLV62" s="173"/>
      <c r="QLW62" s="173"/>
      <c r="QLX62" s="173"/>
      <c r="QLY62" s="173"/>
      <c r="QLZ62" s="173"/>
      <c r="QMA62" s="173"/>
      <c r="QMB62" s="173"/>
      <c r="QMC62" s="173"/>
      <c r="QMD62" s="173"/>
      <c r="QME62" s="173"/>
      <c r="QMF62" s="173"/>
      <c r="QMG62" s="173"/>
      <c r="QMH62" s="173"/>
      <c r="QMI62" s="173"/>
      <c r="QMJ62" s="173"/>
      <c r="QMK62" s="173"/>
      <c r="QML62" s="173"/>
      <c r="QMM62" s="173"/>
      <c r="QMN62" s="173"/>
      <c r="QMO62" s="173"/>
      <c r="QMP62" s="173"/>
      <c r="QMQ62" s="173"/>
      <c r="QMR62" s="173"/>
      <c r="QMS62" s="173"/>
      <c r="QMT62" s="173"/>
      <c r="QMU62" s="173"/>
      <c r="QMV62" s="173"/>
      <c r="QMW62" s="173"/>
      <c r="QMX62" s="173"/>
      <c r="QMY62" s="173"/>
      <c r="QMZ62" s="173"/>
      <c r="QNA62" s="173"/>
      <c r="QNB62" s="173"/>
      <c r="QNC62" s="173"/>
      <c r="QND62" s="173"/>
      <c r="QNE62" s="173"/>
      <c r="QNF62" s="173"/>
      <c r="QNG62" s="173"/>
      <c r="QNH62" s="173"/>
      <c r="QNI62" s="173"/>
      <c r="QNJ62" s="173"/>
      <c r="QNK62" s="173"/>
      <c r="QNL62" s="173"/>
      <c r="QNM62" s="173"/>
      <c r="QNN62" s="173"/>
      <c r="QNO62" s="173"/>
      <c r="QNP62" s="173"/>
      <c r="QNQ62" s="173"/>
      <c r="QNR62" s="173"/>
      <c r="QNS62" s="173"/>
      <c r="QNT62" s="173"/>
      <c r="QNU62" s="173"/>
      <c r="QNV62" s="173"/>
      <c r="QNW62" s="173"/>
      <c r="QNX62" s="173"/>
      <c r="QNY62" s="173"/>
      <c r="QNZ62" s="173"/>
      <c r="QOA62" s="173"/>
      <c r="QOB62" s="173"/>
      <c r="QOC62" s="173"/>
      <c r="QOD62" s="173"/>
      <c r="QOE62" s="173"/>
      <c r="QOF62" s="173"/>
      <c r="QOG62" s="173"/>
      <c r="QOH62" s="173"/>
      <c r="QOI62" s="173"/>
      <c r="QOJ62" s="173"/>
      <c r="QOK62" s="173"/>
      <c r="QOL62" s="173"/>
      <c r="QOM62" s="173"/>
      <c r="QON62" s="173"/>
      <c r="QOO62" s="173"/>
      <c r="QOP62" s="173"/>
      <c r="QOQ62" s="173"/>
      <c r="QOR62" s="173"/>
      <c r="QOS62" s="173"/>
      <c r="QOT62" s="173"/>
      <c r="QOU62" s="173"/>
      <c r="QOV62" s="173"/>
      <c r="QOW62" s="173"/>
      <c r="QOX62" s="173"/>
      <c r="QOY62" s="173"/>
      <c r="QOZ62" s="173"/>
      <c r="QPA62" s="173"/>
      <c r="QPB62" s="173"/>
      <c r="QPC62" s="173"/>
      <c r="QPD62" s="173"/>
      <c r="QPE62" s="173"/>
      <c r="QPF62" s="173"/>
      <c r="QPG62" s="173"/>
      <c r="QPH62" s="173"/>
      <c r="QPI62" s="173"/>
      <c r="QPJ62" s="173"/>
      <c r="QPK62" s="173"/>
      <c r="QPL62" s="173"/>
      <c r="QPM62" s="173"/>
      <c r="QPN62" s="173"/>
      <c r="QPO62" s="173"/>
      <c r="QPP62" s="173"/>
      <c r="QPQ62" s="173"/>
      <c r="QPR62" s="173"/>
      <c r="QPS62" s="173"/>
      <c r="QPT62" s="173"/>
      <c r="QPU62" s="173"/>
      <c r="QPV62" s="173"/>
      <c r="QPW62" s="173"/>
      <c r="QPX62" s="173"/>
      <c r="QPY62" s="173"/>
      <c r="QPZ62" s="173"/>
      <c r="QQA62" s="173"/>
      <c r="QQB62" s="173"/>
      <c r="QQC62" s="173"/>
      <c r="QQD62" s="173"/>
      <c r="QQE62" s="173"/>
      <c r="QQF62" s="173"/>
      <c r="QQG62" s="173"/>
      <c r="QQH62" s="173"/>
      <c r="QQI62" s="173"/>
      <c r="QQJ62" s="173"/>
      <c r="QQK62" s="173"/>
      <c r="QQL62" s="173"/>
      <c r="QQM62" s="173"/>
      <c r="QQN62" s="173"/>
      <c r="QQO62" s="173"/>
      <c r="QQP62" s="173"/>
      <c r="QQQ62" s="173"/>
      <c r="QQR62" s="173"/>
      <c r="QQS62" s="173"/>
      <c r="QQT62" s="173"/>
      <c r="QQU62" s="173"/>
      <c r="QQV62" s="173"/>
      <c r="QQW62" s="173"/>
      <c r="QQX62" s="173"/>
      <c r="QQY62" s="173"/>
      <c r="QQZ62" s="173"/>
      <c r="QRA62" s="173"/>
      <c r="QRB62" s="173"/>
      <c r="QRC62" s="173"/>
      <c r="QRD62" s="173"/>
      <c r="QRE62" s="173"/>
      <c r="QRF62" s="173"/>
      <c r="QRG62" s="173"/>
      <c r="QRH62" s="173"/>
      <c r="QRI62" s="173"/>
      <c r="QRJ62" s="173"/>
      <c r="QRK62" s="173"/>
      <c r="QRL62" s="173"/>
      <c r="QRM62" s="173"/>
      <c r="QRN62" s="173"/>
      <c r="QRO62" s="173"/>
      <c r="QRP62" s="173"/>
      <c r="QRQ62" s="173"/>
      <c r="QRR62" s="173"/>
      <c r="QRS62" s="173"/>
      <c r="QRT62" s="173"/>
      <c r="QRU62" s="173"/>
      <c r="QRV62" s="173"/>
      <c r="QRW62" s="173"/>
      <c r="QRX62" s="173"/>
      <c r="QRY62" s="173"/>
      <c r="QRZ62" s="173"/>
      <c r="QSA62" s="173"/>
      <c r="QSB62" s="173"/>
      <c r="QSC62" s="173"/>
      <c r="QSD62" s="173"/>
      <c r="QSE62" s="173"/>
      <c r="QSF62" s="173"/>
      <c r="QSG62" s="173"/>
      <c r="QSH62" s="173"/>
      <c r="QSI62" s="173"/>
      <c r="QSJ62" s="173"/>
      <c r="QSK62" s="173"/>
      <c r="QSL62" s="173"/>
      <c r="QSM62" s="173"/>
      <c r="QSN62" s="173"/>
      <c r="QSO62" s="173"/>
      <c r="QSP62" s="173"/>
      <c r="QSQ62" s="173"/>
      <c r="QSR62" s="173"/>
      <c r="QSS62" s="173"/>
      <c r="QST62" s="173"/>
      <c r="QSU62" s="173"/>
      <c r="QSV62" s="173"/>
      <c r="QSW62" s="173"/>
      <c r="QSX62" s="173"/>
      <c r="QSY62" s="173"/>
      <c r="QSZ62" s="173"/>
      <c r="QTA62" s="173"/>
      <c r="QTB62" s="173"/>
      <c r="QTC62" s="173"/>
      <c r="QTD62" s="173"/>
      <c r="QTE62" s="173"/>
      <c r="QTF62" s="173"/>
      <c r="QTG62" s="173"/>
      <c r="QTH62" s="173"/>
      <c r="QTI62" s="173"/>
      <c r="QTJ62" s="173"/>
      <c r="QTK62" s="173"/>
      <c r="QTL62" s="173"/>
      <c r="QTM62" s="173"/>
      <c r="QTN62" s="173"/>
      <c r="QTO62" s="173"/>
      <c r="QTP62" s="173"/>
      <c r="QTQ62" s="173"/>
      <c r="QTR62" s="173"/>
      <c r="QTS62" s="173"/>
      <c r="QTT62" s="173"/>
      <c r="QTU62" s="173"/>
      <c r="QTV62" s="173"/>
      <c r="QTW62" s="173"/>
      <c r="QTX62" s="173"/>
      <c r="QTY62" s="173"/>
      <c r="QTZ62" s="173"/>
      <c r="QUA62" s="173"/>
      <c r="QUB62" s="173"/>
      <c r="QUC62" s="173"/>
      <c r="QUD62" s="173"/>
      <c r="QUE62" s="173"/>
      <c r="QUF62" s="173"/>
      <c r="QUG62" s="173"/>
      <c r="QUH62" s="173"/>
      <c r="QUI62" s="173"/>
      <c r="QUJ62" s="173"/>
      <c r="QUK62" s="173"/>
      <c r="QUL62" s="173"/>
      <c r="QUM62" s="173"/>
      <c r="QUN62" s="173"/>
      <c r="QUO62" s="173"/>
      <c r="QUP62" s="173"/>
      <c r="QUQ62" s="173"/>
      <c r="QUR62" s="173"/>
      <c r="QUS62" s="173"/>
      <c r="QUT62" s="173"/>
      <c r="QUU62" s="173"/>
      <c r="QUV62" s="173"/>
      <c r="QUW62" s="173"/>
      <c r="QUX62" s="173"/>
      <c r="QUY62" s="173"/>
      <c r="QUZ62" s="173"/>
      <c r="QVA62" s="173"/>
      <c r="QVB62" s="173"/>
      <c r="QVC62" s="173"/>
      <c r="QVD62" s="173"/>
      <c r="QVE62" s="173"/>
      <c r="QVF62" s="173"/>
      <c r="QVG62" s="173"/>
      <c r="QVH62" s="173"/>
      <c r="QVI62" s="173"/>
      <c r="QVJ62" s="173"/>
      <c r="QVK62" s="173"/>
      <c r="QVL62" s="173"/>
      <c r="QVM62" s="173"/>
      <c r="QVN62" s="173"/>
      <c r="QVO62" s="173"/>
      <c r="QVP62" s="173"/>
      <c r="QVQ62" s="173"/>
      <c r="QVR62" s="173"/>
      <c r="QVS62" s="173"/>
      <c r="QVT62" s="173"/>
      <c r="QVU62" s="173"/>
      <c r="QVV62" s="173"/>
      <c r="QVW62" s="173"/>
      <c r="QVX62" s="173"/>
      <c r="QVY62" s="173"/>
      <c r="QVZ62" s="173"/>
      <c r="QWA62" s="173"/>
      <c r="QWB62" s="173"/>
      <c r="QWC62" s="173"/>
      <c r="QWD62" s="173"/>
      <c r="QWE62" s="173"/>
      <c r="QWF62" s="173"/>
      <c r="QWG62" s="173"/>
      <c r="QWH62" s="173"/>
      <c r="QWI62" s="173"/>
      <c r="QWJ62" s="173"/>
      <c r="QWK62" s="173"/>
      <c r="QWL62" s="173"/>
      <c r="QWM62" s="173"/>
      <c r="QWN62" s="173"/>
      <c r="QWO62" s="173"/>
      <c r="QWP62" s="173"/>
      <c r="QWQ62" s="173"/>
      <c r="QWR62" s="173"/>
      <c r="QWS62" s="173"/>
      <c r="QWT62" s="173"/>
      <c r="QWU62" s="173"/>
      <c r="QWV62" s="173"/>
      <c r="QWW62" s="173"/>
      <c r="QWX62" s="173"/>
      <c r="QWY62" s="173"/>
      <c r="QWZ62" s="173"/>
      <c r="QXA62" s="173"/>
      <c r="QXB62" s="173"/>
      <c r="QXC62" s="173"/>
      <c r="QXD62" s="173"/>
      <c r="QXE62" s="173"/>
      <c r="QXF62" s="173"/>
      <c r="QXG62" s="173"/>
      <c r="QXH62" s="173"/>
      <c r="QXI62" s="173"/>
      <c r="QXJ62" s="173"/>
      <c r="QXK62" s="173"/>
      <c r="QXL62" s="173"/>
      <c r="QXM62" s="173"/>
      <c r="QXN62" s="173"/>
      <c r="QXO62" s="173"/>
      <c r="QXP62" s="173"/>
      <c r="QXQ62" s="173"/>
      <c r="QXR62" s="173"/>
      <c r="QXS62" s="173"/>
      <c r="QXT62" s="173"/>
      <c r="QXU62" s="173"/>
      <c r="QXV62" s="173"/>
      <c r="QXW62" s="173"/>
      <c r="QXX62" s="173"/>
      <c r="QXY62" s="173"/>
      <c r="QXZ62" s="173"/>
      <c r="QYA62" s="173"/>
      <c r="QYB62" s="173"/>
      <c r="QYC62" s="173"/>
      <c r="QYD62" s="173"/>
      <c r="QYE62" s="173"/>
      <c r="QYF62" s="173"/>
      <c r="QYG62" s="173"/>
      <c r="QYH62" s="173"/>
      <c r="QYI62" s="173"/>
      <c r="QYJ62" s="173"/>
      <c r="QYK62" s="173"/>
      <c r="QYL62" s="173"/>
      <c r="QYM62" s="173"/>
      <c r="QYN62" s="173"/>
      <c r="QYO62" s="173"/>
      <c r="QYP62" s="173"/>
      <c r="QYQ62" s="173"/>
      <c r="QYR62" s="173"/>
      <c r="QYS62" s="173"/>
      <c r="QYT62" s="173"/>
      <c r="QYU62" s="173"/>
      <c r="QYV62" s="173"/>
      <c r="QYW62" s="173"/>
      <c r="QYX62" s="173"/>
      <c r="QYY62" s="173"/>
      <c r="QYZ62" s="173"/>
      <c r="QZA62" s="173"/>
      <c r="QZB62" s="173"/>
      <c r="QZC62" s="173"/>
      <c r="QZD62" s="173"/>
      <c r="QZE62" s="173"/>
      <c r="QZF62" s="173"/>
      <c r="QZG62" s="173"/>
      <c r="QZH62" s="173"/>
      <c r="QZI62" s="173"/>
      <c r="QZJ62" s="173"/>
      <c r="QZK62" s="173"/>
      <c r="QZL62" s="173"/>
      <c r="QZM62" s="173"/>
      <c r="QZN62" s="173"/>
      <c r="QZO62" s="173"/>
      <c r="QZP62" s="173"/>
      <c r="QZQ62" s="173"/>
      <c r="QZR62" s="173"/>
      <c r="QZS62" s="173"/>
      <c r="QZT62" s="173"/>
      <c r="QZU62" s="173"/>
      <c r="QZV62" s="173"/>
      <c r="QZW62" s="173"/>
      <c r="QZX62" s="173"/>
      <c r="QZY62" s="173"/>
      <c r="QZZ62" s="173"/>
      <c r="RAA62" s="173"/>
      <c r="RAB62" s="173"/>
      <c r="RAC62" s="173"/>
      <c r="RAD62" s="173"/>
      <c r="RAE62" s="173"/>
      <c r="RAF62" s="173"/>
      <c r="RAG62" s="173"/>
      <c r="RAH62" s="173"/>
      <c r="RAI62" s="173"/>
      <c r="RAJ62" s="173"/>
      <c r="RAK62" s="173"/>
      <c r="RAL62" s="173"/>
      <c r="RAM62" s="173"/>
      <c r="RAN62" s="173"/>
      <c r="RAO62" s="173"/>
      <c r="RAP62" s="173"/>
      <c r="RAQ62" s="173"/>
      <c r="RAR62" s="173"/>
      <c r="RAS62" s="173"/>
      <c r="RAT62" s="173"/>
      <c r="RAU62" s="173"/>
      <c r="RAV62" s="173"/>
      <c r="RAW62" s="173"/>
      <c r="RAX62" s="173"/>
      <c r="RAY62" s="173"/>
      <c r="RAZ62" s="173"/>
      <c r="RBA62" s="173"/>
      <c r="RBB62" s="173"/>
      <c r="RBC62" s="173"/>
      <c r="RBD62" s="173"/>
      <c r="RBE62" s="173"/>
      <c r="RBF62" s="173"/>
      <c r="RBG62" s="173"/>
      <c r="RBH62" s="173"/>
      <c r="RBI62" s="173"/>
      <c r="RBJ62" s="173"/>
      <c r="RBK62" s="173"/>
      <c r="RBL62" s="173"/>
      <c r="RBM62" s="173"/>
      <c r="RBN62" s="173"/>
      <c r="RBO62" s="173"/>
      <c r="RBP62" s="173"/>
      <c r="RBQ62" s="173"/>
      <c r="RBR62" s="173"/>
      <c r="RBS62" s="173"/>
      <c r="RBT62" s="173"/>
      <c r="RBU62" s="173"/>
      <c r="RBV62" s="173"/>
      <c r="RBW62" s="173"/>
      <c r="RBX62" s="173"/>
      <c r="RBY62" s="173"/>
      <c r="RBZ62" s="173"/>
      <c r="RCA62" s="173"/>
      <c r="RCB62" s="173"/>
      <c r="RCC62" s="173"/>
      <c r="RCD62" s="173"/>
      <c r="RCE62" s="173"/>
      <c r="RCF62" s="173"/>
      <c r="RCG62" s="173"/>
      <c r="RCH62" s="173"/>
      <c r="RCI62" s="173"/>
      <c r="RCJ62" s="173"/>
      <c r="RCK62" s="173"/>
      <c r="RCL62" s="173"/>
      <c r="RCM62" s="173"/>
      <c r="RCN62" s="173"/>
      <c r="RCO62" s="173"/>
      <c r="RCP62" s="173"/>
      <c r="RCQ62" s="173"/>
      <c r="RCR62" s="173"/>
      <c r="RCS62" s="173"/>
      <c r="RCT62" s="173"/>
      <c r="RCU62" s="173"/>
      <c r="RCV62" s="173"/>
      <c r="RCW62" s="173"/>
      <c r="RCX62" s="173"/>
      <c r="RCY62" s="173"/>
      <c r="RCZ62" s="173"/>
      <c r="RDA62" s="173"/>
      <c r="RDB62" s="173"/>
      <c r="RDC62" s="173"/>
      <c r="RDD62" s="173"/>
      <c r="RDE62" s="173"/>
      <c r="RDF62" s="173"/>
      <c r="RDG62" s="173"/>
      <c r="RDH62" s="173"/>
      <c r="RDI62" s="173"/>
      <c r="RDJ62" s="173"/>
      <c r="RDK62" s="173"/>
      <c r="RDL62" s="173"/>
      <c r="RDM62" s="173"/>
      <c r="RDN62" s="173"/>
      <c r="RDO62" s="173"/>
      <c r="RDP62" s="173"/>
      <c r="RDQ62" s="173"/>
      <c r="RDR62" s="173"/>
      <c r="RDS62" s="173"/>
      <c r="RDT62" s="173"/>
      <c r="RDU62" s="173"/>
      <c r="RDV62" s="173"/>
      <c r="RDW62" s="173"/>
      <c r="RDX62" s="173"/>
      <c r="RDY62" s="173"/>
      <c r="RDZ62" s="173"/>
      <c r="REA62" s="173"/>
      <c r="REB62" s="173"/>
      <c r="REC62" s="173"/>
      <c r="RED62" s="173"/>
      <c r="REE62" s="173"/>
      <c r="REF62" s="173"/>
      <c r="REG62" s="173"/>
      <c r="REH62" s="173"/>
      <c r="REI62" s="173"/>
      <c r="REJ62" s="173"/>
      <c r="REK62" s="173"/>
      <c r="REL62" s="173"/>
      <c r="REM62" s="173"/>
      <c r="REN62" s="173"/>
      <c r="REO62" s="173"/>
      <c r="REP62" s="173"/>
      <c r="REQ62" s="173"/>
      <c r="RER62" s="173"/>
      <c r="RES62" s="173"/>
      <c r="RET62" s="173"/>
      <c r="REU62" s="173"/>
      <c r="REV62" s="173"/>
      <c r="REW62" s="173"/>
      <c r="REX62" s="173"/>
      <c r="REY62" s="173"/>
      <c r="REZ62" s="173"/>
      <c r="RFA62" s="173"/>
      <c r="RFB62" s="173"/>
      <c r="RFC62" s="173"/>
      <c r="RFD62" s="173"/>
      <c r="RFE62" s="173"/>
      <c r="RFF62" s="173"/>
      <c r="RFG62" s="173"/>
      <c r="RFH62" s="173"/>
      <c r="RFI62" s="173"/>
      <c r="RFJ62" s="173"/>
      <c r="RFK62" s="173"/>
      <c r="RFL62" s="173"/>
      <c r="RFM62" s="173"/>
      <c r="RFN62" s="173"/>
      <c r="RFO62" s="173"/>
      <c r="RFP62" s="173"/>
      <c r="RFQ62" s="173"/>
      <c r="RFR62" s="173"/>
      <c r="RFS62" s="173"/>
      <c r="RFT62" s="173"/>
      <c r="RFU62" s="173"/>
      <c r="RFV62" s="173"/>
      <c r="RFW62" s="173"/>
      <c r="RFX62" s="173"/>
      <c r="RFY62" s="173"/>
      <c r="RFZ62" s="173"/>
      <c r="RGA62" s="173"/>
      <c r="RGB62" s="173"/>
      <c r="RGC62" s="173"/>
      <c r="RGD62" s="173"/>
      <c r="RGE62" s="173"/>
      <c r="RGF62" s="173"/>
      <c r="RGG62" s="173"/>
      <c r="RGH62" s="173"/>
      <c r="RGI62" s="173"/>
      <c r="RGJ62" s="173"/>
      <c r="RGK62" s="173"/>
      <c r="RGL62" s="173"/>
      <c r="RGM62" s="173"/>
      <c r="RGN62" s="173"/>
      <c r="RGO62" s="173"/>
      <c r="RGP62" s="173"/>
      <c r="RGQ62" s="173"/>
      <c r="RGR62" s="173"/>
      <c r="RGS62" s="173"/>
      <c r="RGT62" s="173"/>
      <c r="RGU62" s="173"/>
      <c r="RGV62" s="173"/>
      <c r="RGW62" s="173"/>
      <c r="RGX62" s="173"/>
      <c r="RGY62" s="173"/>
      <c r="RGZ62" s="173"/>
      <c r="RHA62" s="173"/>
      <c r="RHB62" s="173"/>
      <c r="RHC62" s="173"/>
      <c r="RHD62" s="173"/>
      <c r="RHE62" s="173"/>
      <c r="RHF62" s="173"/>
      <c r="RHG62" s="173"/>
      <c r="RHH62" s="173"/>
      <c r="RHI62" s="173"/>
      <c r="RHJ62" s="173"/>
      <c r="RHK62" s="173"/>
      <c r="RHL62" s="173"/>
      <c r="RHM62" s="173"/>
      <c r="RHN62" s="173"/>
      <c r="RHO62" s="173"/>
      <c r="RHP62" s="173"/>
      <c r="RHQ62" s="173"/>
      <c r="RHR62" s="173"/>
      <c r="RHS62" s="173"/>
      <c r="RHT62" s="173"/>
      <c r="RHU62" s="173"/>
      <c r="RHV62" s="173"/>
      <c r="RHW62" s="173"/>
      <c r="RHX62" s="173"/>
      <c r="RHY62" s="173"/>
      <c r="RHZ62" s="173"/>
      <c r="RIA62" s="173"/>
      <c r="RIB62" s="173"/>
      <c r="RIC62" s="173"/>
      <c r="RID62" s="173"/>
      <c r="RIE62" s="173"/>
      <c r="RIF62" s="173"/>
      <c r="RIG62" s="173"/>
      <c r="RIH62" s="173"/>
      <c r="RII62" s="173"/>
      <c r="RIJ62" s="173"/>
      <c r="RIK62" s="173"/>
      <c r="RIL62" s="173"/>
      <c r="RIM62" s="173"/>
      <c r="RIN62" s="173"/>
      <c r="RIO62" s="173"/>
      <c r="RIP62" s="173"/>
      <c r="RIQ62" s="173"/>
      <c r="RIR62" s="173"/>
      <c r="RIS62" s="173"/>
      <c r="RIT62" s="173"/>
      <c r="RIU62" s="173"/>
      <c r="RIV62" s="173"/>
      <c r="RIW62" s="173"/>
      <c r="RIX62" s="173"/>
      <c r="RIY62" s="173"/>
      <c r="RIZ62" s="173"/>
      <c r="RJA62" s="173"/>
      <c r="RJB62" s="173"/>
      <c r="RJC62" s="173"/>
      <c r="RJD62" s="173"/>
      <c r="RJE62" s="173"/>
      <c r="RJF62" s="173"/>
      <c r="RJG62" s="173"/>
      <c r="RJH62" s="173"/>
      <c r="RJI62" s="173"/>
      <c r="RJJ62" s="173"/>
      <c r="RJK62" s="173"/>
      <c r="RJL62" s="173"/>
      <c r="RJM62" s="173"/>
      <c r="RJN62" s="173"/>
      <c r="RJO62" s="173"/>
      <c r="RJP62" s="173"/>
      <c r="RJQ62" s="173"/>
      <c r="RJR62" s="173"/>
      <c r="RJS62" s="173"/>
      <c r="RJT62" s="173"/>
      <c r="RJU62" s="173"/>
      <c r="RJV62" s="173"/>
      <c r="RJW62" s="173"/>
      <c r="RJX62" s="173"/>
      <c r="RJY62" s="173"/>
      <c r="RJZ62" s="173"/>
      <c r="RKA62" s="173"/>
      <c r="RKB62" s="173"/>
      <c r="RKC62" s="173"/>
      <c r="RKD62" s="173"/>
      <c r="RKE62" s="173"/>
      <c r="RKF62" s="173"/>
      <c r="RKG62" s="173"/>
      <c r="RKH62" s="173"/>
      <c r="RKI62" s="173"/>
      <c r="RKJ62" s="173"/>
      <c r="RKK62" s="173"/>
      <c r="RKL62" s="173"/>
      <c r="RKM62" s="173"/>
      <c r="RKN62" s="173"/>
      <c r="RKO62" s="173"/>
      <c r="RKP62" s="173"/>
      <c r="RKQ62" s="173"/>
      <c r="RKR62" s="173"/>
      <c r="RKS62" s="173"/>
      <c r="RKT62" s="173"/>
      <c r="RKU62" s="173"/>
      <c r="RKV62" s="173"/>
      <c r="RKW62" s="173"/>
      <c r="RKX62" s="173"/>
      <c r="RKY62" s="173"/>
      <c r="RKZ62" s="173"/>
      <c r="RLA62" s="173"/>
      <c r="RLB62" s="173"/>
      <c r="RLC62" s="173"/>
      <c r="RLD62" s="173"/>
      <c r="RLE62" s="173"/>
      <c r="RLF62" s="173"/>
      <c r="RLG62" s="173"/>
      <c r="RLH62" s="173"/>
      <c r="RLI62" s="173"/>
      <c r="RLJ62" s="173"/>
      <c r="RLK62" s="173"/>
      <c r="RLL62" s="173"/>
      <c r="RLM62" s="173"/>
      <c r="RLN62" s="173"/>
      <c r="RLO62" s="173"/>
      <c r="RLP62" s="173"/>
      <c r="RLQ62" s="173"/>
      <c r="RLR62" s="173"/>
      <c r="RLS62" s="173"/>
      <c r="RLT62" s="173"/>
      <c r="RLU62" s="173"/>
      <c r="RLV62" s="173"/>
      <c r="RLW62" s="173"/>
      <c r="RLX62" s="173"/>
      <c r="RLY62" s="173"/>
      <c r="RLZ62" s="173"/>
      <c r="RMA62" s="173"/>
      <c r="RMB62" s="173"/>
      <c r="RMC62" s="173"/>
      <c r="RMD62" s="173"/>
      <c r="RME62" s="173"/>
      <c r="RMF62" s="173"/>
      <c r="RMG62" s="173"/>
      <c r="RMH62" s="173"/>
      <c r="RMI62" s="173"/>
      <c r="RMJ62" s="173"/>
      <c r="RMK62" s="173"/>
      <c r="RML62" s="173"/>
      <c r="RMM62" s="173"/>
      <c r="RMN62" s="173"/>
      <c r="RMO62" s="173"/>
      <c r="RMP62" s="173"/>
      <c r="RMQ62" s="173"/>
      <c r="RMR62" s="173"/>
      <c r="RMS62" s="173"/>
      <c r="RMT62" s="173"/>
      <c r="RMU62" s="173"/>
      <c r="RMV62" s="173"/>
      <c r="RMW62" s="173"/>
      <c r="RMX62" s="173"/>
      <c r="RMY62" s="173"/>
      <c r="RMZ62" s="173"/>
      <c r="RNA62" s="173"/>
      <c r="RNB62" s="173"/>
      <c r="RNC62" s="173"/>
      <c r="RND62" s="173"/>
      <c r="RNE62" s="173"/>
      <c r="RNF62" s="173"/>
      <c r="RNG62" s="173"/>
      <c r="RNH62" s="173"/>
      <c r="RNI62" s="173"/>
      <c r="RNJ62" s="173"/>
      <c r="RNK62" s="173"/>
      <c r="RNL62" s="173"/>
      <c r="RNM62" s="173"/>
      <c r="RNN62" s="173"/>
      <c r="RNO62" s="173"/>
      <c r="RNP62" s="173"/>
      <c r="RNQ62" s="173"/>
      <c r="RNR62" s="173"/>
      <c r="RNS62" s="173"/>
      <c r="RNT62" s="173"/>
      <c r="RNU62" s="173"/>
      <c r="RNV62" s="173"/>
      <c r="RNW62" s="173"/>
      <c r="RNX62" s="173"/>
      <c r="RNY62" s="173"/>
      <c r="RNZ62" s="173"/>
      <c r="ROA62" s="173"/>
      <c r="ROB62" s="173"/>
      <c r="ROC62" s="173"/>
      <c r="ROD62" s="173"/>
      <c r="ROE62" s="173"/>
      <c r="ROF62" s="173"/>
      <c r="ROG62" s="173"/>
      <c r="ROH62" s="173"/>
      <c r="ROI62" s="173"/>
      <c r="ROJ62" s="173"/>
      <c r="ROK62" s="173"/>
      <c r="ROL62" s="173"/>
      <c r="ROM62" s="173"/>
      <c r="RON62" s="173"/>
      <c r="ROO62" s="173"/>
      <c r="ROP62" s="173"/>
      <c r="ROQ62" s="173"/>
      <c r="ROR62" s="173"/>
      <c r="ROS62" s="173"/>
      <c r="ROT62" s="173"/>
      <c r="ROU62" s="173"/>
      <c r="ROV62" s="173"/>
      <c r="ROW62" s="173"/>
      <c r="ROX62" s="173"/>
      <c r="ROY62" s="173"/>
      <c r="ROZ62" s="173"/>
      <c r="RPA62" s="173"/>
      <c r="RPB62" s="173"/>
      <c r="RPC62" s="173"/>
      <c r="RPD62" s="173"/>
      <c r="RPE62" s="173"/>
      <c r="RPF62" s="173"/>
      <c r="RPG62" s="173"/>
      <c r="RPH62" s="173"/>
      <c r="RPI62" s="173"/>
      <c r="RPJ62" s="173"/>
      <c r="RPK62" s="173"/>
      <c r="RPL62" s="173"/>
      <c r="RPM62" s="173"/>
      <c r="RPN62" s="173"/>
      <c r="RPO62" s="173"/>
      <c r="RPP62" s="173"/>
      <c r="RPQ62" s="173"/>
      <c r="RPR62" s="173"/>
      <c r="RPS62" s="173"/>
      <c r="RPT62" s="173"/>
      <c r="RPU62" s="173"/>
      <c r="RPV62" s="173"/>
      <c r="RPW62" s="173"/>
      <c r="RPX62" s="173"/>
      <c r="RPY62" s="173"/>
      <c r="RPZ62" s="173"/>
      <c r="RQA62" s="173"/>
      <c r="RQB62" s="173"/>
      <c r="RQC62" s="173"/>
      <c r="RQD62" s="173"/>
      <c r="RQE62" s="173"/>
      <c r="RQF62" s="173"/>
      <c r="RQG62" s="173"/>
      <c r="RQH62" s="173"/>
      <c r="RQI62" s="173"/>
      <c r="RQJ62" s="173"/>
      <c r="RQK62" s="173"/>
      <c r="RQL62" s="173"/>
      <c r="RQM62" s="173"/>
      <c r="RQN62" s="173"/>
      <c r="RQO62" s="173"/>
      <c r="RQP62" s="173"/>
      <c r="RQQ62" s="173"/>
      <c r="RQR62" s="173"/>
      <c r="RQS62" s="173"/>
      <c r="RQT62" s="173"/>
      <c r="RQU62" s="173"/>
      <c r="RQV62" s="173"/>
      <c r="RQW62" s="173"/>
      <c r="RQX62" s="173"/>
      <c r="RQY62" s="173"/>
      <c r="RQZ62" s="173"/>
      <c r="RRA62" s="173"/>
      <c r="RRB62" s="173"/>
      <c r="RRC62" s="173"/>
      <c r="RRD62" s="173"/>
      <c r="RRE62" s="173"/>
      <c r="RRF62" s="173"/>
      <c r="RRG62" s="173"/>
      <c r="RRH62" s="173"/>
      <c r="RRI62" s="173"/>
      <c r="RRJ62" s="173"/>
      <c r="RRK62" s="173"/>
      <c r="RRL62" s="173"/>
      <c r="RRM62" s="173"/>
      <c r="RRN62" s="173"/>
      <c r="RRO62" s="173"/>
      <c r="RRP62" s="173"/>
      <c r="RRQ62" s="173"/>
      <c r="RRR62" s="173"/>
      <c r="RRS62" s="173"/>
      <c r="RRT62" s="173"/>
      <c r="RRU62" s="173"/>
      <c r="RRV62" s="173"/>
      <c r="RRW62" s="173"/>
      <c r="RRX62" s="173"/>
      <c r="RRY62" s="173"/>
      <c r="RRZ62" s="173"/>
      <c r="RSA62" s="173"/>
      <c r="RSB62" s="173"/>
      <c r="RSC62" s="173"/>
      <c r="RSD62" s="173"/>
      <c r="RSE62" s="173"/>
      <c r="RSF62" s="173"/>
      <c r="RSG62" s="173"/>
      <c r="RSH62" s="173"/>
      <c r="RSI62" s="173"/>
      <c r="RSJ62" s="173"/>
      <c r="RSK62" s="173"/>
      <c r="RSL62" s="173"/>
      <c r="RSM62" s="173"/>
      <c r="RSN62" s="173"/>
      <c r="RSO62" s="173"/>
      <c r="RSP62" s="173"/>
      <c r="RSQ62" s="173"/>
      <c r="RSR62" s="173"/>
      <c r="RSS62" s="173"/>
      <c r="RST62" s="173"/>
      <c r="RSU62" s="173"/>
      <c r="RSV62" s="173"/>
      <c r="RSW62" s="173"/>
      <c r="RSX62" s="173"/>
      <c r="RSY62" s="173"/>
      <c r="RSZ62" s="173"/>
      <c r="RTA62" s="173"/>
      <c r="RTB62" s="173"/>
      <c r="RTC62" s="173"/>
      <c r="RTD62" s="173"/>
      <c r="RTE62" s="173"/>
      <c r="RTF62" s="173"/>
      <c r="RTG62" s="173"/>
      <c r="RTH62" s="173"/>
      <c r="RTI62" s="173"/>
      <c r="RTJ62" s="173"/>
      <c r="RTK62" s="173"/>
      <c r="RTL62" s="173"/>
      <c r="RTM62" s="173"/>
      <c r="RTN62" s="173"/>
      <c r="RTO62" s="173"/>
      <c r="RTP62" s="173"/>
      <c r="RTQ62" s="173"/>
      <c r="RTR62" s="173"/>
      <c r="RTS62" s="173"/>
      <c r="RTT62" s="173"/>
      <c r="RTU62" s="173"/>
      <c r="RTV62" s="173"/>
      <c r="RTW62" s="173"/>
      <c r="RTX62" s="173"/>
      <c r="RTY62" s="173"/>
      <c r="RTZ62" s="173"/>
      <c r="RUA62" s="173"/>
      <c r="RUB62" s="173"/>
      <c r="RUC62" s="173"/>
      <c r="RUD62" s="173"/>
      <c r="RUE62" s="173"/>
      <c r="RUF62" s="173"/>
      <c r="RUG62" s="173"/>
      <c r="RUH62" s="173"/>
      <c r="RUI62" s="173"/>
      <c r="RUJ62" s="173"/>
      <c r="RUK62" s="173"/>
      <c r="RUL62" s="173"/>
      <c r="RUM62" s="173"/>
      <c r="RUN62" s="173"/>
      <c r="RUO62" s="173"/>
      <c r="RUP62" s="173"/>
      <c r="RUQ62" s="173"/>
      <c r="RUR62" s="173"/>
      <c r="RUS62" s="173"/>
      <c r="RUT62" s="173"/>
      <c r="RUU62" s="173"/>
      <c r="RUV62" s="173"/>
      <c r="RUW62" s="173"/>
      <c r="RUX62" s="173"/>
      <c r="RUY62" s="173"/>
      <c r="RUZ62" s="173"/>
      <c r="RVA62" s="173"/>
      <c r="RVB62" s="173"/>
      <c r="RVC62" s="173"/>
      <c r="RVD62" s="173"/>
      <c r="RVE62" s="173"/>
      <c r="RVF62" s="173"/>
      <c r="RVG62" s="173"/>
      <c r="RVH62" s="173"/>
      <c r="RVI62" s="173"/>
      <c r="RVJ62" s="173"/>
      <c r="RVK62" s="173"/>
      <c r="RVL62" s="173"/>
      <c r="RVM62" s="173"/>
      <c r="RVN62" s="173"/>
      <c r="RVO62" s="173"/>
      <c r="RVP62" s="173"/>
      <c r="RVQ62" s="173"/>
      <c r="RVR62" s="173"/>
      <c r="RVS62" s="173"/>
      <c r="RVT62" s="173"/>
      <c r="RVU62" s="173"/>
      <c r="RVV62" s="173"/>
      <c r="RVW62" s="173"/>
      <c r="RVX62" s="173"/>
      <c r="RVY62" s="173"/>
      <c r="RVZ62" s="173"/>
      <c r="RWA62" s="173"/>
      <c r="RWB62" s="173"/>
      <c r="RWC62" s="173"/>
      <c r="RWD62" s="173"/>
      <c r="RWE62" s="173"/>
      <c r="RWF62" s="173"/>
      <c r="RWG62" s="173"/>
      <c r="RWH62" s="173"/>
      <c r="RWI62" s="173"/>
      <c r="RWJ62" s="173"/>
      <c r="RWK62" s="173"/>
      <c r="RWL62" s="173"/>
      <c r="RWM62" s="173"/>
      <c r="RWN62" s="173"/>
      <c r="RWO62" s="173"/>
      <c r="RWP62" s="173"/>
      <c r="RWQ62" s="173"/>
      <c r="RWR62" s="173"/>
      <c r="RWS62" s="173"/>
      <c r="RWT62" s="173"/>
      <c r="RWU62" s="173"/>
      <c r="RWV62" s="173"/>
      <c r="RWW62" s="173"/>
      <c r="RWX62" s="173"/>
      <c r="RWY62" s="173"/>
      <c r="RWZ62" s="173"/>
      <c r="RXA62" s="173"/>
      <c r="RXB62" s="173"/>
      <c r="RXC62" s="173"/>
      <c r="RXD62" s="173"/>
      <c r="RXE62" s="173"/>
      <c r="RXF62" s="173"/>
      <c r="RXG62" s="173"/>
      <c r="RXH62" s="173"/>
      <c r="RXI62" s="173"/>
      <c r="RXJ62" s="173"/>
      <c r="RXK62" s="173"/>
      <c r="RXL62" s="173"/>
      <c r="RXM62" s="173"/>
      <c r="RXN62" s="173"/>
      <c r="RXO62" s="173"/>
      <c r="RXP62" s="173"/>
      <c r="RXQ62" s="173"/>
      <c r="RXR62" s="173"/>
      <c r="RXS62" s="173"/>
      <c r="RXT62" s="173"/>
      <c r="RXU62" s="173"/>
      <c r="RXV62" s="173"/>
      <c r="RXW62" s="173"/>
      <c r="RXX62" s="173"/>
      <c r="RXY62" s="173"/>
      <c r="RXZ62" s="173"/>
      <c r="RYA62" s="173"/>
      <c r="RYB62" s="173"/>
      <c r="RYC62" s="173"/>
      <c r="RYD62" s="173"/>
      <c r="RYE62" s="173"/>
      <c r="RYF62" s="173"/>
      <c r="RYG62" s="173"/>
      <c r="RYH62" s="173"/>
      <c r="RYI62" s="173"/>
      <c r="RYJ62" s="173"/>
      <c r="RYK62" s="173"/>
      <c r="RYL62" s="173"/>
      <c r="RYM62" s="173"/>
      <c r="RYN62" s="173"/>
      <c r="RYO62" s="173"/>
      <c r="RYP62" s="173"/>
      <c r="RYQ62" s="173"/>
      <c r="RYR62" s="173"/>
      <c r="RYS62" s="173"/>
      <c r="RYT62" s="173"/>
      <c r="RYU62" s="173"/>
      <c r="RYV62" s="173"/>
      <c r="RYW62" s="173"/>
      <c r="RYX62" s="173"/>
      <c r="RYY62" s="173"/>
      <c r="RYZ62" s="173"/>
      <c r="RZA62" s="173"/>
      <c r="RZB62" s="173"/>
      <c r="RZC62" s="173"/>
      <c r="RZD62" s="173"/>
      <c r="RZE62" s="173"/>
      <c r="RZF62" s="173"/>
      <c r="RZG62" s="173"/>
      <c r="RZH62" s="173"/>
      <c r="RZI62" s="173"/>
      <c r="RZJ62" s="173"/>
      <c r="RZK62" s="173"/>
      <c r="RZL62" s="173"/>
      <c r="RZM62" s="173"/>
      <c r="RZN62" s="173"/>
      <c r="RZO62" s="173"/>
      <c r="RZP62" s="173"/>
      <c r="RZQ62" s="173"/>
      <c r="RZR62" s="173"/>
      <c r="RZS62" s="173"/>
      <c r="RZT62" s="173"/>
      <c r="RZU62" s="173"/>
      <c r="RZV62" s="173"/>
      <c r="RZW62" s="173"/>
      <c r="RZX62" s="173"/>
      <c r="RZY62" s="173"/>
      <c r="RZZ62" s="173"/>
      <c r="SAA62" s="173"/>
      <c r="SAB62" s="173"/>
      <c r="SAC62" s="173"/>
      <c r="SAD62" s="173"/>
      <c r="SAE62" s="173"/>
      <c r="SAF62" s="173"/>
      <c r="SAG62" s="173"/>
      <c r="SAH62" s="173"/>
      <c r="SAI62" s="173"/>
      <c r="SAJ62" s="173"/>
      <c r="SAK62" s="173"/>
      <c r="SAL62" s="173"/>
      <c r="SAM62" s="173"/>
      <c r="SAN62" s="173"/>
      <c r="SAO62" s="173"/>
      <c r="SAP62" s="173"/>
      <c r="SAQ62" s="173"/>
      <c r="SAR62" s="173"/>
      <c r="SAS62" s="173"/>
      <c r="SAT62" s="173"/>
      <c r="SAU62" s="173"/>
      <c r="SAV62" s="173"/>
      <c r="SAW62" s="173"/>
      <c r="SAX62" s="173"/>
      <c r="SAY62" s="173"/>
      <c r="SAZ62" s="173"/>
      <c r="SBA62" s="173"/>
      <c r="SBB62" s="173"/>
      <c r="SBC62" s="173"/>
      <c r="SBD62" s="173"/>
      <c r="SBE62" s="173"/>
      <c r="SBF62" s="173"/>
      <c r="SBG62" s="173"/>
      <c r="SBH62" s="173"/>
      <c r="SBI62" s="173"/>
      <c r="SBJ62" s="173"/>
      <c r="SBK62" s="173"/>
      <c r="SBL62" s="173"/>
      <c r="SBM62" s="173"/>
      <c r="SBN62" s="173"/>
      <c r="SBO62" s="173"/>
      <c r="SBP62" s="173"/>
      <c r="SBQ62" s="173"/>
      <c r="SBR62" s="173"/>
      <c r="SBS62" s="173"/>
      <c r="SBT62" s="173"/>
      <c r="SBU62" s="173"/>
      <c r="SBV62" s="173"/>
      <c r="SBW62" s="173"/>
      <c r="SBX62" s="173"/>
      <c r="SBY62" s="173"/>
      <c r="SBZ62" s="173"/>
      <c r="SCA62" s="173"/>
      <c r="SCB62" s="173"/>
      <c r="SCC62" s="173"/>
      <c r="SCD62" s="173"/>
      <c r="SCE62" s="173"/>
      <c r="SCF62" s="173"/>
      <c r="SCG62" s="173"/>
      <c r="SCH62" s="173"/>
      <c r="SCI62" s="173"/>
      <c r="SCJ62" s="173"/>
      <c r="SCK62" s="173"/>
      <c r="SCL62" s="173"/>
      <c r="SCM62" s="173"/>
      <c r="SCN62" s="173"/>
      <c r="SCO62" s="173"/>
      <c r="SCP62" s="173"/>
      <c r="SCQ62" s="173"/>
      <c r="SCR62" s="173"/>
      <c r="SCS62" s="173"/>
      <c r="SCT62" s="173"/>
      <c r="SCU62" s="173"/>
      <c r="SCV62" s="173"/>
      <c r="SCW62" s="173"/>
      <c r="SCX62" s="173"/>
      <c r="SCY62" s="173"/>
      <c r="SCZ62" s="173"/>
      <c r="SDA62" s="173"/>
      <c r="SDB62" s="173"/>
      <c r="SDC62" s="173"/>
      <c r="SDD62" s="173"/>
      <c r="SDE62" s="173"/>
      <c r="SDF62" s="173"/>
      <c r="SDG62" s="173"/>
      <c r="SDH62" s="173"/>
      <c r="SDI62" s="173"/>
      <c r="SDJ62" s="173"/>
      <c r="SDK62" s="173"/>
      <c r="SDL62" s="173"/>
      <c r="SDM62" s="173"/>
      <c r="SDN62" s="173"/>
      <c r="SDO62" s="173"/>
      <c r="SDP62" s="173"/>
      <c r="SDQ62" s="173"/>
      <c r="SDR62" s="173"/>
      <c r="SDS62" s="173"/>
      <c r="SDT62" s="173"/>
      <c r="SDU62" s="173"/>
      <c r="SDV62" s="173"/>
      <c r="SDW62" s="173"/>
      <c r="SDX62" s="173"/>
      <c r="SDY62" s="173"/>
      <c r="SDZ62" s="173"/>
      <c r="SEA62" s="173"/>
      <c r="SEB62" s="173"/>
      <c r="SEC62" s="173"/>
      <c r="SED62" s="173"/>
      <c r="SEE62" s="173"/>
      <c r="SEF62" s="173"/>
      <c r="SEG62" s="173"/>
      <c r="SEH62" s="173"/>
      <c r="SEI62" s="173"/>
      <c r="SEJ62" s="173"/>
      <c r="SEK62" s="173"/>
      <c r="SEL62" s="173"/>
      <c r="SEM62" s="173"/>
      <c r="SEN62" s="173"/>
      <c r="SEO62" s="173"/>
      <c r="SEP62" s="173"/>
      <c r="SEQ62" s="173"/>
      <c r="SER62" s="173"/>
      <c r="SES62" s="173"/>
      <c r="SET62" s="173"/>
      <c r="SEU62" s="173"/>
      <c r="SEV62" s="173"/>
      <c r="SEW62" s="173"/>
      <c r="SEX62" s="173"/>
      <c r="SEY62" s="173"/>
      <c r="SEZ62" s="173"/>
      <c r="SFA62" s="173"/>
      <c r="SFB62" s="173"/>
      <c r="SFC62" s="173"/>
      <c r="SFD62" s="173"/>
      <c r="SFE62" s="173"/>
      <c r="SFF62" s="173"/>
      <c r="SFG62" s="173"/>
      <c r="SFH62" s="173"/>
      <c r="SFI62" s="173"/>
      <c r="SFJ62" s="173"/>
      <c r="SFK62" s="173"/>
      <c r="SFL62" s="173"/>
      <c r="SFM62" s="173"/>
      <c r="SFN62" s="173"/>
      <c r="SFO62" s="173"/>
      <c r="SFP62" s="173"/>
      <c r="SFQ62" s="173"/>
      <c r="SFR62" s="173"/>
      <c r="SFS62" s="173"/>
      <c r="SFT62" s="173"/>
      <c r="SFU62" s="173"/>
      <c r="SFV62" s="173"/>
      <c r="SFW62" s="173"/>
      <c r="SFX62" s="173"/>
      <c r="SFY62" s="173"/>
      <c r="SFZ62" s="173"/>
      <c r="SGA62" s="173"/>
      <c r="SGB62" s="173"/>
      <c r="SGC62" s="173"/>
      <c r="SGD62" s="173"/>
      <c r="SGE62" s="173"/>
      <c r="SGF62" s="173"/>
      <c r="SGG62" s="173"/>
      <c r="SGH62" s="173"/>
      <c r="SGI62" s="173"/>
      <c r="SGJ62" s="173"/>
      <c r="SGK62" s="173"/>
      <c r="SGL62" s="173"/>
      <c r="SGM62" s="173"/>
      <c r="SGN62" s="173"/>
      <c r="SGO62" s="173"/>
      <c r="SGP62" s="173"/>
      <c r="SGQ62" s="173"/>
      <c r="SGR62" s="173"/>
      <c r="SGS62" s="173"/>
      <c r="SGT62" s="173"/>
      <c r="SGU62" s="173"/>
      <c r="SGV62" s="173"/>
      <c r="SGW62" s="173"/>
      <c r="SGX62" s="173"/>
      <c r="SGY62" s="173"/>
      <c r="SGZ62" s="173"/>
      <c r="SHA62" s="173"/>
      <c r="SHB62" s="173"/>
      <c r="SHC62" s="173"/>
      <c r="SHD62" s="173"/>
      <c r="SHE62" s="173"/>
      <c r="SHF62" s="173"/>
      <c r="SHG62" s="173"/>
      <c r="SHH62" s="173"/>
      <c r="SHI62" s="173"/>
      <c r="SHJ62" s="173"/>
      <c r="SHK62" s="173"/>
      <c r="SHL62" s="173"/>
      <c r="SHM62" s="173"/>
      <c r="SHN62" s="173"/>
      <c r="SHO62" s="173"/>
      <c r="SHP62" s="173"/>
      <c r="SHQ62" s="173"/>
      <c r="SHR62" s="173"/>
      <c r="SHS62" s="173"/>
      <c r="SHT62" s="173"/>
      <c r="SHU62" s="173"/>
      <c r="SHV62" s="173"/>
      <c r="SHW62" s="173"/>
      <c r="SHX62" s="173"/>
      <c r="SHY62" s="173"/>
      <c r="SHZ62" s="173"/>
      <c r="SIA62" s="173"/>
      <c r="SIB62" s="173"/>
      <c r="SIC62" s="173"/>
      <c r="SID62" s="173"/>
      <c r="SIE62" s="173"/>
      <c r="SIF62" s="173"/>
      <c r="SIG62" s="173"/>
      <c r="SIH62" s="173"/>
      <c r="SII62" s="173"/>
      <c r="SIJ62" s="173"/>
      <c r="SIK62" s="173"/>
      <c r="SIL62" s="173"/>
      <c r="SIM62" s="173"/>
      <c r="SIN62" s="173"/>
      <c r="SIO62" s="173"/>
      <c r="SIP62" s="173"/>
      <c r="SIQ62" s="173"/>
      <c r="SIR62" s="173"/>
      <c r="SIS62" s="173"/>
      <c r="SIT62" s="173"/>
      <c r="SIU62" s="173"/>
      <c r="SIV62" s="173"/>
      <c r="SIW62" s="173"/>
      <c r="SIX62" s="173"/>
      <c r="SIY62" s="173"/>
      <c r="SIZ62" s="173"/>
      <c r="SJA62" s="173"/>
      <c r="SJB62" s="173"/>
      <c r="SJC62" s="173"/>
      <c r="SJD62" s="173"/>
      <c r="SJE62" s="173"/>
      <c r="SJF62" s="173"/>
      <c r="SJG62" s="173"/>
      <c r="SJH62" s="173"/>
      <c r="SJI62" s="173"/>
      <c r="SJJ62" s="173"/>
      <c r="SJK62" s="173"/>
      <c r="SJL62" s="173"/>
      <c r="SJM62" s="173"/>
      <c r="SJN62" s="173"/>
      <c r="SJO62" s="173"/>
      <c r="SJP62" s="173"/>
      <c r="SJQ62" s="173"/>
      <c r="SJR62" s="173"/>
      <c r="SJS62" s="173"/>
      <c r="SJT62" s="173"/>
      <c r="SJU62" s="173"/>
      <c r="SJV62" s="173"/>
      <c r="SJW62" s="173"/>
      <c r="SJX62" s="173"/>
      <c r="SJY62" s="173"/>
      <c r="SJZ62" s="173"/>
      <c r="SKA62" s="173"/>
      <c r="SKB62" s="173"/>
      <c r="SKC62" s="173"/>
      <c r="SKD62" s="173"/>
      <c r="SKE62" s="173"/>
      <c r="SKF62" s="173"/>
      <c r="SKG62" s="173"/>
      <c r="SKH62" s="173"/>
      <c r="SKI62" s="173"/>
      <c r="SKJ62" s="173"/>
      <c r="SKK62" s="173"/>
      <c r="SKL62" s="173"/>
      <c r="SKM62" s="173"/>
      <c r="SKN62" s="173"/>
      <c r="SKO62" s="173"/>
      <c r="SKP62" s="173"/>
      <c r="SKQ62" s="173"/>
      <c r="SKR62" s="173"/>
      <c r="SKS62" s="173"/>
      <c r="SKT62" s="173"/>
      <c r="SKU62" s="173"/>
      <c r="SKV62" s="173"/>
      <c r="SKW62" s="173"/>
      <c r="SKX62" s="173"/>
      <c r="SKY62" s="173"/>
      <c r="SKZ62" s="173"/>
      <c r="SLA62" s="173"/>
      <c r="SLB62" s="173"/>
      <c r="SLC62" s="173"/>
      <c r="SLD62" s="173"/>
      <c r="SLE62" s="173"/>
      <c r="SLF62" s="173"/>
      <c r="SLG62" s="173"/>
      <c r="SLH62" s="173"/>
      <c r="SLI62" s="173"/>
      <c r="SLJ62" s="173"/>
      <c r="SLK62" s="173"/>
      <c r="SLL62" s="173"/>
      <c r="SLM62" s="173"/>
      <c r="SLN62" s="173"/>
      <c r="SLO62" s="173"/>
      <c r="SLP62" s="173"/>
      <c r="SLQ62" s="173"/>
      <c r="SLR62" s="173"/>
      <c r="SLS62" s="173"/>
      <c r="SLT62" s="173"/>
      <c r="SLU62" s="173"/>
      <c r="SLV62" s="173"/>
      <c r="SLW62" s="173"/>
      <c r="SLX62" s="173"/>
      <c r="SLY62" s="173"/>
      <c r="SLZ62" s="173"/>
      <c r="SMA62" s="173"/>
      <c r="SMB62" s="173"/>
      <c r="SMC62" s="173"/>
      <c r="SMD62" s="173"/>
      <c r="SME62" s="173"/>
      <c r="SMF62" s="173"/>
      <c r="SMG62" s="173"/>
      <c r="SMH62" s="173"/>
      <c r="SMI62" s="173"/>
      <c r="SMJ62" s="173"/>
      <c r="SMK62" s="173"/>
      <c r="SML62" s="173"/>
      <c r="SMM62" s="173"/>
      <c r="SMN62" s="173"/>
      <c r="SMO62" s="173"/>
      <c r="SMP62" s="173"/>
      <c r="SMQ62" s="173"/>
      <c r="SMR62" s="173"/>
      <c r="SMS62" s="173"/>
      <c r="SMT62" s="173"/>
      <c r="SMU62" s="173"/>
      <c r="SMV62" s="173"/>
      <c r="SMW62" s="173"/>
      <c r="SMX62" s="173"/>
      <c r="SMY62" s="173"/>
      <c r="SMZ62" s="173"/>
      <c r="SNA62" s="173"/>
      <c r="SNB62" s="173"/>
      <c r="SNC62" s="173"/>
      <c r="SND62" s="173"/>
      <c r="SNE62" s="173"/>
      <c r="SNF62" s="173"/>
      <c r="SNG62" s="173"/>
      <c r="SNH62" s="173"/>
      <c r="SNI62" s="173"/>
      <c r="SNJ62" s="173"/>
      <c r="SNK62" s="173"/>
      <c r="SNL62" s="173"/>
      <c r="SNM62" s="173"/>
      <c r="SNN62" s="173"/>
      <c r="SNO62" s="173"/>
      <c r="SNP62" s="173"/>
      <c r="SNQ62" s="173"/>
      <c r="SNR62" s="173"/>
      <c r="SNS62" s="173"/>
      <c r="SNT62" s="173"/>
      <c r="SNU62" s="173"/>
      <c r="SNV62" s="173"/>
      <c r="SNW62" s="173"/>
      <c r="SNX62" s="173"/>
      <c r="SNY62" s="173"/>
      <c r="SNZ62" s="173"/>
      <c r="SOA62" s="173"/>
      <c r="SOB62" s="173"/>
      <c r="SOC62" s="173"/>
      <c r="SOD62" s="173"/>
      <c r="SOE62" s="173"/>
      <c r="SOF62" s="173"/>
      <c r="SOG62" s="173"/>
      <c r="SOH62" s="173"/>
      <c r="SOI62" s="173"/>
      <c r="SOJ62" s="173"/>
      <c r="SOK62" s="173"/>
      <c r="SOL62" s="173"/>
      <c r="SOM62" s="173"/>
      <c r="SON62" s="173"/>
      <c r="SOO62" s="173"/>
      <c r="SOP62" s="173"/>
      <c r="SOQ62" s="173"/>
      <c r="SOR62" s="173"/>
      <c r="SOS62" s="173"/>
      <c r="SOT62" s="173"/>
      <c r="SOU62" s="173"/>
      <c r="SOV62" s="173"/>
      <c r="SOW62" s="173"/>
      <c r="SOX62" s="173"/>
      <c r="SOY62" s="173"/>
      <c r="SOZ62" s="173"/>
      <c r="SPA62" s="173"/>
      <c r="SPB62" s="173"/>
      <c r="SPC62" s="173"/>
      <c r="SPD62" s="173"/>
      <c r="SPE62" s="173"/>
      <c r="SPF62" s="173"/>
      <c r="SPG62" s="173"/>
      <c r="SPH62" s="173"/>
      <c r="SPI62" s="173"/>
      <c r="SPJ62" s="173"/>
      <c r="SPK62" s="173"/>
      <c r="SPL62" s="173"/>
      <c r="SPM62" s="173"/>
      <c r="SPN62" s="173"/>
      <c r="SPO62" s="173"/>
      <c r="SPP62" s="173"/>
      <c r="SPQ62" s="173"/>
      <c r="SPR62" s="173"/>
      <c r="SPS62" s="173"/>
      <c r="SPT62" s="173"/>
      <c r="SPU62" s="173"/>
      <c r="SPV62" s="173"/>
      <c r="SPW62" s="173"/>
      <c r="SPX62" s="173"/>
      <c r="SPY62" s="173"/>
      <c r="SPZ62" s="173"/>
      <c r="SQA62" s="173"/>
      <c r="SQB62" s="173"/>
      <c r="SQC62" s="173"/>
      <c r="SQD62" s="173"/>
      <c r="SQE62" s="173"/>
      <c r="SQF62" s="173"/>
      <c r="SQG62" s="173"/>
      <c r="SQH62" s="173"/>
      <c r="SQI62" s="173"/>
      <c r="SQJ62" s="173"/>
      <c r="SQK62" s="173"/>
      <c r="SQL62" s="173"/>
      <c r="SQM62" s="173"/>
      <c r="SQN62" s="173"/>
      <c r="SQO62" s="173"/>
      <c r="SQP62" s="173"/>
      <c r="SQQ62" s="173"/>
      <c r="SQR62" s="173"/>
      <c r="SQS62" s="173"/>
      <c r="SQT62" s="173"/>
      <c r="SQU62" s="173"/>
      <c r="SQV62" s="173"/>
      <c r="SQW62" s="173"/>
      <c r="SQX62" s="173"/>
      <c r="SQY62" s="173"/>
      <c r="SQZ62" s="173"/>
      <c r="SRA62" s="173"/>
      <c r="SRB62" s="173"/>
      <c r="SRC62" s="173"/>
      <c r="SRD62" s="173"/>
      <c r="SRE62" s="173"/>
      <c r="SRF62" s="173"/>
      <c r="SRG62" s="173"/>
      <c r="SRH62" s="173"/>
      <c r="SRI62" s="173"/>
      <c r="SRJ62" s="173"/>
      <c r="SRK62" s="173"/>
      <c r="SRL62" s="173"/>
      <c r="SRM62" s="173"/>
      <c r="SRN62" s="173"/>
      <c r="SRO62" s="173"/>
      <c r="SRP62" s="173"/>
      <c r="SRQ62" s="173"/>
      <c r="SRR62" s="173"/>
      <c r="SRS62" s="173"/>
      <c r="SRT62" s="173"/>
      <c r="SRU62" s="173"/>
      <c r="SRV62" s="173"/>
      <c r="SRW62" s="173"/>
      <c r="SRX62" s="173"/>
      <c r="SRY62" s="173"/>
      <c r="SRZ62" s="173"/>
      <c r="SSA62" s="173"/>
      <c r="SSB62" s="173"/>
      <c r="SSC62" s="173"/>
      <c r="SSD62" s="173"/>
      <c r="SSE62" s="173"/>
      <c r="SSF62" s="173"/>
      <c r="SSG62" s="173"/>
      <c r="SSH62" s="173"/>
      <c r="SSI62" s="173"/>
      <c r="SSJ62" s="173"/>
      <c r="SSK62" s="173"/>
      <c r="SSL62" s="173"/>
      <c r="SSM62" s="173"/>
      <c r="SSN62" s="173"/>
      <c r="SSO62" s="173"/>
      <c r="SSP62" s="173"/>
      <c r="SSQ62" s="173"/>
      <c r="SSR62" s="173"/>
      <c r="SSS62" s="173"/>
      <c r="SST62" s="173"/>
      <c r="SSU62" s="173"/>
      <c r="SSV62" s="173"/>
      <c r="SSW62" s="173"/>
      <c r="SSX62" s="173"/>
      <c r="SSY62" s="173"/>
      <c r="SSZ62" s="173"/>
      <c r="STA62" s="173"/>
      <c r="STB62" s="173"/>
      <c r="STC62" s="173"/>
      <c r="STD62" s="173"/>
      <c r="STE62" s="173"/>
      <c r="STF62" s="173"/>
      <c r="STG62" s="173"/>
      <c r="STH62" s="173"/>
      <c r="STI62" s="173"/>
      <c r="STJ62" s="173"/>
      <c r="STK62" s="173"/>
      <c r="STL62" s="173"/>
      <c r="STM62" s="173"/>
      <c r="STN62" s="173"/>
      <c r="STO62" s="173"/>
      <c r="STP62" s="173"/>
      <c r="STQ62" s="173"/>
      <c r="STR62" s="173"/>
      <c r="STS62" s="173"/>
      <c r="STT62" s="173"/>
      <c r="STU62" s="173"/>
      <c r="STV62" s="173"/>
      <c r="STW62" s="173"/>
      <c r="STX62" s="173"/>
      <c r="STY62" s="173"/>
      <c r="STZ62" s="173"/>
      <c r="SUA62" s="173"/>
      <c r="SUB62" s="173"/>
      <c r="SUC62" s="173"/>
      <c r="SUD62" s="173"/>
      <c r="SUE62" s="173"/>
      <c r="SUF62" s="173"/>
      <c r="SUG62" s="173"/>
      <c r="SUH62" s="173"/>
      <c r="SUI62" s="173"/>
      <c r="SUJ62" s="173"/>
      <c r="SUK62" s="173"/>
      <c r="SUL62" s="173"/>
      <c r="SUM62" s="173"/>
      <c r="SUN62" s="173"/>
      <c r="SUO62" s="173"/>
      <c r="SUP62" s="173"/>
      <c r="SUQ62" s="173"/>
      <c r="SUR62" s="173"/>
      <c r="SUS62" s="173"/>
      <c r="SUT62" s="173"/>
      <c r="SUU62" s="173"/>
      <c r="SUV62" s="173"/>
      <c r="SUW62" s="173"/>
      <c r="SUX62" s="173"/>
      <c r="SUY62" s="173"/>
      <c r="SUZ62" s="173"/>
      <c r="SVA62" s="173"/>
      <c r="SVB62" s="173"/>
      <c r="SVC62" s="173"/>
      <c r="SVD62" s="173"/>
      <c r="SVE62" s="173"/>
      <c r="SVF62" s="173"/>
      <c r="SVG62" s="173"/>
      <c r="SVH62" s="173"/>
      <c r="SVI62" s="173"/>
      <c r="SVJ62" s="173"/>
      <c r="SVK62" s="173"/>
      <c r="SVL62" s="173"/>
      <c r="SVM62" s="173"/>
      <c r="SVN62" s="173"/>
      <c r="SVO62" s="173"/>
      <c r="SVP62" s="173"/>
      <c r="SVQ62" s="173"/>
      <c r="SVR62" s="173"/>
      <c r="SVS62" s="173"/>
      <c r="SVT62" s="173"/>
      <c r="SVU62" s="173"/>
      <c r="SVV62" s="173"/>
      <c r="SVW62" s="173"/>
      <c r="SVX62" s="173"/>
      <c r="SVY62" s="173"/>
      <c r="SVZ62" s="173"/>
      <c r="SWA62" s="173"/>
      <c r="SWB62" s="173"/>
      <c r="SWC62" s="173"/>
      <c r="SWD62" s="173"/>
      <c r="SWE62" s="173"/>
      <c r="SWF62" s="173"/>
      <c r="SWG62" s="173"/>
      <c r="SWH62" s="173"/>
      <c r="SWI62" s="173"/>
      <c r="SWJ62" s="173"/>
      <c r="SWK62" s="173"/>
      <c r="SWL62" s="173"/>
      <c r="SWM62" s="173"/>
      <c r="SWN62" s="173"/>
      <c r="SWO62" s="173"/>
      <c r="SWP62" s="173"/>
      <c r="SWQ62" s="173"/>
      <c r="SWR62" s="173"/>
      <c r="SWS62" s="173"/>
      <c r="SWT62" s="173"/>
      <c r="SWU62" s="173"/>
      <c r="SWV62" s="173"/>
      <c r="SWW62" s="173"/>
      <c r="SWX62" s="173"/>
      <c r="SWY62" s="173"/>
      <c r="SWZ62" s="173"/>
      <c r="SXA62" s="173"/>
      <c r="SXB62" s="173"/>
      <c r="SXC62" s="173"/>
      <c r="SXD62" s="173"/>
      <c r="SXE62" s="173"/>
      <c r="SXF62" s="173"/>
      <c r="SXG62" s="173"/>
      <c r="SXH62" s="173"/>
      <c r="SXI62" s="173"/>
      <c r="SXJ62" s="173"/>
      <c r="SXK62" s="173"/>
      <c r="SXL62" s="173"/>
      <c r="SXM62" s="173"/>
      <c r="SXN62" s="173"/>
      <c r="SXO62" s="173"/>
      <c r="SXP62" s="173"/>
      <c r="SXQ62" s="173"/>
      <c r="SXR62" s="173"/>
      <c r="SXS62" s="173"/>
      <c r="SXT62" s="173"/>
      <c r="SXU62" s="173"/>
      <c r="SXV62" s="173"/>
      <c r="SXW62" s="173"/>
      <c r="SXX62" s="173"/>
      <c r="SXY62" s="173"/>
      <c r="SXZ62" s="173"/>
      <c r="SYA62" s="173"/>
      <c r="SYB62" s="173"/>
      <c r="SYC62" s="173"/>
      <c r="SYD62" s="173"/>
      <c r="SYE62" s="173"/>
      <c r="SYF62" s="173"/>
      <c r="SYG62" s="173"/>
      <c r="SYH62" s="173"/>
      <c r="SYI62" s="173"/>
      <c r="SYJ62" s="173"/>
      <c r="SYK62" s="173"/>
      <c r="SYL62" s="173"/>
      <c r="SYM62" s="173"/>
      <c r="SYN62" s="173"/>
      <c r="SYO62" s="173"/>
      <c r="SYP62" s="173"/>
      <c r="SYQ62" s="173"/>
      <c r="SYR62" s="173"/>
      <c r="SYS62" s="173"/>
      <c r="SYT62" s="173"/>
      <c r="SYU62" s="173"/>
      <c r="SYV62" s="173"/>
      <c r="SYW62" s="173"/>
      <c r="SYX62" s="173"/>
      <c r="SYY62" s="173"/>
      <c r="SYZ62" s="173"/>
      <c r="SZA62" s="173"/>
      <c r="SZB62" s="173"/>
      <c r="SZC62" s="173"/>
      <c r="SZD62" s="173"/>
      <c r="SZE62" s="173"/>
      <c r="SZF62" s="173"/>
      <c r="SZG62" s="173"/>
      <c r="SZH62" s="173"/>
      <c r="SZI62" s="173"/>
      <c r="SZJ62" s="173"/>
      <c r="SZK62" s="173"/>
      <c r="SZL62" s="173"/>
      <c r="SZM62" s="173"/>
      <c r="SZN62" s="173"/>
      <c r="SZO62" s="173"/>
      <c r="SZP62" s="173"/>
      <c r="SZQ62" s="173"/>
      <c r="SZR62" s="173"/>
      <c r="SZS62" s="173"/>
      <c r="SZT62" s="173"/>
      <c r="SZU62" s="173"/>
      <c r="SZV62" s="173"/>
      <c r="SZW62" s="173"/>
      <c r="SZX62" s="173"/>
      <c r="SZY62" s="173"/>
      <c r="SZZ62" s="173"/>
      <c r="TAA62" s="173"/>
      <c r="TAB62" s="173"/>
      <c r="TAC62" s="173"/>
      <c r="TAD62" s="173"/>
      <c r="TAE62" s="173"/>
      <c r="TAF62" s="173"/>
      <c r="TAG62" s="173"/>
      <c r="TAH62" s="173"/>
      <c r="TAI62" s="173"/>
      <c r="TAJ62" s="173"/>
      <c r="TAK62" s="173"/>
      <c r="TAL62" s="173"/>
      <c r="TAM62" s="173"/>
      <c r="TAN62" s="173"/>
      <c r="TAO62" s="173"/>
      <c r="TAP62" s="173"/>
      <c r="TAQ62" s="173"/>
      <c r="TAR62" s="173"/>
      <c r="TAS62" s="173"/>
      <c r="TAT62" s="173"/>
      <c r="TAU62" s="173"/>
      <c r="TAV62" s="173"/>
      <c r="TAW62" s="173"/>
      <c r="TAX62" s="173"/>
      <c r="TAY62" s="173"/>
      <c r="TAZ62" s="173"/>
      <c r="TBA62" s="173"/>
      <c r="TBB62" s="173"/>
      <c r="TBC62" s="173"/>
      <c r="TBD62" s="173"/>
      <c r="TBE62" s="173"/>
      <c r="TBF62" s="173"/>
      <c r="TBG62" s="173"/>
      <c r="TBH62" s="173"/>
      <c r="TBI62" s="173"/>
      <c r="TBJ62" s="173"/>
      <c r="TBK62" s="173"/>
      <c r="TBL62" s="173"/>
      <c r="TBM62" s="173"/>
      <c r="TBN62" s="173"/>
      <c r="TBO62" s="173"/>
      <c r="TBP62" s="173"/>
      <c r="TBQ62" s="173"/>
      <c r="TBR62" s="173"/>
      <c r="TBS62" s="173"/>
      <c r="TBT62" s="173"/>
      <c r="TBU62" s="173"/>
      <c r="TBV62" s="173"/>
      <c r="TBW62" s="173"/>
      <c r="TBX62" s="173"/>
      <c r="TBY62" s="173"/>
      <c r="TBZ62" s="173"/>
      <c r="TCA62" s="173"/>
      <c r="TCB62" s="173"/>
      <c r="TCC62" s="173"/>
      <c r="TCD62" s="173"/>
      <c r="TCE62" s="173"/>
      <c r="TCF62" s="173"/>
      <c r="TCG62" s="173"/>
      <c r="TCH62" s="173"/>
      <c r="TCI62" s="173"/>
      <c r="TCJ62" s="173"/>
      <c r="TCK62" s="173"/>
      <c r="TCL62" s="173"/>
      <c r="TCM62" s="173"/>
      <c r="TCN62" s="173"/>
      <c r="TCO62" s="173"/>
      <c r="TCP62" s="173"/>
      <c r="TCQ62" s="173"/>
      <c r="TCR62" s="173"/>
      <c r="TCS62" s="173"/>
      <c r="TCT62" s="173"/>
      <c r="TCU62" s="173"/>
      <c r="TCV62" s="173"/>
      <c r="TCW62" s="173"/>
      <c r="TCX62" s="173"/>
      <c r="TCY62" s="173"/>
      <c r="TCZ62" s="173"/>
      <c r="TDA62" s="173"/>
      <c r="TDB62" s="173"/>
      <c r="TDC62" s="173"/>
      <c r="TDD62" s="173"/>
      <c r="TDE62" s="173"/>
      <c r="TDF62" s="173"/>
      <c r="TDG62" s="173"/>
      <c r="TDH62" s="173"/>
      <c r="TDI62" s="173"/>
      <c r="TDJ62" s="173"/>
      <c r="TDK62" s="173"/>
      <c r="TDL62" s="173"/>
      <c r="TDM62" s="173"/>
      <c r="TDN62" s="173"/>
      <c r="TDO62" s="173"/>
      <c r="TDP62" s="173"/>
      <c r="TDQ62" s="173"/>
      <c r="TDR62" s="173"/>
      <c r="TDS62" s="173"/>
      <c r="TDT62" s="173"/>
      <c r="TDU62" s="173"/>
      <c r="TDV62" s="173"/>
      <c r="TDW62" s="173"/>
      <c r="TDX62" s="173"/>
      <c r="TDY62" s="173"/>
      <c r="TDZ62" s="173"/>
      <c r="TEA62" s="173"/>
      <c r="TEB62" s="173"/>
      <c r="TEC62" s="173"/>
      <c r="TED62" s="173"/>
      <c r="TEE62" s="173"/>
      <c r="TEF62" s="173"/>
      <c r="TEG62" s="173"/>
      <c r="TEH62" s="173"/>
      <c r="TEI62" s="173"/>
      <c r="TEJ62" s="173"/>
      <c r="TEK62" s="173"/>
      <c r="TEL62" s="173"/>
      <c r="TEM62" s="173"/>
      <c r="TEN62" s="173"/>
      <c r="TEO62" s="173"/>
      <c r="TEP62" s="173"/>
      <c r="TEQ62" s="173"/>
      <c r="TER62" s="173"/>
      <c r="TES62" s="173"/>
      <c r="TET62" s="173"/>
      <c r="TEU62" s="173"/>
      <c r="TEV62" s="173"/>
      <c r="TEW62" s="173"/>
      <c r="TEX62" s="173"/>
      <c r="TEY62" s="173"/>
      <c r="TEZ62" s="173"/>
      <c r="TFA62" s="173"/>
      <c r="TFB62" s="173"/>
      <c r="TFC62" s="173"/>
      <c r="TFD62" s="173"/>
      <c r="TFE62" s="173"/>
      <c r="TFF62" s="173"/>
      <c r="TFG62" s="173"/>
      <c r="TFH62" s="173"/>
      <c r="TFI62" s="173"/>
      <c r="TFJ62" s="173"/>
      <c r="TFK62" s="173"/>
      <c r="TFL62" s="173"/>
      <c r="TFM62" s="173"/>
      <c r="TFN62" s="173"/>
      <c r="TFO62" s="173"/>
      <c r="TFP62" s="173"/>
      <c r="TFQ62" s="173"/>
      <c r="TFR62" s="173"/>
      <c r="TFS62" s="173"/>
      <c r="TFT62" s="173"/>
      <c r="TFU62" s="173"/>
      <c r="TFV62" s="173"/>
      <c r="TFW62" s="173"/>
      <c r="TFX62" s="173"/>
      <c r="TFY62" s="173"/>
      <c r="TFZ62" s="173"/>
      <c r="TGA62" s="173"/>
      <c r="TGB62" s="173"/>
      <c r="TGC62" s="173"/>
      <c r="TGD62" s="173"/>
      <c r="TGE62" s="173"/>
      <c r="TGF62" s="173"/>
      <c r="TGG62" s="173"/>
      <c r="TGH62" s="173"/>
      <c r="TGI62" s="173"/>
      <c r="TGJ62" s="173"/>
      <c r="TGK62" s="173"/>
      <c r="TGL62" s="173"/>
      <c r="TGM62" s="173"/>
      <c r="TGN62" s="173"/>
      <c r="TGO62" s="173"/>
      <c r="TGP62" s="173"/>
      <c r="TGQ62" s="173"/>
      <c r="TGR62" s="173"/>
      <c r="TGS62" s="173"/>
      <c r="TGT62" s="173"/>
      <c r="TGU62" s="173"/>
      <c r="TGV62" s="173"/>
      <c r="TGW62" s="173"/>
      <c r="TGX62" s="173"/>
      <c r="TGY62" s="173"/>
      <c r="TGZ62" s="173"/>
      <c r="THA62" s="173"/>
      <c r="THB62" s="173"/>
      <c r="THC62" s="173"/>
      <c r="THD62" s="173"/>
      <c r="THE62" s="173"/>
      <c r="THF62" s="173"/>
      <c r="THG62" s="173"/>
      <c r="THH62" s="173"/>
      <c r="THI62" s="173"/>
      <c r="THJ62" s="173"/>
      <c r="THK62" s="173"/>
      <c r="THL62" s="173"/>
      <c r="THM62" s="173"/>
      <c r="THN62" s="173"/>
      <c r="THO62" s="173"/>
      <c r="THP62" s="173"/>
      <c r="THQ62" s="173"/>
      <c r="THR62" s="173"/>
      <c r="THS62" s="173"/>
      <c r="THT62" s="173"/>
      <c r="THU62" s="173"/>
      <c r="THV62" s="173"/>
      <c r="THW62" s="173"/>
      <c r="THX62" s="173"/>
      <c r="THY62" s="173"/>
      <c r="THZ62" s="173"/>
      <c r="TIA62" s="173"/>
      <c r="TIB62" s="173"/>
      <c r="TIC62" s="173"/>
      <c r="TID62" s="173"/>
      <c r="TIE62" s="173"/>
      <c r="TIF62" s="173"/>
      <c r="TIG62" s="173"/>
      <c r="TIH62" s="173"/>
      <c r="TII62" s="173"/>
      <c r="TIJ62" s="173"/>
      <c r="TIK62" s="173"/>
      <c r="TIL62" s="173"/>
      <c r="TIM62" s="173"/>
      <c r="TIN62" s="173"/>
      <c r="TIO62" s="173"/>
      <c r="TIP62" s="173"/>
      <c r="TIQ62" s="173"/>
      <c r="TIR62" s="173"/>
      <c r="TIS62" s="173"/>
      <c r="TIT62" s="173"/>
      <c r="TIU62" s="173"/>
      <c r="TIV62" s="173"/>
      <c r="TIW62" s="173"/>
      <c r="TIX62" s="173"/>
      <c r="TIY62" s="173"/>
      <c r="TIZ62" s="173"/>
      <c r="TJA62" s="173"/>
      <c r="TJB62" s="173"/>
      <c r="TJC62" s="173"/>
      <c r="TJD62" s="173"/>
      <c r="TJE62" s="173"/>
      <c r="TJF62" s="173"/>
      <c r="TJG62" s="173"/>
      <c r="TJH62" s="173"/>
      <c r="TJI62" s="173"/>
      <c r="TJJ62" s="173"/>
      <c r="TJK62" s="173"/>
      <c r="TJL62" s="173"/>
      <c r="TJM62" s="173"/>
      <c r="TJN62" s="173"/>
      <c r="TJO62" s="173"/>
      <c r="TJP62" s="173"/>
      <c r="TJQ62" s="173"/>
      <c r="TJR62" s="173"/>
      <c r="TJS62" s="173"/>
      <c r="TJT62" s="173"/>
      <c r="TJU62" s="173"/>
      <c r="TJV62" s="173"/>
      <c r="TJW62" s="173"/>
      <c r="TJX62" s="173"/>
      <c r="TJY62" s="173"/>
      <c r="TJZ62" s="173"/>
      <c r="TKA62" s="173"/>
      <c r="TKB62" s="173"/>
      <c r="TKC62" s="173"/>
      <c r="TKD62" s="173"/>
      <c r="TKE62" s="173"/>
      <c r="TKF62" s="173"/>
      <c r="TKG62" s="173"/>
      <c r="TKH62" s="173"/>
      <c r="TKI62" s="173"/>
      <c r="TKJ62" s="173"/>
      <c r="TKK62" s="173"/>
      <c r="TKL62" s="173"/>
      <c r="TKM62" s="173"/>
      <c r="TKN62" s="173"/>
      <c r="TKO62" s="173"/>
      <c r="TKP62" s="173"/>
      <c r="TKQ62" s="173"/>
      <c r="TKR62" s="173"/>
      <c r="TKS62" s="173"/>
      <c r="TKT62" s="173"/>
      <c r="TKU62" s="173"/>
      <c r="TKV62" s="173"/>
      <c r="TKW62" s="173"/>
      <c r="TKX62" s="173"/>
      <c r="TKY62" s="173"/>
      <c r="TKZ62" s="173"/>
      <c r="TLA62" s="173"/>
      <c r="TLB62" s="173"/>
      <c r="TLC62" s="173"/>
      <c r="TLD62" s="173"/>
      <c r="TLE62" s="173"/>
      <c r="TLF62" s="173"/>
      <c r="TLG62" s="173"/>
      <c r="TLH62" s="173"/>
      <c r="TLI62" s="173"/>
      <c r="TLJ62" s="173"/>
      <c r="TLK62" s="173"/>
      <c r="TLL62" s="173"/>
      <c r="TLM62" s="173"/>
      <c r="TLN62" s="173"/>
      <c r="TLO62" s="173"/>
      <c r="TLP62" s="173"/>
      <c r="TLQ62" s="173"/>
      <c r="TLR62" s="173"/>
      <c r="TLS62" s="173"/>
      <c r="TLT62" s="173"/>
      <c r="TLU62" s="173"/>
      <c r="TLV62" s="173"/>
      <c r="TLW62" s="173"/>
      <c r="TLX62" s="173"/>
      <c r="TLY62" s="173"/>
      <c r="TLZ62" s="173"/>
      <c r="TMA62" s="173"/>
      <c r="TMB62" s="173"/>
      <c r="TMC62" s="173"/>
      <c r="TMD62" s="173"/>
      <c r="TME62" s="173"/>
      <c r="TMF62" s="173"/>
      <c r="TMG62" s="173"/>
      <c r="TMH62" s="173"/>
      <c r="TMI62" s="173"/>
      <c r="TMJ62" s="173"/>
      <c r="TMK62" s="173"/>
      <c r="TML62" s="173"/>
      <c r="TMM62" s="173"/>
      <c r="TMN62" s="173"/>
      <c r="TMO62" s="173"/>
      <c r="TMP62" s="173"/>
      <c r="TMQ62" s="173"/>
      <c r="TMR62" s="173"/>
      <c r="TMS62" s="173"/>
      <c r="TMT62" s="173"/>
      <c r="TMU62" s="173"/>
      <c r="TMV62" s="173"/>
      <c r="TMW62" s="173"/>
      <c r="TMX62" s="173"/>
      <c r="TMY62" s="173"/>
      <c r="TMZ62" s="173"/>
      <c r="TNA62" s="173"/>
      <c r="TNB62" s="173"/>
      <c r="TNC62" s="173"/>
      <c r="TND62" s="173"/>
      <c r="TNE62" s="173"/>
      <c r="TNF62" s="173"/>
      <c r="TNG62" s="173"/>
      <c r="TNH62" s="173"/>
      <c r="TNI62" s="173"/>
      <c r="TNJ62" s="173"/>
      <c r="TNK62" s="173"/>
      <c r="TNL62" s="173"/>
      <c r="TNM62" s="173"/>
      <c r="TNN62" s="173"/>
      <c r="TNO62" s="173"/>
      <c r="TNP62" s="173"/>
      <c r="TNQ62" s="173"/>
      <c r="TNR62" s="173"/>
      <c r="TNS62" s="173"/>
      <c r="TNT62" s="173"/>
      <c r="TNU62" s="173"/>
      <c r="TNV62" s="173"/>
      <c r="TNW62" s="173"/>
      <c r="TNX62" s="173"/>
      <c r="TNY62" s="173"/>
      <c r="TNZ62" s="173"/>
      <c r="TOA62" s="173"/>
      <c r="TOB62" s="173"/>
      <c r="TOC62" s="173"/>
      <c r="TOD62" s="173"/>
      <c r="TOE62" s="173"/>
      <c r="TOF62" s="173"/>
      <c r="TOG62" s="173"/>
      <c r="TOH62" s="173"/>
      <c r="TOI62" s="173"/>
      <c r="TOJ62" s="173"/>
      <c r="TOK62" s="173"/>
      <c r="TOL62" s="173"/>
      <c r="TOM62" s="173"/>
      <c r="TON62" s="173"/>
      <c r="TOO62" s="173"/>
      <c r="TOP62" s="173"/>
      <c r="TOQ62" s="173"/>
      <c r="TOR62" s="173"/>
      <c r="TOS62" s="173"/>
      <c r="TOT62" s="173"/>
      <c r="TOU62" s="173"/>
      <c r="TOV62" s="173"/>
      <c r="TOW62" s="173"/>
      <c r="TOX62" s="173"/>
      <c r="TOY62" s="173"/>
      <c r="TOZ62" s="173"/>
      <c r="TPA62" s="173"/>
      <c r="TPB62" s="173"/>
      <c r="TPC62" s="173"/>
      <c r="TPD62" s="173"/>
      <c r="TPE62" s="173"/>
      <c r="TPF62" s="173"/>
      <c r="TPG62" s="173"/>
      <c r="TPH62" s="173"/>
      <c r="TPI62" s="173"/>
      <c r="TPJ62" s="173"/>
      <c r="TPK62" s="173"/>
      <c r="TPL62" s="173"/>
      <c r="TPM62" s="173"/>
      <c r="TPN62" s="173"/>
      <c r="TPO62" s="173"/>
      <c r="TPP62" s="173"/>
      <c r="TPQ62" s="173"/>
      <c r="TPR62" s="173"/>
      <c r="TPS62" s="173"/>
      <c r="TPT62" s="173"/>
      <c r="TPU62" s="173"/>
      <c r="TPV62" s="173"/>
      <c r="TPW62" s="173"/>
      <c r="TPX62" s="173"/>
      <c r="TPY62" s="173"/>
      <c r="TPZ62" s="173"/>
      <c r="TQA62" s="173"/>
      <c r="TQB62" s="173"/>
      <c r="TQC62" s="173"/>
      <c r="TQD62" s="173"/>
      <c r="TQE62" s="173"/>
      <c r="TQF62" s="173"/>
      <c r="TQG62" s="173"/>
      <c r="TQH62" s="173"/>
      <c r="TQI62" s="173"/>
      <c r="TQJ62" s="173"/>
      <c r="TQK62" s="173"/>
      <c r="TQL62" s="173"/>
      <c r="TQM62" s="173"/>
      <c r="TQN62" s="173"/>
      <c r="TQO62" s="173"/>
      <c r="TQP62" s="173"/>
      <c r="TQQ62" s="173"/>
      <c r="TQR62" s="173"/>
      <c r="TQS62" s="173"/>
      <c r="TQT62" s="173"/>
      <c r="TQU62" s="173"/>
      <c r="TQV62" s="173"/>
      <c r="TQW62" s="173"/>
      <c r="TQX62" s="173"/>
      <c r="TQY62" s="173"/>
      <c r="TQZ62" s="173"/>
      <c r="TRA62" s="173"/>
      <c r="TRB62" s="173"/>
      <c r="TRC62" s="173"/>
      <c r="TRD62" s="173"/>
      <c r="TRE62" s="173"/>
      <c r="TRF62" s="173"/>
      <c r="TRG62" s="173"/>
      <c r="TRH62" s="173"/>
      <c r="TRI62" s="173"/>
      <c r="TRJ62" s="173"/>
      <c r="TRK62" s="173"/>
      <c r="TRL62" s="173"/>
      <c r="TRM62" s="173"/>
      <c r="TRN62" s="173"/>
      <c r="TRO62" s="173"/>
      <c r="TRP62" s="173"/>
      <c r="TRQ62" s="173"/>
      <c r="TRR62" s="173"/>
      <c r="TRS62" s="173"/>
      <c r="TRT62" s="173"/>
      <c r="TRU62" s="173"/>
      <c r="TRV62" s="173"/>
      <c r="TRW62" s="173"/>
      <c r="TRX62" s="173"/>
      <c r="TRY62" s="173"/>
      <c r="TRZ62" s="173"/>
      <c r="TSA62" s="173"/>
      <c r="TSB62" s="173"/>
      <c r="TSC62" s="173"/>
      <c r="TSD62" s="173"/>
      <c r="TSE62" s="173"/>
      <c r="TSF62" s="173"/>
      <c r="TSG62" s="173"/>
      <c r="TSH62" s="173"/>
      <c r="TSI62" s="173"/>
      <c r="TSJ62" s="173"/>
      <c r="TSK62" s="173"/>
      <c r="TSL62" s="173"/>
      <c r="TSM62" s="173"/>
      <c r="TSN62" s="173"/>
      <c r="TSO62" s="173"/>
      <c r="TSP62" s="173"/>
      <c r="TSQ62" s="173"/>
      <c r="TSR62" s="173"/>
      <c r="TSS62" s="173"/>
      <c r="TST62" s="173"/>
      <c r="TSU62" s="173"/>
      <c r="TSV62" s="173"/>
      <c r="TSW62" s="173"/>
      <c r="TSX62" s="173"/>
      <c r="TSY62" s="173"/>
      <c r="TSZ62" s="173"/>
      <c r="TTA62" s="173"/>
      <c r="TTB62" s="173"/>
      <c r="TTC62" s="173"/>
      <c r="TTD62" s="173"/>
      <c r="TTE62" s="173"/>
      <c r="TTF62" s="173"/>
      <c r="TTG62" s="173"/>
      <c r="TTH62" s="173"/>
      <c r="TTI62" s="173"/>
      <c r="TTJ62" s="173"/>
      <c r="TTK62" s="173"/>
      <c r="TTL62" s="173"/>
      <c r="TTM62" s="173"/>
      <c r="TTN62" s="173"/>
      <c r="TTO62" s="173"/>
      <c r="TTP62" s="173"/>
      <c r="TTQ62" s="173"/>
      <c r="TTR62" s="173"/>
      <c r="TTS62" s="173"/>
      <c r="TTT62" s="173"/>
      <c r="TTU62" s="173"/>
      <c r="TTV62" s="173"/>
      <c r="TTW62" s="173"/>
      <c r="TTX62" s="173"/>
      <c r="TTY62" s="173"/>
      <c r="TTZ62" s="173"/>
      <c r="TUA62" s="173"/>
      <c r="TUB62" s="173"/>
      <c r="TUC62" s="173"/>
      <c r="TUD62" s="173"/>
      <c r="TUE62" s="173"/>
      <c r="TUF62" s="173"/>
      <c r="TUG62" s="173"/>
      <c r="TUH62" s="173"/>
      <c r="TUI62" s="173"/>
      <c r="TUJ62" s="173"/>
      <c r="TUK62" s="173"/>
      <c r="TUL62" s="173"/>
      <c r="TUM62" s="173"/>
      <c r="TUN62" s="173"/>
      <c r="TUO62" s="173"/>
      <c r="TUP62" s="173"/>
      <c r="TUQ62" s="173"/>
      <c r="TUR62" s="173"/>
      <c r="TUS62" s="173"/>
      <c r="TUT62" s="173"/>
      <c r="TUU62" s="173"/>
      <c r="TUV62" s="173"/>
      <c r="TUW62" s="173"/>
      <c r="TUX62" s="173"/>
      <c r="TUY62" s="173"/>
      <c r="TUZ62" s="173"/>
      <c r="TVA62" s="173"/>
      <c r="TVB62" s="173"/>
      <c r="TVC62" s="173"/>
      <c r="TVD62" s="173"/>
      <c r="TVE62" s="173"/>
      <c r="TVF62" s="173"/>
      <c r="TVG62" s="173"/>
      <c r="TVH62" s="173"/>
      <c r="TVI62" s="173"/>
      <c r="TVJ62" s="173"/>
      <c r="TVK62" s="173"/>
      <c r="TVL62" s="173"/>
      <c r="TVM62" s="173"/>
      <c r="TVN62" s="173"/>
      <c r="TVO62" s="173"/>
      <c r="TVP62" s="173"/>
      <c r="TVQ62" s="173"/>
      <c r="TVR62" s="173"/>
      <c r="TVS62" s="173"/>
      <c r="TVT62" s="173"/>
      <c r="TVU62" s="173"/>
      <c r="TVV62" s="173"/>
      <c r="TVW62" s="173"/>
      <c r="TVX62" s="173"/>
      <c r="TVY62" s="173"/>
      <c r="TVZ62" s="173"/>
      <c r="TWA62" s="173"/>
      <c r="TWB62" s="173"/>
      <c r="TWC62" s="173"/>
      <c r="TWD62" s="173"/>
      <c r="TWE62" s="173"/>
      <c r="TWF62" s="173"/>
      <c r="TWG62" s="173"/>
      <c r="TWH62" s="173"/>
      <c r="TWI62" s="173"/>
      <c r="TWJ62" s="173"/>
      <c r="TWK62" s="173"/>
      <c r="TWL62" s="173"/>
      <c r="TWM62" s="173"/>
      <c r="TWN62" s="173"/>
      <c r="TWO62" s="173"/>
      <c r="TWP62" s="173"/>
      <c r="TWQ62" s="173"/>
      <c r="TWR62" s="173"/>
      <c r="TWS62" s="173"/>
      <c r="TWT62" s="173"/>
      <c r="TWU62" s="173"/>
      <c r="TWV62" s="173"/>
      <c r="TWW62" s="173"/>
      <c r="TWX62" s="173"/>
      <c r="TWY62" s="173"/>
      <c r="TWZ62" s="173"/>
      <c r="TXA62" s="173"/>
      <c r="TXB62" s="173"/>
      <c r="TXC62" s="173"/>
      <c r="TXD62" s="173"/>
      <c r="TXE62" s="173"/>
      <c r="TXF62" s="173"/>
      <c r="TXG62" s="173"/>
      <c r="TXH62" s="173"/>
      <c r="TXI62" s="173"/>
      <c r="TXJ62" s="173"/>
      <c r="TXK62" s="173"/>
      <c r="TXL62" s="173"/>
      <c r="TXM62" s="173"/>
      <c r="TXN62" s="173"/>
      <c r="TXO62" s="173"/>
      <c r="TXP62" s="173"/>
      <c r="TXQ62" s="173"/>
      <c r="TXR62" s="173"/>
      <c r="TXS62" s="173"/>
      <c r="TXT62" s="173"/>
      <c r="TXU62" s="173"/>
      <c r="TXV62" s="173"/>
      <c r="TXW62" s="173"/>
      <c r="TXX62" s="173"/>
      <c r="TXY62" s="173"/>
      <c r="TXZ62" s="173"/>
      <c r="TYA62" s="173"/>
      <c r="TYB62" s="173"/>
      <c r="TYC62" s="173"/>
      <c r="TYD62" s="173"/>
      <c r="TYE62" s="173"/>
      <c r="TYF62" s="173"/>
      <c r="TYG62" s="173"/>
      <c r="TYH62" s="173"/>
      <c r="TYI62" s="173"/>
      <c r="TYJ62" s="173"/>
      <c r="TYK62" s="173"/>
      <c r="TYL62" s="173"/>
      <c r="TYM62" s="173"/>
      <c r="TYN62" s="173"/>
      <c r="TYO62" s="173"/>
      <c r="TYP62" s="173"/>
      <c r="TYQ62" s="173"/>
      <c r="TYR62" s="173"/>
      <c r="TYS62" s="173"/>
      <c r="TYT62" s="173"/>
      <c r="TYU62" s="173"/>
      <c r="TYV62" s="173"/>
      <c r="TYW62" s="173"/>
      <c r="TYX62" s="173"/>
      <c r="TYY62" s="173"/>
      <c r="TYZ62" s="173"/>
      <c r="TZA62" s="173"/>
      <c r="TZB62" s="173"/>
      <c r="TZC62" s="173"/>
      <c r="TZD62" s="173"/>
      <c r="TZE62" s="173"/>
      <c r="TZF62" s="173"/>
      <c r="TZG62" s="173"/>
      <c r="TZH62" s="173"/>
      <c r="TZI62" s="173"/>
      <c r="TZJ62" s="173"/>
      <c r="TZK62" s="173"/>
      <c r="TZL62" s="173"/>
      <c r="TZM62" s="173"/>
      <c r="TZN62" s="173"/>
      <c r="TZO62" s="173"/>
      <c r="TZP62" s="173"/>
      <c r="TZQ62" s="173"/>
      <c r="TZR62" s="173"/>
      <c r="TZS62" s="173"/>
      <c r="TZT62" s="173"/>
      <c r="TZU62" s="173"/>
      <c r="TZV62" s="173"/>
      <c r="TZW62" s="173"/>
      <c r="TZX62" s="173"/>
      <c r="TZY62" s="173"/>
      <c r="TZZ62" s="173"/>
      <c r="UAA62" s="173"/>
      <c r="UAB62" s="173"/>
      <c r="UAC62" s="173"/>
      <c r="UAD62" s="173"/>
      <c r="UAE62" s="173"/>
      <c r="UAF62" s="173"/>
      <c r="UAG62" s="173"/>
      <c r="UAH62" s="173"/>
      <c r="UAI62" s="173"/>
      <c r="UAJ62" s="173"/>
      <c r="UAK62" s="173"/>
      <c r="UAL62" s="173"/>
      <c r="UAM62" s="173"/>
      <c r="UAN62" s="173"/>
      <c r="UAO62" s="173"/>
      <c r="UAP62" s="173"/>
      <c r="UAQ62" s="173"/>
      <c r="UAR62" s="173"/>
      <c r="UAS62" s="173"/>
      <c r="UAT62" s="173"/>
      <c r="UAU62" s="173"/>
      <c r="UAV62" s="173"/>
      <c r="UAW62" s="173"/>
      <c r="UAX62" s="173"/>
      <c r="UAY62" s="173"/>
      <c r="UAZ62" s="173"/>
      <c r="UBA62" s="173"/>
      <c r="UBB62" s="173"/>
      <c r="UBC62" s="173"/>
      <c r="UBD62" s="173"/>
      <c r="UBE62" s="173"/>
      <c r="UBF62" s="173"/>
      <c r="UBG62" s="173"/>
      <c r="UBH62" s="173"/>
      <c r="UBI62" s="173"/>
      <c r="UBJ62" s="173"/>
      <c r="UBK62" s="173"/>
      <c r="UBL62" s="173"/>
      <c r="UBM62" s="173"/>
      <c r="UBN62" s="173"/>
      <c r="UBO62" s="173"/>
      <c r="UBP62" s="173"/>
      <c r="UBQ62" s="173"/>
      <c r="UBR62" s="173"/>
      <c r="UBS62" s="173"/>
      <c r="UBT62" s="173"/>
      <c r="UBU62" s="173"/>
      <c r="UBV62" s="173"/>
      <c r="UBW62" s="173"/>
      <c r="UBX62" s="173"/>
      <c r="UBY62" s="173"/>
      <c r="UBZ62" s="173"/>
      <c r="UCA62" s="173"/>
      <c r="UCB62" s="173"/>
      <c r="UCC62" s="173"/>
      <c r="UCD62" s="173"/>
      <c r="UCE62" s="173"/>
      <c r="UCF62" s="173"/>
      <c r="UCG62" s="173"/>
      <c r="UCH62" s="173"/>
      <c r="UCI62" s="173"/>
      <c r="UCJ62" s="173"/>
      <c r="UCK62" s="173"/>
      <c r="UCL62" s="173"/>
      <c r="UCM62" s="173"/>
      <c r="UCN62" s="173"/>
      <c r="UCO62" s="173"/>
      <c r="UCP62" s="173"/>
      <c r="UCQ62" s="173"/>
      <c r="UCR62" s="173"/>
      <c r="UCS62" s="173"/>
      <c r="UCT62" s="173"/>
      <c r="UCU62" s="173"/>
      <c r="UCV62" s="173"/>
      <c r="UCW62" s="173"/>
      <c r="UCX62" s="173"/>
      <c r="UCY62" s="173"/>
      <c r="UCZ62" s="173"/>
      <c r="UDA62" s="173"/>
      <c r="UDB62" s="173"/>
      <c r="UDC62" s="173"/>
      <c r="UDD62" s="173"/>
      <c r="UDE62" s="173"/>
      <c r="UDF62" s="173"/>
      <c r="UDG62" s="173"/>
      <c r="UDH62" s="173"/>
      <c r="UDI62" s="173"/>
      <c r="UDJ62" s="173"/>
      <c r="UDK62" s="173"/>
      <c r="UDL62" s="173"/>
      <c r="UDM62" s="173"/>
      <c r="UDN62" s="173"/>
      <c r="UDO62" s="173"/>
      <c r="UDP62" s="173"/>
      <c r="UDQ62" s="173"/>
      <c r="UDR62" s="173"/>
      <c r="UDS62" s="173"/>
      <c r="UDT62" s="173"/>
      <c r="UDU62" s="173"/>
      <c r="UDV62" s="173"/>
      <c r="UDW62" s="173"/>
      <c r="UDX62" s="173"/>
      <c r="UDY62" s="173"/>
      <c r="UDZ62" s="173"/>
      <c r="UEA62" s="173"/>
      <c r="UEB62" s="173"/>
      <c r="UEC62" s="173"/>
      <c r="UED62" s="173"/>
      <c r="UEE62" s="173"/>
      <c r="UEF62" s="173"/>
      <c r="UEG62" s="173"/>
      <c r="UEH62" s="173"/>
      <c r="UEI62" s="173"/>
      <c r="UEJ62" s="173"/>
      <c r="UEK62" s="173"/>
      <c r="UEL62" s="173"/>
      <c r="UEM62" s="173"/>
      <c r="UEN62" s="173"/>
      <c r="UEO62" s="173"/>
      <c r="UEP62" s="173"/>
      <c r="UEQ62" s="173"/>
      <c r="UER62" s="173"/>
      <c r="UES62" s="173"/>
      <c r="UET62" s="173"/>
      <c r="UEU62" s="173"/>
      <c r="UEV62" s="173"/>
      <c r="UEW62" s="173"/>
      <c r="UEX62" s="173"/>
      <c r="UEY62" s="173"/>
      <c r="UEZ62" s="173"/>
      <c r="UFA62" s="173"/>
      <c r="UFB62" s="173"/>
      <c r="UFC62" s="173"/>
      <c r="UFD62" s="173"/>
      <c r="UFE62" s="173"/>
      <c r="UFF62" s="173"/>
      <c r="UFG62" s="173"/>
      <c r="UFH62" s="173"/>
      <c r="UFI62" s="173"/>
      <c r="UFJ62" s="173"/>
      <c r="UFK62" s="173"/>
      <c r="UFL62" s="173"/>
      <c r="UFM62" s="173"/>
      <c r="UFN62" s="173"/>
      <c r="UFO62" s="173"/>
      <c r="UFP62" s="173"/>
      <c r="UFQ62" s="173"/>
      <c r="UFR62" s="173"/>
      <c r="UFS62" s="173"/>
      <c r="UFT62" s="173"/>
      <c r="UFU62" s="173"/>
      <c r="UFV62" s="173"/>
      <c r="UFW62" s="173"/>
      <c r="UFX62" s="173"/>
      <c r="UFY62" s="173"/>
      <c r="UFZ62" s="173"/>
      <c r="UGA62" s="173"/>
      <c r="UGB62" s="173"/>
      <c r="UGC62" s="173"/>
      <c r="UGD62" s="173"/>
      <c r="UGE62" s="173"/>
      <c r="UGF62" s="173"/>
      <c r="UGG62" s="173"/>
      <c r="UGH62" s="173"/>
      <c r="UGI62" s="173"/>
      <c r="UGJ62" s="173"/>
      <c r="UGK62" s="173"/>
      <c r="UGL62" s="173"/>
      <c r="UGM62" s="173"/>
      <c r="UGN62" s="173"/>
      <c r="UGO62" s="173"/>
      <c r="UGP62" s="173"/>
      <c r="UGQ62" s="173"/>
      <c r="UGR62" s="173"/>
      <c r="UGS62" s="173"/>
      <c r="UGT62" s="173"/>
      <c r="UGU62" s="173"/>
      <c r="UGV62" s="173"/>
      <c r="UGW62" s="173"/>
      <c r="UGX62" s="173"/>
      <c r="UGY62" s="173"/>
      <c r="UGZ62" s="173"/>
      <c r="UHA62" s="173"/>
      <c r="UHB62" s="173"/>
      <c r="UHC62" s="173"/>
      <c r="UHD62" s="173"/>
      <c r="UHE62" s="173"/>
      <c r="UHF62" s="173"/>
      <c r="UHG62" s="173"/>
      <c r="UHH62" s="173"/>
      <c r="UHI62" s="173"/>
      <c r="UHJ62" s="173"/>
      <c r="UHK62" s="173"/>
      <c r="UHL62" s="173"/>
      <c r="UHM62" s="173"/>
      <c r="UHN62" s="173"/>
      <c r="UHO62" s="173"/>
      <c r="UHP62" s="173"/>
      <c r="UHQ62" s="173"/>
      <c r="UHR62" s="173"/>
      <c r="UHS62" s="173"/>
      <c r="UHT62" s="173"/>
      <c r="UHU62" s="173"/>
      <c r="UHV62" s="173"/>
      <c r="UHW62" s="173"/>
      <c r="UHX62" s="173"/>
      <c r="UHY62" s="173"/>
      <c r="UHZ62" s="173"/>
      <c r="UIA62" s="173"/>
      <c r="UIB62" s="173"/>
      <c r="UIC62" s="173"/>
      <c r="UID62" s="173"/>
      <c r="UIE62" s="173"/>
      <c r="UIF62" s="173"/>
      <c r="UIG62" s="173"/>
      <c r="UIH62" s="173"/>
      <c r="UII62" s="173"/>
      <c r="UIJ62" s="173"/>
      <c r="UIK62" s="173"/>
      <c r="UIL62" s="173"/>
      <c r="UIM62" s="173"/>
      <c r="UIN62" s="173"/>
      <c r="UIO62" s="173"/>
      <c r="UIP62" s="173"/>
      <c r="UIQ62" s="173"/>
      <c r="UIR62" s="173"/>
      <c r="UIS62" s="173"/>
      <c r="UIT62" s="173"/>
      <c r="UIU62" s="173"/>
      <c r="UIV62" s="173"/>
      <c r="UIW62" s="173"/>
      <c r="UIX62" s="173"/>
      <c r="UIY62" s="173"/>
      <c r="UIZ62" s="173"/>
      <c r="UJA62" s="173"/>
      <c r="UJB62" s="173"/>
      <c r="UJC62" s="173"/>
      <c r="UJD62" s="173"/>
      <c r="UJE62" s="173"/>
      <c r="UJF62" s="173"/>
      <c r="UJG62" s="173"/>
      <c r="UJH62" s="173"/>
      <c r="UJI62" s="173"/>
      <c r="UJJ62" s="173"/>
      <c r="UJK62" s="173"/>
      <c r="UJL62" s="173"/>
      <c r="UJM62" s="173"/>
      <c r="UJN62" s="173"/>
      <c r="UJO62" s="173"/>
      <c r="UJP62" s="173"/>
      <c r="UJQ62" s="173"/>
      <c r="UJR62" s="173"/>
      <c r="UJS62" s="173"/>
      <c r="UJT62" s="173"/>
      <c r="UJU62" s="173"/>
      <c r="UJV62" s="173"/>
      <c r="UJW62" s="173"/>
      <c r="UJX62" s="173"/>
      <c r="UJY62" s="173"/>
      <c r="UJZ62" s="173"/>
      <c r="UKA62" s="173"/>
      <c r="UKB62" s="173"/>
      <c r="UKC62" s="173"/>
      <c r="UKD62" s="173"/>
      <c r="UKE62" s="173"/>
      <c r="UKF62" s="173"/>
      <c r="UKG62" s="173"/>
      <c r="UKH62" s="173"/>
      <c r="UKI62" s="173"/>
      <c r="UKJ62" s="173"/>
      <c r="UKK62" s="173"/>
      <c r="UKL62" s="173"/>
      <c r="UKM62" s="173"/>
      <c r="UKN62" s="173"/>
      <c r="UKO62" s="173"/>
      <c r="UKP62" s="173"/>
      <c r="UKQ62" s="173"/>
      <c r="UKR62" s="173"/>
      <c r="UKS62" s="173"/>
      <c r="UKT62" s="173"/>
      <c r="UKU62" s="173"/>
      <c r="UKV62" s="173"/>
      <c r="UKW62" s="173"/>
      <c r="UKX62" s="173"/>
      <c r="UKY62" s="173"/>
      <c r="UKZ62" s="173"/>
      <c r="ULA62" s="173"/>
      <c r="ULB62" s="173"/>
      <c r="ULC62" s="173"/>
      <c r="ULD62" s="173"/>
      <c r="ULE62" s="173"/>
      <c r="ULF62" s="173"/>
      <c r="ULG62" s="173"/>
      <c r="ULH62" s="173"/>
      <c r="ULI62" s="173"/>
      <c r="ULJ62" s="173"/>
      <c r="ULK62" s="173"/>
      <c r="ULL62" s="173"/>
      <c r="ULM62" s="173"/>
      <c r="ULN62" s="173"/>
      <c r="ULO62" s="173"/>
      <c r="ULP62" s="173"/>
      <c r="ULQ62" s="173"/>
      <c r="ULR62" s="173"/>
      <c r="ULS62" s="173"/>
      <c r="ULT62" s="173"/>
      <c r="ULU62" s="173"/>
      <c r="ULV62" s="173"/>
      <c r="ULW62" s="173"/>
      <c r="ULX62" s="173"/>
      <c r="ULY62" s="173"/>
      <c r="ULZ62" s="173"/>
      <c r="UMA62" s="173"/>
      <c r="UMB62" s="173"/>
      <c r="UMC62" s="173"/>
      <c r="UMD62" s="173"/>
      <c r="UME62" s="173"/>
      <c r="UMF62" s="173"/>
      <c r="UMG62" s="173"/>
      <c r="UMH62" s="173"/>
      <c r="UMI62" s="173"/>
      <c r="UMJ62" s="173"/>
      <c r="UMK62" s="173"/>
      <c r="UML62" s="173"/>
      <c r="UMM62" s="173"/>
      <c r="UMN62" s="173"/>
      <c r="UMO62" s="173"/>
      <c r="UMP62" s="173"/>
      <c r="UMQ62" s="173"/>
      <c r="UMR62" s="173"/>
      <c r="UMS62" s="173"/>
      <c r="UMT62" s="173"/>
      <c r="UMU62" s="173"/>
      <c r="UMV62" s="173"/>
      <c r="UMW62" s="173"/>
      <c r="UMX62" s="173"/>
      <c r="UMY62" s="173"/>
      <c r="UMZ62" s="173"/>
      <c r="UNA62" s="173"/>
      <c r="UNB62" s="173"/>
      <c r="UNC62" s="173"/>
      <c r="UND62" s="173"/>
      <c r="UNE62" s="173"/>
      <c r="UNF62" s="173"/>
      <c r="UNG62" s="173"/>
      <c r="UNH62" s="173"/>
      <c r="UNI62" s="173"/>
      <c r="UNJ62" s="173"/>
      <c r="UNK62" s="173"/>
      <c r="UNL62" s="173"/>
      <c r="UNM62" s="173"/>
      <c r="UNN62" s="173"/>
      <c r="UNO62" s="173"/>
      <c r="UNP62" s="173"/>
      <c r="UNQ62" s="173"/>
      <c r="UNR62" s="173"/>
      <c r="UNS62" s="173"/>
      <c r="UNT62" s="173"/>
      <c r="UNU62" s="173"/>
      <c r="UNV62" s="173"/>
      <c r="UNW62" s="173"/>
      <c r="UNX62" s="173"/>
      <c r="UNY62" s="173"/>
      <c r="UNZ62" s="173"/>
      <c r="UOA62" s="173"/>
      <c r="UOB62" s="173"/>
      <c r="UOC62" s="173"/>
      <c r="UOD62" s="173"/>
      <c r="UOE62" s="173"/>
      <c r="UOF62" s="173"/>
      <c r="UOG62" s="173"/>
      <c r="UOH62" s="173"/>
      <c r="UOI62" s="173"/>
      <c r="UOJ62" s="173"/>
      <c r="UOK62" s="173"/>
      <c r="UOL62" s="173"/>
      <c r="UOM62" s="173"/>
      <c r="UON62" s="173"/>
      <c r="UOO62" s="173"/>
      <c r="UOP62" s="173"/>
      <c r="UOQ62" s="173"/>
      <c r="UOR62" s="173"/>
      <c r="UOS62" s="173"/>
      <c r="UOT62" s="173"/>
      <c r="UOU62" s="173"/>
      <c r="UOV62" s="173"/>
      <c r="UOW62" s="173"/>
      <c r="UOX62" s="173"/>
      <c r="UOY62" s="173"/>
      <c r="UOZ62" s="173"/>
      <c r="UPA62" s="173"/>
      <c r="UPB62" s="173"/>
      <c r="UPC62" s="173"/>
      <c r="UPD62" s="173"/>
      <c r="UPE62" s="173"/>
      <c r="UPF62" s="173"/>
      <c r="UPG62" s="173"/>
      <c r="UPH62" s="173"/>
      <c r="UPI62" s="173"/>
      <c r="UPJ62" s="173"/>
      <c r="UPK62" s="173"/>
      <c r="UPL62" s="173"/>
      <c r="UPM62" s="173"/>
      <c r="UPN62" s="173"/>
      <c r="UPO62" s="173"/>
      <c r="UPP62" s="173"/>
      <c r="UPQ62" s="173"/>
      <c r="UPR62" s="173"/>
      <c r="UPS62" s="173"/>
      <c r="UPT62" s="173"/>
      <c r="UPU62" s="173"/>
      <c r="UPV62" s="173"/>
      <c r="UPW62" s="173"/>
      <c r="UPX62" s="173"/>
      <c r="UPY62" s="173"/>
      <c r="UPZ62" s="173"/>
      <c r="UQA62" s="173"/>
      <c r="UQB62" s="173"/>
      <c r="UQC62" s="173"/>
      <c r="UQD62" s="173"/>
      <c r="UQE62" s="173"/>
      <c r="UQF62" s="173"/>
      <c r="UQG62" s="173"/>
      <c r="UQH62" s="173"/>
      <c r="UQI62" s="173"/>
      <c r="UQJ62" s="173"/>
      <c r="UQK62" s="173"/>
      <c r="UQL62" s="173"/>
      <c r="UQM62" s="173"/>
      <c r="UQN62" s="173"/>
      <c r="UQO62" s="173"/>
      <c r="UQP62" s="173"/>
      <c r="UQQ62" s="173"/>
      <c r="UQR62" s="173"/>
      <c r="UQS62" s="173"/>
      <c r="UQT62" s="173"/>
      <c r="UQU62" s="173"/>
      <c r="UQV62" s="173"/>
      <c r="UQW62" s="173"/>
      <c r="UQX62" s="173"/>
      <c r="UQY62" s="173"/>
      <c r="UQZ62" s="173"/>
      <c r="URA62" s="173"/>
      <c r="URB62" s="173"/>
      <c r="URC62" s="173"/>
      <c r="URD62" s="173"/>
      <c r="URE62" s="173"/>
      <c r="URF62" s="173"/>
      <c r="URG62" s="173"/>
      <c r="URH62" s="173"/>
      <c r="URI62" s="173"/>
      <c r="URJ62" s="173"/>
      <c r="URK62" s="173"/>
      <c r="URL62" s="173"/>
      <c r="URM62" s="173"/>
      <c r="URN62" s="173"/>
      <c r="URO62" s="173"/>
      <c r="URP62" s="173"/>
      <c r="URQ62" s="173"/>
      <c r="URR62" s="173"/>
      <c r="URS62" s="173"/>
      <c r="URT62" s="173"/>
      <c r="URU62" s="173"/>
      <c r="URV62" s="173"/>
      <c r="URW62" s="173"/>
      <c r="URX62" s="173"/>
      <c r="URY62" s="173"/>
      <c r="URZ62" s="173"/>
      <c r="USA62" s="173"/>
      <c r="USB62" s="173"/>
      <c r="USC62" s="173"/>
      <c r="USD62" s="173"/>
      <c r="USE62" s="173"/>
      <c r="USF62" s="173"/>
      <c r="USG62" s="173"/>
      <c r="USH62" s="173"/>
      <c r="USI62" s="173"/>
      <c r="USJ62" s="173"/>
      <c r="USK62" s="173"/>
      <c r="USL62" s="173"/>
      <c r="USM62" s="173"/>
      <c r="USN62" s="173"/>
      <c r="USO62" s="173"/>
      <c r="USP62" s="173"/>
      <c r="USQ62" s="173"/>
      <c r="USR62" s="173"/>
      <c r="USS62" s="173"/>
      <c r="UST62" s="173"/>
      <c r="USU62" s="173"/>
      <c r="USV62" s="173"/>
      <c r="USW62" s="173"/>
      <c r="USX62" s="173"/>
      <c r="USY62" s="173"/>
      <c r="USZ62" s="173"/>
      <c r="UTA62" s="173"/>
      <c r="UTB62" s="173"/>
      <c r="UTC62" s="173"/>
      <c r="UTD62" s="173"/>
      <c r="UTE62" s="173"/>
      <c r="UTF62" s="173"/>
      <c r="UTG62" s="173"/>
      <c r="UTH62" s="173"/>
      <c r="UTI62" s="173"/>
      <c r="UTJ62" s="173"/>
      <c r="UTK62" s="173"/>
      <c r="UTL62" s="173"/>
      <c r="UTM62" s="173"/>
      <c r="UTN62" s="173"/>
      <c r="UTO62" s="173"/>
      <c r="UTP62" s="173"/>
      <c r="UTQ62" s="173"/>
      <c r="UTR62" s="173"/>
      <c r="UTS62" s="173"/>
      <c r="UTT62" s="173"/>
      <c r="UTU62" s="173"/>
      <c r="UTV62" s="173"/>
      <c r="UTW62" s="173"/>
      <c r="UTX62" s="173"/>
      <c r="UTY62" s="173"/>
      <c r="UTZ62" s="173"/>
      <c r="UUA62" s="173"/>
      <c r="UUB62" s="173"/>
      <c r="UUC62" s="173"/>
      <c r="UUD62" s="173"/>
      <c r="UUE62" s="173"/>
      <c r="UUF62" s="173"/>
      <c r="UUG62" s="173"/>
      <c r="UUH62" s="173"/>
      <c r="UUI62" s="173"/>
      <c r="UUJ62" s="173"/>
      <c r="UUK62" s="173"/>
      <c r="UUL62" s="173"/>
      <c r="UUM62" s="173"/>
      <c r="UUN62" s="173"/>
      <c r="UUO62" s="173"/>
      <c r="UUP62" s="173"/>
      <c r="UUQ62" s="173"/>
      <c r="UUR62" s="173"/>
      <c r="UUS62" s="173"/>
      <c r="UUT62" s="173"/>
      <c r="UUU62" s="173"/>
      <c r="UUV62" s="173"/>
      <c r="UUW62" s="173"/>
      <c r="UUX62" s="173"/>
      <c r="UUY62" s="173"/>
      <c r="UUZ62" s="173"/>
      <c r="UVA62" s="173"/>
      <c r="UVB62" s="173"/>
      <c r="UVC62" s="173"/>
      <c r="UVD62" s="173"/>
      <c r="UVE62" s="173"/>
      <c r="UVF62" s="173"/>
      <c r="UVG62" s="173"/>
      <c r="UVH62" s="173"/>
      <c r="UVI62" s="173"/>
      <c r="UVJ62" s="173"/>
      <c r="UVK62" s="173"/>
      <c r="UVL62" s="173"/>
      <c r="UVM62" s="173"/>
      <c r="UVN62" s="173"/>
      <c r="UVO62" s="173"/>
      <c r="UVP62" s="173"/>
      <c r="UVQ62" s="173"/>
      <c r="UVR62" s="173"/>
      <c r="UVS62" s="173"/>
      <c r="UVT62" s="173"/>
      <c r="UVU62" s="173"/>
      <c r="UVV62" s="173"/>
      <c r="UVW62" s="173"/>
      <c r="UVX62" s="173"/>
      <c r="UVY62" s="173"/>
      <c r="UVZ62" s="173"/>
      <c r="UWA62" s="173"/>
      <c r="UWB62" s="173"/>
      <c r="UWC62" s="173"/>
      <c r="UWD62" s="173"/>
      <c r="UWE62" s="173"/>
      <c r="UWF62" s="173"/>
      <c r="UWG62" s="173"/>
      <c r="UWH62" s="173"/>
      <c r="UWI62" s="173"/>
      <c r="UWJ62" s="173"/>
      <c r="UWK62" s="173"/>
      <c r="UWL62" s="173"/>
      <c r="UWM62" s="173"/>
      <c r="UWN62" s="173"/>
      <c r="UWO62" s="173"/>
      <c r="UWP62" s="173"/>
      <c r="UWQ62" s="173"/>
      <c r="UWR62" s="173"/>
      <c r="UWS62" s="173"/>
      <c r="UWT62" s="173"/>
      <c r="UWU62" s="173"/>
      <c r="UWV62" s="173"/>
      <c r="UWW62" s="173"/>
      <c r="UWX62" s="173"/>
      <c r="UWY62" s="173"/>
      <c r="UWZ62" s="173"/>
      <c r="UXA62" s="173"/>
      <c r="UXB62" s="173"/>
      <c r="UXC62" s="173"/>
      <c r="UXD62" s="173"/>
      <c r="UXE62" s="173"/>
      <c r="UXF62" s="173"/>
      <c r="UXG62" s="173"/>
      <c r="UXH62" s="173"/>
      <c r="UXI62" s="173"/>
      <c r="UXJ62" s="173"/>
      <c r="UXK62" s="173"/>
      <c r="UXL62" s="173"/>
      <c r="UXM62" s="173"/>
      <c r="UXN62" s="173"/>
      <c r="UXO62" s="173"/>
      <c r="UXP62" s="173"/>
      <c r="UXQ62" s="173"/>
      <c r="UXR62" s="173"/>
      <c r="UXS62" s="173"/>
      <c r="UXT62" s="173"/>
      <c r="UXU62" s="173"/>
      <c r="UXV62" s="173"/>
      <c r="UXW62" s="173"/>
      <c r="UXX62" s="173"/>
      <c r="UXY62" s="173"/>
      <c r="UXZ62" s="173"/>
      <c r="UYA62" s="173"/>
      <c r="UYB62" s="173"/>
      <c r="UYC62" s="173"/>
      <c r="UYD62" s="173"/>
      <c r="UYE62" s="173"/>
      <c r="UYF62" s="173"/>
      <c r="UYG62" s="173"/>
      <c r="UYH62" s="173"/>
      <c r="UYI62" s="173"/>
      <c r="UYJ62" s="173"/>
      <c r="UYK62" s="173"/>
      <c r="UYL62" s="173"/>
      <c r="UYM62" s="173"/>
      <c r="UYN62" s="173"/>
      <c r="UYO62" s="173"/>
      <c r="UYP62" s="173"/>
      <c r="UYQ62" s="173"/>
      <c r="UYR62" s="173"/>
      <c r="UYS62" s="173"/>
      <c r="UYT62" s="173"/>
      <c r="UYU62" s="173"/>
      <c r="UYV62" s="173"/>
      <c r="UYW62" s="173"/>
      <c r="UYX62" s="173"/>
      <c r="UYY62" s="173"/>
      <c r="UYZ62" s="173"/>
      <c r="UZA62" s="173"/>
      <c r="UZB62" s="173"/>
      <c r="UZC62" s="173"/>
      <c r="UZD62" s="173"/>
      <c r="UZE62" s="173"/>
      <c r="UZF62" s="173"/>
      <c r="UZG62" s="173"/>
      <c r="UZH62" s="173"/>
      <c r="UZI62" s="173"/>
      <c r="UZJ62" s="173"/>
      <c r="UZK62" s="173"/>
      <c r="UZL62" s="173"/>
      <c r="UZM62" s="173"/>
      <c r="UZN62" s="173"/>
      <c r="UZO62" s="173"/>
      <c r="UZP62" s="173"/>
      <c r="UZQ62" s="173"/>
      <c r="UZR62" s="173"/>
      <c r="UZS62" s="173"/>
      <c r="UZT62" s="173"/>
      <c r="UZU62" s="173"/>
      <c r="UZV62" s="173"/>
      <c r="UZW62" s="173"/>
      <c r="UZX62" s="173"/>
      <c r="UZY62" s="173"/>
      <c r="UZZ62" s="173"/>
      <c r="VAA62" s="173"/>
      <c r="VAB62" s="173"/>
      <c r="VAC62" s="173"/>
      <c r="VAD62" s="173"/>
      <c r="VAE62" s="173"/>
      <c r="VAF62" s="173"/>
      <c r="VAG62" s="173"/>
      <c r="VAH62" s="173"/>
      <c r="VAI62" s="173"/>
      <c r="VAJ62" s="173"/>
      <c r="VAK62" s="173"/>
      <c r="VAL62" s="173"/>
      <c r="VAM62" s="173"/>
      <c r="VAN62" s="173"/>
      <c r="VAO62" s="173"/>
      <c r="VAP62" s="173"/>
      <c r="VAQ62" s="173"/>
      <c r="VAR62" s="173"/>
      <c r="VAS62" s="173"/>
      <c r="VAT62" s="173"/>
      <c r="VAU62" s="173"/>
      <c r="VAV62" s="173"/>
      <c r="VAW62" s="173"/>
      <c r="VAX62" s="173"/>
      <c r="VAY62" s="173"/>
      <c r="VAZ62" s="173"/>
      <c r="VBA62" s="173"/>
      <c r="VBB62" s="173"/>
      <c r="VBC62" s="173"/>
      <c r="VBD62" s="173"/>
      <c r="VBE62" s="173"/>
      <c r="VBF62" s="173"/>
      <c r="VBG62" s="173"/>
      <c r="VBH62" s="173"/>
      <c r="VBI62" s="173"/>
      <c r="VBJ62" s="173"/>
      <c r="VBK62" s="173"/>
      <c r="VBL62" s="173"/>
      <c r="VBM62" s="173"/>
      <c r="VBN62" s="173"/>
      <c r="VBO62" s="173"/>
      <c r="VBP62" s="173"/>
      <c r="VBQ62" s="173"/>
      <c r="VBR62" s="173"/>
      <c r="VBS62" s="173"/>
      <c r="VBT62" s="173"/>
      <c r="VBU62" s="173"/>
      <c r="VBV62" s="173"/>
      <c r="VBW62" s="173"/>
      <c r="VBX62" s="173"/>
      <c r="VBY62" s="173"/>
      <c r="VBZ62" s="173"/>
      <c r="VCA62" s="173"/>
      <c r="VCB62" s="173"/>
      <c r="VCC62" s="173"/>
      <c r="VCD62" s="173"/>
      <c r="VCE62" s="173"/>
      <c r="VCF62" s="173"/>
      <c r="VCG62" s="173"/>
      <c r="VCH62" s="173"/>
      <c r="VCI62" s="173"/>
      <c r="VCJ62" s="173"/>
      <c r="VCK62" s="173"/>
      <c r="VCL62" s="173"/>
      <c r="VCM62" s="173"/>
      <c r="VCN62" s="173"/>
      <c r="VCO62" s="173"/>
      <c r="VCP62" s="173"/>
      <c r="VCQ62" s="173"/>
      <c r="VCR62" s="173"/>
      <c r="VCS62" s="173"/>
      <c r="VCT62" s="173"/>
      <c r="VCU62" s="173"/>
      <c r="VCV62" s="173"/>
      <c r="VCW62" s="173"/>
      <c r="VCX62" s="173"/>
      <c r="VCY62" s="173"/>
      <c r="VCZ62" s="173"/>
      <c r="VDA62" s="173"/>
      <c r="VDB62" s="173"/>
      <c r="VDC62" s="173"/>
      <c r="VDD62" s="173"/>
      <c r="VDE62" s="173"/>
      <c r="VDF62" s="173"/>
      <c r="VDG62" s="173"/>
      <c r="VDH62" s="173"/>
      <c r="VDI62" s="173"/>
      <c r="VDJ62" s="173"/>
      <c r="VDK62" s="173"/>
      <c r="VDL62" s="173"/>
      <c r="VDM62" s="173"/>
      <c r="VDN62" s="173"/>
      <c r="VDO62" s="173"/>
      <c r="VDP62" s="173"/>
      <c r="VDQ62" s="173"/>
      <c r="VDR62" s="173"/>
      <c r="VDS62" s="173"/>
      <c r="VDT62" s="173"/>
      <c r="VDU62" s="173"/>
      <c r="VDV62" s="173"/>
      <c r="VDW62" s="173"/>
      <c r="VDX62" s="173"/>
      <c r="VDY62" s="173"/>
      <c r="VDZ62" s="173"/>
      <c r="VEA62" s="173"/>
      <c r="VEB62" s="173"/>
      <c r="VEC62" s="173"/>
      <c r="VED62" s="173"/>
      <c r="VEE62" s="173"/>
      <c r="VEF62" s="173"/>
      <c r="VEG62" s="173"/>
      <c r="VEH62" s="173"/>
      <c r="VEI62" s="173"/>
      <c r="VEJ62" s="173"/>
      <c r="VEK62" s="173"/>
      <c r="VEL62" s="173"/>
      <c r="VEM62" s="173"/>
      <c r="VEN62" s="173"/>
      <c r="VEO62" s="173"/>
      <c r="VEP62" s="173"/>
      <c r="VEQ62" s="173"/>
      <c r="VER62" s="173"/>
      <c r="VES62" s="173"/>
      <c r="VET62" s="173"/>
      <c r="VEU62" s="173"/>
      <c r="VEV62" s="173"/>
      <c r="VEW62" s="173"/>
      <c r="VEX62" s="173"/>
      <c r="VEY62" s="173"/>
      <c r="VEZ62" s="173"/>
      <c r="VFA62" s="173"/>
      <c r="VFB62" s="173"/>
      <c r="VFC62" s="173"/>
      <c r="VFD62" s="173"/>
      <c r="VFE62" s="173"/>
      <c r="VFF62" s="173"/>
      <c r="VFG62" s="173"/>
      <c r="VFH62" s="173"/>
      <c r="VFI62" s="173"/>
      <c r="VFJ62" s="173"/>
      <c r="VFK62" s="173"/>
      <c r="VFL62" s="173"/>
      <c r="VFM62" s="173"/>
      <c r="VFN62" s="173"/>
      <c r="VFO62" s="173"/>
      <c r="VFP62" s="173"/>
      <c r="VFQ62" s="173"/>
      <c r="VFR62" s="173"/>
      <c r="VFS62" s="173"/>
      <c r="VFT62" s="173"/>
      <c r="VFU62" s="173"/>
      <c r="VFV62" s="173"/>
      <c r="VFW62" s="173"/>
      <c r="VFX62" s="173"/>
      <c r="VFY62" s="173"/>
      <c r="VFZ62" s="173"/>
      <c r="VGA62" s="173"/>
      <c r="VGB62" s="173"/>
      <c r="VGC62" s="173"/>
      <c r="VGD62" s="173"/>
      <c r="VGE62" s="173"/>
      <c r="VGF62" s="173"/>
      <c r="VGG62" s="173"/>
      <c r="VGH62" s="173"/>
      <c r="VGI62" s="173"/>
      <c r="VGJ62" s="173"/>
      <c r="VGK62" s="173"/>
      <c r="VGL62" s="173"/>
      <c r="VGM62" s="173"/>
      <c r="VGN62" s="173"/>
      <c r="VGO62" s="173"/>
      <c r="VGP62" s="173"/>
      <c r="VGQ62" s="173"/>
      <c r="VGR62" s="173"/>
      <c r="VGS62" s="173"/>
      <c r="VGT62" s="173"/>
      <c r="VGU62" s="173"/>
      <c r="VGV62" s="173"/>
      <c r="VGW62" s="173"/>
      <c r="VGX62" s="173"/>
      <c r="VGY62" s="173"/>
      <c r="VGZ62" s="173"/>
      <c r="VHA62" s="173"/>
      <c r="VHB62" s="173"/>
      <c r="VHC62" s="173"/>
      <c r="VHD62" s="173"/>
      <c r="VHE62" s="173"/>
      <c r="VHF62" s="173"/>
      <c r="VHG62" s="173"/>
      <c r="VHH62" s="173"/>
      <c r="VHI62" s="173"/>
      <c r="VHJ62" s="173"/>
      <c r="VHK62" s="173"/>
      <c r="VHL62" s="173"/>
      <c r="VHM62" s="173"/>
      <c r="VHN62" s="173"/>
      <c r="VHO62" s="173"/>
      <c r="VHP62" s="173"/>
      <c r="VHQ62" s="173"/>
      <c r="VHR62" s="173"/>
      <c r="VHS62" s="173"/>
      <c r="VHT62" s="173"/>
      <c r="VHU62" s="173"/>
      <c r="VHV62" s="173"/>
      <c r="VHW62" s="173"/>
      <c r="VHX62" s="173"/>
      <c r="VHY62" s="173"/>
      <c r="VHZ62" s="173"/>
      <c r="VIA62" s="173"/>
      <c r="VIB62" s="173"/>
      <c r="VIC62" s="173"/>
      <c r="VID62" s="173"/>
      <c r="VIE62" s="173"/>
      <c r="VIF62" s="173"/>
      <c r="VIG62" s="173"/>
      <c r="VIH62" s="173"/>
      <c r="VII62" s="173"/>
      <c r="VIJ62" s="173"/>
      <c r="VIK62" s="173"/>
      <c r="VIL62" s="173"/>
      <c r="VIM62" s="173"/>
      <c r="VIN62" s="173"/>
      <c r="VIO62" s="173"/>
      <c r="VIP62" s="173"/>
      <c r="VIQ62" s="173"/>
      <c r="VIR62" s="173"/>
      <c r="VIS62" s="173"/>
      <c r="VIT62" s="173"/>
      <c r="VIU62" s="173"/>
      <c r="VIV62" s="173"/>
      <c r="VIW62" s="173"/>
      <c r="VIX62" s="173"/>
      <c r="VIY62" s="173"/>
      <c r="VIZ62" s="173"/>
      <c r="VJA62" s="173"/>
      <c r="VJB62" s="173"/>
      <c r="VJC62" s="173"/>
      <c r="VJD62" s="173"/>
      <c r="VJE62" s="173"/>
      <c r="VJF62" s="173"/>
      <c r="VJG62" s="173"/>
      <c r="VJH62" s="173"/>
      <c r="VJI62" s="173"/>
      <c r="VJJ62" s="173"/>
      <c r="VJK62" s="173"/>
      <c r="VJL62" s="173"/>
      <c r="VJM62" s="173"/>
      <c r="VJN62" s="173"/>
      <c r="VJO62" s="173"/>
      <c r="VJP62" s="173"/>
      <c r="VJQ62" s="173"/>
      <c r="VJR62" s="173"/>
      <c r="VJS62" s="173"/>
      <c r="VJT62" s="173"/>
      <c r="VJU62" s="173"/>
      <c r="VJV62" s="173"/>
      <c r="VJW62" s="173"/>
      <c r="VJX62" s="173"/>
      <c r="VJY62" s="173"/>
      <c r="VJZ62" s="173"/>
      <c r="VKA62" s="173"/>
      <c r="VKB62" s="173"/>
      <c r="VKC62" s="173"/>
      <c r="VKD62" s="173"/>
      <c r="VKE62" s="173"/>
      <c r="VKF62" s="173"/>
      <c r="VKG62" s="173"/>
      <c r="VKH62" s="173"/>
      <c r="VKI62" s="173"/>
      <c r="VKJ62" s="173"/>
      <c r="VKK62" s="173"/>
      <c r="VKL62" s="173"/>
      <c r="VKM62" s="173"/>
      <c r="VKN62" s="173"/>
      <c r="VKO62" s="173"/>
      <c r="VKP62" s="173"/>
      <c r="VKQ62" s="173"/>
      <c r="VKR62" s="173"/>
      <c r="VKS62" s="173"/>
      <c r="VKT62" s="173"/>
      <c r="VKU62" s="173"/>
      <c r="VKV62" s="173"/>
      <c r="VKW62" s="173"/>
      <c r="VKX62" s="173"/>
      <c r="VKY62" s="173"/>
      <c r="VKZ62" s="173"/>
      <c r="VLA62" s="173"/>
      <c r="VLB62" s="173"/>
      <c r="VLC62" s="173"/>
      <c r="VLD62" s="173"/>
      <c r="VLE62" s="173"/>
      <c r="VLF62" s="173"/>
      <c r="VLG62" s="173"/>
      <c r="VLH62" s="173"/>
      <c r="VLI62" s="173"/>
      <c r="VLJ62" s="173"/>
      <c r="VLK62" s="173"/>
      <c r="VLL62" s="173"/>
      <c r="VLM62" s="173"/>
      <c r="VLN62" s="173"/>
      <c r="VLO62" s="173"/>
      <c r="VLP62" s="173"/>
      <c r="VLQ62" s="173"/>
      <c r="VLR62" s="173"/>
      <c r="VLS62" s="173"/>
      <c r="VLT62" s="173"/>
      <c r="VLU62" s="173"/>
      <c r="VLV62" s="173"/>
      <c r="VLW62" s="173"/>
      <c r="VLX62" s="173"/>
      <c r="VLY62" s="173"/>
      <c r="VLZ62" s="173"/>
      <c r="VMA62" s="173"/>
      <c r="VMB62" s="173"/>
      <c r="VMC62" s="173"/>
      <c r="VMD62" s="173"/>
      <c r="VME62" s="173"/>
      <c r="VMF62" s="173"/>
      <c r="VMG62" s="173"/>
      <c r="VMH62" s="173"/>
      <c r="VMI62" s="173"/>
      <c r="VMJ62" s="173"/>
      <c r="VMK62" s="173"/>
      <c r="VML62" s="173"/>
      <c r="VMM62" s="173"/>
      <c r="VMN62" s="173"/>
      <c r="VMO62" s="173"/>
      <c r="VMP62" s="173"/>
      <c r="VMQ62" s="173"/>
      <c r="VMR62" s="173"/>
      <c r="VMS62" s="173"/>
      <c r="VMT62" s="173"/>
      <c r="VMU62" s="173"/>
      <c r="VMV62" s="173"/>
      <c r="VMW62" s="173"/>
      <c r="VMX62" s="173"/>
      <c r="VMY62" s="173"/>
      <c r="VMZ62" s="173"/>
      <c r="VNA62" s="173"/>
      <c r="VNB62" s="173"/>
      <c r="VNC62" s="173"/>
      <c r="VND62" s="173"/>
      <c r="VNE62" s="173"/>
      <c r="VNF62" s="173"/>
      <c r="VNG62" s="173"/>
      <c r="VNH62" s="173"/>
      <c r="VNI62" s="173"/>
      <c r="VNJ62" s="173"/>
      <c r="VNK62" s="173"/>
      <c r="VNL62" s="173"/>
      <c r="VNM62" s="173"/>
      <c r="VNN62" s="173"/>
      <c r="VNO62" s="173"/>
      <c r="VNP62" s="173"/>
      <c r="VNQ62" s="173"/>
      <c r="VNR62" s="173"/>
      <c r="VNS62" s="173"/>
      <c r="VNT62" s="173"/>
      <c r="VNU62" s="173"/>
      <c r="VNV62" s="173"/>
      <c r="VNW62" s="173"/>
      <c r="VNX62" s="173"/>
      <c r="VNY62" s="173"/>
      <c r="VNZ62" s="173"/>
      <c r="VOA62" s="173"/>
      <c r="VOB62" s="173"/>
      <c r="VOC62" s="173"/>
      <c r="VOD62" s="173"/>
      <c r="VOE62" s="173"/>
      <c r="VOF62" s="173"/>
      <c r="VOG62" s="173"/>
      <c r="VOH62" s="173"/>
      <c r="VOI62" s="173"/>
      <c r="VOJ62" s="173"/>
      <c r="VOK62" s="173"/>
      <c r="VOL62" s="173"/>
      <c r="VOM62" s="173"/>
      <c r="VON62" s="173"/>
      <c r="VOO62" s="173"/>
      <c r="VOP62" s="173"/>
      <c r="VOQ62" s="173"/>
      <c r="VOR62" s="173"/>
      <c r="VOS62" s="173"/>
      <c r="VOT62" s="173"/>
      <c r="VOU62" s="173"/>
      <c r="VOV62" s="173"/>
      <c r="VOW62" s="173"/>
      <c r="VOX62" s="173"/>
      <c r="VOY62" s="173"/>
      <c r="VOZ62" s="173"/>
      <c r="VPA62" s="173"/>
      <c r="VPB62" s="173"/>
      <c r="VPC62" s="173"/>
      <c r="VPD62" s="173"/>
      <c r="VPE62" s="173"/>
      <c r="VPF62" s="173"/>
      <c r="VPG62" s="173"/>
      <c r="VPH62" s="173"/>
      <c r="VPI62" s="173"/>
      <c r="VPJ62" s="173"/>
      <c r="VPK62" s="173"/>
      <c r="VPL62" s="173"/>
      <c r="VPM62" s="173"/>
      <c r="VPN62" s="173"/>
      <c r="VPO62" s="173"/>
      <c r="VPP62" s="173"/>
      <c r="VPQ62" s="173"/>
      <c r="VPR62" s="173"/>
      <c r="VPS62" s="173"/>
      <c r="VPT62" s="173"/>
      <c r="VPU62" s="173"/>
      <c r="VPV62" s="173"/>
      <c r="VPW62" s="173"/>
      <c r="VPX62" s="173"/>
      <c r="VPY62" s="173"/>
      <c r="VPZ62" s="173"/>
      <c r="VQA62" s="173"/>
      <c r="VQB62" s="173"/>
      <c r="VQC62" s="173"/>
      <c r="VQD62" s="173"/>
      <c r="VQE62" s="173"/>
      <c r="VQF62" s="173"/>
      <c r="VQG62" s="173"/>
      <c r="VQH62" s="173"/>
      <c r="VQI62" s="173"/>
      <c r="VQJ62" s="173"/>
      <c r="VQK62" s="173"/>
      <c r="VQL62" s="173"/>
      <c r="VQM62" s="173"/>
      <c r="VQN62" s="173"/>
      <c r="VQO62" s="173"/>
      <c r="VQP62" s="173"/>
      <c r="VQQ62" s="173"/>
      <c r="VQR62" s="173"/>
      <c r="VQS62" s="173"/>
      <c r="VQT62" s="173"/>
      <c r="VQU62" s="173"/>
      <c r="VQV62" s="173"/>
      <c r="VQW62" s="173"/>
      <c r="VQX62" s="173"/>
      <c r="VQY62" s="173"/>
      <c r="VQZ62" s="173"/>
      <c r="VRA62" s="173"/>
      <c r="VRB62" s="173"/>
      <c r="VRC62" s="173"/>
      <c r="VRD62" s="173"/>
      <c r="VRE62" s="173"/>
      <c r="VRF62" s="173"/>
      <c r="VRG62" s="173"/>
      <c r="VRH62" s="173"/>
      <c r="VRI62" s="173"/>
      <c r="VRJ62" s="173"/>
      <c r="VRK62" s="173"/>
      <c r="VRL62" s="173"/>
      <c r="VRM62" s="173"/>
      <c r="VRN62" s="173"/>
      <c r="VRO62" s="173"/>
      <c r="VRP62" s="173"/>
      <c r="VRQ62" s="173"/>
      <c r="VRR62" s="173"/>
      <c r="VRS62" s="173"/>
      <c r="VRT62" s="173"/>
      <c r="VRU62" s="173"/>
      <c r="VRV62" s="173"/>
      <c r="VRW62" s="173"/>
      <c r="VRX62" s="173"/>
      <c r="VRY62" s="173"/>
      <c r="VRZ62" s="173"/>
      <c r="VSA62" s="173"/>
      <c r="VSB62" s="173"/>
      <c r="VSC62" s="173"/>
      <c r="VSD62" s="173"/>
      <c r="VSE62" s="173"/>
      <c r="VSF62" s="173"/>
      <c r="VSG62" s="173"/>
      <c r="VSH62" s="173"/>
      <c r="VSI62" s="173"/>
      <c r="VSJ62" s="173"/>
      <c r="VSK62" s="173"/>
      <c r="VSL62" s="173"/>
      <c r="VSM62" s="173"/>
      <c r="VSN62" s="173"/>
      <c r="VSO62" s="173"/>
      <c r="VSP62" s="173"/>
      <c r="VSQ62" s="173"/>
      <c r="VSR62" s="173"/>
      <c r="VSS62" s="173"/>
      <c r="VST62" s="173"/>
      <c r="VSU62" s="173"/>
      <c r="VSV62" s="173"/>
      <c r="VSW62" s="173"/>
      <c r="VSX62" s="173"/>
      <c r="VSY62" s="173"/>
      <c r="VSZ62" s="173"/>
      <c r="VTA62" s="173"/>
      <c r="VTB62" s="173"/>
      <c r="VTC62" s="173"/>
      <c r="VTD62" s="173"/>
      <c r="VTE62" s="173"/>
      <c r="VTF62" s="173"/>
      <c r="VTG62" s="173"/>
      <c r="VTH62" s="173"/>
      <c r="VTI62" s="173"/>
      <c r="VTJ62" s="173"/>
      <c r="VTK62" s="173"/>
      <c r="VTL62" s="173"/>
      <c r="VTM62" s="173"/>
      <c r="VTN62" s="173"/>
      <c r="VTO62" s="173"/>
      <c r="VTP62" s="173"/>
      <c r="VTQ62" s="173"/>
      <c r="VTR62" s="173"/>
      <c r="VTS62" s="173"/>
      <c r="VTT62" s="173"/>
      <c r="VTU62" s="173"/>
      <c r="VTV62" s="173"/>
      <c r="VTW62" s="173"/>
      <c r="VTX62" s="173"/>
      <c r="VTY62" s="173"/>
      <c r="VTZ62" s="173"/>
      <c r="VUA62" s="173"/>
      <c r="VUB62" s="173"/>
      <c r="VUC62" s="173"/>
      <c r="VUD62" s="173"/>
      <c r="VUE62" s="173"/>
      <c r="VUF62" s="173"/>
      <c r="VUG62" s="173"/>
      <c r="VUH62" s="173"/>
      <c r="VUI62" s="173"/>
      <c r="VUJ62" s="173"/>
      <c r="VUK62" s="173"/>
      <c r="VUL62" s="173"/>
      <c r="VUM62" s="173"/>
      <c r="VUN62" s="173"/>
      <c r="VUO62" s="173"/>
      <c r="VUP62" s="173"/>
      <c r="VUQ62" s="173"/>
      <c r="VUR62" s="173"/>
      <c r="VUS62" s="173"/>
      <c r="VUT62" s="173"/>
      <c r="VUU62" s="173"/>
      <c r="VUV62" s="173"/>
      <c r="VUW62" s="173"/>
      <c r="VUX62" s="173"/>
      <c r="VUY62" s="173"/>
      <c r="VUZ62" s="173"/>
      <c r="VVA62" s="173"/>
      <c r="VVB62" s="173"/>
      <c r="VVC62" s="173"/>
      <c r="VVD62" s="173"/>
      <c r="VVE62" s="173"/>
      <c r="VVF62" s="173"/>
      <c r="VVG62" s="173"/>
      <c r="VVH62" s="173"/>
      <c r="VVI62" s="173"/>
      <c r="VVJ62" s="173"/>
      <c r="VVK62" s="173"/>
      <c r="VVL62" s="173"/>
      <c r="VVM62" s="173"/>
      <c r="VVN62" s="173"/>
      <c r="VVO62" s="173"/>
      <c r="VVP62" s="173"/>
      <c r="VVQ62" s="173"/>
      <c r="VVR62" s="173"/>
      <c r="VVS62" s="173"/>
      <c r="VVT62" s="173"/>
      <c r="VVU62" s="173"/>
      <c r="VVV62" s="173"/>
      <c r="VVW62" s="173"/>
      <c r="VVX62" s="173"/>
      <c r="VVY62" s="173"/>
      <c r="VVZ62" s="173"/>
      <c r="VWA62" s="173"/>
      <c r="VWB62" s="173"/>
      <c r="VWC62" s="173"/>
      <c r="VWD62" s="173"/>
      <c r="VWE62" s="173"/>
      <c r="VWF62" s="173"/>
      <c r="VWG62" s="173"/>
      <c r="VWH62" s="173"/>
      <c r="VWI62" s="173"/>
      <c r="VWJ62" s="173"/>
      <c r="VWK62" s="173"/>
      <c r="VWL62" s="173"/>
      <c r="VWM62" s="173"/>
      <c r="VWN62" s="173"/>
      <c r="VWO62" s="173"/>
      <c r="VWP62" s="173"/>
      <c r="VWQ62" s="173"/>
      <c r="VWR62" s="173"/>
      <c r="VWS62" s="173"/>
      <c r="VWT62" s="173"/>
      <c r="VWU62" s="173"/>
      <c r="VWV62" s="173"/>
      <c r="VWW62" s="173"/>
      <c r="VWX62" s="173"/>
      <c r="VWY62" s="173"/>
      <c r="VWZ62" s="173"/>
      <c r="VXA62" s="173"/>
      <c r="VXB62" s="173"/>
      <c r="VXC62" s="173"/>
      <c r="VXD62" s="173"/>
      <c r="VXE62" s="173"/>
      <c r="VXF62" s="173"/>
      <c r="VXG62" s="173"/>
      <c r="VXH62" s="173"/>
      <c r="VXI62" s="173"/>
      <c r="VXJ62" s="173"/>
      <c r="VXK62" s="173"/>
      <c r="VXL62" s="173"/>
      <c r="VXM62" s="173"/>
      <c r="VXN62" s="173"/>
      <c r="VXO62" s="173"/>
      <c r="VXP62" s="173"/>
      <c r="VXQ62" s="173"/>
      <c r="VXR62" s="173"/>
      <c r="VXS62" s="173"/>
      <c r="VXT62" s="173"/>
      <c r="VXU62" s="173"/>
      <c r="VXV62" s="173"/>
      <c r="VXW62" s="173"/>
      <c r="VXX62" s="173"/>
      <c r="VXY62" s="173"/>
      <c r="VXZ62" s="173"/>
      <c r="VYA62" s="173"/>
      <c r="VYB62" s="173"/>
      <c r="VYC62" s="173"/>
      <c r="VYD62" s="173"/>
      <c r="VYE62" s="173"/>
      <c r="VYF62" s="173"/>
      <c r="VYG62" s="173"/>
      <c r="VYH62" s="173"/>
      <c r="VYI62" s="173"/>
      <c r="VYJ62" s="173"/>
      <c r="VYK62" s="173"/>
      <c r="VYL62" s="173"/>
      <c r="VYM62" s="173"/>
      <c r="VYN62" s="173"/>
      <c r="VYO62" s="173"/>
      <c r="VYP62" s="173"/>
      <c r="VYQ62" s="173"/>
      <c r="VYR62" s="173"/>
      <c r="VYS62" s="173"/>
      <c r="VYT62" s="173"/>
      <c r="VYU62" s="173"/>
      <c r="VYV62" s="173"/>
      <c r="VYW62" s="173"/>
      <c r="VYX62" s="173"/>
      <c r="VYY62" s="173"/>
      <c r="VYZ62" s="173"/>
      <c r="VZA62" s="173"/>
      <c r="VZB62" s="173"/>
      <c r="VZC62" s="173"/>
      <c r="VZD62" s="173"/>
      <c r="VZE62" s="173"/>
      <c r="VZF62" s="173"/>
      <c r="VZG62" s="173"/>
      <c r="VZH62" s="173"/>
      <c r="VZI62" s="173"/>
      <c r="VZJ62" s="173"/>
      <c r="VZK62" s="173"/>
      <c r="VZL62" s="173"/>
      <c r="VZM62" s="173"/>
      <c r="VZN62" s="173"/>
      <c r="VZO62" s="173"/>
      <c r="VZP62" s="173"/>
      <c r="VZQ62" s="173"/>
      <c r="VZR62" s="173"/>
      <c r="VZS62" s="173"/>
      <c r="VZT62" s="173"/>
      <c r="VZU62" s="173"/>
      <c r="VZV62" s="173"/>
      <c r="VZW62" s="173"/>
      <c r="VZX62" s="173"/>
      <c r="VZY62" s="173"/>
      <c r="VZZ62" s="173"/>
      <c r="WAA62" s="173"/>
      <c r="WAB62" s="173"/>
      <c r="WAC62" s="173"/>
      <c r="WAD62" s="173"/>
      <c r="WAE62" s="173"/>
      <c r="WAF62" s="173"/>
      <c r="WAG62" s="173"/>
      <c r="WAH62" s="173"/>
      <c r="WAI62" s="173"/>
      <c r="WAJ62" s="173"/>
      <c r="WAK62" s="173"/>
      <c r="WAL62" s="173"/>
      <c r="WAM62" s="173"/>
      <c r="WAN62" s="173"/>
      <c r="WAO62" s="173"/>
      <c r="WAP62" s="173"/>
      <c r="WAQ62" s="173"/>
      <c r="WAR62" s="173"/>
      <c r="WAS62" s="173"/>
      <c r="WAT62" s="173"/>
      <c r="WAU62" s="173"/>
      <c r="WAV62" s="173"/>
      <c r="WAW62" s="173"/>
      <c r="WAX62" s="173"/>
      <c r="WAY62" s="173"/>
      <c r="WAZ62" s="173"/>
      <c r="WBA62" s="173"/>
      <c r="WBB62" s="173"/>
      <c r="WBC62" s="173"/>
      <c r="WBD62" s="173"/>
      <c r="WBE62" s="173"/>
      <c r="WBF62" s="173"/>
      <c r="WBG62" s="173"/>
      <c r="WBH62" s="173"/>
      <c r="WBI62" s="173"/>
      <c r="WBJ62" s="173"/>
      <c r="WBK62" s="173"/>
      <c r="WBL62" s="173"/>
      <c r="WBM62" s="173"/>
      <c r="WBN62" s="173"/>
      <c r="WBO62" s="173"/>
      <c r="WBP62" s="173"/>
      <c r="WBQ62" s="173"/>
      <c r="WBR62" s="173"/>
      <c r="WBS62" s="173"/>
      <c r="WBT62" s="173"/>
      <c r="WBU62" s="173"/>
      <c r="WBV62" s="173"/>
      <c r="WBW62" s="173"/>
      <c r="WBX62" s="173"/>
      <c r="WBY62" s="173"/>
      <c r="WBZ62" s="173"/>
      <c r="WCA62" s="173"/>
      <c r="WCB62" s="173"/>
      <c r="WCC62" s="173"/>
      <c r="WCD62" s="173"/>
      <c r="WCE62" s="173"/>
      <c r="WCF62" s="173"/>
      <c r="WCG62" s="173"/>
      <c r="WCH62" s="173"/>
      <c r="WCI62" s="173"/>
      <c r="WCJ62" s="173"/>
      <c r="WCK62" s="173"/>
      <c r="WCL62" s="173"/>
      <c r="WCM62" s="173"/>
      <c r="WCN62" s="173"/>
      <c r="WCO62" s="173"/>
      <c r="WCP62" s="173"/>
      <c r="WCQ62" s="173"/>
      <c r="WCR62" s="173"/>
      <c r="WCS62" s="173"/>
      <c r="WCT62" s="173"/>
      <c r="WCU62" s="173"/>
      <c r="WCV62" s="173"/>
      <c r="WCW62" s="173"/>
      <c r="WCX62" s="173"/>
      <c r="WCY62" s="173"/>
      <c r="WCZ62" s="173"/>
      <c r="WDA62" s="173"/>
      <c r="WDB62" s="173"/>
      <c r="WDC62" s="173"/>
      <c r="WDD62" s="173"/>
      <c r="WDE62" s="173"/>
      <c r="WDF62" s="173"/>
      <c r="WDG62" s="173"/>
      <c r="WDH62" s="173"/>
      <c r="WDI62" s="173"/>
      <c r="WDJ62" s="173"/>
      <c r="WDK62" s="173"/>
      <c r="WDL62" s="173"/>
      <c r="WDM62" s="173"/>
      <c r="WDN62" s="173"/>
      <c r="WDO62" s="173"/>
      <c r="WDP62" s="173"/>
      <c r="WDQ62" s="173"/>
      <c r="WDR62" s="173"/>
      <c r="WDS62" s="173"/>
      <c r="WDT62" s="173"/>
      <c r="WDU62" s="173"/>
      <c r="WDV62" s="173"/>
      <c r="WDW62" s="173"/>
      <c r="WDX62" s="173"/>
      <c r="WDY62" s="173"/>
      <c r="WDZ62" s="173"/>
      <c r="WEA62" s="173"/>
      <c r="WEB62" s="173"/>
      <c r="WEC62" s="173"/>
      <c r="WED62" s="173"/>
      <c r="WEE62" s="173"/>
      <c r="WEF62" s="173"/>
      <c r="WEG62" s="173"/>
      <c r="WEH62" s="173"/>
      <c r="WEI62" s="173"/>
      <c r="WEJ62" s="173"/>
      <c r="WEK62" s="173"/>
      <c r="WEL62" s="173"/>
      <c r="WEM62" s="173"/>
      <c r="WEN62" s="173"/>
      <c r="WEO62" s="173"/>
      <c r="WEP62" s="173"/>
      <c r="WEQ62" s="173"/>
      <c r="WER62" s="173"/>
      <c r="WES62" s="173"/>
      <c r="WET62" s="173"/>
      <c r="WEU62" s="173"/>
      <c r="WEV62" s="173"/>
      <c r="WEW62" s="173"/>
      <c r="WEX62" s="173"/>
      <c r="WEY62" s="173"/>
      <c r="WEZ62" s="173"/>
      <c r="WFA62" s="173"/>
      <c r="WFB62" s="173"/>
      <c r="WFC62" s="173"/>
      <c r="WFD62" s="173"/>
      <c r="WFE62" s="173"/>
      <c r="WFF62" s="173"/>
      <c r="WFG62" s="173"/>
      <c r="WFH62" s="173"/>
      <c r="WFI62" s="173"/>
      <c r="WFJ62" s="173"/>
      <c r="WFK62" s="173"/>
      <c r="WFL62" s="173"/>
      <c r="WFM62" s="173"/>
      <c r="WFN62" s="173"/>
      <c r="WFO62" s="173"/>
      <c r="WFP62" s="173"/>
      <c r="WFQ62" s="173"/>
      <c r="WFR62" s="173"/>
      <c r="WFS62" s="173"/>
      <c r="WFT62" s="173"/>
      <c r="WFU62" s="173"/>
      <c r="WFV62" s="173"/>
      <c r="WFW62" s="173"/>
      <c r="WFX62" s="173"/>
      <c r="WFY62" s="173"/>
      <c r="WFZ62" s="173"/>
      <c r="WGA62" s="173"/>
      <c r="WGB62" s="173"/>
      <c r="WGC62" s="173"/>
      <c r="WGD62" s="173"/>
      <c r="WGE62" s="173"/>
      <c r="WGF62" s="173"/>
      <c r="WGG62" s="173"/>
      <c r="WGH62" s="173"/>
      <c r="WGI62" s="173"/>
      <c r="WGJ62" s="173"/>
      <c r="WGK62" s="173"/>
      <c r="WGL62" s="173"/>
      <c r="WGM62" s="173"/>
      <c r="WGN62" s="173"/>
      <c r="WGO62" s="173"/>
      <c r="WGP62" s="173"/>
      <c r="WGQ62" s="173"/>
      <c r="WGR62" s="173"/>
      <c r="WGS62" s="173"/>
      <c r="WGT62" s="173"/>
      <c r="WGU62" s="173"/>
      <c r="WGV62" s="173"/>
      <c r="WGW62" s="173"/>
      <c r="WGX62" s="173"/>
      <c r="WGY62" s="173"/>
      <c r="WGZ62" s="173"/>
      <c r="WHA62" s="173"/>
      <c r="WHB62" s="173"/>
      <c r="WHC62" s="173"/>
      <c r="WHD62" s="173"/>
      <c r="WHE62" s="173"/>
      <c r="WHF62" s="173"/>
      <c r="WHG62" s="173"/>
      <c r="WHH62" s="173"/>
      <c r="WHI62" s="173"/>
      <c r="WHJ62" s="173"/>
      <c r="WHK62" s="173"/>
      <c r="WHL62" s="173"/>
      <c r="WHM62" s="173"/>
      <c r="WHN62" s="173"/>
      <c r="WHO62" s="173"/>
      <c r="WHP62" s="173"/>
      <c r="WHQ62" s="173"/>
      <c r="WHR62" s="173"/>
      <c r="WHS62" s="173"/>
      <c r="WHT62" s="173"/>
      <c r="WHU62" s="173"/>
      <c r="WHV62" s="173"/>
      <c r="WHW62" s="173"/>
      <c r="WHX62" s="173"/>
      <c r="WHY62" s="173"/>
      <c r="WHZ62" s="173"/>
      <c r="WIA62" s="173"/>
      <c r="WIB62" s="173"/>
      <c r="WIC62" s="173"/>
      <c r="WID62" s="173"/>
      <c r="WIE62" s="173"/>
      <c r="WIF62" s="173"/>
      <c r="WIG62" s="173"/>
      <c r="WIH62" s="173"/>
      <c r="WII62" s="173"/>
      <c r="WIJ62" s="173"/>
      <c r="WIK62" s="173"/>
      <c r="WIL62" s="173"/>
      <c r="WIM62" s="173"/>
      <c r="WIN62" s="173"/>
      <c r="WIO62" s="173"/>
      <c r="WIP62" s="173"/>
      <c r="WIQ62" s="173"/>
      <c r="WIR62" s="173"/>
      <c r="WIS62" s="173"/>
      <c r="WIT62" s="173"/>
      <c r="WIU62" s="173"/>
      <c r="WIV62" s="173"/>
      <c r="WIW62" s="173"/>
      <c r="WIX62" s="173"/>
      <c r="WIY62" s="173"/>
      <c r="WIZ62" s="173"/>
      <c r="WJA62" s="173"/>
      <c r="WJB62" s="173"/>
      <c r="WJC62" s="173"/>
      <c r="WJD62" s="173"/>
      <c r="WJE62" s="173"/>
      <c r="WJF62" s="173"/>
      <c r="WJG62" s="173"/>
      <c r="WJH62" s="173"/>
      <c r="WJI62" s="173"/>
      <c r="WJJ62" s="173"/>
      <c r="WJK62" s="173"/>
      <c r="WJL62" s="173"/>
      <c r="WJM62" s="173"/>
      <c r="WJN62" s="173"/>
      <c r="WJO62" s="173"/>
      <c r="WJP62" s="173"/>
      <c r="WJQ62" s="173"/>
      <c r="WJR62" s="173"/>
      <c r="WJS62" s="173"/>
      <c r="WJT62" s="173"/>
      <c r="WJU62" s="173"/>
      <c r="WJV62" s="173"/>
      <c r="WJW62" s="173"/>
      <c r="WJX62" s="173"/>
      <c r="WJY62" s="173"/>
      <c r="WJZ62" s="173"/>
      <c r="WKA62" s="173"/>
      <c r="WKB62" s="173"/>
      <c r="WKC62" s="173"/>
      <c r="WKD62" s="173"/>
      <c r="WKE62" s="173"/>
      <c r="WKF62" s="173"/>
      <c r="WKG62" s="173"/>
      <c r="WKH62" s="173"/>
      <c r="WKI62" s="173"/>
      <c r="WKJ62" s="173"/>
      <c r="WKK62" s="173"/>
      <c r="WKL62" s="173"/>
      <c r="WKM62" s="173"/>
      <c r="WKN62" s="173"/>
      <c r="WKO62" s="173"/>
      <c r="WKP62" s="173"/>
      <c r="WKQ62" s="173"/>
      <c r="WKR62" s="173"/>
      <c r="WKS62" s="173"/>
      <c r="WKT62" s="173"/>
      <c r="WKU62" s="173"/>
      <c r="WKV62" s="173"/>
      <c r="WKW62" s="173"/>
      <c r="WKX62" s="173"/>
      <c r="WKY62" s="173"/>
      <c r="WKZ62" s="173"/>
      <c r="WLA62" s="173"/>
      <c r="WLB62" s="173"/>
      <c r="WLC62" s="173"/>
      <c r="WLD62" s="173"/>
      <c r="WLE62" s="173"/>
      <c r="WLF62" s="173"/>
      <c r="WLG62" s="173"/>
      <c r="WLH62" s="173"/>
      <c r="WLI62" s="173"/>
      <c r="WLJ62" s="173"/>
      <c r="WLK62" s="173"/>
      <c r="WLL62" s="173"/>
      <c r="WLM62" s="173"/>
      <c r="WLN62" s="173"/>
      <c r="WLO62" s="173"/>
      <c r="WLP62" s="173"/>
      <c r="WLQ62" s="173"/>
      <c r="WLR62" s="173"/>
      <c r="WLS62" s="173"/>
      <c r="WLT62" s="173"/>
      <c r="WLU62" s="173"/>
      <c r="WLV62" s="173"/>
      <c r="WLW62" s="173"/>
      <c r="WLX62" s="173"/>
      <c r="WLY62" s="173"/>
      <c r="WLZ62" s="173"/>
      <c r="WMA62" s="173"/>
      <c r="WMB62" s="173"/>
      <c r="WMC62" s="173"/>
      <c r="WMD62" s="173"/>
      <c r="WME62" s="173"/>
      <c r="WMF62" s="173"/>
      <c r="WMG62" s="173"/>
      <c r="WMH62" s="173"/>
      <c r="WMI62" s="173"/>
      <c r="WMJ62" s="173"/>
      <c r="WMK62" s="173"/>
      <c r="WML62" s="173"/>
      <c r="WMM62" s="173"/>
      <c r="WMN62" s="173"/>
      <c r="WMO62" s="173"/>
      <c r="WMP62" s="173"/>
      <c r="WMQ62" s="173"/>
      <c r="WMR62" s="173"/>
      <c r="WMS62" s="173"/>
      <c r="WMT62" s="173"/>
      <c r="WMU62" s="173"/>
      <c r="WMV62" s="173"/>
      <c r="WMW62" s="173"/>
      <c r="WMX62" s="173"/>
      <c r="WMY62" s="173"/>
      <c r="WMZ62" s="173"/>
      <c r="WNA62" s="173"/>
      <c r="WNB62" s="173"/>
      <c r="WNC62" s="173"/>
      <c r="WND62" s="173"/>
      <c r="WNE62" s="173"/>
      <c r="WNF62" s="173"/>
      <c r="WNG62" s="173"/>
      <c r="WNH62" s="173"/>
      <c r="WNI62" s="173"/>
      <c r="WNJ62" s="173"/>
      <c r="WNK62" s="173"/>
      <c r="WNL62" s="173"/>
      <c r="WNM62" s="173"/>
      <c r="WNN62" s="173"/>
      <c r="WNO62" s="173"/>
      <c r="WNP62" s="173"/>
      <c r="WNQ62" s="173"/>
      <c r="WNR62" s="173"/>
      <c r="WNS62" s="173"/>
      <c r="WNT62" s="173"/>
      <c r="WNU62" s="173"/>
      <c r="WNV62" s="173"/>
      <c r="WNW62" s="173"/>
      <c r="WNX62" s="173"/>
      <c r="WNY62" s="173"/>
      <c r="WNZ62" s="173"/>
      <c r="WOA62" s="173"/>
      <c r="WOB62" s="173"/>
      <c r="WOC62" s="173"/>
      <c r="WOD62" s="173"/>
      <c r="WOE62" s="173"/>
      <c r="WOF62" s="173"/>
      <c r="WOG62" s="173"/>
      <c r="WOH62" s="173"/>
      <c r="WOI62" s="173"/>
      <c r="WOJ62" s="173"/>
      <c r="WOK62" s="173"/>
      <c r="WOL62" s="173"/>
      <c r="WOM62" s="173"/>
      <c r="WON62" s="173"/>
      <c r="WOO62" s="173"/>
      <c r="WOP62" s="173"/>
      <c r="WOQ62" s="173"/>
      <c r="WOR62" s="173"/>
      <c r="WOS62" s="173"/>
      <c r="WOT62" s="173"/>
      <c r="WOU62" s="173"/>
      <c r="WOV62" s="173"/>
      <c r="WOW62" s="173"/>
      <c r="WOX62" s="173"/>
      <c r="WOY62" s="173"/>
      <c r="WOZ62" s="173"/>
      <c r="WPA62" s="173"/>
      <c r="WPB62" s="173"/>
      <c r="WPC62" s="173"/>
      <c r="WPD62" s="173"/>
      <c r="WPE62" s="173"/>
      <c r="WPF62" s="173"/>
      <c r="WPG62" s="173"/>
      <c r="WPH62" s="173"/>
      <c r="WPI62" s="173"/>
      <c r="WPJ62" s="173"/>
      <c r="WPK62" s="173"/>
      <c r="WPL62" s="173"/>
      <c r="WPM62" s="173"/>
      <c r="WPN62" s="173"/>
      <c r="WPO62" s="173"/>
      <c r="WPP62" s="173"/>
      <c r="WPQ62" s="173"/>
      <c r="WPR62" s="173"/>
      <c r="WPS62" s="173"/>
      <c r="WPT62" s="173"/>
      <c r="WPU62" s="173"/>
      <c r="WPV62" s="173"/>
      <c r="WPW62" s="173"/>
      <c r="WPX62" s="173"/>
      <c r="WPY62" s="173"/>
      <c r="WPZ62" s="173"/>
      <c r="WQA62" s="173"/>
      <c r="WQB62" s="173"/>
      <c r="WQC62" s="173"/>
      <c r="WQD62" s="173"/>
      <c r="WQE62" s="173"/>
      <c r="WQF62" s="173"/>
      <c r="WQG62" s="173"/>
      <c r="WQH62" s="173"/>
      <c r="WQI62" s="173"/>
      <c r="WQJ62" s="173"/>
      <c r="WQK62" s="173"/>
      <c r="WQL62" s="173"/>
      <c r="WQM62" s="173"/>
      <c r="WQN62" s="173"/>
      <c r="WQO62" s="173"/>
      <c r="WQP62" s="173"/>
      <c r="WQQ62" s="173"/>
      <c r="WQR62" s="173"/>
      <c r="WQS62" s="173"/>
      <c r="WQT62" s="173"/>
      <c r="WQU62" s="173"/>
      <c r="WQV62" s="173"/>
      <c r="WQW62" s="173"/>
      <c r="WQX62" s="173"/>
      <c r="WQY62" s="173"/>
      <c r="WQZ62" s="173"/>
      <c r="WRA62" s="173"/>
      <c r="WRB62" s="173"/>
      <c r="WRC62" s="173"/>
      <c r="WRD62" s="173"/>
      <c r="WRE62" s="173"/>
      <c r="WRF62" s="173"/>
      <c r="WRG62" s="173"/>
      <c r="WRH62" s="173"/>
      <c r="WRI62" s="173"/>
      <c r="WRJ62" s="173"/>
      <c r="WRK62" s="173"/>
      <c r="WRL62" s="173"/>
      <c r="WRM62" s="173"/>
      <c r="WRN62" s="173"/>
      <c r="WRO62" s="173"/>
      <c r="WRP62" s="173"/>
      <c r="WRQ62" s="173"/>
      <c r="WRR62" s="173"/>
      <c r="WRS62" s="173"/>
      <c r="WRT62" s="173"/>
      <c r="WRU62" s="173"/>
      <c r="WRV62" s="173"/>
      <c r="WRW62" s="173"/>
      <c r="WRX62" s="173"/>
      <c r="WRY62" s="173"/>
      <c r="WRZ62" s="173"/>
      <c r="WSA62" s="173"/>
      <c r="WSB62" s="173"/>
      <c r="WSC62" s="173"/>
      <c r="WSD62" s="173"/>
      <c r="WSE62" s="173"/>
      <c r="WSF62" s="173"/>
      <c r="WSG62" s="173"/>
      <c r="WSH62" s="173"/>
      <c r="WSI62" s="173"/>
      <c r="WSJ62" s="173"/>
      <c r="WSK62" s="173"/>
      <c r="WSL62" s="173"/>
      <c r="WSM62" s="173"/>
      <c r="WSN62" s="173"/>
      <c r="WSO62" s="173"/>
      <c r="WSP62" s="173"/>
      <c r="WSQ62" s="173"/>
      <c r="WSR62" s="173"/>
      <c r="WSS62" s="173"/>
      <c r="WST62" s="173"/>
      <c r="WSU62" s="173"/>
      <c r="WSV62" s="173"/>
      <c r="WSW62" s="173"/>
      <c r="WSX62" s="173"/>
      <c r="WSY62" s="173"/>
      <c r="WSZ62" s="173"/>
      <c r="WTA62" s="173"/>
      <c r="WTB62" s="173"/>
      <c r="WTC62" s="173"/>
      <c r="WTD62" s="173"/>
      <c r="WTE62" s="173"/>
      <c r="WTF62" s="173"/>
      <c r="WTG62" s="173"/>
      <c r="WTH62" s="173"/>
      <c r="WTI62" s="173"/>
      <c r="WTJ62" s="173"/>
      <c r="WTK62" s="173"/>
      <c r="WTL62" s="173"/>
      <c r="WTM62" s="173"/>
      <c r="WTN62" s="173"/>
      <c r="WTO62" s="173"/>
      <c r="WTP62" s="173"/>
      <c r="WTQ62" s="173"/>
      <c r="WTR62" s="173"/>
      <c r="WTS62" s="173"/>
      <c r="WTT62" s="173"/>
      <c r="WTU62" s="173"/>
      <c r="WTV62" s="173"/>
      <c r="WTW62" s="173"/>
      <c r="WTX62" s="173"/>
      <c r="WTY62" s="173"/>
      <c r="WTZ62" s="173"/>
      <c r="WUA62" s="173"/>
      <c r="WUB62" s="173"/>
      <c r="WUC62" s="173"/>
      <c r="WUD62" s="173"/>
      <c r="WUE62" s="173"/>
      <c r="WUF62" s="173"/>
      <c r="WUG62" s="173"/>
      <c r="WUH62" s="173"/>
      <c r="WUI62" s="173"/>
      <c r="WUJ62" s="173"/>
      <c r="WUK62" s="173"/>
      <c r="WUL62" s="173"/>
      <c r="WUM62" s="173"/>
      <c r="WUN62" s="173"/>
      <c r="WUO62" s="173"/>
      <c r="WUP62" s="173"/>
      <c r="WUQ62" s="173"/>
      <c r="WUR62" s="173"/>
      <c r="WUS62" s="173"/>
      <c r="WUT62" s="173"/>
      <c r="WUU62" s="173"/>
      <c r="WUV62" s="173"/>
      <c r="WUW62" s="173"/>
      <c r="WUX62" s="173"/>
      <c r="WUY62" s="173"/>
      <c r="WUZ62" s="173"/>
      <c r="WVA62" s="173"/>
      <c r="WVB62" s="173"/>
      <c r="WVC62" s="173"/>
      <c r="WVD62" s="173"/>
      <c r="WVE62" s="173"/>
      <c r="WVF62" s="173"/>
      <c r="WVG62" s="173"/>
      <c r="WVH62" s="173"/>
      <c r="WVI62" s="173"/>
      <c r="WVJ62" s="173"/>
      <c r="WVK62" s="173"/>
      <c r="WVL62" s="173"/>
      <c r="WVM62" s="173"/>
      <c r="WVN62" s="173"/>
      <c r="WVO62" s="173"/>
      <c r="WVP62" s="173"/>
      <c r="WVQ62" s="173"/>
      <c r="WVR62" s="173"/>
      <c r="WVS62" s="173"/>
      <c r="WVT62" s="173"/>
      <c r="WVU62" s="173"/>
      <c r="WVV62" s="173"/>
    </row>
    <row r="63" spans="1:16142" s="175" customFormat="1" x14ac:dyDescent="0.2">
      <c r="A63" s="173"/>
      <c r="B63" s="176" t="s">
        <v>557</v>
      </c>
      <c r="C63" s="173"/>
      <c r="D63" s="173"/>
      <c r="E63" s="179">
        <f t="shared" ref="E63:N63" si="12">SUM(E59:E62)</f>
        <v>-77427</v>
      </c>
      <c r="F63" s="179">
        <f t="shared" si="12"/>
        <v>-50023</v>
      </c>
      <c r="G63" s="179">
        <f t="shared" si="12"/>
        <v>-1871</v>
      </c>
      <c r="H63" s="179">
        <f t="shared" si="12"/>
        <v>-40000</v>
      </c>
      <c r="I63" s="179">
        <f t="shared" si="12"/>
        <v>-63957</v>
      </c>
      <c r="J63" s="179">
        <f t="shared" si="12"/>
        <v>-44124</v>
      </c>
      <c r="K63" s="179">
        <f t="shared" si="12"/>
        <v>-149427</v>
      </c>
      <c r="L63" s="179">
        <f t="shared" si="12"/>
        <v>-59690</v>
      </c>
      <c r="M63" s="179">
        <f t="shared" si="12"/>
        <v>-29211</v>
      </c>
      <c r="N63" s="179">
        <f t="shared" si="12"/>
        <v>-119791</v>
      </c>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c r="AW63" s="173"/>
      <c r="AX63" s="173"/>
      <c r="AY63" s="173"/>
      <c r="AZ63" s="173"/>
      <c r="BA63" s="173"/>
      <c r="BB63" s="173"/>
      <c r="BC63" s="173"/>
      <c r="BD63" s="173"/>
      <c r="BE63" s="173"/>
      <c r="BF63" s="173"/>
      <c r="BG63" s="173"/>
      <c r="BH63" s="173"/>
      <c r="BI63" s="173"/>
      <c r="BJ63" s="173"/>
      <c r="BK63" s="173"/>
      <c r="BL63" s="173"/>
      <c r="BM63" s="173"/>
      <c r="BN63" s="173"/>
      <c r="BO63" s="173"/>
      <c r="BP63" s="173"/>
      <c r="BQ63" s="173"/>
      <c r="BR63" s="173"/>
      <c r="BS63" s="173"/>
      <c r="BT63" s="173"/>
      <c r="BU63" s="173"/>
      <c r="BV63" s="173"/>
      <c r="BW63" s="173"/>
      <c r="BX63" s="173"/>
      <c r="BY63" s="173"/>
      <c r="BZ63" s="173"/>
      <c r="CA63" s="173"/>
      <c r="CB63" s="173"/>
      <c r="CC63" s="173"/>
      <c r="CD63" s="173"/>
      <c r="CE63" s="173"/>
      <c r="CF63" s="173"/>
      <c r="CG63" s="173"/>
      <c r="CH63" s="173"/>
      <c r="CI63" s="173"/>
      <c r="CJ63" s="173"/>
      <c r="CK63" s="173"/>
      <c r="CL63" s="173"/>
      <c r="CM63" s="173"/>
      <c r="CN63" s="173"/>
      <c r="CO63" s="173"/>
      <c r="CP63" s="173"/>
      <c r="CQ63" s="173"/>
      <c r="CR63" s="173"/>
      <c r="CS63" s="173"/>
      <c r="CT63" s="173"/>
      <c r="CU63" s="173"/>
      <c r="CV63" s="173"/>
      <c r="CW63" s="173"/>
      <c r="CX63" s="173"/>
      <c r="CY63" s="173"/>
      <c r="CZ63" s="173"/>
      <c r="DA63" s="173"/>
      <c r="DB63" s="173"/>
      <c r="DC63" s="173"/>
      <c r="DD63" s="173"/>
      <c r="DE63" s="173"/>
      <c r="DF63" s="173"/>
      <c r="DG63" s="173"/>
      <c r="DH63" s="173"/>
      <c r="DI63" s="173"/>
      <c r="DJ63" s="173"/>
      <c r="DK63" s="173"/>
      <c r="DL63" s="173"/>
      <c r="DM63" s="173"/>
      <c r="DN63" s="173"/>
      <c r="DO63" s="173"/>
      <c r="DP63" s="173"/>
      <c r="DQ63" s="173"/>
      <c r="DR63" s="173"/>
      <c r="DS63" s="173"/>
      <c r="DT63" s="173"/>
      <c r="DU63" s="173"/>
      <c r="DV63" s="173"/>
      <c r="DW63" s="173"/>
      <c r="DX63" s="173"/>
      <c r="DY63" s="173"/>
      <c r="DZ63" s="173"/>
      <c r="EA63" s="173"/>
      <c r="EB63" s="173"/>
      <c r="EC63" s="173"/>
      <c r="ED63" s="173"/>
      <c r="EE63" s="173"/>
      <c r="EF63" s="173"/>
      <c r="EG63" s="173"/>
      <c r="EH63" s="173"/>
      <c r="EI63" s="173"/>
      <c r="EJ63" s="173"/>
      <c r="EK63" s="173"/>
      <c r="EL63" s="173"/>
      <c r="EM63" s="173"/>
      <c r="EN63" s="173"/>
      <c r="EO63" s="173"/>
      <c r="EP63" s="173"/>
      <c r="EQ63" s="173"/>
      <c r="ER63" s="173"/>
      <c r="ES63" s="173"/>
      <c r="ET63" s="173"/>
      <c r="EU63" s="173"/>
      <c r="EV63" s="173"/>
      <c r="EW63" s="173"/>
      <c r="EX63" s="173"/>
      <c r="EY63" s="173"/>
      <c r="EZ63" s="173"/>
      <c r="FA63" s="173"/>
      <c r="FB63" s="173"/>
      <c r="FC63" s="173"/>
      <c r="FD63" s="173"/>
      <c r="FE63" s="173"/>
      <c r="FF63" s="173"/>
      <c r="FG63" s="173"/>
      <c r="FH63" s="173"/>
      <c r="FI63" s="173"/>
      <c r="FJ63" s="173"/>
      <c r="FK63" s="173"/>
      <c r="FL63" s="173"/>
      <c r="FM63" s="173"/>
      <c r="FN63" s="173"/>
      <c r="FO63" s="173"/>
      <c r="FP63" s="173"/>
      <c r="FQ63" s="173"/>
      <c r="FR63" s="173"/>
      <c r="FS63" s="173"/>
      <c r="FT63" s="173"/>
      <c r="FU63" s="173"/>
      <c r="FV63" s="173"/>
      <c r="FW63" s="173"/>
      <c r="FX63" s="173"/>
      <c r="FY63" s="173"/>
      <c r="FZ63" s="173"/>
      <c r="GA63" s="173"/>
      <c r="GB63" s="173"/>
      <c r="GC63" s="173"/>
      <c r="GD63" s="173"/>
      <c r="GE63" s="173"/>
      <c r="GF63" s="173"/>
      <c r="GG63" s="173"/>
      <c r="GH63" s="173"/>
      <c r="GI63" s="173"/>
      <c r="GJ63" s="173"/>
      <c r="GK63" s="173"/>
      <c r="GL63" s="173"/>
      <c r="GM63" s="173"/>
      <c r="GN63" s="173"/>
      <c r="GO63" s="173"/>
      <c r="GP63" s="173"/>
      <c r="GQ63" s="173"/>
      <c r="GR63" s="173"/>
      <c r="GS63" s="173"/>
      <c r="GT63" s="173"/>
      <c r="GU63" s="173"/>
      <c r="GV63" s="173"/>
      <c r="GW63" s="173"/>
      <c r="GX63" s="173"/>
      <c r="GY63" s="173"/>
      <c r="GZ63" s="173"/>
      <c r="HA63" s="173"/>
      <c r="HB63" s="173"/>
      <c r="HC63" s="173"/>
      <c r="HD63" s="173"/>
      <c r="HE63" s="173"/>
      <c r="HF63" s="173"/>
      <c r="HG63" s="173"/>
      <c r="HH63" s="173"/>
      <c r="HI63" s="173"/>
      <c r="HJ63" s="173"/>
      <c r="HK63" s="173"/>
      <c r="HL63" s="173"/>
      <c r="HM63" s="173"/>
      <c r="HN63" s="173"/>
      <c r="HO63" s="173"/>
      <c r="HP63" s="173"/>
      <c r="HQ63" s="173"/>
      <c r="HR63" s="173"/>
      <c r="HS63" s="173"/>
      <c r="HT63" s="173"/>
      <c r="HU63" s="173"/>
      <c r="HV63" s="173"/>
      <c r="HW63" s="173"/>
      <c r="HX63" s="173"/>
      <c r="HY63" s="173"/>
      <c r="HZ63" s="173"/>
      <c r="IA63" s="173"/>
      <c r="IB63" s="173"/>
      <c r="IC63" s="173"/>
      <c r="ID63" s="173"/>
      <c r="IE63" s="173"/>
      <c r="IF63" s="173"/>
      <c r="IG63" s="173"/>
      <c r="IH63" s="173"/>
      <c r="II63" s="173"/>
      <c r="IJ63" s="173"/>
      <c r="IK63" s="173"/>
      <c r="IL63" s="173"/>
      <c r="IM63" s="173"/>
      <c r="IN63" s="173"/>
      <c r="IO63" s="173"/>
      <c r="IP63" s="173"/>
      <c r="IQ63" s="173"/>
      <c r="IR63" s="173"/>
      <c r="IS63" s="173"/>
      <c r="IT63" s="173"/>
      <c r="IU63" s="173"/>
      <c r="IV63" s="173"/>
      <c r="IW63" s="173"/>
      <c r="IX63" s="173"/>
      <c r="IY63" s="173"/>
      <c r="IZ63" s="173"/>
      <c r="JA63" s="173"/>
      <c r="JB63" s="173"/>
      <c r="JC63" s="173"/>
      <c r="JD63" s="173"/>
      <c r="JE63" s="173"/>
      <c r="JF63" s="173"/>
      <c r="JG63" s="173"/>
      <c r="JH63" s="173"/>
      <c r="JI63" s="173"/>
      <c r="JJ63" s="173"/>
      <c r="JK63" s="173"/>
      <c r="JL63" s="173"/>
      <c r="JM63" s="173"/>
      <c r="JN63" s="173"/>
      <c r="JO63" s="173"/>
      <c r="JP63" s="173"/>
      <c r="JQ63" s="173"/>
      <c r="JR63" s="173"/>
      <c r="JS63" s="173"/>
      <c r="JT63" s="173"/>
      <c r="JU63" s="173"/>
      <c r="JV63" s="173"/>
      <c r="JW63" s="173"/>
      <c r="JX63" s="173"/>
      <c r="JY63" s="173"/>
      <c r="JZ63" s="173"/>
      <c r="KA63" s="173"/>
      <c r="KB63" s="173"/>
      <c r="KC63" s="173"/>
      <c r="KD63" s="173"/>
      <c r="KE63" s="173"/>
      <c r="KF63" s="173"/>
      <c r="KG63" s="173"/>
      <c r="KH63" s="173"/>
      <c r="KI63" s="173"/>
      <c r="KJ63" s="173"/>
      <c r="KK63" s="173"/>
      <c r="KL63" s="173"/>
      <c r="KM63" s="173"/>
      <c r="KN63" s="173"/>
      <c r="KO63" s="173"/>
      <c r="KP63" s="173"/>
      <c r="KQ63" s="173"/>
      <c r="KR63" s="173"/>
      <c r="KS63" s="173"/>
      <c r="KT63" s="173"/>
      <c r="KU63" s="173"/>
      <c r="KV63" s="173"/>
      <c r="KW63" s="173"/>
      <c r="KX63" s="173"/>
      <c r="KY63" s="173"/>
      <c r="KZ63" s="173"/>
      <c r="LA63" s="173"/>
      <c r="LB63" s="173"/>
      <c r="LC63" s="173"/>
      <c r="LD63" s="173"/>
      <c r="LE63" s="173"/>
      <c r="LF63" s="173"/>
      <c r="LG63" s="173"/>
      <c r="LH63" s="173"/>
      <c r="LI63" s="173"/>
      <c r="LJ63" s="173"/>
      <c r="LK63" s="173"/>
      <c r="LL63" s="173"/>
      <c r="LM63" s="173"/>
      <c r="LN63" s="173"/>
      <c r="LO63" s="173"/>
      <c r="LP63" s="173"/>
      <c r="LQ63" s="173"/>
      <c r="LR63" s="173"/>
      <c r="LS63" s="173"/>
      <c r="LT63" s="173"/>
      <c r="LU63" s="173"/>
      <c r="LV63" s="173"/>
      <c r="LW63" s="173"/>
      <c r="LX63" s="173"/>
      <c r="LY63" s="173"/>
      <c r="LZ63" s="173"/>
      <c r="MA63" s="173"/>
      <c r="MB63" s="173"/>
      <c r="MC63" s="173"/>
      <c r="MD63" s="173"/>
      <c r="ME63" s="173"/>
      <c r="MF63" s="173"/>
      <c r="MG63" s="173"/>
      <c r="MH63" s="173"/>
      <c r="MI63" s="173"/>
      <c r="MJ63" s="173"/>
      <c r="MK63" s="173"/>
      <c r="ML63" s="173"/>
      <c r="MM63" s="173"/>
      <c r="MN63" s="173"/>
      <c r="MO63" s="173"/>
      <c r="MP63" s="173"/>
      <c r="MQ63" s="173"/>
      <c r="MR63" s="173"/>
      <c r="MS63" s="173"/>
      <c r="MT63" s="173"/>
      <c r="MU63" s="173"/>
      <c r="MV63" s="173"/>
      <c r="MW63" s="173"/>
      <c r="MX63" s="173"/>
      <c r="MY63" s="173"/>
      <c r="MZ63" s="173"/>
      <c r="NA63" s="173"/>
      <c r="NB63" s="173"/>
      <c r="NC63" s="173"/>
      <c r="ND63" s="173"/>
      <c r="NE63" s="173"/>
      <c r="NF63" s="173"/>
      <c r="NG63" s="173"/>
      <c r="NH63" s="173"/>
      <c r="NI63" s="173"/>
      <c r="NJ63" s="173"/>
      <c r="NK63" s="173"/>
      <c r="NL63" s="173"/>
      <c r="NM63" s="173"/>
      <c r="NN63" s="173"/>
      <c r="NO63" s="173"/>
      <c r="NP63" s="173"/>
      <c r="NQ63" s="173"/>
      <c r="NR63" s="173"/>
      <c r="NS63" s="173"/>
      <c r="NT63" s="173"/>
      <c r="NU63" s="173"/>
      <c r="NV63" s="173"/>
      <c r="NW63" s="173"/>
      <c r="NX63" s="173"/>
      <c r="NY63" s="173"/>
      <c r="NZ63" s="173"/>
      <c r="OA63" s="173"/>
      <c r="OB63" s="173"/>
      <c r="OC63" s="173"/>
      <c r="OD63" s="173"/>
      <c r="OE63" s="173"/>
      <c r="OF63" s="173"/>
      <c r="OG63" s="173"/>
      <c r="OH63" s="173"/>
      <c r="OI63" s="173"/>
      <c r="OJ63" s="173"/>
      <c r="OK63" s="173"/>
      <c r="OL63" s="173"/>
      <c r="OM63" s="173"/>
      <c r="ON63" s="173"/>
      <c r="OO63" s="173"/>
      <c r="OP63" s="173"/>
      <c r="OQ63" s="173"/>
      <c r="OR63" s="173"/>
      <c r="OS63" s="173"/>
      <c r="OT63" s="173"/>
      <c r="OU63" s="173"/>
      <c r="OV63" s="173"/>
      <c r="OW63" s="173"/>
      <c r="OX63" s="173"/>
      <c r="OY63" s="173"/>
      <c r="OZ63" s="173"/>
      <c r="PA63" s="173"/>
      <c r="PB63" s="173"/>
      <c r="PC63" s="173"/>
      <c r="PD63" s="173"/>
      <c r="PE63" s="173"/>
      <c r="PF63" s="173"/>
      <c r="PG63" s="173"/>
      <c r="PH63" s="173"/>
      <c r="PI63" s="173"/>
      <c r="PJ63" s="173"/>
      <c r="PK63" s="173"/>
      <c r="PL63" s="173"/>
      <c r="PM63" s="173"/>
      <c r="PN63" s="173"/>
      <c r="PO63" s="173"/>
      <c r="PP63" s="173"/>
      <c r="PQ63" s="173"/>
      <c r="PR63" s="173"/>
      <c r="PS63" s="173"/>
      <c r="PT63" s="173"/>
      <c r="PU63" s="173"/>
      <c r="PV63" s="173"/>
      <c r="PW63" s="173"/>
      <c r="PX63" s="173"/>
      <c r="PY63" s="173"/>
      <c r="PZ63" s="173"/>
      <c r="QA63" s="173"/>
      <c r="QB63" s="173"/>
      <c r="QC63" s="173"/>
      <c r="QD63" s="173"/>
      <c r="QE63" s="173"/>
      <c r="QF63" s="173"/>
      <c r="QG63" s="173"/>
      <c r="QH63" s="173"/>
      <c r="QI63" s="173"/>
      <c r="QJ63" s="173"/>
      <c r="QK63" s="173"/>
      <c r="QL63" s="173"/>
      <c r="QM63" s="173"/>
      <c r="QN63" s="173"/>
      <c r="QO63" s="173"/>
      <c r="QP63" s="173"/>
      <c r="QQ63" s="173"/>
      <c r="QR63" s="173"/>
      <c r="QS63" s="173"/>
      <c r="QT63" s="173"/>
      <c r="QU63" s="173"/>
      <c r="QV63" s="173"/>
      <c r="QW63" s="173"/>
      <c r="QX63" s="173"/>
      <c r="QY63" s="173"/>
      <c r="QZ63" s="173"/>
      <c r="RA63" s="173"/>
      <c r="RB63" s="173"/>
      <c r="RC63" s="173"/>
      <c r="RD63" s="173"/>
      <c r="RE63" s="173"/>
      <c r="RF63" s="173"/>
      <c r="RG63" s="173"/>
      <c r="RH63" s="173"/>
      <c r="RI63" s="173"/>
      <c r="RJ63" s="173"/>
      <c r="RK63" s="173"/>
      <c r="RL63" s="173"/>
      <c r="RM63" s="173"/>
      <c r="RN63" s="173"/>
      <c r="RO63" s="173"/>
      <c r="RP63" s="173"/>
      <c r="RQ63" s="173"/>
      <c r="RR63" s="173"/>
      <c r="RS63" s="173"/>
      <c r="RT63" s="173"/>
      <c r="RU63" s="173"/>
      <c r="RV63" s="173"/>
      <c r="RW63" s="173"/>
      <c r="RX63" s="173"/>
      <c r="RY63" s="173"/>
      <c r="RZ63" s="173"/>
      <c r="SA63" s="173"/>
      <c r="SB63" s="173"/>
      <c r="SC63" s="173"/>
      <c r="SD63" s="173"/>
      <c r="SE63" s="173"/>
      <c r="SF63" s="173"/>
      <c r="SG63" s="173"/>
      <c r="SH63" s="173"/>
      <c r="SI63" s="173"/>
      <c r="SJ63" s="173"/>
      <c r="SK63" s="173"/>
      <c r="SL63" s="173"/>
      <c r="SM63" s="173"/>
      <c r="SN63" s="173"/>
      <c r="SO63" s="173"/>
      <c r="SP63" s="173"/>
      <c r="SQ63" s="173"/>
      <c r="SR63" s="173"/>
      <c r="SS63" s="173"/>
      <c r="ST63" s="173"/>
      <c r="SU63" s="173"/>
      <c r="SV63" s="173"/>
      <c r="SW63" s="173"/>
      <c r="SX63" s="173"/>
      <c r="SY63" s="173"/>
      <c r="SZ63" s="173"/>
      <c r="TA63" s="173"/>
      <c r="TB63" s="173"/>
      <c r="TC63" s="173"/>
      <c r="TD63" s="173"/>
      <c r="TE63" s="173"/>
      <c r="TF63" s="173"/>
      <c r="TG63" s="173"/>
      <c r="TH63" s="173"/>
      <c r="TI63" s="173"/>
      <c r="TJ63" s="173"/>
      <c r="TK63" s="173"/>
      <c r="TL63" s="173"/>
      <c r="TM63" s="173"/>
      <c r="TN63" s="173"/>
      <c r="TO63" s="173"/>
      <c r="TP63" s="173"/>
      <c r="TQ63" s="173"/>
      <c r="TR63" s="173"/>
      <c r="TS63" s="173"/>
      <c r="TT63" s="173"/>
      <c r="TU63" s="173"/>
      <c r="TV63" s="173"/>
      <c r="TW63" s="173"/>
      <c r="TX63" s="173"/>
      <c r="TY63" s="173"/>
      <c r="TZ63" s="173"/>
      <c r="UA63" s="173"/>
      <c r="UB63" s="173"/>
      <c r="UC63" s="173"/>
      <c r="UD63" s="173"/>
      <c r="UE63" s="173"/>
      <c r="UF63" s="173"/>
      <c r="UG63" s="173"/>
      <c r="UH63" s="173"/>
      <c r="UI63" s="173"/>
      <c r="UJ63" s="173"/>
      <c r="UK63" s="173"/>
      <c r="UL63" s="173"/>
      <c r="UM63" s="173"/>
      <c r="UN63" s="173"/>
      <c r="UO63" s="173"/>
      <c r="UP63" s="173"/>
      <c r="UQ63" s="173"/>
      <c r="UR63" s="173"/>
      <c r="US63" s="173"/>
      <c r="UT63" s="173"/>
      <c r="UU63" s="173"/>
      <c r="UV63" s="173"/>
      <c r="UW63" s="173"/>
      <c r="UX63" s="173"/>
      <c r="UY63" s="173"/>
      <c r="UZ63" s="173"/>
      <c r="VA63" s="173"/>
      <c r="VB63" s="173"/>
      <c r="VC63" s="173"/>
      <c r="VD63" s="173"/>
      <c r="VE63" s="173"/>
      <c r="VF63" s="173"/>
      <c r="VG63" s="173"/>
      <c r="VH63" s="173"/>
      <c r="VI63" s="173"/>
      <c r="VJ63" s="173"/>
      <c r="VK63" s="173"/>
      <c r="VL63" s="173"/>
      <c r="VM63" s="173"/>
      <c r="VN63" s="173"/>
      <c r="VO63" s="173"/>
      <c r="VP63" s="173"/>
      <c r="VQ63" s="173"/>
      <c r="VR63" s="173"/>
      <c r="VS63" s="173"/>
      <c r="VT63" s="173"/>
      <c r="VU63" s="173"/>
      <c r="VV63" s="173"/>
      <c r="VW63" s="173"/>
      <c r="VX63" s="173"/>
      <c r="VY63" s="173"/>
      <c r="VZ63" s="173"/>
      <c r="WA63" s="173"/>
      <c r="WB63" s="173"/>
      <c r="WC63" s="173"/>
      <c r="WD63" s="173"/>
      <c r="WE63" s="173"/>
      <c r="WF63" s="173"/>
      <c r="WG63" s="173"/>
      <c r="WH63" s="173"/>
      <c r="WI63" s="173"/>
      <c r="WJ63" s="173"/>
      <c r="WK63" s="173"/>
      <c r="WL63" s="173"/>
      <c r="WM63" s="173"/>
      <c r="WN63" s="173"/>
      <c r="WO63" s="173"/>
      <c r="WP63" s="173"/>
      <c r="WQ63" s="173"/>
      <c r="WR63" s="173"/>
      <c r="WS63" s="173"/>
      <c r="WT63" s="173"/>
      <c r="WU63" s="173"/>
      <c r="WV63" s="173"/>
      <c r="WW63" s="173"/>
      <c r="WX63" s="173"/>
      <c r="WY63" s="173"/>
      <c r="WZ63" s="173"/>
      <c r="XA63" s="173"/>
      <c r="XB63" s="173"/>
      <c r="XC63" s="173"/>
      <c r="XD63" s="173"/>
      <c r="XE63" s="173"/>
      <c r="XF63" s="173"/>
      <c r="XG63" s="173"/>
      <c r="XH63" s="173"/>
      <c r="XI63" s="173"/>
      <c r="XJ63" s="173"/>
      <c r="XK63" s="173"/>
      <c r="XL63" s="173"/>
      <c r="XM63" s="173"/>
      <c r="XN63" s="173"/>
      <c r="XO63" s="173"/>
      <c r="XP63" s="173"/>
      <c r="XQ63" s="173"/>
      <c r="XR63" s="173"/>
      <c r="XS63" s="173"/>
      <c r="XT63" s="173"/>
      <c r="XU63" s="173"/>
      <c r="XV63" s="173"/>
      <c r="XW63" s="173"/>
      <c r="XX63" s="173"/>
      <c r="XY63" s="173"/>
      <c r="XZ63" s="173"/>
      <c r="YA63" s="173"/>
      <c r="YB63" s="173"/>
      <c r="YC63" s="173"/>
      <c r="YD63" s="173"/>
      <c r="YE63" s="173"/>
      <c r="YF63" s="173"/>
      <c r="YG63" s="173"/>
      <c r="YH63" s="173"/>
      <c r="YI63" s="173"/>
      <c r="YJ63" s="173"/>
      <c r="YK63" s="173"/>
      <c r="YL63" s="173"/>
      <c r="YM63" s="173"/>
      <c r="YN63" s="173"/>
      <c r="YO63" s="173"/>
      <c r="YP63" s="173"/>
      <c r="YQ63" s="173"/>
      <c r="YR63" s="173"/>
      <c r="YS63" s="173"/>
      <c r="YT63" s="173"/>
      <c r="YU63" s="173"/>
      <c r="YV63" s="173"/>
      <c r="YW63" s="173"/>
      <c r="YX63" s="173"/>
      <c r="YY63" s="173"/>
      <c r="YZ63" s="173"/>
      <c r="ZA63" s="173"/>
      <c r="ZB63" s="173"/>
      <c r="ZC63" s="173"/>
      <c r="ZD63" s="173"/>
      <c r="ZE63" s="173"/>
      <c r="ZF63" s="173"/>
      <c r="ZG63" s="173"/>
      <c r="ZH63" s="173"/>
      <c r="ZI63" s="173"/>
      <c r="ZJ63" s="173"/>
      <c r="ZK63" s="173"/>
      <c r="ZL63" s="173"/>
      <c r="ZM63" s="173"/>
      <c r="ZN63" s="173"/>
      <c r="ZO63" s="173"/>
      <c r="ZP63" s="173"/>
      <c r="ZQ63" s="173"/>
      <c r="ZR63" s="173"/>
      <c r="ZS63" s="173"/>
      <c r="ZT63" s="173"/>
      <c r="ZU63" s="173"/>
      <c r="ZV63" s="173"/>
      <c r="ZW63" s="173"/>
      <c r="ZX63" s="173"/>
      <c r="ZY63" s="173"/>
      <c r="ZZ63" s="173"/>
      <c r="AAA63" s="173"/>
      <c r="AAB63" s="173"/>
      <c r="AAC63" s="173"/>
      <c r="AAD63" s="173"/>
      <c r="AAE63" s="173"/>
      <c r="AAF63" s="173"/>
      <c r="AAG63" s="173"/>
      <c r="AAH63" s="173"/>
      <c r="AAI63" s="173"/>
      <c r="AAJ63" s="173"/>
      <c r="AAK63" s="173"/>
      <c r="AAL63" s="173"/>
      <c r="AAM63" s="173"/>
      <c r="AAN63" s="173"/>
      <c r="AAO63" s="173"/>
      <c r="AAP63" s="173"/>
      <c r="AAQ63" s="173"/>
      <c r="AAR63" s="173"/>
      <c r="AAS63" s="173"/>
      <c r="AAT63" s="173"/>
      <c r="AAU63" s="173"/>
      <c r="AAV63" s="173"/>
      <c r="AAW63" s="173"/>
      <c r="AAX63" s="173"/>
      <c r="AAY63" s="173"/>
      <c r="AAZ63" s="173"/>
      <c r="ABA63" s="173"/>
      <c r="ABB63" s="173"/>
      <c r="ABC63" s="173"/>
      <c r="ABD63" s="173"/>
      <c r="ABE63" s="173"/>
      <c r="ABF63" s="173"/>
      <c r="ABG63" s="173"/>
      <c r="ABH63" s="173"/>
      <c r="ABI63" s="173"/>
      <c r="ABJ63" s="173"/>
      <c r="ABK63" s="173"/>
      <c r="ABL63" s="173"/>
      <c r="ABM63" s="173"/>
      <c r="ABN63" s="173"/>
      <c r="ABO63" s="173"/>
      <c r="ABP63" s="173"/>
      <c r="ABQ63" s="173"/>
      <c r="ABR63" s="173"/>
      <c r="ABS63" s="173"/>
      <c r="ABT63" s="173"/>
      <c r="ABU63" s="173"/>
      <c r="ABV63" s="173"/>
      <c r="ABW63" s="173"/>
      <c r="ABX63" s="173"/>
      <c r="ABY63" s="173"/>
      <c r="ABZ63" s="173"/>
      <c r="ACA63" s="173"/>
      <c r="ACB63" s="173"/>
      <c r="ACC63" s="173"/>
      <c r="ACD63" s="173"/>
      <c r="ACE63" s="173"/>
      <c r="ACF63" s="173"/>
      <c r="ACG63" s="173"/>
      <c r="ACH63" s="173"/>
      <c r="ACI63" s="173"/>
      <c r="ACJ63" s="173"/>
      <c r="ACK63" s="173"/>
      <c r="ACL63" s="173"/>
      <c r="ACM63" s="173"/>
      <c r="ACN63" s="173"/>
      <c r="ACO63" s="173"/>
      <c r="ACP63" s="173"/>
      <c r="ACQ63" s="173"/>
      <c r="ACR63" s="173"/>
      <c r="ACS63" s="173"/>
      <c r="ACT63" s="173"/>
      <c r="ACU63" s="173"/>
      <c r="ACV63" s="173"/>
      <c r="ACW63" s="173"/>
      <c r="ACX63" s="173"/>
      <c r="ACY63" s="173"/>
      <c r="ACZ63" s="173"/>
      <c r="ADA63" s="173"/>
      <c r="ADB63" s="173"/>
      <c r="ADC63" s="173"/>
      <c r="ADD63" s="173"/>
      <c r="ADE63" s="173"/>
      <c r="ADF63" s="173"/>
      <c r="ADG63" s="173"/>
      <c r="ADH63" s="173"/>
      <c r="ADI63" s="173"/>
      <c r="ADJ63" s="173"/>
      <c r="ADK63" s="173"/>
      <c r="ADL63" s="173"/>
      <c r="ADM63" s="173"/>
      <c r="ADN63" s="173"/>
      <c r="ADO63" s="173"/>
      <c r="ADP63" s="173"/>
      <c r="ADQ63" s="173"/>
      <c r="ADR63" s="173"/>
      <c r="ADS63" s="173"/>
      <c r="ADT63" s="173"/>
      <c r="ADU63" s="173"/>
      <c r="ADV63" s="173"/>
      <c r="ADW63" s="173"/>
      <c r="ADX63" s="173"/>
      <c r="ADY63" s="173"/>
      <c r="ADZ63" s="173"/>
      <c r="AEA63" s="173"/>
      <c r="AEB63" s="173"/>
      <c r="AEC63" s="173"/>
      <c r="AED63" s="173"/>
      <c r="AEE63" s="173"/>
      <c r="AEF63" s="173"/>
      <c r="AEG63" s="173"/>
      <c r="AEH63" s="173"/>
      <c r="AEI63" s="173"/>
      <c r="AEJ63" s="173"/>
      <c r="AEK63" s="173"/>
      <c r="AEL63" s="173"/>
      <c r="AEM63" s="173"/>
      <c r="AEN63" s="173"/>
      <c r="AEO63" s="173"/>
      <c r="AEP63" s="173"/>
      <c r="AEQ63" s="173"/>
      <c r="AER63" s="173"/>
      <c r="AES63" s="173"/>
      <c r="AET63" s="173"/>
      <c r="AEU63" s="173"/>
      <c r="AEV63" s="173"/>
      <c r="AEW63" s="173"/>
      <c r="AEX63" s="173"/>
      <c r="AEY63" s="173"/>
      <c r="AEZ63" s="173"/>
      <c r="AFA63" s="173"/>
      <c r="AFB63" s="173"/>
      <c r="AFC63" s="173"/>
      <c r="AFD63" s="173"/>
      <c r="AFE63" s="173"/>
      <c r="AFF63" s="173"/>
      <c r="AFG63" s="173"/>
      <c r="AFH63" s="173"/>
      <c r="AFI63" s="173"/>
      <c r="AFJ63" s="173"/>
      <c r="AFK63" s="173"/>
      <c r="AFL63" s="173"/>
      <c r="AFM63" s="173"/>
      <c r="AFN63" s="173"/>
      <c r="AFO63" s="173"/>
      <c r="AFP63" s="173"/>
      <c r="AFQ63" s="173"/>
      <c r="AFR63" s="173"/>
      <c r="AFS63" s="173"/>
      <c r="AFT63" s="173"/>
      <c r="AFU63" s="173"/>
      <c r="AFV63" s="173"/>
      <c r="AFW63" s="173"/>
      <c r="AFX63" s="173"/>
      <c r="AFY63" s="173"/>
      <c r="AFZ63" s="173"/>
      <c r="AGA63" s="173"/>
      <c r="AGB63" s="173"/>
      <c r="AGC63" s="173"/>
      <c r="AGD63" s="173"/>
      <c r="AGE63" s="173"/>
      <c r="AGF63" s="173"/>
      <c r="AGG63" s="173"/>
      <c r="AGH63" s="173"/>
      <c r="AGI63" s="173"/>
      <c r="AGJ63" s="173"/>
      <c r="AGK63" s="173"/>
      <c r="AGL63" s="173"/>
      <c r="AGM63" s="173"/>
      <c r="AGN63" s="173"/>
      <c r="AGO63" s="173"/>
      <c r="AGP63" s="173"/>
      <c r="AGQ63" s="173"/>
      <c r="AGR63" s="173"/>
      <c r="AGS63" s="173"/>
      <c r="AGT63" s="173"/>
      <c r="AGU63" s="173"/>
      <c r="AGV63" s="173"/>
      <c r="AGW63" s="173"/>
      <c r="AGX63" s="173"/>
      <c r="AGY63" s="173"/>
      <c r="AGZ63" s="173"/>
      <c r="AHA63" s="173"/>
      <c r="AHB63" s="173"/>
      <c r="AHC63" s="173"/>
      <c r="AHD63" s="173"/>
      <c r="AHE63" s="173"/>
      <c r="AHF63" s="173"/>
      <c r="AHG63" s="173"/>
      <c r="AHH63" s="173"/>
      <c r="AHI63" s="173"/>
      <c r="AHJ63" s="173"/>
      <c r="AHK63" s="173"/>
      <c r="AHL63" s="173"/>
      <c r="AHM63" s="173"/>
      <c r="AHN63" s="173"/>
      <c r="AHO63" s="173"/>
      <c r="AHP63" s="173"/>
      <c r="AHQ63" s="173"/>
      <c r="AHR63" s="173"/>
      <c r="AHS63" s="173"/>
      <c r="AHT63" s="173"/>
      <c r="AHU63" s="173"/>
      <c r="AHV63" s="173"/>
      <c r="AHW63" s="173"/>
      <c r="AHX63" s="173"/>
      <c r="AHY63" s="173"/>
      <c r="AHZ63" s="173"/>
      <c r="AIA63" s="173"/>
      <c r="AIB63" s="173"/>
      <c r="AIC63" s="173"/>
      <c r="AID63" s="173"/>
      <c r="AIE63" s="173"/>
      <c r="AIF63" s="173"/>
      <c r="AIG63" s="173"/>
      <c r="AIH63" s="173"/>
      <c r="AII63" s="173"/>
      <c r="AIJ63" s="173"/>
      <c r="AIK63" s="173"/>
      <c r="AIL63" s="173"/>
      <c r="AIM63" s="173"/>
      <c r="AIN63" s="173"/>
      <c r="AIO63" s="173"/>
      <c r="AIP63" s="173"/>
      <c r="AIQ63" s="173"/>
      <c r="AIR63" s="173"/>
      <c r="AIS63" s="173"/>
      <c r="AIT63" s="173"/>
      <c r="AIU63" s="173"/>
      <c r="AIV63" s="173"/>
      <c r="AIW63" s="173"/>
      <c r="AIX63" s="173"/>
      <c r="AIY63" s="173"/>
      <c r="AIZ63" s="173"/>
      <c r="AJA63" s="173"/>
      <c r="AJB63" s="173"/>
      <c r="AJC63" s="173"/>
      <c r="AJD63" s="173"/>
      <c r="AJE63" s="173"/>
      <c r="AJF63" s="173"/>
      <c r="AJG63" s="173"/>
      <c r="AJH63" s="173"/>
      <c r="AJI63" s="173"/>
      <c r="AJJ63" s="173"/>
      <c r="AJK63" s="173"/>
      <c r="AJL63" s="173"/>
      <c r="AJM63" s="173"/>
      <c r="AJN63" s="173"/>
      <c r="AJO63" s="173"/>
      <c r="AJP63" s="173"/>
      <c r="AJQ63" s="173"/>
      <c r="AJR63" s="173"/>
      <c r="AJS63" s="173"/>
      <c r="AJT63" s="173"/>
      <c r="AJU63" s="173"/>
      <c r="AJV63" s="173"/>
      <c r="AJW63" s="173"/>
      <c r="AJX63" s="173"/>
      <c r="AJY63" s="173"/>
      <c r="AJZ63" s="173"/>
      <c r="AKA63" s="173"/>
      <c r="AKB63" s="173"/>
      <c r="AKC63" s="173"/>
      <c r="AKD63" s="173"/>
      <c r="AKE63" s="173"/>
      <c r="AKF63" s="173"/>
      <c r="AKG63" s="173"/>
      <c r="AKH63" s="173"/>
      <c r="AKI63" s="173"/>
      <c r="AKJ63" s="173"/>
      <c r="AKK63" s="173"/>
      <c r="AKL63" s="173"/>
      <c r="AKM63" s="173"/>
      <c r="AKN63" s="173"/>
      <c r="AKO63" s="173"/>
      <c r="AKP63" s="173"/>
      <c r="AKQ63" s="173"/>
      <c r="AKR63" s="173"/>
      <c r="AKS63" s="173"/>
      <c r="AKT63" s="173"/>
      <c r="AKU63" s="173"/>
      <c r="AKV63" s="173"/>
      <c r="AKW63" s="173"/>
      <c r="AKX63" s="173"/>
      <c r="AKY63" s="173"/>
      <c r="AKZ63" s="173"/>
      <c r="ALA63" s="173"/>
      <c r="ALB63" s="173"/>
      <c r="ALC63" s="173"/>
      <c r="ALD63" s="173"/>
      <c r="ALE63" s="173"/>
      <c r="ALF63" s="173"/>
      <c r="ALG63" s="173"/>
      <c r="ALH63" s="173"/>
      <c r="ALI63" s="173"/>
      <c r="ALJ63" s="173"/>
      <c r="ALK63" s="173"/>
      <c r="ALL63" s="173"/>
      <c r="ALM63" s="173"/>
      <c r="ALN63" s="173"/>
      <c r="ALO63" s="173"/>
      <c r="ALP63" s="173"/>
      <c r="ALQ63" s="173"/>
      <c r="ALR63" s="173"/>
      <c r="ALS63" s="173"/>
      <c r="ALT63" s="173"/>
      <c r="ALU63" s="173"/>
      <c r="ALV63" s="173"/>
      <c r="ALW63" s="173"/>
      <c r="ALX63" s="173"/>
      <c r="ALY63" s="173"/>
      <c r="ALZ63" s="173"/>
      <c r="AMA63" s="173"/>
      <c r="AMB63" s="173"/>
      <c r="AMC63" s="173"/>
      <c r="AMD63" s="173"/>
      <c r="AME63" s="173"/>
      <c r="AMF63" s="173"/>
      <c r="AMG63" s="173"/>
      <c r="AMH63" s="173"/>
      <c r="AMI63" s="173"/>
      <c r="AMJ63" s="173"/>
      <c r="AMK63" s="173"/>
      <c r="AML63" s="173"/>
      <c r="AMM63" s="173"/>
      <c r="AMN63" s="173"/>
      <c r="AMO63" s="173"/>
      <c r="AMP63" s="173"/>
      <c r="AMQ63" s="173"/>
      <c r="AMR63" s="173"/>
      <c r="AMS63" s="173"/>
      <c r="AMT63" s="173"/>
      <c r="AMU63" s="173"/>
      <c r="AMV63" s="173"/>
      <c r="AMW63" s="173"/>
      <c r="AMX63" s="173"/>
      <c r="AMY63" s="173"/>
      <c r="AMZ63" s="173"/>
      <c r="ANA63" s="173"/>
      <c r="ANB63" s="173"/>
      <c r="ANC63" s="173"/>
      <c r="AND63" s="173"/>
      <c r="ANE63" s="173"/>
      <c r="ANF63" s="173"/>
      <c r="ANG63" s="173"/>
      <c r="ANH63" s="173"/>
      <c r="ANI63" s="173"/>
      <c r="ANJ63" s="173"/>
      <c r="ANK63" s="173"/>
      <c r="ANL63" s="173"/>
      <c r="ANM63" s="173"/>
      <c r="ANN63" s="173"/>
      <c r="ANO63" s="173"/>
      <c r="ANP63" s="173"/>
      <c r="ANQ63" s="173"/>
      <c r="ANR63" s="173"/>
      <c r="ANS63" s="173"/>
      <c r="ANT63" s="173"/>
      <c r="ANU63" s="173"/>
      <c r="ANV63" s="173"/>
      <c r="ANW63" s="173"/>
      <c r="ANX63" s="173"/>
      <c r="ANY63" s="173"/>
      <c r="ANZ63" s="173"/>
      <c r="AOA63" s="173"/>
      <c r="AOB63" s="173"/>
      <c r="AOC63" s="173"/>
      <c r="AOD63" s="173"/>
      <c r="AOE63" s="173"/>
      <c r="AOF63" s="173"/>
      <c r="AOG63" s="173"/>
      <c r="AOH63" s="173"/>
      <c r="AOI63" s="173"/>
      <c r="AOJ63" s="173"/>
      <c r="AOK63" s="173"/>
      <c r="AOL63" s="173"/>
      <c r="AOM63" s="173"/>
      <c r="AON63" s="173"/>
      <c r="AOO63" s="173"/>
      <c r="AOP63" s="173"/>
      <c r="AOQ63" s="173"/>
      <c r="AOR63" s="173"/>
      <c r="AOS63" s="173"/>
      <c r="AOT63" s="173"/>
      <c r="AOU63" s="173"/>
      <c r="AOV63" s="173"/>
      <c r="AOW63" s="173"/>
      <c r="AOX63" s="173"/>
      <c r="AOY63" s="173"/>
      <c r="AOZ63" s="173"/>
      <c r="APA63" s="173"/>
      <c r="APB63" s="173"/>
      <c r="APC63" s="173"/>
      <c r="APD63" s="173"/>
      <c r="APE63" s="173"/>
      <c r="APF63" s="173"/>
      <c r="APG63" s="173"/>
      <c r="APH63" s="173"/>
      <c r="API63" s="173"/>
      <c r="APJ63" s="173"/>
      <c r="APK63" s="173"/>
      <c r="APL63" s="173"/>
      <c r="APM63" s="173"/>
      <c r="APN63" s="173"/>
      <c r="APO63" s="173"/>
      <c r="APP63" s="173"/>
      <c r="APQ63" s="173"/>
      <c r="APR63" s="173"/>
      <c r="APS63" s="173"/>
      <c r="APT63" s="173"/>
      <c r="APU63" s="173"/>
      <c r="APV63" s="173"/>
      <c r="APW63" s="173"/>
      <c r="APX63" s="173"/>
      <c r="APY63" s="173"/>
      <c r="APZ63" s="173"/>
      <c r="AQA63" s="173"/>
      <c r="AQB63" s="173"/>
      <c r="AQC63" s="173"/>
      <c r="AQD63" s="173"/>
      <c r="AQE63" s="173"/>
      <c r="AQF63" s="173"/>
      <c r="AQG63" s="173"/>
      <c r="AQH63" s="173"/>
      <c r="AQI63" s="173"/>
      <c r="AQJ63" s="173"/>
      <c r="AQK63" s="173"/>
      <c r="AQL63" s="173"/>
      <c r="AQM63" s="173"/>
      <c r="AQN63" s="173"/>
      <c r="AQO63" s="173"/>
      <c r="AQP63" s="173"/>
      <c r="AQQ63" s="173"/>
      <c r="AQR63" s="173"/>
      <c r="AQS63" s="173"/>
      <c r="AQT63" s="173"/>
      <c r="AQU63" s="173"/>
      <c r="AQV63" s="173"/>
      <c r="AQW63" s="173"/>
      <c r="AQX63" s="173"/>
      <c r="AQY63" s="173"/>
      <c r="AQZ63" s="173"/>
      <c r="ARA63" s="173"/>
      <c r="ARB63" s="173"/>
      <c r="ARC63" s="173"/>
      <c r="ARD63" s="173"/>
      <c r="ARE63" s="173"/>
      <c r="ARF63" s="173"/>
      <c r="ARG63" s="173"/>
      <c r="ARH63" s="173"/>
      <c r="ARI63" s="173"/>
      <c r="ARJ63" s="173"/>
      <c r="ARK63" s="173"/>
      <c r="ARL63" s="173"/>
      <c r="ARM63" s="173"/>
      <c r="ARN63" s="173"/>
      <c r="ARO63" s="173"/>
      <c r="ARP63" s="173"/>
      <c r="ARQ63" s="173"/>
      <c r="ARR63" s="173"/>
      <c r="ARS63" s="173"/>
      <c r="ART63" s="173"/>
      <c r="ARU63" s="173"/>
      <c r="ARV63" s="173"/>
      <c r="ARW63" s="173"/>
      <c r="ARX63" s="173"/>
      <c r="ARY63" s="173"/>
      <c r="ARZ63" s="173"/>
      <c r="ASA63" s="173"/>
      <c r="ASB63" s="173"/>
      <c r="ASC63" s="173"/>
      <c r="ASD63" s="173"/>
      <c r="ASE63" s="173"/>
      <c r="ASF63" s="173"/>
      <c r="ASG63" s="173"/>
      <c r="ASH63" s="173"/>
      <c r="ASI63" s="173"/>
      <c r="ASJ63" s="173"/>
      <c r="ASK63" s="173"/>
      <c r="ASL63" s="173"/>
      <c r="ASM63" s="173"/>
      <c r="ASN63" s="173"/>
      <c r="ASO63" s="173"/>
      <c r="ASP63" s="173"/>
      <c r="ASQ63" s="173"/>
      <c r="ASR63" s="173"/>
      <c r="ASS63" s="173"/>
      <c r="AST63" s="173"/>
      <c r="ASU63" s="173"/>
      <c r="ASV63" s="173"/>
      <c r="ASW63" s="173"/>
      <c r="ASX63" s="173"/>
      <c r="ASY63" s="173"/>
      <c r="ASZ63" s="173"/>
      <c r="ATA63" s="173"/>
      <c r="ATB63" s="173"/>
      <c r="ATC63" s="173"/>
      <c r="ATD63" s="173"/>
      <c r="ATE63" s="173"/>
      <c r="ATF63" s="173"/>
      <c r="ATG63" s="173"/>
      <c r="ATH63" s="173"/>
      <c r="ATI63" s="173"/>
      <c r="ATJ63" s="173"/>
      <c r="ATK63" s="173"/>
      <c r="ATL63" s="173"/>
      <c r="ATM63" s="173"/>
      <c r="ATN63" s="173"/>
      <c r="ATO63" s="173"/>
      <c r="ATP63" s="173"/>
      <c r="ATQ63" s="173"/>
      <c r="ATR63" s="173"/>
      <c r="ATS63" s="173"/>
      <c r="ATT63" s="173"/>
      <c r="ATU63" s="173"/>
      <c r="ATV63" s="173"/>
      <c r="ATW63" s="173"/>
      <c r="ATX63" s="173"/>
      <c r="ATY63" s="173"/>
      <c r="ATZ63" s="173"/>
      <c r="AUA63" s="173"/>
      <c r="AUB63" s="173"/>
      <c r="AUC63" s="173"/>
      <c r="AUD63" s="173"/>
      <c r="AUE63" s="173"/>
      <c r="AUF63" s="173"/>
      <c r="AUG63" s="173"/>
      <c r="AUH63" s="173"/>
      <c r="AUI63" s="173"/>
      <c r="AUJ63" s="173"/>
      <c r="AUK63" s="173"/>
      <c r="AUL63" s="173"/>
      <c r="AUM63" s="173"/>
      <c r="AUN63" s="173"/>
      <c r="AUO63" s="173"/>
      <c r="AUP63" s="173"/>
      <c r="AUQ63" s="173"/>
      <c r="AUR63" s="173"/>
      <c r="AUS63" s="173"/>
      <c r="AUT63" s="173"/>
      <c r="AUU63" s="173"/>
      <c r="AUV63" s="173"/>
      <c r="AUW63" s="173"/>
      <c r="AUX63" s="173"/>
      <c r="AUY63" s="173"/>
      <c r="AUZ63" s="173"/>
      <c r="AVA63" s="173"/>
      <c r="AVB63" s="173"/>
      <c r="AVC63" s="173"/>
      <c r="AVD63" s="173"/>
      <c r="AVE63" s="173"/>
      <c r="AVF63" s="173"/>
      <c r="AVG63" s="173"/>
      <c r="AVH63" s="173"/>
      <c r="AVI63" s="173"/>
      <c r="AVJ63" s="173"/>
      <c r="AVK63" s="173"/>
      <c r="AVL63" s="173"/>
      <c r="AVM63" s="173"/>
      <c r="AVN63" s="173"/>
      <c r="AVO63" s="173"/>
      <c r="AVP63" s="173"/>
      <c r="AVQ63" s="173"/>
      <c r="AVR63" s="173"/>
      <c r="AVS63" s="173"/>
      <c r="AVT63" s="173"/>
      <c r="AVU63" s="173"/>
      <c r="AVV63" s="173"/>
      <c r="AVW63" s="173"/>
      <c r="AVX63" s="173"/>
      <c r="AVY63" s="173"/>
      <c r="AVZ63" s="173"/>
      <c r="AWA63" s="173"/>
      <c r="AWB63" s="173"/>
      <c r="AWC63" s="173"/>
      <c r="AWD63" s="173"/>
      <c r="AWE63" s="173"/>
      <c r="AWF63" s="173"/>
      <c r="AWG63" s="173"/>
      <c r="AWH63" s="173"/>
      <c r="AWI63" s="173"/>
      <c r="AWJ63" s="173"/>
      <c r="AWK63" s="173"/>
      <c r="AWL63" s="173"/>
      <c r="AWM63" s="173"/>
      <c r="AWN63" s="173"/>
      <c r="AWO63" s="173"/>
      <c r="AWP63" s="173"/>
      <c r="AWQ63" s="173"/>
      <c r="AWR63" s="173"/>
      <c r="AWS63" s="173"/>
      <c r="AWT63" s="173"/>
      <c r="AWU63" s="173"/>
      <c r="AWV63" s="173"/>
      <c r="AWW63" s="173"/>
      <c r="AWX63" s="173"/>
      <c r="AWY63" s="173"/>
      <c r="AWZ63" s="173"/>
      <c r="AXA63" s="173"/>
      <c r="AXB63" s="173"/>
      <c r="AXC63" s="173"/>
      <c r="AXD63" s="173"/>
      <c r="AXE63" s="173"/>
      <c r="AXF63" s="173"/>
      <c r="AXG63" s="173"/>
      <c r="AXH63" s="173"/>
      <c r="AXI63" s="173"/>
      <c r="AXJ63" s="173"/>
      <c r="AXK63" s="173"/>
      <c r="AXL63" s="173"/>
      <c r="AXM63" s="173"/>
      <c r="AXN63" s="173"/>
      <c r="AXO63" s="173"/>
      <c r="AXP63" s="173"/>
      <c r="AXQ63" s="173"/>
      <c r="AXR63" s="173"/>
      <c r="AXS63" s="173"/>
      <c r="AXT63" s="173"/>
      <c r="AXU63" s="173"/>
      <c r="AXV63" s="173"/>
      <c r="AXW63" s="173"/>
      <c r="AXX63" s="173"/>
      <c r="AXY63" s="173"/>
      <c r="AXZ63" s="173"/>
      <c r="AYA63" s="173"/>
      <c r="AYB63" s="173"/>
      <c r="AYC63" s="173"/>
      <c r="AYD63" s="173"/>
      <c r="AYE63" s="173"/>
      <c r="AYF63" s="173"/>
      <c r="AYG63" s="173"/>
      <c r="AYH63" s="173"/>
      <c r="AYI63" s="173"/>
      <c r="AYJ63" s="173"/>
      <c r="AYK63" s="173"/>
      <c r="AYL63" s="173"/>
      <c r="AYM63" s="173"/>
      <c r="AYN63" s="173"/>
      <c r="AYO63" s="173"/>
      <c r="AYP63" s="173"/>
      <c r="AYQ63" s="173"/>
      <c r="AYR63" s="173"/>
      <c r="AYS63" s="173"/>
      <c r="AYT63" s="173"/>
      <c r="AYU63" s="173"/>
      <c r="AYV63" s="173"/>
      <c r="AYW63" s="173"/>
      <c r="AYX63" s="173"/>
      <c r="AYY63" s="173"/>
      <c r="AYZ63" s="173"/>
      <c r="AZA63" s="173"/>
      <c r="AZB63" s="173"/>
      <c r="AZC63" s="173"/>
      <c r="AZD63" s="173"/>
      <c r="AZE63" s="173"/>
      <c r="AZF63" s="173"/>
      <c r="AZG63" s="173"/>
      <c r="AZH63" s="173"/>
      <c r="AZI63" s="173"/>
      <c r="AZJ63" s="173"/>
      <c r="AZK63" s="173"/>
      <c r="AZL63" s="173"/>
      <c r="AZM63" s="173"/>
      <c r="AZN63" s="173"/>
      <c r="AZO63" s="173"/>
      <c r="AZP63" s="173"/>
      <c r="AZQ63" s="173"/>
      <c r="AZR63" s="173"/>
      <c r="AZS63" s="173"/>
      <c r="AZT63" s="173"/>
      <c r="AZU63" s="173"/>
      <c r="AZV63" s="173"/>
      <c r="AZW63" s="173"/>
      <c r="AZX63" s="173"/>
      <c r="AZY63" s="173"/>
      <c r="AZZ63" s="173"/>
      <c r="BAA63" s="173"/>
      <c r="BAB63" s="173"/>
      <c r="BAC63" s="173"/>
      <c r="BAD63" s="173"/>
      <c r="BAE63" s="173"/>
      <c r="BAF63" s="173"/>
      <c r="BAG63" s="173"/>
      <c r="BAH63" s="173"/>
      <c r="BAI63" s="173"/>
      <c r="BAJ63" s="173"/>
      <c r="BAK63" s="173"/>
      <c r="BAL63" s="173"/>
      <c r="BAM63" s="173"/>
      <c r="BAN63" s="173"/>
      <c r="BAO63" s="173"/>
      <c r="BAP63" s="173"/>
      <c r="BAQ63" s="173"/>
      <c r="BAR63" s="173"/>
      <c r="BAS63" s="173"/>
      <c r="BAT63" s="173"/>
      <c r="BAU63" s="173"/>
      <c r="BAV63" s="173"/>
      <c r="BAW63" s="173"/>
      <c r="BAX63" s="173"/>
      <c r="BAY63" s="173"/>
      <c r="BAZ63" s="173"/>
      <c r="BBA63" s="173"/>
      <c r="BBB63" s="173"/>
      <c r="BBC63" s="173"/>
      <c r="BBD63" s="173"/>
      <c r="BBE63" s="173"/>
      <c r="BBF63" s="173"/>
      <c r="BBG63" s="173"/>
      <c r="BBH63" s="173"/>
      <c r="BBI63" s="173"/>
      <c r="BBJ63" s="173"/>
      <c r="BBK63" s="173"/>
      <c r="BBL63" s="173"/>
      <c r="BBM63" s="173"/>
      <c r="BBN63" s="173"/>
      <c r="BBO63" s="173"/>
      <c r="BBP63" s="173"/>
      <c r="BBQ63" s="173"/>
      <c r="BBR63" s="173"/>
      <c r="BBS63" s="173"/>
      <c r="BBT63" s="173"/>
      <c r="BBU63" s="173"/>
      <c r="BBV63" s="173"/>
      <c r="BBW63" s="173"/>
      <c r="BBX63" s="173"/>
      <c r="BBY63" s="173"/>
      <c r="BBZ63" s="173"/>
      <c r="BCA63" s="173"/>
      <c r="BCB63" s="173"/>
      <c r="BCC63" s="173"/>
      <c r="BCD63" s="173"/>
      <c r="BCE63" s="173"/>
      <c r="BCF63" s="173"/>
      <c r="BCG63" s="173"/>
      <c r="BCH63" s="173"/>
      <c r="BCI63" s="173"/>
      <c r="BCJ63" s="173"/>
      <c r="BCK63" s="173"/>
      <c r="BCL63" s="173"/>
      <c r="BCM63" s="173"/>
      <c r="BCN63" s="173"/>
      <c r="BCO63" s="173"/>
      <c r="BCP63" s="173"/>
      <c r="BCQ63" s="173"/>
      <c r="BCR63" s="173"/>
      <c r="BCS63" s="173"/>
      <c r="BCT63" s="173"/>
      <c r="BCU63" s="173"/>
      <c r="BCV63" s="173"/>
      <c r="BCW63" s="173"/>
      <c r="BCX63" s="173"/>
      <c r="BCY63" s="173"/>
      <c r="BCZ63" s="173"/>
      <c r="BDA63" s="173"/>
      <c r="BDB63" s="173"/>
      <c r="BDC63" s="173"/>
      <c r="BDD63" s="173"/>
      <c r="BDE63" s="173"/>
      <c r="BDF63" s="173"/>
      <c r="BDG63" s="173"/>
      <c r="BDH63" s="173"/>
      <c r="BDI63" s="173"/>
      <c r="BDJ63" s="173"/>
      <c r="BDK63" s="173"/>
      <c r="BDL63" s="173"/>
      <c r="BDM63" s="173"/>
      <c r="BDN63" s="173"/>
      <c r="BDO63" s="173"/>
      <c r="BDP63" s="173"/>
      <c r="BDQ63" s="173"/>
      <c r="BDR63" s="173"/>
      <c r="BDS63" s="173"/>
      <c r="BDT63" s="173"/>
      <c r="BDU63" s="173"/>
      <c r="BDV63" s="173"/>
      <c r="BDW63" s="173"/>
      <c r="BDX63" s="173"/>
      <c r="BDY63" s="173"/>
      <c r="BDZ63" s="173"/>
      <c r="BEA63" s="173"/>
      <c r="BEB63" s="173"/>
      <c r="BEC63" s="173"/>
      <c r="BED63" s="173"/>
      <c r="BEE63" s="173"/>
      <c r="BEF63" s="173"/>
      <c r="BEG63" s="173"/>
      <c r="BEH63" s="173"/>
      <c r="BEI63" s="173"/>
      <c r="BEJ63" s="173"/>
      <c r="BEK63" s="173"/>
      <c r="BEL63" s="173"/>
      <c r="BEM63" s="173"/>
      <c r="BEN63" s="173"/>
      <c r="BEO63" s="173"/>
      <c r="BEP63" s="173"/>
      <c r="BEQ63" s="173"/>
      <c r="BER63" s="173"/>
      <c r="BES63" s="173"/>
      <c r="BET63" s="173"/>
      <c r="BEU63" s="173"/>
      <c r="BEV63" s="173"/>
      <c r="BEW63" s="173"/>
      <c r="BEX63" s="173"/>
      <c r="BEY63" s="173"/>
      <c r="BEZ63" s="173"/>
      <c r="BFA63" s="173"/>
      <c r="BFB63" s="173"/>
      <c r="BFC63" s="173"/>
      <c r="BFD63" s="173"/>
      <c r="BFE63" s="173"/>
      <c r="BFF63" s="173"/>
      <c r="BFG63" s="173"/>
      <c r="BFH63" s="173"/>
      <c r="BFI63" s="173"/>
      <c r="BFJ63" s="173"/>
      <c r="BFK63" s="173"/>
      <c r="BFL63" s="173"/>
      <c r="BFM63" s="173"/>
      <c r="BFN63" s="173"/>
      <c r="BFO63" s="173"/>
      <c r="BFP63" s="173"/>
      <c r="BFQ63" s="173"/>
      <c r="BFR63" s="173"/>
      <c r="BFS63" s="173"/>
      <c r="BFT63" s="173"/>
      <c r="BFU63" s="173"/>
      <c r="BFV63" s="173"/>
      <c r="BFW63" s="173"/>
      <c r="BFX63" s="173"/>
      <c r="BFY63" s="173"/>
      <c r="BFZ63" s="173"/>
      <c r="BGA63" s="173"/>
      <c r="BGB63" s="173"/>
      <c r="BGC63" s="173"/>
      <c r="BGD63" s="173"/>
      <c r="BGE63" s="173"/>
      <c r="BGF63" s="173"/>
      <c r="BGG63" s="173"/>
      <c r="BGH63" s="173"/>
      <c r="BGI63" s="173"/>
      <c r="BGJ63" s="173"/>
      <c r="BGK63" s="173"/>
      <c r="BGL63" s="173"/>
      <c r="BGM63" s="173"/>
      <c r="BGN63" s="173"/>
      <c r="BGO63" s="173"/>
      <c r="BGP63" s="173"/>
      <c r="BGQ63" s="173"/>
      <c r="BGR63" s="173"/>
      <c r="BGS63" s="173"/>
      <c r="BGT63" s="173"/>
      <c r="BGU63" s="173"/>
      <c r="BGV63" s="173"/>
      <c r="BGW63" s="173"/>
      <c r="BGX63" s="173"/>
      <c r="BGY63" s="173"/>
      <c r="BGZ63" s="173"/>
      <c r="BHA63" s="173"/>
      <c r="BHB63" s="173"/>
      <c r="BHC63" s="173"/>
      <c r="BHD63" s="173"/>
      <c r="BHE63" s="173"/>
      <c r="BHF63" s="173"/>
      <c r="BHG63" s="173"/>
      <c r="BHH63" s="173"/>
      <c r="BHI63" s="173"/>
      <c r="BHJ63" s="173"/>
      <c r="BHK63" s="173"/>
      <c r="BHL63" s="173"/>
      <c r="BHM63" s="173"/>
      <c r="BHN63" s="173"/>
      <c r="BHO63" s="173"/>
      <c r="BHP63" s="173"/>
      <c r="BHQ63" s="173"/>
      <c r="BHR63" s="173"/>
      <c r="BHS63" s="173"/>
      <c r="BHT63" s="173"/>
      <c r="BHU63" s="173"/>
      <c r="BHV63" s="173"/>
      <c r="BHW63" s="173"/>
      <c r="BHX63" s="173"/>
      <c r="BHY63" s="173"/>
      <c r="BHZ63" s="173"/>
      <c r="BIA63" s="173"/>
      <c r="BIB63" s="173"/>
      <c r="BIC63" s="173"/>
      <c r="BID63" s="173"/>
      <c r="BIE63" s="173"/>
      <c r="BIF63" s="173"/>
      <c r="BIG63" s="173"/>
      <c r="BIH63" s="173"/>
      <c r="BII63" s="173"/>
      <c r="BIJ63" s="173"/>
      <c r="BIK63" s="173"/>
      <c r="BIL63" s="173"/>
      <c r="BIM63" s="173"/>
      <c r="BIN63" s="173"/>
      <c r="BIO63" s="173"/>
      <c r="BIP63" s="173"/>
      <c r="BIQ63" s="173"/>
      <c r="BIR63" s="173"/>
      <c r="BIS63" s="173"/>
      <c r="BIT63" s="173"/>
      <c r="BIU63" s="173"/>
      <c r="BIV63" s="173"/>
      <c r="BIW63" s="173"/>
      <c r="BIX63" s="173"/>
      <c r="BIY63" s="173"/>
      <c r="BIZ63" s="173"/>
      <c r="BJA63" s="173"/>
      <c r="BJB63" s="173"/>
      <c r="BJC63" s="173"/>
      <c r="BJD63" s="173"/>
      <c r="BJE63" s="173"/>
      <c r="BJF63" s="173"/>
      <c r="BJG63" s="173"/>
      <c r="BJH63" s="173"/>
      <c r="BJI63" s="173"/>
      <c r="BJJ63" s="173"/>
      <c r="BJK63" s="173"/>
      <c r="BJL63" s="173"/>
      <c r="BJM63" s="173"/>
      <c r="BJN63" s="173"/>
      <c r="BJO63" s="173"/>
      <c r="BJP63" s="173"/>
      <c r="BJQ63" s="173"/>
      <c r="BJR63" s="173"/>
      <c r="BJS63" s="173"/>
      <c r="BJT63" s="173"/>
      <c r="BJU63" s="173"/>
      <c r="BJV63" s="173"/>
      <c r="BJW63" s="173"/>
      <c r="BJX63" s="173"/>
      <c r="BJY63" s="173"/>
      <c r="BJZ63" s="173"/>
      <c r="BKA63" s="173"/>
      <c r="BKB63" s="173"/>
      <c r="BKC63" s="173"/>
      <c r="BKD63" s="173"/>
      <c r="BKE63" s="173"/>
      <c r="BKF63" s="173"/>
      <c r="BKG63" s="173"/>
      <c r="BKH63" s="173"/>
      <c r="BKI63" s="173"/>
      <c r="BKJ63" s="173"/>
      <c r="BKK63" s="173"/>
      <c r="BKL63" s="173"/>
      <c r="BKM63" s="173"/>
      <c r="BKN63" s="173"/>
      <c r="BKO63" s="173"/>
      <c r="BKP63" s="173"/>
      <c r="BKQ63" s="173"/>
      <c r="BKR63" s="173"/>
      <c r="BKS63" s="173"/>
      <c r="BKT63" s="173"/>
      <c r="BKU63" s="173"/>
      <c r="BKV63" s="173"/>
      <c r="BKW63" s="173"/>
      <c r="BKX63" s="173"/>
      <c r="BKY63" s="173"/>
      <c r="BKZ63" s="173"/>
      <c r="BLA63" s="173"/>
      <c r="BLB63" s="173"/>
      <c r="BLC63" s="173"/>
      <c r="BLD63" s="173"/>
      <c r="BLE63" s="173"/>
      <c r="BLF63" s="173"/>
      <c r="BLG63" s="173"/>
      <c r="BLH63" s="173"/>
      <c r="BLI63" s="173"/>
      <c r="BLJ63" s="173"/>
      <c r="BLK63" s="173"/>
      <c r="BLL63" s="173"/>
      <c r="BLM63" s="173"/>
      <c r="BLN63" s="173"/>
      <c r="BLO63" s="173"/>
      <c r="BLP63" s="173"/>
      <c r="BLQ63" s="173"/>
      <c r="BLR63" s="173"/>
      <c r="BLS63" s="173"/>
      <c r="BLT63" s="173"/>
      <c r="BLU63" s="173"/>
      <c r="BLV63" s="173"/>
      <c r="BLW63" s="173"/>
      <c r="BLX63" s="173"/>
      <c r="BLY63" s="173"/>
      <c r="BLZ63" s="173"/>
      <c r="BMA63" s="173"/>
      <c r="BMB63" s="173"/>
      <c r="BMC63" s="173"/>
      <c r="BMD63" s="173"/>
      <c r="BME63" s="173"/>
      <c r="BMF63" s="173"/>
      <c r="BMG63" s="173"/>
      <c r="BMH63" s="173"/>
      <c r="BMI63" s="173"/>
      <c r="BMJ63" s="173"/>
      <c r="BMK63" s="173"/>
      <c r="BML63" s="173"/>
      <c r="BMM63" s="173"/>
      <c r="BMN63" s="173"/>
      <c r="BMO63" s="173"/>
      <c r="BMP63" s="173"/>
      <c r="BMQ63" s="173"/>
      <c r="BMR63" s="173"/>
      <c r="BMS63" s="173"/>
      <c r="BMT63" s="173"/>
      <c r="BMU63" s="173"/>
      <c r="BMV63" s="173"/>
      <c r="BMW63" s="173"/>
      <c r="BMX63" s="173"/>
      <c r="BMY63" s="173"/>
      <c r="BMZ63" s="173"/>
      <c r="BNA63" s="173"/>
      <c r="BNB63" s="173"/>
      <c r="BNC63" s="173"/>
      <c r="BND63" s="173"/>
      <c r="BNE63" s="173"/>
      <c r="BNF63" s="173"/>
      <c r="BNG63" s="173"/>
      <c r="BNH63" s="173"/>
      <c r="BNI63" s="173"/>
      <c r="BNJ63" s="173"/>
      <c r="BNK63" s="173"/>
      <c r="BNL63" s="173"/>
      <c r="BNM63" s="173"/>
      <c r="BNN63" s="173"/>
      <c r="BNO63" s="173"/>
      <c r="BNP63" s="173"/>
      <c r="BNQ63" s="173"/>
      <c r="BNR63" s="173"/>
      <c r="BNS63" s="173"/>
      <c r="BNT63" s="173"/>
      <c r="BNU63" s="173"/>
      <c r="BNV63" s="173"/>
      <c r="BNW63" s="173"/>
      <c r="BNX63" s="173"/>
      <c r="BNY63" s="173"/>
      <c r="BNZ63" s="173"/>
      <c r="BOA63" s="173"/>
      <c r="BOB63" s="173"/>
      <c r="BOC63" s="173"/>
      <c r="BOD63" s="173"/>
      <c r="BOE63" s="173"/>
      <c r="BOF63" s="173"/>
      <c r="BOG63" s="173"/>
      <c r="BOH63" s="173"/>
      <c r="BOI63" s="173"/>
      <c r="BOJ63" s="173"/>
      <c r="BOK63" s="173"/>
      <c r="BOL63" s="173"/>
      <c r="BOM63" s="173"/>
      <c r="BON63" s="173"/>
      <c r="BOO63" s="173"/>
      <c r="BOP63" s="173"/>
      <c r="BOQ63" s="173"/>
      <c r="BOR63" s="173"/>
      <c r="BOS63" s="173"/>
      <c r="BOT63" s="173"/>
      <c r="BOU63" s="173"/>
      <c r="BOV63" s="173"/>
      <c r="BOW63" s="173"/>
      <c r="BOX63" s="173"/>
      <c r="BOY63" s="173"/>
      <c r="BOZ63" s="173"/>
      <c r="BPA63" s="173"/>
      <c r="BPB63" s="173"/>
      <c r="BPC63" s="173"/>
      <c r="BPD63" s="173"/>
      <c r="BPE63" s="173"/>
      <c r="BPF63" s="173"/>
      <c r="BPG63" s="173"/>
      <c r="BPH63" s="173"/>
      <c r="BPI63" s="173"/>
      <c r="BPJ63" s="173"/>
      <c r="BPK63" s="173"/>
      <c r="BPL63" s="173"/>
      <c r="BPM63" s="173"/>
      <c r="BPN63" s="173"/>
      <c r="BPO63" s="173"/>
      <c r="BPP63" s="173"/>
      <c r="BPQ63" s="173"/>
      <c r="BPR63" s="173"/>
      <c r="BPS63" s="173"/>
      <c r="BPT63" s="173"/>
      <c r="BPU63" s="173"/>
      <c r="BPV63" s="173"/>
      <c r="BPW63" s="173"/>
      <c r="BPX63" s="173"/>
      <c r="BPY63" s="173"/>
      <c r="BPZ63" s="173"/>
      <c r="BQA63" s="173"/>
      <c r="BQB63" s="173"/>
      <c r="BQC63" s="173"/>
      <c r="BQD63" s="173"/>
      <c r="BQE63" s="173"/>
      <c r="BQF63" s="173"/>
      <c r="BQG63" s="173"/>
      <c r="BQH63" s="173"/>
      <c r="BQI63" s="173"/>
      <c r="BQJ63" s="173"/>
      <c r="BQK63" s="173"/>
      <c r="BQL63" s="173"/>
      <c r="BQM63" s="173"/>
      <c r="BQN63" s="173"/>
      <c r="BQO63" s="173"/>
      <c r="BQP63" s="173"/>
      <c r="BQQ63" s="173"/>
      <c r="BQR63" s="173"/>
      <c r="BQS63" s="173"/>
      <c r="BQT63" s="173"/>
      <c r="BQU63" s="173"/>
      <c r="BQV63" s="173"/>
      <c r="BQW63" s="173"/>
      <c r="BQX63" s="173"/>
      <c r="BQY63" s="173"/>
      <c r="BQZ63" s="173"/>
      <c r="BRA63" s="173"/>
      <c r="BRB63" s="173"/>
      <c r="BRC63" s="173"/>
      <c r="BRD63" s="173"/>
      <c r="BRE63" s="173"/>
      <c r="BRF63" s="173"/>
      <c r="BRG63" s="173"/>
      <c r="BRH63" s="173"/>
      <c r="BRI63" s="173"/>
      <c r="BRJ63" s="173"/>
      <c r="BRK63" s="173"/>
      <c r="BRL63" s="173"/>
      <c r="BRM63" s="173"/>
      <c r="BRN63" s="173"/>
      <c r="BRO63" s="173"/>
      <c r="BRP63" s="173"/>
      <c r="BRQ63" s="173"/>
      <c r="BRR63" s="173"/>
      <c r="BRS63" s="173"/>
      <c r="BRT63" s="173"/>
      <c r="BRU63" s="173"/>
      <c r="BRV63" s="173"/>
      <c r="BRW63" s="173"/>
      <c r="BRX63" s="173"/>
      <c r="BRY63" s="173"/>
      <c r="BRZ63" s="173"/>
      <c r="BSA63" s="173"/>
      <c r="BSB63" s="173"/>
      <c r="BSC63" s="173"/>
      <c r="BSD63" s="173"/>
      <c r="BSE63" s="173"/>
      <c r="BSF63" s="173"/>
      <c r="BSG63" s="173"/>
      <c r="BSH63" s="173"/>
      <c r="BSI63" s="173"/>
      <c r="BSJ63" s="173"/>
      <c r="BSK63" s="173"/>
      <c r="BSL63" s="173"/>
      <c r="BSM63" s="173"/>
      <c r="BSN63" s="173"/>
      <c r="BSO63" s="173"/>
      <c r="BSP63" s="173"/>
      <c r="BSQ63" s="173"/>
      <c r="BSR63" s="173"/>
      <c r="BSS63" s="173"/>
      <c r="BST63" s="173"/>
      <c r="BSU63" s="173"/>
      <c r="BSV63" s="173"/>
      <c r="BSW63" s="173"/>
      <c r="BSX63" s="173"/>
      <c r="BSY63" s="173"/>
      <c r="BSZ63" s="173"/>
      <c r="BTA63" s="173"/>
      <c r="BTB63" s="173"/>
      <c r="BTC63" s="173"/>
      <c r="BTD63" s="173"/>
      <c r="BTE63" s="173"/>
      <c r="BTF63" s="173"/>
      <c r="BTG63" s="173"/>
      <c r="BTH63" s="173"/>
      <c r="BTI63" s="173"/>
      <c r="BTJ63" s="173"/>
      <c r="BTK63" s="173"/>
      <c r="BTL63" s="173"/>
      <c r="BTM63" s="173"/>
      <c r="BTN63" s="173"/>
      <c r="BTO63" s="173"/>
      <c r="BTP63" s="173"/>
      <c r="BTQ63" s="173"/>
      <c r="BTR63" s="173"/>
      <c r="BTS63" s="173"/>
      <c r="BTT63" s="173"/>
      <c r="BTU63" s="173"/>
      <c r="BTV63" s="173"/>
      <c r="BTW63" s="173"/>
      <c r="BTX63" s="173"/>
      <c r="BTY63" s="173"/>
      <c r="BTZ63" s="173"/>
      <c r="BUA63" s="173"/>
      <c r="BUB63" s="173"/>
      <c r="BUC63" s="173"/>
      <c r="BUD63" s="173"/>
      <c r="BUE63" s="173"/>
      <c r="BUF63" s="173"/>
      <c r="BUG63" s="173"/>
      <c r="BUH63" s="173"/>
      <c r="BUI63" s="173"/>
      <c r="BUJ63" s="173"/>
      <c r="BUK63" s="173"/>
      <c r="BUL63" s="173"/>
      <c r="BUM63" s="173"/>
      <c r="BUN63" s="173"/>
      <c r="BUO63" s="173"/>
      <c r="BUP63" s="173"/>
      <c r="BUQ63" s="173"/>
      <c r="BUR63" s="173"/>
      <c r="BUS63" s="173"/>
      <c r="BUT63" s="173"/>
      <c r="BUU63" s="173"/>
      <c r="BUV63" s="173"/>
      <c r="BUW63" s="173"/>
      <c r="BUX63" s="173"/>
      <c r="BUY63" s="173"/>
      <c r="BUZ63" s="173"/>
      <c r="BVA63" s="173"/>
      <c r="BVB63" s="173"/>
      <c r="BVC63" s="173"/>
      <c r="BVD63" s="173"/>
      <c r="BVE63" s="173"/>
      <c r="BVF63" s="173"/>
      <c r="BVG63" s="173"/>
      <c r="BVH63" s="173"/>
      <c r="BVI63" s="173"/>
      <c r="BVJ63" s="173"/>
      <c r="BVK63" s="173"/>
      <c r="BVL63" s="173"/>
      <c r="BVM63" s="173"/>
      <c r="BVN63" s="173"/>
      <c r="BVO63" s="173"/>
      <c r="BVP63" s="173"/>
      <c r="BVQ63" s="173"/>
      <c r="BVR63" s="173"/>
      <c r="BVS63" s="173"/>
      <c r="BVT63" s="173"/>
      <c r="BVU63" s="173"/>
      <c r="BVV63" s="173"/>
      <c r="BVW63" s="173"/>
      <c r="BVX63" s="173"/>
      <c r="BVY63" s="173"/>
      <c r="BVZ63" s="173"/>
      <c r="BWA63" s="173"/>
      <c r="BWB63" s="173"/>
      <c r="BWC63" s="173"/>
      <c r="BWD63" s="173"/>
      <c r="BWE63" s="173"/>
      <c r="BWF63" s="173"/>
      <c r="BWG63" s="173"/>
      <c r="BWH63" s="173"/>
      <c r="BWI63" s="173"/>
      <c r="BWJ63" s="173"/>
      <c r="BWK63" s="173"/>
      <c r="BWL63" s="173"/>
      <c r="BWM63" s="173"/>
      <c r="BWN63" s="173"/>
      <c r="BWO63" s="173"/>
      <c r="BWP63" s="173"/>
      <c r="BWQ63" s="173"/>
      <c r="BWR63" s="173"/>
      <c r="BWS63" s="173"/>
      <c r="BWT63" s="173"/>
      <c r="BWU63" s="173"/>
      <c r="BWV63" s="173"/>
      <c r="BWW63" s="173"/>
      <c r="BWX63" s="173"/>
      <c r="BWY63" s="173"/>
      <c r="BWZ63" s="173"/>
      <c r="BXA63" s="173"/>
      <c r="BXB63" s="173"/>
      <c r="BXC63" s="173"/>
      <c r="BXD63" s="173"/>
      <c r="BXE63" s="173"/>
      <c r="BXF63" s="173"/>
      <c r="BXG63" s="173"/>
      <c r="BXH63" s="173"/>
      <c r="BXI63" s="173"/>
      <c r="BXJ63" s="173"/>
      <c r="BXK63" s="173"/>
      <c r="BXL63" s="173"/>
      <c r="BXM63" s="173"/>
      <c r="BXN63" s="173"/>
      <c r="BXO63" s="173"/>
      <c r="BXP63" s="173"/>
      <c r="BXQ63" s="173"/>
      <c r="BXR63" s="173"/>
      <c r="BXS63" s="173"/>
      <c r="BXT63" s="173"/>
      <c r="BXU63" s="173"/>
      <c r="BXV63" s="173"/>
      <c r="BXW63" s="173"/>
      <c r="BXX63" s="173"/>
      <c r="BXY63" s="173"/>
      <c r="BXZ63" s="173"/>
      <c r="BYA63" s="173"/>
      <c r="BYB63" s="173"/>
      <c r="BYC63" s="173"/>
      <c r="BYD63" s="173"/>
      <c r="BYE63" s="173"/>
      <c r="BYF63" s="173"/>
      <c r="BYG63" s="173"/>
      <c r="BYH63" s="173"/>
      <c r="BYI63" s="173"/>
      <c r="BYJ63" s="173"/>
      <c r="BYK63" s="173"/>
      <c r="BYL63" s="173"/>
      <c r="BYM63" s="173"/>
      <c r="BYN63" s="173"/>
      <c r="BYO63" s="173"/>
      <c r="BYP63" s="173"/>
      <c r="BYQ63" s="173"/>
      <c r="BYR63" s="173"/>
      <c r="BYS63" s="173"/>
      <c r="BYT63" s="173"/>
      <c r="BYU63" s="173"/>
      <c r="BYV63" s="173"/>
      <c r="BYW63" s="173"/>
      <c r="BYX63" s="173"/>
      <c r="BYY63" s="173"/>
      <c r="BYZ63" s="173"/>
      <c r="BZA63" s="173"/>
      <c r="BZB63" s="173"/>
      <c r="BZC63" s="173"/>
      <c r="BZD63" s="173"/>
      <c r="BZE63" s="173"/>
      <c r="BZF63" s="173"/>
      <c r="BZG63" s="173"/>
      <c r="BZH63" s="173"/>
      <c r="BZI63" s="173"/>
      <c r="BZJ63" s="173"/>
      <c r="BZK63" s="173"/>
      <c r="BZL63" s="173"/>
      <c r="BZM63" s="173"/>
      <c r="BZN63" s="173"/>
      <c r="BZO63" s="173"/>
      <c r="BZP63" s="173"/>
      <c r="BZQ63" s="173"/>
      <c r="BZR63" s="173"/>
      <c r="BZS63" s="173"/>
      <c r="BZT63" s="173"/>
      <c r="BZU63" s="173"/>
      <c r="BZV63" s="173"/>
      <c r="BZW63" s="173"/>
      <c r="BZX63" s="173"/>
      <c r="BZY63" s="173"/>
      <c r="BZZ63" s="173"/>
      <c r="CAA63" s="173"/>
      <c r="CAB63" s="173"/>
      <c r="CAC63" s="173"/>
      <c r="CAD63" s="173"/>
      <c r="CAE63" s="173"/>
      <c r="CAF63" s="173"/>
      <c r="CAG63" s="173"/>
      <c r="CAH63" s="173"/>
      <c r="CAI63" s="173"/>
      <c r="CAJ63" s="173"/>
      <c r="CAK63" s="173"/>
      <c r="CAL63" s="173"/>
      <c r="CAM63" s="173"/>
      <c r="CAN63" s="173"/>
      <c r="CAO63" s="173"/>
      <c r="CAP63" s="173"/>
      <c r="CAQ63" s="173"/>
      <c r="CAR63" s="173"/>
      <c r="CAS63" s="173"/>
      <c r="CAT63" s="173"/>
      <c r="CAU63" s="173"/>
      <c r="CAV63" s="173"/>
      <c r="CAW63" s="173"/>
      <c r="CAX63" s="173"/>
      <c r="CAY63" s="173"/>
      <c r="CAZ63" s="173"/>
      <c r="CBA63" s="173"/>
      <c r="CBB63" s="173"/>
      <c r="CBC63" s="173"/>
      <c r="CBD63" s="173"/>
      <c r="CBE63" s="173"/>
      <c r="CBF63" s="173"/>
      <c r="CBG63" s="173"/>
      <c r="CBH63" s="173"/>
      <c r="CBI63" s="173"/>
      <c r="CBJ63" s="173"/>
      <c r="CBK63" s="173"/>
      <c r="CBL63" s="173"/>
      <c r="CBM63" s="173"/>
      <c r="CBN63" s="173"/>
      <c r="CBO63" s="173"/>
      <c r="CBP63" s="173"/>
      <c r="CBQ63" s="173"/>
      <c r="CBR63" s="173"/>
      <c r="CBS63" s="173"/>
      <c r="CBT63" s="173"/>
      <c r="CBU63" s="173"/>
      <c r="CBV63" s="173"/>
      <c r="CBW63" s="173"/>
      <c r="CBX63" s="173"/>
      <c r="CBY63" s="173"/>
      <c r="CBZ63" s="173"/>
      <c r="CCA63" s="173"/>
      <c r="CCB63" s="173"/>
      <c r="CCC63" s="173"/>
      <c r="CCD63" s="173"/>
      <c r="CCE63" s="173"/>
      <c r="CCF63" s="173"/>
      <c r="CCG63" s="173"/>
      <c r="CCH63" s="173"/>
      <c r="CCI63" s="173"/>
      <c r="CCJ63" s="173"/>
      <c r="CCK63" s="173"/>
      <c r="CCL63" s="173"/>
      <c r="CCM63" s="173"/>
      <c r="CCN63" s="173"/>
      <c r="CCO63" s="173"/>
      <c r="CCP63" s="173"/>
      <c r="CCQ63" s="173"/>
      <c r="CCR63" s="173"/>
      <c r="CCS63" s="173"/>
      <c r="CCT63" s="173"/>
      <c r="CCU63" s="173"/>
      <c r="CCV63" s="173"/>
      <c r="CCW63" s="173"/>
      <c r="CCX63" s="173"/>
      <c r="CCY63" s="173"/>
      <c r="CCZ63" s="173"/>
      <c r="CDA63" s="173"/>
      <c r="CDB63" s="173"/>
      <c r="CDC63" s="173"/>
      <c r="CDD63" s="173"/>
      <c r="CDE63" s="173"/>
      <c r="CDF63" s="173"/>
      <c r="CDG63" s="173"/>
      <c r="CDH63" s="173"/>
      <c r="CDI63" s="173"/>
      <c r="CDJ63" s="173"/>
      <c r="CDK63" s="173"/>
      <c r="CDL63" s="173"/>
      <c r="CDM63" s="173"/>
      <c r="CDN63" s="173"/>
      <c r="CDO63" s="173"/>
      <c r="CDP63" s="173"/>
      <c r="CDQ63" s="173"/>
      <c r="CDR63" s="173"/>
      <c r="CDS63" s="173"/>
      <c r="CDT63" s="173"/>
      <c r="CDU63" s="173"/>
      <c r="CDV63" s="173"/>
      <c r="CDW63" s="173"/>
      <c r="CDX63" s="173"/>
      <c r="CDY63" s="173"/>
      <c r="CDZ63" s="173"/>
      <c r="CEA63" s="173"/>
      <c r="CEB63" s="173"/>
      <c r="CEC63" s="173"/>
      <c r="CED63" s="173"/>
      <c r="CEE63" s="173"/>
      <c r="CEF63" s="173"/>
      <c r="CEG63" s="173"/>
      <c r="CEH63" s="173"/>
      <c r="CEI63" s="173"/>
      <c r="CEJ63" s="173"/>
      <c r="CEK63" s="173"/>
      <c r="CEL63" s="173"/>
      <c r="CEM63" s="173"/>
      <c r="CEN63" s="173"/>
      <c r="CEO63" s="173"/>
      <c r="CEP63" s="173"/>
      <c r="CEQ63" s="173"/>
      <c r="CER63" s="173"/>
      <c r="CES63" s="173"/>
      <c r="CET63" s="173"/>
      <c r="CEU63" s="173"/>
      <c r="CEV63" s="173"/>
      <c r="CEW63" s="173"/>
      <c r="CEX63" s="173"/>
      <c r="CEY63" s="173"/>
      <c r="CEZ63" s="173"/>
      <c r="CFA63" s="173"/>
      <c r="CFB63" s="173"/>
      <c r="CFC63" s="173"/>
      <c r="CFD63" s="173"/>
      <c r="CFE63" s="173"/>
      <c r="CFF63" s="173"/>
      <c r="CFG63" s="173"/>
      <c r="CFH63" s="173"/>
      <c r="CFI63" s="173"/>
      <c r="CFJ63" s="173"/>
      <c r="CFK63" s="173"/>
      <c r="CFL63" s="173"/>
      <c r="CFM63" s="173"/>
      <c r="CFN63" s="173"/>
      <c r="CFO63" s="173"/>
      <c r="CFP63" s="173"/>
      <c r="CFQ63" s="173"/>
      <c r="CFR63" s="173"/>
      <c r="CFS63" s="173"/>
      <c r="CFT63" s="173"/>
      <c r="CFU63" s="173"/>
      <c r="CFV63" s="173"/>
      <c r="CFW63" s="173"/>
      <c r="CFX63" s="173"/>
      <c r="CFY63" s="173"/>
      <c r="CFZ63" s="173"/>
      <c r="CGA63" s="173"/>
      <c r="CGB63" s="173"/>
      <c r="CGC63" s="173"/>
      <c r="CGD63" s="173"/>
      <c r="CGE63" s="173"/>
      <c r="CGF63" s="173"/>
      <c r="CGG63" s="173"/>
      <c r="CGH63" s="173"/>
      <c r="CGI63" s="173"/>
      <c r="CGJ63" s="173"/>
      <c r="CGK63" s="173"/>
      <c r="CGL63" s="173"/>
      <c r="CGM63" s="173"/>
      <c r="CGN63" s="173"/>
      <c r="CGO63" s="173"/>
      <c r="CGP63" s="173"/>
      <c r="CGQ63" s="173"/>
      <c r="CGR63" s="173"/>
      <c r="CGS63" s="173"/>
      <c r="CGT63" s="173"/>
      <c r="CGU63" s="173"/>
      <c r="CGV63" s="173"/>
      <c r="CGW63" s="173"/>
      <c r="CGX63" s="173"/>
      <c r="CGY63" s="173"/>
      <c r="CGZ63" s="173"/>
      <c r="CHA63" s="173"/>
      <c r="CHB63" s="173"/>
      <c r="CHC63" s="173"/>
      <c r="CHD63" s="173"/>
      <c r="CHE63" s="173"/>
      <c r="CHF63" s="173"/>
      <c r="CHG63" s="173"/>
      <c r="CHH63" s="173"/>
      <c r="CHI63" s="173"/>
      <c r="CHJ63" s="173"/>
      <c r="CHK63" s="173"/>
      <c r="CHL63" s="173"/>
      <c r="CHM63" s="173"/>
      <c r="CHN63" s="173"/>
      <c r="CHO63" s="173"/>
      <c r="CHP63" s="173"/>
      <c r="CHQ63" s="173"/>
      <c r="CHR63" s="173"/>
      <c r="CHS63" s="173"/>
      <c r="CHT63" s="173"/>
      <c r="CHU63" s="173"/>
      <c r="CHV63" s="173"/>
      <c r="CHW63" s="173"/>
      <c r="CHX63" s="173"/>
      <c r="CHY63" s="173"/>
      <c r="CHZ63" s="173"/>
      <c r="CIA63" s="173"/>
      <c r="CIB63" s="173"/>
      <c r="CIC63" s="173"/>
      <c r="CID63" s="173"/>
      <c r="CIE63" s="173"/>
      <c r="CIF63" s="173"/>
      <c r="CIG63" s="173"/>
      <c r="CIH63" s="173"/>
      <c r="CII63" s="173"/>
      <c r="CIJ63" s="173"/>
      <c r="CIK63" s="173"/>
      <c r="CIL63" s="173"/>
      <c r="CIM63" s="173"/>
      <c r="CIN63" s="173"/>
      <c r="CIO63" s="173"/>
      <c r="CIP63" s="173"/>
      <c r="CIQ63" s="173"/>
      <c r="CIR63" s="173"/>
      <c r="CIS63" s="173"/>
      <c r="CIT63" s="173"/>
      <c r="CIU63" s="173"/>
      <c r="CIV63" s="173"/>
      <c r="CIW63" s="173"/>
      <c r="CIX63" s="173"/>
      <c r="CIY63" s="173"/>
      <c r="CIZ63" s="173"/>
      <c r="CJA63" s="173"/>
      <c r="CJB63" s="173"/>
      <c r="CJC63" s="173"/>
      <c r="CJD63" s="173"/>
      <c r="CJE63" s="173"/>
      <c r="CJF63" s="173"/>
      <c r="CJG63" s="173"/>
      <c r="CJH63" s="173"/>
      <c r="CJI63" s="173"/>
      <c r="CJJ63" s="173"/>
      <c r="CJK63" s="173"/>
      <c r="CJL63" s="173"/>
      <c r="CJM63" s="173"/>
      <c r="CJN63" s="173"/>
      <c r="CJO63" s="173"/>
      <c r="CJP63" s="173"/>
      <c r="CJQ63" s="173"/>
      <c r="CJR63" s="173"/>
      <c r="CJS63" s="173"/>
      <c r="CJT63" s="173"/>
      <c r="CJU63" s="173"/>
      <c r="CJV63" s="173"/>
      <c r="CJW63" s="173"/>
      <c r="CJX63" s="173"/>
      <c r="CJY63" s="173"/>
      <c r="CJZ63" s="173"/>
      <c r="CKA63" s="173"/>
      <c r="CKB63" s="173"/>
      <c r="CKC63" s="173"/>
      <c r="CKD63" s="173"/>
      <c r="CKE63" s="173"/>
      <c r="CKF63" s="173"/>
      <c r="CKG63" s="173"/>
      <c r="CKH63" s="173"/>
      <c r="CKI63" s="173"/>
      <c r="CKJ63" s="173"/>
      <c r="CKK63" s="173"/>
      <c r="CKL63" s="173"/>
      <c r="CKM63" s="173"/>
      <c r="CKN63" s="173"/>
      <c r="CKO63" s="173"/>
      <c r="CKP63" s="173"/>
      <c r="CKQ63" s="173"/>
      <c r="CKR63" s="173"/>
      <c r="CKS63" s="173"/>
      <c r="CKT63" s="173"/>
      <c r="CKU63" s="173"/>
      <c r="CKV63" s="173"/>
      <c r="CKW63" s="173"/>
      <c r="CKX63" s="173"/>
      <c r="CKY63" s="173"/>
      <c r="CKZ63" s="173"/>
      <c r="CLA63" s="173"/>
      <c r="CLB63" s="173"/>
      <c r="CLC63" s="173"/>
      <c r="CLD63" s="173"/>
      <c r="CLE63" s="173"/>
      <c r="CLF63" s="173"/>
      <c r="CLG63" s="173"/>
      <c r="CLH63" s="173"/>
      <c r="CLI63" s="173"/>
      <c r="CLJ63" s="173"/>
      <c r="CLK63" s="173"/>
      <c r="CLL63" s="173"/>
      <c r="CLM63" s="173"/>
      <c r="CLN63" s="173"/>
      <c r="CLO63" s="173"/>
      <c r="CLP63" s="173"/>
      <c r="CLQ63" s="173"/>
      <c r="CLR63" s="173"/>
      <c r="CLS63" s="173"/>
      <c r="CLT63" s="173"/>
      <c r="CLU63" s="173"/>
      <c r="CLV63" s="173"/>
      <c r="CLW63" s="173"/>
      <c r="CLX63" s="173"/>
      <c r="CLY63" s="173"/>
      <c r="CLZ63" s="173"/>
      <c r="CMA63" s="173"/>
      <c r="CMB63" s="173"/>
      <c r="CMC63" s="173"/>
      <c r="CMD63" s="173"/>
      <c r="CME63" s="173"/>
      <c r="CMF63" s="173"/>
      <c r="CMG63" s="173"/>
      <c r="CMH63" s="173"/>
      <c r="CMI63" s="173"/>
      <c r="CMJ63" s="173"/>
      <c r="CMK63" s="173"/>
      <c r="CML63" s="173"/>
      <c r="CMM63" s="173"/>
      <c r="CMN63" s="173"/>
      <c r="CMO63" s="173"/>
      <c r="CMP63" s="173"/>
      <c r="CMQ63" s="173"/>
      <c r="CMR63" s="173"/>
      <c r="CMS63" s="173"/>
      <c r="CMT63" s="173"/>
      <c r="CMU63" s="173"/>
      <c r="CMV63" s="173"/>
      <c r="CMW63" s="173"/>
      <c r="CMX63" s="173"/>
      <c r="CMY63" s="173"/>
      <c r="CMZ63" s="173"/>
      <c r="CNA63" s="173"/>
      <c r="CNB63" s="173"/>
      <c r="CNC63" s="173"/>
      <c r="CND63" s="173"/>
      <c r="CNE63" s="173"/>
      <c r="CNF63" s="173"/>
      <c r="CNG63" s="173"/>
      <c r="CNH63" s="173"/>
      <c r="CNI63" s="173"/>
      <c r="CNJ63" s="173"/>
      <c r="CNK63" s="173"/>
      <c r="CNL63" s="173"/>
      <c r="CNM63" s="173"/>
      <c r="CNN63" s="173"/>
      <c r="CNO63" s="173"/>
      <c r="CNP63" s="173"/>
      <c r="CNQ63" s="173"/>
      <c r="CNR63" s="173"/>
      <c r="CNS63" s="173"/>
      <c r="CNT63" s="173"/>
      <c r="CNU63" s="173"/>
      <c r="CNV63" s="173"/>
      <c r="CNW63" s="173"/>
      <c r="CNX63" s="173"/>
      <c r="CNY63" s="173"/>
      <c r="CNZ63" s="173"/>
      <c r="COA63" s="173"/>
      <c r="COB63" s="173"/>
      <c r="COC63" s="173"/>
      <c r="COD63" s="173"/>
      <c r="COE63" s="173"/>
      <c r="COF63" s="173"/>
      <c r="COG63" s="173"/>
      <c r="COH63" s="173"/>
      <c r="COI63" s="173"/>
      <c r="COJ63" s="173"/>
      <c r="COK63" s="173"/>
      <c r="COL63" s="173"/>
      <c r="COM63" s="173"/>
      <c r="CON63" s="173"/>
      <c r="COO63" s="173"/>
      <c r="COP63" s="173"/>
      <c r="COQ63" s="173"/>
      <c r="COR63" s="173"/>
      <c r="COS63" s="173"/>
      <c r="COT63" s="173"/>
      <c r="COU63" s="173"/>
      <c r="COV63" s="173"/>
      <c r="COW63" s="173"/>
      <c r="COX63" s="173"/>
      <c r="COY63" s="173"/>
      <c r="COZ63" s="173"/>
      <c r="CPA63" s="173"/>
      <c r="CPB63" s="173"/>
      <c r="CPC63" s="173"/>
      <c r="CPD63" s="173"/>
      <c r="CPE63" s="173"/>
      <c r="CPF63" s="173"/>
      <c r="CPG63" s="173"/>
      <c r="CPH63" s="173"/>
      <c r="CPI63" s="173"/>
      <c r="CPJ63" s="173"/>
      <c r="CPK63" s="173"/>
      <c r="CPL63" s="173"/>
      <c r="CPM63" s="173"/>
      <c r="CPN63" s="173"/>
      <c r="CPO63" s="173"/>
      <c r="CPP63" s="173"/>
      <c r="CPQ63" s="173"/>
      <c r="CPR63" s="173"/>
      <c r="CPS63" s="173"/>
      <c r="CPT63" s="173"/>
      <c r="CPU63" s="173"/>
      <c r="CPV63" s="173"/>
      <c r="CPW63" s="173"/>
      <c r="CPX63" s="173"/>
      <c r="CPY63" s="173"/>
      <c r="CPZ63" s="173"/>
      <c r="CQA63" s="173"/>
      <c r="CQB63" s="173"/>
      <c r="CQC63" s="173"/>
      <c r="CQD63" s="173"/>
      <c r="CQE63" s="173"/>
      <c r="CQF63" s="173"/>
      <c r="CQG63" s="173"/>
      <c r="CQH63" s="173"/>
      <c r="CQI63" s="173"/>
      <c r="CQJ63" s="173"/>
      <c r="CQK63" s="173"/>
      <c r="CQL63" s="173"/>
      <c r="CQM63" s="173"/>
      <c r="CQN63" s="173"/>
      <c r="CQO63" s="173"/>
      <c r="CQP63" s="173"/>
      <c r="CQQ63" s="173"/>
      <c r="CQR63" s="173"/>
      <c r="CQS63" s="173"/>
      <c r="CQT63" s="173"/>
      <c r="CQU63" s="173"/>
      <c r="CQV63" s="173"/>
      <c r="CQW63" s="173"/>
      <c r="CQX63" s="173"/>
      <c r="CQY63" s="173"/>
      <c r="CQZ63" s="173"/>
      <c r="CRA63" s="173"/>
      <c r="CRB63" s="173"/>
      <c r="CRC63" s="173"/>
      <c r="CRD63" s="173"/>
      <c r="CRE63" s="173"/>
      <c r="CRF63" s="173"/>
      <c r="CRG63" s="173"/>
      <c r="CRH63" s="173"/>
      <c r="CRI63" s="173"/>
      <c r="CRJ63" s="173"/>
      <c r="CRK63" s="173"/>
      <c r="CRL63" s="173"/>
      <c r="CRM63" s="173"/>
      <c r="CRN63" s="173"/>
      <c r="CRO63" s="173"/>
      <c r="CRP63" s="173"/>
      <c r="CRQ63" s="173"/>
      <c r="CRR63" s="173"/>
      <c r="CRS63" s="173"/>
      <c r="CRT63" s="173"/>
      <c r="CRU63" s="173"/>
      <c r="CRV63" s="173"/>
      <c r="CRW63" s="173"/>
      <c r="CRX63" s="173"/>
      <c r="CRY63" s="173"/>
      <c r="CRZ63" s="173"/>
      <c r="CSA63" s="173"/>
      <c r="CSB63" s="173"/>
      <c r="CSC63" s="173"/>
      <c r="CSD63" s="173"/>
      <c r="CSE63" s="173"/>
      <c r="CSF63" s="173"/>
      <c r="CSG63" s="173"/>
      <c r="CSH63" s="173"/>
      <c r="CSI63" s="173"/>
      <c r="CSJ63" s="173"/>
      <c r="CSK63" s="173"/>
      <c r="CSL63" s="173"/>
      <c r="CSM63" s="173"/>
      <c r="CSN63" s="173"/>
      <c r="CSO63" s="173"/>
      <c r="CSP63" s="173"/>
      <c r="CSQ63" s="173"/>
      <c r="CSR63" s="173"/>
      <c r="CSS63" s="173"/>
      <c r="CST63" s="173"/>
      <c r="CSU63" s="173"/>
      <c r="CSV63" s="173"/>
      <c r="CSW63" s="173"/>
      <c r="CSX63" s="173"/>
      <c r="CSY63" s="173"/>
      <c r="CSZ63" s="173"/>
      <c r="CTA63" s="173"/>
      <c r="CTB63" s="173"/>
      <c r="CTC63" s="173"/>
      <c r="CTD63" s="173"/>
      <c r="CTE63" s="173"/>
      <c r="CTF63" s="173"/>
      <c r="CTG63" s="173"/>
      <c r="CTH63" s="173"/>
      <c r="CTI63" s="173"/>
      <c r="CTJ63" s="173"/>
      <c r="CTK63" s="173"/>
      <c r="CTL63" s="173"/>
      <c r="CTM63" s="173"/>
      <c r="CTN63" s="173"/>
      <c r="CTO63" s="173"/>
      <c r="CTP63" s="173"/>
      <c r="CTQ63" s="173"/>
      <c r="CTR63" s="173"/>
      <c r="CTS63" s="173"/>
      <c r="CTT63" s="173"/>
      <c r="CTU63" s="173"/>
      <c r="CTV63" s="173"/>
      <c r="CTW63" s="173"/>
      <c r="CTX63" s="173"/>
      <c r="CTY63" s="173"/>
      <c r="CTZ63" s="173"/>
      <c r="CUA63" s="173"/>
      <c r="CUB63" s="173"/>
      <c r="CUC63" s="173"/>
      <c r="CUD63" s="173"/>
      <c r="CUE63" s="173"/>
      <c r="CUF63" s="173"/>
      <c r="CUG63" s="173"/>
      <c r="CUH63" s="173"/>
      <c r="CUI63" s="173"/>
      <c r="CUJ63" s="173"/>
      <c r="CUK63" s="173"/>
      <c r="CUL63" s="173"/>
      <c r="CUM63" s="173"/>
      <c r="CUN63" s="173"/>
      <c r="CUO63" s="173"/>
      <c r="CUP63" s="173"/>
      <c r="CUQ63" s="173"/>
      <c r="CUR63" s="173"/>
      <c r="CUS63" s="173"/>
      <c r="CUT63" s="173"/>
      <c r="CUU63" s="173"/>
      <c r="CUV63" s="173"/>
      <c r="CUW63" s="173"/>
      <c r="CUX63" s="173"/>
      <c r="CUY63" s="173"/>
      <c r="CUZ63" s="173"/>
      <c r="CVA63" s="173"/>
      <c r="CVB63" s="173"/>
      <c r="CVC63" s="173"/>
      <c r="CVD63" s="173"/>
      <c r="CVE63" s="173"/>
      <c r="CVF63" s="173"/>
      <c r="CVG63" s="173"/>
      <c r="CVH63" s="173"/>
      <c r="CVI63" s="173"/>
      <c r="CVJ63" s="173"/>
      <c r="CVK63" s="173"/>
      <c r="CVL63" s="173"/>
      <c r="CVM63" s="173"/>
      <c r="CVN63" s="173"/>
      <c r="CVO63" s="173"/>
      <c r="CVP63" s="173"/>
      <c r="CVQ63" s="173"/>
      <c r="CVR63" s="173"/>
      <c r="CVS63" s="173"/>
      <c r="CVT63" s="173"/>
      <c r="CVU63" s="173"/>
      <c r="CVV63" s="173"/>
      <c r="CVW63" s="173"/>
      <c r="CVX63" s="173"/>
      <c r="CVY63" s="173"/>
      <c r="CVZ63" s="173"/>
      <c r="CWA63" s="173"/>
      <c r="CWB63" s="173"/>
      <c r="CWC63" s="173"/>
      <c r="CWD63" s="173"/>
      <c r="CWE63" s="173"/>
      <c r="CWF63" s="173"/>
      <c r="CWG63" s="173"/>
      <c r="CWH63" s="173"/>
      <c r="CWI63" s="173"/>
      <c r="CWJ63" s="173"/>
      <c r="CWK63" s="173"/>
      <c r="CWL63" s="173"/>
      <c r="CWM63" s="173"/>
      <c r="CWN63" s="173"/>
      <c r="CWO63" s="173"/>
      <c r="CWP63" s="173"/>
      <c r="CWQ63" s="173"/>
      <c r="CWR63" s="173"/>
      <c r="CWS63" s="173"/>
      <c r="CWT63" s="173"/>
      <c r="CWU63" s="173"/>
      <c r="CWV63" s="173"/>
      <c r="CWW63" s="173"/>
      <c r="CWX63" s="173"/>
      <c r="CWY63" s="173"/>
      <c r="CWZ63" s="173"/>
      <c r="CXA63" s="173"/>
      <c r="CXB63" s="173"/>
      <c r="CXC63" s="173"/>
      <c r="CXD63" s="173"/>
      <c r="CXE63" s="173"/>
      <c r="CXF63" s="173"/>
      <c r="CXG63" s="173"/>
      <c r="CXH63" s="173"/>
      <c r="CXI63" s="173"/>
      <c r="CXJ63" s="173"/>
      <c r="CXK63" s="173"/>
      <c r="CXL63" s="173"/>
      <c r="CXM63" s="173"/>
      <c r="CXN63" s="173"/>
      <c r="CXO63" s="173"/>
      <c r="CXP63" s="173"/>
      <c r="CXQ63" s="173"/>
      <c r="CXR63" s="173"/>
      <c r="CXS63" s="173"/>
      <c r="CXT63" s="173"/>
      <c r="CXU63" s="173"/>
      <c r="CXV63" s="173"/>
      <c r="CXW63" s="173"/>
      <c r="CXX63" s="173"/>
      <c r="CXY63" s="173"/>
      <c r="CXZ63" s="173"/>
      <c r="CYA63" s="173"/>
      <c r="CYB63" s="173"/>
      <c r="CYC63" s="173"/>
      <c r="CYD63" s="173"/>
      <c r="CYE63" s="173"/>
      <c r="CYF63" s="173"/>
      <c r="CYG63" s="173"/>
      <c r="CYH63" s="173"/>
      <c r="CYI63" s="173"/>
      <c r="CYJ63" s="173"/>
      <c r="CYK63" s="173"/>
      <c r="CYL63" s="173"/>
      <c r="CYM63" s="173"/>
      <c r="CYN63" s="173"/>
      <c r="CYO63" s="173"/>
      <c r="CYP63" s="173"/>
      <c r="CYQ63" s="173"/>
      <c r="CYR63" s="173"/>
      <c r="CYS63" s="173"/>
      <c r="CYT63" s="173"/>
      <c r="CYU63" s="173"/>
      <c r="CYV63" s="173"/>
      <c r="CYW63" s="173"/>
      <c r="CYX63" s="173"/>
      <c r="CYY63" s="173"/>
      <c r="CYZ63" s="173"/>
      <c r="CZA63" s="173"/>
      <c r="CZB63" s="173"/>
      <c r="CZC63" s="173"/>
      <c r="CZD63" s="173"/>
      <c r="CZE63" s="173"/>
      <c r="CZF63" s="173"/>
      <c r="CZG63" s="173"/>
      <c r="CZH63" s="173"/>
      <c r="CZI63" s="173"/>
      <c r="CZJ63" s="173"/>
      <c r="CZK63" s="173"/>
      <c r="CZL63" s="173"/>
      <c r="CZM63" s="173"/>
      <c r="CZN63" s="173"/>
      <c r="CZO63" s="173"/>
      <c r="CZP63" s="173"/>
      <c r="CZQ63" s="173"/>
      <c r="CZR63" s="173"/>
      <c r="CZS63" s="173"/>
      <c r="CZT63" s="173"/>
      <c r="CZU63" s="173"/>
      <c r="CZV63" s="173"/>
      <c r="CZW63" s="173"/>
      <c r="CZX63" s="173"/>
      <c r="CZY63" s="173"/>
      <c r="CZZ63" s="173"/>
      <c r="DAA63" s="173"/>
      <c r="DAB63" s="173"/>
      <c r="DAC63" s="173"/>
      <c r="DAD63" s="173"/>
      <c r="DAE63" s="173"/>
      <c r="DAF63" s="173"/>
      <c r="DAG63" s="173"/>
      <c r="DAH63" s="173"/>
      <c r="DAI63" s="173"/>
      <c r="DAJ63" s="173"/>
      <c r="DAK63" s="173"/>
      <c r="DAL63" s="173"/>
      <c r="DAM63" s="173"/>
      <c r="DAN63" s="173"/>
      <c r="DAO63" s="173"/>
      <c r="DAP63" s="173"/>
      <c r="DAQ63" s="173"/>
      <c r="DAR63" s="173"/>
      <c r="DAS63" s="173"/>
      <c r="DAT63" s="173"/>
      <c r="DAU63" s="173"/>
      <c r="DAV63" s="173"/>
      <c r="DAW63" s="173"/>
      <c r="DAX63" s="173"/>
      <c r="DAY63" s="173"/>
      <c r="DAZ63" s="173"/>
      <c r="DBA63" s="173"/>
      <c r="DBB63" s="173"/>
      <c r="DBC63" s="173"/>
      <c r="DBD63" s="173"/>
      <c r="DBE63" s="173"/>
      <c r="DBF63" s="173"/>
      <c r="DBG63" s="173"/>
      <c r="DBH63" s="173"/>
      <c r="DBI63" s="173"/>
      <c r="DBJ63" s="173"/>
      <c r="DBK63" s="173"/>
      <c r="DBL63" s="173"/>
      <c r="DBM63" s="173"/>
      <c r="DBN63" s="173"/>
      <c r="DBO63" s="173"/>
      <c r="DBP63" s="173"/>
      <c r="DBQ63" s="173"/>
      <c r="DBR63" s="173"/>
      <c r="DBS63" s="173"/>
      <c r="DBT63" s="173"/>
      <c r="DBU63" s="173"/>
      <c r="DBV63" s="173"/>
      <c r="DBW63" s="173"/>
      <c r="DBX63" s="173"/>
      <c r="DBY63" s="173"/>
      <c r="DBZ63" s="173"/>
      <c r="DCA63" s="173"/>
      <c r="DCB63" s="173"/>
      <c r="DCC63" s="173"/>
      <c r="DCD63" s="173"/>
      <c r="DCE63" s="173"/>
      <c r="DCF63" s="173"/>
      <c r="DCG63" s="173"/>
      <c r="DCH63" s="173"/>
      <c r="DCI63" s="173"/>
      <c r="DCJ63" s="173"/>
      <c r="DCK63" s="173"/>
      <c r="DCL63" s="173"/>
      <c r="DCM63" s="173"/>
      <c r="DCN63" s="173"/>
      <c r="DCO63" s="173"/>
      <c r="DCP63" s="173"/>
      <c r="DCQ63" s="173"/>
      <c r="DCR63" s="173"/>
      <c r="DCS63" s="173"/>
      <c r="DCT63" s="173"/>
      <c r="DCU63" s="173"/>
      <c r="DCV63" s="173"/>
      <c r="DCW63" s="173"/>
      <c r="DCX63" s="173"/>
      <c r="DCY63" s="173"/>
      <c r="DCZ63" s="173"/>
      <c r="DDA63" s="173"/>
      <c r="DDB63" s="173"/>
      <c r="DDC63" s="173"/>
      <c r="DDD63" s="173"/>
      <c r="DDE63" s="173"/>
      <c r="DDF63" s="173"/>
      <c r="DDG63" s="173"/>
      <c r="DDH63" s="173"/>
      <c r="DDI63" s="173"/>
      <c r="DDJ63" s="173"/>
      <c r="DDK63" s="173"/>
      <c r="DDL63" s="173"/>
      <c r="DDM63" s="173"/>
      <c r="DDN63" s="173"/>
      <c r="DDO63" s="173"/>
      <c r="DDP63" s="173"/>
      <c r="DDQ63" s="173"/>
      <c r="DDR63" s="173"/>
      <c r="DDS63" s="173"/>
      <c r="DDT63" s="173"/>
      <c r="DDU63" s="173"/>
      <c r="DDV63" s="173"/>
      <c r="DDW63" s="173"/>
      <c r="DDX63" s="173"/>
      <c r="DDY63" s="173"/>
      <c r="DDZ63" s="173"/>
      <c r="DEA63" s="173"/>
      <c r="DEB63" s="173"/>
      <c r="DEC63" s="173"/>
      <c r="DED63" s="173"/>
      <c r="DEE63" s="173"/>
      <c r="DEF63" s="173"/>
      <c r="DEG63" s="173"/>
      <c r="DEH63" s="173"/>
      <c r="DEI63" s="173"/>
      <c r="DEJ63" s="173"/>
      <c r="DEK63" s="173"/>
      <c r="DEL63" s="173"/>
      <c r="DEM63" s="173"/>
      <c r="DEN63" s="173"/>
      <c r="DEO63" s="173"/>
      <c r="DEP63" s="173"/>
      <c r="DEQ63" s="173"/>
      <c r="DER63" s="173"/>
      <c r="DES63" s="173"/>
      <c r="DET63" s="173"/>
      <c r="DEU63" s="173"/>
      <c r="DEV63" s="173"/>
      <c r="DEW63" s="173"/>
      <c r="DEX63" s="173"/>
      <c r="DEY63" s="173"/>
      <c r="DEZ63" s="173"/>
      <c r="DFA63" s="173"/>
      <c r="DFB63" s="173"/>
      <c r="DFC63" s="173"/>
      <c r="DFD63" s="173"/>
      <c r="DFE63" s="173"/>
      <c r="DFF63" s="173"/>
      <c r="DFG63" s="173"/>
      <c r="DFH63" s="173"/>
      <c r="DFI63" s="173"/>
      <c r="DFJ63" s="173"/>
      <c r="DFK63" s="173"/>
      <c r="DFL63" s="173"/>
      <c r="DFM63" s="173"/>
      <c r="DFN63" s="173"/>
      <c r="DFO63" s="173"/>
      <c r="DFP63" s="173"/>
      <c r="DFQ63" s="173"/>
      <c r="DFR63" s="173"/>
      <c r="DFS63" s="173"/>
      <c r="DFT63" s="173"/>
      <c r="DFU63" s="173"/>
      <c r="DFV63" s="173"/>
      <c r="DFW63" s="173"/>
      <c r="DFX63" s="173"/>
      <c r="DFY63" s="173"/>
      <c r="DFZ63" s="173"/>
      <c r="DGA63" s="173"/>
      <c r="DGB63" s="173"/>
      <c r="DGC63" s="173"/>
      <c r="DGD63" s="173"/>
      <c r="DGE63" s="173"/>
      <c r="DGF63" s="173"/>
      <c r="DGG63" s="173"/>
      <c r="DGH63" s="173"/>
      <c r="DGI63" s="173"/>
      <c r="DGJ63" s="173"/>
      <c r="DGK63" s="173"/>
      <c r="DGL63" s="173"/>
      <c r="DGM63" s="173"/>
      <c r="DGN63" s="173"/>
      <c r="DGO63" s="173"/>
      <c r="DGP63" s="173"/>
      <c r="DGQ63" s="173"/>
      <c r="DGR63" s="173"/>
      <c r="DGS63" s="173"/>
      <c r="DGT63" s="173"/>
      <c r="DGU63" s="173"/>
      <c r="DGV63" s="173"/>
      <c r="DGW63" s="173"/>
      <c r="DGX63" s="173"/>
      <c r="DGY63" s="173"/>
      <c r="DGZ63" s="173"/>
      <c r="DHA63" s="173"/>
      <c r="DHB63" s="173"/>
      <c r="DHC63" s="173"/>
      <c r="DHD63" s="173"/>
      <c r="DHE63" s="173"/>
      <c r="DHF63" s="173"/>
      <c r="DHG63" s="173"/>
      <c r="DHH63" s="173"/>
      <c r="DHI63" s="173"/>
      <c r="DHJ63" s="173"/>
      <c r="DHK63" s="173"/>
      <c r="DHL63" s="173"/>
      <c r="DHM63" s="173"/>
      <c r="DHN63" s="173"/>
      <c r="DHO63" s="173"/>
      <c r="DHP63" s="173"/>
      <c r="DHQ63" s="173"/>
      <c r="DHR63" s="173"/>
      <c r="DHS63" s="173"/>
      <c r="DHT63" s="173"/>
      <c r="DHU63" s="173"/>
      <c r="DHV63" s="173"/>
      <c r="DHW63" s="173"/>
      <c r="DHX63" s="173"/>
      <c r="DHY63" s="173"/>
      <c r="DHZ63" s="173"/>
      <c r="DIA63" s="173"/>
      <c r="DIB63" s="173"/>
      <c r="DIC63" s="173"/>
      <c r="DID63" s="173"/>
      <c r="DIE63" s="173"/>
      <c r="DIF63" s="173"/>
      <c r="DIG63" s="173"/>
      <c r="DIH63" s="173"/>
      <c r="DII63" s="173"/>
      <c r="DIJ63" s="173"/>
      <c r="DIK63" s="173"/>
      <c r="DIL63" s="173"/>
      <c r="DIM63" s="173"/>
      <c r="DIN63" s="173"/>
      <c r="DIO63" s="173"/>
      <c r="DIP63" s="173"/>
      <c r="DIQ63" s="173"/>
      <c r="DIR63" s="173"/>
      <c r="DIS63" s="173"/>
      <c r="DIT63" s="173"/>
      <c r="DIU63" s="173"/>
      <c r="DIV63" s="173"/>
      <c r="DIW63" s="173"/>
      <c r="DIX63" s="173"/>
      <c r="DIY63" s="173"/>
      <c r="DIZ63" s="173"/>
      <c r="DJA63" s="173"/>
      <c r="DJB63" s="173"/>
      <c r="DJC63" s="173"/>
      <c r="DJD63" s="173"/>
      <c r="DJE63" s="173"/>
      <c r="DJF63" s="173"/>
      <c r="DJG63" s="173"/>
      <c r="DJH63" s="173"/>
      <c r="DJI63" s="173"/>
      <c r="DJJ63" s="173"/>
      <c r="DJK63" s="173"/>
      <c r="DJL63" s="173"/>
      <c r="DJM63" s="173"/>
      <c r="DJN63" s="173"/>
      <c r="DJO63" s="173"/>
      <c r="DJP63" s="173"/>
      <c r="DJQ63" s="173"/>
      <c r="DJR63" s="173"/>
      <c r="DJS63" s="173"/>
      <c r="DJT63" s="173"/>
      <c r="DJU63" s="173"/>
      <c r="DJV63" s="173"/>
      <c r="DJW63" s="173"/>
      <c r="DJX63" s="173"/>
      <c r="DJY63" s="173"/>
      <c r="DJZ63" s="173"/>
      <c r="DKA63" s="173"/>
      <c r="DKB63" s="173"/>
      <c r="DKC63" s="173"/>
      <c r="DKD63" s="173"/>
      <c r="DKE63" s="173"/>
      <c r="DKF63" s="173"/>
      <c r="DKG63" s="173"/>
      <c r="DKH63" s="173"/>
      <c r="DKI63" s="173"/>
      <c r="DKJ63" s="173"/>
      <c r="DKK63" s="173"/>
      <c r="DKL63" s="173"/>
      <c r="DKM63" s="173"/>
      <c r="DKN63" s="173"/>
      <c r="DKO63" s="173"/>
      <c r="DKP63" s="173"/>
      <c r="DKQ63" s="173"/>
      <c r="DKR63" s="173"/>
      <c r="DKS63" s="173"/>
      <c r="DKT63" s="173"/>
      <c r="DKU63" s="173"/>
      <c r="DKV63" s="173"/>
      <c r="DKW63" s="173"/>
      <c r="DKX63" s="173"/>
      <c r="DKY63" s="173"/>
      <c r="DKZ63" s="173"/>
      <c r="DLA63" s="173"/>
      <c r="DLB63" s="173"/>
      <c r="DLC63" s="173"/>
      <c r="DLD63" s="173"/>
      <c r="DLE63" s="173"/>
      <c r="DLF63" s="173"/>
      <c r="DLG63" s="173"/>
      <c r="DLH63" s="173"/>
      <c r="DLI63" s="173"/>
      <c r="DLJ63" s="173"/>
      <c r="DLK63" s="173"/>
      <c r="DLL63" s="173"/>
      <c r="DLM63" s="173"/>
      <c r="DLN63" s="173"/>
      <c r="DLO63" s="173"/>
      <c r="DLP63" s="173"/>
      <c r="DLQ63" s="173"/>
      <c r="DLR63" s="173"/>
      <c r="DLS63" s="173"/>
      <c r="DLT63" s="173"/>
      <c r="DLU63" s="173"/>
      <c r="DLV63" s="173"/>
      <c r="DLW63" s="173"/>
      <c r="DLX63" s="173"/>
      <c r="DLY63" s="173"/>
      <c r="DLZ63" s="173"/>
      <c r="DMA63" s="173"/>
      <c r="DMB63" s="173"/>
      <c r="DMC63" s="173"/>
      <c r="DMD63" s="173"/>
      <c r="DME63" s="173"/>
      <c r="DMF63" s="173"/>
      <c r="DMG63" s="173"/>
      <c r="DMH63" s="173"/>
      <c r="DMI63" s="173"/>
      <c r="DMJ63" s="173"/>
      <c r="DMK63" s="173"/>
      <c r="DML63" s="173"/>
      <c r="DMM63" s="173"/>
      <c r="DMN63" s="173"/>
      <c r="DMO63" s="173"/>
      <c r="DMP63" s="173"/>
      <c r="DMQ63" s="173"/>
      <c r="DMR63" s="173"/>
      <c r="DMS63" s="173"/>
      <c r="DMT63" s="173"/>
      <c r="DMU63" s="173"/>
      <c r="DMV63" s="173"/>
      <c r="DMW63" s="173"/>
      <c r="DMX63" s="173"/>
      <c r="DMY63" s="173"/>
      <c r="DMZ63" s="173"/>
      <c r="DNA63" s="173"/>
      <c r="DNB63" s="173"/>
      <c r="DNC63" s="173"/>
      <c r="DND63" s="173"/>
      <c r="DNE63" s="173"/>
      <c r="DNF63" s="173"/>
      <c r="DNG63" s="173"/>
      <c r="DNH63" s="173"/>
      <c r="DNI63" s="173"/>
      <c r="DNJ63" s="173"/>
      <c r="DNK63" s="173"/>
      <c r="DNL63" s="173"/>
      <c r="DNM63" s="173"/>
      <c r="DNN63" s="173"/>
      <c r="DNO63" s="173"/>
      <c r="DNP63" s="173"/>
      <c r="DNQ63" s="173"/>
      <c r="DNR63" s="173"/>
      <c r="DNS63" s="173"/>
      <c r="DNT63" s="173"/>
      <c r="DNU63" s="173"/>
      <c r="DNV63" s="173"/>
      <c r="DNW63" s="173"/>
      <c r="DNX63" s="173"/>
      <c r="DNY63" s="173"/>
      <c r="DNZ63" s="173"/>
      <c r="DOA63" s="173"/>
      <c r="DOB63" s="173"/>
      <c r="DOC63" s="173"/>
      <c r="DOD63" s="173"/>
      <c r="DOE63" s="173"/>
      <c r="DOF63" s="173"/>
      <c r="DOG63" s="173"/>
      <c r="DOH63" s="173"/>
      <c r="DOI63" s="173"/>
      <c r="DOJ63" s="173"/>
      <c r="DOK63" s="173"/>
      <c r="DOL63" s="173"/>
      <c r="DOM63" s="173"/>
      <c r="DON63" s="173"/>
      <c r="DOO63" s="173"/>
      <c r="DOP63" s="173"/>
      <c r="DOQ63" s="173"/>
      <c r="DOR63" s="173"/>
      <c r="DOS63" s="173"/>
      <c r="DOT63" s="173"/>
      <c r="DOU63" s="173"/>
      <c r="DOV63" s="173"/>
      <c r="DOW63" s="173"/>
      <c r="DOX63" s="173"/>
      <c r="DOY63" s="173"/>
      <c r="DOZ63" s="173"/>
      <c r="DPA63" s="173"/>
      <c r="DPB63" s="173"/>
      <c r="DPC63" s="173"/>
      <c r="DPD63" s="173"/>
      <c r="DPE63" s="173"/>
      <c r="DPF63" s="173"/>
      <c r="DPG63" s="173"/>
      <c r="DPH63" s="173"/>
      <c r="DPI63" s="173"/>
      <c r="DPJ63" s="173"/>
      <c r="DPK63" s="173"/>
      <c r="DPL63" s="173"/>
      <c r="DPM63" s="173"/>
      <c r="DPN63" s="173"/>
      <c r="DPO63" s="173"/>
      <c r="DPP63" s="173"/>
      <c r="DPQ63" s="173"/>
      <c r="DPR63" s="173"/>
      <c r="DPS63" s="173"/>
      <c r="DPT63" s="173"/>
      <c r="DPU63" s="173"/>
      <c r="DPV63" s="173"/>
      <c r="DPW63" s="173"/>
      <c r="DPX63" s="173"/>
      <c r="DPY63" s="173"/>
      <c r="DPZ63" s="173"/>
      <c r="DQA63" s="173"/>
      <c r="DQB63" s="173"/>
      <c r="DQC63" s="173"/>
      <c r="DQD63" s="173"/>
      <c r="DQE63" s="173"/>
      <c r="DQF63" s="173"/>
      <c r="DQG63" s="173"/>
      <c r="DQH63" s="173"/>
      <c r="DQI63" s="173"/>
      <c r="DQJ63" s="173"/>
      <c r="DQK63" s="173"/>
      <c r="DQL63" s="173"/>
      <c r="DQM63" s="173"/>
      <c r="DQN63" s="173"/>
      <c r="DQO63" s="173"/>
      <c r="DQP63" s="173"/>
      <c r="DQQ63" s="173"/>
      <c r="DQR63" s="173"/>
      <c r="DQS63" s="173"/>
      <c r="DQT63" s="173"/>
      <c r="DQU63" s="173"/>
      <c r="DQV63" s="173"/>
      <c r="DQW63" s="173"/>
      <c r="DQX63" s="173"/>
      <c r="DQY63" s="173"/>
      <c r="DQZ63" s="173"/>
      <c r="DRA63" s="173"/>
      <c r="DRB63" s="173"/>
      <c r="DRC63" s="173"/>
      <c r="DRD63" s="173"/>
      <c r="DRE63" s="173"/>
      <c r="DRF63" s="173"/>
      <c r="DRG63" s="173"/>
      <c r="DRH63" s="173"/>
      <c r="DRI63" s="173"/>
      <c r="DRJ63" s="173"/>
      <c r="DRK63" s="173"/>
      <c r="DRL63" s="173"/>
      <c r="DRM63" s="173"/>
      <c r="DRN63" s="173"/>
      <c r="DRO63" s="173"/>
      <c r="DRP63" s="173"/>
      <c r="DRQ63" s="173"/>
      <c r="DRR63" s="173"/>
      <c r="DRS63" s="173"/>
      <c r="DRT63" s="173"/>
      <c r="DRU63" s="173"/>
      <c r="DRV63" s="173"/>
      <c r="DRW63" s="173"/>
      <c r="DRX63" s="173"/>
      <c r="DRY63" s="173"/>
      <c r="DRZ63" s="173"/>
      <c r="DSA63" s="173"/>
      <c r="DSB63" s="173"/>
      <c r="DSC63" s="173"/>
      <c r="DSD63" s="173"/>
      <c r="DSE63" s="173"/>
      <c r="DSF63" s="173"/>
      <c r="DSG63" s="173"/>
      <c r="DSH63" s="173"/>
      <c r="DSI63" s="173"/>
      <c r="DSJ63" s="173"/>
      <c r="DSK63" s="173"/>
      <c r="DSL63" s="173"/>
      <c r="DSM63" s="173"/>
      <c r="DSN63" s="173"/>
      <c r="DSO63" s="173"/>
      <c r="DSP63" s="173"/>
      <c r="DSQ63" s="173"/>
      <c r="DSR63" s="173"/>
      <c r="DSS63" s="173"/>
      <c r="DST63" s="173"/>
      <c r="DSU63" s="173"/>
      <c r="DSV63" s="173"/>
      <c r="DSW63" s="173"/>
      <c r="DSX63" s="173"/>
      <c r="DSY63" s="173"/>
      <c r="DSZ63" s="173"/>
      <c r="DTA63" s="173"/>
      <c r="DTB63" s="173"/>
      <c r="DTC63" s="173"/>
      <c r="DTD63" s="173"/>
      <c r="DTE63" s="173"/>
      <c r="DTF63" s="173"/>
      <c r="DTG63" s="173"/>
      <c r="DTH63" s="173"/>
      <c r="DTI63" s="173"/>
      <c r="DTJ63" s="173"/>
      <c r="DTK63" s="173"/>
      <c r="DTL63" s="173"/>
      <c r="DTM63" s="173"/>
      <c r="DTN63" s="173"/>
      <c r="DTO63" s="173"/>
      <c r="DTP63" s="173"/>
      <c r="DTQ63" s="173"/>
      <c r="DTR63" s="173"/>
      <c r="DTS63" s="173"/>
      <c r="DTT63" s="173"/>
      <c r="DTU63" s="173"/>
      <c r="DTV63" s="173"/>
      <c r="DTW63" s="173"/>
      <c r="DTX63" s="173"/>
      <c r="DTY63" s="173"/>
      <c r="DTZ63" s="173"/>
      <c r="DUA63" s="173"/>
      <c r="DUB63" s="173"/>
      <c r="DUC63" s="173"/>
      <c r="DUD63" s="173"/>
      <c r="DUE63" s="173"/>
      <c r="DUF63" s="173"/>
      <c r="DUG63" s="173"/>
      <c r="DUH63" s="173"/>
      <c r="DUI63" s="173"/>
      <c r="DUJ63" s="173"/>
      <c r="DUK63" s="173"/>
      <c r="DUL63" s="173"/>
      <c r="DUM63" s="173"/>
      <c r="DUN63" s="173"/>
      <c r="DUO63" s="173"/>
      <c r="DUP63" s="173"/>
      <c r="DUQ63" s="173"/>
      <c r="DUR63" s="173"/>
      <c r="DUS63" s="173"/>
      <c r="DUT63" s="173"/>
      <c r="DUU63" s="173"/>
      <c r="DUV63" s="173"/>
      <c r="DUW63" s="173"/>
      <c r="DUX63" s="173"/>
      <c r="DUY63" s="173"/>
      <c r="DUZ63" s="173"/>
      <c r="DVA63" s="173"/>
      <c r="DVB63" s="173"/>
      <c r="DVC63" s="173"/>
      <c r="DVD63" s="173"/>
      <c r="DVE63" s="173"/>
      <c r="DVF63" s="173"/>
      <c r="DVG63" s="173"/>
      <c r="DVH63" s="173"/>
      <c r="DVI63" s="173"/>
      <c r="DVJ63" s="173"/>
      <c r="DVK63" s="173"/>
      <c r="DVL63" s="173"/>
      <c r="DVM63" s="173"/>
      <c r="DVN63" s="173"/>
      <c r="DVO63" s="173"/>
      <c r="DVP63" s="173"/>
      <c r="DVQ63" s="173"/>
      <c r="DVR63" s="173"/>
      <c r="DVS63" s="173"/>
      <c r="DVT63" s="173"/>
      <c r="DVU63" s="173"/>
      <c r="DVV63" s="173"/>
      <c r="DVW63" s="173"/>
      <c r="DVX63" s="173"/>
      <c r="DVY63" s="173"/>
      <c r="DVZ63" s="173"/>
      <c r="DWA63" s="173"/>
      <c r="DWB63" s="173"/>
      <c r="DWC63" s="173"/>
      <c r="DWD63" s="173"/>
      <c r="DWE63" s="173"/>
      <c r="DWF63" s="173"/>
      <c r="DWG63" s="173"/>
      <c r="DWH63" s="173"/>
      <c r="DWI63" s="173"/>
      <c r="DWJ63" s="173"/>
      <c r="DWK63" s="173"/>
      <c r="DWL63" s="173"/>
      <c r="DWM63" s="173"/>
      <c r="DWN63" s="173"/>
      <c r="DWO63" s="173"/>
      <c r="DWP63" s="173"/>
      <c r="DWQ63" s="173"/>
      <c r="DWR63" s="173"/>
      <c r="DWS63" s="173"/>
      <c r="DWT63" s="173"/>
      <c r="DWU63" s="173"/>
      <c r="DWV63" s="173"/>
      <c r="DWW63" s="173"/>
      <c r="DWX63" s="173"/>
      <c r="DWY63" s="173"/>
      <c r="DWZ63" s="173"/>
      <c r="DXA63" s="173"/>
      <c r="DXB63" s="173"/>
      <c r="DXC63" s="173"/>
      <c r="DXD63" s="173"/>
      <c r="DXE63" s="173"/>
      <c r="DXF63" s="173"/>
      <c r="DXG63" s="173"/>
      <c r="DXH63" s="173"/>
      <c r="DXI63" s="173"/>
      <c r="DXJ63" s="173"/>
      <c r="DXK63" s="173"/>
      <c r="DXL63" s="173"/>
      <c r="DXM63" s="173"/>
      <c r="DXN63" s="173"/>
      <c r="DXO63" s="173"/>
      <c r="DXP63" s="173"/>
      <c r="DXQ63" s="173"/>
      <c r="DXR63" s="173"/>
      <c r="DXS63" s="173"/>
      <c r="DXT63" s="173"/>
      <c r="DXU63" s="173"/>
      <c r="DXV63" s="173"/>
      <c r="DXW63" s="173"/>
      <c r="DXX63" s="173"/>
      <c r="DXY63" s="173"/>
      <c r="DXZ63" s="173"/>
      <c r="DYA63" s="173"/>
      <c r="DYB63" s="173"/>
      <c r="DYC63" s="173"/>
      <c r="DYD63" s="173"/>
      <c r="DYE63" s="173"/>
      <c r="DYF63" s="173"/>
      <c r="DYG63" s="173"/>
      <c r="DYH63" s="173"/>
      <c r="DYI63" s="173"/>
      <c r="DYJ63" s="173"/>
      <c r="DYK63" s="173"/>
      <c r="DYL63" s="173"/>
      <c r="DYM63" s="173"/>
      <c r="DYN63" s="173"/>
      <c r="DYO63" s="173"/>
      <c r="DYP63" s="173"/>
      <c r="DYQ63" s="173"/>
      <c r="DYR63" s="173"/>
      <c r="DYS63" s="173"/>
      <c r="DYT63" s="173"/>
      <c r="DYU63" s="173"/>
      <c r="DYV63" s="173"/>
      <c r="DYW63" s="173"/>
      <c r="DYX63" s="173"/>
      <c r="DYY63" s="173"/>
      <c r="DYZ63" s="173"/>
      <c r="DZA63" s="173"/>
      <c r="DZB63" s="173"/>
      <c r="DZC63" s="173"/>
      <c r="DZD63" s="173"/>
      <c r="DZE63" s="173"/>
      <c r="DZF63" s="173"/>
      <c r="DZG63" s="173"/>
      <c r="DZH63" s="173"/>
      <c r="DZI63" s="173"/>
      <c r="DZJ63" s="173"/>
      <c r="DZK63" s="173"/>
      <c r="DZL63" s="173"/>
      <c r="DZM63" s="173"/>
      <c r="DZN63" s="173"/>
      <c r="DZO63" s="173"/>
      <c r="DZP63" s="173"/>
      <c r="DZQ63" s="173"/>
      <c r="DZR63" s="173"/>
      <c r="DZS63" s="173"/>
      <c r="DZT63" s="173"/>
      <c r="DZU63" s="173"/>
      <c r="DZV63" s="173"/>
      <c r="DZW63" s="173"/>
      <c r="DZX63" s="173"/>
      <c r="DZY63" s="173"/>
      <c r="DZZ63" s="173"/>
      <c r="EAA63" s="173"/>
      <c r="EAB63" s="173"/>
      <c r="EAC63" s="173"/>
      <c r="EAD63" s="173"/>
      <c r="EAE63" s="173"/>
      <c r="EAF63" s="173"/>
      <c r="EAG63" s="173"/>
      <c r="EAH63" s="173"/>
      <c r="EAI63" s="173"/>
      <c r="EAJ63" s="173"/>
      <c r="EAK63" s="173"/>
      <c r="EAL63" s="173"/>
      <c r="EAM63" s="173"/>
      <c r="EAN63" s="173"/>
      <c r="EAO63" s="173"/>
      <c r="EAP63" s="173"/>
      <c r="EAQ63" s="173"/>
      <c r="EAR63" s="173"/>
      <c r="EAS63" s="173"/>
      <c r="EAT63" s="173"/>
      <c r="EAU63" s="173"/>
      <c r="EAV63" s="173"/>
      <c r="EAW63" s="173"/>
      <c r="EAX63" s="173"/>
      <c r="EAY63" s="173"/>
      <c r="EAZ63" s="173"/>
      <c r="EBA63" s="173"/>
      <c r="EBB63" s="173"/>
      <c r="EBC63" s="173"/>
      <c r="EBD63" s="173"/>
      <c r="EBE63" s="173"/>
      <c r="EBF63" s="173"/>
      <c r="EBG63" s="173"/>
      <c r="EBH63" s="173"/>
      <c r="EBI63" s="173"/>
      <c r="EBJ63" s="173"/>
      <c r="EBK63" s="173"/>
      <c r="EBL63" s="173"/>
      <c r="EBM63" s="173"/>
      <c r="EBN63" s="173"/>
      <c r="EBO63" s="173"/>
      <c r="EBP63" s="173"/>
      <c r="EBQ63" s="173"/>
      <c r="EBR63" s="173"/>
      <c r="EBS63" s="173"/>
      <c r="EBT63" s="173"/>
      <c r="EBU63" s="173"/>
      <c r="EBV63" s="173"/>
      <c r="EBW63" s="173"/>
      <c r="EBX63" s="173"/>
      <c r="EBY63" s="173"/>
      <c r="EBZ63" s="173"/>
      <c r="ECA63" s="173"/>
      <c r="ECB63" s="173"/>
      <c r="ECC63" s="173"/>
      <c r="ECD63" s="173"/>
      <c r="ECE63" s="173"/>
      <c r="ECF63" s="173"/>
      <c r="ECG63" s="173"/>
      <c r="ECH63" s="173"/>
      <c r="ECI63" s="173"/>
      <c r="ECJ63" s="173"/>
      <c r="ECK63" s="173"/>
      <c r="ECL63" s="173"/>
      <c r="ECM63" s="173"/>
      <c r="ECN63" s="173"/>
      <c r="ECO63" s="173"/>
      <c r="ECP63" s="173"/>
      <c r="ECQ63" s="173"/>
      <c r="ECR63" s="173"/>
      <c r="ECS63" s="173"/>
      <c r="ECT63" s="173"/>
      <c r="ECU63" s="173"/>
      <c r="ECV63" s="173"/>
      <c r="ECW63" s="173"/>
      <c r="ECX63" s="173"/>
      <c r="ECY63" s="173"/>
      <c r="ECZ63" s="173"/>
      <c r="EDA63" s="173"/>
      <c r="EDB63" s="173"/>
      <c r="EDC63" s="173"/>
      <c r="EDD63" s="173"/>
      <c r="EDE63" s="173"/>
      <c r="EDF63" s="173"/>
      <c r="EDG63" s="173"/>
      <c r="EDH63" s="173"/>
      <c r="EDI63" s="173"/>
      <c r="EDJ63" s="173"/>
      <c r="EDK63" s="173"/>
      <c r="EDL63" s="173"/>
      <c r="EDM63" s="173"/>
      <c r="EDN63" s="173"/>
      <c r="EDO63" s="173"/>
      <c r="EDP63" s="173"/>
      <c r="EDQ63" s="173"/>
      <c r="EDR63" s="173"/>
      <c r="EDS63" s="173"/>
      <c r="EDT63" s="173"/>
      <c r="EDU63" s="173"/>
      <c r="EDV63" s="173"/>
      <c r="EDW63" s="173"/>
      <c r="EDX63" s="173"/>
      <c r="EDY63" s="173"/>
      <c r="EDZ63" s="173"/>
      <c r="EEA63" s="173"/>
      <c r="EEB63" s="173"/>
      <c r="EEC63" s="173"/>
      <c r="EED63" s="173"/>
      <c r="EEE63" s="173"/>
      <c r="EEF63" s="173"/>
      <c r="EEG63" s="173"/>
      <c r="EEH63" s="173"/>
      <c r="EEI63" s="173"/>
      <c r="EEJ63" s="173"/>
      <c r="EEK63" s="173"/>
      <c r="EEL63" s="173"/>
      <c r="EEM63" s="173"/>
      <c r="EEN63" s="173"/>
      <c r="EEO63" s="173"/>
      <c r="EEP63" s="173"/>
      <c r="EEQ63" s="173"/>
      <c r="EER63" s="173"/>
      <c r="EES63" s="173"/>
      <c r="EET63" s="173"/>
      <c r="EEU63" s="173"/>
      <c r="EEV63" s="173"/>
      <c r="EEW63" s="173"/>
      <c r="EEX63" s="173"/>
      <c r="EEY63" s="173"/>
      <c r="EEZ63" s="173"/>
      <c r="EFA63" s="173"/>
      <c r="EFB63" s="173"/>
      <c r="EFC63" s="173"/>
      <c r="EFD63" s="173"/>
      <c r="EFE63" s="173"/>
      <c r="EFF63" s="173"/>
      <c r="EFG63" s="173"/>
      <c r="EFH63" s="173"/>
      <c r="EFI63" s="173"/>
      <c r="EFJ63" s="173"/>
      <c r="EFK63" s="173"/>
      <c r="EFL63" s="173"/>
      <c r="EFM63" s="173"/>
      <c r="EFN63" s="173"/>
      <c r="EFO63" s="173"/>
      <c r="EFP63" s="173"/>
      <c r="EFQ63" s="173"/>
      <c r="EFR63" s="173"/>
      <c r="EFS63" s="173"/>
      <c r="EFT63" s="173"/>
      <c r="EFU63" s="173"/>
      <c r="EFV63" s="173"/>
      <c r="EFW63" s="173"/>
      <c r="EFX63" s="173"/>
      <c r="EFY63" s="173"/>
      <c r="EFZ63" s="173"/>
      <c r="EGA63" s="173"/>
      <c r="EGB63" s="173"/>
      <c r="EGC63" s="173"/>
      <c r="EGD63" s="173"/>
      <c r="EGE63" s="173"/>
      <c r="EGF63" s="173"/>
      <c r="EGG63" s="173"/>
      <c r="EGH63" s="173"/>
      <c r="EGI63" s="173"/>
      <c r="EGJ63" s="173"/>
      <c r="EGK63" s="173"/>
      <c r="EGL63" s="173"/>
      <c r="EGM63" s="173"/>
      <c r="EGN63" s="173"/>
      <c r="EGO63" s="173"/>
      <c r="EGP63" s="173"/>
      <c r="EGQ63" s="173"/>
      <c r="EGR63" s="173"/>
      <c r="EGS63" s="173"/>
      <c r="EGT63" s="173"/>
      <c r="EGU63" s="173"/>
      <c r="EGV63" s="173"/>
      <c r="EGW63" s="173"/>
      <c r="EGX63" s="173"/>
      <c r="EGY63" s="173"/>
      <c r="EGZ63" s="173"/>
      <c r="EHA63" s="173"/>
      <c r="EHB63" s="173"/>
      <c r="EHC63" s="173"/>
      <c r="EHD63" s="173"/>
      <c r="EHE63" s="173"/>
      <c r="EHF63" s="173"/>
      <c r="EHG63" s="173"/>
      <c r="EHH63" s="173"/>
      <c r="EHI63" s="173"/>
      <c r="EHJ63" s="173"/>
      <c r="EHK63" s="173"/>
      <c r="EHL63" s="173"/>
      <c r="EHM63" s="173"/>
      <c r="EHN63" s="173"/>
      <c r="EHO63" s="173"/>
      <c r="EHP63" s="173"/>
      <c r="EHQ63" s="173"/>
      <c r="EHR63" s="173"/>
      <c r="EHS63" s="173"/>
      <c r="EHT63" s="173"/>
      <c r="EHU63" s="173"/>
      <c r="EHV63" s="173"/>
      <c r="EHW63" s="173"/>
      <c r="EHX63" s="173"/>
      <c r="EHY63" s="173"/>
      <c r="EHZ63" s="173"/>
      <c r="EIA63" s="173"/>
      <c r="EIB63" s="173"/>
      <c r="EIC63" s="173"/>
      <c r="EID63" s="173"/>
      <c r="EIE63" s="173"/>
      <c r="EIF63" s="173"/>
      <c r="EIG63" s="173"/>
      <c r="EIH63" s="173"/>
      <c r="EII63" s="173"/>
      <c r="EIJ63" s="173"/>
      <c r="EIK63" s="173"/>
      <c r="EIL63" s="173"/>
      <c r="EIM63" s="173"/>
      <c r="EIN63" s="173"/>
      <c r="EIO63" s="173"/>
      <c r="EIP63" s="173"/>
      <c r="EIQ63" s="173"/>
      <c r="EIR63" s="173"/>
      <c r="EIS63" s="173"/>
      <c r="EIT63" s="173"/>
      <c r="EIU63" s="173"/>
      <c r="EIV63" s="173"/>
      <c r="EIW63" s="173"/>
      <c r="EIX63" s="173"/>
      <c r="EIY63" s="173"/>
      <c r="EIZ63" s="173"/>
      <c r="EJA63" s="173"/>
      <c r="EJB63" s="173"/>
      <c r="EJC63" s="173"/>
      <c r="EJD63" s="173"/>
      <c r="EJE63" s="173"/>
      <c r="EJF63" s="173"/>
      <c r="EJG63" s="173"/>
      <c r="EJH63" s="173"/>
      <c r="EJI63" s="173"/>
      <c r="EJJ63" s="173"/>
      <c r="EJK63" s="173"/>
      <c r="EJL63" s="173"/>
      <c r="EJM63" s="173"/>
      <c r="EJN63" s="173"/>
      <c r="EJO63" s="173"/>
      <c r="EJP63" s="173"/>
      <c r="EJQ63" s="173"/>
      <c r="EJR63" s="173"/>
      <c r="EJS63" s="173"/>
      <c r="EJT63" s="173"/>
      <c r="EJU63" s="173"/>
      <c r="EJV63" s="173"/>
      <c r="EJW63" s="173"/>
      <c r="EJX63" s="173"/>
      <c r="EJY63" s="173"/>
      <c r="EJZ63" s="173"/>
      <c r="EKA63" s="173"/>
      <c r="EKB63" s="173"/>
      <c r="EKC63" s="173"/>
      <c r="EKD63" s="173"/>
      <c r="EKE63" s="173"/>
      <c r="EKF63" s="173"/>
      <c r="EKG63" s="173"/>
      <c r="EKH63" s="173"/>
      <c r="EKI63" s="173"/>
      <c r="EKJ63" s="173"/>
      <c r="EKK63" s="173"/>
      <c r="EKL63" s="173"/>
      <c r="EKM63" s="173"/>
      <c r="EKN63" s="173"/>
      <c r="EKO63" s="173"/>
      <c r="EKP63" s="173"/>
      <c r="EKQ63" s="173"/>
      <c r="EKR63" s="173"/>
      <c r="EKS63" s="173"/>
      <c r="EKT63" s="173"/>
      <c r="EKU63" s="173"/>
      <c r="EKV63" s="173"/>
      <c r="EKW63" s="173"/>
      <c r="EKX63" s="173"/>
      <c r="EKY63" s="173"/>
      <c r="EKZ63" s="173"/>
      <c r="ELA63" s="173"/>
      <c r="ELB63" s="173"/>
      <c r="ELC63" s="173"/>
      <c r="ELD63" s="173"/>
      <c r="ELE63" s="173"/>
      <c r="ELF63" s="173"/>
      <c r="ELG63" s="173"/>
      <c r="ELH63" s="173"/>
      <c r="ELI63" s="173"/>
      <c r="ELJ63" s="173"/>
      <c r="ELK63" s="173"/>
      <c r="ELL63" s="173"/>
      <c r="ELM63" s="173"/>
      <c r="ELN63" s="173"/>
      <c r="ELO63" s="173"/>
      <c r="ELP63" s="173"/>
      <c r="ELQ63" s="173"/>
      <c r="ELR63" s="173"/>
      <c r="ELS63" s="173"/>
      <c r="ELT63" s="173"/>
      <c r="ELU63" s="173"/>
      <c r="ELV63" s="173"/>
      <c r="ELW63" s="173"/>
      <c r="ELX63" s="173"/>
      <c r="ELY63" s="173"/>
      <c r="ELZ63" s="173"/>
      <c r="EMA63" s="173"/>
      <c r="EMB63" s="173"/>
      <c r="EMC63" s="173"/>
      <c r="EMD63" s="173"/>
      <c r="EME63" s="173"/>
      <c r="EMF63" s="173"/>
      <c r="EMG63" s="173"/>
      <c r="EMH63" s="173"/>
      <c r="EMI63" s="173"/>
      <c r="EMJ63" s="173"/>
      <c r="EMK63" s="173"/>
      <c r="EML63" s="173"/>
      <c r="EMM63" s="173"/>
      <c r="EMN63" s="173"/>
      <c r="EMO63" s="173"/>
      <c r="EMP63" s="173"/>
      <c r="EMQ63" s="173"/>
      <c r="EMR63" s="173"/>
      <c r="EMS63" s="173"/>
      <c r="EMT63" s="173"/>
      <c r="EMU63" s="173"/>
      <c r="EMV63" s="173"/>
      <c r="EMW63" s="173"/>
      <c r="EMX63" s="173"/>
      <c r="EMY63" s="173"/>
      <c r="EMZ63" s="173"/>
      <c r="ENA63" s="173"/>
      <c r="ENB63" s="173"/>
      <c r="ENC63" s="173"/>
      <c r="END63" s="173"/>
      <c r="ENE63" s="173"/>
      <c r="ENF63" s="173"/>
      <c r="ENG63" s="173"/>
      <c r="ENH63" s="173"/>
      <c r="ENI63" s="173"/>
      <c r="ENJ63" s="173"/>
      <c r="ENK63" s="173"/>
      <c r="ENL63" s="173"/>
      <c r="ENM63" s="173"/>
      <c r="ENN63" s="173"/>
      <c r="ENO63" s="173"/>
      <c r="ENP63" s="173"/>
      <c r="ENQ63" s="173"/>
      <c r="ENR63" s="173"/>
      <c r="ENS63" s="173"/>
      <c r="ENT63" s="173"/>
      <c r="ENU63" s="173"/>
      <c r="ENV63" s="173"/>
      <c r="ENW63" s="173"/>
      <c r="ENX63" s="173"/>
      <c r="ENY63" s="173"/>
      <c r="ENZ63" s="173"/>
      <c r="EOA63" s="173"/>
      <c r="EOB63" s="173"/>
      <c r="EOC63" s="173"/>
      <c r="EOD63" s="173"/>
      <c r="EOE63" s="173"/>
      <c r="EOF63" s="173"/>
      <c r="EOG63" s="173"/>
      <c r="EOH63" s="173"/>
      <c r="EOI63" s="173"/>
      <c r="EOJ63" s="173"/>
      <c r="EOK63" s="173"/>
      <c r="EOL63" s="173"/>
      <c r="EOM63" s="173"/>
      <c r="EON63" s="173"/>
      <c r="EOO63" s="173"/>
      <c r="EOP63" s="173"/>
      <c r="EOQ63" s="173"/>
      <c r="EOR63" s="173"/>
      <c r="EOS63" s="173"/>
      <c r="EOT63" s="173"/>
      <c r="EOU63" s="173"/>
      <c r="EOV63" s="173"/>
      <c r="EOW63" s="173"/>
      <c r="EOX63" s="173"/>
      <c r="EOY63" s="173"/>
      <c r="EOZ63" s="173"/>
      <c r="EPA63" s="173"/>
      <c r="EPB63" s="173"/>
      <c r="EPC63" s="173"/>
      <c r="EPD63" s="173"/>
      <c r="EPE63" s="173"/>
      <c r="EPF63" s="173"/>
      <c r="EPG63" s="173"/>
      <c r="EPH63" s="173"/>
      <c r="EPI63" s="173"/>
      <c r="EPJ63" s="173"/>
      <c r="EPK63" s="173"/>
      <c r="EPL63" s="173"/>
      <c r="EPM63" s="173"/>
      <c r="EPN63" s="173"/>
      <c r="EPO63" s="173"/>
      <c r="EPP63" s="173"/>
      <c r="EPQ63" s="173"/>
      <c r="EPR63" s="173"/>
      <c r="EPS63" s="173"/>
      <c r="EPT63" s="173"/>
      <c r="EPU63" s="173"/>
      <c r="EPV63" s="173"/>
      <c r="EPW63" s="173"/>
      <c r="EPX63" s="173"/>
      <c r="EPY63" s="173"/>
      <c r="EPZ63" s="173"/>
      <c r="EQA63" s="173"/>
      <c r="EQB63" s="173"/>
      <c r="EQC63" s="173"/>
      <c r="EQD63" s="173"/>
      <c r="EQE63" s="173"/>
      <c r="EQF63" s="173"/>
      <c r="EQG63" s="173"/>
      <c r="EQH63" s="173"/>
      <c r="EQI63" s="173"/>
      <c r="EQJ63" s="173"/>
      <c r="EQK63" s="173"/>
      <c r="EQL63" s="173"/>
      <c r="EQM63" s="173"/>
      <c r="EQN63" s="173"/>
      <c r="EQO63" s="173"/>
      <c r="EQP63" s="173"/>
      <c r="EQQ63" s="173"/>
      <c r="EQR63" s="173"/>
      <c r="EQS63" s="173"/>
      <c r="EQT63" s="173"/>
      <c r="EQU63" s="173"/>
      <c r="EQV63" s="173"/>
      <c r="EQW63" s="173"/>
      <c r="EQX63" s="173"/>
      <c r="EQY63" s="173"/>
      <c r="EQZ63" s="173"/>
      <c r="ERA63" s="173"/>
      <c r="ERB63" s="173"/>
      <c r="ERC63" s="173"/>
      <c r="ERD63" s="173"/>
      <c r="ERE63" s="173"/>
      <c r="ERF63" s="173"/>
      <c r="ERG63" s="173"/>
      <c r="ERH63" s="173"/>
      <c r="ERI63" s="173"/>
      <c r="ERJ63" s="173"/>
      <c r="ERK63" s="173"/>
      <c r="ERL63" s="173"/>
      <c r="ERM63" s="173"/>
      <c r="ERN63" s="173"/>
      <c r="ERO63" s="173"/>
      <c r="ERP63" s="173"/>
      <c r="ERQ63" s="173"/>
      <c r="ERR63" s="173"/>
      <c r="ERS63" s="173"/>
      <c r="ERT63" s="173"/>
      <c r="ERU63" s="173"/>
      <c r="ERV63" s="173"/>
      <c r="ERW63" s="173"/>
      <c r="ERX63" s="173"/>
      <c r="ERY63" s="173"/>
      <c r="ERZ63" s="173"/>
      <c r="ESA63" s="173"/>
      <c r="ESB63" s="173"/>
      <c r="ESC63" s="173"/>
      <c r="ESD63" s="173"/>
      <c r="ESE63" s="173"/>
      <c r="ESF63" s="173"/>
      <c r="ESG63" s="173"/>
      <c r="ESH63" s="173"/>
      <c r="ESI63" s="173"/>
      <c r="ESJ63" s="173"/>
      <c r="ESK63" s="173"/>
      <c r="ESL63" s="173"/>
      <c r="ESM63" s="173"/>
      <c r="ESN63" s="173"/>
      <c r="ESO63" s="173"/>
      <c r="ESP63" s="173"/>
      <c r="ESQ63" s="173"/>
      <c r="ESR63" s="173"/>
      <c r="ESS63" s="173"/>
      <c r="EST63" s="173"/>
      <c r="ESU63" s="173"/>
      <c r="ESV63" s="173"/>
      <c r="ESW63" s="173"/>
      <c r="ESX63" s="173"/>
      <c r="ESY63" s="173"/>
      <c r="ESZ63" s="173"/>
      <c r="ETA63" s="173"/>
      <c r="ETB63" s="173"/>
      <c r="ETC63" s="173"/>
      <c r="ETD63" s="173"/>
      <c r="ETE63" s="173"/>
      <c r="ETF63" s="173"/>
      <c r="ETG63" s="173"/>
      <c r="ETH63" s="173"/>
      <c r="ETI63" s="173"/>
      <c r="ETJ63" s="173"/>
      <c r="ETK63" s="173"/>
      <c r="ETL63" s="173"/>
      <c r="ETM63" s="173"/>
      <c r="ETN63" s="173"/>
      <c r="ETO63" s="173"/>
      <c r="ETP63" s="173"/>
      <c r="ETQ63" s="173"/>
      <c r="ETR63" s="173"/>
      <c r="ETS63" s="173"/>
      <c r="ETT63" s="173"/>
      <c r="ETU63" s="173"/>
      <c r="ETV63" s="173"/>
      <c r="ETW63" s="173"/>
      <c r="ETX63" s="173"/>
      <c r="ETY63" s="173"/>
      <c r="ETZ63" s="173"/>
      <c r="EUA63" s="173"/>
      <c r="EUB63" s="173"/>
      <c r="EUC63" s="173"/>
      <c r="EUD63" s="173"/>
      <c r="EUE63" s="173"/>
      <c r="EUF63" s="173"/>
      <c r="EUG63" s="173"/>
      <c r="EUH63" s="173"/>
      <c r="EUI63" s="173"/>
      <c r="EUJ63" s="173"/>
      <c r="EUK63" s="173"/>
      <c r="EUL63" s="173"/>
      <c r="EUM63" s="173"/>
      <c r="EUN63" s="173"/>
      <c r="EUO63" s="173"/>
      <c r="EUP63" s="173"/>
      <c r="EUQ63" s="173"/>
      <c r="EUR63" s="173"/>
      <c r="EUS63" s="173"/>
      <c r="EUT63" s="173"/>
      <c r="EUU63" s="173"/>
      <c r="EUV63" s="173"/>
      <c r="EUW63" s="173"/>
      <c r="EUX63" s="173"/>
      <c r="EUY63" s="173"/>
      <c r="EUZ63" s="173"/>
      <c r="EVA63" s="173"/>
      <c r="EVB63" s="173"/>
      <c r="EVC63" s="173"/>
      <c r="EVD63" s="173"/>
      <c r="EVE63" s="173"/>
      <c r="EVF63" s="173"/>
      <c r="EVG63" s="173"/>
      <c r="EVH63" s="173"/>
      <c r="EVI63" s="173"/>
      <c r="EVJ63" s="173"/>
      <c r="EVK63" s="173"/>
      <c r="EVL63" s="173"/>
      <c r="EVM63" s="173"/>
      <c r="EVN63" s="173"/>
      <c r="EVO63" s="173"/>
      <c r="EVP63" s="173"/>
      <c r="EVQ63" s="173"/>
      <c r="EVR63" s="173"/>
      <c r="EVS63" s="173"/>
      <c r="EVT63" s="173"/>
      <c r="EVU63" s="173"/>
      <c r="EVV63" s="173"/>
      <c r="EVW63" s="173"/>
      <c r="EVX63" s="173"/>
      <c r="EVY63" s="173"/>
      <c r="EVZ63" s="173"/>
      <c r="EWA63" s="173"/>
      <c r="EWB63" s="173"/>
      <c r="EWC63" s="173"/>
      <c r="EWD63" s="173"/>
      <c r="EWE63" s="173"/>
      <c r="EWF63" s="173"/>
      <c r="EWG63" s="173"/>
      <c r="EWH63" s="173"/>
      <c r="EWI63" s="173"/>
      <c r="EWJ63" s="173"/>
      <c r="EWK63" s="173"/>
      <c r="EWL63" s="173"/>
      <c r="EWM63" s="173"/>
      <c r="EWN63" s="173"/>
      <c r="EWO63" s="173"/>
      <c r="EWP63" s="173"/>
      <c r="EWQ63" s="173"/>
      <c r="EWR63" s="173"/>
      <c r="EWS63" s="173"/>
      <c r="EWT63" s="173"/>
      <c r="EWU63" s="173"/>
      <c r="EWV63" s="173"/>
      <c r="EWW63" s="173"/>
      <c r="EWX63" s="173"/>
      <c r="EWY63" s="173"/>
      <c r="EWZ63" s="173"/>
      <c r="EXA63" s="173"/>
      <c r="EXB63" s="173"/>
      <c r="EXC63" s="173"/>
      <c r="EXD63" s="173"/>
      <c r="EXE63" s="173"/>
      <c r="EXF63" s="173"/>
      <c r="EXG63" s="173"/>
      <c r="EXH63" s="173"/>
      <c r="EXI63" s="173"/>
      <c r="EXJ63" s="173"/>
      <c r="EXK63" s="173"/>
      <c r="EXL63" s="173"/>
      <c r="EXM63" s="173"/>
      <c r="EXN63" s="173"/>
      <c r="EXO63" s="173"/>
      <c r="EXP63" s="173"/>
      <c r="EXQ63" s="173"/>
      <c r="EXR63" s="173"/>
      <c r="EXS63" s="173"/>
      <c r="EXT63" s="173"/>
      <c r="EXU63" s="173"/>
      <c r="EXV63" s="173"/>
      <c r="EXW63" s="173"/>
      <c r="EXX63" s="173"/>
      <c r="EXY63" s="173"/>
      <c r="EXZ63" s="173"/>
      <c r="EYA63" s="173"/>
      <c r="EYB63" s="173"/>
      <c r="EYC63" s="173"/>
      <c r="EYD63" s="173"/>
      <c r="EYE63" s="173"/>
      <c r="EYF63" s="173"/>
      <c r="EYG63" s="173"/>
      <c r="EYH63" s="173"/>
      <c r="EYI63" s="173"/>
      <c r="EYJ63" s="173"/>
      <c r="EYK63" s="173"/>
      <c r="EYL63" s="173"/>
      <c r="EYM63" s="173"/>
      <c r="EYN63" s="173"/>
      <c r="EYO63" s="173"/>
      <c r="EYP63" s="173"/>
      <c r="EYQ63" s="173"/>
      <c r="EYR63" s="173"/>
      <c r="EYS63" s="173"/>
      <c r="EYT63" s="173"/>
      <c r="EYU63" s="173"/>
      <c r="EYV63" s="173"/>
      <c r="EYW63" s="173"/>
      <c r="EYX63" s="173"/>
      <c r="EYY63" s="173"/>
      <c r="EYZ63" s="173"/>
      <c r="EZA63" s="173"/>
      <c r="EZB63" s="173"/>
      <c r="EZC63" s="173"/>
      <c r="EZD63" s="173"/>
      <c r="EZE63" s="173"/>
      <c r="EZF63" s="173"/>
      <c r="EZG63" s="173"/>
      <c r="EZH63" s="173"/>
      <c r="EZI63" s="173"/>
      <c r="EZJ63" s="173"/>
      <c r="EZK63" s="173"/>
      <c r="EZL63" s="173"/>
      <c r="EZM63" s="173"/>
      <c r="EZN63" s="173"/>
      <c r="EZO63" s="173"/>
      <c r="EZP63" s="173"/>
      <c r="EZQ63" s="173"/>
      <c r="EZR63" s="173"/>
      <c r="EZS63" s="173"/>
      <c r="EZT63" s="173"/>
      <c r="EZU63" s="173"/>
      <c r="EZV63" s="173"/>
      <c r="EZW63" s="173"/>
      <c r="EZX63" s="173"/>
      <c r="EZY63" s="173"/>
      <c r="EZZ63" s="173"/>
      <c r="FAA63" s="173"/>
      <c r="FAB63" s="173"/>
      <c r="FAC63" s="173"/>
      <c r="FAD63" s="173"/>
      <c r="FAE63" s="173"/>
      <c r="FAF63" s="173"/>
      <c r="FAG63" s="173"/>
      <c r="FAH63" s="173"/>
      <c r="FAI63" s="173"/>
      <c r="FAJ63" s="173"/>
      <c r="FAK63" s="173"/>
      <c r="FAL63" s="173"/>
      <c r="FAM63" s="173"/>
      <c r="FAN63" s="173"/>
      <c r="FAO63" s="173"/>
      <c r="FAP63" s="173"/>
      <c r="FAQ63" s="173"/>
      <c r="FAR63" s="173"/>
      <c r="FAS63" s="173"/>
      <c r="FAT63" s="173"/>
      <c r="FAU63" s="173"/>
      <c r="FAV63" s="173"/>
      <c r="FAW63" s="173"/>
      <c r="FAX63" s="173"/>
      <c r="FAY63" s="173"/>
      <c r="FAZ63" s="173"/>
      <c r="FBA63" s="173"/>
      <c r="FBB63" s="173"/>
      <c r="FBC63" s="173"/>
      <c r="FBD63" s="173"/>
      <c r="FBE63" s="173"/>
      <c r="FBF63" s="173"/>
      <c r="FBG63" s="173"/>
      <c r="FBH63" s="173"/>
      <c r="FBI63" s="173"/>
      <c r="FBJ63" s="173"/>
      <c r="FBK63" s="173"/>
      <c r="FBL63" s="173"/>
      <c r="FBM63" s="173"/>
      <c r="FBN63" s="173"/>
      <c r="FBO63" s="173"/>
      <c r="FBP63" s="173"/>
      <c r="FBQ63" s="173"/>
      <c r="FBR63" s="173"/>
      <c r="FBS63" s="173"/>
      <c r="FBT63" s="173"/>
      <c r="FBU63" s="173"/>
      <c r="FBV63" s="173"/>
      <c r="FBW63" s="173"/>
      <c r="FBX63" s="173"/>
      <c r="FBY63" s="173"/>
      <c r="FBZ63" s="173"/>
      <c r="FCA63" s="173"/>
      <c r="FCB63" s="173"/>
      <c r="FCC63" s="173"/>
      <c r="FCD63" s="173"/>
      <c r="FCE63" s="173"/>
      <c r="FCF63" s="173"/>
      <c r="FCG63" s="173"/>
      <c r="FCH63" s="173"/>
      <c r="FCI63" s="173"/>
      <c r="FCJ63" s="173"/>
      <c r="FCK63" s="173"/>
      <c r="FCL63" s="173"/>
      <c r="FCM63" s="173"/>
      <c r="FCN63" s="173"/>
      <c r="FCO63" s="173"/>
      <c r="FCP63" s="173"/>
      <c r="FCQ63" s="173"/>
      <c r="FCR63" s="173"/>
      <c r="FCS63" s="173"/>
      <c r="FCT63" s="173"/>
      <c r="FCU63" s="173"/>
      <c r="FCV63" s="173"/>
      <c r="FCW63" s="173"/>
      <c r="FCX63" s="173"/>
      <c r="FCY63" s="173"/>
      <c r="FCZ63" s="173"/>
      <c r="FDA63" s="173"/>
      <c r="FDB63" s="173"/>
      <c r="FDC63" s="173"/>
      <c r="FDD63" s="173"/>
      <c r="FDE63" s="173"/>
      <c r="FDF63" s="173"/>
      <c r="FDG63" s="173"/>
      <c r="FDH63" s="173"/>
      <c r="FDI63" s="173"/>
      <c r="FDJ63" s="173"/>
      <c r="FDK63" s="173"/>
      <c r="FDL63" s="173"/>
      <c r="FDM63" s="173"/>
      <c r="FDN63" s="173"/>
      <c r="FDO63" s="173"/>
      <c r="FDP63" s="173"/>
      <c r="FDQ63" s="173"/>
      <c r="FDR63" s="173"/>
      <c r="FDS63" s="173"/>
      <c r="FDT63" s="173"/>
      <c r="FDU63" s="173"/>
      <c r="FDV63" s="173"/>
      <c r="FDW63" s="173"/>
      <c r="FDX63" s="173"/>
      <c r="FDY63" s="173"/>
      <c r="FDZ63" s="173"/>
      <c r="FEA63" s="173"/>
      <c r="FEB63" s="173"/>
      <c r="FEC63" s="173"/>
      <c r="FED63" s="173"/>
      <c r="FEE63" s="173"/>
      <c r="FEF63" s="173"/>
      <c r="FEG63" s="173"/>
      <c r="FEH63" s="173"/>
      <c r="FEI63" s="173"/>
      <c r="FEJ63" s="173"/>
      <c r="FEK63" s="173"/>
      <c r="FEL63" s="173"/>
      <c r="FEM63" s="173"/>
      <c r="FEN63" s="173"/>
      <c r="FEO63" s="173"/>
      <c r="FEP63" s="173"/>
      <c r="FEQ63" s="173"/>
      <c r="FER63" s="173"/>
      <c r="FES63" s="173"/>
      <c r="FET63" s="173"/>
      <c r="FEU63" s="173"/>
      <c r="FEV63" s="173"/>
      <c r="FEW63" s="173"/>
      <c r="FEX63" s="173"/>
      <c r="FEY63" s="173"/>
      <c r="FEZ63" s="173"/>
      <c r="FFA63" s="173"/>
      <c r="FFB63" s="173"/>
      <c r="FFC63" s="173"/>
      <c r="FFD63" s="173"/>
      <c r="FFE63" s="173"/>
      <c r="FFF63" s="173"/>
      <c r="FFG63" s="173"/>
      <c r="FFH63" s="173"/>
      <c r="FFI63" s="173"/>
      <c r="FFJ63" s="173"/>
      <c r="FFK63" s="173"/>
      <c r="FFL63" s="173"/>
      <c r="FFM63" s="173"/>
      <c r="FFN63" s="173"/>
      <c r="FFO63" s="173"/>
      <c r="FFP63" s="173"/>
      <c r="FFQ63" s="173"/>
      <c r="FFR63" s="173"/>
      <c r="FFS63" s="173"/>
      <c r="FFT63" s="173"/>
      <c r="FFU63" s="173"/>
      <c r="FFV63" s="173"/>
      <c r="FFW63" s="173"/>
      <c r="FFX63" s="173"/>
      <c r="FFY63" s="173"/>
      <c r="FFZ63" s="173"/>
      <c r="FGA63" s="173"/>
      <c r="FGB63" s="173"/>
      <c r="FGC63" s="173"/>
      <c r="FGD63" s="173"/>
      <c r="FGE63" s="173"/>
      <c r="FGF63" s="173"/>
      <c r="FGG63" s="173"/>
      <c r="FGH63" s="173"/>
      <c r="FGI63" s="173"/>
      <c r="FGJ63" s="173"/>
      <c r="FGK63" s="173"/>
      <c r="FGL63" s="173"/>
      <c r="FGM63" s="173"/>
      <c r="FGN63" s="173"/>
      <c r="FGO63" s="173"/>
      <c r="FGP63" s="173"/>
      <c r="FGQ63" s="173"/>
      <c r="FGR63" s="173"/>
      <c r="FGS63" s="173"/>
      <c r="FGT63" s="173"/>
      <c r="FGU63" s="173"/>
      <c r="FGV63" s="173"/>
      <c r="FGW63" s="173"/>
      <c r="FGX63" s="173"/>
      <c r="FGY63" s="173"/>
      <c r="FGZ63" s="173"/>
      <c r="FHA63" s="173"/>
      <c r="FHB63" s="173"/>
      <c r="FHC63" s="173"/>
      <c r="FHD63" s="173"/>
      <c r="FHE63" s="173"/>
      <c r="FHF63" s="173"/>
      <c r="FHG63" s="173"/>
      <c r="FHH63" s="173"/>
      <c r="FHI63" s="173"/>
      <c r="FHJ63" s="173"/>
      <c r="FHK63" s="173"/>
      <c r="FHL63" s="173"/>
      <c r="FHM63" s="173"/>
      <c r="FHN63" s="173"/>
      <c r="FHO63" s="173"/>
      <c r="FHP63" s="173"/>
      <c r="FHQ63" s="173"/>
      <c r="FHR63" s="173"/>
      <c r="FHS63" s="173"/>
      <c r="FHT63" s="173"/>
      <c r="FHU63" s="173"/>
      <c r="FHV63" s="173"/>
      <c r="FHW63" s="173"/>
      <c r="FHX63" s="173"/>
      <c r="FHY63" s="173"/>
      <c r="FHZ63" s="173"/>
      <c r="FIA63" s="173"/>
      <c r="FIB63" s="173"/>
      <c r="FIC63" s="173"/>
      <c r="FID63" s="173"/>
      <c r="FIE63" s="173"/>
      <c r="FIF63" s="173"/>
      <c r="FIG63" s="173"/>
      <c r="FIH63" s="173"/>
      <c r="FII63" s="173"/>
      <c r="FIJ63" s="173"/>
      <c r="FIK63" s="173"/>
      <c r="FIL63" s="173"/>
      <c r="FIM63" s="173"/>
      <c r="FIN63" s="173"/>
      <c r="FIO63" s="173"/>
      <c r="FIP63" s="173"/>
      <c r="FIQ63" s="173"/>
      <c r="FIR63" s="173"/>
      <c r="FIS63" s="173"/>
      <c r="FIT63" s="173"/>
      <c r="FIU63" s="173"/>
      <c r="FIV63" s="173"/>
      <c r="FIW63" s="173"/>
      <c r="FIX63" s="173"/>
      <c r="FIY63" s="173"/>
      <c r="FIZ63" s="173"/>
      <c r="FJA63" s="173"/>
      <c r="FJB63" s="173"/>
      <c r="FJC63" s="173"/>
      <c r="FJD63" s="173"/>
      <c r="FJE63" s="173"/>
      <c r="FJF63" s="173"/>
      <c r="FJG63" s="173"/>
      <c r="FJH63" s="173"/>
      <c r="FJI63" s="173"/>
      <c r="FJJ63" s="173"/>
      <c r="FJK63" s="173"/>
      <c r="FJL63" s="173"/>
      <c r="FJM63" s="173"/>
      <c r="FJN63" s="173"/>
      <c r="FJO63" s="173"/>
      <c r="FJP63" s="173"/>
      <c r="FJQ63" s="173"/>
      <c r="FJR63" s="173"/>
      <c r="FJS63" s="173"/>
      <c r="FJT63" s="173"/>
      <c r="FJU63" s="173"/>
      <c r="FJV63" s="173"/>
      <c r="FJW63" s="173"/>
      <c r="FJX63" s="173"/>
      <c r="FJY63" s="173"/>
      <c r="FJZ63" s="173"/>
      <c r="FKA63" s="173"/>
      <c r="FKB63" s="173"/>
      <c r="FKC63" s="173"/>
      <c r="FKD63" s="173"/>
      <c r="FKE63" s="173"/>
      <c r="FKF63" s="173"/>
      <c r="FKG63" s="173"/>
      <c r="FKH63" s="173"/>
      <c r="FKI63" s="173"/>
      <c r="FKJ63" s="173"/>
      <c r="FKK63" s="173"/>
      <c r="FKL63" s="173"/>
      <c r="FKM63" s="173"/>
      <c r="FKN63" s="173"/>
      <c r="FKO63" s="173"/>
      <c r="FKP63" s="173"/>
      <c r="FKQ63" s="173"/>
      <c r="FKR63" s="173"/>
      <c r="FKS63" s="173"/>
      <c r="FKT63" s="173"/>
      <c r="FKU63" s="173"/>
      <c r="FKV63" s="173"/>
      <c r="FKW63" s="173"/>
      <c r="FKX63" s="173"/>
      <c r="FKY63" s="173"/>
      <c r="FKZ63" s="173"/>
      <c r="FLA63" s="173"/>
      <c r="FLB63" s="173"/>
      <c r="FLC63" s="173"/>
      <c r="FLD63" s="173"/>
      <c r="FLE63" s="173"/>
      <c r="FLF63" s="173"/>
      <c r="FLG63" s="173"/>
      <c r="FLH63" s="173"/>
      <c r="FLI63" s="173"/>
      <c r="FLJ63" s="173"/>
      <c r="FLK63" s="173"/>
      <c r="FLL63" s="173"/>
      <c r="FLM63" s="173"/>
      <c r="FLN63" s="173"/>
      <c r="FLO63" s="173"/>
      <c r="FLP63" s="173"/>
      <c r="FLQ63" s="173"/>
      <c r="FLR63" s="173"/>
      <c r="FLS63" s="173"/>
      <c r="FLT63" s="173"/>
      <c r="FLU63" s="173"/>
      <c r="FLV63" s="173"/>
      <c r="FLW63" s="173"/>
      <c r="FLX63" s="173"/>
      <c r="FLY63" s="173"/>
      <c r="FLZ63" s="173"/>
      <c r="FMA63" s="173"/>
      <c r="FMB63" s="173"/>
      <c r="FMC63" s="173"/>
      <c r="FMD63" s="173"/>
      <c r="FME63" s="173"/>
      <c r="FMF63" s="173"/>
      <c r="FMG63" s="173"/>
      <c r="FMH63" s="173"/>
      <c r="FMI63" s="173"/>
      <c r="FMJ63" s="173"/>
      <c r="FMK63" s="173"/>
      <c r="FML63" s="173"/>
      <c r="FMM63" s="173"/>
      <c r="FMN63" s="173"/>
      <c r="FMO63" s="173"/>
      <c r="FMP63" s="173"/>
      <c r="FMQ63" s="173"/>
      <c r="FMR63" s="173"/>
      <c r="FMS63" s="173"/>
      <c r="FMT63" s="173"/>
      <c r="FMU63" s="173"/>
      <c r="FMV63" s="173"/>
      <c r="FMW63" s="173"/>
      <c r="FMX63" s="173"/>
      <c r="FMY63" s="173"/>
      <c r="FMZ63" s="173"/>
      <c r="FNA63" s="173"/>
      <c r="FNB63" s="173"/>
      <c r="FNC63" s="173"/>
      <c r="FND63" s="173"/>
      <c r="FNE63" s="173"/>
      <c r="FNF63" s="173"/>
      <c r="FNG63" s="173"/>
      <c r="FNH63" s="173"/>
      <c r="FNI63" s="173"/>
      <c r="FNJ63" s="173"/>
      <c r="FNK63" s="173"/>
      <c r="FNL63" s="173"/>
      <c r="FNM63" s="173"/>
      <c r="FNN63" s="173"/>
      <c r="FNO63" s="173"/>
      <c r="FNP63" s="173"/>
      <c r="FNQ63" s="173"/>
      <c r="FNR63" s="173"/>
      <c r="FNS63" s="173"/>
      <c r="FNT63" s="173"/>
      <c r="FNU63" s="173"/>
      <c r="FNV63" s="173"/>
      <c r="FNW63" s="173"/>
      <c r="FNX63" s="173"/>
      <c r="FNY63" s="173"/>
      <c r="FNZ63" s="173"/>
      <c r="FOA63" s="173"/>
      <c r="FOB63" s="173"/>
      <c r="FOC63" s="173"/>
      <c r="FOD63" s="173"/>
      <c r="FOE63" s="173"/>
      <c r="FOF63" s="173"/>
      <c r="FOG63" s="173"/>
      <c r="FOH63" s="173"/>
      <c r="FOI63" s="173"/>
      <c r="FOJ63" s="173"/>
      <c r="FOK63" s="173"/>
      <c r="FOL63" s="173"/>
      <c r="FOM63" s="173"/>
      <c r="FON63" s="173"/>
      <c r="FOO63" s="173"/>
      <c r="FOP63" s="173"/>
      <c r="FOQ63" s="173"/>
      <c r="FOR63" s="173"/>
      <c r="FOS63" s="173"/>
      <c r="FOT63" s="173"/>
      <c r="FOU63" s="173"/>
      <c r="FOV63" s="173"/>
      <c r="FOW63" s="173"/>
      <c r="FOX63" s="173"/>
      <c r="FOY63" s="173"/>
      <c r="FOZ63" s="173"/>
      <c r="FPA63" s="173"/>
      <c r="FPB63" s="173"/>
      <c r="FPC63" s="173"/>
      <c r="FPD63" s="173"/>
      <c r="FPE63" s="173"/>
      <c r="FPF63" s="173"/>
      <c r="FPG63" s="173"/>
      <c r="FPH63" s="173"/>
      <c r="FPI63" s="173"/>
      <c r="FPJ63" s="173"/>
      <c r="FPK63" s="173"/>
      <c r="FPL63" s="173"/>
      <c r="FPM63" s="173"/>
      <c r="FPN63" s="173"/>
      <c r="FPO63" s="173"/>
      <c r="FPP63" s="173"/>
      <c r="FPQ63" s="173"/>
      <c r="FPR63" s="173"/>
      <c r="FPS63" s="173"/>
      <c r="FPT63" s="173"/>
      <c r="FPU63" s="173"/>
      <c r="FPV63" s="173"/>
      <c r="FPW63" s="173"/>
      <c r="FPX63" s="173"/>
      <c r="FPY63" s="173"/>
      <c r="FPZ63" s="173"/>
      <c r="FQA63" s="173"/>
      <c r="FQB63" s="173"/>
      <c r="FQC63" s="173"/>
      <c r="FQD63" s="173"/>
      <c r="FQE63" s="173"/>
      <c r="FQF63" s="173"/>
      <c r="FQG63" s="173"/>
      <c r="FQH63" s="173"/>
      <c r="FQI63" s="173"/>
      <c r="FQJ63" s="173"/>
      <c r="FQK63" s="173"/>
      <c r="FQL63" s="173"/>
      <c r="FQM63" s="173"/>
      <c r="FQN63" s="173"/>
      <c r="FQO63" s="173"/>
      <c r="FQP63" s="173"/>
      <c r="FQQ63" s="173"/>
      <c r="FQR63" s="173"/>
      <c r="FQS63" s="173"/>
      <c r="FQT63" s="173"/>
      <c r="FQU63" s="173"/>
      <c r="FQV63" s="173"/>
      <c r="FQW63" s="173"/>
      <c r="FQX63" s="173"/>
      <c r="FQY63" s="173"/>
      <c r="FQZ63" s="173"/>
      <c r="FRA63" s="173"/>
      <c r="FRB63" s="173"/>
      <c r="FRC63" s="173"/>
      <c r="FRD63" s="173"/>
      <c r="FRE63" s="173"/>
      <c r="FRF63" s="173"/>
      <c r="FRG63" s="173"/>
      <c r="FRH63" s="173"/>
      <c r="FRI63" s="173"/>
      <c r="FRJ63" s="173"/>
      <c r="FRK63" s="173"/>
      <c r="FRL63" s="173"/>
      <c r="FRM63" s="173"/>
      <c r="FRN63" s="173"/>
      <c r="FRO63" s="173"/>
      <c r="FRP63" s="173"/>
      <c r="FRQ63" s="173"/>
      <c r="FRR63" s="173"/>
      <c r="FRS63" s="173"/>
      <c r="FRT63" s="173"/>
      <c r="FRU63" s="173"/>
      <c r="FRV63" s="173"/>
      <c r="FRW63" s="173"/>
      <c r="FRX63" s="173"/>
      <c r="FRY63" s="173"/>
      <c r="FRZ63" s="173"/>
      <c r="FSA63" s="173"/>
      <c r="FSB63" s="173"/>
      <c r="FSC63" s="173"/>
      <c r="FSD63" s="173"/>
      <c r="FSE63" s="173"/>
      <c r="FSF63" s="173"/>
      <c r="FSG63" s="173"/>
      <c r="FSH63" s="173"/>
      <c r="FSI63" s="173"/>
      <c r="FSJ63" s="173"/>
      <c r="FSK63" s="173"/>
      <c r="FSL63" s="173"/>
      <c r="FSM63" s="173"/>
      <c r="FSN63" s="173"/>
      <c r="FSO63" s="173"/>
      <c r="FSP63" s="173"/>
      <c r="FSQ63" s="173"/>
      <c r="FSR63" s="173"/>
      <c r="FSS63" s="173"/>
      <c r="FST63" s="173"/>
      <c r="FSU63" s="173"/>
      <c r="FSV63" s="173"/>
      <c r="FSW63" s="173"/>
      <c r="FSX63" s="173"/>
      <c r="FSY63" s="173"/>
      <c r="FSZ63" s="173"/>
      <c r="FTA63" s="173"/>
      <c r="FTB63" s="173"/>
      <c r="FTC63" s="173"/>
      <c r="FTD63" s="173"/>
      <c r="FTE63" s="173"/>
      <c r="FTF63" s="173"/>
      <c r="FTG63" s="173"/>
      <c r="FTH63" s="173"/>
      <c r="FTI63" s="173"/>
      <c r="FTJ63" s="173"/>
      <c r="FTK63" s="173"/>
      <c r="FTL63" s="173"/>
      <c r="FTM63" s="173"/>
      <c r="FTN63" s="173"/>
      <c r="FTO63" s="173"/>
      <c r="FTP63" s="173"/>
      <c r="FTQ63" s="173"/>
      <c r="FTR63" s="173"/>
      <c r="FTS63" s="173"/>
      <c r="FTT63" s="173"/>
      <c r="FTU63" s="173"/>
      <c r="FTV63" s="173"/>
      <c r="FTW63" s="173"/>
      <c r="FTX63" s="173"/>
      <c r="FTY63" s="173"/>
      <c r="FTZ63" s="173"/>
      <c r="FUA63" s="173"/>
      <c r="FUB63" s="173"/>
      <c r="FUC63" s="173"/>
      <c r="FUD63" s="173"/>
      <c r="FUE63" s="173"/>
      <c r="FUF63" s="173"/>
      <c r="FUG63" s="173"/>
      <c r="FUH63" s="173"/>
      <c r="FUI63" s="173"/>
      <c r="FUJ63" s="173"/>
      <c r="FUK63" s="173"/>
      <c r="FUL63" s="173"/>
      <c r="FUM63" s="173"/>
      <c r="FUN63" s="173"/>
      <c r="FUO63" s="173"/>
      <c r="FUP63" s="173"/>
      <c r="FUQ63" s="173"/>
      <c r="FUR63" s="173"/>
      <c r="FUS63" s="173"/>
      <c r="FUT63" s="173"/>
      <c r="FUU63" s="173"/>
      <c r="FUV63" s="173"/>
      <c r="FUW63" s="173"/>
      <c r="FUX63" s="173"/>
      <c r="FUY63" s="173"/>
      <c r="FUZ63" s="173"/>
      <c r="FVA63" s="173"/>
      <c r="FVB63" s="173"/>
      <c r="FVC63" s="173"/>
      <c r="FVD63" s="173"/>
      <c r="FVE63" s="173"/>
      <c r="FVF63" s="173"/>
      <c r="FVG63" s="173"/>
      <c r="FVH63" s="173"/>
      <c r="FVI63" s="173"/>
      <c r="FVJ63" s="173"/>
      <c r="FVK63" s="173"/>
      <c r="FVL63" s="173"/>
      <c r="FVM63" s="173"/>
      <c r="FVN63" s="173"/>
      <c r="FVO63" s="173"/>
      <c r="FVP63" s="173"/>
      <c r="FVQ63" s="173"/>
      <c r="FVR63" s="173"/>
      <c r="FVS63" s="173"/>
      <c r="FVT63" s="173"/>
      <c r="FVU63" s="173"/>
      <c r="FVV63" s="173"/>
      <c r="FVW63" s="173"/>
      <c r="FVX63" s="173"/>
      <c r="FVY63" s="173"/>
      <c r="FVZ63" s="173"/>
      <c r="FWA63" s="173"/>
      <c r="FWB63" s="173"/>
      <c r="FWC63" s="173"/>
      <c r="FWD63" s="173"/>
      <c r="FWE63" s="173"/>
      <c r="FWF63" s="173"/>
      <c r="FWG63" s="173"/>
      <c r="FWH63" s="173"/>
      <c r="FWI63" s="173"/>
      <c r="FWJ63" s="173"/>
      <c r="FWK63" s="173"/>
      <c r="FWL63" s="173"/>
      <c r="FWM63" s="173"/>
      <c r="FWN63" s="173"/>
      <c r="FWO63" s="173"/>
      <c r="FWP63" s="173"/>
      <c r="FWQ63" s="173"/>
      <c r="FWR63" s="173"/>
      <c r="FWS63" s="173"/>
      <c r="FWT63" s="173"/>
      <c r="FWU63" s="173"/>
      <c r="FWV63" s="173"/>
      <c r="FWW63" s="173"/>
      <c r="FWX63" s="173"/>
      <c r="FWY63" s="173"/>
      <c r="FWZ63" s="173"/>
      <c r="FXA63" s="173"/>
      <c r="FXB63" s="173"/>
      <c r="FXC63" s="173"/>
      <c r="FXD63" s="173"/>
      <c r="FXE63" s="173"/>
      <c r="FXF63" s="173"/>
      <c r="FXG63" s="173"/>
      <c r="FXH63" s="173"/>
      <c r="FXI63" s="173"/>
      <c r="FXJ63" s="173"/>
      <c r="FXK63" s="173"/>
      <c r="FXL63" s="173"/>
      <c r="FXM63" s="173"/>
      <c r="FXN63" s="173"/>
      <c r="FXO63" s="173"/>
      <c r="FXP63" s="173"/>
      <c r="FXQ63" s="173"/>
      <c r="FXR63" s="173"/>
      <c r="FXS63" s="173"/>
      <c r="FXT63" s="173"/>
      <c r="FXU63" s="173"/>
      <c r="FXV63" s="173"/>
      <c r="FXW63" s="173"/>
      <c r="FXX63" s="173"/>
      <c r="FXY63" s="173"/>
      <c r="FXZ63" s="173"/>
      <c r="FYA63" s="173"/>
      <c r="FYB63" s="173"/>
      <c r="FYC63" s="173"/>
      <c r="FYD63" s="173"/>
      <c r="FYE63" s="173"/>
      <c r="FYF63" s="173"/>
      <c r="FYG63" s="173"/>
      <c r="FYH63" s="173"/>
      <c r="FYI63" s="173"/>
      <c r="FYJ63" s="173"/>
      <c r="FYK63" s="173"/>
      <c r="FYL63" s="173"/>
      <c r="FYM63" s="173"/>
      <c r="FYN63" s="173"/>
      <c r="FYO63" s="173"/>
      <c r="FYP63" s="173"/>
      <c r="FYQ63" s="173"/>
      <c r="FYR63" s="173"/>
      <c r="FYS63" s="173"/>
      <c r="FYT63" s="173"/>
      <c r="FYU63" s="173"/>
      <c r="FYV63" s="173"/>
      <c r="FYW63" s="173"/>
      <c r="FYX63" s="173"/>
      <c r="FYY63" s="173"/>
      <c r="FYZ63" s="173"/>
      <c r="FZA63" s="173"/>
      <c r="FZB63" s="173"/>
      <c r="FZC63" s="173"/>
      <c r="FZD63" s="173"/>
      <c r="FZE63" s="173"/>
      <c r="FZF63" s="173"/>
      <c r="FZG63" s="173"/>
      <c r="FZH63" s="173"/>
      <c r="FZI63" s="173"/>
      <c r="FZJ63" s="173"/>
      <c r="FZK63" s="173"/>
      <c r="FZL63" s="173"/>
      <c r="FZM63" s="173"/>
      <c r="FZN63" s="173"/>
      <c r="FZO63" s="173"/>
      <c r="FZP63" s="173"/>
      <c r="FZQ63" s="173"/>
      <c r="FZR63" s="173"/>
      <c r="FZS63" s="173"/>
      <c r="FZT63" s="173"/>
      <c r="FZU63" s="173"/>
      <c r="FZV63" s="173"/>
      <c r="FZW63" s="173"/>
      <c r="FZX63" s="173"/>
      <c r="FZY63" s="173"/>
      <c r="FZZ63" s="173"/>
      <c r="GAA63" s="173"/>
      <c r="GAB63" s="173"/>
      <c r="GAC63" s="173"/>
      <c r="GAD63" s="173"/>
      <c r="GAE63" s="173"/>
      <c r="GAF63" s="173"/>
      <c r="GAG63" s="173"/>
      <c r="GAH63" s="173"/>
      <c r="GAI63" s="173"/>
      <c r="GAJ63" s="173"/>
      <c r="GAK63" s="173"/>
      <c r="GAL63" s="173"/>
      <c r="GAM63" s="173"/>
      <c r="GAN63" s="173"/>
      <c r="GAO63" s="173"/>
      <c r="GAP63" s="173"/>
      <c r="GAQ63" s="173"/>
      <c r="GAR63" s="173"/>
      <c r="GAS63" s="173"/>
      <c r="GAT63" s="173"/>
      <c r="GAU63" s="173"/>
      <c r="GAV63" s="173"/>
      <c r="GAW63" s="173"/>
      <c r="GAX63" s="173"/>
      <c r="GAY63" s="173"/>
      <c r="GAZ63" s="173"/>
      <c r="GBA63" s="173"/>
      <c r="GBB63" s="173"/>
      <c r="GBC63" s="173"/>
      <c r="GBD63" s="173"/>
      <c r="GBE63" s="173"/>
      <c r="GBF63" s="173"/>
      <c r="GBG63" s="173"/>
      <c r="GBH63" s="173"/>
      <c r="GBI63" s="173"/>
      <c r="GBJ63" s="173"/>
      <c r="GBK63" s="173"/>
      <c r="GBL63" s="173"/>
      <c r="GBM63" s="173"/>
      <c r="GBN63" s="173"/>
      <c r="GBO63" s="173"/>
      <c r="GBP63" s="173"/>
      <c r="GBQ63" s="173"/>
      <c r="GBR63" s="173"/>
      <c r="GBS63" s="173"/>
      <c r="GBT63" s="173"/>
      <c r="GBU63" s="173"/>
      <c r="GBV63" s="173"/>
      <c r="GBW63" s="173"/>
      <c r="GBX63" s="173"/>
      <c r="GBY63" s="173"/>
      <c r="GBZ63" s="173"/>
      <c r="GCA63" s="173"/>
      <c r="GCB63" s="173"/>
      <c r="GCC63" s="173"/>
      <c r="GCD63" s="173"/>
      <c r="GCE63" s="173"/>
      <c r="GCF63" s="173"/>
      <c r="GCG63" s="173"/>
      <c r="GCH63" s="173"/>
      <c r="GCI63" s="173"/>
      <c r="GCJ63" s="173"/>
      <c r="GCK63" s="173"/>
      <c r="GCL63" s="173"/>
      <c r="GCM63" s="173"/>
      <c r="GCN63" s="173"/>
      <c r="GCO63" s="173"/>
      <c r="GCP63" s="173"/>
      <c r="GCQ63" s="173"/>
      <c r="GCR63" s="173"/>
      <c r="GCS63" s="173"/>
      <c r="GCT63" s="173"/>
      <c r="GCU63" s="173"/>
      <c r="GCV63" s="173"/>
      <c r="GCW63" s="173"/>
      <c r="GCX63" s="173"/>
      <c r="GCY63" s="173"/>
      <c r="GCZ63" s="173"/>
      <c r="GDA63" s="173"/>
      <c r="GDB63" s="173"/>
      <c r="GDC63" s="173"/>
      <c r="GDD63" s="173"/>
      <c r="GDE63" s="173"/>
      <c r="GDF63" s="173"/>
      <c r="GDG63" s="173"/>
      <c r="GDH63" s="173"/>
      <c r="GDI63" s="173"/>
      <c r="GDJ63" s="173"/>
      <c r="GDK63" s="173"/>
      <c r="GDL63" s="173"/>
      <c r="GDM63" s="173"/>
      <c r="GDN63" s="173"/>
      <c r="GDO63" s="173"/>
      <c r="GDP63" s="173"/>
      <c r="GDQ63" s="173"/>
      <c r="GDR63" s="173"/>
      <c r="GDS63" s="173"/>
      <c r="GDT63" s="173"/>
      <c r="GDU63" s="173"/>
      <c r="GDV63" s="173"/>
      <c r="GDW63" s="173"/>
      <c r="GDX63" s="173"/>
      <c r="GDY63" s="173"/>
      <c r="GDZ63" s="173"/>
      <c r="GEA63" s="173"/>
      <c r="GEB63" s="173"/>
      <c r="GEC63" s="173"/>
      <c r="GED63" s="173"/>
      <c r="GEE63" s="173"/>
      <c r="GEF63" s="173"/>
      <c r="GEG63" s="173"/>
      <c r="GEH63" s="173"/>
      <c r="GEI63" s="173"/>
      <c r="GEJ63" s="173"/>
      <c r="GEK63" s="173"/>
      <c r="GEL63" s="173"/>
      <c r="GEM63" s="173"/>
      <c r="GEN63" s="173"/>
      <c r="GEO63" s="173"/>
      <c r="GEP63" s="173"/>
      <c r="GEQ63" s="173"/>
      <c r="GER63" s="173"/>
      <c r="GES63" s="173"/>
      <c r="GET63" s="173"/>
      <c r="GEU63" s="173"/>
      <c r="GEV63" s="173"/>
      <c r="GEW63" s="173"/>
      <c r="GEX63" s="173"/>
      <c r="GEY63" s="173"/>
      <c r="GEZ63" s="173"/>
      <c r="GFA63" s="173"/>
      <c r="GFB63" s="173"/>
      <c r="GFC63" s="173"/>
      <c r="GFD63" s="173"/>
      <c r="GFE63" s="173"/>
      <c r="GFF63" s="173"/>
      <c r="GFG63" s="173"/>
      <c r="GFH63" s="173"/>
      <c r="GFI63" s="173"/>
      <c r="GFJ63" s="173"/>
      <c r="GFK63" s="173"/>
      <c r="GFL63" s="173"/>
      <c r="GFM63" s="173"/>
      <c r="GFN63" s="173"/>
      <c r="GFO63" s="173"/>
      <c r="GFP63" s="173"/>
      <c r="GFQ63" s="173"/>
      <c r="GFR63" s="173"/>
      <c r="GFS63" s="173"/>
      <c r="GFT63" s="173"/>
      <c r="GFU63" s="173"/>
      <c r="GFV63" s="173"/>
      <c r="GFW63" s="173"/>
      <c r="GFX63" s="173"/>
      <c r="GFY63" s="173"/>
      <c r="GFZ63" s="173"/>
      <c r="GGA63" s="173"/>
      <c r="GGB63" s="173"/>
      <c r="GGC63" s="173"/>
      <c r="GGD63" s="173"/>
      <c r="GGE63" s="173"/>
      <c r="GGF63" s="173"/>
      <c r="GGG63" s="173"/>
      <c r="GGH63" s="173"/>
      <c r="GGI63" s="173"/>
      <c r="GGJ63" s="173"/>
      <c r="GGK63" s="173"/>
      <c r="GGL63" s="173"/>
      <c r="GGM63" s="173"/>
      <c r="GGN63" s="173"/>
      <c r="GGO63" s="173"/>
      <c r="GGP63" s="173"/>
      <c r="GGQ63" s="173"/>
      <c r="GGR63" s="173"/>
      <c r="GGS63" s="173"/>
      <c r="GGT63" s="173"/>
      <c r="GGU63" s="173"/>
      <c r="GGV63" s="173"/>
      <c r="GGW63" s="173"/>
      <c r="GGX63" s="173"/>
      <c r="GGY63" s="173"/>
      <c r="GGZ63" s="173"/>
      <c r="GHA63" s="173"/>
      <c r="GHB63" s="173"/>
      <c r="GHC63" s="173"/>
      <c r="GHD63" s="173"/>
      <c r="GHE63" s="173"/>
      <c r="GHF63" s="173"/>
      <c r="GHG63" s="173"/>
      <c r="GHH63" s="173"/>
      <c r="GHI63" s="173"/>
      <c r="GHJ63" s="173"/>
      <c r="GHK63" s="173"/>
      <c r="GHL63" s="173"/>
      <c r="GHM63" s="173"/>
      <c r="GHN63" s="173"/>
      <c r="GHO63" s="173"/>
      <c r="GHP63" s="173"/>
      <c r="GHQ63" s="173"/>
      <c r="GHR63" s="173"/>
      <c r="GHS63" s="173"/>
      <c r="GHT63" s="173"/>
      <c r="GHU63" s="173"/>
      <c r="GHV63" s="173"/>
      <c r="GHW63" s="173"/>
      <c r="GHX63" s="173"/>
      <c r="GHY63" s="173"/>
      <c r="GHZ63" s="173"/>
      <c r="GIA63" s="173"/>
      <c r="GIB63" s="173"/>
      <c r="GIC63" s="173"/>
      <c r="GID63" s="173"/>
      <c r="GIE63" s="173"/>
      <c r="GIF63" s="173"/>
      <c r="GIG63" s="173"/>
      <c r="GIH63" s="173"/>
      <c r="GII63" s="173"/>
      <c r="GIJ63" s="173"/>
      <c r="GIK63" s="173"/>
      <c r="GIL63" s="173"/>
      <c r="GIM63" s="173"/>
      <c r="GIN63" s="173"/>
      <c r="GIO63" s="173"/>
      <c r="GIP63" s="173"/>
      <c r="GIQ63" s="173"/>
      <c r="GIR63" s="173"/>
      <c r="GIS63" s="173"/>
      <c r="GIT63" s="173"/>
      <c r="GIU63" s="173"/>
      <c r="GIV63" s="173"/>
      <c r="GIW63" s="173"/>
      <c r="GIX63" s="173"/>
      <c r="GIY63" s="173"/>
      <c r="GIZ63" s="173"/>
      <c r="GJA63" s="173"/>
      <c r="GJB63" s="173"/>
      <c r="GJC63" s="173"/>
      <c r="GJD63" s="173"/>
      <c r="GJE63" s="173"/>
      <c r="GJF63" s="173"/>
      <c r="GJG63" s="173"/>
      <c r="GJH63" s="173"/>
      <c r="GJI63" s="173"/>
      <c r="GJJ63" s="173"/>
      <c r="GJK63" s="173"/>
      <c r="GJL63" s="173"/>
      <c r="GJM63" s="173"/>
      <c r="GJN63" s="173"/>
      <c r="GJO63" s="173"/>
      <c r="GJP63" s="173"/>
      <c r="GJQ63" s="173"/>
      <c r="GJR63" s="173"/>
      <c r="GJS63" s="173"/>
      <c r="GJT63" s="173"/>
      <c r="GJU63" s="173"/>
      <c r="GJV63" s="173"/>
      <c r="GJW63" s="173"/>
      <c r="GJX63" s="173"/>
      <c r="GJY63" s="173"/>
      <c r="GJZ63" s="173"/>
      <c r="GKA63" s="173"/>
      <c r="GKB63" s="173"/>
      <c r="GKC63" s="173"/>
      <c r="GKD63" s="173"/>
      <c r="GKE63" s="173"/>
      <c r="GKF63" s="173"/>
      <c r="GKG63" s="173"/>
      <c r="GKH63" s="173"/>
      <c r="GKI63" s="173"/>
      <c r="GKJ63" s="173"/>
      <c r="GKK63" s="173"/>
      <c r="GKL63" s="173"/>
      <c r="GKM63" s="173"/>
      <c r="GKN63" s="173"/>
      <c r="GKO63" s="173"/>
      <c r="GKP63" s="173"/>
      <c r="GKQ63" s="173"/>
      <c r="GKR63" s="173"/>
      <c r="GKS63" s="173"/>
      <c r="GKT63" s="173"/>
      <c r="GKU63" s="173"/>
      <c r="GKV63" s="173"/>
      <c r="GKW63" s="173"/>
      <c r="GKX63" s="173"/>
      <c r="GKY63" s="173"/>
      <c r="GKZ63" s="173"/>
      <c r="GLA63" s="173"/>
      <c r="GLB63" s="173"/>
      <c r="GLC63" s="173"/>
      <c r="GLD63" s="173"/>
      <c r="GLE63" s="173"/>
      <c r="GLF63" s="173"/>
      <c r="GLG63" s="173"/>
      <c r="GLH63" s="173"/>
      <c r="GLI63" s="173"/>
      <c r="GLJ63" s="173"/>
      <c r="GLK63" s="173"/>
      <c r="GLL63" s="173"/>
      <c r="GLM63" s="173"/>
      <c r="GLN63" s="173"/>
      <c r="GLO63" s="173"/>
      <c r="GLP63" s="173"/>
      <c r="GLQ63" s="173"/>
      <c r="GLR63" s="173"/>
      <c r="GLS63" s="173"/>
      <c r="GLT63" s="173"/>
      <c r="GLU63" s="173"/>
      <c r="GLV63" s="173"/>
      <c r="GLW63" s="173"/>
      <c r="GLX63" s="173"/>
      <c r="GLY63" s="173"/>
      <c r="GLZ63" s="173"/>
      <c r="GMA63" s="173"/>
      <c r="GMB63" s="173"/>
      <c r="GMC63" s="173"/>
      <c r="GMD63" s="173"/>
      <c r="GME63" s="173"/>
      <c r="GMF63" s="173"/>
      <c r="GMG63" s="173"/>
      <c r="GMH63" s="173"/>
      <c r="GMI63" s="173"/>
      <c r="GMJ63" s="173"/>
      <c r="GMK63" s="173"/>
      <c r="GML63" s="173"/>
      <c r="GMM63" s="173"/>
      <c r="GMN63" s="173"/>
      <c r="GMO63" s="173"/>
      <c r="GMP63" s="173"/>
      <c r="GMQ63" s="173"/>
      <c r="GMR63" s="173"/>
      <c r="GMS63" s="173"/>
      <c r="GMT63" s="173"/>
      <c r="GMU63" s="173"/>
      <c r="GMV63" s="173"/>
      <c r="GMW63" s="173"/>
      <c r="GMX63" s="173"/>
      <c r="GMY63" s="173"/>
      <c r="GMZ63" s="173"/>
      <c r="GNA63" s="173"/>
      <c r="GNB63" s="173"/>
      <c r="GNC63" s="173"/>
      <c r="GND63" s="173"/>
      <c r="GNE63" s="173"/>
      <c r="GNF63" s="173"/>
      <c r="GNG63" s="173"/>
      <c r="GNH63" s="173"/>
      <c r="GNI63" s="173"/>
      <c r="GNJ63" s="173"/>
      <c r="GNK63" s="173"/>
      <c r="GNL63" s="173"/>
      <c r="GNM63" s="173"/>
      <c r="GNN63" s="173"/>
      <c r="GNO63" s="173"/>
      <c r="GNP63" s="173"/>
      <c r="GNQ63" s="173"/>
      <c r="GNR63" s="173"/>
      <c r="GNS63" s="173"/>
      <c r="GNT63" s="173"/>
      <c r="GNU63" s="173"/>
      <c r="GNV63" s="173"/>
      <c r="GNW63" s="173"/>
      <c r="GNX63" s="173"/>
      <c r="GNY63" s="173"/>
      <c r="GNZ63" s="173"/>
      <c r="GOA63" s="173"/>
      <c r="GOB63" s="173"/>
      <c r="GOC63" s="173"/>
      <c r="GOD63" s="173"/>
      <c r="GOE63" s="173"/>
      <c r="GOF63" s="173"/>
      <c r="GOG63" s="173"/>
      <c r="GOH63" s="173"/>
      <c r="GOI63" s="173"/>
      <c r="GOJ63" s="173"/>
      <c r="GOK63" s="173"/>
      <c r="GOL63" s="173"/>
      <c r="GOM63" s="173"/>
      <c r="GON63" s="173"/>
      <c r="GOO63" s="173"/>
      <c r="GOP63" s="173"/>
      <c r="GOQ63" s="173"/>
      <c r="GOR63" s="173"/>
      <c r="GOS63" s="173"/>
      <c r="GOT63" s="173"/>
      <c r="GOU63" s="173"/>
      <c r="GOV63" s="173"/>
      <c r="GOW63" s="173"/>
      <c r="GOX63" s="173"/>
      <c r="GOY63" s="173"/>
      <c r="GOZ63" s="173"/>
      <c r="GPA63" s="173"/>
      <c r="GPB63" s="173"/>
      <c r="GPC63" s="173"/>
      <c r="GPD63" s="173"/>
      <c r="GPE63" s="173"/>
      <c r="GPF63" s="173"/>
      <c r="GPG63" s="173"/>
      <c r="GPH63" s="173"/>
      <c r="GPI63" s="173"/>
      <c r="GPJ63" s="173"/>
      <c r="GPK63" s="173"/>
      <c r="GPL63" s="173"/>
      <c r="GPM63" s="173"/>
      <c r="GPN63" s="173"/>
      <c r="GPO63" s="173"/>
      <c r="GPP63" s="173"/>
      <c r="GPQ63" s="173"/>
      <c r="GPR63" s="173"/>
      <c r="GPS63" s="173"/>
      <c r="GPT63" s="173"/>
      <c r="GPU63" s="173"/>
      <c r="GPV63" s="173"/>
      <c r="GPW63" s="173"/>
      <c r="GPX63" s="173"/>
      <c r="GPY63" s="173"/>
      <c r="GPZ63" s="173"/>
      <c r="GQA63" s="173"/>
      <c r="GQB63" s="173"/>
      <c r="GQC63" s="173"/>
      <c r="GQD63" s="173"/>
      <c r="GQE63" s="173"/>
      <c r="GQF63" s="173"/>
      <c r="GQG63" s="173"/>
      <c r="GQH63" s="173"/>
      <c r="GQI63" s="173"/>
      <c r="GQJ63" s="173"/>
      <c r="GQK63" s="173"/>
      <c r="GQL63" s="173"/>
      <c r="GQM63" s="173"/>
      <c r="GQN63" s="173"/>
      <c r="GQO63" s="173"/>
      <c r="GQP63" s="173"/>
      <c r="GQQ63" s="173"/>
      <c r="GQR63" s="173"/>
      <c r="GQS63" s="173"/>
      <c r="GQT63" s="173"/>
      <c r="GQU63" s="173"/>
      <c r="GQV63" s="173"/>
      <c r="GQW63" s="173"/>
      <c r="GQX63" s="173"/>
      <c r="GQY63" s="173"/>
      <c r="GQZ63" s="173"/>
      <c r="GRA63" s="173"/>
      <c r="GRB63" s="173"/>
      <c r="GRC63" s="173"/>
      <c r="GRD63" s="173"/>
      <c r="GRE63" s="173"/>
      <c r="GRF63" s="173"/>
      <c r="GRG63" s="173"/>
      <c r="GRH63" s="173"/>
      <c r="GRI63" s="173"/>
      <c r="GRJ63" s="173"/>
      <c r="GRK63" s="173"/>
      <c r="GRL63" s="173"/>
      <c r="GRM63" s="173"/>
      <c r="GRN63" s="173"/>
      <c r="GRO63" s="173"/>
      <c r="GRP63" s="173"/>
      <c r="GRQ63" s="173"/>
      <c r="GRR63" s="173"/>
      <c r="GRS63" s="173"/>
      <c r="GRT63" s="173"/>
      <c r="GRU63" s="173"/>
      <c r="GRV63" s="173"/>
      <c r="GRW63" s="173"/>
      <c r="GRX63" s="173"/>
      <c r="GRY63" s="173"/>
      <c r="GRZ63" s="173"/>
      <c r="GSA63" s="173"/>
      <c r="GSB63" s="173"/>
      <c r="GSC63" s="173"/>
      <c r="GSD63" s="173"/>
      <c r="GSE63" s="173"/>
      <c r="GSF63" s="173"/>
      <c r="GSG63" s="173"/>
      <c r="GSH63" s="173"/>
      <c r="GSI63" s="173"/>
      <c r="GSJ63" s="173"/>
      <c r="GSK63" s="173"/>
      <c r="GSL63" s="173"/>
      <c r="GSM63" s="173"/>
      <c r="GSN63" s="173"/>
      <c r="GSO63" s="173"/>
      <c r="GSP63" s="173"/>
      <c r="GSQ63" s="173"/>
      <c r="GSR63" s="173"/>
      <c r="GSS63" s="173"/>
      <c r="GST63" s="173"/>
      <c r="GSU63" s="173"/>
      <c r="GSV63" s="173"/>
      <c r="GSW63" s="173"/>
      <c r="GSX63" s="173"/>
      <c r="GSY63" s="173"/>
      <c r="GSZ63" s="173"/>
      <c r="GTA63" s="173"/>
      <c r="GTB63" s="173"/>
      <c r="GTC63" s="173"/>
      <c r="GTD63" s="173"/>
      <c r="GTE63" s="173"/>
      <c r="GTF63" s="173"/>
      <c r="GTG63" s="173"/>
      <c r="GTH63" s="173"/>
      <c r="GTI63" s="173"/>
      <c r="GTJ63" s="173"/>
      <c r="GTK63" s="173"/>
      <c r="GTL63" s="173"/>
      <c r="GTM63" s="173"/>
      <c r="GTN63" s="173"/>
      <c r="GTO63" s="173"/>
      <c r="GTP63" s="173"/>
      <c r="GTQ63" s="173"/>
      <c r="GTR63" s="173"/>
      <c r="GTS63" s="173"/>
      <c r="GTT63" s="173"/>
      <c r="GTU63" s="173"/>
      <c r="GTV63" s="173"/>
      <c r="GTW63" s="173"/>
      <c r="GTX63" s="173"/>
      <c r="GTY63" s="173"/>
      <c r="GTZ63" s="173"/>
      <c r="GUA63" s="173"/>
      <c r="GUB63" s="173"/>
      <c r="GUC63" s="173"/>
      <c r="GUD63" s="173"/>
      <c r="GUE63" s="173"/>
      <c r="GUF63" s="173"/>
      <c r="GUG63" s="173"/>
      <c r="GUH63" s="173"/>
      <c r="GUI63" s="173"/>
      <c r="GUJ63" s="173"/>
      <c r="GUK63" s="173"/>
      <c r="GUL63" s="173"/>
      <c r="GUM63" s="173"/>
      <c r="GUN63" s="173"/>
      <c r="GUO63" s="173"/>
      <c r="GUP63" s="173"/>
      <c r="GUQ63" s="173"/>
      <c r="GUR63" s="173"/>
      <c r="GUS63" s="173"/>
      <c r="GUT63" s="173"/>
      <c r="GUU63" s="173"/>
      <c r="GUV63" s="173"/>
      <c r="GUW63" s="173"/>
      <c r="GUX63" s="173"/>
      <c r="GUY63" s="173"/>
      <c r="GUZ63" s="173"/>
      <c r="GVA63" s="173"/>
      <c r="GVB63" s="173"/>
      <c r="GVC63" s="173"/>
      <c r="GVD63" s="173"/>
      <c r="GVE63" s="173"/>
      <c r="GVF63" s="173"/>
      <c r="GVG63" s="173"/>
      <c r="GVH63" s="173"/>
      <c r="GVI63" s="173"/>
      <c r="GVJ63" s="173"/>
      <c r="GVK63" s="173"/>
      <c r="GVL63" s="173"/>
      <c r="GVM63" s="173"/>
      <c r="GVN63" s="173"/>
      <c r="GVO63" s="173"/>
      <c r="GVP63" s="173"/>
      <c r="GVQ63" s="173"/>
      <c r="GVR63" s="173"/>
      <c r="GVS63" s="173"/>
      <c r="GVT63" s="173"/>
      <c r="GVU63" s="173"/>
      <c r="GVV63" s="173"/>
      <c r="GVW63" s="173"/>
      <c r="GVX63" s="173"/>
      <c r="GVY63" s="173"/>
      <c r="GVZ63" s="173"/>
      <c r="GWA63" s="173"/>
      <c r="GWB63" s="173"/>
      <c r="GWC63" s="173"/>
      <c r="GWD63" s="173"/>
      <c r="GWE63" s="173"/>
      <c r="GWF63" s="173"/>
      <c r="GWG63" s="173"/>
      <c r="GWH63" s="173"/>
      <c r="GWI63" s="173"/>
      <c r="GWJ63" s="173"/>
      <c r="GWK63" s="173"/>
      <c r="GWL63" s="173"/>
      <c r="GWM63" s="173"/>
      <c r="GWN63" s="173"/>
      <c r="GWO63" s="173"/>
      <c r="GWP63" s="173"/>
      <c r="GWQ63" s="173"/>
      <c r="GWR63" s="173"/>
      <c r="GWS63" s="173"/>
      <c r="GWT63" s="173"/>
      <c r="GWU63" s="173"/>
      <c r="GWV63" s="173"/>
      <c r="GWW63" s="173"/>
      <c r="GWX63" s="173"/>
      <c r="GWY63" s="173"/>
      <c r="GWZ63" s="173"/>
      <c r="GXA63" s="173"/>
      <c r="GXB63" s="173"/>
      <c r="GXC63" s="173"/>
      <c r="GXD63" s="173"/>
      <c r="GXE63" s="173"/>
      <c r="GXF63" s="173"/>
      <c r="GXG63" s="173"/>
      <c r="GXH63" s="173"/>
      <c r="GXI63" s="173"/>
      <c r="GXJ63" s="173"/>
      <c r="GXK63" s="173"/>
      <c r="GXL63" s="173"/>
      <c r="GXM63" s="173"/>
      <c r="GXN63" s="173"/>
      <c r="GXO63" s="173"/>
      <c r="GXP63" s="173"/>
      <c r="GXQ63" s="173"/>
      <c r="GXR63" s="173"/>
      <c r="GXS63" s="173"/>
      <c r="GXT63" s="173"/>
      <c r="GXU63" s="173"/>
      <c r="GXV63" s="173"/>
      <c r="GXW63" s="173"/>
      <c r="GXX63" s="173"/>
      <c r="GXY63" s="173"/>
      <c r="GXZ63" s="173"/>
      <c r="GYA63" s="173"/>
      <c r="GYB63" s="173"/>
      <c r="GYC63" s="173"/>
      <c r="GYD63" s="173"/>
      <c r="GYE63" s="173"/>
      <c r="GYF63" s="173"/>
      <c r="GYG63" s="173"/>
      <c r="GYH63" s="173"/>
      <c r="GYI63" s="173"/>
      <c r="GYJ63" s="173"/>
      <c r="GYK63" s="173"/>
      <c r="GYL63" s="173"/>
      <c r="GYM63" s="173"/>
      <c r="GYN63" s="173"/>
      <c r="GYO63" s="173"/>
      <c r="GYP63" s="173"/>
      <c r="GYQ63" s="173"/>
      <c r="GYR63" s="173"/>
      <c r="GYS63" s="173"/>
      <c r="GYT63" s="173"/>
      <c r="GYU63" s="173"/>
      <c r="GYV63" s="173"/>
      <c r="GYW63" s="173"/>
      <c r="GYX63" s="173"/>
      <c r="GYY63" s="173"/>
      <c r="GYZ63" s="173"/>
      <c r="GZA63" s="173"/>
      <c r="GZB63" s="173"/>
      <c r="GZC63" s="173"/>
      <c r="GZD63" s="173"/>
      <c r="GZE63" s="173"/>
      <c r="GZF63" s="173"/>
      <c r="GZG63" s="173"/>
      <c r="GZH63" s="173"/>
      <c r="GZI63" s="173"/>
      <c r="GZJ63" s="173"/>
      <c r="GZK63" s="173"/>
      <c r="GZL63" s="173"/>
      <c r="GZM63" s="173"/>
      <c r="GZN63" s="173"/>
      <c r="GZO63" s="173"/>
      <c r="GZP63" s="173"/>
      <c r="GZQ63" s="173"/>
      <c r="GZR63" s="173"/>
      <c r="GZS63" s="173"/>
      <c r="GZT63" s="173"/>
      <c r="GZU63" s="173"/>
      <c r="GZV63" s="173"/>
      <c r="GZW63" s="173"/>
      <c r="GZX63" s="173"/>
      <c r="GZY63" s="173"/>
      <c r="GZZ63" s="173"/>
      <c r="HAA63" s="173"/>
      <c r="HAB63" s="173"/>
      <c r="HAC63" s="173"/>
      <c r="HAD63" s="173"/>
      <c r="HAE63" s="173"/>
      <c r="HAF63" s="173"/>
      <c r="HAG63" s="173"/>
      <c r="HAH63" s="173"/>
      <c r="HAI63" s="173"/>
      <c r="HAJ63" s="173"/>
      <c r="HAK63" s="173"/>
      <c r="HAL63" s="173"/>
      <c r="HAM63" s="173"/>
      <c r="HAN63" s="173"/>
      <c r="HAO63" s="173"/>
      <c r="HAP63" s="173"/>
      <c r="HAQ63" s="173"/>
      <c r="HAR63" s="173"/>
      <c r="HAS63" s="173"/>
      <c r="HAT63" s="173"/>
      <c r="HAU63" s="173"/>
      <c r="HAV63" s="173"/>
      <c r="HAW63" s="173"/>
      <c r="HAX63" s="173"/>
      <c r="HAY63" s="173"/>
      <c r="HAZ63" s="173"/>
      <c r="HBA63" s="173"/>
      <c r="HBB63" s="173"/>
      <c r="HBC63" s="173"/>
      <c r="HBD63" s="173"/>
      <c r="HBE63" s="173"/>
      <c r="HBF63" s="173"/>
      <c r="HBG63" s="173"/>
      <c r="HBH63" s="173"/>
      <c r="HBI63" s="173"/>
      <c r="HBJ63" s="173"/>
      <c r="HBK63" s="173"/>
      <c r="HBL63" s="173"/>
      <c r="HBM63" s="173"/>
      <c r="HBN63" s="173"/>
      <c r="HBO63" s="173"/>
      <c r="HBP63" s="173"/>
      <c r="HBQ63" s="173"/>
      <c r="HBR63" s="173"/>
      <c r="HBS63" s="173"/>
      <c r="HBT63" s="173"/>
      <c r="HBU63" s="173"/>
      <c r="HBV63" s="173"/>
      <c r="HBW63" s="173"/>
      <c r="HBX63" s="173"/>
      <c r="HBY63" s="173"/>
      <c r="HBZ63" s="173"/>
      <c r="HCA63" s="173"/>
      <c r="HCB63" s="173"/>
      <c r="HCC63" s="173"/>
      <c r="HCD63" s="173"/>
      <c r="HCE63" s="173"/>
      <c r="HCF63" s="173"/>
      <c r="HCG63" s="173"/>
      <c r="HCH63" s="173"/>
      <c r="HCI63" s="173"/>
      <c r="HCJ63" s="173"/>
      <c r="HCK63" s="173"/>
      <c r="HCL63" s="173"/>
      <c r="HCM63" s="173"/>
      <c r="HCN63" s="173"/>
      <c r="HCO63" s="173"/>
      <c r="HCP63" s="173"/>
      <c r="HCQ63" s="173"/>
      <c r="HCR63" s="173"/>
      <c r="HCS63" s="173"/>
      <c r="HCT63" s="173"/>
      <c r="HCU63" s="173"/>
      <c r="HCV63" s="173"/>
      <c r="HCW63" s="173"/>
      <c r="HCX63" s="173"/>
      <c r="HCY63" s="173"/>
      <c r="HCZ63" s="173"/>
      <c r="HDA63" s="173"/>
      <c r="HDB63" s="173"/>
      <c r="HDC63" s="173"/>
      <c r="HDD63" s="173"/>
      <c r="HDE63" s="173"/>
      <c r="HDF63" s="173"/>
      <c r="HDG63" s="173"/>
      <c r="HDH63" s="173"/>
      <c r="HDI63" s="173"/>
      <c r="HDJ63" s="173"/>
      <c r="HDK63" s="173"/>
      <c r="HDL63" s="173"/>
      <c r="HDM63" s="173"/>
      <c r="HDN63" s="173"/>
      <c r="HDO63" s="173"/>
      <c r="HDP63" s="173"/>
      <c r="HDQ63" s="173"/>
      <c r="HDR63" s="173"/>
      <c r="HDS63" s="173"/>
      <c r="HDT63" s="173"/>
      <c r="HDU63" s="173"/>
      <c r="HDV63" s="173"/>
      <c r="HDW63" s="173"/>
      <c r="HDX63" s="173"/>
      <c r="HDY63" s="173"/>
      <c r="HDZ63" s="173"/>
      <c r="HEA63" s="173"/>
      <c r="HEB63" s="173"/>
      <c r="HEC63" s="173"/>
      <c r="HED63" s="173"/>
      <c r="HEE63" s="173"/>
      <c r="HEF63" s="173"/>
      <c r="HEG63" s="173"/>
      <c r="HEH63" s="173"/>
      <c r="HEI63" s="173"/>
      <c r="HEJ63" s="173"/>
      <c r="HEK63" s="173"/>
      <c r="HEL63" s="173"/>
      <c r="HEM63" s="173"/>
      <c r="HEN63" s="173"/>
      <c r="HEO63" s="173"/>
      <c r="HEP63" s="173"/>
      <c r="HEQ63" s="173"/>
      <c r="HER63" s="173"/>
      <c r="HES63" s="173"/>
      <c r="HET63" s="173"/>
      <c r="HEU63" s="173"/>
      <c r="HEV63" s="173"/>
      <c r="HEW63" s="173"/>
      <c r="HEX63" s="173"/>
      <c r="HEY63" s="173"/>
      <c r="HEZ63" s="173"/>
      <c r="HFA63" s="173"/>
      <c r="HFB63" s="173"/>
      <c r="HFC63" s="173"/>
      <c r="HFD63" s="173"/>
      <c r="HFE63" s="173"/>
      <c r="HFF63" s="173"/>
      <c r="HFG63" s="173"/>
      <c r="HFH63" s="173"/>
      <c r="HFI63" s="173"/>
      <c r="HFJ63" s="173"/>
      <c r="HFK63" s="173"/>
      <c r="HFL63" s="173"/>
      <c r="HFM63" s="173"/>
      <c r="HFN63" s="173"/>
      <c r="HFO63" s="173"/>
      <c r="HFP63" s="173"/>
      <c r="HFQ63" s="173"/>
      <c r="HFR63" s="173"/>
      <c r="HFS63" s="173"/>
      <c r="HFT63" s="173"/>
      <c r="HFU63" s="173"/>
      <c r="HFV63" s="173"/>
      <c r="HFW63" s="173"/>
      <c r="HFX63" s="173"/>
      <c r="HFY63" s="173"/>
      <c r="HFZ63" s="173"/>
      <c r="HGA63" s="173"/>
      <c r="HGB63" s="173"/>
      <c r="HGC63" s="173"/>
      <c r="HGD63" s="173"/>
      <c r="HGE63" s="173"/>
      <c r="HGF63" s="173"/>
      <c r="HGG63" s="173"/>
      <c r="HGH63" s="173"/>
      <c r="HGI63" s="173"/>
      <c r="HGJ63" s="173"/>
      <c r="HGK63" s="173"/>
      <c r="HGL63" s="173"/>
      <c r="HGM63" s="173"/>
      <c r="HGN63" s="173"/>
      <c r="HGO63" s="173"/>
      <c r="HGP63" s="173"/>
      <c r="HGQ63" s="173"/>
      <c r="HGR63" s="173"/>
      <c r="HGS63" s="173"/>
      <c r="HGT63" s="173"/>
      <c r="HGU63" s="173"/>
      <c r="HGV63" s="173"/>
      <c r="HGW63" s="173"/>
      <c r="HGX63" s="173"/>
      <c r="HGY63" s="173"/>
      <c r="HGZ63" s="173"/>
      <c r="HHA63" s="173"/>
      <c r="HHB63" s="173"/>
      <c r="HHC63" s="173"/>
      <c r="HHD63" s="173"/>
      <c r="HHE63" s="173"/>
      <c r="HHF63" s="173"/>
      <c r="HHG63" s="173"/>
      <c r="HHH63" s="173"/>
      <c r="HHI63" s="173"/>
      <c r="HHJ63" s="173"/>
      <c r="HHK63" s="173"/>
      <c r="HHL63" s="173"/>
      <c r="HHM63" s="173"/>
      <c r="HHN63" s="173"/>
      <c r="HHO63" s="173"/>
      <c r="HHP63" s="173"/>
      <c r="HHQ63" s="173"/>
      <c r="HHR63" s="173"/>
      <c r="HHS63" s="173"/>
      <c r="HHT63" s="173"/>
      <c r="HHU63" s="173"/>
      <c r="HHV63" s="173"/>
      <c r="HHW63" s="173"/>
      <c r="HHX63" s="173"/>
      <c r="HHY63" s="173"/>
      <c r="HHZ63" s="173"/>
      <c r="HIA63" s="173"/>
      <c r="HIB63" s="173"/>
      <c r="HIC63" s="173"/>
      <c r="HID63" s="173"/>
      <c r="HIE63" s="173"/>
      <c r="HIF63" s="173"/>
      <c r="HIG63" s="173"/>
      <c r="HIH63" s="173"/>
      <c r="HII63" s="173"/>
      <c r="HIJ63" s="173"/>
      <c r="HIK63" s="173"/>
      <c r="HIL63" s="173"/>
      <c r="HIM63" s="173"/>
      <c r="HIN63" s="173"/>
      <c r="HIO63" s="173"/>
      <c r="HIP63" s="173"/>
      <c r="HIQ63" s="173"/>
      <c r="HIR63" s="173"/>
      <c r="HIS63" s="173"/>
      <c r="HIT63" s="173"/>
      <c r="HIU63" s="173"/>
      <c r="HIV63" s="173"/>
      <c r="HIW63" s="173"/>
      <c r="HIX63" s="173"/>
      <c r="HIY63" s="173"/>
      <c r="HIZ63" s="173"/>
      <c r="HJA63" s="173"/>
      <c r="HJB63" s="173"/>
      <c r="HJC63" s="173"/>
      <c r="HJD63" s="173"/>
      <c r="HJE63" s="173"/>
      <c r="HJF63" s="173"/>
      <c r="HJG63" s="173"/>
      <c r="HJH63" s="173"/>
      <c r="HJI63" s="173"/>
      <c r="HJJ63" s="173"/>
      <c r="HJK63" s="173"/>
      <c r="HJL63" s="173"/>
      <c r="HJM63" s="173"/>
      <c r="HJN63" s="173"/>
      <c r="HJO63" s="173"/>
      <c r="HJP63" s="173"/>
      <c r="HJQ63" s="173"/>
      <c r="HJR63" s="173"/>
      <c r="HJS63" s="173"/>
      <c r="HJT63" s="173"/>
      <c r="HJU63" s="173"/>
      <c r="HJV63" s="173"/>
      <c r="HJW63" s="173"/>
      <c r="HJX63" s="173"/>
      <c r="HJY63" s="173"/>
      <c r="HJZ63" s="173"/>
      <c r="HKA63" s="173"/>
      <c r="HKB63" s="173"/>
      <c r="HKC63" s="173"/>
      <c r="HKD63" s="173"/>
      <c r="HKE63" s="173"/>
      <c r="HKF63" s="173"/>
      <c r="HKG63" s="173"/>
      <c r="HKH63" s="173"/>
      <c r="HKI63" s="173"/>
      <c r="HKJ63" s="173"/>
      <c r="HKK63" s="173"/>
      <c r="HKL63" s="173"/>
      <c r="HKM63" s="173"/>
      <c r="HKN63" s="173"/>
      <c r="HKO63" s="173"/>
      <c r="HKP63" s="173"/>
      <c r="HKQ63" s="173"/>
      <c r="HKR63" s="173"/>
      <c r="HKS63" s="173"/>
      <c r="HKT63" s="173"/>
      <c r="HKU63" s="173"/>
      <c r="HKV63" s="173"/>
      <c r="HKW63" s="173"/>
      <c r="HKX63" s="173"/>
      <c r="HKY63" s="173"/>
      <c r="HKZ63" s="173"/>
      <c r="HLA63" s="173"/>
      <c r="HLB63" s="173"/>
      <c r="HLC63" s="173"/>
      <c r="HLD63" s="173"/>
      <c r="HLE63" s="173"/>
      <c r="HLF63" s="173"/>
      <c r="HLG63" s="173"/>
      <c r="HLH63" s="173"/>
      <c r="HLI63" s="173"/>
      <c r="HLJ63" s="173"/>
      <c r="HLK63" s="173"/>
      <c r="HLL63" s="173"/>
      <c r="HLM63" s="173"/>
      <c r="HLN63" s="173"/>
      <c r="HLO63" s="173"/>
      <c r="HLP63" s="173"/>
      <c r="HLQ63" s="173"/>
      <c r="HLR63" s="173"/>
      <c r="HLS63" s="173"/>
      <c r="HLT63" s="173"/>
      <c r="HLU63" s="173"/>
      <c r="HLV63" s="173"/>
      <c r="HLW63" s="173"/>
      <c r="HLX63" s="173"/>
      <c r="HLY63" s="173"/>
      <c r="HLZ63" s="173"/>
      <c r="HMA63" s="173"/>
      <c r="HMB63" s="173"/>
      <c r="HMC63" s="173"/>
      <c r="HMD63" s="173"/>
      <c r="HME63" s="173"/>
      <c r="HMF63" s="173"/>
      <c r="HMG63" s="173"/>
      <c r="HMH63" s="173"/>
      <c r="HMI63" s="173"/>
      <c r="HMJ63" s="173"/>
      <c r="HMK63" s="173"/>
      <c r="HML63" s="173"/>
      <c r="HMM63" s="173"/>
      <c r="HMN63" s="173"/>
      <c r="HMO63" s="173"/>
      <c r="HMP63" s="173"/>
      <c r="HMQ63" s="173"/>
      <c r="HMR63" s="173"/>
      <c r="HMS63" s="173"/>
      <c r="HMT63" s="173"/>
      <c r="HMU63" s="173"/>
      <c r="HMV63" s="173"/>
      <c r="HMW63" s="173"/>
      <c r="HMX63" s="173"/>
      <c r="HMY63" s="173"/>
      <c r="HMZ63" s="173"/>
      <c r="HNA63" s="173"/>
      <c r="HNB63" s="173"/>
      <c r="HNC63" s="173"/>
      <c r="HND63" s="173"/>
      <c r="HNE63" s="173"/>
      <c r="HNF63" s="173"/>
      <c r="HNG63" s="173"/>
      <c r="HNH63" s="173"/>
      <c r="HNI63" s="173"/>
      <c r="HNJ63" s="173"/>
      <c r="HNK63" s="173"/>
      <c r="HNL63" s="173"/>
      <c r="HNM63" s="173"/>
      <c r="HNN63" s="173"/>
      <c r="HNO63" s="173"/>
      <c r="HNP63" s="173"/>
      <c r="HNQ63" s="173"/>
      <c r="HNR63" s="173"/>
      <c r="HNS63" s="173"/>
      <c r="HNT63" s="173"/>
      <c r="HNU63" s="173"/>
      <c r="HNV63" s="173"/>
      <c r="HNW63" s="173"/>
      <c r="HNX63" s="173"/>
      <c r="HNY63" s="173"/>
      <c r="HNZ63" s="173"/>
      <c r="HOA63" s="173"/>
      <c r="HOB63" s="173"/>
      <c r="HOC63" s="173"/>
      <c r="HOD63" s="173"/>
      <c r="HOE63" s="173"/>
      <c r="HOF63" s="173"/>
      <c r="HOG63" s="173"/>
      <c r="HOH63" s="173"/>
      <c r="HOI63" s="173"/>
      <c r="HOJ63" s="173"/>
      <c r="HOK63" s="173"/>
      <c r="HOL63" s="173"/>
      <c r="HOM63" s="173"/>
      <c r="HON63" s="173"/>
      <c r="HOO63" s="173"/>
      <c r="HOP63" s="173"/>
      <c r="HOQ63" s="173"/>
      <c r="HOR63" s="173"/>
      <c r="HOS63" s="173"/>
      <c r="HOT63" s="173"/>
      <c r="HOU63" s="173"/>
      <c r="HOV63" s="173"/>
      <c r="HOW63" s="173"/>
      <c r="HOX63" s="173"/>
      <c r="HOY63" s="173"/>
      <c r="HOZ63" s="173"/>
      <c r="HPA63" s="173"/>
      <c r="HPB63" s="173"/>
      <c r="HPC63" s="173"/>
      <c r="HPD63" s="173"/>
      <c r="HPE63" s="173"/>
      <c r="HPF63" s="173"/>
      <c r="HPG63" s="173"/>
      <c r="HPH63" s="173"/>
      <c r="HPI63" s="173"/>
      <c r="HPJ63" s="173"/>
      <c r="HPK63" s="173"/>
      <c r="HPL63" s="173"/>
      <c r="HPM63" s="173"/>
      <c r="HPN63" s="173"/>
      <c r="HPO63" s="173"/>
      <c r="HPP63" s="173"/>
      <c r="HPQ63" s="173"/>
      <c r="HPR63" s="173"/>
      <c r="HPS63" s="173"/>
      <c r="HPT63" s="173"/>
      <c r="HPU63" s="173"/>
      <c r="HPV63" s="173"/>
      <c r="HPW63" s="173"/>
      <c r="HPX63" s="173"/>
      <c r="HPY63" s="173"/>
      <c r="HPZ63" s="173"/>
      <c r="HQA63" s="173"/>
      <c r="HQB63" s="173"/>
      <c r="HQC63" s="173"/>
      <c r="HQD63" s="173"/>
      <c r="HQE63" s="173"/>
      <c r="HQF63" s="173"/>
      <c r="HQG63" s="173"/>
      <c r="HQH63" s="173"/>
      <c r="HQI63" s="173"/>
      <c r="HQJ63" s="173"/>
      <c r="HQK63" s="173"/>
      <c r="HQL63" s="173"/>
      <c r="HQM63" s="173"/>
      <c r="HQN63" s="173"/>
      <c r="HQO63" s="173"/>
      <c r="HQP63" s="173"/>
      <c r="HQQ63" s="173"/>
      <c r="HQR63" s="173"/>
      <c r="HQS63" s="173"/>
      <c r="HQT63" s="173"/>
      <c r="HQU63" s="173"/>
      <c r="HQV63" s="173"/>
      <c r="HQW63" s="173"/>
      <c r="HQX63" s="173"/>
      <c r="HQY63" s="173"/>
      <c r="HQZ63" s="173"/>
      <c r="HRA63" s="173"/>
      <c r="HRB63" s="173"/>
      <c r="HRC63" s="173"/>
      <c r="HRD63" s="173"/>
      <c r="HRE63" s="173"/>
      <c r="HRF63" s="173"/>
      <c r="HRG63" s="173"/>
      <c r="HRH63" s="173"/>
      <c r="HRI63" s="173"/>
      <c r="HRJ63" s="173"/>
      <c r="HRK63" s="173"/>
      <c r="HRL63" s="173"/>
      <c r="HRM63" s="173"/>
      <c r="HRN63" s="173"/>
      <c r="HRO63" s="173"/>
      <c r="HRP63" s="173"/>
      <c r="HRQ63" s="173"/>
      <c r="HRR63" s="173"/>
      <c r="HRS63" s="173"/>
      <c r="HRT63" s="173"/>
      <c r="HRU63" s="173"/>
      <c r="HRV63" s="173"/>
      <c r="HRW63" s="173"/>
      <c r="HRX63" s="173"/>
      <c r="HRY63" s="173"/>
      <c r="HRZ63" s="173"/>
      <c r="HSA63" s="173"/>
      <c r="HSB63" s="173"/>
      <c r="HSC63" s="173"/>
      <c r="HSD63" s="173"/>
      <c r="HSE63" s="173"/>
      <c r="HSF63" s="173"/>
      <c r="HSG63" s="173"/>
      <c r="HSH63" s="173"/>
      <c r="HSI63" s="173"/>
      <c r="HSJ63" s="173"/>
      <c r="HSK63" s="173"/>
      <c r="HSL63" s="173"/>
      <c r="HSM63" s="173"/>
      <c r="HSN63" s="173"/>
      <c r="HSO63" s="173"/>
      <c r="HSP63" s="173"/>
      <c r="HSQ63" s="173"/>
      <c r="HSR63" s="173"/>
      <c r="HSS63" s="173"/>
      <c r="HST63" s="173"/>
      <c r="HSU63" s="173"/>
      <c r="HSV63" s="173"/>
      <c r="HSW63" s="173"/>
      <c r="HSX63" s="173"/>
      <c r="HSY63" s="173"/>
      <c r="HSZ63" s="173"/>
      <c r="HTA63" s="173"/>
      <c r="HTB63" s="173"/>
      <c r="HTC63" s="173"/>
      <c r="HTD63" s="173"/>
      <c r="HTE63" s="173"/>
      <c r="HTF63" s="173"/>
      <c r="HTG63" s="173"/>
      <c r="HTH63" s="173"/>
      <c r="HTI63" s="173"/>
      <c r="HTJ63" s="173"/>
      <c r="HTK63" s="173"/>
      <c r="HTL63" s="173"/>
      <c r="HTM63" s="173"/>
      <c r="HTN63" s="173"/>
      <c r="HTO63" s="173"/>
      <c r="HTP63" s="173"/>
      <c r="HTQ63" s="173"/>
      <c r="HTR63" s="173"/>
      <c r="HTS63" s="173"/>
      <c r="HTT63" s="173"/>
      <c r="HTU63" s="173"/>
      <c r="HTV63" s="173"/>
      <c r="HTW63" s="173"/>
      <c r="HTX63" s="173"/>
      <c r="HTY63" s="173"/>
      <c r="HTZ63" s="173"/>
      <c r="HUA63" s="173"/>
      <c r="HUB63" s="173"/>
      <c r="HUC63" s="173"/>
      <c r="HUD63" s="173"/>
      <c r="HUE63" s="173"/>
      <c r="HUF63" s="173"/>
      <c r="HUG63" s="173"/>
      <c r="HUH63" s="173"/>
      <c r="HUI63" s="173"/>
      <c r="HUJ63" s="173"/>
      <c r="HUK63" s="173"/>
      <c r="HUL63" s="173"/>
      <c r="HUM63" s="173"/>
      <c r="HUN63" s="173"/>
      <c r="HUO63" s="173"/>
      <c r="HUP63" s="173"/>
      <c r="HUQ63" s="173"/>
      <c r="HUR63" s="173"/>
      <c r="HUS63" s="173"/>
      <c r="HUT63" s="173"/>
      <c r="HUU63" s="173"/>
      <c r="HUV63" s="173"/>
      <c r="HUW63" s="173"/>
      <c r="HUX63" s="173"/>
      <c r="HUY63" s="173"/>
      <c r="HUZ63" s="173"/>
      <c r="HVA63" s="173"/>
      <c r="HVB63" s="173"/>
      <c r="HVC63" s="173"/>
      <c r="HVD63" s="173"/>
      <c r="HVE63" s="173"/>
      <c r="HVF63" s="173"/>
      <c r="HVG63" s="173"/>
      <c r="HVH63" s="173"/>
      <c r="HVI63" s="173"/>
      <c r="HVJ63" s="173"/>
      <c r="HVK63" s="173"/>
      <c r="HVL63" s="173"/>
      <c r="HVM63" s="173"/>
      <c r="HVN63" s="173"/>
      <c r="HVO63" s="173"/>
      <c r="HVP63" s="173"/>
      <c r="HVQ63" s="173"/>
      <c r="HVR63" s="173"/>
      <c r="HVS63" s="173"/>
      <c r="HVT63" s="173"/>
      <c r="HVU63" s="173"/>
      <c r="HVV63" s="173"/>
      <c r="HVW63" s="173"/>
      <c r="HVX63" s="173"/>
      <c r="HVY63" s="173"/>
      <c r="HVZ63" s="173"/>
      <c r="HWA63" s="173"/>
      <c r="HWB63" s="173"/>
      <c r="HWC63" s="173"/>
      <c r="HWD63" s="173"/>
      <c r="HWE63" s="173"/>
      <c r="HWF63" s="173"/>
      <c r="HWG63" s="173"/>
      <c r="HWH63" s="173"/>
      <c r="HWI63" s="173"/>
      <c r="HWJ63" s="173"/>
      <c r="HWK63" s="173"/>
      <c r="HWL63" s="173"/>
      <c r="HWM63" s="173"/>
      <c r="HWN63" s="173"/>
      <c r="HWO63" s="173"/>
      <c r="HWP63" s="173"/>
      <c r="HWQ63" s="173"/>
      <c r="HWR63" s="173"/>
      <c r="HWS63" s="173"/>
      <c r="HWT63" s="173"/>
      <c r="HWU63" s="173"/>
      <c r="HWV63" s="173"/>
      <c r="HWW63" s="173"/>
      <c r="HWX63" s="173"/>
      <c r="HWY63" s="173"/>
      <c r="HWZ63" s="173"/>
      <c r="HXA63" s="173"/>
      <c r="HXB63" s="173"/>
      <c r="HXC63" s="173"/>
      <c r="HXD63" s="173"/>
      <c r="HXE63" s="173"/>
      <c r="HXF63" s="173"/>
      <c r="HXG63" s="173"/>
      <c r="HXH63" s="173"/>
      <c r="HXI63" s="173"/>
      <c r="HXJ63" s="173"/>
      <c r="HXK63" s="173"/>
      <c r="HXL63" s="173"/>
      <c r="HXM63" s="173"/>
      <c r="HXN63" s="173"/>
      <c r="HXO63" s="173"/>
      <c r="HXP63" s="173"/>
      <c r="HXQ63" s="173"/>
      <c r="HXR63" s="173"/>
      <c r="HXS63" s="173"/>
      <c r="HXT63" s="173"/>
      <c r="HXU63" s="173"/>
      <c r="HXV63" s="173"/>
      <c r="HXW63" s="173"/>
      <c r="HXX63" s="173"/>
      <c r="HXY63" s="173"/>
      <c r="HXZ63" s="173"/>
      <c r="HYA63" s="173"/>
      <c r="HYB63" s="173"/>
      <c r="HYC63" s="173"/>
      <c r="HYD63" s="173"/>
      <c r="HYE63" s="173"/>
      <c r="HYF63" s="173"/>
      <c r="HYG63" s="173"/>
      <c r="HYH63" s="173"/>
      <c r="HYI63" s="173"/>
      <c r="HYJ63" s="173"/>
      <c r="HYK63" s="173"/>
      <c r="HYL63" s="173"/>
      <c r="HYM63" s="173"/>
      <c r="HYN63" s="173"/>
      <c r="HYO63" s="173"/>
      <c r="HYP63" s="173"/>
      <c r="HYQ63" s="173"/>
      <c r="HYR63" s="173"/>
      <c r="HYS63" s="173"/>
      <c r="HYT63" s="173"/>
      <c r="HYU63" s="173"/>
      <c r="HYV63" s="173"/>
      <c r="HYW63" s="173"/>
      <c r="HYX63" s="173"/>
      <c r="HYY63" s="173"/>
      <c r="HYZ63" s="173"/>
      <c r="HZA63" s="173"/>
      <c r="HZB63" s="173"/>
      <c r="HZC63" s="173"/>
      <c r="HZD63" s="173"/>
      <c r="HZE63" s="173"/>
      <c r="HZF63" s="173"/>
      <c r="HZG63" s="173"/>
      <c r="HZH63" s="173"/>
      <c r="HZI63" s="173"/>
      <c r="HZJ63" s="173"/>
      <c r="HZK63" s="173"/>
      <c r="HZL63" s="173"/>
      <c r="HZM63" s="173"/>
      <c r="HZN63" s="173"/>
      <c r="HZO63" s="173"/>
      <c r="HZP63" s="173"/>
      <c r="HZQ63" s="173"/>
      <c r="HZR63" s="173"/>
      <c r="HZS63" s="173"/>
      <c r="HZT63" s="173"/>
      <c r="HZU63" s="173"/>
      <c r="HZV63" s="173"/>
      <c r="HZW63" s="173"/>
      <c r="HZX63" s="173"/>
      <c r="HZY63" s="173"/>
      <c r="HZZ63" s="173"/>
      <c r="IAA63" s="173"/>
      <c r="IAB63" s="173"/>
      <c r="IAC63" s="173"/>
      <c r="IAD63" s="173"/>
      <c r="IAE63" s="173"/>
      <c r="IAF63" s="173"/>
      <c r="IAG63" s="173"/>
      <c r="IAH63" s="173"/>
      <c r="IAI63" s="173"/>
      <c r="IAJ63" s="173"/>
      <c r="IAK63" s="173"/>
      <c r="IAL63" s="173"/>
      <c r="IAM63" s="173"/>
      <c r="IAN63" s="173"/>
      <c r="IAO63" s="173"/>
      <c r="IAP63" s="173"/>
      <c r="IAQ63" s="173"/>
      <c r="IAR63" s="173"/>
      <c r="IAS63" s="173"/>
      <c r="IAT63" s="173"/>
      <c r="IAU63" s="173"/>
      <c r="IAV63" s="173"/>
      <c r="IAW63" s="173"/>
      <c r="IAX63" s="173"/>
      <c r="IAY63" s="173"/>
      <c r="IAZ63" s="173"/>
      <c r="IBA63" s="173"/>
      <c r="IBB63" s="173"/>
      <c r="IBC63" s="173"/>
      <c r="IBD63" s="173"/>
      <c r="IBE63" s="173"/>
      <c r="IBF63" s="173"/>
      <c r="IBG63" s="173"/>
      <c r="IBH63" s="173"/>
      <c r="IBI63" s="173"/>
      <c r="IBJ63" s="173"/>
      <c r="IBK63" s="173"/>
      <c r="IBL63" s="173"/>
      <c r="IBM63" s="173"/>
      <c r="IBN63" s="173"/>
      <c r="IBO63" s="173"/>
      <c r="IBP63" s="173"/>
      <c r="IBQ63" s="173"/>
      <c r="IBR63" s="173"/>
      <c r="IBS63" s="173"/>
      <c r="IBT63" s="173"/>
      <c r="IBU63" s="173"/>
      <c r="IBV63" s="173"/>
      <c r="IBW63" s="173"/>
      <c r="IBX63" s="173"/>
      <c r="IBY63" s="173"/>
      <c r="IBZ63" s="173"/>
      <c r="ICA63" s="173"/>
      <c r="ICB63" s="173"/>
      <c r="ICC63" s="173"/>
      <c r="ICD63" s="173"/>
      <c r="ICE63" s="173"/>
      <c r="ICF63" s="173"/>
      <c r="ICG63" s="173"/>
      <c r="ICH63" s="173"/>
      <c r="ICI63" s="173"/>
      <c r="ICJ63" s="173"/>
      <c r="ICK63" s="173"/>
      <c r="ICL63" s="173"/>
      <c r="ICM63" s="173"/>
      <c r="ICN63" s="173"/>
      <c r="ICO63" s="173"/>
      <c r="ICP63" s="173"/>
      <c r="ICQ63" s="173"/>
      <c r="ICR63" s="173"/>
      <c r="ICS63" s="173"/>
      <c r="ICT63" s="173"/>
      <c r="ICU63" s="173"/>
      <c r="ICV63" s="173"/>
      <c r="ICW63" s="173"/>
      <c r="ICX63" s="173"/>
      <c r="ICY63" s="173"/>
      <c r="ICZ63" s="173"/>
      <c r="IDA63" s="173"/>
      <c r="IDB63" s="173"/>
      <c r="IDC63" s="173"/>
      <c r="IDD63" s="173"/>
      <c r="IDE63" s="173"/>
      <c r="IDF63" s="173"/>
      <c r="IDG63" s="173"/>
      <c r="IDH63" s="173"/>
      <c r="IDI63" s="173"/>
      <c r="IDJ63" s="173"/>
      <c r="IDK63" s="173"/>
      <c r="IDL63" s="173"/>
      <c r="IDM63" s="173"/>
      <c r="IDN63" s="173"/>
      <c r="IDO63" s="173"/>
      <c r="IDP63" s="173"/>
      <c r="IDQ63" s="173"/>
      <c r="IDR63" s="173"/>
      <c r="IDS63" s="173"/>
      <c r="IDT63" s="173"/>
      <c r="IDU63" s="173"/>
      <c r="IDV63" s="173"/>
      <c r="IDW63" s="173"/>
      <c r="IDX63" s="173"/>
      <c r="IDY63" s="173"/>
      <c r="IDZ63" s="173"/>
      <c r="IEA63" s="173"/>
      <c r="IEB63" s="173"/>
      <c r="IEC63" s="173"/>
      <c r="IED63" s="173"/>
      <c r="IEE63" s="173"/>
      <c r="IEF63" s="173"/>
      <c r="IEG63" s="173"/>
      <c r="IEH63" s="173"/>
      <c r="IEI63" s="173"/>
      <c r="IEJ63" s="173"/>
      <c r="IEK63" s="173"/>
      <c r="IEL63" s="173"/>
      <c r="IEM63" s="173"/>
      <c r="IEN63" s="173"/>
      <c r="IEO63" s="173"/>
      <c r="IEP63" s="173"/>
      <c r="IEQ63" s="173"/>
      <c r="IER63" s="173"/>
      <c r="IES63" s="173"/>
      <c r="IET63" s="173"/>
      <c r="IEU63" s="173"/>
      <c r="IEV63" s="173"/>
      <c r="IEW63" s="173"/>
      <c r="IEX63" s="173"/>
      <c r="IEY63" s="173"/>
      <c r="IEZ63" s="173"/>
      <c r="IFA63" s="173"/>
      <c r="IFB63" s="173"/>
      <c r="IFC63" s="173"/>
      <c r="IFD63" s="173"/>
      <c r="IFE63" s="173"/>
      <c r="IFF63" s="173"/>
      <c r="IFG63" s="173"/>
      <c r="IFH63" s="173"/>
      <c r="IFI63" s="173"/>
      <c r="IFJ63" s="173"/>
      <c r="IFK63" s="173"/>
      <c r="IFL63" s="173"/>
      <c r="IFM63" s="173"/>
      <c r="IFN63" s="173"/>
      <c r="IFO63" s="173"/>
      <c r="IFP63" s="173"/>
      <c r="IFQ63" s="173"/>
      <c r="IFR63" s="173"/>
      <c r="IFS63" s="173"/>
      <c r="IFT63" s="173"/>
      <c r="IFU63" s="173"/>
      <c r="IFV63" s="173"/>
      <c r="IFW63" s="173"/>
      <c r="IFX63" s="173"/>
      <c r="IFY63" s="173"/>
      <c r="IFZ63" s="173"/>
      <c r="IGA63" s="173"/>
      <c r="IGB63" s="173"/>
      <c r="IGC63" s="173"/>
      <c r="IGD63" s="173"/>
      <c r="IGE63" s="173"/>
      <c r="IGF63" s="173"/>
      <c r="IGG63" s="173"/>
      <c r="IGH63" s="173"/>
      <c r="IGI63" s="173"/>
      <c r="IGJ63" s="173"/>
      <c r="IGK63" s="173"/>
      <c r="IGL63" s="173"/>
      <c r="IGM63" s="173"/>
      <c r="IGN63" s="173"/>
      <c r="IGO63" s="173"/>
      <c r="IGP63" s="173"/>
      <c r="IGQ63" s="173"/>
      <c r="IGR63" s="173"/>
      <c r="IGS63" s="173"/>
      <c r="IGT63" s="173"/>
      <c r="IGU63" s="173"/>
      <c r="IGV63" s="173"/>
      <c r="IGW63" s="173"/>
      <c r="IGX63" s="173"/>
      <c r="IGY63" s="173"/>
      <c r="IGZ63" s="173"/>
      <c r="IHA63" s="173"/>
      <c r="IHB63" s="173"/>
      <c r="IHC63" s="173"/>
      <c r="IHD63" s="173"/>
      <c r="IHE63" s="173"/>
      <c r="IHF63" s="173"/>
      <c r="IHG63" s="173"/>
      <c r="IHH63" s="173"/>
      <c r="IHI63" s="173"/>
      <c r="IHJ63" s="173"/>
      <c r="IHK63" s="173"/>
      <c r="IHL63" s="173"/>
      <c r="IHM63" s="173"/>
      <c r="IHN63" s="173"/>
      <c r="IHO63" s="173"/>
      <c r="IHP63" s="173"/>
      <c r="IHQ63" s="173"/>
      <c r="IHR63" s="173"/>
      <c r="IHS63" s="173"/>
      <c r="IHT63" s="173"/>
      <c r="IHU63" s="173"/>
      <c r="IHV63" s="173"/>
      <c r="IHW63" s="173"/>
      <c r="IHX63" s="173"/>
      <c r="IHY63" s="173"/>
      <c r="IHZ63" s="173"/>
      <c r="IIA63" s="173"/>
      <c r="IIB63" s="173"/>
      <c r="IIC63" s="173"/>
      <c r="IID63" s="173"/>
      <c r="IIE63" s="173"/>
      <c r="IIF63" s="173"/>
      <c r="IIG63" s="173"/>
      <c r="IIH63" s="173"/>
      <c r="III63" s="173"/>
      <c r="IIJ63" s="173"/>
      <c r="IIK63" s="173"/>
      <c r="IIL63" s="173"/>
      <c r="IIM63" s="173"/>
      <c r="IIN63" s="173"/>
      <c r="IIO63" s="173"/>
      <c r="IIP63" s="173"/>
      <c r="IIQ63" s="173"/>
      <c r="IIR63" s="173"/>
      <c r="IIS63" s="173"/>
      <c r="IIT63" s="173"/>
      <c r="IIU63" s="173"/>
      <c r="IIV63" s="173"/>
      <c r="IIW63" s="173"/>
      <c r="IIX63" s="173"/>
      <c r="IIY63" s="173"/>
      <c r="IIZ63" s="173"/>
      <c r="IJA63" s="173"/>
      <c r="IJB63" s="173"/>
      <c r="IJC63" s="173"/>
      <c r="IJD63" s="173"/>
      <c r="IJE63" s="173"/>
      <c r="IJF63" s="173"/>
      <c r="IJG63" s="173"/>
      <c r="IJH63" s="173"/>
      <c r="IJI63" s="173"/>
      <c r="IJJ63" s="173"/>
      <c r="IJK63" s="173"/>
      <c r="IJL63" s="173"/>
      <c r="IJM63" s="173"/>
      <c r="IJN63" s="173"/>
      <c r="IJO63" s="173"/>
      <c r="IJP63" s="173"/>
      <c r="IJQ63" s="173"/>
      <c r="IJR63" s="173"/>
      <c r="IJS63" s="173"/>
      <c r="IJT63" s="173"/>
      <c r="IJU63" s="173"/>
      <c r="IJV63" s="173"/>
      <c r="IJW63" s="173"/>
      <c r="IJX63" s="173"/>
      <c r="IJY63" s="173"/>
      <c r="IJZ63" s="173"/>
      <c r="IKA63" s="173"/>
      <c r="IKB63" s="173"/>
      <c r="IKC63" s="173"/>
      <c r="IKD63" s="173"/>
      <c r="IKE63" s="173"/>
      <c r="IKF63" s="173"/>
      <c r="IKG63" s="173"/>
      <c r="IKH63" s="173"/>
      <c r="IKI63" s="173"/>
      <c r="IKJ63" s="173"/>
      <c r="IKK63" s="173"/>
      <c r="IKL63" s="173"/>
      <c r="IKM63" s="173"/>
      <c r="IKN63" s="173"/>
      <c r="IKO63" s="173"/>
      <c r="IKP63" s="173"/>
      <c r="IKQ63" s="173"/>
      <c r="IKR63" s="173"/>
      <c r="IKS63" s="173"/>
      <c r="IKT63" s="173"/>
      <c r="IKU63" s="173"/>
      <c r="IKV63" s="173"/>
      <c r="IKW63" s="173"/>
      <c r="IKX63" s="173"/>
      <c r="IKY63" s="173"/>
      <c r="IKZ63" s="173"/>
      <c r="ILA63" s="173"/>
      <c r="ILB63" s="173"/>
      <c r="ILC63" s="173"/>
      <c r="ILD63" s="173"/>
      <c r="ILE63" s="173"/>
      <c r="ILF63" s="173"/>
      <c r="ILG63" s="173"/>
      <c r="ILH63" s="173"/>
      <c r="ILI63" s="173"/>
      <c r="ILJ63" s="173"/>
      <c r="ILK63" s="173"/>
      <c r="ILL63" s="173"/>
      <c r="ILM63" s="173"/>
      <c r="ILN63" s="173"/>
      <c r="ILO63" s="173"/>
      <c r="ILP63" s="173"/>
      <c r="ILQ63" s="173"/>
      <c r="ILR63" s="173"/>
      <c r="ILS63" s="173"/>
      <c r="ILT63" s="173"/>
      <c r="ILU63" s="173"/>
      <c r="ILV63" s="173"/>
      <c r="ILW63" s="173"/>
      <c r="ILX63" s="173"/>
      <c r="ILY63" s="173"/>
      <c r="ILZ63" s="173"/>
      <c r="IMA63" s="173"/>
      <c r="IMB63" s="173"/>
      <c r="IMC63" s="173"/>
      <c r="IMD63" s="173"/>
      <c r="IME63" s="173"/>
      <c r="IMF63" s="173"/>
      <c r="IMG63" s="173"/>
      <c r="IMH63" s="173"/>
      <c r="IMI63" s="173"/>
      <c r="IMJ63" s="173"/>
      <c r="IMK63" s="173"/>
      <c r="IML63" s="173"/>
      <c r="IMM63" s="173"/>
      <c r="IMN63" s="173"/>
      <c r="IMO63" s="173"/>
      <c r="IMP63" s="173"/>
      <c r="IMQ63" s="173"/>
      <c r="IMR63" s="173"/>
      <c r="IMS63" s="173"/>
      <c r="IMT63" s="173"/>
      <c r="IMU63" s="173"/>
      <c r="IMV63" s="173"/>
      <c r="IMW63" s="173"/>
      <c r="IMX63" s="173"/>
      <c r="IMY63" s="173"/>
      <c r="IMZ63" s="173"/>
      <c r="INA63" s="173"/>
      <c r="INB63" s="173"/>
      <c r="INC63" s="173"/>
      <c r="IND63" s="173"/>
      <c r="INE63" s="173"/>
      <c r="INF63" s="173"/>
      <c r="ING63" s="173"/>
      <c r="INH63" s="173"/>
      <c r="INI63" s="173"/>
      <c r="INJ63" s="173"/>
      <c r="INK63" s="173"/>
      <c r="INL63" s="173"/>
      <c r="INM63" s="173"/>
      <c r="INN63" s="173"/>
      <c r="INO63" s="173"/>
      <c r="INP63" s="173"/>
      <c r="INQ63" s="173"/>
      <c r="INR63" s="173"/>
      <c r="INS63" s="173"/>
      <c r="INT63" s="173"/>
      <c r="INU63" s="173"/>
      <c r="INV63" s="173"/>
      <c r="INW63" s="173"/>
      <c r="INX63" s="173"/>
      <c r="INY63" s="173"/>
      <c r="INZ63" s="173"/>
      <c r="IOA63" s="173"/>
      <c r="IOB63" s="173"/>
      <c r="IOC63" s="173"/>
      <c r="IOD63" s="173"/>
      <c r="IOE63" s="173"/>
      <c r="IOF63" s="173"/>
      <c r="IOG63" s="173"/>
      <c r="IOH63" s="173"/>
      <c r="IOI63" s="173"/>
      <c r="IOJ63" s="173"/>
      <c r="IOK63" s="173"/>
      <c r="IOL63" s="173"/>
      <c r="IOM63" s="173"/>
      <c r="ION63" s="173"/>
      <c r="IOO63" s="173"/>
      <c r="IOP63" s="173"/>
      <c r="IOQ63" s="173"/>
      <c r="IOR63" s="173"/>
      <c r="IOS63" s="173"/>
      <c r="IOT63" s="173"/>
      <c r="IOU63" s="173"/>
      <c r="IOV63" s="173"/>
      <c r="IOW63" s="173"/>
      <c r="IOX63" s="173"/>
      <c r="IOY63" s="173"/>
      <c r="IOZ63" s="173"/>
      <c r="IPA63" s="173"/>
      <c r="IPB63" s="173"/>
      <c r="IPC63" s="173"/>
      <c r="IPD63" s="173"/>
      <c r="IPE63" s="173"/>
      <c r="IPF63" s="173"/>
      <c r="IPG63" s="173"/>
      <c r="IPH63" s="173"/>
      <c r="IPI63" s="173"/>
      <c r="IPJ63" s="173"/>
      <c r="IPK63" s="173"/>
      <c r="IPL63" s="173"/>
      <c r="IPM63" s="173"/>
      <c r="IPN63" s="173"/>
      <c r="IPO63" s="173"/>
      <c r="IPP63" s="173"/>
      <c r="IPQ63" s="173"/>
      <c r="IPR63" s="173"/>
      <c r="IPS63" s="173"/>
      <c r="IPT63" s="173"/>
      <c r="IPU63" s="173"/>
      <c r="IPV63" s="173"/>
      <c r="IPW63" s="173"/>
      <c r="IPX63" s="173"/>
      <c r="IPY63" s="173"/>
      <c r="IPZ63" s="173"/>
      <c r="IQA63" s="173"/>
      <c r="IQB63" s="173"/>
      <c r="IQC63" s="173"/>
      <c r="IQD63" s="173"/>
      <c r="IQE63" s="173"/>
      <c r="IQF63" s="173"/>
      <c r="IQG63" s="173"/>
      <c r="IQH63" s="173"/>
      <c r="IQI63" s="173"/>
      <c r="IQJ63" s="173"/>
      <c r="IQK63" s="173"/>
      <c r="IQL63" s="173"/>
      <c r="IQM63" s="173"/>
      <c r="IQN63" s="173"/>
      <c r="IQO63" s="173"/>
      <c r="IQP63" s="173"/>
      <c r="IQQ63" s="173"/>
      <c r="IQR63" s="173"/>
      <c r="IQS63" s="173"/>
      <c r="IQT63" s="173"/>
      <c r="IQU63" s="173"/>
      <c r="IQV63" s="173"/>
      <c r="IQW63" s="173"/>
      <c r="IQX63" s="173"/>
      <c r="IQY63" s="173"/>
      <c r="IQZ63" s="173"/>
      <c r="IRA63" s="173"/>
      <c r="IRB63" s="173"/>
      <c r="IRC63" s="173"/>
      <c r="IRD63" s="173"/>
      <c r="IRE63" s="173"/>
      <c r="IRF63" s="173"/>
      <c r="IRG63" s="173"/>
      <c r="IRH63" s="173"/>
      <c r="IRI63" s="173"/>
      <c r="IRJ63" s="173"/>
      <c r="IRK63" s="173"/>
      <c r="IRL63" s="173"/>
      <c r="IRM63" s="173"/>
      <c r="IRN63" s="173"/>
      <c r="IRO63" s="173"/>
      <c r="IRP63" s="173"/>
      <c r="IRQ63" s="173"/>
      <c r="IRR63" s="173"/>
      <c r="IRS63" s="173"/>
      <c r="IRT63" s="173"/>
      <c r="IRU63" s="173"/>
      <c r="IRV63" s="173"/>
      <c r="IRW63" s="173"/>
      <c r="IRX63" s="173"/>
      <c r="IRY63" s="173"/>
      <c r="IRZ63" s="173"/>
      <c r="ISA63" s="173"/>
      <c r="ISB63" s="173"/>
      <c r="ISC63" s="173"/>
      <c r="ISD63" s="173"/>
      <c r="ISE63" s="173"/>
      <c r="ISF63" s="173"/>
      <c r="ISG63" s="173"/>
      <c r="ISH63" s="173"/>
      <c r="ISI63" s="173"/>
      <c r="ISJ63" s="173"/>
      <c r="ISK63" s="173"/>
      <c r="ISL63" s="173"/>
      <c r="ISM63" s="173"/>
      <c r="ISN63" s="173"/>
      <c r="ISO63" s="173"/>
      <c r="ISP63" s="173"/>
      <c r="ISQ63" s="173"/>
      <c r="ISR63" s="173"/>
      <c r="ISS63" s="173"/>
      <c r="IST63" s="173"/>
      <c r="ISU63" s="173"/>
      <c r="ISV63" s="173"/>
      <c r="ISW63" s="173"/>
      <c r="ISX63" s="173"/>
      <c r="ISY63" s="173"/>
      <c r="ISZ63" s="173"/>
      <c r="ITA63" s="173"/>
      <c r="ITB63" s="173"/>
      <c r="ITC63" s="173"/>
      <c r="ITD63" s="173"/>
      <c r="ITE63" s="173"/>
      <c r="ITF63" s="173"/>
      <c r="ITG63" s="173"/>
      <c r="ITH63" s="173"/>
      <c r="ITI63" s="173"/>
      <c r="ITJ63" s="173"/>
      <c r="ITK63" s="173"/>
      <c r="ITL63" s="173"/>
      <c r="ITM63" s="173"/>
      <c r="ITN63" s="173"/>
      <c r="ITO63" s="173"/>
      <c r="ITP63" s="173"/>
      <c r="ITQ63" s="173"/>
      <c r="ITR63" s="173"/>
      <c r="ITS63" s="173"/>
      <c r="ITT63" s="173"/>
      <c r="ITU63" s="173"/>
      <c r="ITV63" s="173"/>
      <c r="ITW63" s="173"/>
      <c r="ITX63" s="173"/>
      <c r="ITY63" s="173"/>
      <c r="ITZ63" s="173"/>
      <c r="IUA63" s="173"/>
      <c r="IUB63" s="173"/>
      <c r="IUC63" s="173"/>
      <c r="IUD63" s="173"/>
      <c r="IUE63" s="173"/>
      <c r="IUF63" s="173"/>
      <c r="IUG63" s="173"/>
      <c r="IUH63" s="173"/>
      <c r="IUI63" s="173"/>
      <c r="IUJ63" s="173"/>
      <c r="IUK63" s="173"/>
      <c r="IUL63" s="173"/>
      <c r="IUM63" s="173"/>
      <c r="IUN63" s="173"/>
      <c r="IUO63" s="173"/>
      <c r="IUP63" s="173"/>
      <c r="IUQ63" s="173"/>
      <c r="IUR63" s="173"/>
      <c r="IUS63" s="173"/>
      <c r="IUT63" s="173"/>
      <c r="IUU63" s="173"/>
      <c r="IUV63" s="173"/>
      <c r="IUW63" s="173"/>
      <c r="IUX63" s="173"/>
      <c r="IUY63" s="173"/>
      <c r="IUZ63" s="173"/>
      <c r="IVA63" s="173"/>
      <c r="IVB63" s="173"/>
      <c r="IVC63" s="173"/>
      <c r="IVD63" s="173"/>
      <c r="IVE63" s="173"/>
      <c r="IVF63" s="173"/>
      <c r="IVG63" s="173"/>
      <c r="IVH63" s="173"/>
      <c r="IVI63" s="173"/>
      <c r="IVJ63" s="173"/>
      <c r="IVK63" s="173"/>
      <c r="IVL63" s="173"/>
      <c r="IVM63" s="173"/>
      <c r="IVN63" s="173"/>
      <c r="IVO63" s="173"/>
      <c r="IVP63" s="173"/>
      <c r="IVQ63" s="173"/>
      <c r="IVR63" s="173"/>
      <c r="IVS63" s="173"/>
      <c r="IVT63" s="173"/>
      <c r="IVU63" s="173"/>
      <c r="IVV63" s="173"/>
      <c r="IVW63" s="173"/>
      <c r="IVX63" s="173"/>
      <c r="IVY63" s="173"/>
      <c r="IVZ63" s="173"/>
      <c r="IWA63" s="173"/>
      <c r="IWB63" s="173"/>
      <c r="IWC63" s="173"/>
      <c r="IWD63" s="173"/>
      <c r="IWE63" s="173"/>
      <c r="IWF63" s="173"/>
      <c r="IWG63" s="173"/>
      <c r="IWH63" s="173"/>
      <c r="IWI63" s="173"/>
      <c r="IWJ63" s="173"/>
      <c r="IWK63" s="173"/>
      <c r="IWL63" s="173"/>
      <c r="IWM63" s="173"/>
      <c r="IWN63" s="173"/>
      <c r="IWO63" s="173"/>
      <c r="IWP63" s="173"/>
      <c r="IWQ63" s="173"/>
      <c r="IWR63" s="173"/>
      <c r="IWS63" s="173"/>
      <c r="IWT63" s="173"/>
      <c r="IWU63" s="173"/>
      <c r="IWV63" s="173"/>
      <c r="IWW63" s="173"/>
      <c r="IWX63" s="173"/>
      <c r="IWY63" s="173"/>
      <c r="IWZ63" s="173"/>
      <c r="IXA63" s="173"/>
      <c r="IXB63" s="173"/>
      <c r="IXC63" s="173"/>
      <c r="IXD63" s="173"/>
      <c r="IXE63" s="173"/>
      <c r="IXF63" s="173"/>
      <c r="IXG63" s="173"/>
      <c r="IXH63" s="173"/>
      <c r="IXI63" s="173"/>
      <c r="IXJ63" s="173"/>
      <c r="IXK63" s="173"/>
      <c r="IXL63" s="173"/>
      <c r="IXM63" s="173"/>
      <c r="IXN63" s="173"/>
      <c r="IXO63" s="173"/>
      <c r="IXP63" s="173"/>
      <c r="IXQ63" s="173"/>
      <c r="IXR63" s="173"/>
      <c r="IXS63" s="173"/>
      <c r="IXT63" s="173"/>
      <c r="IXU63" s="173"/>
      <c r="IXV63" s="173"/>
      <c r="IXW63" s="173"/>
      <c r="IXX63" s="173"/>
      <c r="IXY63" s="173"/>
      <c r="IXZ63" s="173"/>
      <c r="IYA63" s="173"/>
      <c r="IYB63" s="173"/>
      <c r="IYC63" s="173"/>
      <c r="IYD63" s="173"/>
      <c r="IYE63" s="173"/>
      <c r="IYF63" s="173"/>
      <c r="IYG63" s="173"/>
      <c r="IYH63" s="173"/>
      <c r="IYI63" s="173"/>
      <c r="IYJ63" s="173"/>
      <c r="IYK63" s="173"/>
      <c r="IYL63" s="173"/>
      <c r="IYM63" s="173"/>
      <c r="IYN63" s="173"/>
      <c r="IYO63" s="173"/>
      <c r="IYP63" s="173"/>
      <c r="IYQ63" s="173"/>
      <c r="IYR63" s="173"/>
      <c r="IYS63" s="173"/>
      <c r="IYT63" s="173"/>
      <c r="IYU63" s="173"/>
      <c r="IYV63" s="173"/>
      <c r="IYW63" s="173"/>
      <c r="IYX63" s="173"/>
      <c r="IYY63" s="173"/>
      <c r="IYZ63" s="173"/>
      <c r="IZA63" s="173"/>
      <c r="IZB63" s="173"/>
      <c r="IZC63" s="173"/>
      <c r="IZD63" s="173"/>
      <c r="IZE63" s="173"/>
      <c r="IZF63" s="173"/>
      <c r="IZG63" s="173"/>
      <c r="IZH63" s="173"/>
      <c r="IZI63" s="173"/>
      <c r="IZJ63" s="173"/>
      <c r="IZK63" s="173"/>
      <c r="IZL63" s="173"/>
      <c r="IZM63" s="173"/>
      <c r="IZN63" s="173"/>
      <c r="IZO63" s="173"/>
      <c r="IZP63" s="173"/>
      <c r="IZQ63" s="173"/>
      <c r="IZR63" s="173"/>
      <c r="IZS63" s="173"/>
      <c r="IZT63" s="173"/>
      <c r="IZU63" s="173"/>
      <c r="IZV63" s="173"/>
      <c r="IZW63" s="173"/>
      <c r="IZX63" s="173"/>
      <c r="IZY63" s="173"/>
      <c r="IZZ63" s="173"/>
      <c r="JAA63" s="173"/>
      <c r="JAB63" s="173"/>
      <c r="JAC63" s="173"/>
      <c r="JAD63" s="173"/>
      <c r="JAE63" s="173"/>
      <c r="JAF63" s="173"/>
      <c r="JAG63" s="173"/>
      <c r="JAH63" s="173"/>
      <c r="JAI63" s="173"/>
      <c r="JAJ63" s="173"/>
      <c r="JAK63" s="173"/>
      <c r="JAL63" s="173"/>
      <c r="JAM63" s="173"/>
      <c r="JAN63" s="173"/>
      <c r="JAO63" s="173"/>
      <c r="JAP63" s="173"/>
      <c r="JAQ63" s="173"/>
      <c r="JAR63" s="173"/>
      <c r="JAS63" s="173"/>
      <c r="JAT63" s="173"/>
      <c r="JAU63" s="173"/>
      <c r="JAV63" s="173"/>
      <c r="JAW63" s="173"/>
      <c r="JAX63" s="173"/>
      <c r="JAY63" s="173"/>
      <c r="JAZ63" s="173"/>
      <c r="JBA63" s="173"/>
      <c r="JBB63" s="173"/>
      <c r="JBC63" s="173"/>
      <c r="JBD63" s="173"/>
      <c r="JBE63" s="173"/>
      <c r="JBF63" s="173"/>
      <c r="JBG63" s="173"/>
      <c r="JBH63" s="173"/>
      <c r="JBI63" s="173"/>
      <c r="JBJ63" s="173"/>
      <c r="JBK63" s="173"/>
      <c r="JBL63" s="173"/>
      <c r="JBM63" s="173"/>
      <c r="JBN63" s="173"/>
      <c r="JBO63" s="173"/>
      <c r="JBP63" s="173"/>
      <c r="JBQ63" s="173"/>
      <c r="JBR63" s="173"/>
      <c r="JBS63" s="173"/>
      <c r="JBT63" s="173"/>
      <c r="JBU63" s="173"/>
      <c r="JBV63" s="173"/>
      <c r="JBW63" s="173"/>
      <c r="JBX63" s="173"/>
      <c r="JBY63" s="173"/>
      <c r="JBZ63" s="173"/>
      <c r="JCA63" s="173"/>
      <c r="JCB63" s="173"/>
      <c r="JCC63" s="173"/>
      <c r="JCD63" s="173"/>
      <c r="JCE63" s="173"/>
      <c r="JCF63" s="173"/>
      <c r="JCG63" s="173"/>
      <c r="JCH63" s="173"/>
      <c r="JCI63" s="173"/>
      <c r="JCJ63" s="173"/>
      <c r="JCK63" s="173"/>
      <c r="JCL63" s="173"/>
      <c r="JCM63" s="173"/>
      <c r="JCN63" s="173"/>
      <c r="JCO63" s="173"/>
      <c r="JCP63" s="173"/>
      <c r="JCQ63" s="173"/>
      <c r="JCR63" s="173"/>
      <c r="JCS63" s="173"/>
      <c r="JCT63" s="173"/>
      <c r="JCU63" s="173"/>
      <c r="JCV63" s="173"/>
      <c r="JCW63" s="173"/>
      <c r="JCX63" s="173"/>
      <c r="JCY63" s="173"/>
      <c r="JCZ63" s="173"/>
      <c r="JDA63" s="173"/>
      <c r="JDB63" s="173"/>
      <c r="JDC63" s="173"/>
      <c r="JDD63" s="173"/>
      <c r="JDE63" s="173"/>
      <c r="JDF63" s="173"/>
      <c r="JDG63" s="173"/>
      <c r="JDH63" s="173"/>
      <c r="JDI63" s="173"/>
      <c r="JDJ63" s="173"/>
      <c r="JDK63" s="173"/>
      <c r="JDL63" s="173"/>
      <c r="JDM63" s="173"/>
      <c r="JDN63" s="173"/>
      <c r="JDO63" s="173"/>
      <c r="JDP63" s="173"/>
      <c r="JDQ63" s="173"/>
      <c r="JDR63" s="173"/>
      <c r="JDS63" s="173"/>
      <c r="JDT63" s="173"/>
      <c r="JDU63" s="173"/>
      <c r="JDV63" s="173"/>
      <c r="JDW63" s="173"/>
      <c r="JDX63" s="173"/>
      <c r="JDY63" s="173"/>
      <c r="JDZ63" s="173"/>
      <c r="JEA63" s="173"/>
      <c r="JEB63" s="173"/>
      <c r="JEC63" s="173"/>
      <c r="JED63" s="173"/>
      <c r="JEE63" s="173"/>
      <c r="JEF63" s="173"/>
      <c r="JEG63" s="173"/>
      <c r="JEH63" s="173"/>
      <c r="JEI63" s="173"/>
      <c r="JEJ63" s="173"/>
      <c r="JEK63" s="173"/>
      <c r="JEL63" s="173"/>
      <c r="JEM63" s="173"/>
      <c r="JEN63" s="173"/>
      <c r="JEO63" s="173"/>
      <c r="JEP63" s="173"/>
      <c r="JEQ63" s="173"/>
      <c r="JER63" s="173"/>
      <c r="JES63" s="173"/>
      <c r="JET63" s="173"/>
      <c r="JEU63" s="173"/>
      <c r="JEV63" s="173"/>
      <c r="JEW63" s="173"/>
      <c r="JEX63" s="173"/>
      <c r="JEY63" s="173"/>
      <c r="JEZ63" s="173"/>
      <c r="JFA63" s="173"/>
      <c r="JFB63" s="173"/>
      <c r="JFC63" s="173"/>
      <c r="JFD63" s="173"/>
      <c r="JFE63" s="173"/>
      <c r="JFF63" s="173"/>
      <c r="JFG63" s="173"/>
      <c r="JFH63" s="173"/>
      <c r="JFI63" s="173"/>
      <c r="JFJ63" s="173"/>
      <c r="JFK63" s="173"/>
      <c r="JFL63" s="173"/>
      <c r="JFM63" s="173"/>
      <c r="JFN63" s="173"/>
      <c r="JFO63" s="173"/>
      <c r="JFP63" s="173"/>
      <c r="JFQ63" s="173"/>
      <c r="JFR63" s="173"/>
      <c r="JFS63" s="173"/>
      <c r="JFT63" s="173"/>
      <c r="JFU63" s="173"/>
      <c r="JFV63" s="173"/>
      <c r="JFW63" s="173"/>
      <c r="JFX63" s="173"/>
      <c r="JFY63" s="173"/>
      <c r="JFZ63" s="173"/>
      <c r="JGA63" s="173"/>
      <c r="JGB63" s="173"/>
      <c r="JGC63" s="173"/>
      <c r="JGD63" s="173"/>
      <c r="JGE63" s="173"/>
      <c r="JGF63" s="173"/>
      <c r="JGG63" s="173"/>
      <c r="JGH63" s="173"/>
      <c r="JGI63" s="173"/>
      <c r="JGJ63" s="173"/>
      <c r="JGK63" s="173"/>
      <c r="JGL63" s="173"/>
      <c r="JGM63" s="173"/>
      <c r="JGN63" s="173"/>
      <c r="JGO63" s="173"/>
      <c r="JGP63" s="173"/>
      <c r="JGQ63" s="173"/>
      <c r="JGR63" s="173"/>
      <c r="JGS63" s="173"/>
      <c r="JGT63" s="173"/>
      <c r="JGU63" s="173"/>
      <c r="JGV63" s="173"/>
      <c r="JGW63" s="173"/>
      <c r="JGX63" s="173"/>
      <c r="JGY63" s="173"/>
      <c r="JGZ63" s="173"/>
      <c r="JHA63" s="173"/>
      <c r="JHB63" s="173"/>
      <c r="JHC63" s="173"/>
      <c r="JHD63" s="173"/>
      <c r="JHE63" s="173"/>
      <c r="JHF63" s="173"/>
      <c r="JHG63" s="173"/>
      <c r="JHH63" s="173"/>
      <c r="JHI63" s="173"/>
      <c r="JHJ63" s="173"/>
      <c r="JHK63" s="173"/>
      <c r="JHL63" s="173"/>
      <c r="JHM63" s="173"/>
      <c r="JHN63" s="173"/>
      <c r="JHO63" s="173"/>
      <c r="JHP63" s="173"/>
      <c r="JHQ63" s="173"/>
      <c r="JHR63" s="173"/>
      <c r="JHS63" s="173"/>
      <c r="JHT63" s="173"/>
      <c r="JHU63" s="173"/>
      <c r="JHV63" s="173"/>
      <c r="JHW63" s="173"/>
      <c r="JHX63" s="173"/>
      <c r="JHY63" s="173"/>
      <c r="JHZ63" s="173"/>
      <c r="JIA63" s="173"/>
      <c r="JIB63" s="173"/>
      <c r="JIC63" s="173"/>
      <c r="JID63" s="173"/>
      <c r="JIE63" s="173"/>
      <c r="JIF63" s="173"/>
      <c r="JIG63" s="173"/>
      <c r="JIH63" s="173"/>
      <c r="JII63" s="173"/>
      <c r="JIJ63" s="173"/>
      <c r="JIK63" s="173"/>
      <c r="JIL63" s="173"/>
      <c r="JIM63" s="173"/>
      <c r="JIN63" s="173"/>
      <c r="JIO63" s="173"/>
      <c r="JIP63" s="173"/>
      <c r="JIQ63" s="173"/>
      <c r="JIR63" s="173"/>
      <c r="JIS63" s="173"/>
      <c r="JIT63" s="173"/>
      <c r="JIU63" s="173"/>
      <c r="JIV63" s="173"/>
      <c r="JIW63" s="173"/>
      <c r="JIX63" s="173"/>
      <c r="JIY63" s="173"/>
      <c r="JIZ63" s="173"/>
      <c r="JJA63" s="173"/>
      <c r="JJB63" s="173"/>
      <c r="JJC63" s="173"/>
      <c r="JJD63" s="173"/>
      <c r="JJE63" s="173"/>
      <c r="JJF63" s="173"/>
      <c r="JJG63" s="173"/>
      <c r="JJH63" s="173"/>
      <c r="JJI63" s="173"/>
      <c r="JJJ63" s="173"/>
      <c r="JJK63" s="173"/>
      <c r="JJL63" s="173"/>
      <c r="JJM63" s="173"/>
      <c r="JJN63" s="173"/>
      <c r="JJO63" s="173"/>
      <c r="JJP63" s="173"/>
      <c r="JJQ63" s="173"/>
      <c r="JJR63" s="173"/>
      <c r="JJS63" s="173"/>
      <c r="JJT63" s="173"/>
      <c r="JJU63" s="173"/>
      <c r="JJV63" s="173"/>
      <c r="JJW63" s="173"/>
      <c r="JJX63" s="173"/>
      <c r="JJY63" s="173"/>
      <c r="JJZ63" s="173"/>
      <c r="JKA63" s="173"/>
      <c r="JKB63" s="173"/>
      <c r="JKC63" s="173"/>
      <c r="JKD63" s="173"/>
      <c r="JKE63" s="173"/>
      <c r="JKF63" s="173"/>
      <c r="JKG63" s="173"/>
      <c r="JKH63" s="173"/>
      <c r="JKI63" s="173"/>
      <c r="JKJ63" s="173"/>
      <c r="JKK63" s="173"/>
      <c r="JKL63" s="173"/>
      <c r="JKM63" s="173"/>
      <c r="JKN63" s="173"/>
      <c r="JKO63" s="173"/>
      <c r="JKP63" s="173"/>
      <c r="JKQ63" s="173"/>
      <c r="JKR63" s="173"/>
      <c r="JKS63" s="173"/>
      <c r="JKT63" s="173"/>
      <c r="JKU63" s="173"/>
      <c r="JKV63" s="173"/>
      <c r="JKW63" s="173"/>
      <c r="JKX63" s="173"/>
      <c r="JKY63" s="173"/>
      <c r="JKZ63" s="173"/>
      <c r="JLA63" s="173"/>
      <c r="JLB63" s="173"/>
      <c r="JLC63" s="173"/>
      <c r="JLD63" s="173"/>
      <c r="JLE63" s="173"/>
      <c r="JLF63" s="173"/>
      <c r="JLG63" s="173"/>
      <c r="JLH63" s="173"/>
      <c r="JLI63" s="173"/>
      <c r="JLJ63" s="173"/>
      <c r="JLK63" s="173"/>
      <c r="JLL63" s="173"/>
      <c r="JLM63" s="173"/>
      <c r="JLN63" s="173"/>
      <c r="JLO63" s="173"/>
      <c r="JLP63" s="173"/>
      <c r="JLQ63" s="173"/>
      <c r="JLR63" s="173"/>
      <c r="JLS63" s="173"/>
      <c r="JLT63" s="173"/>
      <c r="JLU63" s="173"/>
      <c r="JLV63" s="173"/>
      <c r="JLW63" s="173"/>
      <c r="JLX63" s="173"/>
      <c r="JLY63" s="173"/>
      <c r="JLZ63" s="173"/>
      <c r="JMA63" s="173"/>
      <c r="JMB63" s="173"/>
      <c r="JMC63" s="173"/>
      <c r="JMD63" s="173"/>
      <c r="JME63" s="173"/>
      <c r="JMF63" s="173"/>
      <c r="JMG63" s="173"/>
      <c r="JMH63" s="173"/>
      <c r="JMI63" s="173"/>
      <c r="JMJ63" s="173"/>
      <c r="JMK63" s="173"/>
      <c r="JML63" s="173"/>
      <c r="JMM63" s="173"/>
      <c r="JMN63" s="173"/>
      <c r="JMO63" s="173"/>
      <c r="JMP63" s="173"/>
      <c r="JMQ63" s="173"/>
      <c r="JMR63" s="173"/>
      <c r="JMS63" s="173"/>
      <c r="JMT63" s="173"/>
      <c r="JMU63" s="173"/>
      <c r="JMV63" s="173"/>
      <c r="JMW63" s="173"/>
      <c r="JMX63" s="173"/>
      <c r="JMY63" s="173"/>
      <c r="JMZ63" s="173"/>
      <c r="JNA63" s="173"/>
      <c r="JNB63" s="173"/>
      <c r="JNC63" s="173"/>
      <c r="JND63" s="173"/>
      <c r="JNE63" s="173"/>
      <c r="JNF63" s="173"/>
      <c r="JNG63" s="173"/>
      <c r="JNH63" s="173"/>
      <c r="JNI63" s="173"/>
      <c r="JNJ63" s="173"/>
      <c r="JNK63" s="173"/>
      <c r="JNL63" s="173"/>
      <c r="JNM63" s="173"/>
      <c r="JNN63" s="173"/>
      <c r="JNO63" s="173"/>
      <c r="JNP63" s="173"/>
      <c r="JNQ63" s="173"/>
      <c r="JNR63" s="173"/>
      <c r="JNS63" s="173"/>
      <c r="JNT63" s="173"/>
      <c r="JNU63" s="173"/>
      <c r="JNV63" s="173"/>
      <c r="JNW63" s="173"/>
      <c r="JNX63" s="173"/>
      <c r="JNY63" s="173"/>
      <c r="JNZ63" s="173"/>
      <c r="JOA63" s="173"/>
      <c r="JOB63" s="173"/>
      <c r="JOC63" s="173"/>
      <c r="JOD63" s="173"/>
      <c r="JOE63" s="173"/>
      <c r="JOF63" s="173"/>
      <c r="JOG63" s="173"/>
      <c r="JOH63" s="173"/>
      <c r="JOI63" s="173"/>
      <c r="JOJ63" s="173"/>
      <c r="JOK63" s="173"/>
      <c r="JOL63" s="173"/>
      <c r="JOM63" s="173"/>
      <c r="JON63" s="173"/>
      <c r="JOO63" s="173"/>
      <c r="JOP63" s="173"/>
      <c r="JOQ63" s="173"/>
      <c r="JOR63" s="173"/>
      <c r="JOS63" s="173"/>
      <c r="JOT63" s="173"/>
      <c r="JOU63" s="173"/>
      <c r="JOV63" s="173"/>
      <c r="JOW63" s="173"/>
      <c r="JOX63" s="173"/>
      <c r="JOY63" s="173"/>
      <c r="JOZ63" s="173"/>
      <c r="JPA63" s="173"/>
      <c r="JPB63" s="173"/>
      <c r="JPC63" s="173"/>
      <c r="JPD63" s="173"/>
      <c r="JPE63" s="173"/>
      <c r="JPF63" s="173"/>
      <c r="JPG63" s="173"/>
      <c r="JPH63" s="173"/>
      <c r="JPI63" s="173"/>
      <c r="JPJ63" s="173"/>
      <c r="JPK63" s="173"/>
      <c r="JPL63" s="173"/>
      <c r="JPM63" s="173"/>
      <c r="JPN63" s="173"/>
      <c r="JPO63" s="173"/>
      <c r="JPP63" s="173"/>
      <c r="JPQ63" s="173"/>
      <c r="JPR63" s="173"/>
      <c r="JPS63" s="173"/>
      <c r="JPT63" s="173"/>
      <c r="JPU63" s="173"/>
      <c r="JPV63" s="173"/>
      <c r="JPW63" s="173"/>
      <c r="JPX63" s="173"/>
      <c r="JPY63" s="173"/>
      <c r="JPZ63" s="173"/>
      <c r="JQA63" s="173"/>
      <c r="JQB63" s="173"/>
      <c r="JQC63" s="173"/>
      <c r="JQD63" s="173"/>
      <c r="JQE63" s="173"/>
      <c r="JQF63" s="173"/>
      <c r="JQG63" s="173"/>
      <c r="JQH63" s="173"/>
      <c r="JQI63" s="173"/>
      <c r="JQJ63" s="173"/>
      <c r="JQK63" s="173"/>
      <c r="JQL63" s="173"/>
      <c r="JQM63" s="173"/>
      <c r="JQN63" s="173"/>
      <c r="JQO63" s="173"/>
      <c r="JQP63" s="173"/>
      <c r="JQQ63" s="173"/>
      <c r="JQR63" s="173"/>
      <c r="JQS63" s="173"/>
      <c r="JQT63" s="173"/>
      <c r="JQU63" s="173"/>
      <c r="JQV63" s="173"/>
      <c r="JQW63" s="173"/>
      <c r="JQX63" s="173"/>
      <c r="JQY63" s="173"/>
      <c r="JQZ63" s="173"/>
      <c r="JRA63" s="173"/>
      <c r="JRB63" s="173"/>
      <c r="JRC63" s="173"/>
      <c r="JRD63" s="173"/>
      <c r="JRE63" s="173"/>
      <c r="JRF63" s="173"/>
      <c r="JRG63" s="173"/>
      <c r="JRH63" s="173"/>
      <c r="JRI63" s="173"/>
      <c r="JRJ63" s="173"/>
      <c r="JRK63" s="173"/>
      <c r="JRL63" s="173"/>
      <c r="JRM63" s="173"/>
      <c r="JRN63" s="173"/>
      <c r="JRO63" s="173"/>
      <c r="JRP63" s="173"/>
      <c r="JRQ63" s="173"/>
      <c r="JRR63" s="173"/>
      <c r="JRS63" s="173"/>
      <c r="JRT63" s="173"/>
      <c r="JRU63" s="173"/>
      <c r="JRV63" s="173"/>
      <c r="JRW63" s="173"/>
      <c r="JRX63" s="173"/>
      <c r="JRY63" s="173"/>
      <c r="JRZ63" s="173"/>
      <c r="JSA63" s="173"/>
      <c r="JSB63" s="173"/>
      <c r="JSC63" s="173"/>
      <c r="JSD63" s="173"/>
      <c r="JSE63" s="173"/>
      <c r="JSF63" s="173"/>
      <c r="JSG63" s="173"/>
      <c r="JSH63" s="173"/>
      <c r="JSI63" s="173"/>
      <c r="JSJ63" s="173"/>
      <c r="JSK63" s="173"/>
      <c r="JSL63" s="173"/>
      <c r="JSM63" s="173"/>
      <c r="JSN63" s="173"/>
      <c r="JSO63" s="173"/>
      <c r="JSP63" s="173"/>
      <c r="JSQ63" s="173"/>
      <c r="JSR63" s="173"/>
      <c r="JSS63" s="173"/>
      <c r="JST63" s="173"/>
      <c r="JSU63" s="173"/>
      <c r="JSV63" s="173"/>
      <c r="JSW63" s="173"/>
      <c r="JSX63" s="173"/>
      <c r="JSY63" s="173"/>
      <c r="JSZ63" s="173"/>
      <c r="JTA63" s="173"/>
      <c r="JTB63" s="173"/>
      <c r="JTC63" s="173"/>
      <c r="JTD63" s="173"/>
      <c r="JTE63" s="173"/>
      <c r="JTF63" s="173"/>
      <c r="JTG63" s="173"/>
      <c r="JTH63" s="173"/>
      <c r="JTI63" s="173"/>
      <c r="JTJ63" s="173"/>
      <c r="JTK63" s="173"/>
      <c r="JTL63" s="173"/>
      <c r="JTM63" s="173"/>
      <c r="JTN63" s="173"/>
      <c r="JTO63" s="173"/>
      <c r="JTP63" s="173"/>
      <c r="JTQ63" s="173"/>
      <c r="JTR63" s="173"/>
      <c r="JTS63" s="173"/>
      <c r="JTT63" s="173"/>
      <c r="JTU63" s="173"/>
      <c r="JTV63" s="173"/>
      <c r="JTW63" s="173"/>
      <c r="JTX63" s="173"/>
      <c r="JTY63" s="173"/>
      <c r="JTZ63" s="173"/>
      <c r="JUA63" s="173"/>
      <c r="JUB63" s="173"/>
      <c r="JUC63" s="173"/>
      <c r="JUD63" s="173"/>
      <c r="JUE63" s="173"/>
      <c r="JUF63" s="173"/>
      <c r="JUG63" s="173"/>
      <c r="JUH63" s="173"/>
      <c r="JUI63" s="173"/>
      <c r="JUJ63" s="173"/>
      <c r="JUK63" s="173"/>
      <c r="JUL63" s="173"/>
      <c r="JUM63" s="173"/>
      <c r="JUN63" s="173"/>
      <c r="JUO63" s="173"/>
      <c r="JUP63" s="173"/>
      <c r="JUQ63" s="173"/>
      <c r="JUR63" s="173"/>
      <c r="JUS63" s="173"/>
      <c r="JUT63" s="173"/>
      <c r="JUU63" s="173"/>
      <c r="JUV63" s="173"/>
      <c r="JUW63" s="173"/>
      <c r="JUX63" s="173"/>
      <c r="JUY63" s="173"/>
      <c r="JUZ63" s="173"/>
      <c r="JVA63" s="173"/>
      <c r="JVB63" s="173"/>
      <c r="JVC63" s="173"/>
      <c r="JVD63" s="173"/>
      <c r="JVE63" s="173"/>
      <c r="JVF63" s="173"/>
      <c r="JVG63" s="173"/>
      <c r="JVH63" s="173"/>
      <c r="JVI63" s="173"/>
      <c r="JVJ63" s="173"/>
      <c r="JVK63" s="173"/>
      <c r="JVL63" s="173"/>
      <c r="JVM63" s="173"/>
      <c r="JVN63" s="173"/>
      <c r="JVO63" s="173"/>
      <c r="JVP63" s="173"/>
      <c r="JVQ63" s="173"/>
      <c r="JVR63" s="173"/>
      <c r="JVS63" s="173"/>
      <c r="JVT63" s="173"/>
      <c r="JVU63" s="173"/>
      <c r="JVV63" s="173"/>
      <c r="JVW63" s="173"/>
      <c r="JVX63" s="173"/>
      <c r="JVY63" s="173"/>
      <c r="JVZ63" s="173"/>
      <c r="JWA63" s="173"/>
      <c r="JWB63" s="173"/>
      <c r="JWC63" s="173"/>
      <c r="JWD63" s="173"/>
      <c r="JWE63" s="173"/>
      <c r="JWF63" s="173"/>
      <c r="JWG63" s="173"/>
      <c r="JWH63" s="173"/>
      <c r="JWI63" s="173"/>
      <c r="JWJ63" s="173"/>
      <c r="JWK63" s="173"/>
      <c r="JWL63" s="173"/>
      <c r="JWM63" s="173"/>
      <c r="JWN63" s="173"/>
      <c r="JWO63" s="173"/>
      <c r="JWP63" s="173"/>
      <c r="JWQ63" s="173"/>
      <c r="JWR63" s="173"/>
      <c r="JWS63" s="173"/>
      <c r="JWT63" s="173"/>
      <c r="JWU63" s="173"/>
      <c r="JWV63" s="173"/>
      <c r="JWW63" s="173"/>
      <c r="JWX63" s="173"/>
      <c r="JWY63" s="173"/>
      <c r="JWZ63" s="173"/>
      <c r="JXA63" s="173"/>
      <c r="JXB63" s="173"/>
      <c r="JXC63" s="173"/>
      <c r="JXD63" s="173"/>
      <c r="JXE63" s="173"/>
      <c r="JXF63" s="173"/>
      <c r="JXG63" s="173"/>
      <c r="JXH63" s="173"/>
      <c r="JXI63" s="173"/>
      <c r="JXJ63" s="173"/>
      <c r="JXK63" s="173"/>
      <c r="JXL63" s="173"/>
      <c r="JXM63" s="173"/>
      <c r="JXN63" s="173"/>
      <c r="JXO63" s="173"/>
      <c r="JXP63" s="173"/>
      <c r="JXQ63" s="173"/>
      <c r="JXR63" s="173"/>
      <c r="JXS63" s="173"/>
      <c r="JXT63" s="173"/>
      <c r="JXU63" s="173"/>
      <c r="JXV63" s="173"/>
      <c r="JXW63" s="173"/>
      <c r="JXX63" s="173"/>
      <c r="JXY63" s="173"/>
      <c r="JXZ63" s="173"/>
      <c r="JYA63" s="173"/>
      <c r="JYB63" s="173"/>
      <c r="JYC63" s="173"/>
      <c r="JYD63" s="173"/>
      <c r="JYE63" s="173"/>
      <c r="JYF63" s="173"/>
      <c r="JYG63" s="173"/>
      <c r="JYH63" s="173"/>
      <c r="JYI63" s="173"/>
      <c r="JYJ63" s="173"/>
      <c r="JYK63" s="173"/>
      <c r="JYL63" s="173"/>
      <c r="JYM63" s="173"/>
      <c r="JYN63" s="173"/>
      <c r="JYO63" s="173"/>
      <c r="JYP63" s="173"/>
      <c r="JYQ63" s="173"/>
      <c r="JYR63" s="173"/>
      <c r="JYS63" s="173"/>
      <c r="JYT63" s="173"/>
      <c r="JYU63" s="173"/>
      <c r="JYV63" s="173"/>
      <c r="JYW63" s="173"/>
      <c r="JYX63" s="173"/>
      <c r="JYY63" s="173"/>
      <c r="JYZ63" s="173"/>
      <c r="JZA63" s="173"/>
      <c r="JZB63" s="173"/>
      <c r="JZC63" s="173"/>
      <c r="JZD63" s="173"/>
      <c r="JZE63" s="173"/>
      <c r="JZF63" s="173"/>
      <c r="JZG63" s="173"/>
      <c r="JZH63" s="173"/>
      <c r="JZI63" s="173"/>
      <c r="JZJ63" s="173"/>
      <c r="JZK63" s="173"/>
      <c r="JZL63" s="173"/>
      <c r="JZM63" s="173"/>
      <c r="JZN63" s="173"/>
      <c r="JZO63" s="173"/>
      <c r="JZP63" s="173"/>
      <c r="JZQ63" s="173"/>
      <c r="JZR63" s="173"/>
      <c r="JZS63" s="173"/>
      <c r="JZT63" s="173"/>
      <c r="JZU63" s="173"/>
      <c r="JZV63" s="173"/>
      <c r="JZW63" s="173"/>
      <c r="JZX63" s="173"/>
      <c r="JZY63" s="173"/>
      <c r="JZZ63" s="173"/>
      <c r="KAA63" s="173"/>
      <c r="KAB63" s="173"/>
      <c r="KAC63" s="173"/>
      <c r="KAD63" s="173"/>
      <c r="KAE63" s="173"/>
      <c r="KAF63" s="173"/>
      <c r="KAG63" s="173"/>
      <c r="KAH63" s="173"/>
      <c r="KAI63" s="173"/>
      <c r="KAJ63" s="173"/>
      <c r="KAK63" s="173"/>
      <c r="KAL63" s="173"/>
      <c r="KAM63" s="173"/>
      <c r="KAN63" s="173"/>
      <c r="KAO63" s="173"/>
      <c r="KAP63" s="173"/>
      <c r="KAQ63" s="173"/>
      <c r="KAR63" s="173"/>
      <c r="KAS63" s="173"/>
      <c r="KAT63" s="173"/>
      <c r="KAU63" s="173"/>
      <c r="KAV63" s="173"/>
      <c r="KAW63" s="173"/>
      <c r="KAX63" s="173"/>
      <c r="KAY63" s="173"/>
      <c r="KAZ63" s="173"/>
      <c r="KBA63" s="173"/>
      <c r="KBB63" s="173"/>
      <c r="KBC63" s="173"/>
      <c r="KBD63" s="173"/>
      <c r="KBE63" s="173"/>
      <c r="KBF63" s="173"/>
      <c r="KBG63" s="173"/>
      <c r="KBH63" s="173"/>
      <c r="KBI63" s="173"/>
      <c r="KBJ63" s="173"/>
      <c r="KBK63" s="173"/>
      <c r="KBL63" s="173"/>
      <c r="KBM63" s="173"/>
      <c r="KBN63" s="173"/>
      <c r="KBO63" s="173"/>
      <c r="KBP63" s="173"/>
      <c r="KBQ63" s="173"/>
      <c r="KBR63" s="173"/>
      <c r="KBS63" s="173"/>
      <c r="KBT63" s="173"/>
      <c r="KBU63" s="173"/>
      <c r="KBV63" s="173"/>
      <c r="KBW63" s="173"/>
      <c r="KBX63" s="173"/>
      <c r="KBY63" s="173"/>
      <c r="KBZ63" s="173"/>
      <c r="KCA63" s="173"/>
      <c r="KCB63" s="173"/>
      <c r="KCC63" s="173"/>
      <c r="KCD63" s="173"/>
      <c r="KCE63" s="173"/>
      <c r="KCF63" s="173"/>
      <c r="KCG63" s="173"/>
      <c r="KCH63" s="173"/>
      <c r="KCI63" s="173"/>
      <c r="KCJ63" s="173"/>
      <c r="KCK63" s="173"/>
      <c r="KCL63" s="173"/>
      <c r="KCM63" s="173"/>
      <c r="KCN63" s="173"/>
      <c r="KCO63" s="173"/>
      <c r="KCP63" s="173"/>
      <c r="KCQ63" s="173"/>
      <c r="KCR63" s="173"/>
      <c r="KCS63" s="173"/>
      <c r="KCT63" s="173"/>
      <c r="KCU63" s="173"/>
      <c r="KCV63" s="173"/>
      <c r="KCW63" s="173"/>
      <c r="KCX63" s="173"/>
      <c r="KCY63" s="173"/>
      <c r="KCZ63" s="173"/>
      <c r="KDA63" s="173"/>
      <c r="KDB63" s="173"/>
      <c r="KDC63" s="173"/>
      <c r="KDD63" s="173"/>
      <c r="KDE63" s="173"/>
      <c r="KDF63" s="173"/>
      <c r="KDG63" s="173"/>
      <c r="KDH63" s="173"/>
      <c r="KDI63" s="173"/>
      <c r="KDJ63" s="173"/>
      <c r="KDK63" s="173"/>
      <c r="KDL63" s="173"/>
      <c r="KDM63" s="173"/>
      <c r="KDN63" s="173"/>
      <c r="KDO63" s="173"/>
      <c r="KDP63" s="173"/>
      <c r="KDQ63" s="173"/>
      <c r="KDR63" s="173"/>
      <c r="KDS63" s="173"/>
      <c r="KDT63" s="173"/>
      <c r="KDU63" s="173"/>
      <c r="KDV63" s="173"/>
      <c r="KDW63" s="173"/>
      <c r="KDX63" s="173"/>
      <c r="KDY63" s="173"/>
      <c r="KDZ63" s="173"/>
      <c r="KEA63" s="173"/>
      <c r="KEB63" s="173"/>
      <c r="KEC63" s="173"/>
      <c r="KED63" s="173"/>
      <c r="KEE63" s="173"/>
      <c r="KEF63" s="173"/>
      <c r="KEG63" s="173"/>
      <c r="KEH63" s="173"/>
      <c r="KEI63" s="173"/>
      <c r="KEJ63" s="173"/>
      <c r="KEK63" s="173"/>
      <c r="KEL63" s="173"/>
      <c r="KEM63" s="173"/>
      <c r="KEN63" s="173"/>
      <c r="KEO63" s="173"/>
      <c r="KEP63" s="173"/>
      <c r="KEQ63" s="173"/>
      <c r="KER63" s="173"/>
      <c r="KES63" s="173"/>
      <c r="KET63" s="173"/>
      <c r="KEU63" s="173"/>
      <c r="KEV63" s="173"/>
      <c r="KEW63" s="173"/>
      <c r="KEX63" s="173"/>
      <c r="KEY63" s="173"/>
      <c r="KEZ63" s="173"/>
      <c r="KFA63" s="173"/>
      <c r="KFB63" s="173"/>
      <c r="KFC63" s="173"/>
      <c r="KFD63" s="173"/>
      <c r="KFE63" s="173"/>
      <c r="KFF63" s="173"/>
      <c r="KFG63" s="173"/>
      <c r="KFH63" s="173"/>
      <c r="KFI63" s="173"/>
      <c r="KFJ63" s="173"/>
      <c r="KFK63" s="173"/>
      <c r="KFL63" s="173"/>
      <c r="KFM63" s="173"/>
      <c r="KFN63" s="173"/>
      <c r="KFO63" s="173"/>
      <c r="KFP63" s="173"/>
      <c r="KFQ63" s="173"/>
      <c r="KFR63" s="173"/>
      <c r="KFS63" s="173"/>
      <c r="KFT63" s="173"/>
      <c r="KFU63" s="173"/>
      <c r="KFV63" s="173"/>
      <c r="KFW63" s="173"/>
      <c r="KFX63" s="173"/>
      <c r="KFY63" s="173"/>
      <c r="KFZ63" s="173"/>
      <c r="KGA63" s="173"/>
      <c r="KGB63" s="173"/>
      <c r="KGC63" s="173"/>
      <c r="KGD63" s="173"/>
      <c r="KGE63" s="173"/>
      <c r="KGF63" s="173"/>
      <c r="KGG63" s="173"/>
      <c r="KGH63" s="173"/>
      <c r="KGI63" s="173"/>
      <c r="KGJ63" s="173"/>
      <c r="KGK63" s="173"/>
      <c r="KGL63" s="173"/>
      <c r="KGM63" s="173"/>
      <c r="KGN63" s="173"/>
      <c r="KGO63" s="173"/>
      <c r="KGP63" s="173"/>
      <c r="KGQ63" s="173"/>
      <c r="KGR63" s="173"/>
      <c r="KGS63" s="173"/>
      <c r="KGT63" s="173"/>
      <c r="KGU63" s="173"/>
      <c r="KGV63" s="173"/>
      <c r="KGW63" s="173"/>
      <c r="KGX63" s="173"/>
      <c r="KGY63" s="173"/>
      <c r="KGZ63" s="173"/>
      <c r="KHA63" s="173"/>
      <c r="KHB63" s="173"/>
      <c r="KHC63" s="173"/>
      <c r="KHD63" s="173"/>
      <c r="KHE63" s="173"/>
      <c r="KHF63" s="173"/>
      <c r="KHG63" s="173"/>
      <c r="KHH63" s="173"/>
      <c r="KHI63" s="173"/>
      <c r="KHJ63" s="173"/>
      <c r="KHK63" s="173"/>
      <c r="KHL63" s="173"/>
      <c r="KHM63" s="173"/>
      <c r="KHN63" s="173"/>
      <c r="KHO63" s="173"/>
      <c r="KHP63" s="173"/>
      <c r="KHQ63" s="173"/>
      <c r="KHR63" s="173"/>
      <c r="KHS63" s="173"/>
      <c r="KHT63" s="173"/>
      <c r="KHU63" s="173"/>
      <c r="KHV63" s="173"/>
      <c r="KHW63" s="173"/>
      <c r="KHX63" s="173"/>
      <c r="KHY63" s="173"/>
      <c r="KHZ63" s="173"/>
      <c r="KIA63" s="173"/>
      <c r="KIB63" s="173"/>
      <c r="KIC63" s="173"/>
      <c r="KID63" s="173"/>
      <c r="KIE63" s="173"/>
      <c r="KIF63" s="173"/>
      <c r="KIG63" s="173"/>
      <c r="KIH63" s="173"/>
      <c r="KII63" s="173"/>
      <c r="KIJ63" s="173"/>
      <c r="KIK63" s="173"/>
      <c r="KIL63" s="173"/>
      <c r="KIM63" s="173"/>
      <c r="KIN63" s="173"/>
      <c r="KIO63" s="173"/>
      <c r="KIP63" s="173"/>
      <c r="KIQ63" s="173"/>
      <c r="KIR63" s="173"/>
      <c r="KIS63" s="173"/>
      <c r="KIT63" s="173"/>
      <c r="KIU63" s="173"/>
      <c r="KIV63" s="173"/>
      <c r="KIW63" s="173"/>
      <c r="KIX63" s="173"/>
      <c r="KIY63" s="173"/>
      <c r="KIZ63" s="173"/>
      <c r="KJA63" s="173"/>
      <c r="KJB63" s="173"/>
      <c r="KJC63" s="173"/>
      <c r="KJD63" s="173"/>
      <c r="KJE63" s="173"/>
      <c r="KJF63" s="173"/>
      <c r="KJG63" s="173"/>
      <c r="KJH63" s="173"/>
      <c r="KJI63" s="173"/>
      <c r="KJJ63" s="173"/>
      <c r="KJK63" s="173"/>
      <c r="KJL63" s="173"/>
      <c r="KJM63" s="173"/>
      <c r="KJN63" s="173"/>
      <c r="KJO63" s="173"/>
      <c r="KJP63" s="173"/>
      <c r="KJQ63" s="173"/>
      <c r="KJR63" s="173"/>
      <c r="KJS63" s="173"/>
      <c r="KJT63" s="173"/>
      <c r="KJU63" s="173"/>
      <c r="KJV63" s="173"/>
      <c r="KJW63" s="173"/>
      <c r="KJX63" s="173"/>
      <c r="KJY63" s="173"/>
      <c r="KJZ63" s="173"/>
      <c r="KKA63" s="173"/>
      <c r="KKB63" s="173"/>
      <c r="KKC63" s="173"/>
      <c r="KKD63" s="173"/>
      <c r="KKE63" s="173"/>
      <c r="KKF63" s="173"/>
      <c r="KKG63" s="173"/>
      <c r="KKH63" s="173"/>
      <c r="KKI63" s="173"/>
      <c r="KKJ63" s="173"/>
      <c r="KKK63" s="173"/>
      <c r="KKL63" s="173"/>
      <c r="KKM63" s="173"/>
      <c r="KKN63" s="173"/>
      <c r="KKO63" s="173"/>
      <c r="KKP63" s="173"/>
      <c r="KKQ63" s="173"/>
      <c r="KKR63" s="173"/>
      <c r="KKS63" s="173"/>
      <c r="KKT63" s="173"/>
      <c r="KKU63" s="173"/>
      <c r="KKV63" s="173"/>
      <c r="KKW63" s="173"/>
      <c r="KKX63" s="173"/>
      <c r="KKY63" s="173"/>
      <c r="KKZ63" s="173"/>
      <c r="KLA63" s="173"/>
      <c r="KLB63" s="173"/>
      <c r="KLC63" s="173"/>
      <c r="KLD63" s="173"/>
      <c r="KLE63" s="173"/>
      <c r="KLF63" s="173"/>
      <c r="KLG63" s="173"/>
      <c r="KLH63" s="173"/>
      <c r="KLI63" s="173"/>
      <c r="KLJ63" s="173"/>
      <c r="KLK63" s="173"/>
      <c r="KLL63" s="173"/>
      <c r="KLM63" s="173"/>
      <c r="KLN63" s="173"/>
      <c r="KLO63" s="173"/>
      <c r="KLP63" s="173"/>
      <c r="KLQ63" s="173"/>
      <c r="KLR63" s="173"/>
      <c r="KLS63" s="173"/>
      <c r="KLT63" s="173"/>
      <c r="KLU63" s="173"/>
      <c r="KLV63" s="173"/>
      <c r="KLW63" s="173"/>
      <c r="KLX63" s="173"/>
      <c r="KLY63" s="173"/>
      <c r="KLZ63" s="173"/>
      <c r="KMA63" s="173"/>
      <c r="KMB63" s="173"/>
      <c r="KMC63" s="173"/>
      <c r="KMD63" s="173"/>
      <c r="KME63" s="173"/>
      <c r="KMF63" s="173"/>
      <c r="KMG63" s="173"/>
      <c r="KMH63" s="173"/>
      <c r="KMI63" s="173"/>
      <c r="KMJ63" s="173"/>
      <c r="KMK63" s="173"/>
      <c r="KML63" s="173"/>
      <c r="KMM63" s="173"/>
      <c r="KMN63" s="173"/>
      <c r="KMO63" s="173"/>
      <c r="KMP63" s="173"/>
      <c r="KMQ63" s="173"/>
      <c r="KMR63" s="173"/>
      <c r="KMS63" s="173"/>
      <c r="KMT63" s="173"/>
      <c r="KMU63" s="173"/>
      <c r="KMV63" s="173"/>
      <c r="KMW63" s="173"/>
      <c r="KMX63" s="173"/>
      <c r="KMY63" s="173"/>
      <c r="KMZ63" s="173"/>
      <c r="KNA63" s="173"/>
      <c r="KNB63" s="173"/>
      <c r="KNC63" s="173"/>
      <c r="KND63" s="173"/>
      <c r="KNE63" s="173"/>
      <c r="KNF63" s="173"/>
      <c r="KNG63" s="173"/>
      <c r="KNH63" s="173"/>
      <c r="KNI63" s="173"/>
      <c r="KNJ63" s="173"/>
      <c r="KNK63" s="173"/>
      <c r="KNL63" s="173"/>
      <c r="KNM63" s="173"/>
      <c r="KNN63" s="173"/>
      <c r="KNO63" s="173"/>
      <c r="KNP63" s="173"/>
      <c r="KNQ63" s="173"/>
      <c r="KNR63" s="173"/>
      <c r="KNS63" s="173"/>
      <c r="KNT63" s="173"/>
      <c r="KNU63" s="173"/>
      <c r="KNV63" s="173"/>
      <c r="KNW63" s="173"/>
      <c r="KNX63" s="173"/>
      <c r="KNY63" s="173"/>
      <c r="KNZ63" s="173"/>
      <c r="KOA63" s="173"/>
      <c r="KOB63" s="173"/>
      <c r="KOC63" s="173"/>
      <c r="KOD63" s="173"/>
      <c r="KOE63" s="173"/>
      <c r="KOF63" s="173"/>
      <c r="KOG63" s="173"/>
      <c r="KOH63" s="173"/>
      <c r="KOI63" s="173"/>
      <c r="KOJ63" s="173"/>
      <c r="KOK63" s="173"/>
      <c r="KOL63" s="173"/>
      <c r="KOM63" s="173"/>
      <c r="KON63" s="173"/>
      <c r="KOO63" s="173"/>
      <c r="KOP63" s="173"/>
      <c r="KOQ63" s="173"/>
      <c r="KOR63" s="173"/>
      <c r="KOS63" s="173"/>
      <c r="KOT63" s="173"/>
      <c r="KOU63" s="173"/>
      <c r="KOV63" s="173"/>
      <c r="KOW63" s="173"/>
      <c r="KOX63" s="173"/>
      <c r="KOY63" s="173"/>
      <c r="KOZ63" s="173"/>
      <c r="KPA63" s="173"/>
      <c r="KPB63" s="173"/>
      <c r="KPC63" s="173"/>
      <c r="KPD63" s="173"/>
      <c r="KPE63" s="173"/>
      <c r="KPF63" s="173"/>
      <c r="KPG63" s="173"/>
      <c r="KPH63" s="173"/>
      <c r="KPI63" s="173"/>
      <c r="KPJ63" s="173"/>
      <c r="KPK63" s="173"/>
      <c r="KPL63" s="173"/>
      <c r="KPM63" s="173"/>
      <c r="KPN63" s="173"/>
      <c r="KPO63" s="173"/>
      <c r="KPP63" s="173"/>
      <c r="KPQ63" s="173"/>
      <c r="KPR63" s="173"/>
      <c r="KPS63" s="173"/>
      <c r="KPT63" s="173"/>
      <c r="KPU63" s="173"/>
      <c r="KPV63" s="173"/>
      <c r="KPW63" s="173"/>
      <c r="KPX63" s="173"/>
      <c r="KPY63" s="173"/>
      <c r="KPZ63" s="173"/>
      <c r="KQA63" s="173"/>
      <c r="KQB63" s="173"/>
      <c r="KQC63" s="173"/>
      <c r="KQD63" s="173"/>
      <c r="KQE63" s="173"/>
      <c r="KQF63" s="173"/>
      <c r="KQG63" s="173"/>
      <c r="KQH63" s="173"/>
      <c r="KQI63" s="173"/>
      <c r="KQJ63" s="173"/>
      <c r="KQK63" s="173"/>
      <c r="KQL63" s="173"/>
      <c r="KQM63" s="173"/>
      <c r="KQN63" s="173"/>
      <c r="KQO63" s="173"/>
      <c r="KQP63" s="173"/>
      <c r="KQQ63" s="173"/>
      <c r="KQR63" s="173"/>
      <c r="KQS63" s="173"/>
      <c r="KQT63" s="173"/>
      <c r="KQU63" s="173"/>
      <c r="KQV63" s="173"/>
      <c r="KQW63" s="173"/>
      <c r="KQX63" s="173"/>
      <c r="KQY63" s="173"/>
      <c r="KQZ63" s="173"/>
      <c r="KRA63" s="173"/>
      <c r="KRB63" s="173"/>
      <c r="KRC63" s="173"/>
      <c r="KRD63" s="173"/>
      <c r="KRE63" s="173"/>
      <c r="KRF63" s="173"/>
      <c r="KRG63" s="173"/>
      <c r="KRH63" s="173"/>
      <c r="KRI63" s="173"/>
      <c r="KRJ63" s="173"/>
      <c r="KRK63" s="173"/>
      <c r="KRL63" s="173"/>
      <c r="KRM63" s="173"/>
      <c r="KRN63" s="173"/>
      <c r="KRO63" s="173"/>
      <c r="KRP63" s="173"/>
      <c r="KRQ63" s="173"/>
      <c r="KRR63" s="173"/>
      <c r="KRS63" s="173"/>
      <c r="KRT63" s="173"/>
      <c r="KRU63" s="173"/>
      <c r="KRV63" s="173"/>
      <c r="KRW63" s="173"/>
      <c r="KRX63" s="173"/>
      <c r="KRY63" s="173"/>
      <c r="KRZ63" s="173"/>
      <c r="KSA63" s="173"/>
      <c r="KSB63" s="173"/>
      <c r="KSC63" s="173"/>
      <c r="KSD63" s="173"/>
      <c r="KSE63" s="173"/>
      <c r="KSF63" s="173"/>
      <c r="KSG63" s="173"/>
      <c r="KSH63" s="173"/>
      <c r="KSI63" s="173"/>
      <c r="KSJ63" s="173"/>
      <c r="KSK63" s="173"/>
      <c r="KSL63" s="173"/>
      <c r="KSM63" s="173"/>
      <c r="KSN63" s="173"/>
      <c r="KSO63" s="173"/>
      <c r="KSP63" s="173"/>
      <c r="KSQ63" s="173"/>
      <c r="KSR63" s="173"/>
      <c r="KSS63" s="173"/>
      <c r="KST63" s="173"/>
      <c r="KSU63" s="173"/>
      <c r="KSV63" s="173"/>
      <c r="KSW63" s="173"/>
      <c r="KSX63" s="173"/>
      <c r="KSY63" s="173"/>
      <c r="KSZ63" s="173"/>
      <c r="KTA63" s="173"/>
      <c r="KTB63" s="173"/>
      <c r="KTC63" s="173"/>
      <c r="KTD63" s="173"/>
      <c r="KTE63" s="173"/>
      <c r="KTF63" s="173"/>
      <c r="KTG63" s="173"/>
      <c r="KTH63" s="173"/>
      <c r="KTI63" s="173"/>
      <c r="KTJ63" s="173"/>
      <c r="KTK63" s="173"/>
      <c r="KTL63" s="173"/>
      <c r="KTM63" s="173"/>
      <c r="KTN63" s="173"/>
      <c r="KTO63" s="173"/>
      <c r="KTP63" s="173"/>
      <c r="KTQ63" s="173"/>
      <c r="KTR63" s="173"/>
      <c r="KTS63" s="173"/>
      <c r="KTT63" s="173"/>
      <c r="KTU63" s="173"/>
      <c r="KTV63" s="173"/>
      <c r="KTW63" s="173"/>
      <c r="KTX63" s="173"/>
      <c r="KTY63" s="173"/>
      <c r="KTZ63" s="173"/>
      <c r="KUA63" s="173"/>
      <c r="KUB63" s="173"/>
      <c r="KUC63" s="173"/>
      <c r="KUD63" s="173"/>
      <c r="KUE63" s="173"/>
      <c r="KUF63" s="173"/>
      <c r="KUG63" s="173"/>
      <c r="KUH63" s="173"/>
      <c r="KUI63" s="173"/>
      <c r="KUJ63" s="173"/>
      <c r="KUK63" s="173"/>
      <c r="KUL63" s="173"/>
      <c r="KUM63" s="173"/>
      <c r="KUN63" s="173"/>
      <c r="KUO63" s="173"/>
      <c r="KUP63" s="173"/>
      <c r="KUQ63" s="173"/>
      <c r="KUR63" s="173"/>
      <c r="KUS63" s="173"/>
      <c r="KUT63" s="173"/>
      <c r="KUU63" s="173"/>
      <c r="KUV63" s="173"/>
      <c r="KUW63" s="173"/>
      <c r="KUX63" s="173"/>
      <c r="KUY63" s="173"/>
      <c r="KUZ63" s="173"/>
      <c r="KVA63" s="173"/>
      <c r="KVB63" s="173"/>
      <c r="KVC63" s="173"/>
      <c r="KVD63" s="173"/>
      <c r="KVE63" s="173"/>
      <c r="KVF63" s="173"/>
      <c r="KVG63" s="173"/>
      <c r="KVH63" s="173"/>
      <c r="KVI63" s="173"/>
      <c r="KVJ63" s="173"/>
      <c r="KVK63" s="173"/>
      <c r="KVL63" s="173"/>
      <c r="KVM63" s="173"/>
      <c r="KVN63" s="173"/>
      <c r="KVO63" s="173"/>
      <c r="KVP63" s="173"/>
      <c r="KVQ63" s="173"/>
      <c r="KVR63" s="173"/>
      <c r="KVS63" s="173"/>
      <c r="KVT63" s="173"/>
      <c r="KVU63" s="173"/>
      <c r="KVV63" s="173"/>
      <c r="KVW63" s="173"/>
      <c r="KVX63" s="173"/>
      <c r="KVY63" s="173"/>
      <c r="KVZ63" s="173"/>
      <c r="KWA63" s="173"/>
      <c r="KWB63" s="173"/>
      <c r="KWC63" s="173"/>
      <c r="KWD63" s="173"/>
      <c r="KWE63" s="173"/>
      <c r="KWF63" s="173"/>
      <c r="KWG63" s="173"/>
      <c r="KWH63" s="173"/>
      <c r="KWI63" s="173"/>
      <c r="KWJ63" s="173"/>
      <c r="KWK63" s="173"/>
      <c r="KWL63" s="173"/>
      <c r="KWM63" s="173"/>
      <c r="KWN63" s="173"/>
      <c r="KWO63" s="173"/>
      <c r="KWP63" s="173"/>
      <c r="KWQ63" s="173"/>
      <c r="KWR63" s="173"/>
      <c r="KWS63" s="173"/>
      <c r="KWT63" s="173"/>
      <c r="KWU63" s="173"/>
      <c r="KWV63" s="173"/>
      <c r="KWW63" s="173"/>
      <c r="KWX63" s="173"/>
      <c r="KWY63" s="173"/>
      <c r="KWZ63" s="173"/>
      <c r="KXA63" s="173"/>
      <c r="KXB63" s="173"/>
      <c r="KXC63" s="173"/>
      <c r="KXD63" s="173"/>
      <c r="KXE63" s="173"/>
      <c r="KXF63" s="173"/>
      <c r="KXG63" s="173"/>
      <c r="KXH63" s="173"/>
      <c r="KXI63" s="173"/>
      <c r="KXJ63" s="173"/>
      <c r="KXK63" s="173"/>
      <c r="KXL63" s="173"/>
      <c r="KXM63" s="173"/>
      <c r="KXN63" s="173"/>
      <c r="KXO63" s="173"/>
      <c r="KXP63" s="173"/>
      <c r="KXQ63" s="173"/>
      <c r="KXR63" s="173"/>
      <c r="KXS63" s="173"/>
      <c r="KXT63" s="173"/>
      <c r="KXU63" s="173"/>
      <c r="KXV63" s="173"/>
      <c r="KXW63" s="173"/>
      <c r="KXX63" s="173"/>
      <c r="KXY63" s="173"/>
      <c r="KXZ63" s="173"/>
      <c r="KYA63" s="173"/>
      <c r="KYB63" s="173"/>
      <c r="KYC63" s="173"/>
      <c r="KYD63" s="173"/>
      <c r="KYE63" s="173"/>
      <c r="KYF63" s="173"/>
      <c r="KYG63" s="173"/>
      <c r="KYH63" s="173"/>
      <c r="KYI63" s="173"/>
      <c r="KYJ63" s="173"/>
      <c r="KYK63" s="173"/>
      <c r="KYL63" s="173"/>
      <c r="KYM63" s="173"/>
      <c r="KYN63" s="173"/>
      <c r="KYO63" s="173"/>
      <c r="KYP63" s="173"/>
      <c r="KYQ63" s="173"/>
      <c r="KYR63" s="173"/>
      <c r="KYS63" s="173"/>
      <c r="KYT63" s="173"/>
      <c r="KYU63" s="173"/>
      <c r="KYV63" s="173"/>
      <c r="KYW63" s="173"/>
      <c r="KYX63" s="173"/>
      <c r="KYY63" s="173"/>
      <c r="KYZ63" s="173"/>
      <c r="KZA63" s="173"/>
      <c r="KZB63" s="173"/>
      <c r="KZC63" s="173"/>
      <c r="KZD63" s="173"/>
      <c r="KZE63" s="173"/>
      <c r="KZF63" s="173"/>
      <c r="KZG63" s="173"/>
      <c r="KZH63" s="173"/>
      <c r="KZI63" s="173"/>
      <c r="KZJ63" s="173"/>
      <c r="KZK63" s="173"/>
      <c r="KZL63" s="173"/>
      <c r="KZM63" s="173"/>
      <c r="KZN63" s="173"/>
      <c r="KZO63" s="173"/>
      <c r="KZP63" s="173"/>
      <c r="KZQ63" s="173"/>
      <c r="KZR63" s="173"/>
      <c r="KZS63" s="173"/>
      <c r="KZT63" s="173"/>
      <c r="KZU63" s="173"/>
      <c r="KZV63" s="173"/>
      <c r="KZW63" s="173"/>
      <c r="KZX63" s="173"/>
      <c r="KZY63" s="173"/>
      <c r="KZZ63" s="173"/>
      <c r="LAA63" s="173"/>
      <c r="LAB63" s="173"/>
      <c r="LAC63" s="173"/>
      <c r="LAD63" s="173"/>
      <c r="LAE63" s="173"/>
      <c r="LAF63" s="173"/>
      <c r="LAG63" s="173"/>
      <c r="LAH63" s="173"/>
      <c r="LAI63" s="173"/>
      <c r="LAJ63" s="173"/>
      <c r="LAK63" s="173"/>
      <c r="LAL63" s="173"/>
      <c r="LAM63" s="173"/>
      <c r="LAN63" s="173"/>
      <c r="LAO63" s="173"/>
      <c r="LAP63" s="173"/>
      <c r="LAQ63" s="173"/>
      <c r="LAR63" s="173"/>
      <c r="LAS63" s="173"/>
      <c r="LAT63" s="173"/>
      <c r="LAU63" s="173"/>
      <c r="LAV63" s="173"/>
      <c r="LAW63" s="173"/>
      <c r="LAX63" s="173"/>
      <c r="LAY63" s="173"/>
      <c r="LAZ63" s="173"/>
      <c r="LBA63" s="173"/>
      <c r="LBB63" s="173"/>
      <c r="LBC63" s="173"/>
      <c r="LBD63" s="173"/>
      <c r="LBE63" s="173"/>
      <c r="LBF63" s="173"/>
      <c r="LBG63" s="173"/>
      <c r="LBH63" s="173"/>
      <c r="LBI63" s="173"/>
      <c r="LBJ63" s="173"/>
      <c r="LBK63" s="173"/>
      <c r="LBL63" s="173"/>
      <c r="LBM63" s="173"/>
      <c r="LBN63" s="173"/>
      <c r="LBO63" s="173"/>
      <c r="LBP63" s="173"/>
      <c r="LBQ63" s="173"/>
      <c r="LBR63" s="173"/>
      <c r="LBS63" s="173"/>
      <c r="LBT63" s="173"/>
      <c r="LBU63" s="173"/>
      <c r="LBV63" s="173"/>
      <c r="LBW63" s="173"/>
      <c r="LBX63" s="173"/>
      <c r="LBY63" s="173"/>
      <c r="LBZ63" s="173"/>
      <c r="LCA63" s="173"/>
      <c r="LCB63" s="173"/>
      <c r="LCC63" s="173"/>
      <c r="LCD63" s="173"/>
      <c r="LCE63" s="173"/>
      <c r="LCF63" s="173"/>
      <c r="LCG63" s="173"/>
      <c r="LCH63" s="173"/>
      <c r="LCI63" s="173"/>
      <c r="LCJ63" s="173"/>
      <c r="LCK63" s="173"/>
      <c r="LCL63" s="173"/>
      <c r="LCM63" s="173"/>
      <c r="LCN63" s="173"/>
      <c r="LCO63" s="173"/>
      <c r="LCP63" s="173"/>
      <c r="LCQ63" s="173"/>
      <c r="LCR63" s="173"/>
      <c r="LCS63" s="173"/>
      <c r="LCT63" s="173"/>
      <c r="LCU63" s="173"/>
      <c r="LCV63" s="173"/>
      <c r="LCW63" s="173"/>
      <c r="LCX63" s="173"/>
      <c r="LCY63" s="173"/>
      <c r="LCZ63" s="173"/>
      <c r="LDA63" s="173"/>
      <c r="LDB63" s="173"/>
      <c r="LDC63" s="173"/>
      <c r="LDD63" s="173"/>
      <c r="LDE63" s="173"/>
      <c r="LDF63" s="173"/>
      <c r="LDG63" s="173"/>
      <c r="LDH63" s="173"/>
      <c r="LDI63" s="173"/>
      <c r="LDJ63" s="173"/>
      <c r="LDK63" s="173"/>
      <c r="LDL63" s="173"/>
      <c r="LDM63" s="173"/>
      <c r="LDN63" s="173"/>
      <c r="LDO63" s="173"/>
      <c r="LDP63" s="173"/>
      <c r="LDQ63" s="173"/>
      <c r="LDR63" s="173"/>
      <c r="LDS63" s="173"/>
      <c r="LDT63" s="173"/>
      <c r="LDU63" s="173"/>
      <c r="LDV63" s="173"/>
      <c r="LDW63" s="173"/>
      <c r="LDX63" s="173"/>
      <c r="LDY63" s="173"/>
      <c r="LDZ63" s="173"/>
      <c r="LEA63" s="173"/>
      <c r="LEB63" s="173"/>
      <c r="LEC63" s="173"/>
      <c r="LED63" s="173"/>
      <c r="LEE63" s="173"/>
      <c r="LEF63" s="173"/>
      <c r="LEG63" s="173"/>
      <c r="LEH63" s="173"/>
      <c r="LEI63" s="173"/>
      <c r="LEJ63" s="173"/>
      <c r="LEK63" s="173"/>
      <c r="LEL63" s="173"/>
      <c r="LEM63" s="173"/>
      <c r="LEN63" s="173"/>
      <c r="LEO63" s="173"/>
      <c r="LEP63" s="173"/>
      <c r="LEQ63" s="173"/>
      <c r="LER63" s="173"/>
      <c r="LES63" s="173"/>
      <c r="LET63" s="173"/>
      <c r="LEU63" s="173"/>
      <c r="LEV63" s="173"/>
      <c r="LEW63" s="173"/>
      <c r="LEX63" s="173"/>
      <c r="LEY63" s="173"/>
      <c r="LEZ63" s="173"/>
      <c r="LFA63" s="173"/>
      <c r="LFB63" s="173"/>
      <c r="LFC63" s="173"/>
      <c r="LFD63" s="173"/>
      <c r="LFE63" s="173"/>
      <c r="LFF63" s="173"/>
      <c r="LFG63" s="173"/>
      <c r="LFH63" s="173"/>
      <c r="LFI63" s="173"/>
      <c r="LFJ63" s="173"/>
      <c r="LFK63" s="173"/>
      <c r="LFL63" s="173"/>
      <c r="LFM63" s="173"/>
      <c r="LFN63" s="173"/>
      <c r="LFO63" s="173"/>
      <c r="LFP63" s="173"/>
      <c r="LFQ63" s="173"/>
      <c r="LFR63" s="173"/>
      <c r="LFS63" s="173"/>
      <c r="LFT63" s="173"/>
      <c r="LFU63" s="173"/>
      <c r="LFV63" s="173"/>
      <c r="LFW63" s="173"/>
      <c r="LFX63" s="173"/>
      <c r="LFY63" s="173"/>
      <c r="LFZ63" s="173"/>
      <c r="LGA63" s="173"/>
      <c r="LGB63" s="173"/>
      <c r="LGC63" s="173"/>
      <c r="LGD63" s="173"/>
      <c r="LGE63" s="173"/>
      <c r="LGF63" s="173"/>
      <c r="LGG63" s="173"/>
      <c r="LGH63" s="173"/>
      <c r="LGI63" s="173"/>
      <c r="LGJ63" s="173"/>
      <c r="LGK63" s="173"/>
      <c r="LGL63" s="173"/>
      <c r="LGM63" s="173"/>
      <c r="LGN63" s="173"/>
      <c r="LGO63" s="173"/>
      <c r="LGP63" s="173"/>
      <c r="LGQ63" s="173"/>
      <c r="LGR63" s="173"/>
      <c r="LGS63" s="173"/>
      <c r="LGT63" s="173"/>
      <c r="LGU63" s="173"/>
      <c r="LGV63" s="173"/>
      <c r="LGW63" s="173"/>
      <c r="LGX63" s="173"/>
      <c r="LGY63" s="173"/>
      <c r="LGZ63" s="173"/>
      <c r="LHA63" s="173"/>
      <c r="LHB63" s="173"/>
      <c r="LHC63" s="173"/>
      <c r="LHD63" s="173"/>
      <c r="LHE63" s="173"/>
      <c r="LHF63" s="173"/>
      <c r="LHG63" s="173"/>
      <c r="LHH63" s="173"/>
      <c r="LHI63" s="173"/>
      <c r="LHJ63" s="173"/>
      <c r="LHK63" s="173"/>
      <c r="LHL63" s="173"/>
      <c r="LHM63" s="173"/>
      <c r="LHN63" s="173"/>
      <c r="LHO63" s="173"/>
      <c r="LHP63" s="173"/>
      <c r="LHQ63" s="173"/>
      <c r="LHR63" s="173"/>
      <c r="LHS63" s="173"/>
      <c r="LHT63" s="173"/>
      <c r="LHU63" s="173"/>
      <c r="LHV63" s="173"/>
      <c r="LHW63" s="173"/>
      <c r="LHX63" s="173"/>
      <c r="LHY63" s="173"/>
      <c r="LHZ63" s="173"/>
      <c r="LIA63" s="173"/>
      <c r="LIB63" s="173"/>
      <c r="LIC63" s="173"/>
      <c r="LID63" s="173"/>
      <c r="LIE63" s="173"/>
      <c r="LIF63" s="173"/>
      <c r="LIG63" s="173"/>
      <c r="LIH63" s="173"/>
      <c r="LII63" s="173"/>
      <c r="LIJ63" s="173"/>
      <c r="LIK63" s="173"/>
      <c r="LIL63" s="173"/>
      <c r="LIM63" s="173"/>
      <c r="LIN63" s="173"/>
      <c r="LIO63" s="173"/>
      <c r="LIP63" s="173"/>
      <c r="LIQ63" s="173"/>
      <c r="LIR63" s="173"/>
      <c r="LIS63" s="173"/>
      <c r="LIT63" s="173"/>
      <c r="LIU63" s="173"/>
      <c r="LIV63" s="173"/>
      <c r="LIW63" s="173"/>
      <c r="LIX63" s="173"/>
      <c r="LIY63" s="173"/>
      <c r="LIZ63" s="173"/>
      <c r="LJA63" s="173"/>
      <c r="LJB63" s="173"/>
      <c r="LJC63" s="173"/>
      <c r="LJD63" s="173"/>
      <c r="LJE63" s="173"/>
      <c r="LJF63" s="173"/>
      <c r="LJG63" s="173"/>
      <c r="LJH63" s="173"/>
      <c r="LJI63" s="173"/>
      <c r="LJJ63" s="173"/>
      <c r="LJK63" s="173"/>
      <c r="LJL63" s="173"/>
      <c r="LJM63" s="173"/>
      <c r="LJN63" s="173"/>
      <c r="LJO63" s="173"/>
      <c r="LJP63" s="173"/>
      <c r="LJQ63" s="173"/>
      <c r="LJR63" s="173"/>
      <c r="LJS63" s="173"/>
      <c r="LJT63" s="173"/>
      <c r="LJU63" s="173"/>
      <c r="LJV63" s="173"/>
      <c r="LJW63" s="173"/>
      <c r="LJX63" s="173"/>
      <c r="LJY63" s="173"/>
      <c r="LJZ63" s="173"/>
      <c r="LKA63" s="173"/>
      <c r="LKB63" s="173"/>
      <c r="LKC63" s="173"/>
      <c r="LKD63" s="173"/>
      <c r="LKE63" s="173"/>
      <c r="LKF63" s="173"/>
      <c r="LKG63" s="173"/>
      <c r="LKH63" s="173"/>
      <c r="LKI63" s="173"/>
      <c r="LKJ63" s="173"/>
      <c r="LKK63" s="173"/>
      <c r="LKL63" s="173"/>
      <c r="LKM63" s="173"/>
      <c r="LKN63" s="173"/>
      <c r="LKO63" s="173"/>
      <c r="LKP63" s="173"/>
      <c r="LKQ63" s="173"/>
      <c r="LKR63" s="173"/>
      <c r="LKS63" s="173"/>
      <c r="LKT63" s="173"/>
      <c r="LKU63" s="173"/>
      <c r="LKV63" s="173"/>
      <c r="LKW63" s="173"/>
      <c r="LKX63" s="173"/>
      <c r="LKY63" s="173"/>
      <c r="LKZ63" s="173"/>
      <c r="LLA63" s="173"/>
      <c r="LLB63" s="173"/>
      <c r="LLC63" s="173"/>
      <c r="LLD63" s="173"/>
      <c r="LLE63" s="173"/>
      <c r="LLF63" s="173"/>
      <c r="LLG63" s="173"/>
      <c r="LLH63" s="173"/>
      <c r="LLI63" s="173"/>
      <c r="LLJ63" s="173"/>
      <c r="LLK63" s="173"/>
      <c r="LLL63" s="173"/>
      <c r="LLM63" s="173"/>
      <c r="LLN63" s="173"/>
      <c r="LLO63" s="173"/>
      <c r="LLP63" s="173"/>
      <c r="LLQ63" s="173"/>
      <c r="LLR63" s="173"/>
      <c r="LLS63" s="173"/>
      <c r="LLT63" s="173"/>
      <c r="LLU63" s="173"/>
      <c r="LLV63" s="173"/>
      <c r="LLW63" s="173"/>
      <c r="LLX63" s="173"/>
      <c r="LLY63" s="173"/>
      <c r="LLZ63" s="173"/>
      <c r="LMA63" s="173"/>
      <c r="LMB63" s="173"/>
      <c r="LMC63" s="173"/>
      <c r="LMD63" s="173"/>
      <c r="LME63" s="173"/>
      <c r="LMF63" s="173"/>
      <c r="LMG63" s="173"/>
      <c r="LMH63" s="173"/>
      <c r="LMI63" s="173"/>
      <c r="LMJ63" s="173"/>
      <c r="LMK63" s="173"/>
      <c r="LML63" s="173"/>
      <c r="LMM63" s="173"/>
      <c r="LMN63" s="173"/>
      <c r="LMO63" s="173"/>
      <c r="LMP63" s="173"/>
      <c r="LMQ63" s="173"/>
      <c r="LMR63" s="173"/>
      <c r="LMS63" s="173"/>
      <c r="LMT63" s="173"/>
      <c r="LMU63" s="173"/>
      <c r="LMV63" s="173"/>
      <c r="LMW63" s="173"/>
      <c r="LMX63" s="173"/>
      <c r="LMY63" s="173"/>
      <c r="LMZ63" s="173"/>
      <c r="LNA63" s="173"/>
      <c r="LNB63" s="173"/>
      <c r="LNC63" s="173"/>
      <c r="LND63" s="173"/>
      <c r="LNE63" s="173"/>
      <c r="LNF63" s="173"/>
      <c r="LNG63" s="173"/>
      <c r="LNH63" s="173"/>
      <c r="LNI63" s="173"/>
      <c r="LNJ63" s="173"/>
      <c r="LNK63" s="173"/>
      <c r="LNL63" s="173"/>
      <c r="LNM63" s="173"/>
      <c r="LNN63" s="173"/>
      <c r="LNO63" s="173"/>
      <c r="LNP63" s="173"/>
      <c r="LNQ63" s="173"/>
      <c r="LNR63" s="173"/>
      <c r="LNS63" s="173"/>
      <c r="LNT63" s="173"/>
      <c r="LNU63" s="173"/>
      <c r="LNV63" s="173"/>
      <c r="LNW63" s="173"/>
      <c r="LNX63" s="173"/>
      <c r="LNY63" s="173"/>
      <c r="LNZ63" s="173"/>
      <c r="LOA63" s="173"/>
      <c r="LOB63" s="173"/>
      <c r="LOC63" s="173"/>
      <c r="LOD63" s="173"/>
      <c r="LOE63" s="173"/>
      <c r="LOF63" s="173"/>
      <c r="LOG63" s="173"/>
      <c r="LOH63" s="173"/>
      <c r="LOI63" s="173"/>
      <c r="LOJ63" s="173"/>
      <c r="LOK63" s="173"/>
      <c r="LOL63" s="173"/>
      <c r="LOM63" s="173"/>
      <c r="LON63" s="173"/>
      <c r="LOO63" s="173"/>
      <c r="LOP63" s="173"/>
      <c r="LOQ63" s="173"/>
      <c r="LOR63" s="173"/>
      <c r="LOS63" s="173"/>
      <c r="LOT63" s="173"/>
      <c r="LOU63" s="173"/>
      <c r="LOV63" s="173"/>
      <c r="LOW63" s="173"/>
      <c r="LOX63" s="173"/>
      <c r="LOY63" s="173"/>
      <c r="LOZ63" s="173"/>
      <c r="LPA63" s="173"/>
      <c r="LPB63" s="173"/>
      <c r="LPC63" s="173"/>
      <c r="LPD63" s="173"/>
      <c r="LPE63" s="173"/>
      <c r="LPF63" s="173"/>
      <c r="LPG63" s="173"/>
      <c r="LPH63" s="173"/>
      <c r="LPI63" s="173"/>
      <c r="LPJ63" s="173"/>
      <c r="LPK63" s="173"/>
      <c r="LPL63" s="173"/>
      <c r="LPM63" s="173"/>
      <c r="LPN63" s="173"/>
      <c r="LPO63" s="173"/>
      <c r="LPP63" s="173"/>
      <c r="LPQ63" s="173"/>
      <c r="LPR63" s="173"/>
      <c r="LPS63" s="173"/>
      <c r="LPT63" s="173"/>
      <c r="LPU63" s="173"/>
      <c r="LPV63" s="173"/>
      <c r="LPW63" s="173"/>
      <c r="LPX63" s="173"/>
      <c r="LPY63" s="173"/>
      <c r="LPZ63" s="173"/>
      <c r="LQA63" s="173"/>
      <c r="LQB63" s="173"/>
      <c r="LQC63" s="173"/>
      <c r="LQD63" s="173"/>
      <c r="LQE63" s="173"/>
      <c r="LQF63" s="173"/>
      <c r="LQG63" s="173"/>
      <c r="LQH63" s="173"/>
      <c r="LQI63" s="173"/>
      <c r="LQJ63" s="173"/>
      <c r="LQK63" s="173"/>
      <c r="LQL63" s="173"/>
      <c r="LQM63" s="173"/>
      <c r="LQN63" s="173"/>
      <c r="LQO63" s="173"/>
      <c r="LQP63" s="173"/>
      <c r="LQQ63" s="173"/>
      <c r="LQR63" s="173"/>
      <c r="LQS63" s="173"/>
      <c r="LQT63" s="173"/>
      <c r="LQU63" s="173"/>
      <c r="LQV63" s="173"/>
      <c r="LQW63" s="173"/>
      <c r="LQX63" s="173"/>
      <c r="LQY63" s="173"/>
      <c r="LQZ63" s="173"/>
      <c r="LRA63" s="173"/>
      <c r="LRB63" s="173"/>
      <c r="LRC63" s="173"/>
      <c r="LRD63" s="173"/>
      <c r="LRE63" s="173"/>
      <c r="LRF63" s="173"/>
      <c r="LRG63" s="173"/>
      <c r="LRH63" s="173"/>
      <c r="LRI63" s="173"/>
      <c r="LRJ63" s="173"/>
      <c r="LRK63" s="173"/>
      <c r="LRL63" s="173"/>
      <c r="LRM63" s="173"/>
      <c r="LRN63" s="173"/>
      <c r="LRO63" s="173"/>
      <c r="LRP63" s="173"/>
      <c r="LRQ63" s="173"/>
      <c r="LRR63" s="173"/>
      <c r="LRS63" s="173"/>
      <c r="LRT63" s="173"/>
      <c r="LRU63" s="173"/>
      <c r="LRV63" s="173"/>
      <c r="LRW63" s="173"/>
      <c r="LRX63" s="173"/>
      <c r="LRY63" s="173"/>
      <c r="LRZ63" s="173"/>
      <c r="LSA63" s="173"/>
      <c r="LSB63" s="173"/>
      <c r="LSC63" s="173"/>
      <c r="LSD63" s="173"/>
      <c r="LSE63" s="173"/>
      <c r="LSF63" s="173"/>
      <c r="LSG63" s="173"/>
      <c r="LSH63" s="173"/>
      <c r="LSI63" s="173"/>
      <c r="LSJ63" s="173"/>
      <c r="LSK63" s="173"/>
      <c r="LSL63" s="173"/>
      <c r="LSM63" s="173"/>
      <c r="LSN63" s="173"/>
      <c r="LSO63" s="173"/>
      <c r="LSP63" s="173"/>
      <c r="LSQ63" s="173"/>
      <c r="LSR63" s="173"/>
      <c r="LSS63" s="173"/>
      <c r="LST63" s="173"/>
      <c r="LSU63" s="173"/>
      <c r="LSV63" s="173"/>
      <c r="LSW63" s="173"/>
      <c r="LSX63" s="173"/>
      <c r="LSY63" s="173"/>
      <c r="LSZ63" s="173"/>
      <c r="LTA63" s="173"/>
      <c r="LTB63" s="173"/>
      <c r="LTC63" s="173"/>
      <c r="LTD63" s="173"/>
      <c r="LTE63" s="173"/>
      <c r="LTF63" s="173"/>
      <c r="LTG63" s="173"/>
      <c r="LTH63" s="173"/>
      <c r="LTI63" s="173"/>
      <c r="LTJ63" s="173"/>
      <c r="LTK63" s="173"/>
      <c r="LTL63" s="173"/>
      <c r="LTM63" s="173"/>
      <c r="LTN63" s="173"/>
      <c r="LTO63" s="173"/>
      <c r="LTP63" s="173"/>
      <c r="LTQ63" s="173"/>
      <c r="LTR63" s="173"/>
      <c r="LTS63" s="173"/>
      <c r="LTT63" s="173"/>
      <c r="LTU63" s="173"/>
      <c r="LTV63" s="173"/>
      <c r="LTW63" s="173"/>
      <c r="LTX63" s="173"/>
      <c r="LTY63" s="173"/>
      <c r="LTZ63" s="173"/>
      <c r="LUA63" s="173"/>
      <c r="LUB63" s="173"/>
      <c r="LUC63" s="173"/>
      <c r="LUD63" s="173"/>
      <c r="LUE63" s="173"/>
      <c r="LUF63" s="173"/>
      <c r="LUG63" s="173"/>
      <c r="LUH63" s="173"/>
      <c r="LUI63" s="173"/>
      <c r="LUJ63" s="173"/>
      <c r="LUK63" s="173"/>
      <c r="LUL63" s="173"/>
      <c r="LUM63" s="173"/>
      <c r="LUN63" s="173"/>
      <c r="LUO63" s="173"/>
      <c r="LUP63" s="173"/>
      <c r="LUQ63" s="173"/>
      <c r="LUR63" s="173"/>
      <c r="LUS63" s="173"/>
      <c r="LUT63" s="173"/>
      <c r="LUU63" s="173"/>
      <c r="LUV63" s="173"/>
      <c r="LUW63" s="173"/>
      <c r="LUX63" s="173"/>
      <c r="LUY63" s="173"/>
      <c r="LUZ63" s="173"/>
      <c r="LVA63" s="173"/>
      <c r="LVB63" s="173"/>
      <c r="LVC63" s="173"/>
      <c r="LVD63" s="173"/>
      <c r="LVE63" s="173"/>
      <c r="LVF63" s="173"/>
      <c r="LVG63" s="173"/>
      <c r="LVH63" s="173"/>
      <c r="LVI63" s="173"/>
      <c r="LVJ63" s="173"/>
      <c r="LVK63" s="173"/>
      <c r="LVL63" s="173"/>
      <c r="LVM63" s="173"/>
      <c r="LVN63" s="173"/>
      <c r="LVO63" s="173"/>
      <c r="LVP63" s="173"/>
      <c r="LVQ63" s="173"/>
      <c r="LVR63" s="173"/>
      <c r="LVS63" s="173"/>
      <c r="LVT63" s="173"/>
      <c r="LVU63" s="173"/>
      <c r="LVV63" s="173"/>
      <c r="LVW63" s="173"/>
      <c r="LVX63" s="173"/>
      <c r="LVY63" s="173"/>
      <c r="LVZ63" s="173"/>
      <c r="LWA63" s="173"/>
      <c r="LWB63" s="173"/>
      <c r="LWC63" s="173"/>
      <c r="LWD63" s="173"/>
      <c r="LWE63" s="173"/>
      <c r="LWF63" s="173"/>
      <c r="LWG63" s="173"/>
      <c r="LWH63" s="173"/>
      <c r="LWI63" s="173"/>
      <c r="LWJ63" s="173"/>
      <c r="LWK63" s="173"/>
      <c r="LWL63" s="173"/>
      <c r="LWM63" s="173"/>
      <c r="LWN63" s="173"/>
      <c r="LWO63" s="173"/>
      <c r="LWP63" s="173"/>
      <c r="LWQ63" s="173"/>
      <c r="LWR63" s="173"/>
      <c r="LWS63" s="173"/>
      <c r="LWT63" s="173"/>
      <c r="LWU63" s="173"/>
      <c r="LWV63" s="173"/>
      <c r="LWW63" s="173"/>
      <c r="LWX63" s="173"/>
      <c r="LWY63" s="173"/>
      <c r="LWZ63" s="173"/>
      <c r="LXA63" s="173"/>
      <c r="LXB63" s="173"/>
      <c r="LXC63" s="173"/>
      <c r="LXD63" s="173"/>
      <c r="LXE63" s="173"/>
      <c r="LXF63" s="173"/>
      <c r="LXG63" s="173"/>
      <c r="LXH63" s="173"/>
      <c r="LXI63" s="173"/>
      <c r="LXJ63" s="173"/>
      <c r="LXK63" s="173"/>
      <c r="LXL63" s="173"/>
      <c r="LXM63" s="173"/>
      <c r="LXN63" s="173"/>
      <c r="LXO63" s="173"/>
      <c r="LXP63" s="173"/>
      <c r="LXQ63" s="173"/>
      <c r="LXR63" s="173"/>
      <c r="LXS63" s="173"/>
      <c r="LXT63" s="173"/>
      <c r="LXU63" s="173"/>
      <c r="LXV63" s="173"/>
      <c r="LXW63" s="173"/>
      <c r="LXX63" s="173"/>
      <c r="LXY63" s="173"/>
      <c r="LXZ63" s="173"/>
      <c r="LYA63" s="173"/>
      <c r="LYB63" s="173"/>
      <c r="LYC63" s="173"/>
      <c r="LYD63" s="173"/>
      <c r="LYE63" s="173"/>
      <c r="LYF63" s="173"/>
      <c r="LYG63" s="173"/>
      <c r="LYH63" s="173"/>
      <c r="LYI63" s="173"/>
      <c r="LYJ63" s="173"/>
      <c r="LYK63" s="173"/>
      <c r="LYL63" s="173"/>
      <c r="LYM63" s="173"/>
      <c r="LYN63" s="173"/>
      <c r="LYO63" s="173"/>
      <c r="LYP63" s="173"/>
      <c r="LYQ63" s="173"/>
      <c r="LYR63" s="173"/>
      <c r="LYS63" s="173"/>
      <c r="LYT63" s="173"/>
      <c r="LYU63" s="173"/>
      <c r="LYV63" s="173"/>
      <c r="LYW63" s="173"/>
      <c r="LYX63" s="173"/>
      <c r="LYY63" s="173"/>
      <c r="LYZ63" s="173"/>
      <c r="LZA63" s="173"/>
      <c r="LZB63" s="173"/>
      <c r="LZC63" s="173"/>
      <c r="LZD63" s="173"/>
      <c r="LZE63" s="173"/>
      <c r="LZF63" s="173"/>
      <c r="LZG63" s="173"/>
      <c r="LZH63" s="173"/>
      <c r="LZI63" s="173"/>
      <c r="LZJ63" s="173"/>
      <c r="LZK63" s="173"/>
      <c r="LZL63" s="173"/>
      <c r="LZM63" s="173"/>
      <c r="LZN63" s="173"/>
      <c r="LZO63" s="173"/>
      <c r="LZP63" s="173"/>
      <c r="LZQ63" s="173"/>
      <c r="LZR63" s="173"/>
      <c r="LZS63" s="173"/>
      <c r="LZT63" s="173"/>
      <c r="LZU63" s="173"/>
      <c r="LZV63" s="173"/>
      <c r="LZW63" s="173"/>
      <c r="LZX63" s="173"/>
      <c r="LZY63" s="173"/>
      <c r="LZZ63" s="173"/>
      <c r="MAA63" s="173"/>
      <c r="MAB63" s="173"/>
      <c r="MAC63" s="173"/>
      <c r="MAD63" s="173"/>
      <c r="MAE63" s="173"/>
      <c r="MAF63" s="173"/>
      <c r="MAG63" s="173"/>
      <c r="MAH63" s="173"/>
      <c r="MAI63" s="173"/>
      <c r="MAJ63" s="173"/>
      <c r="MAK63" s="173"/>
      <c r="MAL63" s="173"/>
      <c r="MAM63" s="173"/>
      <c r="MAN63" s="173"/>
      <c r="MAO63" s="173"/>
      <c r="MAP63" s="173"/>
      <c r="MAQ63" s="173"/>
      <c r="MAR63" s="173"/>
      <c r="MAS63" s="173"/>
      <c r="MAT63" s="173"/>
      <c r="MAU63" s="173"/>
      <c r="MAV63" s="173"/>
      <c r="MAW63" s="173"/>
      <c r="MAX63" s="173"/>
      <c r="MAY63" s="173"/>
      <c r="MAZ63" s="173"/>
      <c r="MBA63" s="173"/>
      <c r="MBB63" s="173"/>
      <c r="MBC63" s="173"/>
      <c r="MBD63" s="173"/>
      <c r="MBE63" s="173"/>
      <c r="MBF63" s="173"/>
      <c r="MBG63" s="173"/>
      <c r="MBH63" s="173"/>
      <c r="MBI63" s="173"/>
      <c r="MBJ63" s="173"/>
      <c r="MBK63" s="173"/>
      <c r="MBL63" s="173"/>
      <c r="MBM63" s="173"/>
      <c r="MBN63" s="173"/>
      <c r="MBO63" s="173"/>
      <c r="MBP63" s="173"/>
      <c r="MBQ63" s="173"/>
      <c r="MBR63" s="173"/>
      <c r="MBS63" s="173"/>
      <c r="MBT63" s="173"/>
      <c r="MBU63" s="173"/>
      <c r="MBV63" s="173"/>
      <c r="MBW63" s="173"/>
      <c r="MBX63" s="173"/>
      <c r="MBY63" s="173"/>
      <c r="MBZ63" s="173"/>
      <c r="MCA63" s="173"/>
      <c r="MCB63" s="173"/>
      <c r="MCC63" s="173"/>
      <c r="MCD63" s="173"/>
      <c r="MCE63" s="173"/>
      <c r="MCF63" s="173"/>
      <c r="MCG63" s="173"/>
      <c r="MCH63" s="173"/>
      <c r="MCI63" s="173"/>
      <c r="MCJ63" s="173"/>
      <c r="MCK63" s="173"/>
      <c r="MCL63" s="173"/>
      <c r="MCM63" s="173"/>
      <c r="MCN63" s="173"/>
      <c r="MCO63" s="173"/>
      <c r="MCP63" s="173"/>
      <c r="MCQ63" s="173"/>
      <c r="MCR63" s="173"/>
      <c r="MCS63" s="173"/>
      <c r="MCT63" s="173"/>
      <c r="MCU63" s="173"/>
      <c r="MCV63" s="173"/>
      <c r="MCW63" s="173"/>
      <c r="MCX63" s="173"/>
      <c r="MCY63" s="173"/>
      <c r="MCZ63" s="173"/>
      <c r="MDA63" s="173"/>
      <c r="MDB63" s="173"/>
      <c r="MDC63" s="173"/>
      <c r="MDD63" s="173"/>
      <c r="MDE63" s="173"/>
      <c r="MDF63" s="173"/>
      <c r="MDG63" s="173"/>
      <c r="MDH63" s="173"/>
      <c r="MDI63" s="173"/>
      <c r="MDJ63" s="173"/>
      <c r="MDK63" s="173"/>
      <c r="MDL63" s="173"/>
      <c r="MDM63" s="173"/>
      <c r="MDN63" s="173"/>
      <c r="MDO63" s="173"/>
      <c r="MDP63" s="173"/>
      <c r="MDQ63" s="173"/>
      <c r="MDR63" s="173"/>
      <c r="MDS63" s="173"/>
      <c r="MDT63" s="173"/>
      <c r="MDU63" s="173"/>
      <c r="MDV63" s="173"/>
      <c r="MDW63" s="173"/>
      <c r="MDX63" s="173"/>
      <c r="MDY63" s="173"/>
      <c r="MDZ63" s="173"/>
      <c r="MEA63" s="173"/>
      <c r="MEB63" s="173"/>
      <c r="MEC63" s="173"/>
      <c r="MED63" s="173"/>
      <c r="MEE63" s="173"/>
      <c r="MEF63" s="173"/>
      <c r="MEG63" s="173"/>
      <c r="MEH63" s="173"/>
      <c r="MEI63" s="173"/>
      <c r="MEJ63" s="173"/>
      <c r="MEK63" s="173"/>
      <c r="MEL63" s="173"/>
      <c r="MEM63" s="173"/>
      <c r="MEN63" s="173"/>
      <c r="MEO63" s="173"/>
      <c r="MEP63" s="173"/>
      <c r="MEQ63" s="173"/>
      <c r="MER63" s="173"/>
      <c r="MES63" s="173"/>
      <c r="MET63" s="173"/>
      <c r="MEU63" s="173"/>
      <c r="MEV63" s="173"/>
      <c r="MEW63" s="173"/>
      <c r="MEX63" s="173"/>
      <c r="MEY63" s="173"/>
      <c r="MEZ63" s="173"/>
      <c r="MFA63" s="173"/>
      <c r="MFB63" s="173"/>
      <c r="MFC63" s="173"/>
      <c r="MFD63" s="173"/>
      <c r="MFE63" s="173"/>
      <c r="MFF63" s="173"/>
      <c r="MFG63" s="173"/>
      <c r="MFH63" s="173"/>
      <c r="MFI63" s="173"/>
      <c r="MFJ63" s="173"/>
      <c r="MFK63" s="173"/>
      <c r="MFL63" s="173"/>
      <c r="MFM63" s="173"/>
      <c r="MFN63" s="173"/>
      <c r="MFO63" s="173"/>
      <c r="MFP63" s="173"/>
      <c r="MFQ63" s="173"/>
      <c r="MFR63" s="173"/>
      <c r="MFS63" s="173"/>
      <c r="MFT63" s="173"/>
      <c r="MFU63" s="173"/>
      <c r="MFV63" s="173"/>
      <c r="MFW63" s="173"/>
      <c r="MFX63" s="173"/>
      <c r="MFY63" s="173"/>
      <c r="MFZ63" s="173"/>
      <c r="MGA63" s="173"/>
      <c r="MGB63" s="173"/>
      <c r="MGC63" s="173"/>
      <c r="MGD63" s="173"/>
      <c r="MGE63" s="173"/>
      <c r="MGF63" s="173"/>
      <c r="MGG63" s="173"/>
      <c r="MGH63" s="173"/>
      <c r="MGI63" s="173"/>
      <c r="MGJ63" s="173"/>
      <c r="MGK63" s="173"/>
      <c r="MGL63" s="173"/>
      <c r="MGM63" s="173"/>
      <c r="MGN63" s="173"/>
      <c r="MGO63" s="173"/>
      <c r="MGP63" s="173"/>
      <c r="MGQ63" s="173"/>
      <c r="MGR63" s="173"/>
      <c r="MGS63" s="173"/>
      <c r="MGT63" s="173"/>
      <c r="MGU63" s="173"/>
      <c r="MGV63" s="173"/>
      <c r="MGW63" s="173"/>
      <c r="MGX63" s="173"/>
      <c r="MGY63" s="173"/>
      <c r="MGZ63" s="173"/>
      <c r="MHA63" s="173"/>
      <c r="MHB63" s="173"/>
      <c r="MHC63" s="173"/>
      <c r="MHD63" s="173"/>
      <c r="MHE63" s="173"/>
      <c r="MHF63" s="173"/>
      <c r="MHG63" s="173"/>
      <c r="MHH63" s="173"/>
      <c r="MHI63" s="173"/>
      <c r="MHJ63" s="173"/>
      <c r="MHK63" s="173"/>
      <c r="MHL63" s="173"/>
      <c r="MHM63" s="173"/>
      <c r="MHN63" s="173"/>
      <c r="MHO63" s="173"/>
      <c r="MHP63" s="173"/>
      <c r="MHQ63" s="173"/>
      <c r="MHR63" s="173"/>
      <c r="MHS63" s="173"/>
      <c r="MHT63" s="173"/>
      <c r="MHU63" s="173"/>
      <c r="MHV63" s="173"/>
      <c r="MHW63" s="173"/>
      <c r="MHX63" s="173"/>
      <c r="MHY63" s="173"/>
      <c r="MHZ63" s="173"/>
      <c r="MIA63" s="173"/>
      <c r="MIB63" s="173"/>
      <c r="MIC63" s="173"/>
      <c r="MID63" s="173"/>
      <c r="MIE63" s="173"/>
      <c r="MIF63" s="173"/>
      <c r="MIG63" s="173"/>
      <c r="MIH63" s="173"/>
      <c r="MII63" s="173"/>
      <c r="MIJ63" s="173"/>
      <c r="MIK63" s="173"/>
      <c r="MIL63" s="173"/>
      <c r="MIM63" s="173"/>
      <c r="MIN63" s="173"/>
      <c r="MIO63" s="173"/>
      <c r="MIP63" s="173"/>
      <c r="MIQ63" s="173"/>
      <c r="MIR63" s="173"/>
      <c r="MIS63" s="173"/>
      <c r="MIT63" s="173"/>
      <c r="MIU63" s="173"/>
      <c r="MIV63" s="173"/>
      <c r="MIW63" s="173"/>
      <c r="MIX63" s="173"/>
      <c r="MIY63" s="173"/>
      <c r="MIZ63" s="173"/>
      <c r="MJA63" s="173"/>
      <c r="MJB63" s="173"/>
      <c r="MJC63" s="173"/>
      <c r="MJD63" s="173"/>
      <c r="MJE63" s="173"/>
      <c r="MJF63" s="173"/>
      <c r="MJG63" s="173"/>
      <c r="MJH63" s="173"/>
      <c r="MJI63" s="173"/>
      <c r="MJJ63" s="173"/>
      <c r="MJK63" s="173"/>
      <c r="MJL63" s="173"/>
      <c r="MJM63" s="173"/>
      <c r="MJN63" s="173"/>
      <c r="MJO63" s="173"/>
      <c r="MJP63" s="173"/>
      <c r="MJQ63" s="173"/>
      <c r="MJR63" s="173"/>
      <c r="MJS63" s="173"/>
      <c r="MJT63" s="173"/>
      <c r="MJU63" s="173"/>
      <c r="MJV63" s="173"/>
      <c r="MJW63" s="173"/>
      <c r="MJX63" s="173"/>
      <c r="MJY63" s="173"/>
      <c r="MJZ63" s="173"/>
      <c r="MKA63" s="173"/>
      <c r="MKB63" s="173"/>
      <c r="MKC63" s="173"/>
      <c r="MKD63" s="173"/>
      <c r="MKE63" s="173"/>
      <c r="MKF63" s="173"/>
      <c r="MKG63" s="173"/>
      <c r="MKH63" s="173"/>
      <c r="MKI63" s="173"/>
      <c r="MKJ63" s="173"/>
      <c r="MKK63" s="173"/>
      <c r="MKL63" s="173"/>
      <c r="MKM63" s="173"/>
      <c r="MKN63" s="173"/>
      <c r="MKO63" s="173"/>
      <c r="MKP63" s="173"/>
      <c r="MKQ63" s="173"/>
      <c r="MKR63" s="173"/>
      <c r="MKS63" s="173"/>
      <c r="MKT63" s="173"/>
      <c r="MKU63" s="173"/>
      <c r="MKV63" s="173"/>
      <c r="MKW63" s="173"/>
      <c r="MKX63" s="173"/>
      <c r="MKY63" s="173"/>
      <c r="MKZ63" s="173"/>
      <c r="MLA63" s="173"/>
      <c r="MLB63" s="173"/>
      <c r="MLC63" s="173"/>
      <c r="MLD63" s="173"/>
      <c r="MLE63" s="173"/>
      <c r="MLF63" s="173"/>
      <c r="MLG63" s="173"/>
      <c r="MLH63" s="173"/>
      <c r="MLI63" s="173"/>
      <c r="MLJ63" s="173"/>
      <c r="MLK63" s="173"/>
      <c r="MLL63" s="173"/>
      <c r="MLM63" s="173"/>
      <c r="MLN63" s="173"/>
      <c r="MLO63" s="173"/>
      <c r="MLP63" s="173"/>
      <c r="MLQ63" s="173"/>
      <c r="MLR63" s="173"/>
      <c r="MLS63" s="173"/>
      <c r="MLT63" s="173"/>
      <c r="MLU63" s="173"/>
      <c r="MLV63" s="173"/>
      <c r="MLW63" s="173"/>
      <c r="MLX63" s="173"/>
      <c r="MLY63" s="173"/>
      <c r="MLZ63" s="173"/>
      <c r="MMA63" s="173"/>
      <c r="MMB63" s="173"/>
      <c r="MMC63" s="173"/>
      <c r="MMD63" s="173"/>
      <c r="MME63" s="173"/>
      <c r="MMF63" s="173"/>
      <c r="MMG63" s="173"/>
      <c r="MMH63" s="173"/>
      <c r="MMI63" s="173"/>
      <c r="MMJ63" s="173"/>
      <c r="MMK63" s="173"/>
      <c r="MML63" s="173"/>
      <c r="MMM63" s="173"/>
      <c r="MMN63" s="173"/>
      <c r="MMO63" s="173"/>
      <c r="MMP63" s="173"/>
      <c r="MMQ63" s="173"/>
      <c r="MMR63" s="173"/>
      <c r="MMS63" s="173"/>
      <c r="MMT63" s="173"/>
      <c r="MMU63" s="173"/>
      <c r="MMV63" s="173"/>
      <c r="MMW63" s="173"/>
      <c r="MMX63" s="173"/>
      <c r="MMY63" s="173"/>
      <c r="MMZ63" s="173"/>
      <c r="MNA63" s="173"/>
      <c r="MNB63" s="173"/>
      <c r="MNC63" s="173"/>
      <c r="MND63" s="173"/>
      <c r="MNE63" s="173"/>
      <c r="MNF63" s="173"/>
      <c r="MNG63" s="173"/>
      <c r="MNH63" s="173"/>
      <c r="MNI63" s="173"/>
      <c r="MNJ63" s="173"/>
      <c r="MNK63" s="173"/>
      <c r="MNL63" s="173"/>
      <c r="MNM63" s="173"/>
      <c r="MNN63" s="173"/>
      <c r="MNO63" s="173"/>
      <c r="MNP63" s="173"/>
      <c r="MNQ63" s="173"/>
      <c r="MNR63" s="173"/>
      <c r="MNS63" s="173"/>
      <c r="MNT63" s="173"/>
      <c r="MNU63" s="173"/>
      <c r="MNV63" s="173"/>
      <c r="MNW63" s="173"/>
      <c r="MNX63" s="173"/>
      <c r="MNY63" s="173"/>
      <c r="MNZ63" s="173"/>
      <c r="MOA63" s="173"/>
      <c r="MOB63" s="173"/>
      <c r="MOC63" s="173"/>
      <c r="MOD63" s="173"/>
      <c r="MOE63" s="173"/>
      <c r="MOF63" s="173"/>
      <c r="MOG63" s="173"/>
      <c r="MOH63" s="173"/>
      <c r="MOI63" s="173"/>
      <c r="MOJ63" s="173"/>
      <c r="MOK63" s="173"/>
      <c r="MOL63" s="173"/>
      <c r="MOM63" s="173"/>
      <c r="MON63" s="173"/>
      <c r="MOO63" s="173"/>
      <c r="MOP63" s="173"/>
      <c r="MOQ63" s="173"/>
      <c r="MOR63" s="173"/>
      <c r="MOS63" s="173"/>
      <c r="MOT63" s="173"/>
      <c r="MOU63" s="173"/>
      <c r="MOV63" s="173"/>
      <c r="MOW63" s="173"/>
      <c r="MOX63" s="173"/>
      <c r="MOY63" s="173"/>
      <c r="MOZ63" s="173"/>
      <c r="MPA63" s="173"/>
      <c r="MPB63" s="173"/>
      <c r="MPC63" s="173"/>
      <c r="MPD63" s="173"/>
      <c r="MPE63" s="173"/>
      <c r="MPF63" s="173"/>
      <c r="MPG63" s="173"/>
      <c r="MPH63" s="173"/>
      <c r="MPI63" s="173"/>
      <c r="MPJ63" s="173"/>
      <c r="MPK63" s="173"/>
      <c r="MPL63" s="173"/>
      <c r="MPM63" s="173"/>
      <c r="MPN63" s="173"/>
      <c r="MPO63" s="173"/>
      <c r="MPP63" s="173"/>
      <c r="MPQ63" s="173"/>
      <c r="MPR63" s="173"/>
      <c r="MPS63" s="173"/>
      <c r="MPT63" s="173"/>
      <c r="MPU63" s="173"/>
      <c r="MPV63" s="173"/>
      <c r="MPW63" s="173"/>
      <c r="MPX63" s="173"/>
      <c r="MPY63" s="173"/>
      <c r="MPZ63" s="173"/>
      <c r="MQA63" s="173"/>
      <c r="MQB63" s="173"/>
      <c r="MQC63" s="173"/>
      <c r="MQD63" s="173"/>
      <c r="MQE63" s="173"/>
      <c r="MQF63" s="173"/>
      <c r="MQG63" s="173"/>
      <c r="MQH63" s="173"/>
      <c r="MQI63" s="173"/>
      <c r="MQJ63" s="173"/>
      <c r="MQK63" s="173"/>
      <c r="MQL63" s="173"/>
      <c r="MQM63" s="173"/>
      <c r="MQN63" s="173"/>
      <c r="MQO63" s="173"/>
      <c r="MQP63" s="173"/>
      <c r="MQQ63" s="173"/>
      <c r="MQR63" s="173"/>
      <c r="MQS63" s="173"/>
      <c r="MQT63" s="173"/>
      <c r="MQU63" s="173"/>
      <c r="MQV63" s="173"/>
      <c r="MQW63" s="173"/>
      <c r="MQX63" s="173"/>
      <c r="MQY63" s="173"/>
      <c r="MQZ63" s="173"/>
      <c r="MRA63" s="173"/>
      <c r="MRB63" s="173"/>
      <c r="MRC63" s="173"/>
      <c r="MRD63" s="173"/>
      <c r="MRE63" s="173"/>
      <c r="MRF63" s="173"/>
      <c r="MRG63" s="173"/>
      <c r="MRH63" s="173"/>
      <c r="MRI63" s="173"/>
      <c r="MRJ63" s="173"/>
      <c r="MRK63" s="173"/>
      <c r="MRL63" s="173"/>
      <c r="MRM63" s="173"/>
      <c r="MRN63" s="173"/>
      <c r="MRO63" s="173"/>
      <c r="MRP63" s="173"/>
      <c r="MRQ63" s="173"/>
      <c r="MRR63" s="173"/>
      <c r="MRS63" s="173"/>
      <c r="MRT63" s="173"/>
      <c r="MRU63" s="173"/>
      <c r="MRV63" s="173"/>
      <c r="MRW63" s="173"/>
      <c r="MRX63" s="173"/>
      <c r="MRY63" s="173"/>
      <c r="MRZ63" s="173"/>
      <c r="MSA63" s="173"/>
      <c r="MSB63" s="173"/>
      <c r="MSC63" s="173"/>
      <c r="MSD63" s="173"/>
      <c r="MSE63" s="173"/>
      <c r="MSF63" s="173"/>
      <c r="MSG63" s="173"/>
      <c r="MSH63" s="173"/>
      <c r="MSI63" s="173"/>
      <c r="MSJ63" s="173"/>
      <c r="MSK63" s="173"/>
      <c r="MSL63" s="173"/>
      <c r="MSM63" s="173"/>
      <c r="MSN63" s="173"/>
      <c r="MSO63" s="173"/>
      <c r="MSP63" s="173"/>
      <c r="MSQ63" s="173"/>
      <c r="MSR63" s="173"/>
      <c r="MSS63" s="173"/>
      <c r="MST63" s="173"/>
      <c r="MSU63" s="173"/>
      <c r="MSV63" s="173"/>
      <c r="MSW63" s="173"/>
      <c r="MSX63" s="173"/>
      <c r="MSY63" s="173"/>
      <c r="MSZ63" s="173"/>
      <c r="MTA63" s="173"/>
      <c r="MTB63" s="173"/>
      <c r="MTC63" s="173"/>
      <c r="MTD63" s="173"/>
      <c r="MTE63" s="173"/>
      <c r="MTF63" s="173"/>
      <c r="MTG63" s="173"/>
      <c r="MTH63" s="173"/>
      <c r="MTI63" s="173"/>
      <c r="MTJ63" s="173"/>
      <c r="MTK63" s="173"/>
      <c r="MTL63" s="173"/>
      <c r="MTM63" s="173"/>
      <c r="MTN63" s="173"/>
      <c r="MTO63" s="173"/>
      <c r="MTP63" s="173"/>
      <c r="MTQ63" s="173"/>
      <c r="MTR63" s="173"/>
      <c r="MTS63" s="173"/>
      <c r="MTT63" s="173"/>
      <c r="MTU63" s="173"/>
      <c r="MTV63" s="173"/>
      <c r="MTW63" s="173"/>
      <c r="MTX63" s="173"/>
      <c r="MTY63" s="173"/>
      <c r="MTZ63" s="173"/>
      <c r="MUA63" s="173"/>
      <c r="MUB63" s="173"/>
      <c r="MUC63" s="173"/>
      <c r="MUD63" s="173"/>
      <c r="MUE63" s="173"/>
      <c r="MUF63" s="173"/>
      <c r="MUG63" s="173"/>
      <c r="MUH63" s="173"/>
      <c r="MUI63" s="173"/>
      <c r="MUJ63" s="173"/>
      <c r="MUK63" s="173"/>
      <c r="MUL63" s="173"/>
      <c r="MUM63" s="173"/>
      <c r="MUN63" s="173"/>
      <c r="MUO63" s="173"/>
      <c r="MUP63" s="173"/>
      <c r="MUQ63" s="173"/>
      <c r="MUR63" s="173"/>
      <c r="MUS63" s="173"/>
      <c r="MUT63" s="173"/>
      <c r="MUU63" s="173"/>
      <c r="MUV63" s="173"/>
      <c r="MUW63" s="173"/>
      <c r="MUX63" s="173"/>
      <c r="MUY63" s="173"/>
      <c r="MUZ63" s="173"/>
      <c r="MVA63" s="173"/>
      <c r="MVB63" s="173"/>
      <c r="MVC63" s="173"/>
      <c r="MVD63" s="173"/>
      <c r="MVE63" s="173"/>
      <c r="MVF63" s="173"/>
      <c r="MVG63" s="173"/>
      <c r="MVH63" s="173"/>
      <c r="MVI63" s="173"/>
      <c r="MVJ63" s="173"/>
      <c r="MVK63" s="173"/>
      <c r="MVL63" s="173"/>
      <c r="MVM63" s="173"/>
      <c r="MVN63" s="173"/>
      <c r="MVO63" s="173"/>
      <c r="MVP63" s="173"/>
      <c r="MVQ63" s="173"/>
      <c r="MVR63" s="173"/>
      <c r="MVS63" s="173"/>
      <c r="MVT63" s="173"/>
      <c r="MVU63" s="173"/>
      <c r="MVV63" s="173"/>
      <c r="MVW63" s="173"/>
      <c r="MVX63" s="173"/>
      <c r="MVY63" s="173"/>
      <c r="MVZ63" s="173"/>
      <c r="MWA63" s="173"/>
      <c r="MWB63" s="173"/>
      <c r="MWC63" s="173"/>
      <c r="MWD63" s="173"/>
      <c r="MWE63" s="173"/>
      <c r="MWF63" s="173"/>
      <c r="MWG63" s="173"/>
      <c r="MWH63" s="173"/>
      <c r="MWI63" s="173"/>
      <c r="MWJ63" s="173"/>
      <c r="MWK63" s="173"/>
      <c r="MWL63" s="173"/>
      <c r="MWM63" s="173"/>
      <c r="MWN63" s="173"/>
      <c r="MWO63" s="173"/>
      <c r="MWP63" s="173"/>
      <c r="MWQ63" s="173"/>
      <c r="MWR63" s="173"/>
      <c r="MWS63" s="173"/>
      <c r="MWT63" s="173"/>
      <c r="MWU63" s="173"/>
      <c r="MWV63" s="173"/>
      <c r="MWW63" s="173"/>
      <c r="MWX63" s="173"/>
      <c r="MWY63" s="173"/>
      <c r="MWZ63" s="173"/>
      <c r="MXA63" s="173"/>
      <c r="MXB63" s="173"/>
      <c r="MXC63" s="173"/>
      <c r="MXD63" s="173"/>
      <c r="MXE63" s="173"/>
      <c r="MXF63" s="173"/>
      <c r="MXG63" s="173"/>
      <c r="MXH63" s="173"/>
      <c r="MXI63" s="173"/>
      <c r="MXJ63" s="173"/>
      <c r="MXK63" s="173"/>
      <c r="MXL63" s="173"/>
      <c r="MXM63" s="173"/>
      <c r="MXN63" s="173"/>
      <c r="MXO63" s="173"/>
      <c r="MXP63" s="173"/>
      <c r="MXQ63" s="173"/>
      <c r="MXR63" s="173"/>
      <c r="MXS63" s="173"/>
      <c r="MXT63" s="173"/>
      <c r="MXU63" s="173"/>
      <c r="MXV63" s="173"/>
      <c r="MXW63" s="173"/>
      <c r="MXX63" s="173"/>
      <c r="MXY63" s="173"/>
      <c r="MXZ63" s="173"/>
      <c r="MYA63" s="173"/>
      <c r="MYB63" s="173"/>
      <c r="MYC63" s="173"/>
      <c r="MYD63" s="173"/>
      <c r="MYE63" s="173"/>
      <c r="MYF63" s="173"/>
      <c r="MYG63" s="173"/>
      <c r="MYH63" s="173"/>
      <c r="MYI63" s="173"/>
      <c r="MYJ63" s="173"/>
      <c r="MYK63" s="173"/>
      <c r="MYL63" s="173"/>
      <c r="MYM63" s="173"/>
      <c r="MYN63" s="173"/>
      <c r="MYO63" s="173"/>
      <c r="MYP63" s="173"/>
      <c r="MYQ63" s="173"/>
      <c r="MYR63" s="173"/>
      <c r="MYS63" s="173"/>
      <c r="MYT63" s="173"/>
      <c r="MYU63" s="173"/>
      <c r="MYV63" s="173"/>
      <c r="MYW63" s="173"/>
      <c r="MYX63" s="173"/>
      <c r="MYY63" s="173"/>
      <c r="MYZ63" s="173"/>
      <c r="MZA63" s="173"/>
      <c r="MZB63" s="173"/>
      <c r="MZC63" s="173"/>
      <c r="MZD63" s="173"/>
      <c r="MZE63" s="173"/>
      <c r="MZF63" s="173"/>
      <c r="MZG63" s="173"/>
      <c r="MZH63" s="173"/>
      <c r="MZI63" s="173"/>
      <c r="MZJ63" s="173"/>
      <c r="MZK63" s="173"/>
      <c r="MZL63" s="173"/>
      <c r="MZM63" s="173"/>
      <c r="MZN63" s="173"/>
      <c r="MZO63" s="173"/>
      <c r="MZP63" s="173"/>
      <c r="MZQ63" s="173"/>
      <c r="MZR63" s="173"/>
      <c r="MZS63" s="173"/>
      <c r="MZT63" s="173"/>
      <c r="MZU63" s="173"/>
      <c r="MZV63" s="173"/>
      <c r="MZW63" s="173"/>
      <c r="MZX63" s="173"/>
      <c r="MZY63" s="173"/>
      <c r="MZZ63" s="173"/>
      <c r="NAA63" s="173"/>
      <c r="NAB63" s="173"/>
      <c r="NAC63" s="173"/>
      <c r="NAD63" s="173"/>
      <c r="NAE63" s="173"/>
      <c r="NAF63" s="173"/>
      <c r="NAG63" s="173"/>
      <c r="NAH63" s="173"/>
      <c r="NAI63" s="173"/>
      <c r="NAJ63" s="173"/>
      <c r="NAK63" s="173"/>
      <c r="NAL63" s="173"/>
      <c r="NAM63" s="173"/>
      <c r="NAN63" s="173"/>
      <c r="NAO63" s="173"/>
      <c r="NAP63" s="173"/>
      <c r="NAQ63" s="173"/>
      <c r="NAR63" s="173"/>
      <c r="NAS63" s="173"/>
      <c r="NAT63" s="173"/>
      <c r="NAU63" s="173"/>
      <c r="NAV63" s="173"/>
      <c r="NAW63" s="173"/>
      <c r="NAX63" s="173"/>
      <c r="NAY63" s="173"/>
      <c r="NAZ63" s="173"/>
      <c r="NBA63" s="173"/>
      <c r="NBB63" s="173"/>
      <c r="NBC63" s="173"/>
      <c r="NBD63" s="173"/>
      <c r="NBE63" s="173"/>
      <c r="NBF63" s="173"/>
      <c r="NBG63" s="173"/>
      <c r="NBH63" s="173"/>
      <c r="NBI63" s="173"/>
      <c r="NBJ63" s="173"/>
      <c r="NBK63" s="173"/>
      <c r="NBL63" s="173"/>
      <c r="NBM63" s="173"/>
      <c r="NBN63" s="173"/>
      <c r="NBO63" s="173"/>
      <c r="NBP63" s="173"/>
      <c r="NBQ63" s="173"/>
      <c r="NBR63" s="173"/>
      <c r="NBS63" s="173"/>
      <c r="NBT63" s="173"/>
      <c r="NBU63" s="173"/>
      <c r="NBV63" s="173"/>
      <c r="NBW63" s="173"/>
      <c r="NBX63" s="173"/>
      <c r="NBY63" s="173"/>
      <c r="NBZ63" s="173"/>
      <c r="NCA63" s="173"/>
      <c r="NCB63" s="173"/>
      <c r="NCC63" s="173"/>
      <c r="NCD63" s="173"/>
      <c r="NCE63" s="173"/>
      <c r="NCF63" s="173"/>
      <c r="NCG63" s="173"/>
      <c r="NCH63" s="173"/>
      <c r="NCI63" s="173"/>
      <c r="NCJ63" s="173"/>
      <c r="NCK63" s="173"/>
      <c r="NCL63" s="173"/>
      <c r="NCM63" s="173"/>
      <c r="NCN63" s="173"/>
      <c r="NCO63" s="173"/>
      <c r="NCP63" s="173"/>
      <c r="NCQ63" s="173"/>
      <c r="NCR63" s="173"/>
      <c r="NCS63" s="173"/>
      <c r="NCT63" s="173"/>
      <c r="NCU63" s="173"/>
      <c r="NCV63" s="173"/>
      <c r="NCW63" s="173"/>
      <c r="NCX63" s="173"/>
      <c r="NCY63" s="173"/>
      <c r="NCZ63" s="173"/>
      <c r="NDA63" s="173"/>
      <c r="NDB63" s="173"/>
      <c r="NDC63" s="173"/>
      <c r="NDD63" s="173"/>
      <c r="NDE63" s="173"/>
      <c r="NDF63" s="173"/>
      <c r="NDG63" s="173"/>
      <c r="NDH63" s="173"/>
      <c r="NDI63" s="173"/>
      <c r="NDJ63" s="173"/>
      <c r="NDK63" s="173"/>
      <c r="NDL63" s="173"/>
      <c r="NDM63" s="173"/>
      <c r="NDN63" s="173"/>
      <c r="NDO63" s="173"/>
      <c r="NDP63" s="173"/>
      <c r="NDQ63" s="173"/>
      <c r="NDR63" s="173"/>
      <c r="NDS63" s="173"/>
      <c r="NDT63" s="173"/>
      <c r="NDU63" s="173"/>
      <c r="NDV63" s="173"/>
      <c r="NDW63" s="173"/>
      <c r="NDX63" s="173"/>
      <c r="NDY63" s="173"/>
      <c r="NDZ63" s="173"/>
      <c r="NEA63" s="173"/>
      <c r="NEB63" s="173"/>
      <c r="NEC63" s="173"/>
      <c r="NED63" s="173"/>
      <c r="NEE63" s="173"/>
      <c r="NEF63" s="173"/>
      <c r="NEG63" s="173"/>
      <c r="NEH63" s="173"/>
      <c r="NEI63" s="173"/>
      <c r="NEJ63" s="173"/>
      <c r="NEK63" s="173"/>
      <c r="NEL63" s="173"/>
      <c r="NEM63" s="173"/>
      <c r="NEN63" s="173"/>
      <c r="NEO63" s="173"/>
      <c r="NEP63" s="173"/>
      <c r="NEQ63" s="173"/>
      <c r="NER63" s="173"/>
      <c r="NES63" s="173"/>
      <c r="NET63" s="173"/>
      <c r="NEU63" s="173"/>
      <c r="NEV63" s="173"/>
      <c r="NEW63" s="173"/>
      <c r="NEX63" s="173"/>
      <c r="NEY63" s="173"/>
      <c r="NEZ63" s="173"/>
      <c r="NFA63" s="173"/>
      <c r="NFB63" s="173"/>
      <c r="NFC63" s="173"/>
      <c r="NFD63" s="173"/>
      <c r="NFE63" s="173"/>
      <c r="NFF63" s="173"/>
      <c r="NFG63" s="173"/>
      <c r="NFH63" s="173"/>
      <c r="NFI63" s="173"/>
      <c r="NFJ63" s="173"/>
      <c r="NFK63" s="173"/>
      <c r="NFL63" s="173"/>
      <c r="NFM63" s="173"/>
      <c r="NFN63" s="173"/>
      <c r="NFO63" s="173"/>
      <c r="NFP63" s="173"/>
      <c r="NFQ63" s="173"/>
      <c r="NFR63" s="173"/>
      <c r="NFS63" s="173"/>
      <c r="NFT63" s="173"/>
      <c r="NFU63" s="173"/>
      <c r="NFV63" s="173"/>
      <c r="NFW63" s="173"/>
      <c r="NFX63" s="173"/>
      <c r="NFY63" s="173"/>
      <c r="NFZ63" s="173"/>
      <c r="NGA63" s="173"/>
      <c r="NGB63" s="173"/>
      <c r="NGC63" s="173"/>
      <c r="NGD63" s="173"/>
      <c r="NGE63" s="173"/>
      <c r="NGF63" s="173"/>
      <c r="NGG63" s="173"/>
      <c r="NGH63" s="173"/>
      <c r="NGI63" s="173"/>
      <c r="NGJ63" s="173"/>
      <c r="NGK63" s="173"/>
      <c r="NGL63" s="173"/>
      <c r="NGM63" s="173"/>
      <c r="NGN63" s="173"/>
      <c r="NGO63" s="173"/>
      <c r="NGP63" s="173"/>
      <c r="NGQ63" s="173"/>
      <c r="NGR63" s="173"/>
      <c r="NGS63" s="173"/>
      <c r="NGT63" s="173"/>
      <c r="NGU63" s="173"/>
      <c r="NGV63" s="173"/>
      <c r="NGW63" s="173"/>
      <c r="NGX63" s="173"/>
      <c r="NGY63" s="173"/>
      <c r="NGZ63" s="173"/>
      <c r="NHA63" s="173"/>
      <c r="NHB63" s="173"/>
      <c r="NHC63" s="173"/>
      <c r="NHD63" s="173"/>
      <c r="NHE63" s="173"/>
      <c r="NHF63" s="173"/>
      <c r="NHG63" s="173"/>
      <c r="NHH63" s="173"/>
      <c r="NHI63" s="173"/>
      <c r="NHJ63" s="173"/>
      <c r="NHK63" s="173"/>
      <c r="NHL63" s="173"/>
      <c r="NHM63" s="173"/>
      <c r="NHN63" s="173"/>
      <c r="NHO63" s="173"/>
      <c r="NHP63" s="173"/>
      <c r="NHQ63" s="173"/>
      <c r="NHR63" s="173"/>
      <c r="NHS63" s="173"/>
      <c r="NHT63" s="173"/>
      <c r="NHU63" s="173"/>
      <c r="NHV63" s="173"/>
      <c r="NHW63" s="173"/>
      <c r="NHX63" s="173"/>
      <c r="NHY63" s="173"/>
      <c r="NHZ63" s="173"/>
      <c r="NIA63" s="173"/>
      <c r="NIB63" s="173"/>
      <c r="NIC63" s="173"/>
      <c r="NID63" s="173"/>
      <c r="NIE63" s="173"/>
      <c r="NIF63" s="173"/>
      <c r="NIG63" s="173"/>
      <c r="NIH63" s="173"/>
      <c r="NII63" s="173"/>
      <c r="NIJ63" s="173"/>
      <c r="NIK63" s="173"/>
      <c r="NIL63" s="173"/>
      <c r="NIM63" s="173"/>
      <c r="NIN63" s="173"/>
      <c r="NIO63" s="173"/>
      <c r="NIP63" s="173"/>
      <c r="NIQ63" s="173"/>
      <c r="NIR63" s="173"/>
      <c r="NIS63" s="173"/>
      <c r="NIT63" s="173"/>
      <c r="NIU63" s="173"/>
      <c r="NIV63" s="173"/>
      <c r="NIW63" s="173"/>
      <c r="NIX63" s="173"/>
      <c r="NIY63" s="173"/>
      <c r="NIZ63" s="173"/>
      <c r="NJA63" s="173"/>
      <c r="NJB63" s="173"/>
      <c r="NJC63" s="173"/>
      <c r="NJD63" s="173"/>
      <c r="NJE63" s="173"/>
      <c r="NJF63" s="173"/>
      <c r="NJG63" s="173"/>
      <c r="NJH63" s="173"/>
      <c r="NJI63" s="173"/>
      <c r="NJJ63" s="173"/>
      <c r="NJK63" s="173"/>
      <c r="NJL63" s="173"/>
      <c r="NJM63" s="173"/>
      <c r="NJN63" s="173"/>
      <c r="NJO63" s="173"/>
      <c r="NJP63" s="173"/>
      <c r="NJQ63" s="173"/>
      <c r="NJR63" s="173"/>
      <c r="NJS63" s="173"/>
      <c r="NJT63" s="173"/>
      <c r="NJU63" s="173"/>
      <c r="NJV63" s="173"/>
      <c r="NJW63" s="173"/>
      <c r="NJX63" s="173"/>
      <c r="NJY63" s="173"/>
      <c r="NJZ63" s="173"/>
      <c r="NKA63" s="173"/>
      <c r="NKB63" s="173"/>
      <c r="NKC63" s="173"/>
      <c r="NKD63" s="173"/>
      <c r="NKE63" s="173"/>
      <c r="NKF63" s="173"/>
      <c r="NKG63" s="173"/>
      <c r="NKH63" s="173"/>
      <c r="NKI63" s="173"/>
      <c r="NKJ63" s="173"/>
      <c r="NKK63" s="173"/>
      <c r="NKL63" s="173"/>
      <c r="NKM63" s="173"/>
      <c r="NKN63" s="173"/>
      <c r="NKO63" s="173"/>
      <c r="NKP63" s="173"/>
      <c r="NKQ63" s="173"/>
      <c r="NKR63" s="173"/>
      <c r="NKS63" s="173"/>
      <c r="NKT63" s="173"/>
      <c r="NKU63" s="173"/>
      <c r="NKV63" s="173"/>
      <c r="NKW63" s="173"/>
      <c r="NKX63" s="173"/>
      <c r="NKY63" s="173"/>
      <c r="NKZ63" s="173"/>
      <c r="NLA63" s="173"/>
      <c r="NLB63" s="173"/>
      <c r="NLC63" s="173"/>
      <c r="NLD63" s="173"/>
      <c r="NLE63" s="173"/>
      <c r="NLF63" s="173"/>
      <c r="NLG63" s="173"/>
      <c r="NLH63" s="173"/>
      <c r="NLI63" s="173"/>
      <c r="NLJ63" s="173"/>
      <c r="NLK63" s="173"/>
      <c r="NLL63" s="173"/>
      <c r="NLM63" s="173"/>
      <c r="NLN63" s="173"/>
      <c r="NLO63" s="173"/>
      <c r="NLP63" s="173"/>
      <c r="NLQ63" s="173"/>
      <c r="NLR63" s="173"/>
      <c r="NLS63" s="173"/>
      <c r="NLT63" s="173"/>
      <c r="NLU63" s="173"/>
      <c r="NLV63" s="173"/>
      <c r="NLW63" s="173"/>
      <c r="NLX63" s="173"/>
      <c r="NLY63" s="173"/>
      <c r="NLZ63" s="173"/>
      <c r="NMA63" s="173"/>
      <c r="NMB63" s="173"/>
      <c r="NMC63" s="173"/>
      <c r="NMD63" s="173"/>
      <c r="NME63" s="173"/>
      <c r="NMF63" s="173"/>
      <c r="NMG63" s="173"/>
      <c r="NMH63" s="173"/>
      <c r="NMI63" s="173"/>
      <c r="NMJ63" s="173"/>
      <c r="NMK63" s="173"/>
      <c r="NML63" s="173"/>
      <c r="NMM63" s="173"/>
      <c r="NMN63" s="173"/>
      <c r="NMO63" s="173"/>
      <c r="NMP63" s="173"/>
      <c r="NMQ63" s="173"/>
      <c r="NMR63" s="173"/>
      <c r="NMS63" s="173"/>
      <c r="NMT63" s="173"/>
      <c r="NMU63" s="173"/>
      <c r="NMV63" s="173"/>
      <c r="NMW63" s="173"/>
      <c r="NMX63" s="173"/>
      <c r="NMY63" s="173"/>
      <c r="NMZ63" s="173"/>
      <c r="NNA63" s="173"/>
      <c r="NNB63" s="173"/>
      <c r="NNC63" s="173"/>
      <c r="NND63" s="173"/>
      <c r="NNE63" s="173"/>
      <c r="NNF63" s="173"/>
      <c r="NNG63" s="173"/>
      <c r="NNH63" s="173"/>
      <c r="NNI63" s="173"/>
      <c r="NNJ63" s="173"/>
      <c r="NNK63" s="173"/>
      <c r="NNL63" s="173"/>
      <c r="NNM63" s="173"/>
      <c r="NNN63" s="173"/>
      <c r="NNO63" s="173"/>
      <c r="NNP63" s="173"/>
      <c r="NNQ63" s="173"/>
      <c r="NNR63" s="173"/>
      <c r="NNS63" s="173"/>
      <c r="NNT63" s="173"/>
      <c r="NNU63" s="173"/>
      <c r="NNV63" s="173"/>
      <c r="NNW63" s="173"/>
      <c r="NNX63" s="173"/>
      <c r="NNY63" s="173"/>
      <c r="NNZ63" s="173"/>
      <c r="NOA63" s="173"/>
      <c r="NOB63" s="173"/>
      <c r="NOC63" s="173"/>
      <c r="NOD63" s="173"/>
      <c r="NOE63" s="173"/>
      <c r="NOF63" s="173"/>
      <c r="NOG63" s="173"/>
      <c r="NOH63" s="173"/>
      <c r="NOI63" s="173"/>
      <c r="NOJ63" s="173"/>
      <c r="NOK63" s="173"/>
      <c r="NOL63" s="173"/>
      <c r="NOM63" s="173"/>
      <c r="NON63" s="173"/>
      <c r="NOO63" s="173"/>
      <c r="NOP63" s="173"/>
      <c r="NOQ63" s="173"/>
      <c r="NOR63" s="173"/>
      <c r="NOS63" s="173"/>
      <c r="NOT63" s="173"/>
      <c r="NOU63" s="173"/>
      <c r="NOV63" s="173"/>
      <c r="NOW63" s="173"/>
      <c r="NOX63" s="173"/>
      <c r="NOY63" s="173"/>
      <c r="NOZ63" s="173"/>
      <c r="NPA63" s="173"/>
      <c r="NPB63" s="173"/>
      <c r="NPC63" s="173"/>
      <c r="NPD63" s="173"/>
      <c r="NPE63" s="173"/>
      <c r="NPF63" s="173"/>
      <c r="NPG63" s="173"/>
      <c r="NPH63" s="173"/>
      <c r="NPI63" s="173"/>
      <c r="NPJ63" s="173"/>
      <c r="NPK63" s="173"/>
      <c r="NPL63" s="173"/>
      <c r="NPM63" s="173"/>
      <c r="NPN63" s="173"/>
      <c r="NPO63" s="173"/>
      <c r="NPP63" s="173"/>
      <c r="NPQ63" s="173"/>
      <c r="NPR63" s="173"/>
      <c r="NPS63" s="173"/>
      <c r="NPT63" s="173"/>
      <c r="NPU63" s="173"/>
      <c r="NPV63" s="173"/>
      <c r="NPW63" s="173"/>
      <c r="NPX63" s="173"/>
      <c r="NPY63" s="173"/>
      <c r="NPZ63" s="173"/>
      <c r="NQA63" s="173"/>
      <c r="NQB63" s="173"/>
      <c r="NQC63" s="173"/>
      <c r="NQD63" s="173"/>
      <c r="NQE63" s="173"/>
      <c r="NQF63" s="173"/>
      <c r="NQG63" s="173"/>
      <c r="NQH63" s="173"/>
      <c r="NQI63" s="173"/>
      <c r="NQJ63" s="173"/>
      <c r="NQK63" s="173"/>
      <c r="NQL63" s="173"/>
      <c r="NQM63" s="173"/>
      <c r="NQN63" s="173"/>
      <c r="NQO63" s="173"/>
      <c r="NQP63" s="173"/>
      <c r="NQQ63" s="173"/>
      <c r="NQR63" s="173"/>
      <c r="NQS63" s="173"/>
      <c r="NQT63" s="173"/>
      <c r="NQU63" s="173"/>
      <c r="NQV63" s="173"/>
      <c r="NQW63" s="173"/>
      <c r="NQX63" s="173"/>
      <c r="NQY63" s="173"/>
      <c r="NQZ63" s="173"/>
      <c r="NRA63" s="173"/>
      <c r="NRB63" s="173"/>
      <c r="NRC63" s="173"/>
      <c r="NRD63" s="173"/>
      <c r="NRE63" s="173"/>
      <c r="NRF63" s="173"/>
      <c r="NRG63" s="173"/>
      <c r="NRH63" s="173"/>
      <c r="NRI63" s="173"/>
      <c r="NRJ63" s="173"/>
      <c r="NRK63" s="173"/>
      <c r="NRL63" s="173"/>
      <c r="NRM63" s="173"/>
      <c r="NRN63" s="173"/>
      <c r="NRO63" s="173"/>
      <c r="NRP63" s="173"/>
      <c r="NRQ63" s="173"/>
      <c r="NRR63" s="173"/>
      <c r="NRS63" s="173"/>
      <c r="NRT63" s="173"/>
      <c r="NRU63" s="173"/>
      <c r="NRV63" s="173"/>
      <c r="NRW63" s="173"/>
      <c r="NRX63" s="173"/>
      <c r="NRY63" s="173"/>
      <c r="NRZ63" s="173"/>
      <c r="NSA63" s="173"/>
      <c r="NSB63" s="173"/>
      <c r="NSC63" s="173"/>
      <c r="NSD63" s="173"/>
      <c r="NSE63" s="173"/>
      <c r="NSF63" s="173"/>
      <c r="NSG63" s="173"/>
      <c r="NSH63" s="173"/>
      <c r="NSI63" s="173"/>
      <c r="NSJ63" s="173"/>
      <c r="NSK63" s="173"/>
      <c r="NSL63" s="173"/>
      <c r="NSM63" s="173"/>
      <c r="NSN63" s="173"/>
      <c r="NSO63" s="173"/>
      <c r="NSP63" s="173"/>
      <c r="NSQ63" s="173"/>
      <c r="NSR63" s="173"/>
      <c r="NSS63" s="173"/>
      <c r="NST63" s="173"/>
      <c r="NSU63" s="173"/>
      <c r="NSV63" s="173"/>
      <c r="NSW63" s="173"/>
      <c r="NSX63" s="173"/>
      <c r="NSY63" s="173"/>
      <c r="NSZ63" s="173"/>
      <c r="NTA63" s="173"/>
      <c r="NTB63" s="173"/>
      <c r="NTC63" s="173"/>
      <c r="NTD63" s="173"/>
      <c r="NTE63" s="173"/>
      <c r="NTF63" s="173"/>
      <c r="NTG63" s="173"/>
      <c r="NTH63" s="173"/>
      <c r="NTI63" s="173"/>
      <c r="NTJ63" s="173"/>
      <c r="NTK63" s="173"/>
      <c r="NTL63" s="173"/>
      <c r="NTM63" s="173"/>
      <c r="NTN63" s="173"/>
      <c r="NTO63" s="173"/>
      <c r="NTP63" s="173"/>
      <c r="NTQ63" s="173"/>
      <c r="NTR63" s="173"/>
      <c r="NTS63" s="173"/>
      <c r="NTT63" s="173"/>
      <c r="NTU63" s="173"/>
      <c r="NTV63" s="173"/>
      <c r="NTW63" s="173"/>
      <c r="NTX63" s="173"/>
      <c r="NTY63" s="173"/>
      <c r="NTZ63" s="173"/>
      <c r="NUA63" s="173"/>
      <c r="NUB63" s="173"/>
      <c r="NUC63" s="173"/>
      <c r="NUD63" s="173"/>
      <c r="NUE63" s="173"/>
      <c r="NUF63" s="173"/>
      <c r="NUG63" s="173"/>
      <c r="NUH63" s="173"/>
      <c r="NUI63" s="173"/>
      <c r="NUJ63" s="173"/>
      <c r="NUK63" s="173"/>
      <c r="NUL63" s="173"/>
      <c r="NUM63" s="173"/>
      <c r="NUN63" s="173"/>
      <c r="NUO63" s="173"/>
      <c r="NUP63" s="173"/>
      <c r="NUQ63" s="173"/>
      <c r="NUR63" s="173"/>
      <c r="NUS63" s="173"/>
      <c r="NUT63" s="173"/>
      <c r="NUU63" s="173"/>
      <c r="NUV63" s="173"/>
      <c r="NUW63" s="173"/>
      <c r="NUX63" s="173"/>
      <c r="NUY63" s="173"/>
      <c r="NUZ63" s="173"/>
      <c r="NVA63" s="173"/>
      <c r="NVB63" s="173"/>
      <c r="NVC63" s="173"/>
      <c r="NVD63" s="173"/>
      <c r="NVE63" s="173"/>
      <c r="NVF63" s="173"/>
      <c r="NVG63" s="173"/>
      <c r="NVH63" s="173"/>
      <c r="NVI63" s="173"/>
      <c r="NVJ63" s="173"/>
      <c r="NVK63" s="173"/>
      <c r="NVL63" s="173"/>
      <c r="NVM63" s="173"/>
      <c r="NVN63" s="173"/>
      <c r="NVO63" s="173"/>
      <c r="NVP63" s="173"/>
      <c r="NVQ63" s="173"/>
      <c r="NVR63" s="173"/>
      <c r="NVS63" s="173"/>
      <c r="NVT63" s="173"/>
      <c r="NVU63" s="173"/>
      <c r="NVV63" s="173"/>
      <c r="NVW63" s="173"/>
      <c r="NVX63" s="173"/>
      <c r="NVY63" s="173"/>
      <c r="NVZ63" s="173"/>
      <c r="NWA63" s="173"/>
      <c r="NWB63" s="173"/>
      <c r="NWC63" s="173"/>
      <c r="NWD63" s="173"/>
      <c r="NWE63" s="173"/>
      <c r="NWF63" s="173"/>
      <c r="NWG63" s="173"/>
      <c r="NWH63" s="173"/>
      <c r="NWI63" s="173"/>
      <c r="NWJ63" s="173"/>
      <c r="NWK63" s="173"/>
      <c r="NWL63" s="173"/>
      <c r="NWM63" s="173"/>
      <c r="NWN63" s="173"/>
      <c r="NWO63" s="173"/>
      <c r="NWP63" s="173"/>
      <c r="NWQ63" s="173"/>
      <c r="NWR63" s="173"/>
      <c r="NWS63" s="173"/>
      <c r="NWT63" s="173"/>
      <c r="NWU63" s="173"/>
      <c r="NWV63" s="173"/>
      <c r="NWW63" s="173"/>
      <c r="NWX63" s="173"/>
      <c r="NWY63" s="173"/>
      <c r="NWZ63" s="173"/>
      <c r="NXA63" s="173"/>
      <c r="NXB63" s="173"/>
      <c r="NXC63" s="173"/>
      <c r="NXD63" s="173"/>
      <c r="NXE63" s="173"/>
      <c r="NXF63" s="173"/>
      <c r="NXG63" s="173"/>
      <c r="NXH63" s="173"/>
      <c r="NXI63" s="173"/>
      <c r="NXJ63" s="173"/>
      <c r="NXK63" s="173"/>
      <c r="NXL63" s="173"/>
      <c r="NXM63" s="173"/>
      <c r="NXN63" s="173"/>
      <c r="NXO63" s="173"/>
      <c r="NXP63" s="173"/>
      <c r="NXQ63" s="173"/>
      <c r="NXR63" s="173"/>
      <c r="NXS63" s="173"/>
      <c r="NXT63" s="173"/>
      <c r="NXU63" s="173"/>
      <c r="NXV63" s="173"/>
      <c r="NXW63" s="173"/>
      <c r="NXX63" s="173"/>
      <c r="NXY63" s="173"/>
      <c r="NXZ63" s="173"/>
      <c r="NYA63" s="173"/>
      <c r="NYB63" s="173"/>
      <c r="NYC63" s="173"/>
      <c r="NYD63" s="173"/>
      <c r="NYE63" s="173"/>
      <c r="NYF63" s="173"/>
      <c r="NYG63" s="173"/>
      <c r="NYH63" s="173"/>
      <c r="NYI63" s="173"/>
      <c r="NYJ63" s="173"/>
      <c r="NYK63" s="173"/>
      <c r="NYL63" s="173"/>
      <c r="NYM63" s="173"/>
      <c r="NYN63" s="173"/>
      <c r="NYO63" s="173"/>
      <c r="NYP63" s="173"/>
      <c r="NYQ63" s="173"/>
      <c r="NYR63" s="173"/>
      <c r="NYS63" s="173"/>
      <c r="NYT63" s="173"/>
      <c r="NYU63" s="173"/>
      <c r="NYV63" s="173"/>
      <c r="NYW63" s="173"/>
      <c r="NYX63" s="173"/>
      <c r="NYY63" s="173"/>
      <c r="NYZ63" s="173"/>
      <c r="NZA63" s="173"/>
      <c r="NZB63" s="173"/>
      <c r="NZC63" s="173"/>
      <c r="NZD63" s="173"/>
      <c r="NZE63" s="173"/>
      <c r="NZF63" s="173"/>
      <c r="NZG63" s="173"/>
      <c r="NZH63" s="173"/>
      <c r="NZI63" s="173"/>
      <c r="NZJ63" s="173"/>
      <c r="NZK63" s="173"/>
      <c r="NZL63" s="173"/>
      <c r="NZM63" s="173"/>
      <c r="NZN63" s="173"/>
      <c r="NZO63" s="173"/>
      <c r="NZP63" s="173"/>
      <c r="NZQ63" s="173"/>
      <c r="NZR63" s="173"/>
      <c r="NZS63" s="173"/>
      <c r="NZT63" s="173"/>
      <c r="NZU63" s="173"/>
      <c r="NZV63" s="173"/>
      <c r="NZW63" s="173"/>
      <c r="NZX63" s="173"/>
      <c r="NZY63" s="173"/>
      <c r="NZZ63" s="173"/>
      <c r="OAA63" s="173"/>
      <c r="OAB63" s="173"/>
      <c r="OAC63" s="173"/>
      <c r="OAD63" s="173"/>
      <c r="OAE63" s="173"/>
      <c r="OAF63" s="173"/>
      <c r="OAG63" s="173"/>
      <c r="OAH63" s="173"/>
      <c r="OAI63" s="173"/>
      <c r="OAJ63" s="173"/>
      <c r="OAK63" s="173"/>
      <c r="OAL63" s="173"/>
      <c r="OAM63" s="173"/>
      <c r="OAN63" s="173"/>
      <c r="OAO63" s="173"/>
      <c r="OAP63" s="173"/>
      <c r="OAQ63" s="173"/>
      <c r="OAR63" s="173"/>
      <c r="OAS63" s="173"/>
      <c r="OAT63" s="173"/>
      <c r="OAU63" s="173"/>
      <c r="OAV63" s="173"/>
      <c r="OAW63" s="173"/>
      <c r="OAX63" s="173"/>
      <c r="OAY63" s="173"/>
      <c r="OAZ63" s="173"/>
      <c r="OBA63" s="173"/>
      <c r="OBB63" s="173"/>
      <c r="OBC63" s="173"/>
      <c r="OBD63" s="173"/>
      <c r="OBE63" s="173"/>
      <c r="OBF63" s="173"/>
      <c r="OBG63" s="173"/>
      <c r="OBH63" s="173"/>
      <c r="OBI63" s="173"/>
      <c r="OBJ63" s="173"/>
      <c r="OBK63" s="173"/>
      <c r="OBL63" s="173"/>
      <c r="OBM63" s="173"/>
      <c r="OBN63" s="173"/>
      <c r="OBO63" s="173"/>
      <c r="OBP63" s="173"/>
      <c r="OBQ63" s="173"/>
      <c r="OBR63" s="173"/>
      <c r="OBS63" s="173"/>
      <c r="OBT63" s="173"/>
      <c r="OBU63" s="173"/>
      <c r="OBV63" s="173"/>
      <c r="OBW63" s="173"/>
      <c r="OBX63" s="173"/>
      <c r="OBY63" s="173"/>
      <c r="OBZ63" s="173"/>
      <c r="OCA63" s="173"/>
      <c r="OCB63" s="173"/>
      <c r="OCC63" s="173"/>
      <c r="OCD63" s="173"/>
      <c r="OCE63" s="173"/>
      <c r="OCF63" s="173"/>
      <c r="OCG63" s="173"/>
      <c r="OCH63" s="173"/>
      <c r="OCI63" s="173"/>
      <c r="OCJ63" s="173"/>
      <c r="OCK63" s="173"/>
      <c r="OCL63" s="173"/>
      <c r="OCM63" s="173"/>
      <c r="OCN63" s="173"/>
      <c r="OCO63" s="173"/>
      <c r="OCP63" s="173"/>
      <c r="OCQ63" s="173"/>
      <c r="OCR63" s="173"/>
      <c r="OCS63" s="173"/>
      <c r="OCT63" s="173"/>
      <c r="OCU63" s="173"/>
      <c r="OCV63" s="173"/>
      <c r="OCW63" s="173"/>
      <c r="OCX63" s="173"/>
      <c r="OCY63" s="173"/>
      <c r="OCZ63" s="173"/>
      <c r="ODA63" s="173"/>
      <c r="ODB63" s="173"/>
      <c r="ODC63" s="173"/>
      <c r="ODD63" s="173"/>
      <c r="ODE63" s="173"/>
      <c r="ODF63" s="173"/>
      <c r="ODG63" s="173"/>
      <c r="ODH63" s="173"/>
      <c r="ODI63" s="173"/>
      <c r="ODJ63" s="173"/>
      <c r="ODK63" s="173"/>
      <c r="ODL63" s="173"/>
      <c r="ODM63" s="173"/>
      <c r="ODN63" s="173"/>
      <c r="ODO63" s="173"/>
      <c r="ODP63" s="173"/>
      <c r="ODQ63" s="173"/>
      <c r="ODR63" s="173"/>
      <c r="ODS63" s="173"/>
      <c r="ODT63" s="173"/>
      <c r="ODU63" s="173"/>
      <c r="ODV63" s="173"/>
      <c r="ODW63" s="173"/>
      <c r="ODX63" s="173"/>
      <c r="ODY63" s="173"/>
      <c r="ODZ63" s="173"/>
      <c r="OEA63" s="173"/>
      <c r="OEB63" s="173"/>
      <c r="OEC63" s="173"/>
      <c r="OED63" s="173"/>
      <c r="OEE63" s="173"/>
      <c r="OEF63" s="173"/>
      <c r="OEG63" s="173"/>
      <c r="OEH63" s="173"/>
      <c r="OEI63" s="173"/>
      <c r="OEJ63" s="173"/>
      <c r="OEK63" s="173"/>
      <c r="OEL63" s="173"/>
      <c r="OEM63" s="173"/>
      <c r="OEN63" s="173"/>
      <c r="OEO63" s="173"/>
      <c r="OEP63" s="173"/>
      <c r="OEQ63" s="173"/>
      <c r="OER63" s="173"/>
      <c r="OES63" s="173"/>
      <c r="OET63" s="173"/>
      <c r="OEU63" s="173"/>
      <c r="OEV63" s="173"/>
      <c r="OEW63" s="173"/>
      <c r="OEX63" s="173"/>
      <c r="OEY63" s="173"/>
      <c r="OEZ63" s="173"/>
      <c r="OFA63" s="173"/>
      <c r="OFB63" s="173"/>
      <c r="OFC63" s="173"/>
      <c r="OFD63" s="173"/>
      <c r="OFE63" s="173"/>
      <c r="OFF63" s="173"/>
      <c r="OFG63" s="173"/>
      <c r="OFH63" s="173"/>
      <c r="OFI63" s="173"/>
      <c r="OFJ63" s="173"/>
      <c r="OFK63" s="173"/>
      <c r="OFL63" s="173"/>
      <c r="OFM63" s="173"/>
      <c r="OFN63" s="173"/>
      <c r="OFO63" s="173"/>
      <c r="OFP63" s="173"/>
      <c r="OFQ63" s="173"/>
      <c r="OFR63" s="173"/>
      <c r="OFS63" s="173"/>
      <c r="OFT63" s="173"/>
      <c r="OFU63" s="173"/>
      <c r="OFV63" s="173"/>
      <c r="OFW63" s="173"/>
      <c r="OFX63" s="173"/>
      <c r="OFY63" s="173"/>
      <c r="OFZ63" s="173"/>
      <c r="OGA63" s="173"/>
      <c r="OGB63" s="173"/>
      <c r="OGC63" s="173"/>
      <c r="OGD63" s="173"/>
      <c r="OGE63" s="173"/>
      <c r="OGF63" s="173"/>
      <c r="OGG63" s="173"/>
      <c r="OGH63" s="173"/>
      <c r="OGI63" s="173"/>
      <c r="OGJ63" s="173"/>
      <c r="OGK63" s="173"/>
      <c r="OGL63" s="173"/>
      <c r="OGM63" s="173"/>
      <c r="OGN63" s="173"/>
      <c r="OGO63" s="173"/>
      <c r="OGP63" s="173"/>
      <c r="OGQ63" s="173"/>
      <c r="OGR63" s="173"/>
      <c r="OGS63" s="173"/>
      <c r="OGT63" s="173"/>
      <c r="OGU63" s="173"/>
      <c r="OGV63" s="173"/>
      <c r="OGW63" s="173"/>
      <c r="OGX63" s="173"/>
      <c r="OGY63" s="173"/>
      <c r="OGZ63" s="173"/>
      <c r="OHA63" s="173"/>
      <c r="OHB63" s="173"/>
      <c r="OHC63" s="173"/>
      <c r="OHD63" s="173"/>
      <c r="OHE63" s="173"/>
      <c r="OHF63" s="173"/>
      <c r="OHG63" s="173"/>
      <c r="OHH63" s="173"/>
      <c r="OHI63" s="173"/>
      <c r="OHJ63" s="173"/>
      <c r="OHK63" s="173"/>
      <c r="OHL63" s="173"/>
      <c r="OHM63" s="173"/>
      <c r="OHN63" s="173"/>
      <c r="OHO63" s="173"/>
      <c r="OHP63" s="173"/>
      <c r="OHQ63" s="173"/>
      <c r="OHR63" s="173"/>
      <c r="OHS63" s="173"/>
      <c r="OHT63" s="173"/>
      <c r="OHU63" s="173"/>
      <c r="OHV63" s="173"/>
      <c r="OHW63" s="173"/>
      <c r="OHX63" s="173"/>
      <c r="OHY63" s="173"/>
      <c r="OHZ63" s="173"/>
      <c r="OIA63" s="173"/>
      <c r="OIB63" s="173"/>
      <c r="OIC63" s="173"/>
      <c r="OID63" s="173"/>
      <c r="OIE63" s="173"/>
      <c r="OIF63" s="173"/>
      <c r="OIG63" s="173"/>
      <c r="OIH63" s="173"/>
      <c r="OII63" s="173"/>
      <c r="OIJ63" s="173"/>
      <c r="OIK63" s="173"/>
      <c r="OIL63" s="173"/>
      <c r="OIM63" s="173"/>
      <c r="OIN63" s="173"/>
      <c r="OIO63" s="173"/>
      <c r="OIP63" s="173"/>
      <c r="OIQ63" s="173"/>
      <c r="OIR63" s="173"/>
      <c r="OIS63" s="173"/>
      <c r="OIT63" s="173"/>
      <c r="OIU63" s="173"/>
      <c r="OIV63" s="173"/>
      <c r="OIW63" s="173"/>
      <c r="OIX63" s="173"/>
      <c r="OIY63" s="173"/>
      <c r="OIZ63" s="173"/>
      <c r="OJA63" s="173"/>
      <c r="OJB63" s="173"/>
      <c r="OJC63" s="173"/>
      <c r="OJD63" s="173"/>
      <c r="OJE63" s="173"/>
      <c r="OJF63" s="173"/>
      <c r="OJG63" s="173"/>
      <c r="OJH63" s="173"/>
      <c r="OJI63" s="173"/>
      <c r="OJJ63" s="173"/>
      <c r="OJK63" s="173"/>
      <c r="OJL63" s="173"/>
      <c r="OJM63" s="173"/>
      <c r="OJN63" s="173"/>
      <c r="OJO63" s="173"/>
      <c r="OJP63" s="173"/>
      <c r="OJQ63" s="173"/>
      <c r="OJR63" s="173"/>
      <c r="OJS63" s="173"/>
      <c r="OJT63" s="173"/>
      <c r="OJU63" s="173"/>
      <c r="OJV63" s="173"/>
      <c r="OJW63" s="173"/>
      <c r="OJX63" s="173"/>
      <c r="OJY63" s="173"/>
      <c r="OJZ63" s="173"/>
      <c r="OKA63" s="173"/>
      <c r="OKB63" s="173"/>
      <c r="OKC63" s="173"/>
      <c r="OKD63" s="173"/>
      <c r="OKE63" s="173"/>
      <c r="OKF63" s="173"/>
      <c r="OKG63" s="173"/>
      <c r="OKH63" s="173"/>
      <c r="OKI63" s="173"/>
      <c r="OKJ63" s="173"/>
      <c r="OKK63" s="173"/>
      <c r="OKL63" s="173"/>
      <c r="OKM63" s="173"/>
      <c r="OKN63" s="173"/>
      <c r="OKO63" s="173"/>
      <c r="OKP63" s="173"/>
      <c r="OKQ63" s="173"/>
      <c r="OKR63" s="173"/>
      <c r="OKS63" s="173"/>
      <c r="OKT63" s="173"/>
      <c r="OKU63" s="173"/>
      <c r="OKV63" s="173"/>
      <c r="OKW63" s="173"/>
      <c r="OKX63" s="173"/>
      <c r="OKY63" s="173"/>
      <c r="OKZ63" s="173"/>
      <c r="OLA63" s="173"/>
      <c r="OLB63" s="173"/>
      <c r="OLC63" s="173"/>
      <c r="OLD63" s="173"/>
      <c r="OLE63" s="173"/>
      <c r="OLF63" s="173"/>
      <c r="OLG63" s="173"/>
      <c r="OLH63" s="173"/>
      <c r="OLI63" s="173"/>
      <c r="OLJ63" s="173"/>
      <c r="OLK63" s="173"/>
      <c r="OLL63" s="173"/>
      <c r="OLM63" s="173"/>
      <c r="OLN63" s="173"/>
      <c r="OLO63" s="173"/>
      <c r="OLP63" s="173"/>
      <c r="OLQ63" s="173"/>
      <c r="OLR63" s="173"/>
      <c r="OLS63" s="173"/>
      <c r="OLT63" s="173"/>
      <c r="OLU63" s="173"/>
      <c r="OLV63" s="173"/>
      <c r="OLW63" s="173"/>
      <c r="OLX63" s="173"/>
      <c r="OLY63" s="173"/>
      <c r="OLZ63" s="173"/>
      <c r="OMA63" s="173"/>
      <c r="OMB63" s="173"/>
      <c r="OMC63" s="173"/>
      <c r="OMD63" s="173"/>
      <c r="OME63" s="173"/>
      <c r="OMF63" s="173"/>
      <c r="OMG63" s="173"/>
      <c r="OMH63" s="173"/>
      <c r="OMI63" s="173"/>
      <c r="OMJ63" s="173"/>
      <c r="OMK63" s="173"/>
      <c r="OML63" s="173"/>
      <c r="OMM63" s="173"/>
      <c r="OMN63" s="173"/>
      <c r="OMO63" s="173"/>
      <c r="OMP63" s="173"/>
      <c r="OMQ63" s="173"/>
      <c r="OMR63" s="173"/>
      <c r="OMS63" s="173"/>
      <c r="OMT63" s="173"/>
      <c r="OMU63" s="173"/>
      <c r="OMV63" s="173"/>
      <c r="OMW63" s="173"/>
      <c r="OMX63" s="173"/>
      <c r="OMY63" s="173"/>
      <c r="OMZ63" s="173"/>
      <c r="ONA63" s="173"/>
      <c r="ONB63" s="173"/>
      <c r="ONC63" s="173"/>
      <c r="OND63" s="173"/>
      <c r="ONE63" s="173"/>
      <c r="ONF63" s="173"/>
      <c r="ONG63" s="173"/>
      <c r="ONH63" s="173"/>
      <c r="ONI63" s="173"/>
      <c r="ONJ63" s="173"/>
      <c r="ONK63" s="173"/>
      <c r="ONL63" s="173"/>
      <c r="ONM63" s="173"/>
      <c r="ONN63" s="173"/>
      <c r="ONO63" s="173"/>
      <c r="ONP63" s="173"/>
      <c r="ONQ63" s="173"/>
      <c r="ONR63" s="173"/>
      <c r="ONS63" s="173"/>
      <c r="ONT63" s="173"/>
      <c r="ONU63" s="173"/>
      <c r="ONV63" s="173"/>
      <c r="ONW63" s="173"/>
      <c r="ONX63" s="173"/>
      <c r="ONY63" s="173"/>
      <c r="ONZ63" s="173"/>
      <c r="OOA63" s="173"/>
      <c r="OOB63" s="173"/>
      <c r="OOC63" s="173"/>
      <c r="OOD63" s="173"/>
      <c r="OOE63" s="173"/>
      <c r="OOF63" s="173"/>
      <c r="OOG63" s="173"/>
      <c r="OOH63" s="173"/>
      <c r="OOI63" s="173"/>
      <c r="OOJ63" s="173"/>
      <c r="OOK63" s="173"/>
      <c r="OOL63" s="173"/>
      <c r="OOM63" s="173"/>
      <c r="OON63" s="173"/>
      <c r="OOO63" s="173"/>
      <c r="OOP63" s="173"/>
      <c r="OOQ63" s="173"/>
      <c r="OOR63" s="173"/>
      <c r="OOS63" s="173"/>
      <c r="OOT63" s="173"/>
      <c r="OOU63" s="173"/>
      <c r="OOV63" s="173"/>
      <c r="OOW63" s="173"/>
      <c r="OOX63" s="173"/>
      <c r="OOY63" s="173"/>
      <c r="OOZ63" s="173"/>
      <c r="OPA63" s="173"/>
      <c r="OPB63" s="173"/>
      <c r="OPC63" s="173"/>
      <c r="OPD63" s="173"/>
      <c r="OPE63" s="173"/>
      <c r="OPF63" s="173"/>
      <c r="OPG63" s="173"/>
      <c r="OPH63" s="173"/>
      <c r="OPI63" s="173"/>
      <c r="OPJ63" s="173"/>
      <c r="OPK63" s="173"/>
      <c r="OPL63" s="173"/>
      <c r="OPM63" s="173"/>
      <c r="OPN63" s="173"/>
      <c r="OPO63" s="173"/>
      <c r="OPP63" s="173"/>
      <c r="OPQ63" s="173"/>
      <c r="OPR63" s="173"/>
      <c r="OPS63" s="173"/>
      <c r="OPT63" s="173"/>
      <c r="OPU63" s="173"/>
      <c r="OPV63" s="173"/>
      <c r="OPW63" s="173"/>
      <c r="OPX63" s="173"/>
      <c r="OPY63" s="173"/>
      <c r="OPZ63" s="173"/>
      <c r="OQA63" s="173"/>
      <c r="OQB63" s="173"/>
      <c r="OQC63" s="173"/>
      <c r="OQD63" s="173"/>
      <c r="OQE63" s="173"/>
      <c r="OQF63" s="173"/>
      <c r="OQG63" s="173"/>
      <c r="OQH63" s="173"/>
      <c r="OQI63" s="173"/>
      <c r="OQJ63" s="173"/>
      <c r="OQK63" s="173"/>
      <c r="OQL63" s="173"/>
      <c r="OQM63" s="173"/>
      <c r="OQN63" s="173"/>
      <c r="OQO63" s="173"/>
      <c r="OQP63" s="173"/>
      <c r="OQQ63" s="173"/>
      <c r="OQR63" s="173"/>
      <c r="OQS63" s="173"/>
      <c r="OQT63" s="173"/>
      <c r="OQU63" s="173"/>
      <c r="OQV63" s="173"/>
      <c r="OQW63" s="173"/>
      <c r="OQX63" s="173"/>
      <c r="OQY63" s="173"/>
      <c r="OQZ63" s="173"/>
      <c r="ORA63" s="173"/>
      <c r="ORB63" s="173"/>
      <c r="ORC63" s="173"/>
      <c r="ORD63" s="173"/>
      <c r="ORE63" s="173"/>
      <c r="ORF63" s="173"/>
      <c r="ORG63" s="173"/>
      <c r="ORH63" s="173"/>
      <c r="ORI63" s="173"/>
      <c r="ORJ63" s="173"/>
      <c r="ORK63" s="173"/>
      <c r="ORL63" s="173"/>
      <c r="ORM63" s="173"/>
      <c r="ORN63" s="173"/>
      <c r="ORO63" s="173"/>
      <c r="ORP63" s="173"/>
      <c r="ORQ63" s="173"/>
      <c r="ORR63" s="173"/>
      <c r="ORS63" s="173"/>
      <c r="ORT63" s="173"/>
      <c r="ORU63" s="173"/>
      <c r="ORV63" s="173"/>
      <c r="ORW63" s="173"/>
      <c r="ORX63" s="173"/>
      <c r="ORY63" s="173"/>
      <c r="ORZ63" s="173"/>
      <c r="OSA63" s="173"/>
      <c r="OSB63" s="173"/>
      <c r="OSC63" s="173"/>
      <c r="OSD63" s="173"/>
      <c r="OSE63" s="173"/>
      <c r="OSF63" s="173"/>
      <c r="OSG63" s="173"/>
      <c r="OSH63" s="173"/>
      <c r="OSI63" s="173"/>
      <c r="OSJ63" s="173"/>
      <c r="OSK63" s="173"/>
      <c r="OSL63" s="173"/>
      <c r="OSM63" s="173"/>
      <c r="OSN63" s="173"/>
      <c r="OSO63" s="173"/>
      <c r="OSP63" s="173"/>
      <c r="OSQ63" s="173"/>
      <c r="OSR63" s="173"/>
      <c r="OSS63" s="173"/>
      <c r="OST63" s="173"/>
      <c r="OSU63" s="173"/>
      <c r="OSV63" s="173"/>
      <c r="OSW63" s="173"/>
      <c r="OSX63" s="173"/>
      <c r="OSY63" s="173"/>
      <c r="OSZ63" s="173"/>
      <c r="OTA63" s="173"/>
      <c r="OTB63" s="173"/>
      <c r="OTC63" s="173"/>
      <c r="OTD63" s="173"/>
      <c r="OTE63" s="173"/>
      <c r="OTF63" s="173"/>
      <c r="OTG63" s="173"/>
      <c r="OTH63" s="173"/>
      <c r="OTI63" s="173"/>
      <c r="OTJ63" s="173"/>
      <c r="OTK63" s="173"/>
      <c r="OTL63" s="173"/>
      <c r="OTM63" s="173"/>
      <c r="OTN63" s="173"/>
      <c r="OTO63" s="173"/>
      <c r="OTP63" s="173"/>
      <c r="OTQ63" s="173"/>
      <c r="OTR63" s="173"/>
      <c r="OTS63" s="173"/>
      <c r="OTT63" s="173"/>
      <c r="OTU63" s="173"/>
      <c r="OTV63" s="173"/>
      <c r="OTW63" s="173"/>
      <c r="OTX63" s="173"/>
      <c r="OTY63" s="173"/>
      <c r="OTZ63" s="173"/>
      <c r="OUA63" s="173"/>
      <c r="OUB63" s="173"/>
      <c r="OUC63" s="173"/>
      <c r="OUD63" s="173"/>
      <c r="OUE63" s="173"/>
      <c r="OUF63" s="173"/>
      <c r="OUG63" s="173"/>
      <c r="OUH63" s="173"/>
      <c r="OUI63" s="173"/>
      <c r="OUJ63" s="173"/>
      <c r="OUK63" s="173"/>
      <c r="OUL63" s="173"/>
      <c r="OUM63" s="173"/>
      <c r="OUN63" s="173"/>
      <c r="OUO63" s="173"/>
      <c r="OUP63" s="173"/>
      <c r="OUQ63" s="173"/>
      <c r="OUR63" s="173"/>
      <c r="OUS63" s="173"/>
      <c r="OUT63" s="173"/>
      <c r="OUU63" s="173"/>
      <c r="OUV63" s="173"/>
      <c r="OUW63" s="173"/>
      <c r="OUX63" s="173"/>
      <c r="OUY63" s="173"/>
      <c r="OUZ63" s="173"/>
      <c r="OVA63" s="173"/>
      <c r="OVB63" s="173"/>
      <c r="OVC63" s="173"/>
      <c r="OVD63" s="173"/>
      <c r="OVE63" s="173"/>
      <c r="OVF63" s="173"/>
      <c r="OVG63" s="173"/>
      <c r="OVH63" s="173"/>
      <c r="OVI63" s="173"/>
      <c r="OVJ63" s="173"/>
      <c r="OVK63" s="173"/>
      <c r="OVL63" s="173"/>
      <c r="OVM63" s="173"/>
      <c r="OVN63" s="173"/>
      <c r="OVO63" s="173"/>
      <c r="OVP63" s="173"/>
      <c r="OVQ63" s="173"/>
      <c r="OVR63" s="173"/>
      <c r="OVS63" s="173"/>
      <c r="OVT63" s="173"/>
      <c r="OVU63" s="173"/>
      <c r="OVV63" s="173"/>
      <c r="OVW63" s="173"/>
      <c r="OVX63" s="173"/>
      <c r="OVY63" s="173"/>
      <c r="OVZ63" s="173"/>
      <c r="OWA63" s="173"/>
      <c r="OWB63" s="173"/>
      <c r="OWC63" s="173"/>
      <c r="OWD63" s="173"/>
      <c r="OWE63" s="173"/>
      <c r="OWF63" s="173"/>
      <c r="OWG63" s="173"/>
      <c r="OWH63" s="173"/>
      <c r="OWI63" s="173"/>
      <c r="OWJ63" s="173"/>
      <c r="OWK63" s="173"/>
      <c r="OWL63" s="173"/>
      <c r="OWM63" s="173"/>
      <c r="OWN63" s="173"/>
      <c r="OWO63" s="173"/>
      <c r="OWP63" s="173"/>
      <c r="OWQ63" s="173"/>
      <c r="OWR63" s="173"/>
      <c r="OWS63" s="173"/>
      <c r="OWT63" s="173"/>
      <c r="OWU63" s="173"/>
      <c r="OWV63" s="173"/>
      <c r="OWW63" s="173"/>
      <c r="OWX63" s="173"/>
      <c r="OWY63" s="173"/>
      <c r="OWZ63" s="173"/>
      <c r="OXA63" s="173"/>
      <c r="OXB63" s="173"/>
      <c r="OXC63" s="173"/>
      <c r="OXD63" s="173"/>
      <c r="OXE63" s="173"/>
      <c r="OXF63" s="173"/>
      <c r="OXG63" s="173"/>
      <c r="OXH63" s="173"/>
      <c r="OXI63" s="173"/>
      <c r="OXJ63" s="173"/>
      <c r="OXK63" s="173"/>
      <c r="OXL63" s="173"/>
      <c r="OXM63" s="173"/>
      <c r="OXN63" s="173"/>
      <c r="OXO63" s="173"/>
      <c r="OXP63" s="173"/>
      <c r="OXQ63" s="173"/>
      <c r="OXR63" s="173"/>
      <c r="OXS63" s="173"/>
      <c r="OXT63" s="173"/>
      <c r="OXU63" s="173"/>
      <c r="OXV63" s="173"/>
      <c r="OXW63" s="173"/>
      <c r="OXX63" s="173"/>
      <c r="OXY63" s="173"/>
      <c r="OXZ63" s="173"/>
      <c r="OYA63" s="173"/>
      <c r="OYB63" s="173"/>
      <c r="OYC63" s="173"/>
      <c r="OYD63" s="173"/>
      <c r="OYE63" s="173"/>
      <c r="OYF63" s="173"/>
      <c r="OYG63" s="173"/>
      <c r="OYH63" s="173"/>
      <c r="OYI63" s="173"/>
      <c r="OYJ63" s="173"/>
      <c r="OYK63" s="173"/>
      <c r="OYL63" s="173"/>
      <c r="OYM63" s="173"/>
      <c r="OYN63" s="173"/>
      <c r="OYO63" s="173"/>
      <c r="OYP63" s="173"/>
      <c r="OYQ63" s="173"/>
      <c r="OYR63" s="173"/>
      <c r="OYS63" s="173"/>
      <c r="OYT63" s="173"/>
      <c r="OYU63" s="173"/>
      <c r="OYV63" s="173"/>
      <c r="OYW63" s="173"/>
      <c r="OYX63" s="173"/>
      <c r="OYY63" s="173"/>
      <c r="OYZ63" s="173"/>
      <c r="OZA63" s="173"/>
      <c r="OZB63" s="173"/>
      <c r="OZC63" s="173"/>
      <c r="OZD63" s="173"/>
      <c r="OZE63" s="173"/>
      <c r="OZF63" s="173"/>
      <c r="OZG63" s="173"/>
      <c r="OZH63" s="173"/>
      <c r="OZI63" s="173"/>
      <c r="OZJ63" s="173"/>
      <c r="OZK63" s="173"/>
      <c r="OZL63" s="173"/>
      <c r="OZM63" s="173"/>
      <c r="OZN63" s="173"/>
      <c r="OZO63" s="173"/>
      <c r="OZP63" s="173"/>
      <c r="OZQ63" s="173"/>
      <c r="OZR63" s="173"/>
      <c r="OZS63" s="173"/>
      <c r="OZT63" s="173"/>
      <c r="OZU63" s="173"/>
      <c r="OZV63" s="173"/>
      <c r="OZW63" s="173"/>
      <c r="OZX63" s="173"/>
      <c r="OZY63" s="173"/>
      <c r="OZZ63" s="173"/>
      <c r="PAA63" s="173"/>
      <c r="PAB63" s="173"/>
      <c r="PAC63" s="173"/>
      <c r="PAD63" s="173"/>
      <c r="PAE63" s="173"/>
      <c r="PAF63" s="173"/>
      <c r="PAG63" s="173"/>
      <c r="PAH63" s="173"/>
      <c r="PAI63" s="173"/>
      <c r="PAJ63" s="173"/>
      <c r="PAK63" s="173"/>
      <c r="PAL63" s="173"/>
      <c r="PAM63" s="173"/>
      <c r="PAN63" s="173"/>
      <c r="PAO63" s="173"/>
      <c r="PAP63" s="173"/>
      <c r="PAQ63" s="173"/>
      <c r="PAR63" s="173"/>
      <c r="PAS63" s="173"/>
      <c r="PAT63" s="173"/>
      <c r="PAU63" s="173"/>
      <c r="PAV63" s="173"/>
      <c r="PAW63" s="173"/>
      <c r="PAX63" s="173"/>
      <c r="PAY63" s="173"/>
      <c r="PAZ63" s="173"/>
      <c r="PBA63" s="173"/>
      <c r="PBB63" s="173"/>
      <c r="PBC63" s="173"/>
      <c r="PBD63" s="173"/>
      <c r="PBE63" s="173"/>
      <c r="PBF63" s="173"/>
      <c r="PBG63" s="173"/>
      <c r="PBH63" s="173"/>
      <c r="PBI63" s="173"/>
      <c r="PBJ63" s="173"/>
      <c r="PBK63" s="173"/>
      <c r="PBL63" s="173"/>
      <c r="PBM63" s="173"/>
      <c r="PBN63" s="173"/>
      <c r="PBO63" s="173"/>
      <c r="PBP63" s="173"/>
      <c r="PBQ63" s="173"/>
      <c r="PBR63" s="173"/>
      <c r="PBS63" s="173"/>
      <c r="PBT63" s="173"/>
      <c r="PBU63" s="173"/>
      <c r="PBV63" s="173"/>
      <c r="PBW63" s="173"/>
      <c r="PBX63" s="173"/>
      <c r="PBY63" s="173"/>
      <c r="PBZ63" s="173"/>
      <c r="PCA63" s="173"/>
      <c r="PCB63" s="173"/>
      <c r="PCC63" s="173"/>
      <c r="PCD63" s="173"/>
      <c r="PCE63" s="173"/>
      <c r="PCF63" s="173"/>
      <c r="PCG63" s="173"/>
      <c r="PCH63" s="173"/>
      <c r="PCI63" s="173"/>
      <c r="PCJ63" s="173"/>
      <c r="PCK63" s="173"/>
      <c r="PCL63" s="173"/>
      <c r="PCM63" s="173"/>
      <c r="PCN63" s="173"/>
      <c r="PCO63" s="173"/>
      <c r="PCP63" s="173"/>
      <c r="PCQ63" s="173"/>
      <c r="PCR63" s="173"/>
      <c r="PCS63" s="173"/>
      <c r="PCT63" s="173"/>
      <c r="PCU63" s="173"/>
      <c r="PCV63" s="173"/>
      <c r="PCW63" s="173"/>
      <c r="PCX63" s="173"/>
      <c r="PCY63" s="173"/>
      <c r="PCZ63" s="173"/>
      <c r="PDA63" s="173"/>
      <c r="PDB63" s="173"/>
      <c r="PDC63" s="173"/>
      <c r="PDD63" s="173"/>
      <c r="PDE63" s="173"/>
      <c r="PDF63" s="173"/>
      <c r="PDG63" s="173"/>
      <c r="PDH63" s="173"/>
      <c r="PDI63" s="173"/>
      <c r="PDJ63" s="173"/>
      <c r="PDK63" s="173"/>
      <c r="PDL63" s="173"/>
      <c r="PDM63" s="173"/>
      <c r="PDN63" s="173"/>
      <c r="PDO63" s="173"/>
      <c r="PDP63" s="173"/>
      <c r="PDQ63" s="173"/>
      <c r="PDR63" s="173"/>
      <c r="PDS63" s="173"/>
      <c r="PDT63" s="173"/>
      <c r="PDU63" s="173"/>
      <c r="PDV63" s="173"/>
      <c r="PDW63" s="173"/>
      <c r="PDX63" s="173"/>
      <c r="PDY63" s="173"/>
      <c r="PDZ63" s="173"/>
      <c r="PEA63" s="173"/>
      <c r="PEB63" s="173"/>
      <c r="PEC63" s="173"/>
      <c r="PED63" s="173"/>
      <c r="PEE63" s="173"/>
      <c r="PEF63" s="173"/>
      <c r="PEG63" s="173"/>
      <c r="PEH63" s="173"/>
      <c r="PEI63" s="173"/>
      <c r="PEJ63" s="173"/>
      <c r="PEK63" s="173"/>
      <c r="PEL63" s="173"/>
      <c r="PEM63" s="173"/>
      <c r="PEN63" s="173"/>
      <c r="PEO63" s="173"/>
      <c r="PEP63" s="173"/>
      <c r="PEQ63" s="173"/>
      <c r="PER63" s="173"/>
      <c r="PES63" s="173"/>
      <c r="PET63" s="173"/>
      <c r="PEU63" s="173"/>
      <c r="PEV63" s="173"/>
      <c r="PEW63" s="173"/>
      <c r="PEX63" s="173"/>
      <c r="PEY63" s="173"/>
      <c r="PEZ63" s="173"/>
      <c r="PFA63" s="173"/>
      <c r="PFB63" s="173"/>
      <c r="PFC63" s="173"/>
      <c r="PFD63" s="173"/>
      <c r="PFE63" s="173"/>
      <c r="PFF63" s="173"/>
      <c r="PFG63" s="173"/>
      <c r="PFH63" s="173"/>
      <c r="PFI63" s="173"/>
      <c r="PFJ63" s="173"/>
      <c r="PFK63" s="173"/>
      <c r="PFL63" s="173"/>
      <c r="PFM63" s="173"/>
      <c r="PFN63" s="173"/>
      <c r="PFO63" s="173"/>
      <c r="PFP63" s="173"/>
      <c r="PFQ63" s="173"/>
      <c r="PFR63" s="173"/>
      <c r="PFS63" s="173"/>
      <c r="PFT63" s="173"/>
      <c r="PFU63" s="173"/>
      <c r="PFV63" s="173"/>
      <c r="PFW63" s="173"/>
      <c r="PFX63" s="173"/>
      <c r="PFY63" s="173"/>
      <c r="PFZ63" s="173"/>
      <c r="PGA63" s="173"/>
      <c r="PGB63" s="173"/>
      <c r="PGC63" s="173"/>
      <c r="PGD63" s="173"/>
      <c r="PGE63" s="173"/>
      <c r="PGF63" s="173"/>
      <c r="PGG63" s="173"/>
      <c r="PGH63" s="173"/>
      <c r="PGI63" s="173"/>
      <c r="PGJ63" s="173"/>
      <c r="PGK63" s="173"/>
      <c r="PGL63" s="173"/>
      <c r="PGM63" s="173"/>
      <c r="PGN63" s="173"/>
      <c r="PGO63" s="173"/>
      <c r="PGP63" s="173"/>
      <c r="PGQ63" s="173"/>
      <c r="PGR63" s="173"/>
      <c r="PGS63" s="173"/>
      <c r="PGT63" s="173"/>
      <c r="PGU63" s="173"/>
      <c r="PGV63" s="173"/>
      <c r="PGW63" s="173"/>
      <c r="PGX63" s="173"/>
      <c r="PGY63" s="173"/>
      <c r="PGZ63" s="173"/>
      <c r="PHA63" s="173"/>
      <c r="PHB63" s="173"/>
      <c r="PHC63" s="173"/>
      <c r="PHD63" s="173"/>
      <c r="PHE63" s="173"/>
      <c r="PHF63" s="173"/>
      <c r="PHG63" s="173"/>
      <c r="PHH63" s="173"/>
      <c r="PHI63" s="173"/>
      <c r="PHJ63" s="173"/>
      <c r="PHK63" s="173"/>
      <c r="PHL63" s="173"/>
      <c r="PHM63" s="173"/>
      <c r="PHN63" s="173"/>
      <c r="PHO63" s="173"/>
      <c r="PHP63" s="173"/>
      <c r="PHQ63" s="173"/>
      <c r="PHR63" s="173"/>
      <c r="PHS63" s="173"/>
      <c r="PHT63" s="173"/>
      <c r="PHU63" s="173"/>
      <c r="PHV63" s="173"/>
      <c r="PHW63" s="173"/>
      <c r="PHX63" s="173"/>
      <c r="PHY63" s="173"/>
      <c r="PHZ63" s="173"/>
      <c r="PIA63" s="173"/>
      <c r="PIB63" s="173"/>
      <c r="PIC63" s="173"/>
      <c r="PID63" s="173"/>
      <c r="PIE63" s="173"/>
      <c r="PIF63" s="173"/>
      <c r="PIG63" s="173"/>
      <c r="PIH63" s="173"/>
      <c r="PII63" s="173"/>
      <c r="PIJ63" s="173"/>
      <c r="PIK63" s="173"/>
      <c r="PIL63" s="173"/>
      <c r="PIM63" s="173"/>
      <c r="PIN63" s="173"/>
      <c r="PIO63" s="173"/>
      <c r="PIP63" s="173"/>
      <c r="PIQ63" s="173"/>
      <c r="PIR63" s="173"/>
      <c r="PIS63" s="173"/>
      <c r="PIT63" s="173"/>
      <c r="PIU63" s="173"/>
      <c r="PIV63" s="173"/>
      <c r="PIW63" s="173"/>
      <c r="PIX63" s="173"/>
      <c r="PIY63" s="173"/>
      <c r="PIZ63" s="173"/>
      <c r="PJA63" s="173"/>
      <c r="PJB63" s="173"/>
      <c r="PJC63" s="173"/>
      <c r="PJD63" s="173"/>
      <c r="PJE63" s="173"/>
      <c r="PJF63" s="173"/>
      <c r="PJG63" s="173"/>
      <c r="PJH63" s="173"/>
      <c r="PJI63" s="173"/>
      <c r="PJJ63" s="173"/>
      <c r="PJK63" s="173"/>
      <c r="PJL63" s="173"/>
      <c r="PJM63" s="173"/>
      <c r="PJN63" s="173"/>
      <c r="PJO63" s="173"/>
      <c r="PJP63" s="173"/>
      <c r="PJQ63" s="173"/>
      <c r="PJR63" s="173"/>
      <c r="PJS63" s="173"/>
      <c r="PJT63" s="173"/>
      <c r="PJU63" s="173"/>
      <c r="PJV63" s="173"/>
      <c r="PJW63" s="173"/>
      <c r="PJX63" s="173"/>
      <c r="PJY63" s="173"/>
      <c r="PJZ63" s="173"/>
      <c r="PKA63" s="173"/>
      <c r="PKB63" s="173"/>
      <c r="PKC63" s="173"/>
      <c r="PKD63" s="173"/>
      <c r="PKE63" s="173"/>
      <c r="PKF63" s="173"/>
      <c r="PKG63" s="173"/>
      <c r="PKH63" s="173"/>
      <c r="PKI63" s="173"/>
      <c r="PKJ63" s="173"/>
      <c r="PKK63" s="173"/>
      <c r="PKL63" s="173"/>
      <c r="PKM63" s="173"/>
      <c r="PKN63" s="173"/>
      <c r="PKO63" s="173"/>
      <c r="PKP63" s="173"/>
      <c r="PKQ63" s="173"/>
      <c r="PKR63" s="173"/>
      <c r="PKS63" s="173"/>
      <c r="PKT63" s="173"/>
      <c r="PKU63" s="173"/>
      <c r="PKV63" s="173"/>
      <c r="PKW63" s="173"/>
      <c r="PKX63" s="173"/>
      <c r="PKY63" s="173"/>
      <c r="PKZ63" s="173"/>
      <c r="PLA63" s="173"/>
      <c r="PLB63" s="173"/>
      <c r="PLC63" s="173"/>
      <c r="PLD63" s="173"/>
      <c r="PLE63" s="173"/>
      <c r="PLF63" s="173"/>
      <c r="PLG63" s="173"/>
      <c r="PLH63" s="173"/>
      <c r="PLI63" s="173"/>
      <c r="PLJ63" s="173"/>
      <c r="PLK63" s="173"/>
      <c r="PLL63" s="173"/>
      <c r="PLM63" s="173"/>
      <c r="PLN63" s="173"/>
      <c r="PLO63" s="173"/>
      <c r="PLP63" s="173"/>
      <c r="PLQ63" s="173"/>
      <c r="PLR63" s="173"/>
      <c r="PLS63" s="173"/>
      <c r="PLT63" s="173"/>
      <c r="PLU63" s="173"/>
      <c r="PLV63" s="173"/>
      <c r="PLW63" s="173"/>
      <c r="PLX63" s="173"/>
      <c r="PLY63" s="173"/>
      <c r="PLZ63" s="173"/>
      <c r="PMA63" s="173"/>
      <c r="PMB63" s="173"/>
      <c r="PMC63" s="173"/>
      <c r="PMD63" s="173"/>
      <c r="PME63" s="173"/>
      <c r="PMF63" s="173"/>
      <c r="PMG63" s="173"/>
      <c r="PMH63" s="173"/>
      <c r="PMI63" s="173"/>
      <c r="PMJ63" s="173"/>
      <c r="PMK63" s="173"/>
      <c r="PML63" s="173"/>
      <c r="PMM63" s="173"/>
      <c r="PMN63" s="173"/>
      <c r="PMO63" s="173"/>
      <c r="PMP63" s="173"/>
      <c r="PMQ63" s="173"/>
      <c r="PMR63" s="173"/>
      <c r="PMS63" s="173"/>
      <c r="PMT63" s="173"/>
      <c r="PMU63" s="173"/>
      <c r="PMV63" s="173"/>
      <c r="PMW63" s="173"/>
      <c r="PMX63" s="173"/>
      <c r="PMY63" s="173"/>
      <c r="PMZ63" s="173"/>
      <c r="PNA63" s="173"/>
      <c r="PNB63" s="173"/>
      <c r="PNC63" s="173"/>
      <c r="PND63" s="173"/>
      <c r="PNE63" s="173"/>
      <c r="PNF63" s="173"/>
      <c r="PNG63" s="173"/>
      <c r="PNH63" s="173"/>
      <c r="PNI63" s="173"/>
      <c r="PNJ63" s="173"/>
      <c r="PNK63" s="173"/>
      <c r="PNL63" s="173"/>
      <c r="PNM63" s="173"/>
      <c r="PNN63" s="173"/>
      <c r="PNO63" s="173"/>
      <c r="PNP63" s="173"/>
      <c r="PNQ63" s="173"/>
      <c r="PNR63" s="173"/>
      <c r="PNS63" s="173"/>
      <c r="PNT63" s="173"/>
      <c r="PNU63" s="173"/>
      <c r="PNV63" s="173"/>
      <c r="PNW63" s="173"/>
      <c r="PNX63" s="173"/>
      <c r="PNY63" s="173"/>
      <c r="PNZ63" s="173"/>
      <c r="POA63" s="173"/>
      <c r="POB63" s="173"/>
      <c r="POC63" s="173"/>
      <c r="POD63" s="173"/>
      <c r="POE63" s="173"/>
      <c r="POF63" s="173"/>
      <c r="POG63" s="173"/>
      <c r="POH63" s="173"/>
      <c r="POI63" s="173"/>
      <c r="POJ63" s="173"/>
      <c r="POK63" s="173"/>
      <c r="POL63" s="173"/>
      <c r="POM63" s="173"/>
      <c r="PON63" s="173"/>
      <c r="POO63" s="173"/>
      <c r="POP63" s="173"/>
      <c r="POQ63" s="173"/>
      <c r="POR63" s="173"/>
      <c r="POS63" s="173"/>
      <c r="POT63" s="173"/>
      <c r="POU63" s="173"/>
      <c r="POV63" s="173"/>
      <c r="POW63" s="173"/>
      <c r="POX63" s="173"/>
      <c r="POY63" s="173"/>
      <c r="POZ63" s="173"/>
      <c r="PPA63" s="173"/>
      <c r="PPB63" s="173"/>
      <c r="PPC63" s="173"/>
      <c r="PPD63" s="173"/>
      <c r="PPE63" s="173"/>
      <c r="PPF63" s="173"/>
      <c r="PPG63" s="173"/>
      <c r="PPH63" s="173"/>
      <c r="PPI63" s="173"/>
      <c r="PPJ63" s="173"/>
      <c r="PPK63" s="173"/>
      <c r="PPL63" s="173"/>
      <c r="PPM63" s="173"/>
      <c r="PPN63" s="173"/>
      <c r="PPO63" s="173"/>
      <c r="PPP63" s="173"/>
      <c r="PPQ63" s="173"/>
      <c r="PPR63" s="173"/>
      <c r="PPS63" s="173"/>
      <c r="PPT63" s="173"/>
      <c r="PPU63" s="173"/>
      <c r="PPV63" s="173"/>
      <c r="PPW63" s="173"/>
      <c r="PPX63" s="173"/>
      <c r="PPY63" s="173"/>
      <c r="PPZ63" s="173"/>
      <c r="PQA63" s="173"/>
      <c r="PQB63" s="173"/>
      <c r="PQC63" s="173"/>
      <c r="PQD63" s="173"/>
      <c r="PQE63" s="173"/>
      <c r="PQF63" s="173"/>
      <c r="PQG63" s="173"/>
      <c r="PQH63" s="173"/>
      <c r="PQI63" s="173"/>
      <c r="PQJ63" s="173"/>
      <c r="PQK63" s="173"/>
      <c r="PQL63" s="173"/>
      <c r="PQM63" s="173"/>
      <c r="PQN63" s="173"/>
      <c r="PQO63" s="173"/>
      <c r="PQP63" s="173"/>
      <c r="PQQ63" s="173"/>
      <c r="PQR63" s="173"/>
      <c r="PQS63" s="173"/>
      <c r="PQT63" s="173"/>
      <c r="PQU63" s="173"/>
      <c r="PQV63" s="173"/>
      <c r="PQW63" s="173"/>
      <c r="PQX63" s="173"/>
      <c r="PQY63" s="173"/>
      <c r="PQZ63" s="173"/>
      <c r="PRA63" s="173"/>
      <c r="PRB63" s="173"/>
      <c r="PRC63" s="173"/>
      <c r="PRD63" s="173"/>
      <c r="PRE63" s="173"/>
      <c r="PRF63" s="173"/>
      <c r="PRG63" s="173"/>
      <c r="PRH63" s="173"/>
      <c r="PRI63" s="173"/>
      <c r="PRJ63" s="173"/>
      <c r="PRK63" s="173"/>
      <c r="PRL63" s="173"/>
      <c r="PRM63" s="173"/>
      <c r="PRN63" s="173"/>
      <c r="PRO63" s="173"/>
      <c r="PRP63" s="173"/>
      <c r="PRQ63" s="173"/>
      <c r="PRR63" s="173"/>
      <c r="PRS63" s="173"/>
      <c r="PRT63" s="173"/>
      <c r="PRU63" s="173"/>
      <c r="PRV63" s="173"/>
      <c r="PRW63" s="173"/>
      <c r="PRX63" s="173"/>
      <c r="PRY63" s="173"/>
      <c r="PRZ63" s="173"/>
      <c r="PSA63" s="173"/>
      <c r="PSB63" s="173"/>
      <c r="PSC63" s="173"/>
      <c r="PSD63" s="173"/>
      <c r="PSE63" s="173"/>
      <c r="PSF63" s="173"/>
      <c r="PSG63" s="173"/>
      <c r="PSH63" s="173"/>
      <c r="PSI63" s="173"/>
      <c r="PSJ63" s="173"/>
      <c r="PSK63" s="173"/>
      <c r="PSL63" s="173"/>
      <c r="PSM63" s="173"/>
      <c r="PSN63" s="173"/>
      <c r="PSO63" s="173"/>
      <c r="PSP63" s="173"/>
      <c r="PSQ63" s="173"/>
      <c r="PSR63" s="173"/>
      <c r="PSS63" s="173"/>
      <c r="PST63" s="173"/>
      <c r="PSU63" s="173"/>
      <c r="PSV63" s="173"/>
      <c r="PSW63" s="173"/>
      <c r="PSX63" s="173"/>
      <c r="PSY63" s="173"/>
      <c r="PSZ63" s="173"/>
      <c r="PTA63" s="173"/>
      <c r="PTB63" s="173"/>
      <c r="PTC63" s="173"/>
      <c r="PTD63" s="173"/>
      <c r="PTE63" s="173"/>
      <c r="PTF63" s="173"/>
      <c r="PTG63" s="173"/>
      <c r="PTH63" s="173"/>
      <c r="PTI63" s="173"/>
      <c r="PTJ63" s="173"/>
      <c r="PTK63" s="173"/>
      <c r="PTL63" s="173"/>
      <c r="PTM63" s="173"/>
      <c r="PTN63" s="173"/>
      <c r="PTO63" s="173"/>
      <c r="PTP63" s="173"/>
      <c r="PTQ63" s="173"/>
      <c r="PTR63" s="173"/>
      <c r="PTS63" s="173"/>
      <c r="PTT63" s="173"/>
      <c r="PTU63" s="173"/>
      <c r="PTV63" s="173"/>
      <c r="PTW63" s="173"/>
      <c r="PTX63" s="173"/>
      <c r="PTY63" s="173"/>
      <c r="PTZ63" s="173"/>
      <c r="PUA63" s="173"/>
      <c r="PUB63" s="173"/>
      <c r="PUC63" s="173"/>
      <c r="PUD63" s="173"/>
      <c r="PUE63" s="173"/>
      <c r="PUF63" s="173"/>
      <c r="PUG63" s="173"/>
      <c r="PUH63" s="173"/>
      <c r="PUI63" s="173"/>
      <c r="PUJ63" s="173"/>
      <c r="PUK63" s="173"/>
      <c r="PUL63" s="173"/>
      <c r="PUM63" s="173"/>
      <c r="PUN63" s="173"/>
      <c r="PUO63" s="173"/>
      <c r="PUP63" s="173"/>
      <c r="PUQ63" s="173"/>
      <c r="PUR63" s="173"/>
      <c r="PUS63" s="173"/>
      <c r="PUT63" s="173"/>
      <c r="PUU63" s="173"/>
      <c r="PUV63" s="173"/>
      <c r="PUW63" s="173"/>
      <c r="PUX63" s="173"/>
      <c r="PUY63" s="173"/>
      <c r="PUZ63" s="173"/>
      <c r="PVA63" s="173"/>
      <c r="PVB63" s="173"/>
      <c r="PVC63" s="173"/>
      <c r="PVD63" s="173"/>
      <c r="PVE63" s="173"/>
      <c r="PVF63" s="173"/>
      <c r="PVG63" s="173"/>
      <c r="PVH63" s="173"/>
      <c r="PVI63" s="173"/>
      <c r="PVJ63" s="173"/>
      <c r="PVK63" s="173"/>
      <c r="PVL63" s="173"/>
      <c r="PVM63" s="173"/>
      <c r="PVN63" s="173"/>
      <c r="PVO63" s="173"/>
      <c r="PVP63" s="173"/>
      <c r="PVQ63" s="173"/>
      <c r="PVR63" s="173"/>
      <c r="PVS63" s="173"/>
      <c r="PVT63" s="173"/>
      <c r="PVU63" s="173"/>
      <c r="PVV63" s="173"/>
      <c r="PVW63" s="173"/>
      <c r="PVX63" s="173"/>
      <c r="PVY63" s="173"/>
      <c r="PVZ63" s="173"/>
      <c r="PWA63" s="173"/>
      <c r="PWB63" s="173"/>
      <c r="PWC63" s="173"/>
      <c r="PWD63" s="173"/>
      <c r="PWE63" s="173"/>
      <c r="PWF63" s="173"/>
      <c r="PWG63" s="173"/>
      <c r="PWH63" s="173"/>
      <c r="PWI63" s="173"/>
      <c r="PWJ63" s="173"/>
      <c r="PWK63" s="173"/>
      <c r="PWL63" s="173"/>
      <c r="PWM63" s="173"/>
      <c r="PWN63" s="173"/>
      <c r="PWO63" s="173"/>
      <c r="PWP63" s="173"/>
      <c r="PWQ63" s="173"/>
      <c r="PWR63" s="173"/>
      <c r="PWS63" s="173"/>
      <c r="PWT63" s="173"/>
      <c r="PWU63" s="173"/>
      <c r="PWV63" s="173"/>
      <c r="PWW63" s="173"/>
      <c r="PWX63" s="173"/>
      <c r="PWY63" s="173"/>
      <c r="PWZ63" s="173"/>
      <c r="PXA63" s="173"/>
      <c r="PXB63" s="173"/>
      <c r="PXC63" s="173"/>
      <c r="PXD63" s="173"/>
      <c r="PXE63" s="173"/>
      <c r="PXF63" s="173"/>
      <c r="PXG63" s="173"/>
      <c r="PXH63" s="173"/>
      <c r="PXI63" s="173"/>
      <c r="PXJ63" s="173"/>
      <c r="PXK63" s="173"/>
      <c r="PXL63" s="173"/>
      <c r="PXM63" s="173"/>
      <c r="PXN63" s="173"/>
      <c r="PXO63" s="173"/>
      <c r="PXP63" s="173"/>
      <c r="PXQ63" s="173"/>
      <c r="PXR63" s="173"/>
      <c r="PXS63" s="173"/>
      <c r="PXT63" s="173"/>
      <c r="PXU63" s="173"/>
      <c r="PXV63" s="173"/>
      <c r="PXW63" s="173"/>
      <c r="PXX63" s="173"/>
      <c r="PXY63" s="173"/>
      <c r="PXZ63" s="173"/>
      <c r="PYA63" s="173"/>
      <c r="PYB63" s="173"/>
      <c r="PYC63" s="173"/>
      <c r="PYD63" s="173"/>
      <c r="PYE63" s="173"/>
      <c r="PYF63" s="173"/>
      <c r="PYG63" s="173"/>
      <c r="PYH63" s="173"/>
      <c r="PYI63" s="173"/>
      <c r="PYJ63" s="173"/>
      <c r="PYK63" s="173"/>
      <c r="PYL63" s="173"/>
      <c r="PYM63" s="173"/>
      <c r="PYN63" s="173"/>
      <c r="PYO63" s="173"/>
      <c r="PYP63" s="173"/>
      <c r="PYQ63" s="173"/>
      <c r="PYR63" s="173"/>
      <c r="PYS63" s="173"/>
      <c r="PYT63" s="173"/>
      <c r="PYU63" s="173"/>
      <c r="PYV63" s="173"/>
      <c r="PYW63" s="173"/>
      <c r="PYX63" s="173"/>
      <c r="PYY63" s="173"/>
      <c r="PYZ63" s="173"/>
      <c r="PZA63" s="173"/>
      <c r="PZB63" s="173"/>
      <c r="PZC63" s="173"/>
      <c r="PZD63" s="173"/>
      <c r="PZE63" s="173"/>
      <c r="PZF63" s="173"/>
      <c r="PZG63" s="173"/>
      <c r="PZH63" s="173"/>
      <c r="PZI63" s="173"/>
      <c r="PZJ63" s="173"/>
      <c r="PZK63" s="173"/>
      <c r="PZL63" s="173"/>
      <c r="PZM63" s="173"/>
      <c r="PZN63" s="173"/>
      <c r="PZO63" s="173"/>
      <c r="PZP63" s="173"/>
      <c r="PZQ63" s="173"/>
      <c r="PZR63" s="173"/>
      <c r="PZS63" s="173"/>
      <c r="PZT63" s="173"/>
      <c r="PZU63" s="173"/>
      <c r="PZV63" s="173"/>
      <c r="PZW63" s="173"/>
      <c r="PZX63" s="173"/>
      <c r="PZY63" s="173"/>
      <c r="PZZ63" s="173"/>
      <c r="QAA63" s="173"/>
      <c r="QAB63" s="173"/>
      <c r="QAC63" s="173"/>
      <c r="QAD63" s="173"/>
      <c r="QAE63" s="173"/>
      <c r="QAF63" s="173"/>
      <c r="QAG63" s="173"/>
      <c r="QAH63" s="173"/>
      <c r="QAI63" s="173"/>
      <c r="QAJ63" s="173"/>
      <c r="QAK63" s="173"/>
      <c r="QAL63" s="173"/>
      <c r="QAM63" s="173"/>
      <c r="QAN63" s="173"/>
      <c r="QAO63" s="173"/>
      <c r="QAP63" s="173"/>
      <c r="QAQ63" s="173"/>
      <c r="QAR63" s="173"/>
      <c r="QAS63" s="173"/>
      <c r="QAT63" s="173"/>
      <c r="QAU63" s="173"/>
      <c r="QAV63" s="173"/>
      <c r="QAW63" s="173"/>
      <c r="QAX63" s="173"/>
      <c r="QAY63" s="173"/>
      <c r="QAZ63" s="173"/>
      <c r="QBA63" s="173"/>
      <c r="QBB63" s="173"/>
      <c r="QBC63" s="173"/>
      <c r="QBD63" s="173"/>
      <c r="QBE63" s="173"/>
      <c r="QBF63" s="173"/>
      <c r="QBG63" s="173"/>
      <c r="QBH63" s="173"/>
      <c r="QBI63" s="173"/>
      <c r="QBJ63" s="173"/>
      <c r="QBK63" s="173"/>
      <c r="QBL63" s="173"/>
      <c r="QBM63" s="173"/>
      <c r="QBN63" s="173"/>
      <c r="QBO63" s="173"/>
      <c r="QBP63" s="173"/>
      <c r="QBQ63" s="173"/>
      <c r="QBR63" s="173"/>
      <c r="QBS63" s="173"/>
      <c r="QBT63" s="173"/>
      <c r="QBU63" s="173"/>
      <c r="QBV63" s="173"/>
      <c r="QBW63" s="173"/>
      <c r="QBX63" s="173"/>
      <c r="QBY63" s="173"/>
      <c r="QBZ63" s="173"/>
      <c r="QCA63" s="173"/>
      <c r="QCB63" s="173"/>
      <c r="QCC63" s="173"/>
      <c r="QCD63" s="173"/>
      <c r="QCE63" s="173"/>
      <c r="QCF63" s="173"/>
      <c r="QCG63" s="173"/>
      <c r="QCH63" s="173"/>
      <c r="QCI63" s="173"/>
      <c r="QCJ63" s="173"/>
      <c r="QCK63" s="173"/>
      <c r="QCL63" s="173"/>
      <c r="QCM63" s="173"/>
      <c r="QCN63" s="173"/>
      <c r="QCO63" s="173"/>
      <c r="QCP63" s="173"/>
      <c r="QCQ63" s="173"/>
      <c r="QCR63" s="173"/>
      <c r="QCS63" s="173"/>
      <c r="QCT63" s="173"/>
      <c r="QCU63" s="173"/>
      <c r="QCV63" s="173"/>
      <c r="QCW63" s="173"/>
      <c r="QCX63" s="173"/>
      <c r="QCY63" s="173"/>
      <c r="QCZ63" s="173"/>
      <c r="QDA63" s="173"/>
      <c r="QDB63" s="173"/>
      <c r="QDC63" s="173"/>
      <c r="QDD63" s="173"/>
      <c r="QDE63" s="173"/>
      <c r="QDF63" s="173"/>
      <c r="QDG63" s="173"/>
      <c r="QDH63" s="173"/>
      <c r="QDI63" s="173"/>
      <c r="QDJ63" s="173"/>
      <c r="QDK63" s="173"/>
      <c r="QDL63" s="173"/>
      <c r="QDM63" s="173"/>
      <c r="QDN63" s="173"/>
      <c r="QDO63" s="173"/>
      <c r="QDP63" s="173"/>
      <c r="QDQ63" s="173"/>
      <c r="QDR63" s="173"/>
      <c r="QDS63" s="173"/>
      <c r="QDT63" s="173"/>
      <c r="QDU63" s="173"/>
      <c r="QDV63" s="173"/>
      <c r="QDW63" s="173"/>
      <c r="QDX63" s="173"/>
      <c r="QDY63" s="173"/>
      <c r="QDZ63" s="173"/>
      <c r="QEA63" s="173"/>
      <c r="QEB63" s="173"/>
      <c r="QEC63" s="173"/>
      <c r="QED63" s="173"/>
      <c r="QEE63" s="173"/>
      <c r="QEF63" s="173"/>
      <c r="QEG63" s="173"/>
      <c r="QEH63" s="173"/>
      <c r="QEI63" s="173"/>
      <c r="QEJ63" s="173"/>
      <c r="QEK63" s="173"/>
      <c r="QEL63" s="173"/>
      <c r="QEM63" s="173"/>
      <c r="QEN63" s="173"/>
      <c r="QEO63" s="173"/>
      <c r="QEP63" s="173"/>
      <c r="QEQ63" s="173"/>
      <c r="QER63" s="173"/>
      <c r="QES63" s="173"/>
      <c r="QET63" s="173"/>
      <c r="QEU63" s="173"/>
      <c r="QEV63" s="173"/>
      <c r="QEW63" s="173"/>
      <c r="QEX63" s="173"/>
      <c r="QEY63" s="173"/>
      <c r="QEZ63" s="173"/>
      <c r="QFA63" s="173"/>
      <c r="QFB63" s="173"/>
      <c r="QFC63" s="173"/>
      <c r="QFD63" s="173"/>
      <c r="QFE63" s="173"/>
      <c r="QFF63" s="173"/>
      <c r="QFG63" s="173"/>
      <c r="QFH63" s="173"/>
      <c r="QFI63" s="173"/>
      <c r="QFJ63" s="173"/>
      <c r="QFK63" s="173"/>
      <c r="QFL63" s="173"/>
      <c r="QFM63" s="173"/>
      <c r="QFN63" s="173"/>
      <c r="QFO63" s="173"/>
      <c r="QFP63" s="173"/>
      <c r="QFQ63" s="173"/>
      <c r="QFR63" s="173"/>
      <c r="QFS63" s="173"/>
      <c r="QFT63" s="173"/>
      <c r="QFU63" s="173"/>
      <c r="QFV63" s="173"/>
      <c r="QFW63" s="173"/>
      <c r="QFX63" s="173"/>
      <c r="QFY63" s="173"/>
      <c r="QFZ63" s="173"/>
      <c r="QGA63" s="173"/>
      <c r="QGB63" s="173"/>
      <c r="QGC63" s="173"/>
      <c r="QGD63" s="173"/>
      <c r="QGE63" s="173"/>
      <c r="QGF63" s="173"/>
      <c r="QGG63" s="173"/>
      <c r="QGH63" s="173"/>
      <c r="QGI63" s="173"/>
      <c r="QGJ63" s="173"/>
      <c r="QGK63" s="173"/>
      <c r="QGL63" s="173"/>
      <c r="QGM63" s="173"/>
      <c r="QGN63" s="173"/>
      <c r="QGO63" s="173"/>
      <c r="QGP63" s="173"/>
      <c r="QGQ63" s="173"/>
      <c r="QGR63" s="173"/>
      <c r="QGS63" s="173"/>
      <c r="QGT63" s="173"/>
      <c r="QGU63" s="173"/>
      <c r="QGV63" s="173"/>
      <c r="QGW63" s="173"/>
      <c r="QGX63" s="173"/>
      <c r="QGY63" s="173"/>
      <c r="QGZ63" s="173"/>
      <c r="QHA63" s="173"/>
      <c r="QHB63" s="173"/>
      <c r="QHC63" s="173"/>
      <c r="QHD63" s="173"/>
      <c r="QHE63" s="173"/>
      <c r="QHF63" s="173"/>
      <c r="QHG63" s="173"/>
      <c r="QHH63" s="173"/>
      <c r="QHI63" s="173"/>
      <c r="QHJ63" s="173"/>
      <c r="QHK63" s="173"/>
      <c r="QHL63" s="173"/>
      <c r="QHM63" s="173"/>
      <c r="QHN63" s="173"/>
      <c r="QHO63" s="173"/>
      <c r="QHP63" s="173"/>
      <c r="QHQ63" s="173"/>
      <c r="QHR63" s="173"/>
      <c r="QHS63" s="173"/>
      <c r="QHT63" s="173"/>
      <c r="QHU63" s="173"/>
      <c r="QHV63" s="173"/>
      <c r="QHW63" s="173"/>
      <c r="QHX63" s="173"/>
      <c r="QHY63" s="173"/>
      <c r="QHZ63" s="173"/>
      <c r="QIA63" s="173"/>
      <c r="QIB63" s="173"/>
      <c r="QIC63" s="173"/>
      <c r="QID63" s="173"/>
      <c r="QIE63" s="173"/>
      <c r="QIF63" s="173"/>
      <c r="QIG63" s="173"/>
      <c r="QIH63" s="173"/>
      <c r="QII63" s="173"/>
      <c r="QIJ63" s="173"/>
      <c r="QIK63" s="173"/>
      <c r="QIL63" s="173"/>
      <c r="QIM63" s="173"/>
      <c r="QIN63" s="173"/>
      <c r="QIO63" s="173"/>
      <c r="QIP63" s="173"/>
      <c r="QIQ63" s="173"/>
      <c r="QIR63" s="173"/>
      <c r="QIS63" s="173"/>
      <c r="QIT63" s="173"/>
      <c r="QIU63" s="173"/>
      <c r="QIV63" s="173"/>
      <c r="QIW63" s="173"/>
      <c r="QIX63" s="173"/>
      <c r="QIY63" s="173"/>
      <c r="QIZ63" s="173"/>
      <c r="QJA63" s="173"/>
      <c r="QJB63" s="173"/>
      <c r="QJC63" s="173"/>
      <c r="QJD63" s="173"/>
      <c r="QJE63" s="173"/>
      <c r="QJF63" s="173"/>
      <c r="QJG63" s="173"/>
      <c r="QJH63" s="173"/>
      <c r="QJI63" s="173"/>
      <c r="QJJ63" s="173"/>
      <c r="QJK63" s="173"/>
      <c r="QJL63" s="173"/>
      <c r="QJM63" s="173"/>
      <c r="QJN63" s="173"/>
      <c r="QJO63" s="173"/>
      <c r="QJP63" s="173"/>
      <c r="QJQ63" s="173"/>
      <c r="QJR63" s="173"/>
      <c r="QJS63" s="173"/>
      <c r="QJT63" s="173"/>
      <c r="QJU63" s="173"/>
      <c r="QJV63" s="173"/>
      <c r="QJW63" s="173"/>
      <c r="QJX63" s="173"/>
      <c r="QJY63" s="173"/>
      <c r="QJZ63" s="173"/>
      <c r="QKA63" s="173"/>
      <c r="QKB63" s="173"/>
      <c r="QKC63" s="173"/>
      <c r="QKD63" s="173"/>
      <c r="QKE63" s="173"/>
      <c r="QKF63" s="173"/>
      <c r="QKG63" s="173"/>
      <c r="QKH63" s="173"/>
      <c r="QKI63" s="173"/>
      <c r="QKJ63" s="173"/>
      <c r="QKK63" s="173"/>
      <c r="QKL63" s="173"/>
      <c r="QKM63" s="173"/>
      <c r="QKN63" s="173"/>
      <c r="QKO63" s="173"/>
      <c r="QKP63" s="173"/>
      <c r="QKQ63" s="173"/>
      <c r="QKR63" s="173"/>
      <c r="QKS63" s="173"/>
      <c r="QKT63" s="173"/>
      <c r="QKU63" s="173"/>
      <c r="QKV63" s="173"/>
      <c r="QKW63" s="173"/>
      <c r="QKX63" s="173"/>
      <c r="QKY63" s="173"/>
      <c r="QKZ63" s="173"/>
      <c r="QLA63" s="173"/>
      <c r="QLB63" s="173"/>
      <c r="QLC63" s="173"/>
      <c r="QLD63" s="173"/>
      <c r="QLE63" s="173"/>
      <c r="QLF63" s="173"/>
      <c r="QLG63" s="173"/>
      <c r="QLH63" s="173"/>
      <c r="QLI63" s="173"/>
      <c r="QLJ63" s="173"/>
      <c r="QLK63" s="173"/>
      <c r="QLL63" s="173"/>
      <c r="QLM63" s="173"/>
      <c r="QLN63" s="173"/>
      <c r="QLO63" s="173"/>
      <c r="QLP63" s="173"/>
      <c r="QLQ63" s="173"/>
      <c r="QLR63" s="173"/>
      <c r="QLS63" s="173"/>
      <c r="QLT63" s="173"/>
      <c r="QLU63" s="173"/>
      <c r="QLV63" s="173"/>
      <c r="QLW63" s="173"/>
      <c r="QLX63" s="173"/>
      <c r="QLY63" s="173"/>
      <c r="QLZ63" s="173"/>
      <c r="QMA63" s="173"/>
      <c r="QMB63" s="173"/>
      <c r="QMC63" s="173"/>
      <c r="QMD63" s="173"/>
      <c r="QME63" s="173"/>
      <c r="QMF63" s="173"/>
      <c r="QMG63" s="173"/>
      <c r="QMH63" s="173"/>
      <c r="QMI63" s="173"/>
      <c r="QMJ63" s="173"/>
      <c r="QMK63" s="173"/>
      <c r="QML63" s="173"/>
      <c r="QMM63" s="173"/>
      <c r="QMN63" s="173"/>
      <c r="QMO63" s="173"/>
      <c r="QMP63" s="173"/>
      <c r="QMQ63" s="173"/>
      <c r="QMR63" s="173"/>
      <c r="QMS63" s="173"/>
      <c r="QMT63" s="173"/>
      <c r="QMU63" s="173"/>
      <c r="QMV63" s="173"/>
      <c r="QMW63" s="173"/>
      <c r="QMX63" s="173"/>
      <c r="QMY63" s="173"/>
      <c r="QMZ63" s="173"/>
      <c r="QNA63" s="173"/>
      <c r="QNB63" s="173"/>
      <c r="QNC63" s="173"/>
      <c r="QND63" s="173"/>
      <c r="QNE63" s="173"/>
      <c r="QNF63" s="173"/>
      <c r="QNG63" s="173"/>
      <c r="QNH63" s="173"/>
      <c r="QNI63" s="173"/>
      <c r="QNJ63" s="173"/>
      <c r="QNK63" s="173"/>
      <c r="QNL63" s="173"/>
      <c r="QNM63" s="173"/>
      <c r="QNN63" s="173"/>
      <c r="QNO63" s="173"/>
      <c r="QNP63" s="173"/>
      <c r="QNQ63" s="173"/>
      <c r="QNR63" s="173"/>
      <c r="QNS63" s="173"/>
      <c r="QNT63" s="173"/>
      <c r="QNU63" s="173"/>
      <c r="QNV63" s="173"/>
      <c r="QNW63" s="173"/>
      <c r="QNX63" s="173"/>
      <c r="QNY63" s="173"/>
      <c r="QNZ63" s="173"/>
      <c r="QOA63" s="173"/>
      <c r="QOB63" s="173"/>
      <c r="QOC63" s="173"/>
      <c r="QOD63" s="173"/>
      <c r="QOE63" s="173"/>
      <c r="QOF63" s="173"/>
      <c r="QOG63" s="173"/>
      <c r="QOH63" s="173"/>
      <c r="QOI63" s="173"/>
      <c r="QOJ63" s="173"/>
      <c r="QOK63" s="173"/>
      <c r="QOL63" s="173"/>
      <c r="QOM63" s="173"/>
      <c r="QON63" s="173"/>
      <c r="QOO63" s="173"/>
      <c r="QOP63" s="173"/>
      <c r="QOQ63" s="173"/>
      <c r="QOR63" s="173"/>
      <c r="QOS63" s="173"/>
      <c r="QOT63" s="173"/>
      <c r="QOU63" s="173"/>
      <c r="QOV63" s="173"/>
      <c r="QOW63" s="173"/>
      <c r="QOX63" s="173"/>
      <c r="QOY63" s="173"/>
      <c r="QOZ63" s="173"/>
      <c r="QPA63" s="173"/>
      <c r="QPB63" s="173"/>
      <c r="QPC63" s="173"/>
      <c r="QPD63" s="173"/>
      <c r="QPE63" s="173"/>
      <c r="QPF63" s="173"/>
      <c r="QPG63" s="173"/>
      <c r="QPH63" s="173"/>
      <c r="QPI63" s="173"/>
      <c r="QPJ63" s="173"/>
      <c r="QPK63" s="173"/>
      <c r="QPL63" s="173"/>
      <c r="QPM63" s="173"/>
      <c r="QPN63" s="173"/>
      <c r="QPO63" s="173"/>
      <c r="QPP63" s="173"/>
      <c r="QPQ63" s="173"/>
      <c r="QPR63" s="173"/>
      <c r="QPS63" s="173"/>
      <c r="QPT63" s="173"/>
      <c r="QPU63" s="173"/>
      <c r="QPV63" s="173"/>
      <c r="QPW63" s="173"/>
      <c r="QPX63" s="173"/>
      <c r="QPY63" s="173"/>
      <c r="QPZ63" s="173"/>
      <c r="QQA63" s="173"/>
      <c r="QQB63" s="173"/>
      <c r="QQC63" s="173"/>
      <c r="QQD63" s="173"/>
      <c r="QQE63" s="173"/>
      <c r="QQF63" s="173"/>
      <c r="QQG63" s="173"/>
      <c r="QQH63" s="173"/>
      <c r="QQI63" s="173"/>
      <c r="QQJ63" s="173"/>
      <c r="QQK63" s="173"/>
      <c r="QQL63" s="173"/>
      <c r="QQM63" s="173"/>
      <c r="QQN63" s="173"/>
      <c r="QQO63" s="173"/>
      <c r="QQP63" s="173"/>
      <c r="QQQ63" s="173"/>
      <c r="QQR63" s="173"/>
      <c r="QQS63" s="173"/>
      <c r="QQT63" s="173"/>
      <c r="QQU63" s="173"/>
      <c r="QQV63" s="173"/>
      <c r="QQW63" s="173"/>
      <c r="QQX63" s="173"/>
      <c r="QQY63" s="173"/>
      <c r="QQZ63" s="173"/>
      <c r="QRA63" s="173"/>
      <c r="QRB63" s="173"/>
      <c r="QRC63" s="173"/>
      <c r="QRD63" s="173"/>
      <c r="QRE63" s="173"/>
      <c r="QRF63" s="173"/>
      <c r="QRG63" s="173"/>
      <c r="QRH63" s="173"/>
      <c r="QRI63" s="173"/>
      <c r="QRJ63" s="173"/>
      <c r="QRK63" s="173"/>
      <c r="QRL63" s="173"/>
      <c r="QRM63" s="173"/>
      <c r="QRN63" s="173"/>
      <c r="QRO63" s="173"/>
      <c r="QRP63" s="173"/>
      <c r="QRQ63" s="173"/>
      <c r="QRR63" s="173"/>
      <c r="QRS63" s="173"/>
      <c r="QRT63" s="173"/>
      <c r="QRU63" s="173"/>
      <c r="QRV63" s="173"/>
      <c r="QRW63" s="173"/>
      <c r="QRX63" s="173"/>
      <c r="QRY63" s="173"/>
      <c r="QRZ63" s="173"/>
      <c r="QSA63" s="173"/>
      <c r="QSB63" s="173"/>
      <c r="QSC63" s="173"/>
      <c r="QSD63" s="173"/>
      <c r="QSE63" s="173"/>
      <c r="QSF63" s="173"/>
      <c r="QSG63" s="173"/>
      <c r="QSH63" s="173"/>
      <c r="QSI63" s="173"/>
      <c r="QSJ63" s="173"/>
      <c r="QSK63" s="173"/>
      <c r="QSL63" s="173"/>
      <c r="QSM63" s="173"/>
      <c r="QSN63" s="173"/>
      <c r="QSO63" s="173"/>
      <c r="QSP63" s="173"/>
      <c r="QSQ63" s="173"/>
      <c r="QSR63" s="173"/>
      <c r="QSS63" s="173"/>
      <c r="QST63" s="173"/>
      <c r="QSU63" s="173"/>
      <c r="QSV63" s="173"/>
      <c r="QSW63" s="173"/>
      <c r="QSX63" s="173"/>
      <c r="QSY63" s="173"/>
      <c r="QSZ63" s="173"/>
      <c r="QTA63" s="173"/>
      <c r="QTB63" s="173"/>
      <c r="QTC63" s="173"/>
      <c r="QTD63" s="173"/>
      <c r="QTE63" s="173"/>
      <c r="QTF63" s="173"/>
      <c r="QTG63" s="173"/>
      <c r="QTH63" s="173"/>
      <c r="QTI63" s="173"/>
      <c r="QTJ63" s="173"/>
      <c r="QTK63" s="173"/>
      <c r="QTL63" s="173"/>
      <c r="QTM63" s="173"/>
      <c r="QTN63" s="173"/>
      <c r="QTO63" s="173"/>
      <c r="QTP63" s="173"/>
      <c r="QTQ63" s="173"/>
      <c r="QTR63" s="173"/>
      <c r="QTS63" s="173"/>
      <c r="QTT63" s="173"/>
      <c r="QTU63" s="173"/>
      <c r="QTV63" s="173"/>
      <c r="QTW63" s="173"/>
      <c r="QTX63" s="173"/>
      <c r="QTY63" s="173"/>
      <c r="QTZ63" s="173"/>
      <c r="QUA63" s="173"/>
      <c r="QUB63" s="173"/>
      <c r="QUC63" s="173"/>
      <c r="QUD63" s="173"/>
      <c r="QUE63" s="173"/>
      <c r="QUF63" s="173"/>
      <c r="QUG63" s="173"/>
      <c r="QUH63" s="173"/>
      <c r="QUI63" s="173"/>
      <c r="QUJ63" s="173"/>
      <c r="QUK63" s="173"/>
      <c r="QUL63" s="173"/>
      <c r="QUM63" s="173"/>
      <c r="QUN63" s="173"/>
      <c r="QUO63" s="173"/>
      <c r="QUP63" s="173"/>
      <c r="QUQ63" s="173"/>
      <c r="QUR63" s="173"/>
      <c r="QUS63" s="173"/>
      <c r="QUT63" s="173"/>
      <c r="QUU63" s="173"/>
      <c r="QUV63" s="173"/>
      <c r="QUW63" s="173"/>
      <c r="QUX63" s="173"/>
      <c r="QUY63" s="173"/>
      <c r="QUZ63" s="173"/>
      <c r="QVA63" s="173"/>
      <c r="QVB63" s="173"/>
      <c r="QVC63" s="173"/>
      <c r="QVD63" s="173"/>
      <c r="QVE63" s="173"/>
      <c r="QVF63" s="173"/>
      <c r="QVG63" s="173"/>
      <c r="QVH63" s="173"/>
      <c r="QVI63" s="173"/>
      <c r="QVJ63" s="173"/>
      <c r="QVK63" s="173"/>
      <c r="QVL63" s="173"/>
      <c r="QVM63" s="173"/>
      <c r="QVN63" s="173"/>
      <c r="QVO63" s="173"/>
      <c r="QVP63" s="173"/>
      <c r="QVQ63" s="173"/>
      <c r="QVR63" s="173"/>
      <c r="QVS63" s="173"/>
      <c r="QVT63" s="173"/>
      <c r="QVU63" s="173"/>
      <c r="QVV63" s="173"/>
      <c r="QVW63" s="173"/>
      <c r="QVX63" s="173"/>
      <c r="QVY63" s="173"/>
      <c r="QVZ63" s="173"/>
      <c r="QWA63" s="173"/>
      <c r="QWB63" s="173"/>
      <c r="QWC63" s="173"/>
      <c r="QWD63" s="173"/>
      <c r="QWE63" s="173"/>
      <c r="QWF63" s="173"/>
      <c r="QWG63" s="173"/>
      <c r="QWH63" s="173"/>
      <c r="QWI63" s="173"/>
      <c r="QWJ63" s="173"/>
      <c r="QWK63" s="173"/>
      <c r="QWL63" s="173"/>
      <c r="QWM63" s="173"/>
      <c r="QWN63" s="173"/>
      <c r="QWO63" s="173"/>
      <c r="QWP63" s="173"/>
      <c r="QWQ63" s="173"/>
      <c r="QWR63" s="173"/>
      <c r="QWS63" s="173"/>
      <c r="QWT63" s="173"/>
      <c r="QWU63" s="173"/>
      <c r="QWV63" s="173"/>
      <c r="QWW63" s="173"/>
      <c r="QWX63" s="173"/>
      <c r="QWY63" s="173"/>
      <c r="QWZ63" s="173"/>
      <c r="QXA63" s="173"/>
      <c r="QXB63" s="173"/>
      <c r="QXC63" s="173"/>
      <c r="QXD63" s="173"/>
      <c r="QXE63" s="173"/>
      <c r="QXF63" s="173"/>
      <c r="QXG63" s="173"/>
      <c r="QXH63" s="173"/>
      <c r="QXI63" s="173"/>
      <c r="QXJ63" s="173"/>
      <c r="QXK63" s="173"/>
      <c r="QXL63" s="173"/>
      <c r="QXM63" s="173"/>
      <c r="QXN63" s="173"/>
      <c r="QXO63" s="173"/>
      <c r="QXP63" s="173"/>
      <c r="QXQ63" s="173"/>
      <c r="QXR63" s="173"/>
      <c r="QXS63" s="173"/>
      <c r="QXT63" s="173"/>
      <c r="QXU63" s="173"/>
      <c r="QXV63" s="173"/>
      <c r="QXW63" s="173"/>
      <c r="QXX63" s="173"/>
      <c r="QXY63" s="173"/>
      <c r="QXZ63" s="173"/>
      <c r="QYA63" s="173"/>
      <c r="QYB63" s="173"/>
      <c r="QYC63" s="173"/>
      <c r="QYD63" s="173"/>
      <c r="QYE63" s="173"/>
      <c r="QYF63" s="173"/>
      <c r="QYG63" s="173"/>
      <c r="QYH63" s="173"/>
      <c r="QYI63" s="173"/>
      <c r="QYJ63" s="173"/>
      <c r="QYK63" s="173"/>
      <c r="QYL63" s="173"/>
      <c r="QYM63" s="173"/>
      <c r="QYN63" s="173"/>
      <c r="QYO63" s="173"/>
      <c r="QYP63" s="173"/>
      <c r="QYQ63" s="173"/>
      <c r="QYR63" s="173"/>
      <c r="QYS63" s="173"/>
      <c r="QYT63" s="173"/>
      <c r="QYU63" s="173"/>
      <c r="QYV63" s="173"/>
      <c r="QYW63" s="173"/>
      <c r="QYX63" s="173"/>
      <c r="QYY63" s="173"/>
      <c r="QYZ63" s="173"/>
      <c r="QZA63" s="173"/>
      <c r="QZB63" s="173"/>
      <c r="QZC63" s="173"/>
      <c r="QZD63" s="173"/>
      <c r="QZE63" s="173"/>
      <c r="QZF63" s="173"/>
      <c r="QZG63" s="173"/>
      <c r="QZH63" s="173"/>
      <c r="QZI63" s="173"/>
      <c r="QZJ63" s="173"/>
      <c r="QZK63" s="173"/>
      <c r="QZL63" s="173"/>
      <c r="QZM63" s="173"/>
      <c r="QZN63" s="173"/>
      <c r="QZO63" s="173"/>
      <c r="QZP63" s="173"/>
      <c r="QZQ63" s="173"/>
      <c r="QZR63" s="173"/>
      <c r="QZS63" s="173"/>
      <c r="QZT63" s="173"/>
      <c r="QZU63" s="173"/>
      <c r="QZV63" s="173"/>
      <c r="QZW63" s="173"/>
      <c r="QZX63" s="173"/>
      <c r="QZY63" s="173"/>
      <c r="QZZ63" s="173"/>
      <c r="RAA63" s="173"/>
      <c r="RAB63" s="173"/>
      <c r="RAC63" s="173"/>
      <c r="RAD63" s="173"/>
      <c r="RAE63" s="173"/>
      <c r="RAF63" s="173"/>
      <c r="RAG63" s="173"/>
      <c r="RAH63" s="173"/>
      <c r="RAI63" s="173"/>
      <c r="RAJ63" s="173"/>
      <c r="RAK63" s="173"/>
      <c r="RAL63" s="173"/>
      <c r="RAM63" s="173"/>
      <c r="RAN63" s="173"/>
      <c r="RAO63" s="173"/>
      <c r="RAP63" s="173"/>
      <c r="RAQ63" s="173"/>
      <c r="RAR63" s="173"/>
      <c r="RAS63" s="173"/>
      <c r="RAT63" s="173"/>
      <c r="RAU63" s="173"/>
      <c r="RAV63" s="173"/>
      <c r="RAW63" s="173"/>
      <c r="RAX63" s="173"/>
      <c r="RAY63" s="173"/>
      <c r="RAZ63" s="173"/>
      <c r="RBA63" s="173"/>
      <c r="RBB63" s="173"/>
      <c r="RBC63" s="173"/>
      <c r="RBD63" s="173"/>
      <c r="RBE63" s="173"/>
      <c r="RBF63" s="173"/>
      <c r="RBG63" s="173"/>
      <c r="RBH63" s="173"/>
      <c r="RBI63" s="173"/>
      <c r="RBJ63" s="173"/>
      <c r="RBK63" s="173"/>
      <c r="RBL63" s="173"/>
      <c r="RBM63" s="173"/>
      <c r="RBN63" s="173"/>
      <c r="RBO63" s="173"/>
      <c r="RBP63" s="173"/>
      <c r="RBQ63" s="173"/>
      <c r="RBR63" s="173"/>
      <c r="RBS63" s="173"/>
      <c r="RBT63" s="173"/>
      <c r="RBU63" s="173"/>
      <c r="RBV63" s="173"/>
      <c r="RBW63" s="173"/>
      <c r="RBX63" s="173"/>
      <c r="RBY63" s="173"/>
      <c r="RBZ63" s="173"/>
      <c r="RCA63" s="173"/>
      <c r="RCB63" s="173"/>
      <c r="RCC63" s="173"/>
      <c r="RCD63" s="173"/>
      <c r="RCE63" s="173"/>
      <c r="RCF63" s="173"/>
      <c r="RCG63" s="173"/>
      <c r="RCH63" s="173"/>
      <c r="RCI63" s="173"/>
      <c r="RCJ63" s="173"/>
      <c r="RCK63" s="173"/>
      <c r="RCL63" s="173"/>
      <c r="RCM63" s="173"/>
      <c r="RCN63" s="173"/>
      <c r="RCO63" s="173"/>
      <c r="RCP63" s="173"/>
      <c r="RCQ63" s="173"/>
      <c r="RCR63" s="173"/>
      <c r="RCS63" s="173"/>
      <c r="RCT63" s="173"/>
      <c r="RCU63" s="173"/>
      <c r="RCV63" s="173"/>
      <c r="RCW63" s="173"/>
      <c r="RCX63" s="173"/>
      <c r="RCY63" s="173"/>
      <c r="RCZ63" s="173"/>
      <c r="RDA63" s="173"/>
      <c r="RDB63" s="173"/>
      <c r="RDC63" s="173"/>
      <c r="RDD63" s="173"/>
      <c r="RDE63" s="173"/>
      <c r="RDF63" s="173"/>
      <c r="RDG63" s="173"/>
      <c r="RDH63" s="173"/>
      <c r="RDI63" s="173"/>
      <c r="RDJ63" s="173"/>
      <c r="RDK63" s="173"/>
      <c r="RDL63" s="173"/>
      <c r="RDM63" s="173"/>
      <c r="RDN63" s="173"/>
      <c r="RDO63" s="173"/>
      <c r="RDP63" s="173"/>
      <c r="RDQ63" s="173"/>
      <c r="RDR63" s="173"/>
      <c r="RDS63" s="173"/>
      <c r="RDT63" s="173"/>
      <c r="RDU63" s="173"/>
      <c r="RDV63" s="173"/>
      <c r="RDW63" s="173"/>
      <c r="RDX63" s="173"/>
      <c r="RDY63" s="173"/>
      <c r="RDZ63" s="173"/>
      <c r="REA63" s="173"/>
      <c r="REB63" s="173"/>
      <c r="REC63" s="173"/>
      <c r="RED63" s="173"/>
      <c r="REE63" s="173"/>
      <c r="REF63" s="173"/>
      <c r="REG63" s="173"/>
      <c r="REH63" s="173"/>
      <c r="REI63" s="173"/>
      <c r="REJ63" s="173"/>
      <c r="REK63" s="173"/>
      <c r="REL63" s="173"/>
      <c r="REM63" s="173"/>
      <c r="REN63" s="173"/>
      <c r="REO63" s="173"/>
      <c r="REP63" s="173"/>
      <c r="REQ63" s="173"/>
      <c r="RER63" s="173"/>
      <c r="RES63" s="173"/>
      <c r="RET63" s="173"/>
      <c r="REU63" s="173"/>
      <c r="REV63" s="173"/>
      <c r="REW63" s="173"/>
      <c r="REX63" s="173"/>
      <c r="REY63" s="173"/>
      <c r="REZ63" s="173"/>
      <c r="RFA63" s="173"/>
      <c r="RFB63" s="173"/>
      <c r="RFC63" s="173"/>
      <c r="RFD63" s="173"/>
      <c r="RFE63" s="173"/>
      <c r="RFF63" s="173"/>
      <c r="RFG63" s="173"/>
      <c r="RFH63" s="173"/>
      <c r="RFI63" s="173"/>
      <c r="RFJ63" s="173"/>
      <c r="RFK63" s="173"/>
      <c r="RFL63" s="173"/>
      <c r="RFM63" s="173"/>
      <c r="RFN63" s="173"/>
      <c r="RFO63" s="173"/>
      <c r="RFP63" s="173"/>
      <c r="RFQ63" s="173"/>
      <c r="RFR63" s="173"/>
      <c r="RFS63" s="173"/>
      <c r="RFT63" s="173"/>
      <c r="RFU63" s="173"/>
      <c r="RFV63" s="173"/>
      <c r="RFW63" s="173"/>
      <c r="RFX63" s="173"/>
      <c r="RFY63" s="173"/>
      <c r="RFZ63" s="173"/>
      <c r="RGA63" s="173"/>
      <c r="RGB63" s="173"/>
      <c r="RGC63" s="173"/>
      <c r="RGD63" s="173"/>
      <c r="RGE63" s="173"/>
      <c r="RGF63" s="173"/>
      <c r="RGG63" s="173"/>
      <c r="RGH63" s="173"/>
      <c r="RGI63" s="173"/>
      <c r="RGJ63" s="173"/>
      <c r="RGK63" s="173"/>
      <c r="RGL63" s="173"/>
      <c r="RGM63" s="173"/>
      <c r="RGN63" s="173"/>
      <c r="RGO63" s="173"/>
      <c r="RGP63" s="173"/>
      <c r="RGQ63" s="173"/>
      <c r="RGR63" s="173"/>
      <c r="RGS63" s="173"/>
      <c r="RGT63" s="173"/>
      <c r="RGU63" s="173"/>
      <c r="RGV63" s="173"/>
      <c r="RGW63" s="173"/>
      <c r="RGX63" s="173"/>
      <c r="RGY63" s="173"/>
      <c r="RGZ63" s="173"/>
      <c r="RHA63" s="173"/>
      <c r="RHB63" s="173"/>
      <c r="RHC63" s="173"/>
      <c r="RHD63" s="173"/>
      <c r="RHE63" s="173"/>
      <c r="RHF63" s="173"/>
      <c r="RHG63" s="173"/>
      <c r="RHH63" s="173"/>
      <c r="RHI63" s="173"/>
      <c r="RHJ63" s="173"/>
      <c r="RHK63" s="173"/>
      <c r="RHL63" s="173"/>
      <c r="RHM63" s="173"/>
      <c r="RHN63" s="173"/>
      <c r="RHO63" s="173"/>
      <c r="RHP63" s="173"/>
      <c r="RHQ63" s="173"/>
      <c r="RHR63" s="173"/>
      <c r="RHS63" s="173"/>
      <c r="RHT63" s="173"/>
      <c r="RHU63" s="173"/>
      <c r="RHV63" s="173"/>
      <c r="RHW63" s="173"/>
      <c r="RHX63" s="173"/>
      <c r="RHY63" s="173"/>
      <c r="RHZ63" s="173"/>
      <c r="RIA63" s="173"/>
      <c r="RIB63" s="173"/>
      <c r="RIC63" s="173"/>
      <c r="RID63" s="173"/>
      <c r="RIE63" s="173"/>
      <c r="RIF63" s="173"/>
      <c r="RIG63" s="173"/>
      <c r="RIH63" s="173"/>
      <c r="RII63" s="173"/>
      <c r="RIJ63" s="173"/>
      <c r="RIK63" s="173"/>
      <c r="RIL63" s="173"/>
      <c r="RIM63" s="173"/>
      <c r="RIN63" s="173"/>
      <c r="RIO63" s="173"/>
      <c r="RIP63" s="173"/>
      <c r="RIQ63" s="173"/>
      <c r="RIR63" s="173"/>
      <c r="RIS63" s="173"/>
      <c r="RIT63" s="173"/>
      <c r="RIU63" s="173"/>
      <c r="RIV63" s="173"/>
      <c r="RIW63" s="173"/>
      <c r="RIX63" s="173"/>
      <c r="RIY63" s="173"/>
      <c r="RIZ63" s="173"/>
      <c r="RJA63" s="173"/>
      <c r="RJB63" s="173"/>
      <c r="RJC63" s="173"/>
      <c r="RJD63" s="173"/>
      <c r="RJE63" s="173"/>
      <c r="RJF63" s="173"/>
      <c r="RJG63" s="173"/>
      <c r="RJH63" s="173"/>
      <c r="RJI63" s="173"/>
      <c r="RJJ63" s="173"/>
      <c r="RJK63" s="173"/>
      <c r="RJL63" s="173"/>
      <c r="RJM63" s="173"/>
      <c r="RJN63" s="173"/>
      <c r="RJO63" s="173"/>
      <c r="RJP63" s="173"/>
      <c r="RJQ63" s="173"/>
      <c r="RJR63" s="173"/>
      <c r="RJS63" s="173"/>
      <c r="RJT63" s="173"/>
      <c r="RJU63" s="173"/>
      <c r="RJV63" s="173"/>
      <c r="RJW63" s="173"/>
      <c r="RJX63" s="173"/>
      <c r="RJY63" s="173"/>
      <c r="RJZ63" s="173"/>
      <c r="RKA63" s="173"/>
      <c r="RKB63" s="173"/>
      <c r="RKC63" s="173"/>
      <c r="RKD63" s="173"/>
      <c r="RKE63" s="173"/>
      <c r="RKF63" s="173"/>
      <c r="RKG63" s="173"/>
      <c r="RKH63" s="173"/>
      <c r="RKI63" s="173"/>
      <c r="RKJ63" s="173"/>
      <c r="RKK63" s="173"/>
      <c r="RKL63" s="173"/>
      <c r="RKM63" s="173"/>
      <c r="RKN63" s="173"/>
      <c r="RKO63" s="173"/>
      <c r="RKP63" s="173"/>
      <c r="RKQ63" s="173"/>
      <c r="RKR63" s="173"/>
      <c r="RKS63" s="173"/>
      <c r="RKT63" s="173"/>
      <c r="RKU63" s="173"/>
      <c r="RKV63" s="173"/>
      <c r="RKW63" s="173"/>
      <c r="RKX63" s="173"/>
      <c r="RKY63" s="173"/>
      <c r="RKZ63" s="173"/>
      <c r="RLA63" s="173"/>
      <c r="RLB63" s="173"/>
      <c r="RLC63" s="173"/>
      <c r="RLD63" s="173"/>
      <c r="RLE63" s="173"/>
      <c r="RLF63" s="173"/>
      <c r="RLG63" s="173"/>
      <c r="RLH63" s="173"/>
      <c r="RLI63" s="173"/>
      <c r="RLJ63" s="173"/>
      <c r="RLK63" s="173"/>
      <c r="RLL63" s="173"/>
      <c r="RLM63" s="173"/>
      <c r="RLN63" s="173"/>
      <c r="RLO63" s="173"/>
      <c r="RLP63" s="173"/>
      <c r="RLQ63" s="173"/>
      <c r="RLR63" s="173"/>
      <c r="RLS63" s="173"/>
      <c r="RLT63" s="173"/>
      <c r="RLU63" s="173"/>
      <c r="RLV63" s="173"/>
      <c r="RLW63" s="173"/>
      <c r="RLX63" s="173"/>
      <c r="RLY63" s="173"/>
      <c r="RLZ63" s="173"/>
      <c r="RMA63" s="173"/>
      <c r="RMB63" s="173"/>
      <c r="RMC63" s="173"/>
      <c r="RMD63" s="173"/>
      <c r="RME63" s="173"/>
      <c r="RMF63" s="173"/>
      <c r="RMG63" s="173"/>
      <c r="RMH63" s="173"/>
      <c r="RMI63" s="173"/>
      <c r="RMJ63" s="173"/>
      <c r="RMK63" s="173"/>
      <c r="RML63" s="173"/>
      <c r="RMM63" s="173"/>
      <c r="RMN63" s="173"/>
      <c r="RMO63" s="173"/>
      <c r="RMP63" s="173"/>
      <c r="RMQ63" s="173"/>
      <c r="RMR63" s="173"/>
      <c r="RMS63" s="173"/>
      <c r="RMT63" s="173"/>
      <c r="RMU63" s="173"/>
      <c r="RMV63" s="173"/>
      <c r="RMW63" s="173"/>
      <c r="RMX63" s="173"/>
      <c r="RMY63" s="173"/>
      <c r="RMZ63" s="173"/>
      <c r="RNA63" s="173"/>
      <c r="RNB63" s="173"/>
      <c r="RNC63" s="173"/>
      <c r="RND63" s="173"/>
      <c r="RNE63" s="173"/>
      <c r="RNF63" s="173"/>
      <c r="RNG63" s="173"/>
      <c r="RNH63" s="173"/>
      <c r="RNI63" s="173"/>
      <c r="RNJ63" s="173"/>
      <c r="RNK63" s="173"/>
      <c r="RNL63" s="173"/>
      <c r="RNM63" s="173"/>
      <c r="RNN63" s="173"/>
      <c r="RNO63" s="173"/>
      <c r="RNP63" s="173"/>
      <c r="RNQ63" s="173"/>
      <c r="RNR63" s="173"/>
      <c r="RNS63" s="173"/>
      <c r="RNT63" s="173"/>
      <c r="RNU63" s="173"/>
      <c r="RNV63" s="173"/>
      <c r="RNW63" s="173"/>
      <c r="RNX63" s="173"/>
      <c r="RNY63" s="173"/>
      <c r="RNZ63" s="173"/>
      <c r="ROA63" s="173"/>
      <c r="ROB63" s="173"/>
      <c r="ROC63" s="173"/>
      <c r="ROD63" s="173"/>
      <c r="ROE63" s="173"/>
      <c r="ROF63" s="173"/>
      <c r="ROG63" s="173"/>
      <c r="ROH63" s="173"/>
      <c r="ROI63" s="173"/>
      <c r="ROJ63" s="173"/>
      <c r="ROK63" s="173"/>
      <c r="ROL63" s="173"/>
      <c r="ROM63" s="173"/>
      <c r="RON63" s="173"/>
      <c r="ROO63" s="173"/>
      <c r="ROP63" s="173"/>
      <c r="ROQ63" s="173"/>
      <c r="ROR63" s="173"/>
      <c r="ROS63" s="173"/>
      <c r="ROT63" s="173"/>
      <c r="ROU63" s="173"/>
      <c r="ROV63" s="173"/>
      <c r="ROW63" s="173"/>
      <c r="ROX63" s="173"/>
      <c r="ROY63" s="173"/>
      <c r="ROZ63" s="173"/>
      <c r="RPA63" s="173"/>
      <c r="RPB63" s="173"/>
      <c r="RPC63" s="173"/>
      <c r="RPD63" s="173"/>
      <c r="RPE63" s="173"/>
      <c r="RPF63" s="173"/>
      <c r="RPG63" s="173"/>
      <c r="RPH63" s="173"/>
      <c r="RPI63" s="173"/>
      <c r="RPJ63" s="173"/>
      <c r="RPK63" s="173"/>
      <c r="RPL63" s="173"/>
      <c r="RPM63" s="173"/>
      <c r="RPN63" s="173"/>
      <c r="RPO63" s="173"/>
      <c r="RPP63" s="173"/>
      <c r="RPQ63" s="173"/>
      <c r="RPR63" s="173"/>
      <c r="RPS63" s="173"/>
      <c r="RPT63" s="173"/>
      <c r="RPU63" s="173"/>
      <c r="RPV63" s="173"/>
      <c r="RPW63" s="173"/>
      <c r="RPX63" s="173"/>
      <c r="RPY63" s="173"/>
      <c r="RPZ63" s="173"/>
      <c r="RQA63" s="173"/>
      <c r="RQB63" s="173"/>
      <c r="RQC63" s="173"/>
      <c r="RQD63" s="173"/>
      <c r="RQE63" s="173"/>
      <c r="RQF63" s="173"/>
      <c r="RQG63" s="173"/>
      <c r="RQH63" s="173"/>
      <c r="RQI63" s="173"/>
      <c r="RQJ63" s="173"/>
      <c r="RQK63" s="173"/>
      <c r="RQL63" s="173"/>
      <c r="RQM63" s="173"/>
      <c r="RQN63" s="173"/>
      <c r="RQO63" s="173"/>
      <c r="RQP63" s="173"/>
      <c r="RQQ63" s="173"/>
      <c r="RQR63" s="173"/>
      <c r="RQS63" s="173"/>
      <c r="RQT63" s="173"/>
      <c r="RQU63" s="173"/>
      <c r="RQV63" s="173"/>
      <c r="RQW63" s="173"/>
      <c r="RQX63" s="173"/>
      <c r="RQY63" s="173"/>
      <c r="RQZ63" s="173"/>
      <c r="RRA63" s="173"/>
      <c r="RRB63" s="173"/>
      <c r="RRC63" s="173"/>
      <c r="RRD63" s="173"/>
      <c r="RRE63" s="173"/>
      <c r="RRF63" s="173"/>
      <c r="RRG63" s="173"/>
      <c r="RRH63" s="173"/>
      <c r="RRI63" s="173"/>
      <c r="RRJ63" s="173"/>
      <c r="RRK63" s="173"/>
      <c r="RRL63" s="173"/>
      <c r="RRM63" s="173"/>
      <c r="RRN63" s="173"/>
      <c r="RRO63" s="173"/>
      <c r="RRP63" s="173"/>
      <c r="RRQ63" s="173"/>
      <c r="RRR63" s="173"/>
      <c r="RRS63" s="173"/>
      <c r="RRT63" s="173"/>
      <c r="RRU63" s="173"/>
      <c r="RRV63" s="173"/>
      <c r="RRW63" s="173"/>
      <c r="RRX63" s="173"/>
      <c r="RRY63" s="173"/>
      <c r="RRZ63" s="173"/>
      <c r="RSA63" s="173"/>
      <c r="RSB63" s="173"/>
      <c r="RSC63" s="173"/>
      <c r="RSD63" s="173"/>
      <c r="RSE63" s="173"/>
      <c r="RSF63" s="173"/>
      <c r="RSG63" s="173"/>
      <c r="RSH63" s="173"/>
      <c r="RSI63" s="173"/>
      <c r="RSJ63" s="173"/>
      <c r="RSK63" s="173"/>
      <c r="RSL63" s="173"/>
      <c r="RSM63" s="173"/>
      <c r="RSN63" s="173"/>
      <c r="RSO63" s="173"/>
      <c r="RSP63" s="173"/>
      <c r="RSQ63" s="173"/>
      <c r="RSR63" s="173"/>
      <c r="RSS63" s="173"/>
      <c r="RST63" s="173"/>
      <c r="RSU63" s="173"/>
      <c r="RSV63" s="173"/>
      <c r="RSW63" s="173"/>
      <c r="RSX63" s="173"/>
      <c r="RSY63" s="173"/>
      <c r="RSZ63" s="173"/>
      <c r="RTA63" s="173"/>
      <c r="RTB63" s="173"/>
      <c r="RTC63" s="173"/>
      <c r="RTD63" s="173"/>
      <c r="RTE63" s="173"/>
      <c r="RTF63" s="173"/>
      <c r="RTG63" s="173"/>
      <c r="RTH63" s="173"/>
      <c r="RTI63" s="173"/>
      <c r="RTJ63" s="173"/>
      <c r="RTK63" s="173"/>
      <c r="RTL63" s="173"/>
      <c r="RTM63" s="173"/>
      <c r="RTN63" s="173"/>
      <c r="RTO63" s="173"/>
      <c r="RTP63" s="173"/>
      <c r="RTQ63" s="173"/>
      <c r="RTR63" s="173"/>
      <c r="RTS63" s="173"/>
      <c r="RTT63" s="173"/>
      <c r="RTU63" s="173"/>
      <c r="RTV63" s="173"/>
      <c r="RTW63" s="173"/>
      <c r="RTX63" s="173"/>
      <c r="RTY63" s="173"/>
      <c r="RTZ63" s="173"/>
      <c r="RUA63" s="173"/>
      <c r="RUB63" s="173"/>
      <c r="RUC63" s="173"/>
      <c r="RUD63" s="173"/>
      <c r="RUE63" s="173"/>
      <c r="RUF63" s="173"/>
      <c r="RUG63" s="173"/>
      <c r="RUH63" s="173"/>
      <c r="RUI63" s="173"/>
      <c r="RUJ63" s="173"/>
      <c r="RUK63" s="173"/>
      <c r="RUL63" s="173"/>
      <c r="RUM63" s="173"/>
      <c r="RUN63" s="173"/>
      <c r="RUO63" s="173"/>
      <c r="RUP63" s="173"/>
      <c r="RUQ63" s="173"/>
      <c r="RUR63" s="173"/>
      <c r="RUS63" s="173"/>
      <c r="RUT63" s="173"/>
      <c r="RUU63" s="173"/>
      <c r="RUV63" s="173"/>
      <c r="RUW63" s="173"/>
      <c r="RUX63" s="173"/>
      <c r="RUY63" s="173"/>
      <c r="RUZ63" s="173"/>
      <c r="RVA63" s="173"/>
      <c r="RVB63" s="173"/>
      <c r="RVC63" s="173"/>
      <c r="RVD63" s="173"/>
      <c r="RVE63" s="173"/>
      <c r="RVF63" s="173"/>
      <c r="RVG63" s="173"/>
      <c r="RVH63" s="173"/>
      <c r="RVI63" s="173"/>
      <c r="RVJ63" s="173"/>
      <c r="RVK63" s="173"/>
      <c r="RVL63" s="173"/>
      <c r="RVM63" s="173"/>
      <c r="RVN63" s="173"/>
      <c r="RVO63" s="173"/>
      <c r="RVP63" s="173"/>
      <c r="RVQ63" s="173"/>
      <c r="RVR63" s="173"/>
      <c r="RVS63" s="173"/>
      <c r="RVT63" s="173"/>
      <c r="RVU63" s="173"/>
      <c r="RVV63" s="173"/>
      <c r="RVW63" s="173"/>
      <c r="RVX63" s="173"/>
      <c r="RVY63" s="173"/>
      <c r="RVZ63" s="173"/>
      <c r="RWA63" s="173"/>
      <c r="RWB63" s="173"/>
      <c r="RWC63" s="173"/>
      <c r="RWD63" s="173"/>
      <c r="RWE63" s="173"/>
      <c r="RWF63" s="173"/>
      <c r="RWG63" s="173"/>
      <c r="RWH63" s="173"/>
      <c r="RWI63" s="173"/>
      <c r="RWJ63" s="173"/>
      <c r="RWK63" s="173"/>
      <c r="RWL63" s="173"/>
      <c r="RWM63" s="173"/>
      <c r="RWN63" s="173"/>
      <c r="RWO63" s="173"/>
      <c r="RWP63" s="173"/>
      <c r="RWQ63" s="173"/>
      <c r="RWR63" s="173"/>
      <c r="RWS63" s="173"/>
      <c r="RWT63" s="173"/>
      <c r="RWU63" s="173"/>
      <c r="RWV63" s="173"/>
      <c r="RWW63" s="173"/>
      <c r="RWX63" s="173"/>
      <c r="RWY63" s="173"/>
      <c r="RWZ63" s="173"/>
      <c r="RXA63" s="173"/>
      <c r="RXB63" s="173"/>
      <c r="RXC63" s="173"/>
      <c r="RXD63" s="173"/>
      <c r="RXE63" s="173"/>
      <c r="RXF63" s="173"/>
      <c r="RXG63" s="173"/>
      <c r="RXH63" s="173"/>
      <c r="RXI63" s="173"/>
      <c r="RXJ63" s="173"/>
      <c r="RXK63" s="173"/>
      <c r="RXL63" s="173"/>
      <c r="RXM63" s="173"/>
      <c r="RXN63" s="173"/>
      <c r="RXO63" s="173"/>
      <c r="RXP63" s="173"/>
      <c r="RXQ63" s="173"/>
      <c r="RXR63" s="173"/>
      <c r="RXS63" s="173"/>
      <c r="RXT63" s="173"/>
      <c r="RXU63" s="173"/>
      <c r="RXV63" s="173"/>
      <c r="RXW63" s="173"/>
      <c r="RXX63" s="173"/>
      <c r="RXY63" s="173"/>
      <c r="RXZ63" s="173"/>
      <c r="RYA63" s="173"/>
      <c r="RYB63" s="173"/>
      <c r="RYC63" s="173"/>
      <c r="RYD63" s="173"/>
      <c r="RYE63" s="173"/>
      <c r="RYF63" s="173"/>
      <c r="RYG63" s="173"/>
      <c r="RYH63" s="173"/>
      <c r="RYI63" s="173"/>
      <c r="RYJ63" s="173"/>
      <c r="RYK63" s="173"/>
      <c r="RYL63" s="173"/>
      <c r="RYM63" s="173"/>
      <c r="RYN63" s="173"/>
      <c r="RYO63" s="173"/>
      <c r="RYP63" s="173"/>
      <c r="RYQ63" s="173"/>
      <c r="RYR63" s="173"/>
      <c r="RYS63" s="173"/>
      <c r="RYT63" s="173"/>
      <c r="RYU63" s="173"/>
      <c r="RYV63" s="173"/>
      <c r="RYW63" s="173"/>
      <c r="RYX63" s="173"/>
      <c r="RYY63" s="173"/>
      <c r="RYZ63" s="173"/>
      <c r="RZA63" s="173"/>
      <c r="RZB63" s="173"/>
      <c r="RZC63" s="173"/>
      <c r="RZD63" s="173"/>
      <c r="RZE63" s="173"/>
      <c r="RZF63" s="173"/>
      <c r="RZG63" s="173"/>
      <c r="RZH63" s="173"/>
      <c r="RZI63" s="173"/>
      <c r="RZJ63" s="173"/>
      <c r="RZK63" s="173"/>
      <c r="RZL63" s="173"/>
      <c r="RZM63" s="173"/>
      <c r="RZN63" s="173"/>
      <c r="RZO63" s="173"/>
      <c r="RZP63" s="173"/>
      <c r="RZQ63" s="173"/>
      <c r="RZR63" s="173"/>
      <c r="RZS63" s="173"/>
      <c r="RZT63" s="173"/>
      <c r="RZU63" s="173"/>
      <c r="RZV63" s="173"/>
      <c r="RZW63" s="173"/>
      <c r="RZX63" s="173"/>
      <c r="RZY63" s="173"/>
      <c r="RZZ63" s="173"/>
      <c r="SAA63" s="173"/>
      <c r="SAB63" s="173"/>
      <c r="SAC63" s="173"/>
      <c r="SAD63" s="173"/>
      <c r="SAE63" s="173"/>
      <c r="SAF63" s="173"/>
      <c r="SAG63" s="173"/>
      <c r="SAH63" s="173"/>
      <c r="SAI63" s="173"/>
      <c r="SAJ63" s="173"/>
      <c r="SAK63" s="173"/>
      <c r="SAL63" s="173"/>
      <c r="SAM63" s="173"/>
      <c r="SAN63" s="173"/>
      <c r="SAO63" s="173"/>
      <c r="SAP63" s="173"/>
      <c r="SAQ63" s="173"/>
      <c r="SAR63" s="173"/>
      <c r="SAS63" s="173"/>
      <c r="SAT63" s="173"/>
      <c r="SAU63" s="173"/>
      <c r="SAV63" s="173"/>
      <c r="SAW63" s="173"/>
      <c r="SAX63" s="173"/>
      <c r="SAY63" s="173"/>
      <c r="SAZ63" s="173"/>
      <c r="SBA63" s="173"/>
      <c r="SBB63" s="173"/>
      <c r="SBC63" s="173"/>
      <c r="SBD63" s="173"/>
      <c r="SBE63" s="173"/>
      <c r="SBF63" s="173"/>
      <c r="SBG63" s="173"/>
      <c r="SBH63" s="173"/>
      <c r="SBI63" s="173"/>
      <c r="SBJ63" s="173"/>
      <c r="SBK63" s="173"/>
      <c r="SBL63" s="173"/>
      <c r="SBM63" s="173"/>
      <c r="SBN63" s="173"/>
      <c r="SBO63" s="173"/>
      <c r="SBP63" s="173"/>
      <c r="SBQ63" s="173"/>
      <c r="SBR63" s="173"/>
      <c r="SBS63" s="173"/>
      <c r="SBT63" s="173"/>
      <c r="SBU63" s="173"/>
      <c r="SBV63" s="173"/>
      <c r="SBW63" s="173"/>
      <c r="SBX63" s="173"/>
      <c r="SBY63" s="173"/>
      <c r="SBZ63" s="173"/>
      <c r="SCA63" s="173"/>
      <c r="SCB63" s="173"/>
      <c r="SCC63" s="173"/>
      <c r="SCD63" s="173"/>
      <c r="SCE63" s="173"/>
      <c r="SCF63" s="173"/>
      <c r="SCG63" s="173"/>
      <c r="SCH63" s="173"/>
      <c r="SCI63" s="173"/>
      <c r="SCJ63" s="173"/>
      <c r="SCK63" s="173"/>
      <c r="SCL63" s="173"/>
      <c r="SCM63" s="173"/>
      <c r="SCN63" s="173"/>
      <c r="SCO63" s="173"/>
      <c r="SCP63" s="173"/>
      <c r="SCQ63" s="173"/>
      <c r="SCR63" s="173"/>
      <c r="SCS63" s="173"/>
      <c r="SCT63" s="173"/>
      <c r="SCU63" s="173"/>
      <c r="SCV63" s="173"/>
      <c r="SCW63" s="173"/>
      <c r="SCX63" s="173"/>
      <c r="SCY63" s="173"/>
      <c r="SCZ63" s="173"/>
      <c r="SDA63" s="173"/>
      <c r="SDB63" s="173"/>
      <c r="SDC63" s="173"/>
      <c r="SDD63" s="173"/>
      <c r="SDE63" s="173"/>
      <c r="SDF63" s="173"/>
      <c r="SDG63" s="173"/>
      <c r="SDH63" s="173"/>
      <c r="SDI63" s="173"/>
      <c r="SDJ63" s="173"/>
      <c r="SDK63" s="173"/>
      <c r="SDL63" s="173"/>
      <c r="SDM63" s="173"/>
      <c r="SDN63" s="173"/>
      <c r="SDO63" s="173"/>
      <c r="SDP63" s="173"/>
      <c r="SDQ63" s="173"/>
      <c r="SDR63" s="173"/>
      <c r="SDS63" s="173"/>
      <c r="SDT63" s="173"/>
      <c r="SDU63" s="173"/>
      <c r="SDV63" s="173"/>
      <c r="SDW63" s="173"/>
      <c r="SDX63" s="173"/>
      <c r="SDY63" s="173"/>
      <c r="SDZ63" s="173"/>
      <c r="SEA63" s="173"/>
      <c r="SEB63" s="173"/>
      <c r="SEC63" s="173"/>
      <c r="SED63" s="173"/>
      <c r="SEE63" s="173"/>
      <c r="SEF63" s="173"/>
      <c r="SEG63" s="173"/>
      <c r="SEH63" s="173"/>
      <c r="SEI63" s="173"/>
      <c r="SEJ63" s="173"/>
      <c r="SEK63" s="173"/>
      <c r="SEL63" s="173"/>
      <c r="SEM63" s="173"/>
      <c r="SEN63" s="173"/>
      <c r="SEO63" s="173"/>
      <c r="SEP63" s="173"/>
      <c r="SEQ63" s="173"/>
      <c r="SER63" s="173"/>
      <c r="SES63" s="173"/>
      <c r="SET63" s="173"/>
      <c r="SEU63" s="173"/>
      <c r="SEV63" s="173"/>
      <c r="SEW63" s="173"/>
      <c r="SEX63" s="173"/>
      <c r="SEY63" s="173"/>
      <c r="SEZ63" s="173"/>
      <c r="SFA63" s="173"/>
      <c r="SFB63" s="173"/>
      <c r="SFC63" s="173"/>
      <c r="SFD63" s="173"/>
      <c r="SFE63" s="173"/>
      <c r="SFF63" s="173"/>
      <c r="SFG63" s="173"/>
      <c r="SFH63" s="173"/>
      <c r="SFI63" s="173"/>
      <c r="SFJ63" s="173"/>
      <c r="SFK63" s="173"/>
      <c r="SFL63" s="173"/>
      <c r="SFM63" s="173"/>
      <c r="SFN63" s="173"/>
      <c r="SFO63" s="173"/>
      <c r="SFP63" s="173"/>
      <c r="SFQ63" s="173"/>
      <c r="SFR63" s="173"/>
      <c r="SFS63" s="173"/>
      <c r="SFT63" s="173"/>
      <c r="SFU63" s="173"/>
      <c r="SFV63" s="173"/>
      <c r="SFW63" s="173"/>
      <c r="SFX63" s="173"/>
      <c r="SFY63" s="173"/>
      <c r="SFZ63" s="173"/>
      <c r="SGA63" s="173"/>
      <c r="SGB63" s="173"/>
      <c r="SGC63" s="173"/>
      <c r="SGD63" s="173"/>
      <c r="SGE63" s="173"/>
      <c r="SGF63" s="173"/>
      <c r="SGG63" s="173"/>
      <c r="SGH63" s="173"/>
      <c r="SGI63" s="173"/>
      <c r="SGJ63" s="173"/>
      <c r="SGK63" s="173"/>
      <c r="SGL63" s="173"/>
      <c r="SGM63" s="173"/>
      <c r="SGN63" s="173"/>
      <c r="SGO63" s="173"/>
      <c r="SGP63" s="173"/>
      <c r="SGQ63" s="173"/>
      <c r="SGR63" s="173"/>
      <c r="SGS63" s="173"/>
      <c r="SGT63" s="173"/>
      <c r="SGU63" s="173"/>
      <c r="SGV63" s="173"/>
      <c r="SGW63" s="173"/>
      <c r="SGX63" s="173"/>
      <c r="SGY63" s="173"/>
      <c r="SGZ63" s="173"/>
      <c r="SHA63" s="173"/>
      <c r="SHB63" s="173"/>
      <c r="SHC63" s="173"/>
      <c r="SHD63" s="173"/>
      <c r="SHE63" s="173"/>
      <c r="SHF63" s="173"/>
      <c r="SHG63" s="173"/>
      <c r="SHH63" s="173"/>
      <c r="SHI63" s="173"/>
      <c r="SHJ63" s="173"/>
      <c r="SHK63" s="173"/>
      <c r="SHL63" s="173"/>
      <c r="SHM63" s="173"/>
      <c r="SHN63" s="173"/>
      <c r="SHO63" s="173"/>
      <c r="SHP63" s="173"/>
      <c r="SHQ63" s="173"/>
      <c r="SHR63" s="173"/>
      <c r="SHS63" s="173"/>
      <c r="SHT63" s="173"/>
      <c r="SHU63" s="173"/>
      <c r="SHV63" s="173"/>
      <c r="SHW63" s="173"/>
      <c r="SHX63" s="173"/>
      <c r="SHY63" s="173"/>
      <c r="SHZ63" s="173"/>
      <c r="SIA63" s="173"/>
      <c r="SIB63" s="173"/>
      <c r="SIC63" s="173"/>
      <c r="SID63" s="173"/>
      <c r="SIE63" s="173"/>
      <c r="SIF63" s="173"/>
      <c r="SIG63" s="173"/>
      <c r="SIH63" s="173"/>
      <c r="SII63" s="173"/>
      <c r="SIJ63" s="173"/>
      <c r="SIK63" s="173"/>
      <c r="SIL63" s="173"/>
      <c r="SIM63" s="173"/>
      <c r="SIN63" s="173"/>
      <c r="SIO63" s="173"/>
      <c r="SIP63" s="173"/>
      <c r="SIQ63" s="173"/>
      <c r="SIR63" s="173"/>
      <c r="SIS63" s="173"/>
      <c r="SIT63" s="173"/>
      <c r="SIU63" s="173"/>
      <c r="SIV63" s="173"/>
      <c r="SIW63" s="173"/>
      <c r="SIX63" s="173"/>
      <c r="SIY63" s="173"/>
      <c r="SIZ63" s="173"/>
      <c r="SJA63" s="173"/>
      <c r="SJB63" s="173"/>
      <c r="SJC63" s="173"/>
      <c r="SJD63" s="173"/>
      <c r="SJE63" s="173"/>
      <c r="SJF63" s="173"/>
      <c r="SJG63" s="173"/>
      <c r="SJH63" s="173"/>
      <c r="SJI63" s="173"/>
      <c r="SJJ63" s="173"/>
      <c r="SJK63" s="173"/>
      <c r="SJL63" s="173"/>
      <c r="SJM63" s="173"/>
      <c r="SJN63" s="173"/>
      <c r="SJO63" s="173"/>
      <c r="SJP63" s="173"/>
      <c r="SJQ63" s="173"/>
      <c r="SJR63" s="173"/>
      <c r="SJS63" s="173"/>
      <c r="SJT63" s="173"/>
      <c r="SJU63" s="173"/>
      <c r="SJV63" s="173"/>
      <c r="SJW63" s="173"/>
      <c r="SJX63" s="173"/>
      <c r="SJY63" s="173"/>
      <c r="SJZ63" s="173"/>
      <c r="SKA63" s="173"/>
      <c r="SKB63" s="173"/>
      <c r="SKC63" s="173"/>
      <c r="SKD63" s="173"/>
      <c r="SKE63" s="173"/>
      <c r="SKF63" s="173"/>
      <c r="SKG63" s="173"/>
      <c r="SKH63" s="173"/>
      <c r="SKI63" s="173"/>
      <c r="SKJ63" s="173"/>
      <c r="SKK63" s="173"/>
      <c r="SKL63" s="173"/>
      <c r="SKM63" s="173"/>
      <c r="SKN63" s="173"/>
      <c r="SKO63" s="173"/>
      <c r="SKP63" s="173"/>
      <c r="SKQ63" s="173"/>
      <c r="SKR63" s="173"/>
      <c r="SKS63" s="173"/>
      <c r="SKT63" s="173"/>
      <c r="SKU63" s="173"/>
      <c r="SKV63" s="173"/>
      <c r="SKW63" s="173"/>
      <c r="SKX63" s="173"/>
      <c r="SKY63" s="173"/>
      <c r="SKZ63" s="173"/>
      <c r="SLA63" s="173"/>
      <c r="SLB63" s="173"/>
      <c r="SLC63" s="173"/>
      <c r="SLD63" s="173"/>
      <c r="SLE63" s="173"/>
      <c r="SLF63" s="173"/>
      <c r="SLG63" s="173"/>
      <c r="SLH63" s="173"/>
      <c r="SLI63" s="173"/>
      <c r="SLJ63" s="173"/>
      <c r="SLK63" s="173"/>
      <c r="SLL63" s="173"/>
      <c r="SLM63" s="173"/>
      <c r="SLN63" s="173"/>
      <c r="SLO63" s="173"/>
      <c r="SLP63" s="173"/>
      <c r="SLQ63" s="173"/>
      <c r="SLR63" s="173"/>
      <c r="SLS63" s="173"/>
      <c r="SLT63" s="173"/>
      <c r="SLU63" s="173"/>
      <c r="SLV63" s="173"/>
      <c r="SLW63" s="173"/>
      <c r="SLX63" s="173"/>
      <c r="SLY63" s="173"/>
      <c r="SLZ63" s="173"/>
      <c r="SMA63" s="173"/>
      <c r="SMB63" s="173"/>
      <c r="SMC63" s="173"/>
      <c r="SMD63" s="173"/>
      <c r="SME63" s="173"/>
      <c r="SMF63" s="173"/>
      <c r="SMG63" s="173"/>
      <c r="SMH63" s="173"/>
      <c r="SMI63" s="173"/>
      <c r="SMJ63" s="173"/>
      <c r="SMK63" s="173"/>
      <c r="SML63" s="173"/>
      <c r="SMM63" s="173"/>
      <c r="SMN63" s="173"/>
      <c r="SMO63" s="173"/>
      <c r="SMP63" s="173"/>
      <c r="SMQ63" s="173"/>
      <c r="SMR63" s="173"/>
      <c r="SMS63" s="173"/>
      <c r="SMT63" s="173"/>
      <c r="SMU63" s="173"/>
      <c r="SMV63" s="173"/>
      <c r="SMW63" s="173"/>
      <c r="SMX63" s="173"/>
      <c r="SMY63" s="173"/>
      <c r="SMZ63" s="173"/>
      <c r="SNA63" s="173"/>
      <c r="SNB63" s="173"/>
      <c r="SNC63" s="173"/>
      <c r="SND63" s="173"/>
      <c r="SNE63" s="173"/>
      <c r="SNF63" s="173"/>
      <c r="SNG63" s="173"/>
      <c r="SNH63" s="173"/>
      <c r="SNI63" s="173"/>
      <c r="SNJ63" s="173"/>
      <c r="SNK63" s="173"/>
      <c r="SNL63" s="173"/>
      <c r="SNM63" s="173"/>
      <c r="SNN63" s="173"/>
      <c r="SNO63" s="173"/>
      <c r="SNP63" s="173"/>
      <c r="SNQ63" s="173"/>
      <c r="SNR63" s="173"/>
      <c r="SNS63" s="173"/>
      <c r="SNT63" s="173"/>
      <c r="SNU63" s="173"/>
      <c r="SNV63" s="173"/>
      <c r="SNW63" s="173"/>
      <c r="SNX63" s="173"/>
      <c r="SNY63" s="173"/>
      <c r="SNZ63" s="173"/>
      <c r="SOA63" s="173"/>
      <c r="SOB63" s="173"/>
      <c r="SOC63" s="173"/>
      <c r="SOD63" s="173"/>
      <c r="SOE63" s="173"/>
      <c r="SOF63" s="173"/>
      <c r="SOG63" s="173"/>
      <c r="SOH63" s="173"/>
      <c r="SOI63" s="173"/>
      <c r="SOJ63" s="173"/>
      <c r="SOK63" s="173"/>
      <c r="SOL63" s="173"/>
      <c r="SOM63" s="173"/>
      <c r="SON63" s="173"/>
      <c r="SOO63" s="173"/>
      <c r="SOP63" s="173"/>
      <c r="SOQ63" s="173"/>
      <c r="SOR63" s="173"/>
      <c r="SOS63" s="173"/>
      <c r="SOT63" s="173"/>
      <c r="SOU63" s="173"/>
      <c r="SOV63" s="173"/>
      <c r="SOW63" s="173"/>
      <c r="SOX63" s="173"/>
      <c r="SOY63" s="173"/>
      <c r="SOZ63" s="173"/>
      <c r="SPA63" s="173"/>
      <c r="SPB63" s="173"/>
      <c r="SPC63" s="173"/>
      <c r="SPD63" s="173"/>
      <c r="SPE63" s="173"/>
      <c r="SPF63" s="173"/>
      <c r="SPG63" s="173"/>
      <c r="SPH63" s="173"/>
      <c r="SPI63" s="173"/>
      <c r="SPJ63" s="173"/>
      <c r="SPK63" s="173"/>
      <c r="SPL63" s="173"/>
      <c r="SPM63" s="173"/>
      <c r="SPN63" s="173"/>
      <c r="SPO63" s="173"/>
      <c r="SPP63" s="173"/>
      <c r="SPQ63" s="173"/>
      <c r="SPR63" s="173"/>
      <c r="SPS63" s="173"/>
      <c r="SPT63" s="173"/>
      <c r="SPU63" s="173"/>
      <c r="SPV63" s="173"/>
      <c r="SPW63" s="173"/>
      <c r="SPX63" s="173"/>
      <c r="SPY63" s="173"/>
      <c r="SPZ63" s="173"/>
      <c r="SQA63" s="173"/>
      <c r="SQB63" s="173"/>
      <c r="SQC63" s="173"/>
      <c r="SQD63" s="173"/>
      <c r="SQE63" s="173"/>
      <c r="SQF63" s="173"/>
      <c r="SQG63" s="173"/>
      <c r="SQH63" s="173"/>
      <c r="SQI63" s="173"/>
      <c r="SQJ63" s="173"/>
      <c r="SQK63" s="173"/>
      <c r="SQL63" s="173"/>
      <c r="SQM63" s="173"/>
      <c r="SQN63" s="173"/>
      <c r="SQO63" s="173"/>
      <c r="SQP63" s="173"/>
      <c r="SQQ63" s="173"/>
      <c r="SQR63" s="173"/>
      <c r="SQS63" s="173"/>
      <c r="SQT63" s="173"/>
      <c r="SQU63" s="173"/>
      <c r="SQV63" s="173"/>
      <c r="SQW63" s="173"/>
      <c r="SQX63" s="173"/>
      <c r="SQY63" s="173"/>
      <c r="SQZ63" s="173"/>
      <c r="SRA63" s="173"/>
      <c r="SRB63" s="173"/>
      <c r="SRC63" s="173"/>
      <c r="SRD63" s="173"/>
      <c r="SRE63" s="173"/>
      <c r="SRF63" s="173"/>
      <c r="SRG63" s="173"/>
      <c r="SRH63" s="173"/>
      <c r="SRI63" s="173"/>
      <c r="SRJ63" s="173"/>
      <c r="SRK63" s="173"/>
      <c r="SRL63" s="173"/>
      <c r="SRM63" s="173"/>
      <c r="SRN63" s="173"/>
      <c r="SRO63" s="173"/>
      <c r="SRP63" s="173"/>
      <c r="SRQ63" s="173"/>
      <c r="SRR63" s="173"/>
      <c r="SRS63" s="173"/>
      <c r="SRT63" s="173"/>
      <c r="SRU63" s="173"/>
      <c r="SRV63" s="173"/>
      <c r="SRW63" s="173"/>
      <c r="SRX63" s="173"/>
      <c r="SRY63" s="173"/>
      <c r="SRZ63" s="173"/>
      <c r="SSA63" s="173"/>
      <c r="SSB63" s="173"/>
      <c r="SSC63" s="173"/>
      <c r="SSD63" s="173"/>
      <c r="SSE63" s="173"/>
      <c r="SSF63" s="173"/>
      <c r="SSG63" s="173"/>
      <c r="SSH63" s="173"/>
      <c r="SSI63" s="173"/>
      <c r="SSJ63" s="173"/>
      <c r="SSK63" s="173"/>
      <c r="SSL63" s="173"/>
      <c r="SSM63" s="173"/>
      <c r="SSN63" s="173"/>
      <c r="SSO63" s="173"/>
      <c r="SSP63" s="173"/>
      <c r="SSQ63" s="173"/>
      <c r="SSR63" s="173"/>
      <c r="SSS63" s="173"/>
      <c r="SST63" s="173"/>
      <c r="SSU63" s="173"/>
      <c r="SSV63" s="173"/>
      <c r="SSW63" s="173"/>
      <c r="SSX63" s="173"/>
      <c r="SSY63" s="173"/>
      <c r="SSZ63" s="173"/>
      <c r="STA63" s="173"/>
      <c r="STB63" s="173"/>
      <c r="STC63" s="173"/>
      <c r="STD63" s="173"/>
      <c r="STE63" s="173"/>
      <c r="STF63" s="173"/>
      <c r="STG63" s="173"/>
      <c r="STH63" s="173"/>
      <c r="STI63" s="173"/>
      <c r="STJ63" s="173"/>
      <c r="STK63" s="173"/>
      <c r="STL63" s="173"/>
      <c r="STM63" s="173"/>
      <c r="STN63" s="173"/>
      <c r="STO63" s="173"/>
      <c r="STP63" s="173"/>
      <c r="STQ63" s="173"/>
      <c r="STR63" s="173"/>
      <c r="STS63" s="173"/>
      <c r="STT63" s="173"/>
      <c r="STU63" s="173"/>
      <c r="STV63" s="173"/>
      <c r="STW63" s="173"/>
      <c r="STX63" s="173"/>
      <c r="STY63" s="173"/>
      <c r="STZ63" s="173"/>
      <c r="SUA63" s="173"/>
      <c r="SUB63" s="173"/>
      <c r="SUC63" s="173"/>
      <c r="SUD63" s="173"/>
      <c r="SUE63" s="173"/>
      <c r="SUF63" s="173"/>
      <c r="SUG63" s="173"/>
      <c r="SUH63" s="173"/>
      <c r="SUI63" s="173"/>
      <c r="SUJ63" s="173"/>
      <c r="SUK63" s="173"/>
      <c r="SUL63" s="173"/>
      <c r="SUM63" s="173"/>
      <c r="SUN63" s="173"/>
      <c r="SUO63" s="173"/>
      <c r="SUP63" s="173"/>
      <c r="SUQ63" s="173"/>
      <c r="SUR63" s="173"/>
      <c r="SUS63" s="173"/>
      <c r="SUT63" s="173"/>
      <c r="SUU63" s="173"/>
      <c r="SUV63" s="173"/>
      <c r="SUW63" s="173"/>
      <c r="SUX63" s="173"/>
      <c r="SUY63" s="173"/>
      <c r="SUZ63" s="173"/>
      <c r="SVA63" s="173"/>
      <c r="SVB63" s="173"/>
      <c r="SVC63" s="173"/>
      <c r="SVD63" s="173"/>
      <c r="SVE63" s="173"/>
      <c r="SVF63" s="173"/>
      <c r="SVG63" s="173"/>
      <c r="SVH63" s="173"/>
      <c r="SVI63" s="173"/>
      <c r="SVJ63" s="173"/>
      <c r="SVK63" s="173"/>
      <c r="SVL63" s="173"/>
      <c r="SVM63" s="173"/>
      <c r="SVN63" s="173"/>
      <c r="SVO63" s="173"/>
      <c r="SVP63" s="173"/>
      <c r="SVQ63" s="173"/>
      <c r="SVR63" s="173"/>
      <c r="SVS63" s="173"/>
      <c r="SVT63" s="173"/>
      <c r="SVU63" s="173"/>
      <c r="SVV63" s="173"/>
      <c r="SVW63" s="173"/>
      <c r="SVX63" s="173"/>
      <c r="SVY63" s="173"/>
      <c r="SVZ63" s="173"/>
      <c r="SWA63" s="173"/>
      <c r="SWB63" s="173"/>
      <c r="SWC63" s="173"/>
      <c r="SWD63" s="173"/>
      <c r="SWE63" s="173"/>
      <c r="SWF63" s="173"/>
      <c r="SWG63" s="173"/>
      <c r="SWH63" s="173"/>
      <c r="SWI63" s="173"/>
      <c r="SWJ63" s="173"/>
      <c r="SWK63" s="173"/>
      <c r="SWL63" s="173"/>
      <c r="SWM63" s="173"/>
      <c r="SWN63" s="173"/>
      <c r="SWO63" s="173"/>
      <c r="SWP63" s="173"/>
      <c r="SWQ63" s="173"/>
      <c r="SWR63" s="173"/>
      <c r="SWS63" s="173"/>
      <c r="SWT63" s="173"/>
      <c r="SWU63" s="173"/>
      <c r="SWV63" s="173"/>
      <c r="SWW63" s="173"/>
      <c r="SWX63" s="173"/>
      <c r="SWY63" s="173"/>
      <c r="SWZ63" s="173"/>
      <c r="SXA63" s="173"/>
      <c r="SXB63" s="173"/>
      <c r="SXC63" s="173"/>
      <c r="SXD63" s="173"/>
      <c r="SXE63" s="173"/>
      <c r="SXF63" s="173"/>
      <c r="SXG63" s="173"/>
      <c r="SXH63" s="173"/>
      <c r="SXI63" s="173"/>
      <c r="SXJ63" s="173"/>
      <c r="SXK63" s="173"/>
      <c r="SXL63" s="173"/>
      <c r="SXM63" s="173"/>
      <c r="SXN63" s="173"/>
      <c r="SXO63" s="173"/>
      <c r="SXP63" s="173"/>
      <c r="SXQ63" s="173"/>
      <c r="SXR63" s="173"/>
      <c r="SXS63" s="173"/>
      <c r="SXT63" s="173"/>
      <c r="SXU63" s="173"/>
      <c r="SXV63" s="173"/>
      <c r="SXW63" s="173"/>
      <c r="SXX63" s="173"/>
      <c r="SXY63" s="173"/>
      <c r="SXZ63" s="173"/>
      <c r="SYA63" s="173"/>
      <c r="SYB63" s="173"/>
      <c r="SYC63" s="173"/>
      <c r="SYD63" s="173"/>
      <c r="SYE63" s="173"/>
      <c r="SYF63" s="173"/>
      <c r="SYG63" s="173"/>
      <c r="SYH63" s="173"/>
      <c r="SYI63" s="173"/>
      <c r="SYJ63" s="173"/>
      <c r="SYK63" s="173"/>
      <c r="SYL63" s="173"/>
      <c r="SYM63" s="173"/>
      <c r="SYN63" s="173"/>
      <c r="SYO63" s="173"/>
      <c r="SYP63" s="173"/>
      <c r="SYQ63" s="173"/>
      <c r="SYR63" s="173"/>
      <c r="SYS63" s="173"/>
      <c r="SYT63" s="173"/>
      <c r="SYU63" s="173"/>
      <c r="SYV63" s="173"/>
      <c r="SYW63" s="173"/>
      <c r="SYX63" s="173"/>
      <c r="SYY63" s="173"/>
      <c r="SYZ63" s="173"/>
      <c r="SZA63" s="173"/>
      <c r="SZB63" s="173"/>
      <c r="SZC63" s="173"/>
      <c r="SZD63" s="173"/>
      <c r="SZE63" s="173"/>
      <c r="SZF63" s="173"/>
      <c r="SZG63" s="173"/>
      <c r="SZH63" s="173"/>
      <c r="SZI63" s="173"/>
      <c r="SZJ63" s="173"/>
      <c r="SZK63" s="173"/>
      <c r="SZL63" s="173"/>
      <c r="SZM63" s="173"/>
      <c r="SZN63" s="173"/>
      <c r="SZO63" s="173"/>
      <c r="SZP63" s="173"/>
      <c r="SZQ63" s="173"/>
      <c r="SZR63" s="173"/>
      <c r="SZS63" s="173"/>
      <c r="SZT63" s="173"/>
      <c r="SZU63" s="173"/>
      <c r="SZV63" s="173"/>
      <c r="SZW63" s="173"/>
      <c r="SZX63" s="173"/>
      <c r="SZY63" s="173"/>
      <c r="SZZ63" s="173"/>
      <c r="TAA63" s="173"/>
      <c r="TAB63" s="173"/>
      <c r="TAC63" s="173"/>
      <c r="TAD63" s="173"/>
      <c r="TAE63" s="173"/>
      <c r="TAF63" s="173"/>
      <c r="TAG63" s="173"/>
      <c r="TAH63" s="173"/>
      <c r="TAI63" s="173"/>
      <c r="TAJ63" s="173"/>
      <c r="TAK63" s="173"/>
      <c r="TAL63" s="173"/>
      <c r="TAM63" s="173"/>
      <c r="TAN63" s="173"/>
      <c r="TAO63" s="173"/>
      <c r="TAP63" s="173"/>
      <c r="TAQ63" s="173"/>
      <c r="TAR63" s="173"/>
      <c r="TAS63" s="173"/>
      <c r="TAT63" s="173"/>
      <c r="TAU63" s="173"/>
      <c r="TAV63" s="173"/>
      <c r="TAW63" s="173"/>
      <c r="TAX63" s="173"/>
      <c r="TAY63" s="173"/>
      <c r="TAZ63" s="173"/>
      <c r="TBA63" s="173"/>
      <c r="TBB63" s="173"/>
      <c r="TBC63" s="173"/>
      <c r="TBD63" s="173"/>
      <c r="TBE63" s="173"/>
      <c r="TBF63" s="173"/>
      <c r="TBG63" s="173"/>
      <c r="TBH63" s="173"/>
      <c r="TBI63" s="173"/>
      <c r="TBJ63" s="173"/>
      <c r="TBK63" s="173"/>
      <c r="TBL63" s="173"/>
      <c r="TBM63" s="173"/>
      <c r="TBN63" s="173"/>
      <c r="TBO63" s="173"/>
      <c r="TBP63" s="173"/>
      <c r="TBQ63" s="173"/>
      <c r="TBR63" s="173"/>
      <c r="TBS63" s="173"/>
      <c r="TBT63" s="173"/>
      <c r="TBU63" s="173"/>
      <c r="TBV63" s="173"/>
      <c r="TBW63" s="173"/>
      <c r="TBX63" s="173"/>
      <c r="TBY63" s="173"/>
      <c r="TBZ63" s="173"/>
      <c r="TCA63" s="173"/>
      <c r="TCB63" s="173"/>
      <c r="TCC63" s="173"/>
      <c r="TCD63" s="173"/>
      <c r="TCE63" s="173"/>
      <c r="TCF63" s="173"/>
      <c r="TCG63" s="173"/>
      <c r="TCH63" s="173"/>
      <c r="TCI63" s="173"/>
      <c r="TCJ63" s="173"/>
      <c r="TCK63" s="173"/>
      <c r="TCL63" s="173"/>
      <c r="TCM63" s="173"/>
      <c r="TCN63" s="173"/>
      <c r="TCO63" s="173"/>
      <c r="TCP63" s="173"/>
      <c r="TCQ63" s="173"/>
      <c r="TCR63" s="173"/>
      <c r="TCS63" s="173"/>
      <c r="TCT63" s="173"/>
      <c r="TCU63" s="173"/>
      <c r="TCV63" s="173"/>
      <c r="TCW63" s="173"/>
      <c r="TCX63" s="173"/>
      <c r="TCY63" s="173"/>
      <c r="TCZ63" s="173"/>
      <c r="TDA63" s="173"/>
      <c r="TDB63" s="173"/>
      <c r="TDC63" s="173"/>
      <c r="TDD63" s="173"/>
      <c r="TDE63" s="173"/>
      <c r="TDF63" s="173"/>
      <c r="TDG63" s="173"/>
      <c r="TDH63" s="173"/>
      <c r="TDI63" s="173"/>
      <c r="TDJ63" s="173"/>
      <c r="TDK63" s="173"/>
      <c r="TDL63" s="173"/>
      <c r="TDM63" s="173"/>
      <c r="TDN63" s="173"/>
      <c r="TDO63" s="173"/>
      <c r="TDP63" s="173"/>
      <c r="TDQ63" s="173"/>
      <c r="TDR63" s="173"/>
      <c r="TDS63" s="173"/>
      <c r="TDT63" s="173"/>
      <c r="TDU63" s="173"/>
      <c r="TDV63" s="173"/>
      <c r="TDW63" s="173"/>
      <c r="TDX63" s="173"/>
      <c r="TDY63" s="173"/>
      <c r="TDZ63" s="173"/>
      <c r="TEA63" s="173"/>
      <c r="TEB63" s="173"/>
      <c r="TEC63" s="173"/>
      <c r="TED63" s="173"/>
      <c r="TEE63" s="173"/>
      <c r="TEF63" s="173"/>
      <c r="TEG63" s="173"/>
      <c r="TEH63" s="173"/>
      <c r="TEI63" s="173"/>
      <c r="TEJ63" s="173"/>
      <c r="TEK63" s="173"/>
      <c r="TEL63" s="173"/>
      <c r="TEM63" s="173"/>
      <c r="TEN63" s="173"/>
      <c r="TEO63" s="173"/>
      <c r="TEP63" s="173"/>
      <c r="TEQ63" s="173"/>
      <c r="TER63" s="173"/>
      <c r="TES63" s="173"/>
      <c r="TET63" s="173"/>
      <c r="TEU63" s="173"/>
      <c r="TEV63" s="173"/>
      <c r="TEW63" s="173"/>
      <c r="TEX63" s="173"/>
      <c r="TEY63" s="173"/>
      <c r="TEZ63" s="173"/>
      <c r="TFA63" s="173"/>
      <c r="TFB63" s="173"/>
      <c r="TFC63" s="173"/>
      <c r="TFD63" s="173"/>
      <c r="TFE63" s="173"/>
      <c r="TFF63" s="173"/>
      <c r="TFG63" s="173"/>
      <c r="TFH63" s="173"/>
      <c r="TFI63" s="173"/>
      <c r="TFJ63" s="173"/>
      <c r="TFK63" s="173"/>
      <c r="TFL63" s="173"/>
      <c r="TFM63" s="173"/>
      <c r="TFN63" s="173"/>
      <c r="TFO63" s="173"/>
      <c r="TFP63" s="173"/>
      <c r="TFQ63" s="173"/>
      <c r="TFR63" s="173"/>
      <c r="TFS63" s="173"/>
      <c r="TFT63" s="173"/>
      <c r="TFU63" s="173"/>
      <c r="TFV63" s="173"/>
      <c r="TFW63" s="173"/>
      <c r="TFX63" s="173"/>
      <c r="TFY63" s="173"/>
      <c r="TFZ63" s="173"/>
      <c r="TGA63" s="173"/>
      <c r="TGB63" s="173"/>
      <c r="TGC63" s="173"/>
      <c r="TGD63" s="173"/>
      <c r="TGE63" s="173"/>
      <c r="TGF63" s="173"/>
      <c r="TGG63" s="173"/>
      <c r="TGH63" s="173"/>
      <c r="TGI63" s="173"/>
      <c r="TGJ63" s="173"/>
      <c r="TGK63" s="173"/>
      <c r="TGL63" s="173"/>
      <c r="TGM63" s="173"/>
      <c r="TGN63" s="173"/>
      <c r="TGO63" s="173"/>
      <c r="TGP63" s="173"/>
      <c r="TGQ63" s="173"/>
      <c r="TGR63" s="173"/>
      <c r="TGS63" s="173"/>
      <c r="TGT63" s="173"/>
      <c r="TGU63" s="173"/>
      <c r="TGV63" s="173"/>
      <c r="TGW63" s="173"/>
      <c r="TGX63" s="173"/>
      <c r="TGY63" s="173"/>
      <c r="TGZ63" s="173"/>
      <c r="THA63" s="173"/>
      <c r="THB63" s="173"/>
      <c r="THC63" s="173"/>
      <c r="THD63" s="173"/>
      <c r="THE63" s="173"/>
      <c r="THF63" s="173"/>
      <c r="THG63" s="173"/>
      <c r="THH63" s="173"/>
      <c r="THI63" s="173"/>
      <c r="THJ63" s="173"/>
      <c r="THK63" s="173"/>
      <c r="THL63" s="173"/>
      <c r="THM63" s="173"/>
      <c r="THN63" s="173"/>
      <c r="THO63" s="173"/>
      <c r="THP63" s="173"/>
      <c r="THQ63" s="173"/>
      <c r="THR63" s="173"/>
      <c r="THS63" s="173"/>
      <c r="THT63" s="173"/>
      <c r="THU63" s="173"/>
      <c r="THV63" s="173"/>
      <c r="THW63" s="173"/>
      <c r="THX63" s="173"/>
      <c r="THY63" s="173"/>
      <c r="THZ63" s="173"/>
      <c r="TIA63" s="173"/>
      <c r="TIB63" s="173"/>
      <c r="TIC63" s="173"/>
      <c r="TID63" s="173"/>
      <c r="TIE63" s="173"/>
      <c r="TIF63" s="173"/>
      <c r="TIG63" s="173"/>
      <c r="TIH63" s="173"/>
      <c r="TII63" s="173"/>
      <c r="TIJ63" s="173"/>
      <c r="TIK63" s="173"/>
      <c r="TIL63" s="173"/>
      <c r="TIM63" s="173"/>
      <c r="TIN63" s="173"/>
      <c r="TIO63" s="173"/>
      <c r="TIP63" s="173"/>
      <c r="TIQ63" s="173"/>
      <c r="TIR63" s="173"/>
      <c r="TIS63" s="173"/>
      <c r="TIT63" s="173"/>
      <c r="TIU63" s="173"/>
      <c r="TIV63" s="173"/>
      <c r="TIW63" s="173"/>
      <c r="TIX63" s="173"/>
      <c r="TIY63" s="173"/>
      <c r="TIZ63" s="173"/>
      <c r="TJA63" s="173"/>
      <c r="TJB63" s="173"/>
      <c r="TJC63" s="173"/>
      <c r="TJD63" s="173"/>
      <c r="TJE63" s="173"/>
      <c r="TJF63" s="173"/>
      <c r="TJG63" s="173"/>
      <c r="TJH63" s="173"/>
      <c r="TJI63" s="173"/>
      <c r="TJJ63" s="173"/>
      <c r="TJK63" s="173"/>
      <c r="TJL63" s="173"/>
      <c r="TJM63" s="173"/>
      <c r="TJN63" s="173"/>
      <c r="TJO63" s="173"/>
      <c r="TJP63" s="173"/>
      <c r="TJQ63" s="173"/>
      <c r="TJR63" s="173"/>
      <c r="TJS63" s="173"/>
      <c r="TJT63" s="173"/>
      <c r="TJU63" s="173"/>
      <c r="TJV63" s="173"/>
      <c r="TJW63" s="173"/>
      <c r="TJX63" s="173"/>
      <c r="TJY63" s="173"/>
      <c r="TJZ63" s="173"/>
      <c r="TKA63" s="173"/>
      <c r="TKB63" s="173"/>
      <c r="TKC63" s="173"/>
      <c r="TKD63" s="173"/>
      <c r="TKE63" s="173"/>
      <c r="TKF63" s="173"/>
      <c r="TKG63" s="173"/>
      <c r="TKH63" s="173"/>
      <c r="TKI63" s="173"/>
      <c r="TKJ63" s="173"/>
      <c r="TKK63" s="173"/>
      <c r="TKL63" s="173"/>
      <c r="TKM63" s="173"/>
      <c r="TKN63" s="173"/>
      <c r="TKO63" s="173"/>
      <c r="TKP63" s="173"/>
      <c r="TKQ63" s="173"/>
      <c r="TKR63" s="173"/>
      <c r="TKS63" s="173"/>
      <c r="TKT63" s="173"/>
      <c r="TKU63" s="173"/>
      <c r="TKV63" s="173"/>
      <c r="TKW63" s="173"/>
      <c r="TKX63" s="173"/>
      <c r="TKY63" s="173"/>
      <c r="TKZ63" s="173"/>
      <c r="TLA63" s="173"/>
      <c r="TLB63" s="173"/>
      <c r="TLC63" s="173"/>
      <c r="TLD63" s="173"/>
      <c r="TLE63" s="173"/>
      <c r="TLF63" s="173"/>
      <c r="TLG63" s="173"/>
      <c r="TLH63" s="173"/>
      <c r="TLI63" s="173"/>
      <c r="TLJ63" s="173"/>
      <c r="TLK63" s="173"/>
      <c r="TLL63" s="173"/>
      <c r="TLM63" s="173"/>
      <c r="TLN63" s="173"/>
      <c r="TLO63" s="173"/>
      <c r="TLP63" s="173"/>
      <c r="TLQ63" s="173"/>
      <c r="TLR63" s="173"/>
      <c r="TLS63" s="173"/>
      <c r="TLT63" s="173"/>
      <c r="TLU63" s="173"/>
      <c r="TLV63" s="173"/>
      <c r="TLW63" s="173"/>
      <c r="TLX63" s="173"/>
      <c r="TLY63" s="173"/>
      <c r="TLZ63" s="173"/>
      <c r="TMA63" s="173"/>
      <c r="TMB63" s="173"/>
      <c r="TMC63" s="173"/>
      <c r="TMD63" s="173"/>
      <c r="TME63" s="173"/>
      <c r="TMF63" s="173"/>
      <c r="TMG63" s="173"/>
      <c r="TMH63" s="173"/>
      <c r="TMI63" s="173"/>
      <c r="TMJ63" s="173"/>
      <c r="TMK63" s="173"/>
      <c r="TML63" s="173"/>
      <c r="TMM63" s="173"/>
      <c r="TMN63" s="173"/>
      <c r="TMO63" s="173"/>
      <c r="TMP63" s="173"/>
      <c r="TMQ63" s="173"/>
      <c r="TMR63" s="173"/>
      <c r="TMS63" s="173"/>
      <c r="TMT63" s="173"/>
      <c r="TMU63" s="173"/>
      <c r="TMV63" s="173"/>
      <c r="TMW63" s="173"/>
      <c r="TMX63" s="173"/>
      <c r="TMY63" s="173"/>
      <c r="TMZ63" s="173"/>
      <c r="TNA63" s="173"/>
      <c r="TNB63" s="173"/>
      <c r="TNC63" s="173"/>
      <c r="TND63" s="173"/>
      <c r="TNE63" s="173"/>
      <c r="TNF63" s="173"/>
      <c r="TNG63" s="173"/>
      <c r="TNH63" s="173"/>
      <c r="TNI63" s="173"/>
      <c r="TNJ63" s="173"/>
      <c r="TNK63" s="173"/>
      <c r="TNL63" s="173"/>
      <c r="TNM63" s="173"/>
      <c r="TNN63" s="173"/>
      <c r="TNO63" s="173"/>
      <c r="TNP63" s="173"/>
      <c r="TNQ63" s="173"/>
      <c r="TNR63" s="173"/>
      <c r="TNS63" s="173"/>
      <c r="TNT63" s="173"/>
      <c r="TNU63" s="173"/>
      <c r="TNV63" s="173"/>
      <c r="TNW63" s="173"/>
      <c r="TNX63" s="173"/>
      <c r="TNY63" s="173"/>
      <c r="TNZ63" s="173"/>
      <c r="TOA63" s="173"/>
      <c r="TOB63" s="173"/>
      <c r="TOC63" s="173"/>
      <c r="TOD63" s="173"/>
      <c r="TOE63" s="173"/>
      <c r="TOF63" s="173"/>
      <c r="TOG63" s="173"/>
      <c r="TOH63" s="173"/>
      <c r="TOI63" s="173"/>
      <c r="TOJ63" s="173"/>
      <c r="TOK63" s="173"/>
      <c r="TOL63" s="173"/>
      <c r="TOM63" s="173"/>
      <c r="TON63" s="173"/>
      <c r="TOO63" s="173"/>
      <c r="TOP63" s="173"/>
      <c r="TOQ63" s="173"/>
      <c r="TOR63" s="173"/>
      <c r="TOS63" s="173"/>
      <c r="TOT63" s="173"/>
      <c r="TOU63" s="173"/>
      <c r="TOV63" s="173"/>
      <c r="TOW63" s="173"/>
      <c r="TOX63" s="173"/>
      <c r="TOY63" s="173"/>
      <c r="TOZ63" s="173"/>
      <c r="TPA63" s="173"/>
      <c r="TPB63" s="173"/>
      <c r="TPC63" s="173"/>
      <c r="TPD63" s="173"/>
      <c r="TPE63" s="173"/>
      <c r="TPF63" s="173"/>
      <c r="TPG63" s="173"/>
      <c r="TPH63" s="173"/>
      <c r="TPI63" s="173"/>
      <c r="TPJ63" s="173"/>
      <c r="TPK63" s="173"/>
      <c r="TPL63" s="173"/>
      <c r="TPM63" s="173"/>
      <c r="TPN63" s="173"/>
      <c r="TPO63" s="173"/>
      <c r="TPP63" s="173"/>
      <c r="TPQ63" s="173"/>
      <c r="TPR63" s="173"/>
      <c r="TPS63" s="173"/>
      <c r="TPT63" s="173"/>
      <c r="TPU63" s="173"/>
      <c r="TPV63" s="173"/>
      <c r="TPW63" s="173"/>
      <c r="TPX63" s="173"/>
      <c r="TPY63" s="173"/>
      <c r="TPZ63" s="173"/>
      <c r="TQA63" s="173"/>
      <c r="TQB63" s="173"/>
      <c r="TQC63" s="173"/>
      <c r="TQD63" s="173"/>
      <c r="TQE63" s="173"/>
      <c r="TQF63" s="173"/>
      <c r="TQG63" s="173"/>
      <c r="TQH63" s="173"/>
      <c r="TQI63" s="173"/>
      <c r="TQJ63" s="173"/>
      <c r="TQK63" s="173"/>
      <c r="TQL63" s="173"/>
      <c r="TQM63" s="173"/>
      <c r="TQN63" s="173"/>
      <c r="TQO63" s="173"/>
      <c r="TQP63" s="173"/>
      <c r="TQQ63" s="173"/>
      <c r="TQR63" s="173"/>
      <c r="TQS63" s="173"/>
      <c r="TQT63" s="173"/>
      <c r="TQU63" s="173"/>
      <c r="TQV63" s="173"/>
      <c r="TQW63" s="173"/>
      <c r="TQX63" s="173"/>
      <c r="TQY63" s="173"/>
      <c r="TQZ63" s="173"/>
      <c r="TRA63" s="173"/>
      <c r="TRB63" s="173"/>
      <c r="TRC63" s="173"/>
      <c r="TRD63" s="173"/>
      <c r="TRE63" s="173"/>
      <c r="TRF63" s="173"/>
      <c r="TRG63" s="173"/>
      <c r="TRH63" s="173"/>
      <c r="TRI63" s="173"/>
      <c r="TRJ63" s="173"/>
      <c r="TRK63" s="173"/>
      <c r="TRL63" s="173"/>
      <c r="TRM63" s="173"/>
      <c r="TRN63" s="173"/>
      <c r="TRO63" s="173"/>
      <c r="TRP63" s="173"/>
      <c r="TRQ63" s="173"/>
      <c r="TRR63" s="173"/>
      <c r="TRS63" s="173"/>
      <c r="TRT63" s="173"/>
      <c r="TRU63" s="173"/>
      <c r="TRV63" s="173"/>
      <c r="TRW63" s="173"/>
      <c r="TRX63" s="173"/>
      <c r="TRY63" s="173"/>
      <c r="TRZ63" s="173"/>
      <c r="TSA63" s="173"/>
      <c r="TSB63" s="173"/>
      <c r="TSC63" s="173"/>
      <c r="TSD63" s="173"/>
      <c r="TSE63" s="173"/>
      <c r="TSF63" s="173"/>
      <c r="TSG63" s="173"/>
      <c r="TSH63" s="173"/>
      <c r="TSI63" s="173"/>
      <c r="TSJ63" s="173"/>
      <c r="TSK63" s="173"/>
      <c r="TSL63" s="173"/>
      <c r="TSM63" s="173"/>
      <c r="TSN63" s="173"/>
      <c r="TSO63" s="173"/>
      <c r="TSP63" s="173"/>
      <c r="TSQ63" s="173"/>
      <c r="TSR63" s="173"/>
      <c r="TSS63" s="173"/>
      <c r="TST63" s="173"/>
      <c r="TSU63" s="173"/>
      <c r="TSV63" s="173"/>
      <c r="TSW63" s="173"/>
      <c r="TSX63" s="173"/>
      <c r="TSY63" s="173"/>
      <c r="TSZ63" s="173"/>
      <c r="TTA63" s="173"/>
      <c r="TTB63" s="173"/>
      <c r="TTC63" s="173"/>
      <c r="TTD63" s="173"/>
      <c r="TTE63" s="173"/>
      <c r="TTF63" s="173"/>
      <c r="TTG63" s="173"/>
      <c r="TTH63" s="173"/>
      <c r="TTI63" s="173"/>
      <c r="TTJ63" s="173"/>
      <c r="TTK63" s="173"/>
      <c r="TTL63" s="173"/>
      <c r="TTM63" s="173"/>
      <c r="TTN63" s="173"/>
      <c r="TTO63" s="173"/>
      <c r="TTP63" s="173"/>
      <c r="TTQ63" s="173"/>
      <c r="TTR63" s="173"/>
      <c r="TTS63" s="173"/>
      <c r="TTT63" s="173"/>
      <c r="TTU63" s="173"/>
      <c r="TTV63" s="173"/>
      <c r="TTW63" s="173"/>
      <c r="TTX63" s="173"/>
      <c r="TTY63" s="173"/>
      <c r="TTZ63" s="173"/>
      <c r="TUA63" s="173"/>
      <c r="TUB63" s="173"/>
      <c r="TUC63" s="173"/>
      <c r="TUD63" s="173"/>
      <c r="TUE63" s="173"/>
      <c r="TUF63" s="173"/>
      <c r="TUG63" s="173"/>
      <c r="TUH63" s="173"/>
      <c r="TUI63" s="173"/>
      <c r="TUJ63" s="173"/>
      <c r="TUK63" s="173"/>
      <c r="TUL63" s="173"/>
      <c r="TUM63" s="173"/>
      <c r="TUN63" s="173"/>
      <c r="TUO63" s="173"/>
      <c r="TUP63" s="173"/>
      <c r="TUQ63" s="173"/>
      <c r="TUR63" s="173"/>
      <c r="TUS63" s="173"/>
      <c r="TUT63" s="173"/>
      <c r="TUU63" s="173"/>
      <c r="TUV63" s="173"/>
      <c r="TUW63" s="173"/>
      <c r="TUX63" s="173"/>
      <c r="TUY63" s="173"/>
      <c r="TUZ63" s="173"/>
      <c r="TVA63" s="173"/>
      <c r="TVB63" s="173"/>
      <c r="TVC63" s="173"/>
      <c r="TVD63" s="173"/>
      <c r="TVE63" s="173"/>
      <c r="TVF63" s="173"/>
      <c r="TVG63" s="173"/>
      <c r="TVH63" s="173"/>
      <c r="TVI63" s="173"/>
      <c r="TVJ63" s="173"/>
      <c r="TVK63" s="173"/>
      <c r="TVL63" s="173"/>
      <c r="TVM63" s="173"/>
      <c r="TVN63" s="173"/>
      <c r="TVO63" s="173"/>
      <c r="TVP63" s="173"/>
      <c r="TVQ63" s="173"/>
      <c r="TVR63" s="173"/>
      <c r="TVS63" s="173"/>
      <c r="TVT63" s="173"/>
      <c r="TVU63" s="173"/>
      <c r="TVV63" s="173"/>
      <c r="TVW63" s="173"/>
      <c r="TVX63" s="173"/>
      <c r="TVY63" s="173"/>
      <c r="TVZ63" s="173"/>
      <c r="TWA63" s="173"/>
      <c r="TWB63" s="173"/>
      <c r="TWC63" s="173"/>
      <c r="TWD63" s="173"/>
      <c r="TWE63" s="173"/>
      <c r="TWF63" s="173"/>
      <c r="TWG63" s="173"/>
      <c r="TWH63" s="173"/>
      <c r="TWI63" s="173"/>
      <c r="TWJ63" s="173"/>
      <c r="TWK63" s="173"/>
      <c r="TWL63" s="173"/>
      <c r="TWM63" s="173"/>
      <c r="TWN63" s="173"/>
      <c r="TWO63" s="173"/>
      <c r="TWP63" s="173"/>
      <c r="TWQ63" s="173"/>
      <c r="TWR63" s="173"/>
      <c r="TWS63" s="173"/>
      <c r="TWT63" s="173"/>
      <c r="TWU63" s="173"/>
      <c r="TWV63" s="173"/>
      <c r="TWW63" s="173"/>
      <c r="TWX63" s="173"/>
      <c r="TWY63" s="173"/>
      <c r="TWZ63" s="173"/>
      <c r="TXA63" s="173"/>
      <c r="TXB63" s="173"/>
      <c r="TXC63" s="173"/>
      <c r="TXD63" s="173"/>
      <c r="TXE63" s="173"/>
      <c r="TXF63" s="173"/>
      <c r="TXG63" s="173"/>
      <c r="TXH63" s="173"/>
      <c r="TXI63" s="173"/>
      <c r="TXJ63" s="173"/>
      <c r="TXK63" s="173"/>
      <c r="TXL63" s="173"/>
      <c r="TXM63" s="173"/>
      <c r="TXN63" s="173"/>
      <c r="TXO63" s="173"/>
      <c r="TXP63" s="173"/>
      <c r="TXQ63" s="173"/>
      <c r="TXR63" s="173"/>
      <c r="TXS63" s="173"/>
      <c r="TXT63" s="173"/>
      <c r="TXU63" s="173"/>
      <c r="TXV63" s="173"/>
      <c r="TXW63" s="173"/>
      <c r="TXX63" s="173"/>
      <c r="TXY63" s="173"/>
      <c r="TXZ63" s="173"/>
      <c r="TYA63" s="173"/>
      <c r="TYB63" s="173"/>
      <c r="TYC63" s="173"/>
      <c r="TYD63" s="173"/>
      <c r="TYE63" s="173"/>
      <c r="TYF63" s="173"/>
      <c r="TYG63" s="173"/>
      <c r="TYH63" s="173"/>
      <c r="TYI63" s="173"/>
      <c r="TYJ63" s="173"/>
      <c r="TYK63" s="173"/>
      <c r="TYL63" s="173"/>
      <c r="TYM63" s="173"/>
      <c r="TYN63" s="173"/>
      <c r="TYO63" s="173"/>
      <c r="TYP63" s="173"/>
      <c r="TYQ63" s="173"/>
      <c r="TYR63" s="173"/>
      <c r="TYS63" s="173"/>
      <c r="TYT63" s="173"/>
      <c r="TYU63" s="173"/>
      <c r="TYV63" s="173"/>
      <c r="TYW63" s="173"/>
      <c r="TYX63" s="173"/>
      <c r="TYY63" s="173"/>
      <c r="TYZ63" s="173"/>
      <c r="TZA63" s="173"/>
      <c r="TZB63" s="173"/>
      <c r="TZC63" s="173"/>
      <c r="TZD63" s="173"/>
      <c r="TZE63" s="173"/>
      <c r="TZF63" s="173"/>
      <c r="TZG63" s="173"/>
      <c r="TZH63" s="173"/>
      <c r="TZI63" s="173"/>
      <c r="TZJ63" s="173"/>
      <c r="TZK63" s="173"/>
      <c r="TZL63" s="173"/>
      <c r="TZM63" s="173"/>
      <c r="TZN63" s="173"/>
      <c r="TZO63" s="173"/>
      <c r="TZP63" s="173"/>
      <c r="TZQ63" s="173"/>
      <c r="TZR63" s="173"/>
      <c r="TZS63" s="173"/>
      <c r="TZT63" s="173"/>
      <c r="TZU63" s="173"/>
      <c r="TZV63" s="173"/>
      <c r="TZW63" s="173"/>
      <c r="TZX63" s="173"/>
      <c r="TZY63" s="173"/>
      <c r="TZZ63" s="173"/>
      <c r="UAA63" s="173"/>
      <c r="UAB63" s="173"/>
      <c r="UAC63" s="173"/>
      <c r="UAD63" s="173"/>
      <c r="UAE63" s="173"/>
      <c r="UAF63" s="173"/>
      <c r="UAG63" s="173"/>
      <c r="UAH63" s="173"/>
      <c r="UAI63" s="173"/>
      <c r="UAJ63" s="173"/>
      <c r="UAK63" s="173"/>
      <c r="UAL63" s="173"/>
      <c r="UAM63" s="173"/>
      <c r="UAN63" s="173"/>
      <c r="UAO63" s="173"/>
      <c r="UAP63" s="173"/>
      <c r="UAQ63" s="173"/>
      <c r="UAR63" s="173"/>
      <c r="UAS63" s="173"/>
      <c r="UAT63" s="173"/>
      <c r="UAU63" s="173"/>
      <c r="UAV63" s="173"/>
      <c r="UAW63" s="173"/>
      <c r="UAX63" s="173"/>
      <c r="UAY63" s="173"/>
      <c r="UAZ63" s="173"/>
      <c r="UBA63" s="173"/>
      <c r="UBB63" s="173"/>
      <c r="UBC63" s="173"/>
      <c r="UBD63" s="173"/>
      <c r="UBE63" s="173"/>
      <c r="UBF63" s="173"/>
      <c r="UBG63" s="173"/>
      <c r="UBH63" s="173"/>
      <c r="UBI63" s="173"/>
      <c r="UBJ63" s="173"/>
      <c r="UBK63" s="173"/>
      <c r="UBL63" s="173"/>
      <c r="UBM63" s="173"/>
      <c r="UBN63" s="173"/>
      <c r="UBO63" s="173"/>
      <c r="UBP63" s="173"/>
      <c r="UBQ63" s="173"/>
      <c r="UBR63" s="173"/>
      <c r="UBS63" s="173"/>
      <c r="UBT63" s="173"/>
      <c r="UBU63" s="173"/>
      <c r="UBV63" s="173"/>
      <c r="UBW63" s="173"/>
      <c r="UBX63" s="173"/>
      <c r="UBY63" s="173"/>
      <c r="UBZ63" s="173"/>
      <c r="UCA63" s="173"/>
      <c r="UCB63" s="173"/>
      <c r="UCC63" s="173"/>
      <c r="UCD63" s="173"/>
      <c r="UCE63" s="173"/>
      <c r="UCF63" s="173"/>
      <c r="UCG63" s="173"/>
      <c r="UCH63" s="173"/>
      <c r="UCI63" s="173"/>
      <c r="UCJ63" s="173"/>
      <c r="UCK63" s="173"/>
      <c r="UCL63" s="173"/>
      <c r="UCM63" s="173"/>
      <c r="UCN63" s="173"/>
      <c r="UCO63" s="173"/>
      <c r="UCP63" s="173"/>
      <c r="UCQ63" s="173"/>
      <c r="UCR63" s="173"/>
      <c r="UCS63" s="173"/>
      <c r="UCT63" s="173"/>
      <c r="UCU63" s="173"/>
      <c r="UCV63" s="173"/>
      <c r="UCW63" s="173"/>
      <c r="UCX63" s="173"/>
      <c r="UCY63" s="173"/>
      <c r="UCZ63" s="173"/>
      <c r="UDA63" s="173"/>
      <c r="UDB63" s="173"/>
      <c r="UDC63" s="173"/>
      <c r="UDD63" s="173"/>
      <c r="UDE63" s="173"/>
      <c r="UDF63" s="173"/>
      <c r="UDG63" s="173"/>
      <c r="UDH63" s="173"/>
      <c r="UDI63" s="173"/>
      <c r="UDJ63" s="173"/>
      <c r="UDK63" s="173"/>
      <c r="UDL63" s="173"/>
      <c r="UDM63" s="173"/>
      <c r="UDN63" s="173"/>
      <c r="UDO63" s="173"/>
      <c r="UDP63" s="173"/>
      <c r="UDQ63" s="173"/>
      <c r="UDR63" s="173"/>
      <c r="UDS63" s="173"/>
      <c r="UDT63" s="173"/>
      <c r="UDU63" s="173"/>
      <c r="UDV63" s="173"/>
      <c r="UDW63" s="173"/>
      <c r="UDX63" s="173"/>
      <c r="UDY63" s="173"/>
      <c r="UDZ63" s="173"/>
      <c r="UEA63" s="173"/>
      <c r="UEB63" s="173"/>
      <c r="UEC63" s="173"/>
      <c r="UED63" s="173"/>
      <c r="UEE63" s="173"/>
      <c r="UEF63" s="173"/>
      <c r="UEG63" s="173"/>
      <c r="UEH63" s="173"/>
      <c r="UEI63" s="173"/>
      <c r="UEJ63" s="173"/>
      <c r="UEK63" s="173"/>
      <c r="UEL63" s="173"/>
      <c r="UEM63" s="173"/>
      <c r="UEN63" s="173"/>
      <c r="UEO63" s="173"/>
      <c r="UEP63" s="173"/>
      <c r="UEQ63" s="173"/>
      <c r="UER63" s="173"/>
      <c r="UES63" s="173"/>
      <c r="UET63" s="173"/>
      <c r="UEU63" s="173"/>
      <c r="UEV63" s="173"/>
      <c r="UEW63" s="173"/>
      <c r="UEX63" s="173"/>
      <c r="UEY63" s="173"/>
      <c r="UEZ63" s="173"/>
      <c r="UFA63" s="173"/>
      <c r="UFB63" s="173"/>
      <c r="UFC63" s="173"/>
      <c r="UFD63" s="173"/>
      <c r="UFE63" s="173"/>
      <c r="UFF63" s="173"/>
      <c r="UFG63" s="173"/>
      <c r="UFH63" s="173"/>
      <c r="UFI63" s="173"/>
      <c r="UFJ63" s="173"/>
      <c r="UFK63" s="173"/>
      <c r="UFL63" s="173"/>
      <c r="UFM63" s="173"/>
      <c r="UFN63" s="173"/>
      <c r="UFO63" s="173"/>
      <c r="UFP63" s="173"/>
      <c r="UFQ63" s="173"/>
      <c r="UFR63" s="173"/>
      <c r="UFS63" s="173"/>
      <c r="UFT63" s="173"/>
      <c r="UFU63" s="173"/>
      <c r="UFV63" s="173"/>
      <c r="UFW63" s="173"/>
      <c r="UFX63" s="173"/>
      <c r="UFY63" s="173"/>
      <c r="UFZ63" s="173"/>
      <c r="UGA63" s="173"/>
      <c r="UGB63" s="173"/>
      <c r="UGC63" s="173"/>
      <c r="UGD63" s="173"/>
      <c r="UGE63" s="173"/>
      <c r="UGF63" s="173"/>
      <c r="UGG63" s="173"/>
      <c r="UGH63" s="173"/>
      <c r="UGI63" s="173"/>
      <c r="UGJ63" s="173"/>
      <c r="UGK63" s="173"/>
      <c r="UGL63" s="173"/>
      <c r="UGM63" s="173"/>
      <c r="UGN63" s="173"/>
      <c r="UGO63" s="173"/>
      <c r="UGP63" s="173"/>
      <c r="UGQ63" s="173"/>
      <c r="UGR63" s="173"/>
      <c r="UGS63" s="173"/>
      <c r="UGT63" s="173"/>
      <c r="UGU63" s="173"/>
      <c r="UGV63" s="173"/>
      <c r="UGW63" s="173"/>
      <c r="UGX63" s="173"/>
      <c r="UGY63" s="173"/>
      <c r="UGZ63" s="173"/>
      <c r="UHA63" s="173"/>
      <c r="UHB63" s="173"/>
      <c r="UHC63" s="173"/>
      <c r="UHD63" s="173"/>
      <c r="UHE63" s="173"/>
      <c r="UHF63" s="173"/>
      <c r="UHG63" s="173"/>
      <c r="UHH63" s="173"/>
      <c r="UHI63" s="173"/>
      <c r="UHJ63" s="173"/>
      <c r="UHK63" s="173"/>
      <c r="UHL63" s="173"/>
      <c r="UHM63" s="173"/>
      <c r="UHN63" s="173"/>
      <c r="UHO63" s="173"/>
      <c r="UHP63" s="173"/>
      <c r="UHQ63" s="173"/>
      <c r="UHR63" s="173"/>
      <c r="UHS63" s="173"/>
      <c r="UHT63" s="173"/>
      <c r="UHU63" s="173"/>
      <c r="UHV63" s="173"/>
      <c r="UHW63" s="173"/>
      <c r="UHX63" s="173"/>
      <c r="UHY63" s="173"/>
      <c r="UHZ63" s="173"/>
      <c r="UIA63" s="173"/>
      <c r="UIB63" s="173"/>
      <c r="UIC63" s="173"/>
      <c r="UID63" s="173"/>
      <c r="UIE63" s="173"/>
      <c r="UIF63" s="173"/>
      <c r="UIG63" s="173"/>
      <c r="UIH63" s="173"/>
      <c r="UII63" s="173"/>
      <c r="UIJ63" s="173"/>
      <c r="UIK63" s="173"/>
      <c r="UIL63" s="173"/>
      <c r="UIM63" s="173"/>
      <c r="UIN63" s="173"/>
      <c r="UIO63" s="173"/>
      <c r="UIP63" s="173"/>
      <c r="UIQ63" s="173"/>
      <c r="UIR63" s="173"/>
      <c r="UIS63" s="173"/>
      <c r="UIT63" s="173"/>
      <c r="UIU63" s="173"/>
      <c r="UIV63" s="173"/>
      <c r="UIW63" s="173"/>
      <c r="UIX63" s="173"/>
      <c r="UIY63" s="173"/>
      <c r="UIZ63" s="173"/>
      <c r="UJA63" s="173"/>
      <c r="UJB63" s="173"/>
      <c r="UJC63" s="173"/>
      <c r="UJD63" s="173"/>
      <c r="UJE63" s="173"/>
      <c r="UJF63" s="173"/>
      <c r="UJG63" s="173"/>
      <c r="UJH63" s="173"/>
      <c r="UJI63" s="173"/>
      <c r="UJJ63" s="173"/>
      <c r="UJK63" s="173"/>
      <c r="UJL63" s="173"/>
      <c r="UJM63" s="173"/>
      <c r="UJN63" s="173"/>
      <c r="UJO63" s="173"/>
      <c r="UJP63" s="173"/>
      <c r="UJQ63" s="173"/>
      <c r="UJR63" s="173"/>
      <c r="UJS63" s="173"/>
      <c r="UJT63" s="173"/>
      <c r="UJU63" s="173"/>
      <c r="UJV63" s="173"/>
      <c r="UJW63" s="173"/>
      <c r="UJX63" s="173"/>
      <c r="UJY63" s="173"/>
      <c r="UJZ63" s="173"/>
      <c r="UKA63" s="173"/>
      <c r="UKB63" s="173"/>
      <c r="UKC63" s="173"/>
      <c r="UKD63" s="173"/>
      <c r="UKE63" s="173"/>
      <c r="UKF63" s="173"/>
      <c r="UKG63" s="173"/>
      <c r="UKH63" s="173"/>
      <c r="UKI63" s="173"/>
      <c r="UKJ63" s="173"/>
      <c r="UKK63" s="173"/>
      <c r="UKL63" s="173"/>
      <c r="UKM63" s="173"/>
      <c r="UKN63" s="173"/>
      <c r="UKO63" s="173"/>
      <c r="UKP63" s="173"/>
      <c r="UKQ63" s="173"/>
      <c r="UKR63" s="173"/>
      <c r="UKS63" s="173"/>
      <c r="UKT63" s="173"/>
      <c r="UKU63" s="173"/>
      <c r="UKV63" s="173"/>
      <c r="UKW63" s="173"/>
      <c r="UKX63" s="173"/>
      <c r="UKY63" s="173"/>
      <c r="UKZ63" s="173"/>
      <c r="ULA63" s="173"/>
      <c r="ULB63" s="173"/>
      <c r="ULC63" s="173"/>
      <c r="ULD63" s="173"/>
      <c r="ULE63" s="173"/>
      <c r="ULF63" s="173"/>
      <c r="ULG63" s="173"/>
      <c r="ULH63" s="173"/>
      <c r="ULI63" s="173"/>
      <c r="ULJ63" s="173"/>
      <c r="ULK63" s="173"/>
      <c r="ULL63" s="173"/>
      <c r="ULM63" s="173"/>
      <c r="ULN63" s="173"/>
      <c r="ULO63" s="173"/>
      <c r="ULP63" s="173"/>
      <c r="ULQ63" s="173"/>
      <c r="ULR63" s="173"/>
      <c r="ULS63" s="173"/>
      <c r="ULT63" s="173"/>
      <c r="ULU63" s="173"/>
      <c r="ULV63" s="173"/>
      <c r="ULW63" s="173"/>
      <c r="ULX63" s="173"/>
      <c r="ULY63" s="173"/>
      <c r="ULZ63" s="173"/>
      <c r="UMA63" s="173"/>
      <c r="UMB63" s="173"/>
      <c r="UMC63" s="173"/>
      <c r="UMD63" s="173"/>
      <c r="UME63" s="173"/>
      <c r="UMF63" s="173"/>
      <c r="UMG63" s="173"/>
      <c r="UMH63" s="173"/>
      <c r="UMI63" s="173"/>
      <c r="UMJ63" s="173"/>
      <c r="UMK63" s="173"/>
      <c r="UML63" s="173"/>
      <c r="UMM63" s="173"/>
      <c r="UMN63" s="173"/>
      <c r="UMO63" s="173"/>
      <c r="UMP63" s="173"/>
      <c r="UMQ63" s="173"/>
      <c r="UMR63" s="173"/>
      <c r="UMS63" s="173"/>
      <c r="UMT63" s="173"/>
      <c r="UMU63" s="173"/>
      <c r="UMV63" s="173"/>
      <c r="UMW63" s="173"/>
      <c r="UMX63" s="173"/>
      <c r="UMY63" s="173"/>
      <c r="UMZ63" s="173"/>
      <c r="UNA63" s="173"/>
      <c r="UNB63" s="173"/>
      <c r="UNC63" s="173"/>
      <c r="UND63" s="173"/>
      <c r="UNE63" s="173"/>
      <c r="UNF63" s="173"/>
      <c r="UNG63" s="173"/>
      <c r="UNH63" s="173"/>
      <c r="UNI63" s="173"/>
      <c r="UNJ63" s="173"/>
      <c r="UNK63" s="173"/>
      <c r="UNL63" s="173"/>
      <c r="UNM63" s="173"/>
      <c r="UNN63" s="173"/>
      <c r="UNO63" s="173"/>
      <c r="UNP63" s="173"/>
      <c r="UNQ63" s="173"/>
      <c r="UNR63" s="173"/>
      <c r="UNS63" s="173"/>
      <c r="UNT63" s="173"/>
      <c r="UNU63" s="173"/>
      <c r="UNV63" s="173"/>
      <c r="UNW63" s="173"/>
      <c r="UNX63" s="173"/>
      <c r="UNY63" s="173"/>
      <c r="UNZ63" s="173"/>
      <c r="UOA63" s="173"/>
      <c r="UOB63" s="173"/>
      <c r="UOC63" s="173"/>
      <c r="UOD63" s="173"/>
      <c r="UOE63" s="173"/>
      <c r="UOF63" s="173"/>
      <c r="UOG63" s="173"/>
      <c r="UOH63" s="173"/>
      <c r="UOI63" s="173"/>
      <c r="UOJ63" s="173"/>
      <c r="UOK63" s="173"/>
      <c r="UOL63" s="173"/>
      <c r="UOM63" s="173"/>
      <c r="UON63" s="173"/>
      <c r="UOO63" s="173"/>
      <c r="UOP63" s="173"/>
      <c r="UOQ63" s="173"/>
      <c r="UOR63" s="173"/>
      <c r="UOS63" s="173"/>
      <c r="UOT63" s="173"/>
      <c r="UOU63" s="173"/>
      <c r="UOV63" s="173"/>
      <c r="UOW63" s="173"/>
      <c r="UOX63" s="173"/>
      <c r="UOY63" s="173"/>
      <c r="UOZ63" s="173"/>
      <c r="UPA63" s="173"/>
      <c r="UPB63" s="173"/>
      <c r="UPC63" s="173"/>
      <c r="UPD63" s="173"/>
      <c r="UPE63" s="173"/>
      <c r="UPF63" s="173"/>
      <c r="UPG63" s="173"/>
      <c r="UPH63" s="173"/>
      <c r="UPI63" s="173"/>
      <c r="UPJ63" s="173"/>
      <c r="UPK63" s="173"/>
      <c r="UPL63" s="173"/>
      <c r="UPM63" s="173"/>
      <c r="UPN63" s="173"/>
      <c r="UPO63" s="173"/>
      <c r="UPP63" s="173"/>
      <c r="UPQ63" s="173"/>
      <c r="UPR63" s="173"/>
      <c r="UPS63" s="173"/>
      <c r="UPT63" s="173"/>
      <c r="UPU63" s="173"/>
      <c r="UPV63" s="173"/>
      <c r="UPW63" s="173"/>
      <c r="UPX63" s="173"/>
      <c r="UPY63" s="173"/>
      <c r="UPZ63" s="173"/>
      <c r="UQA63" s="173"/>
      <c r="UQB63" s="173"/>
      <c r="UQC63" s="173"/>
      <c r="UQD63" s="173"/>
      <c r="UQE63" s="173"/>
      <c r="UQF63" s="173"/>
      <c r="UQG63" s="173"/>
      <c r="UQH63" s="173"/>
      <c r="UQI63" s="173"/>
      <c r="UQJ63" s="173"/>
      <c r="UQK63" s="173"/>
      <c r="UQL63" s="173"/>
      <c r="UQM63" s="173"/>
      <c r="UQN63" s="173"/>
      <c r="UQO63" s="173"/>
      <c r="UQP63" s="173"/>
      <c r="UQQ63" s="173"/>
      <c r="UQR63" s="173"/>
      <c r="UQS63" s="173"/>
      <c r="UQT63" s="173"/>
      <c r="UQU63" s="173"/>
      <c r="UQV63" s="173"/>
      <c r="UQW63" s="173"/>
      <c r="UQX63" s="173"/>
      <c r="UQY63" s="173"/>
      <c r="UQZ63" s="173"/>
      <c r="URA63" s="173"/>
      <c r="URB63" s="173"/>
      <c r="URC63" s="173"/>
      <c r="URD63" s="173"/>
      <c r="URE63" s="173"/>
      <c r="URF63" s="173"/>
      <c r="URG63" s="173"/>
      <c r="URH63" s="173"/>
      <c r="URI63" s="173"/>
      <c r="URJ63" s="173"/>
      <c r="URK63" s="173"/>
      <c r="URL63" s="173"/>
      <c r="URM63" s="173"/>
      <c r="URN63" s="173"/>
      <c r="URO63" s="173"/>
      <c r="URP63" s="173"/>
      <c r="URQ63" s="173"/>
      <c r="URR63" s="173"/>
      <c r="URS63" s="173"/>
      <c r="URT63" s="173"/>
      <c r="URU63" s="173"/>
      <c r="URV63" s="173"/>
      <c r="URW63" s="173"/>
      <c r="URX63" s="173"/>
      <c r="URY63" s="173"/>
      <c r="URZ63" s="173"/>
      <c r="USA63" s="173"/>
      <c r="USB63" s="173"/>
      <c r="USC63" s="173"/>
      <c r="USD63" s="173"/>
      <c r="USE63" s="173"/>
      <c r="USF63" s="173"/>
      <c r="USG63" s="173"/>
      <c r="USH63" s="173"/>
      <c r="USI63" s="173"/>
      <c r="USJ63" s="173"/>
      <c r="USK63" s="173"/>
      <c r="USL63" s="173"/>
      <c r="USM63" s="173"/>
      <c r="USN63" s="173"/>
      <c r="USO63" s="173"/>
      <c r="USP63" s="173"/>
      <c r="USQ63" s="173"/>
      <c r="USR63" s="173"/>
      <c r="USS63" s="173"/>
      <c r="UST63" s="173"/>
      <c r="USU63" s="173"/>
      <c r="USV63" s="173"/>
      <c r="USW63" s="173"/>
      <c r="USX63" s="173"/>
      <c r="USY63" s="173"/>
      <c r="USZ63" s="173"/>
      <c r="UTA63" s="173"/>
      <c r="UTB63" s="173"/>
      <c r="UTC63" s="173"/>
      <c r="UTD63" s="173"/>
      <c r="UTE63" s="173"/>
      <c r="UTF63" s="173"/>
      <c r="UTG63" s="173"/>
      <c r="UTH63" s="173"/>
      <c r="UTI63" s="173"/>
      <c r="UTJ63" s="173"/>
      <c r="UTK63" s="173"/>
      <c r="UTL63" s="173"/>
      <c r="UTM63" s="173"/>
      <c r="UTN63" s="173"/>
      <c r="UTO63" s="173"/>
      <c r="UTP63" s="173"/>
      <c r="UTQ63" s="173"/>
      <c r="UTR63" s="173"/>
      <c r="UTS63" s="173"/>
      <c r="UTT63" s="173"/>
      <c r="UTU63" s="173"/>
      <c r="UTV63" s="173"/>
      <c r="UTW63" s="173"/>
      <c r="UTX63" s="173"/>
      <c r="UTY63" s="173"/>
      <c r="UTZ63" s="173"/>
      <c r="UUA63" s="173"/>
      <c r="UUB63" s="173"/>
      <c r="UUC63" s="173"/>
      <c r="UUD63" s="173"/>
      <c r="UUE63" s="173"/>
      <c r="UUF63" s="173"/>
      <c r="UUG63" s="173"/>
      <c r="UUH63" s="173"/>
      <c r="UUI63" s="173"/>
      <c r="UUJ63" s="173"/>
      <c r="UUK63" s="173"/>
      <c r="UUL63" s="173"/>
      <c r="UUM63" s="173"/>
      <c r="UUN63" s="173"/>
      <c r="UUO63" s="173"/>
      <c r="UUP63" s="173"/>
      <c r="UUQ63" s="173"/>
      <c r="UUR63" s="173"/>
      <c r="UUS63" s="173"/>
      <c r="UUT63" s="173"/>
      <c r="UUU63" s="173"/>
      <c r="UUV63" s="173"/>
      <c r="UUW63" s="173"/>
      <c r="UUX63" s="173"/>
      <c r="UUY63" s="173"/>
      <c r="UUZ63" s="173"/>
      <c r="UVA63" s="173"/>
      <c r="UVB63" s="173"/>
      <c r="UVC63" s="173"/>
      <c r="UVD63" s="173"/>
      <c r="UVE63" s="173"/>
      <c r="UVF63" s="173"/>
      <c r="UVG63" s="173"/>
      <c r="UVH63" s="173"/>
      <c r="UVI63" s="173"/>
      <c r="UVJ63" s="173"/>
      <c r="UVK63" s="173"/>
      <c r="UVL63" s="173"/>
      <c r="UVM63" s="173"/>
      <c r="UVN63" s="173"/>
      <c r="UVO63" s="173"/>
      <c r="UVP63" s="173"/>
      <c r="UVQ63" s="173"/>
      <c r="UVR63" s="173"/>
      <c r="UVS63" s="173"/>
      <c r="UVT63" s="173"/>
      <c r="UVU63" s="173"/>
      <c r="UVV63" s="173"/>
      <c r="UVW63" s="173"/>
      <c r="UVX63" s="173"/>
      <c r="UVY63" s="173"/>
      <c r="UVZ63" s="173"/>
      <c r="UWA63" s="173"/>
      <c r="UWB63" s="173"/>
      <c r="UWC63" s="173"/>
      <c r="UWD63" s="173"/>
      <c r="UWE63" s="173"/>
      <c r="UWF63" s="173"/>
      <c r="UWG63" s="173"/>
      <c r="UWH63" s="173"/>
      <c r="UWI63" s="173"/>
      <c r="UWJ63" s="173"/>
      <c r="UWK63" s="173"/>
      <c r="UWL63" s="173"/>
      <c r="UWM63" s="173"/>
      <c r="UWN63" s="173"/>
      <c r="UWO63" s="173"/>
      <c r="UWP63" s="173"/>
      <c r="UWQ63" s="173"/>
      <c r="UWR63" s="173"/>
      <c r="UWS63" s="173"/>
      <c r="UWT63" s="173"/>
      <c r="UWU63" s="173"/>
      <c r="UWV63" s="173"/>
      <c r="UWW63" s="173"/>
      <c r="UWX63" s="173"/>
      <c r="UWY63" s="173"/>
      <c r="UWZ63" s="173"/>
      <c r="UXA63" s="173"/>
      <c r="UXB63" s="173"/>
      <c r="UXC63" s="173"/>
      <c r="UXD63" s="173"/>
      <c r="UXE63" s="173"/>
      <c r="UXF63" s="173"/>
      <c r="UXG63" s="173"/>
      <c r="UXH63" s="173"/>
      <c r="UXI63" s="173"/>
      <c r="UXJ63" s="173"/>
      <c r="UXK63" s="173"/>
      <c r="UXL63" s="173"/>
      <c r="UXM63" s="173"/>
      <c r="UXN63" s="173"/>
      <c r="UXO63" s="173"/>
      <c r="UXP63" s="173"/>
      <c r="UXQ63" s="173"/>
      <c r="UXR63" s="173"/>
      <c r="UXS63" s="173"/>
      <c r="UXT63" s="173"/>
      <c r="UXU63" s="173"/>
      <c r="UXV63" s="173"/>
      <c r="UXW63" s="173"/>
      <c r="UXX63" s="173"/>
      <c r="UXY63" s="173"/>
      <c r="UXZ63" s="173"/>
      <c r="UYA63" s="173"/>
      <c r="UYB63" s="173"/>
      <c r="UYC63" s="173"/>
      <c r="UYD63" s="173"/>
      <c r="UYE63" s="173"/>
      <c r="UYF63" s="173"/>
      <c r="UYG63" s="173"/>
      <c r="UYH63" s="173"/>
      <c r="UYI63" s="173"/>
      <c r="UYJ63" s="173"/>
      <c r="UYK63" s="173"/>
      <c r="UYL63" s="173"/>
      <c r="UYM63" s="173"/>
      <c r="UYN63" s="173"/>
      <c r="UYO63" s="173"/>
      <c r="UYP63" s="173"/>
      <c r="UYQ63" s="173"/>
      <c r="UYR63" s="173"/>
      <c r="UYS63" s="173"/>
      <c r="UYT63" s="173"/>
      <c r="UYU63" s="173"/>
      <c r="UYV63" s="173"/>
      <c r="UYW63" s="173"/>
      <c r="UYX63" s="173"/>
      <c r="UYY63" s="173"/>
      <c r="UYZ63" s="173"/>
      <c r="UZA63" s="173"/>
      <c r="UZB63" s="173"/>
      <c r="UZC63" s="173"/>
      <c r="UZD63" s="173"/>
      <c r="UZE63" s="173"/>
      <c r="UZF63" s="173"/>
      <c r="UZG63" s="173"/>
      <c r="UZH63" s="173"/>
      <c r="UZI63" s="173"/>
      <c r="UZJ63" s="173"/>
      <c r="UZK63" s="173"/>
      <c r="UZL63" s="173"/>
      <c r="UZM63" s="173"/>
      <c r="UZN63" s="173"/>
      <c r="UZO63" s="173"/>
      <c r="UZP63" s="173"/>
      <c r="UZQ63" s="173"/>
      <c r="UZR63" s="173"/>
      <c r="UZS63" s="173"/>
      <c r="UZT63" s="173"/>
      <c r="UZU63" s="173"/>
      <c r="UZV63" s="173"/>
      <c r="UZW63" s="173"/>
      <c r="UZX63" s="173"/>
      <c r="UZY63" s="173"/>
      <c r="UZZ63" s="173"/>
      <c r="VAA63" s="173"/>
      <c r="VAB63" s="173"/>
      <c r="VAC63" s="173"/>
      <c r="VAD63" s="173"/>
      <c r="VAE63" s="173"/>
      <c r="VAF63" s="173"/>
      <c r="VAG63" s="173"/>
      <c r="VAH63" s="173"/>
      <c r="VAI63" s="173"/>
      <c r="VAJ63" s="173"/>
      <c r="VAK63" s="173"/>
      <c r="VAL63" s="173"/>
      <c r="VAM63" s="173"/>
      <c r="VAN63" s="173"/>
      <c r="VAO63" s="173"/>
      <c r="VAP63" s="173"/>
      <c r="VAQ63" s="173"/>
      <c r="VAR63" s="173"/>
      <c r="VAS63" s="173"/>
      <c r="VAT63" s="173"/>
      <c r="VAU63" s="173"/>
      <c r="VAV63" s="173"/>
      <c r="VAW63" s="173"/>
      <c r="VAX63" s="173"/>
      <c r="VAY63" s="173"/>
      <c r="VAZ63" s="173"/>
      <c r="VBA63" s="173"/>
      <c r="VBB63" s="173"/>
      <c r="VBC63" s="173"/>
      <c r="VBD63" s="173"/>
      <c r="VBE63" s="173"/>
      <c r="VBF63" s="173"/>
      <c r="VBG63" s="173"/>
      <c r="VBH63" s="173"/>
      <c r="VBI63" s="173"/>
      <c r="VBJ63" s="173"/>
      <c r="VBK63" s="173"/>
      <c r="VBL63" s="173"/>
      <c r="VBM63" s="173"/>
      <c r="VBN63" s="173"/>
      <c r="VBO63" s="173"/>
      <c r="VBP63" s="173"/>
      <c r="VBQ63" s="173"/>
      <c r="VBR63" s="173"/>
      <c r="VBS63" s="173"/>
      <c r="VBT63" s="173"/>
      <c r="VBU63" s="173"/>
      <c r="VBV63" s="173"/>
      <c r="VBW63" s="173"/>
      <c r="VBX63" s="173"/>
      <c r="VBY63" s="173"/>
      <c r="VBZ63" s="173"/>
      <c r="VCA63" s="173"/>
      <c r="VCB63" s="173"/>
      <c r="VCC63" s="173"/>
      <c r="VCD63" s="173"/>
      <c r="VCE63" s="173"/>
      <c r="VCF63" s="173"/>
      <c r="VCG63" s="173"/>
      <c r="VCH63" s="173"/>
      <c r="VCI63" s="173"/>
      <c r="VCJ63" s="173"/>
      <c r="VCK63" s="173"/>
      <c r="VCL63" s="173"/>
      <c r="VCM63" s="173"/>
      <c r="VCN63" s="173"/>
      <c r="VCO63" s="173"/>
      <c r="VCP63" s="173"/>
      <c r="VCQ63" s="173"/>
      <c r="VCR63" s="173"/>
      <c r="VCS63" s="173"/>
      <c r="VCT63" s="173"/>
      <c r="VCU63" s="173"/>
      <c r="VCV63" s="173"/>
      <c r="VCW63" s="173"/>
      <c r="VCX63" s="173"/>
      <c r="VCY63" s="173"/>
      <c r="VCZ63" s="173"/>
      <c r="VDA63" s="173"/>
      <c r="VDB63" s="173"/>
      <c r="VDC63" s="173"/>
      <c r="VDD63" s="173"/>
      <c r="VDE63" s="173"/>
      <c r="VDF63" s="173"/>
      <c r="VDG63" s="173"/>
      <c r="VDH63" s="173"/>
      <c r="VDI63" s="173"/>
      <c r="VDJ63" s="173"/>
      <c r="VDK63" s="173"/>
      <c r="VDL63" s="173"/>
      <c r="VDM63" s="173"/>
      <c r="VDN63" s="173"/>
      <c r="VDO63" s="173"/>
      <c r="VDP63" s="173"/>
      <c r="VDQ63" s="173"/>
      <c r="VDR63" s="173"/>
      <c r="VDS63" s="173"/>
      <c r="VDT63" s="173"/>
      <c r="VDU63" s="173"/>
      <c r="VDV63" s="173"/>
      <c r="VDW63" s="173"/>
      <c r="VDX63" s="173"/>
      <c r="VDY63" s="173"/>
      <c r="VDZ63" s="173"/>
      <c r="VEA63" s="173"/>
      <c r="VEB63" s="173"/>
      <c r="VEC63" s="173"/>
      <c r="VED63" s="173"/>
      <c r="VEE63" s="173"/>
      <c r="VEF63" s="173"/>
      <c r="VEG63" s="173"/>
      <c r="VEH63" s="173"/>
      <c r="VEI63" s="173"/>
      <c r="VEJ63" s="173"/>
      <c r="VEK63" s="173"/>
      <c r="VEL63" s="173"/>
      <c r="VEM63" s="173"/>
      <c r="VEN63" s="173"/>
      <c r="VEO63" s="173"/>
      <c r="VEP63" s="173"/>
      <c r="VEQ63" s="173"/>
      <c r="VER63" s="173"/>
      <c r="VES63" s="173"/>
      <c r="VET63" s="173"/>
      <c r="VEU63" s="173"/>
      <c r="VEV63" s="173"/>
      <c r="VEW63" s="173"/>
      <c r="VEX63" s="173"/>
      <c r="VEY63" s="173"/>
      <c r="VEZ63" s="173"/>
      <c r="VFA63" s="173"/>
      <c r="VFB63" s="173"/>
      <c r="VFC63" s="173"/>
      <c r="VFD63" s="173"/>
      <c r="VFE63" s="173"/>
      <c r="VFF63" s="173"/>
      <c r="VFG63" s="173"/>
      <c r="VFH63" s="173"/>
      <c r="VFI63" s="173"/>
      <c r="VFJ63" s="173"/>
      <c r="VFK63" s="173"/>
      <c r="VFL63" s="173"/>
      <c r="VFM63" s="173"/>
      <c r="VFN63" s="173"/>
      <c r="VFO63" s="173"/>
      <c r="VFP63" s="173"/>
      <c r="VFQ63" s="173"/>
      <c r="VFR63" s="173"/>
      <c r="VFS63" s="173"/>
      <c r="VFT63" s="173"/>
      <c r="VFU63" s="173"/>
      <c r="VFV63" s="173"/>
      <c r="VFW63" s="173"/>
      <c r="VFX63" s="173"/>
      <c r="VFY63" s="173"/>
      <c r="VFZ63" s="173"/>
      <c r="VGA63" s="173"/>
      <c r="VGB63" s="173"/>
      <c r="VGC63" s="173"/>
      <c r="VGD63" s="173"/>
      <c r="VGE63" s="173"/>
      <c r="VGF63" s="173"/>
      <c r="VGG63" s="173"/>
      <c r="VGH63" s="173"/>
      <c r="VGI63" s="173"/>
      <c r="VGJ63" s="173"/>
      <c r="VGK63" s="173"/>
      <c r="VGL63" s="173"/>
      <c r="VGM63" s="173"/>
      <c r="VGN63" s="173"/>
      <c r="VGO63" s="173"/>
      <c r="VGP63" s="173"/>
      <c r="VGQ63" s="173"/>
      <c r="VGR63" s="173"/>
      <c r="VGS63" s="173"/>
      <c r="VGT63" s="173"/>
      <c r="VGU63" s="173"/>
      <c r="VGV63" s="173"/>
      <c r="VGW63" s="173"/>
      <c r="VGX63" s="173"/>
      <c r="VGY63" s="173"/>
      <c r="VGZ63" s="173"/>
      <c r="VHA63" s="173"/>
      <c r="VHB63" s="173"/>
      <c r="VHC63" s="173"/>
      <c r="VHD63" s="173"/>
      <c r="VHE63" s="173"/>
      <c r="VHF63" s="173"/>
      <c r="VHG63" s="173"/>
      <c r="VHH63" s="173"/>
      <c r="VHI63" s="173"/>
      <c r="VHJ63" s="173"/>
      <c r="VHK63" s="173"/>
      <c r="VHL63" s="173"/>
      <c r="VHM63" s="173"/>
      <c r="VHN63" s="173"/>
      <c r="VHO63" s="173"/>
      <c r="VHP63" s="173"/>
      <c r="VHQ63" s="173"/>
      <c r="VHR63" s="173"/>
      <c r="VHS63" s="173"/>
      <c r="VHT63" s="173"/>
      <c r="VHU63" s="173"/>
      <c r="VHV63" s="173"/>
      <c r="VHW63" s="173"/>
      <c r="VHX63" s="173"/>
      <c r="VHY63" s="173"/>
      <c r="VHZ63" s="173"/>
      <c r="VIA63" s="173"/>
      <c r="VIB63" s="173"/>
      <c r="VIC63" s="173"/>
      <c r="VID63" s="173"/>
      <c r="VIE63" s="173"/>
      <c r="VIF63" s="173"/>
      <c r="VIG63" s="173"/>
      <c r="VIH63" s="173"/>
      <c r="VII63" s="173"/>
      <c r="VIJ63" s="173"/>
      <c r="VIK63" s="173"/>
      <c r="VIL63" s="173"/>
      <c r="VIM63" s="173"/>
      <c r="VIN63" s="173"/>
      <c r="VIO63" s="173"/>
      <c r="VIP63" s="173"/>
      <c r="VIQ63" s="173"/>
      <c r="VIR63" s="173"/>
      <c r="VIS63" s="173"/>
      <c r="VIT63" s="173"/>
      <c r="VIU63" s="173"/>
      <c r="VIV63" s="173"/>
      <c r="VIW63" s="173"/>
      <c r="VIX63" s="173"/>
      <c r="VIY63" s="173"/>
      <c r="VIZ63" s="173"/>
      <c r="VJA63" s="173"/>
      <c r="VJB63" s="173"/>
      <c r="VJC63" s="173"/>
      <c r="VJD63" s="173"/>
      <c r="VJE63" s="173"/>
      <c r="VJF63" s="173"/>
      <c r="VJG63" s="173"/>
      <c r="VJH63" s="173"/>
      <c r="VJI63" s="173"/>
      <c r="VJJ63" s="173"/>
      <c r="VJK63" s="173"/>
      <c r="VJL63" s="173"/>
      <c r="VJM63" s="173"/>
      <c r="VJN63" s="173"/>
      <c r="VJO63" s="173"/>
      <c r="VJP63" s="173"/>
      <c r="VJQ63" s="173"/>
      <c r="VJR63" s="173"/>
      <c r="VJS63" s="173"/>
      <c r="VJT63" s="173"/>
      <c r="VJU63" s="173"/>
      <c r="VJV63" s="173"/>
      <c r="VJW63" s="173"/>
      <c r="VJX63" s="173"/>
      <c r="VJY63" s="173"/>
      <c r="VJZ63" s="173"/>
      <c r="VKA63" s="173"/>
      <c r="VKB63" s="173"/>
      <c r="VKC63" s="173"/>
      <c r="VKD63" s="173"/>
      <c r="VKE63" s="173"/>
      <c r="VKF63" s="173"/>
      <c r="VKG63" s="173"/>
      <c r="VKH63" s="173"/>
      <c r="VKI63" s="173"/>
      <c r="VKJ63" s="173"/>
      <c r="VKK63" s="173"/>
      <c r="VKL63" s="173"/>
      <c r="VKM63" s="173"/>
      <c r="VKN63" s="173"/>
      <c r="VKO63" s="173"/>
      <c r="VKP63" s="173"/>
      <c r="VKQ63" s="173"/>
      <c r="VKR63" s="173"/>
      <c r="VKS63" s="173"/>
      <c r="VKT63" s="173"/>
      <c r="VKU63" s="173"/>
      <c r="VKV63" s="173"/>
      <c r="VKW63" s="173"/>
      <c r="VKX63" s="173"/>
      <c r="VKY63" s="173"/>
      <c r="VKZ63" s="173"/>
      <c r="VLA63" s="173"/>
      <c r="VLB63" s="173"/>
      <c r="VLC63" s="173"/>
      <c r="VLD63" s="173"/>
      <c r="VLE63" s="173"/>
      <c r="VLF63" s="173"/>
      <c r="VLG63" s="173"/>
      <c r="VLH63" s="173"/>
      <c r="VLI63" s="173"/>
      <c r="VLJ63" s="173"/>
      <c r="VLK63" s="173"/>
      <c r="VLL63" s="173"/>
      <c r="VLM63" s="173"/>
      <c r="VLN63" s="173"/>
      <c r="VLO63" s="173"/>
      <c r="VLP63" s="173"/>
      <c r="VLQ63" s="173"/>
      <c r="VLR63" s="173"/>
      <c r="VLS63" s="173"/>
      <c r="VLT63" s="173"/>
      <c r="VLU63" s="173"/>
      <c r="VLV63" s="173"/>
      <c r="VLW63" s="173"/>
      <c r="VLX63" s="173"/>
      <c r="VLY63" s="173"/>
      <c r="VLZ63" s="173"/>
      <c r="VMA63" s="173"/>
      <c r="VMB63" s="173"/>
      <c r="VMC63" s="173"/>
      <c r="VMD63" s="173"/>
      <c r="VME63" s="173"/>
      <c r="VMF63" s="173"/>
      <c r="VMG63" s="173"/>
      <c r="VMH63" s="173"/>
      <c r="VMI63" s="173"/>
      <c r="VMJ63" s="173"/>
      <c r="VMK63" s="173"/>
      <c r="VML63" s="173"/>
      <c r="VMM63" s="173"/>
      <c r="VMN63" s="173"/>
      <c r="VMO63" s="173"/>
      <c r="VMP63" s="173"/>
      <c r="VMQ63" s="173"/>
      <c r="VMR63" s="173"/>
      <c r="VMS63" s="173"/>
      <c r="VMT63" s="173"/>
      <c r="VMU63" s="173"/>
      <c r="VMV63" s="173"/>
      <c r="VMW63" s="173"/>
      <c r="VMX63" s="173"/>
      <c r="VMY63" s="173"/>
      <c r="VMZ63" s="173"/>
      <c r="VNA63" s="173"/>
      <c r="VNB63" s="173"/>
      <c r="VNC63" s="173"/>
      <c r="VND63" s="173"/>
      <c r="VNE63" s="173"/>
      <c r="VNF63" s="173"/>
      <c r="VNG63" s="173"/>
      <c r="VNH63" s="173"/>
      <c r="VNI63" s="173"/>
      <c r="VNJ63" s="173"/>
      <c r="VNK63" s="173"/>
      <c r="VNL63" s="173"/>
      <c r="VNM63" s="173"/>
      <c r="VNN63" s="173"/>
      <c r="VNO63" s="173"/>
      <c r="VNP63" s="173"/>
      <c r="VNQ63" s="173"/>
      <c r="VNR63" s="173"/>
      <c r="VNS63" s="173"/>
      <c r="VNT63" s="173"/>
      <c r="VNU63" s="173"/>
      <c r="VNV63" s="173"/>
      <c r="VNW63" s="173"/>
      <c r="VNX63" s="173"/>
      <c r="VNY63" s="173"/>
      <c r="VNZ63" s="173"/>
      <c r="VOA63" s="173"/>
      <c r="VOB63" s="173"/>
      <c r="VOC63" s="173"/>
      <c r="VOD63" s="173"/>
      <c r="VOE63" s="173"/>
      <c r="VOF63" s="173"/>
      <c r="VOG63" s="173"/>
      <c r="VOH63" s="173"/>
      <c r="VOI63" s="173"/>
      <c r="VOJ63" s="173"/>
      <c r="VOK63" s="173"/>
      <c r="VOL63" s="173"/>
      <c r="VOM63" s="173"/>
      <c r="VON63" s="173"/>
      <c r="VOO63" s="173"/>
      <c r="VOP63" s="173"/>
      <c r="VOQ63" s="173"/>
      <c r="VOR63" s="173"/>
      <c r="VOS63" s="173"/>
      <c r="VOT63" s="173"/>
      <c r="VOU63" s="173"/>
      <c r="VOV63" s="173"/>
      <c r="VOW63" s="173"/>
      <c r="VOX63" s="173"/>
      <c r="VOY63" s="173"/>
      <c r="VOZ63" s="173"/>
      <c r="VPA63" s="173"/>
      <c r="VPB63" s="173"/>
      <c r="VPC63" s="173"/>
      <c r="VPD63" s="173"/>
      <c r="VPE63" s="173"/>
      <c r="VPF63" s="173"/>
      <c r="VPG63" s="173"/>
      <c r="VPH63" s="173"/>
      <c r="VPI63" s="173"/>
      <c r="VPJ63" s="173"/>
      <c r="VPK63" s="173"/>
      <c r="VPL63" s="173"/>
      <c r="VPM63" s="173"/>
      <c r="VPN63" s="173"/>
      <c r="VPO63" s="173"/>
      <c r="VPP63" s="173"/>
      <c r="VPQ63" s="173"/>
      <c r="VPR63" s="173"/>
      <c r="VPS63" s="173"/>
      <c r="VPT63" s="173"/>
      <c r="VPU63" s="173"/>
      <c r="VPV63" s="173"/>
      <c r="VPW63" s="173"/>
      <c r="VPX63" s="173"/>
      <c r="VPY63" s="173"/>
      <c r="VPZ63" s="173"/>
      <c r="VQA63" s="173"/>
      <c r="VQB63" s="173"/>
      <c r="VQC63" s="173"/>
      <c r="VQD63" s="173"/>
      <c r="VQE63" s="173"/>
      <c r="VQF63" s="173"/>
      <c r="VQG63" s="173"/>
      <c r="VQH63" s="173"/>
      <c r="VQI63" s="173"/>
      <c r="VQJ63" s="173"/>
      <c r="VQK63" s="173"/>
      <c r="VQL63" s="173"/>
      <c r="VQM63" s="173"/>
      <c r="VQN63" s="173"/>
      <c r="VQO63" s="173"/>
      <c r="VQP63" s="173"/>
      <c r="VQQ63" s="173"/>
      <c r="VQR63" s="173"/>
      <c r="VQS63" s="173"/>
      <c r="VQT63" s="173"/>
      <c r="VQU63" s="173"/>
      <c r="VQV63" s="173"/>
      <c r="VQW63" s="173"/>
      <c r="VQX63" s="173"/>
      <c r="VQY63" s="173"/>
      <c r="VQZ63" s="173"/>
      <c r="VRA63" s="173"/>
      <c r="VRB63" s="173"/>
      <c r="VRC63" s="173"/>
      <c r="VRD63" s="173"/>
      <c r="VRE63" s="173"/>
      <c r="VRF63" s="173"/>
      <c r="VRG63" s="173"/>
      <c r="VRH63" s="173"/>
      <c r="VRI63" s="173"/>
      <c r="VRJ63" s="173"/>
      <c r="VRK63" s="173"/>
      <c r="VRL63" s="173"/>
      <c r="VRM63" s="173"/>
      <c r="VRN63" s="173"/>
      <c r="VRO63" s="173"/>
      <c r="VRP63" s="173"/>
      <c r="VRQ63" s="173"/>
      <c r="VRR63" s="173"/>
      <c r="VRS63" s="173"/>
      <c r="VRT63" s="173"/>
      <c r="VRU63" s="173"/>
      <c r="VRV63" s="173"/>
      <c r="VRW63" s="173"/>
      <c r="VRX63" s="173"/>
      <c r="VRY63" s="173"/>
      <c r="VRZ63" s="173"/>
      <c r="VSA63" s="173"/>
      <c r="VSB63" s="173"/>
      <c r="VSC63" s="173"/>
      <c r="VSD63" s="173"/>
      <c r="VSE63" s="173"/>
      <c r="VSF63" s="173"/>
      <c r="VSG63" s="173"/>
      <c r="VSH63" s="173"/>
      <c r="VSI63" s="173"/>
      <c r="VSJ63" s="173"/>
      <c r="VSK63" s="173"/>
      <c r="VSL63" s="173"/>
      <c r="VSM63" s="173"/>
      <c r="VSN63" s="173"/>
      <c r="VSO63" s="173"/>
      <c r="VSP63" s="173"/>
      <c r="VSQ63" s="173"/>
      <c r="VSR63" s="173"/>
      <c r="VSS63" s="173"/>
      <c r="VST63" s="173"/>
      <c r="VSU63" s="173"/>
      <c r="VSV63" s="173"/>
      <c r="VSW63" s="173"/>
      <c r="VSX63" s="173"/>
      <c r="VSY63" s="173"/>
      <c r="VSZ63" s="173"/>
      <c r="VTA63" s="173"/>
      <c r="VTB63" s="173"/>
      <c r="VTC63" s="173"/>
      <c r="VTD63" s="173"/>
      <c r="VTE63" s="173"/>
      <c r="VTF63" s="173"/>
      <c r="VTG63" s="173"/>
      <c r="VTH63" s="173"/>
      <c r="VTI63" s="173"/>
      <c r="VTJ63" s="173"/>
      <c r="VTK63" s="173"/>
      <c r="VTL63" s="173"/>
      <c r="VTM63" s="173"/>
      <c r="VTN63" s="173"/>
      <c r="VTO63" s="173"/>
      <c r="VTP63" s="173"/>
      <c r="VTQ63" s="173"/>
      <c r="VTR63" s="173"/>
      <c r="VTS63" s="173"/>
      <c r="VTT63" s="173"/>
      <c r="VTU63" s="173"/>
      <c r="VTV63" s="173"/>
      <c r="VTW63" s="173"/>
      <c r="VTX63" s="173"/>
      <c r="VTY63" s="173"/>
      <c r="VTZ63" s="173"/>
      <c r="VUA63" s="173"/>
      <c r="VUB63" s="173"/>
      <c r="VUC63" s="173"/>
      <c r="VUD63" s="173"/>
      <c r="VUE63" s="173"/>
      <c r="VUF63" s="173"/>
      <c r="VUG63" s="173"/>
      <c r="VUH63" s="173"/>
      <c r="VUI63" s="173"/>
      <c r="VUJ63" s="173"/>
      <c r="VUK63" s="173"/>
      <c r="VUL63" s="173"/>
      <c r="VUM63" s="173"/>
      <c r="VUN63" s="173"/>
      <c r="VUO63" s="173"/>
      <c r="VUP63" s="173"/>
      <c r="VUQ63" s="173"/>
      <c r="VUR63" s="173"/>
      <c r="VUS63" s="173"/>
      <c r="VUT63" s="173"/>
      <c r="VUU63" s="173"/>
      <c r="VUV63" s="173"/>
      <c r="VUW63" s="173"/>
      <c r="VUX63" s="173"/>
      <c r="VUY63" s="173"/>
      <c r="VUZ63" s="173"/>
      <c r="VVA63" s="173"/>
      <c r="VVB63" s="173"/>
      <c r="VVC63" s="173"/>
      <c r="VVD63" s="173"/>
      <c r="VVE63" s="173"/>
      <c r="VVF63" s="173"/>
      <c r="VVG63" s="173"/>
      <c r="VVH63" s="173"/>
      <c r="VVI63" s="173"/>
      <c r="VVJ63" s="173"/>
      <c r="VVK63" s="173"/>
      <c r="VVL63" s="173"/>
      <c r="VVM63" s="173"/>
      <c r="VVN63" s="173"/>
      <c r="VVO63" s="173"/>
      <c r="VVP63" s="173"/>
      <c r="VVQ63" s="173"/>
      <c r="VVR63" s="173"/>
      <c r="VVS63" s="173"/>
      <c r="VVT63" s="173"/>
      <c r="VVU63" s="173"/>
      <c r="VVV63" s="173"/>
      <c r="VVW63" s="173"/>
      <c r="VVX63" s="173"/>
      <c r="VVY63" s="173"/>
      <c r="VVZ63" s="173"/>
      <c r="VWA63" s="173"/>
      <c r="VWB63" s="173"/>
      <c r="VWC63" s="173"/>
      <c r="VWD63" s="173"/>
      <c r="VWE63" s="173"/>
      <c r="VWF63" s="173"/>
      <c r="VWG63" s="173"/>
      <c r="VWH63" s="173"/>
      <c r="VWI63" s="173"/>
      <c r="VWJ63" s="173"/>
      <c r="VWK63" s="173"/>
      <c r="VWL63" s="173"/>
      <c r="VWM63" s="173"/>
      <c r="VWN63" s="173"/>
      <c r="VWO63" s="173"/>
      <c r="VWP63" s="173"/>
      <c r="VWQ63" s="173"/>
      <c r="VWR63" s="173"/>
      <c r="VWS63" s="173"/>
      <c r="VWT63" s="173"/>
      <c r="VWU63" s="173"/>
      <c r="VWV63" s="173"/>
      <c r="VWW63" s="173"/>
      <c r="VWX63" s="173"/>
      <c r="VWY63" s="173"/>
      <c r="VWZ63" s="173"/>
      <c r="VXA63" s="173"/>
      <c r="VXB63" s="173"/>
      <c r="VXC63" s="173"/>
      <c r="VXD63" s="173"/>
      <c r="VXE63" s="173"/>
      <c r="VXF63" s="173"/>
      <c r="VXG63" s="173"/>
      <c r="VXH63" s="173"/>
      <c r="VXI63" s="173"/>
      <c r="VXJ63" s="173"/>
      <c r="VXK63" s="173"/>
      <c r="VXL63" s="173"/>
      <c r="VXM63" s="173"/>
      <c r="VXN63" s="173"/>
      <c r="VXO63" s="173"/>
      <c r="VXP63" s="173"/>
      <c r="VXQ63" s="173"/>
      <c r="VXR63" s="173"/>
      <c r="VXS63" s="173"/>
      <c r="VXT63" s="173"/>
      <c r="VXU63" s="173"/>
      <c r="VXV63" s="173"/>
      <c r="VXW63" s="173"/>
      <c r="VXX63" s="173"/>
      <c r="VXY63" s="173"/>
      <c r="VXZ63" s="173"/>
      <c r="VYA63" s="173"/>
      <c r="VYB63" s="173"/>
      <c r="VYC63" s="173"/>
      <c r="VYD63" s="173"/>
      <c r="VYE63" s="173"/>
      <c r="VYF63" s="173"/>
      <c r="VYG63" s="173"/>
      <c r="VYH63" s="173"/>
      <c r="VYI63" s="173"/>
      <c r="VYJ63" s="173"/>
      <c r="VYK63" s="173"/>
      <c r="VYL63" s="173"/>
      <c r="VYM63" s="173"/>
      <c r="VYN63" s="173"/>
      <c r="VYO63" s="173"/>
      <c r="VYP63" s="173"/>
      <c r="VYQ63" s="173"/>
      <c r="VYR63" s="173"/>
      <c r="VYS63" s="173"/>
      <c r="VYT63" s="173"/>
      <c r="VYU63" s="173"/>
      <c r="VYV63" s="173"/>
      <c r="VYW63" s="173"/>
      <c r="VYX63" s="173"/>
      <c r="VYY63" s="173"/>
      <c r="VYZ63" s="173"/>
      <c r="VZA63" s="173"/>
      <c r="VZB63" s="173"/>
      <c r="VZC63" s="173"/>
      <c r="VZD63" s="173"/>
      <c r="VZE63" s="173"/>
      <c r="VZF63" s="173"/>
      <c r="VZG63" s="173"/>
      <c r="VZH63" s="173"/>
      <c r="VZI63" s="173"/>
      <c r="VZJ63" s="173"/>
      <c r="VZK63" s="173"/>
      <c r="VZL63" s="173"/>
      <c r="VZM63" s="173"/>
      <c r="VZN63" s="173"/>
      <c r="VZO63" s="173"/>
      <c r="VZP63" s="173"/>
      <c r="VZQ63" s="173"/>
      <c r="VZR63" s="173"/>
      <c r="VZS63" s="173"/>
      <c r="VZT63" s="173"/>
      <c r="VZU63" s="173"/>
      <c r="VZV63" s="173"/>
      <c r="VZW63" s="173"/>
      <c r="VZX63" s="173"/>
      <c r="VZY63" s="173"/>
      <c r="VZZ63" s="173"/>
      <c r="WAA63" s="173"/>
      <c r="WAB63" s="173"/>
      <c r="WAC63" s="173"/>
      <c r="WAD63" s="173"/>
      <c r="WAE63" s="173"/>
      <c r="WAF63" s="173"/>
      <c r="WAG63" s="173"/>
      <c r="WAH63" s="173"/>
      <c r="WAI63" s="173"/>
      <c r="WAJ63" s="173"/>
      <c r="WAK63" s="173"/>
      <c r="WAL63" s="173"/>
      <c r="WAM63" s="173"/>
      <c r="WAN63" s="173"/>
      <c r="WAO63" s="173"/>
      <c r="WAP63" s="173"/>
      <c r="WAQ63" s="173"/>
      <c r="WAR63" s="173"/>
      <c r="WAS63" s="173"/>
      <c r="WAT63" s="173"/>
      <c r="WAU63" s="173"/>
      <c r="WAV63" s="173"/>
      <c r="WAW63" s="173"/>
      <c r="WAX63" s="173"/>
      <c r="WAY63" s="173"/>
      <c r="WAZ63" s="173"/>
      <c r="WBA63" s="173"/>
      <c r="WBB63" s="173"/>
      <c r="WBC63" s="173"/>
      <c r="WBD63" s="173"/>
      <c r="WBE63" s="173"/>
      <c r="WBF63" s="173"/>
      <c r="WBG63" s="173"/>
      <c r="WBH63" s="173"/>
      <c r="WBI63" s="173"/>
      <c r="WBJ63" s="173"/>
      <c r="WBK63" s="173"/>
      <c r="WBL63" s="173"/>
      <c r="WBM63" s="173"/>
      <c r="WBN63" s="173"/>
      <c r="WBO63" s="173"/>
      <c r="WBP63" s="173"/>
      <c r="WBQ63" s="173"/>
      <c r="WBR63" s="173"/>
      <c r="WBS63" s="173"/>
      <c r="WBT63" s="173"/>
      <c r="WBU63" s="173"/>
      <c r="WBV63" s="173"/>
      <c r="WBW63" s="173"/>
      <c r="WBX63" s="173"/>
      <c r="WBY63" s="173"/>
      <c r="WBZ63" s="173"/>
      <c r="WCA63" s="173"/>
      <c r="WCB63" s="173"/>
      <c r="WCC63" s="173"/>
      <c r="WCD63" s="173"/>
      <c r="WCE63" s="173"/>
      <c r="WCF63" s="173"/>
      <c r="WCG63" s="173"/>
      <c r="WCH63" s="173"/>
      <c r="WCI63" s="173"/>
      <c r="WCJ63" s="173"/>
      <c r="WCK63" s="173"/>
      <c r="WCL63" s="173"/>
      <c r="WCM63" s="173"/>
      <c r="WCN63" s="173"/>
      <c r="WCO63" s="173"/>
      <c r="WCP63" s="173"/>
      <c r="WCQ63" s="173"/>
      <c r="WCR63" s="173"/>
      <c r="WCS63" s="173"/>
      <c r="WCT63" s="173"/>
      <c r="WCU63" s="173"/>
      <c r="WCV63" s="173"/>
      <c r="WCW63" s="173"/>
      <c r="WCX63" s="173"/>
      <c r="WCY63" s="173"/>
      <c r="WCZ63" s="173"/>
      <c r="WDA63" s="173"/>
      <c r="WDB63" s="173"/>
      <c r="WDC63" s="173"/>
      <c r="WDD63" s="173"/>
      <c r="WDE63" s="173"/>
      <c r="WDF63" s="173"/>
      <c r="WDG63" s="173"/>
      <c r="WDH63" s="173"/>
      <c r="WDI63" s="173"/>
      <c r="WDJ63" s="173"/>
      <c r="WDK63" s="173"/>
      <c r="WDL63" s="173"/>
      <c r="WDM63" s="173"/>
      <c r="WDN63" s="173"/>
      <c r="WDO63" s="173"/>
      <c r="WDP63" s="173"/>
      <c r="WDQ63" s="173"/>
      <c r="WDR63" s="173"/>
      <c r="WDS63" s="173"/>
      <c r="WDT63" s="173"/>
      <c r="WDU63" s="173"/>
      <c r="WDV63" s="173"/>
      <c r="WDW63" s="173"/>
      <c r="WDX63" s="173"/>
      <c r="WDY63" s="173"/>
      <c r="WDZ63" s="173"/>
      <c r="WEA63" s="173"/>
      <c r="WEB63" s="173"/>
      <c r="WEC63" s="173"/>
      <c r="WED63" s="173"/>
      <c r="WEE63" s="173"/>
      <c r="WEF63" s="173"/>
      <c r="WEG63" s="173"/>
      <c r="WEH63" s="173"/>
      <c r="WEI63" s="173"/>
      <c r="WEJ63" s="173"/>
      <c r="WEK63" s="173"/>
      <c r="WEL63" s="173"/>
      <c r="WEM63" s="173"/>
      <c r="WEN63" s="173"/>
      <c r="WEO63" s="173"/>
      <c r="WEP63" s="173"/>
      <c r="WEQ63" s="173"/>
      <c r="WER63" s="173"/>
      <c r="WES63" s="173"/>
      <c r="WET63" s="173"/>
      <c r="WEU63" s="173"/>
      <c r="WEV63" s="173"/>
      <c r="WEW63" s="173"/>
      <c r="WEX63" s="173"/>
      <c r="WEY63" s="173"/>
      <c r="WEZ63" s="173"/>
      <c r="WFA63" s="173"/>
      <c r="WFB63" s="173"/>
      <c r="WFC63" s="173"/>
      <c r="WFD63" s="173"/>
      <c r="WFE63" s="173"/>
      <c r="WFF63" s="173"/>
      <c r="WFG63" s="173"/>
      <c r="WFH63" s="173"/>
      <c r="WFI63" s="173"/>
      <c r="WFJ63" s="173"/>
      <c r="WFK63" s="173"/>
      <c r="WFL63" s="173"/>
      <c r="WFM63" s="173"/>
      <c r="WFN63" s="173"/>
      <c r="WFO63" s="173"/>
      <c r="WFP63" s="173"/>
      <c r="WFQ63" s="173"/>
      <c r="WFR63" s="173"/>
      <c r="WFS63" s="173"/>
      <c r="WFT63" s="173"/>
      <c r="WFU63" s="173"/>
      <c r="WFV63" s="173"/>
      <c r="WFW63" s="173"/>
      <c r="WFX63" s="173"/>
      <c r="WFY63" s="173"/>
      <c r="WFZ63" s="173"/>
      <c r="WGA63" s="173"/>
      <c r="WGB63" s="173"/>
      <c r="WGC63" s="173"/>
      <c r="WGD63" s="173"/>
      <c r="WGE63" s="173"/>
      <c r="WGF63" s="173"/>
      <c r="WGG63" s="173"/>
      <c r="WGH63" s="173"/>
      <c r="WGI63" s="173"/>
      <c r="WGJ63" s="173"/>
      <c r="WGK63" s="173"/>
      <c r="WGL63" s="173"/>
      <c r="WGM63" s="173"/>
      <c r="WGN63" s="173"/>
      <c r="WGO63" s="173"/>
      <c r="WGP63" s="173"/>
      <c r="WGQ63" s="173"/>
      <c r="WGR63" s="173"/>
      <c r="WGS63" s="173"/>
      <c r="WGT63" s="173"/>
      <c r="WGU63" s="173"/>
      <c r="WGV63" s="173"/>
      <c r="WGW63" s="173"/>
      <c r="WGX63" s="173"/>
      <c r="WGY63" s="173"/>
      <c r="WGZ63" s="173"/>
      <c r="WHA63" s="173"/>
      <c r="WHB63" s="173"/>
      <c r="WHC63" s="173"/>
      <c r="WHD63" s="173"/>
      <c r="WHE63" s="173"/>
      <c r="WHF63" s="173"/>
      <c r="WHG63" s="173"/>
      <c r="WHH63" s="173"/>
      <c r="WHI63" s="173"/>
      <c r="WHJ63" s="173"/>
      <c r="WHK63" s="173"/>
      <c r="WHL63" s="173"/>
      <c r="WHM63" s="173"/>
      <c r="WHN63" s="173"/>
      <c r="WHO63" s="173"/>
      <c r="WHP63" s="173"/>
      <c r="WHQ63" s="173"/>
      <c r="WHR63" s="173"/>
      <c r="WHS63" s="173"/>
      <c r="WHT63" s="173"/>
      <c r="WHU63" s="173"/>
      <c r="WHV63" s="173"/>
      <c r="WHW63" s="173"/>
      <c r="WHX63" s="173"/>
      <c r="WHY63" s="173"/>
      <c r="WHZ63" s="173"/>
      <c r="WIA63" s="173"/>
      <c r="WIB63" s="173"/>
      <c r="WIC63" s="173"/>
      <c r="WID63" s="173"/>
      <c r="WIE63" s="173"/>
      <c r="WIF63" s="173"/>
      <c r="WIG63" s="173"/>
      <c r="WIH63" s="173"/>
      <c r="WII63" s="173"/>
      <c r="WIJ63" s="173"/>
      <c r="WIK63" s="173"/>
      <c r="WIL63" s="173"/>
      <c r="WIM63" s="173"/>
      <c r="WIN63" s="173"/>
      <c r="WIO63" s="173"/>
      <c r="WIP63" s="173"/>
      <c r="WIQ63" s="173"/>
      <c r="WIR63" s="173"/>
      <c r="WIS63" s="173"/>
      <c r="WIT63" s="173"/>
      <c r="WIU63" s="173"/>
      <c r="WIV63" s="173"/>
      <c r="WIW63" s="173"/>
      <c r="WIX63" s="173"/>
      <c r="WIY63" s="173"/>
      <c r="WIZ63" s="173"/>
      <c r="WJA63" s="173"/>
      <c r="WJB63" s="173"/>
      <c r="WJC63" s="173"/>
      <c r="WJD63" s="173"/>
      <c r="WJE63" s="173"/>
      <c r="WJF63" s="173"/>
      <c r="WJG63" s="173"/>
      <c r="WJH63" s="173"/>
      <c r="WJI63" s="173"/>
      <c r="WJJ63" s="173"/>
      <c r="WJK63" s="173"/>
      <c r="WJL63" s="173"/>
      <c r="WJM63" s="173"/>
      <c r="WJN63" s="173"/>
      <c r="WJO63" s="173"/>
      <c r="WJP63" s="173"/>
      <c r="WJQ63" s="173"/>
      <c r="WJR63" s="173"/>
      <c r="WJS63" s="173"/>
      <c r="WJT63" s="173"/>
      <c r="WJU63" s="173"/>
      <c r="WJV63" s="173"/>
      <c r="WJW63" s="173"/>
      <c r="WJX63" s="173"/>
      <c r="WJY63" s="173"/>
      <c r="WJZ63" s="173"/>
      <c r="WKA63" s="173"/>
      <c r="WKB63" s="173"/>
      <c r="WKC63" s="173"/>
      <c r="WKD63" s="173"/>
      <c r="WKE63" s="173"/>
      <c r="WKF63" s="173"/>
      <c r="WKG63" s="173"/>
      <c r="WKH63" s="173"/>
      <c r="WKI63" s="173"/>
      <c r="WKJ63" s="173"/>
      <c r="WKK63" s="173"/>
      <c r="WKL63" s="173"/>
      <c r="WKM63" s="173"/>
      <c r="WKN63" s="173"/>
      <c r="WKO63" s="173"/>
      <c r="WKP63" s="173"/>
      <c r="WKQ63" s="173"/>
      <c r="WKR63" s="173"/>
      <c r="WKS63" s="173"/>
      <c r="WKT63" s="173"/>
      <c r="WKU63" s="173"/>
      <c r="WKV63" s="173"/>
      <c r="WKW63" s="173"/>
      <c r="WKX63" s="173"/>
      <c r="WKY63" s="173"/>
      <c r="WKZ63" s="173"/>
      <c r="WLA63" s="173"/>
      <c r="WLB63" s="173"/>
      <c r="WLC63" s="173"/>
      <c r="WLD63" s="173"/>
      <c r="WLE63" s="173"/>
      <c r="WLF63" s="173"/>
      <c r="WLG63" s="173"/>
      <c r="WLH63" s="173"/>
      <c r="WLI63" s="173"/>
      <c r="WLJ63" s="173"/>
      <c r="WLK63" s="173"/>
      <c r="WLL63" s="173"/>
      <c r="WLM63" s="173"/>
      <c r="WLN63" s="173"/>
      <c r="WLO63" s="173"/>
      <c r="WLP63" s="173"/>
      <c r="WLQ63" s="173"/>
      <c r="WLR63" s="173"/>
      <c r="WLS63" s="173"/>
      <c r="WLT63" s="173"/>
      <c r="WLU63" s="173"/>
      <c r="WLV63" s="173"/>
      <c r="WLW63" s="173"/>
      <c r="WLX63" s="173"/>
      <c r="WLY63" s="173"/>
      <c r="WLZ63" s="173"/>
      <c r="WMA63" s="173"/>
      <c r="WMB63" s="173"/>
      <c r="WMC63" s="173"/>
      <c r="WMD63" s="173"/>
      <c r="WME63" s="173"/>
      <c r="WMF63" s="173"/>
      <c r="WMG63" s="173"/>
      <c r="WMH63" s="173"/>
      <c r="WMI63" s="173"/>
      <c r="WMJ63" s="173"/>
      <c r="WMK63" s="173"/>
      <c r="WML63" s="173"/>
      <c r="WMM63" s="173"/>
      <c r="WMN63" s="173"/>
      <c r="WMO63" s="173"/>
      <c r="WMP63" s="173"/>
      <c r="WMQ63" s="173"/>
      <c r="WMR63" s="173"/>
      <c r="WMS63" s="173"/>
      <c r="WMT63" s="173"/>
      <c r="WMU63" s="173"/>
      <c r="WMV63" s="173"/>
      <c r="WMW63" s="173"/>
      <c r="WMX63" s="173"/>
      <c r="WMY63" s="173"/>
      <c r="WMZ63" s="173"/>
      <c r="WNA63" s="173"/>
      <c r="WNB63" s="173"/>
      <c r="WNC63" s="173"/>
      <c r="WND63" s="173"/>
      <c r="WNE63" s="173"/>
      <c r="WNF63" s="173"/>
      <c r="WNG63" s="173"/>
      <c r="WNH63" s="173"/>
      <c r="WNI63" s="173"/>
      <c r="WNJ63" s="173"/>
      <c r="WNK63" s="173"/>
      <c r="WNL63" s="173"/>
      <c r="WNM63" s="173"/>
      <c r="WNN63" s="173"/>
      <c r="WNO63" s="173"/>
      <c r="WNP63" s="173"/>
      <c r="WNQ63" s="173"/>
      <c r="WNR63" s="173"/>
      <c r="WNS63" s="173"/>
      <c r="WNT63" s="173"/>
      <c r="WNU63" s="173"/>
      <c r="WNV63" s="173"/>
      <c r="WNW63" s="173"/>
      <c r="WNX63" s="173"/>
      <c r="WNY63" s="173"/>
      <c r="WNZ63" s="173"/>
      <c r="WOA63" s="173"/>
      <c r="WOB63" s="173"/>
      <c r="WOC63" s="173"/>
      <c r="WOD63" s="173"/>
      <c r="WOE63" s="173"/>
      <c r="WOF63" s="173"/>
      <c r="WOG63" s="173"/>
      <c r="WOH63" s="173"/>
      <c r="WOI63" s="173"/>
      <c r="WOJ63" s="173"/>
      <c r="WOK63" s="173"/>
      <c r="WOL63" s="173"/>
      <c r="WOM63" s="173"/>
      <c r="WON63" s="173"/>
      <c r="WOO63" s="173"/>
      <c r="WOP63" s="173"/>
      <c r="WOQ63" s="173"/>
      <c r="WOR63" s="173"/>
      <c r="WOS63" s="173"/>
      <c r="WOT63" s="173"/>
      <c r="WOU63" s="173"/>
      <c r="WOV63" s="173"/>
      <c r="WOW63" s="173"/>
      <c r="WOX63" s="173"/>
      <c r="WOY63" s="173"/>
      <c r="WOZ63" s="173"/>
      <c r="WPA63" s="173"/>
      <c r="WPB63" s="173"/>
      <c r="WPC63" s="173"/>
      <c r="WPD63" s="173"/>
      <c r="WPE63" s="173"/>
      <c r="WPF63" s="173"/>
      <c r="WPG63" s="173"/>
      <c r="WPH63" s="173"/>
      <c r="WPI63" s="173"/>
      <c r="WPJ63" s="173"/>
      <c r="WPK63" s="173"/>
      <c r="WPL63" s="173"/>
      <c r="WPM63" s="173"/>
      <c r="WPN63" s="173"/>
      <c r="WPO63" s="173"/>
      <c r="WPP63" s="173"/>
      <c r="WPQ63" s="173"/>
      <c r="WPR63" s="173"/>
      <c r="WPS63" s="173"/>
      <c r="WPT63" s="173"/>
      <c r="WPU63" s="173"/>
      <c r="WPV63" s="173"/>
      <c r="WPW63" s="173"/>
      <c r="WPX63" s="173"/>
      <c r="WPY63" s="173"/>
      <c r="WPZ63" s="173"/>
      <c r="WQA63" s="173"/>
      <c r="WQB63" s="173"/>
      <c r="WQC63" s="173"/>
      <c r="WQD63" s="173"/>
      <c r="WQE63" s="173"/>
      <c r="WQF63" s="173"/>
      <c r="WQG63" s="173"/>
      <c r="WQH63" s="173"/>
      <c r="WQI63" s="173"/>
      <c r="WQJ63" s="173"/>
      <c r="WQK63" s="173"/>
      <c r="WQL63" s="173"/>
      <c r="WQM63" s="173"/>
      <c r="WQN63" s="173"/>
      <c r="WQO63" s="173"/>
      <c r="WQP63" s="173"/>
      <c r="WQQ63" s="173"/>
      <c r="WQR63" s="173"/>
      <c r="WQS63" s="173"/>
      <c r="WQT63" s="173"/>
      <c r="WQU63" s="173"/>
      <c r="WQV63" s="173"/>
      <c r="WQW63" s="173"/>
      <c r="WQX63" s="173"/>
      <c r="WQY63" s="173"/>
      <c r="WQZ63" s="173"/>
      <c r="WRA63" s="173"/>
      <c r="WRB63" s="173"/>
      <c r="WRC63" s="173"/>
      <c r="WRD63" s="173"/>
      <c r="WRE63" s="173"/>
      <c r="WRF63" s="173"/>
      <c r="WRG63" s="173"/>
      <c r="WRH63" s="173"/>
      <c r="WRI63" s="173"/>
      <c r="WRJ63" s="173"/>
      <c r="WRK63" s="173"/>
      <c r="WRL63" s="173"/>
      <c r="WRM63" s="173"/>
      <c r="WRN63" s="173"/>
      <c r="WRO63" s="173"/>
      <c r="WRP63" s="173"/>
      <c r="WRQ63" s="173"/>
      <c r="WRR63" s="173"/>
      <c r="WRS63" s="173"/>
      <c r="WRT63" s="173"/>
      <c r="WRU63" s="173"/>
      <c r="WRV63" s="173"/>
      <c r="WRW63" s="173"/>
      <c r="WRX63" s="173"/>
      <c r="WRY63" s="173"/>
      <c r="WRZ63" s="173"/>
      <c r="WSA63" s="173"/>
      <c r="WSB63" s="173"/>
      <c r="WSC63" s="173"/>
      <c r="WSD63" s="173"/>
      <c r="WSE63" s="173"/>
      <c r="WSF63" s="173"/>
      <c r="WSG63" s="173"/>
      <c r="WSH63" s="173"/>
      <c r="WSI63" s="173"/>
      <c r="WSJ63" s="173"/>
      <c r="WSK63" s="173"/>
      <c r="WSL63" s="173"/>
      <c r="WSM63" s="173"/>
      <c r="WSN63" s="173"/>
      <c r="WSO63" s="173"/>
      <c r="WSP63" s="173"/>
      <c r="WSQ63" s="173"/>
      <c r="WSR63" s="173"/>
      <c r="WSS63" s="173"/>
      <c r="WST63" s="173"/>
      <c r="WSU63" s="173"/>
      <c r="WSV63" s="173"/>
      <c r="WSW63" s="173"/>
      <c r="WSX63" s="173"/>
      <c r="WSY63" s="173"/>
      <c r="WSZ63" s="173"/>
      <c r="WTA63" s="173"/>
      <c r="WTB63" s="173"/>
      <c r="WTC63" s="173"/>
      <c r="WTD63" s="173"/>
      <c r="WTE63" s="173"/>
      <c r="WTF63" s="173"/>
      <c r="WTG63" s="173"/>
      <c r="WTH63" s="173"/>
      <c r="WTI63" s="173"/>
      <c r="WTJ63" s="173"/>
      <c r="WTK63" s="173"/>
      <c r="WTL63" s="173"/>
      <c r="WTM63" s="173"/>
      <c r="WTN63" s="173"/>
      <c r="WTO63" s="173"/>
      <c r="WTP63" s="173"/>
      <c r="WTQ63" s="173"/>
      <c r="WTR63" s="173"/>
      <c r="WTS63" s="173"/>
      <c r="WTT63" s="173"/>
      <c r="WTU63" s="173"/>
      <c r="WTV63" s="173"/>
      <c r="WTW63" s="173"/>
      <c r="WTX63" s="173"/>
      <c r="WTY63" s="173"/>
      <c r="WTZ63" s="173"/>
      <c r="WUA63" s="173"/>
      <c r="WUB63" s="173"/>
      <c r="WUC63" s="173"/>
      <c r="WUD63" s="173"/>
      <c r="WUE63" s="173"/>
      <c r="WUF63" s="173"/>
      <c r="WUG63" s="173"/>
      <c r="WUH63" s="173"/>
      <c r="WUI63" s="173"/>
      <c r="WUJ63" s="173"/>
      <c r="WUK63" s="173"/>
      <c r="WUL63" s="173"/>
      <c r="WUM63" s="173"/>
      <c r="WUN63" s="173"/>
      <c r="WUO63" s="173"/>
      <c r="WUP63" s="173"/>
      <c r="WUQ63" s="173"/>
      <c r="WUR63" s="173"/>
      <c r="WUS63" s="173"/>
      <c r="WUT63" s="173"/>
      <c r="WUU63" s="173"/>
      <c r="WUV63" s="173"/>
      <c r="WUW63" s="173"/>
      <c r="WUX63" s="173"/>
      <c r="WUY63" s="173"/>
      <c r="WUZ63" s="173"/>
      <c r="WVA63" s="173"/>
      <c r="WVB63" s="173"/>
      <c r="WVC63" s="173"/>
      <c r="WVD63" s="173"/>
      <c r="WVE63" s="173"/>
      <c r="WVF63" s="173"/>
      <c r="WVG63" s="173"/>
      <c r="WVH63" s="173"/>
      <c r="WVI63" s="173"/>
      <c r="WVJ63" s="173"/>
      <c r="WVK63" s="173"/>
      <c r="WVL63" s="173"/>
      <c r="WVM63" s="173"/>
      <c r="WVN63" s="173"/>
      <c r="WVO63" s="173"/>
      <c r="WVP63" s="173"/>
      <c r="WVQ63" s="173"/>
      <c r="WVR63" s="173"/>
      <c r="WVS63" s="173"/>
      <c r="WVT63" s="173"/>
      <c r="WVU63" s="173"/>
      <c r="WVV63" s="173"/>
    </row>
    <row r="65" spans="1:16142" s="175" customFormat="1" x14ac:dyDescent="0.2">
      <c r="A65" s="173"/>
      <c r="B65" s="176" t="s">
        <v>558</v>
      </c>
      <c r="C65" s="173"/>
      <c r="D65" s="173"/>
      <c r="E65" s="179">
        <f t="shared" ref="E65:N65" si="13">E56+E63</f>
        <v>-19299</v>
      </c>
      <c r="F65" s="179">
        <f t="shared" si="13"/>
        <v>5133</v>
      </c>
      <c r="G65" s="179">
        <f t="shared" si="13"/>
        <v>924</v>
      </c>
      <c r="H65" s="179">
        <f t="shared" si="13"/>
        <v>2893</v>
      </c>
      <c r="I65" s="179">
        <f t="shared" si="13"/>
        <v>25116</v>
      </c>
      <c r="J65" s="179">
        <f t="shared" si="13"/>
        <v>24887</v>
      </c>
      <c r="K65" s="179">
        <f t="shared" si="13"/>
        <v>-74366</v>
      </c>
      <c r="L65" s="179">
        <f t="shared" si="13"/>
        <v>8621</v>
      </c>
      <c r="M65" s="179">
        <f t="shared" si="13"/>
        <v>51792</v>
      </c>
      <c r="N65" s="179">
        <f t="shared" si="13"/>
        <v>86725</v>
      </c>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c r="AW65" s="173"/>
      <c r="AX65" s="173"/>
      <c r="AY65" s="173"/>
      <c r="AZ65" s="173"/>
      <c r="BA65" s="173"/>
      <c r="BB65" s="173"/>
      <c r="BC65" s="173"/>
      <c r="BD65" s="173"/>
      <c r="BE65" s="173"/>
      <c r="BF65" s="173"/>
      <c r="BG65" s="173"/>
      <c r="BH65" s="173"/>
      <c r="BI65" s="173"/>
      <c r="BJ65" s="173"/>
      <c r="BK65" s="173"/>
      <c r="BL65" s="173"/>
      <c r="BM65" s="173"/>
      <c r="BN65" s="173"/>
      <c r="BO65" s="173"/>
      <c r="BP65" s="173"/>
      <c r="BQ65" s="173"/>
      <c r="BR65" s="173"/>
      <c r="BS65" s="173"/>
      <c r="BT65" s="173"/>
      <c r="BU65" s="173"/>
      <c r="BV65" s="173"/>
      <c r="BW65" s="173"/>
      <c r="BX65" s="173"/>
      <c r="BY65" s="173"/>
      <c r="BZ65" s="173"/>
      <c r="CA65" s="173"/>
      <c r="CB65" s="173"/>
      <c r="CC65" s="173"/>
      <c r="CD65" s="173"/>
      <c r="CE65" s="173"/>
      <c r="CF65" s="173"/>
      <c r="CG65" s="173"/>
      <c r="CH65" s="173"/>
      <c r="CI65" s="173"/>
      <c r="CJ65" s="173"/>
      <c r="CK65" s="173"/>
      <c r="CL65" s="173"/>
      <c r="CM65" s="173"/>
      <c r="CN65" s="173"/>
      <c r="CO65" s="173"/>
      <c r="CP65" s="173"/>
      <c r="CQ65" s="173"/>
      <c r="CR65" s="173"/>
      <c r="CS65" s="173"/>
      <c r="CT65" s="173"/>
      <c r="CU65" s="173"/>
      <c r="CV65" s="173"/>
      <c r="CW65" s="173"/>
      <c r="CX65" s="173"/>
      <c r="CY65" s="173"/>
      <c r="CZ65" s="173"/>
      <c r="DA65" s="173"/>
      <c r="DB65" s="173"/>
      <c r="DC65" s="173"/>
      <c r="DD65" s="173"/>
      <c r="DE65" s="173"/>
      <c r="DF65" s="173"/>
      <c r="DG65" s="173"/>
      <c r="DH65" s="173"/>
      <c r="DI65" s="173"/>
      <c r="DJ65" s="173"/>
      <c r="DK65" s="173"/>
      <c r="DL65" s="173"/>
      <c r="DM65" s="173"/>
      <c r="DN65" s="173"/>
      <c r="DO65" s="173"/>
      <c r="DP65" s="173"/>
      <c r="DQ65" s="173"/>
      <c r="DR65" s="173"/>
      <c r="DS65" s="173"/>
      <c r="DT65" s="173"/>
      <c r="DU65" s="173"/>
      <c r="DV65" s="173"/>
      <c r="DW65" s="173"/>
      <c r="DX65" s="173"/>
      <c r="DY65" s="173"/>
      <c r="DZ65" s="173"/>
      <c r="EA65" s="173"/>
      <c r="EB65" s="173"/>
      <c r="EC65" s="173"/>
      <c r="ED65" s="173"/>
      <c r="EE65" s="173"/>
      <c r="EF65" s="173"/>
      <c r="EG65" s="173"/>
      <c r="EH65" s="173"/>
      <c r="EI65" s="173"/>
      <c r="EJ65" s="173"/>
      <c r="EK65" s="173"/>
      <c r="EL65" s="173"/>
      <c r="EM65" s="173"/>
      <c r="EN65" s="173"/>
      <c r="EO65" s="173"/>
      <c r="EP65" s="173"/>
      <c r="EQ65" s="173"/>
      <c r="ER65" s="173"/>
      <c r="ES65" s="173"/>
      <c r="ET65" s="173"/>
      <c r="EU65" s="173"/>
      <c r="EV65" s="173"/>
      <c r="EW65" s="173"/>
      <c r="EX65" s="173"/>
      <c r="EY65" s="173"/>
      <c r="EZ65" s="173"/>
      <c r="FA65" s="173"/>
      <c r="FB65" s="173"/>
      <c r="FC65" s="173"/>
      <c r="FD65" s="173"/>
      <c r="FE65" s="173"/>
      <c r="FF65" s="173"/>
      <c r="FG65" s="173"/>
      <c r="FH65" s="173"/>
      <c r="FI65" s="173"/>
      <c r="FJ65" s="173"/>
      <c r="FK65" s="173"/>
      <c r="FL65" s="173"/>
      <c r="FM65" s="173"/>
      <c r="FN65" s="173"/>
      <c r="FO65" s="173"/>
      <c r="FP65" s="173"/>
      <c r="FQ65" s="173"/>
      <c r="FR65" s="173"/>
      <c r="FS65" s="173"/>
      <c r="FT65" s="173"/>
      <c r="FU65" s="173"/>
      <c r="FV65" s="173"/>
      <c r="FW65" s="173"/>
      <c r="FX65" s="173"/>
      <c r="FY65" s="173"/>
      <c r="FZ65" s="173"/>
      <c r="GA65" s="173"/>
      <c r="GB65" s="173"/>
      <c r="GC65" s="173"/>
      <c r="GD65" s="173"/>
      <c r="GE65" s="173"/>
      <c r="GF65" s="173"/>
      <c r="GG65" s="173"/>
      <c r="GH65" s="173"/>
      <c r="GI65" s="173"/>
      <c r="GJ65" s="173"/>
      <c r="GK65" s="173"/>
      <c r="GL65" s="173"/>
      <c r="GM65" s="173"/>
      <c r="GN65" s="173"/>
      <c r="GO65" s="173"/>
      <c r="GP65" s="173"/>
      <c r="GQ65" s="173"/>
      <c r="GR65" s="173"/>
      <c r="GS65" s="173"/>
      <c r="GT65" s="173"/>
      <c r="GU65" s="173"/>
      <c r="GV65" s="173"/>
      <c r="GW65" s="173"/>
      <c r="GX65" s="173"/>
      <c r="GY65" s="173"/>
      <c r="GZ65" s="173"/>
      <c r="HA65" s="173"/>
      <c r="HB65" s="173"/>
      <c r="HC65" s="173"/>
      <c r="HD65" s="173"/>
      <c r="HE65" s="173"/>
      <c r="HF65" s="173"/>
      <c r="HG65" s="173"/>
      <c r="HH65" s="173"/>
      <c r="HI65" s="173"/>
      <c r="HJ65" s="173"/>
      <c r="HK65" s="173"/>
      <c r="HL65" s="173"/>
      <c r="HM65" s="173"/>
      <c r="HN65" s="173"/>
      <c r="HO65" s="173"/>
      <c r="HP65" s="173"/>
      <c r="HQ65" s="173"/>
      <c r="HR65" s="173"/>
      <c r="HS65" s="173"/>
      <c r="HT65" s="173"/>
      <c r="HU65" s="173"/>
      <c r="HV65" s="173"/>
      <c r="HW65" s="173"/>
      <c r="HX65" s="173"/>
      <c r="HY65" s="173"/>
      <c r="HZ65" s="173"/>
      <c r="IA65" s="173"/>
      <c r="IB65" s="173"/>
      <c r="IC65" s="173"/>
      <c r="ID65" s="173"/>
      <c r="IE65" s="173"/>
      <c r="IF65" s="173"/>
      <c r="IG65" s="173"/>
      <c r="IH65" s="173"/>
      <c r="II65" s="173"/>
      <c r="IJ65" s="173"/>
      <c r="IK65" s="173"/>
      <c r="IL65" s="173"/>
      <c r="IM65" s="173"/>
      <c r="IN65" s="173"/>
      <c r="IO65" s="173"/>
      <c r="IP65" s="173"/>
      <c r="IQ65" s="173"/>
      <c r="IR65" s="173"/>
      <c r="IS65" s="173"/>
      <c r="IT65" s="173"/>
      <c r="IU65" s="173"/>
      <c r="IV65" s="173"/>
      <c r="IW65" s="173"/>
      <c r="IX65" s="173"/>
      <c r="IY65" s="173"/>
      <c r="IZ65" s="173"/>
      <c r="JA65" s="173"/>
      <c r="JB65" s="173"/>
      <c r="JC65" s="173"/>
      <c r="JD65" s="173"/>
      <c r="JE65" s="173"/>
      <c r="JF65" s="173"/>
      <c r="JG65" s="173"/>
      <c r="JH65" s="173"/>
      <c r="JI65" s="173"/>
      <c r="JJ65" s="173"/>
      <c r="JK65" s="173"/>
      <c r="JL65" s="173"/>
      <c r="JM65" s="173"/>
      <c r="JN65" s="173"/>
      <c r="JO65" s="173"/>
      <c r="JP65" s="173"/>
      <c r="JQ65" s="173"/>
      <c r="JR65" s="173"/>
      <c r="JS65" s="173"/>
      <c r="JT65" s="173"/>
      <c r="JU65" s="173"/>
      <c r="JV65" s="173"/>
      <c r="JW65" s="173"/>
      <c r="JX65" s="173"/>
      <c r="JY65" s="173"/>
      <c r="JZ65" s="173"/>
      <c r="KA65" s="173"/>
      <c r="KB65" s="173"/>
      <c r="KC65" s="173"/>
      <c r="KD65" s="173"/>
      <c r="KE65" s="173"/>
      <c r="KF65" s="173"/>
      <c r="KG65" s="173"/>
      <c r="KH65" s="173"/>
      <c r="KI65" s="173"/>
      <c r="KJ65" s="173"/>
      <c r="KK65" s="173"/>
      <c r="KL65" s="173"/>
      <c r="KM65" s="173"/>
      <c r="KN65" s="173"/>
      <c r="KO65" s="173"/>
      <c r="KP65" s="173"/>
      <c r="KQ65" s="173"/>
      <c r="KR65" s="173"/>
      <c r="KS65" s="173"/>
      <c r="KT65" s="173"/>
      <c r="KU65" s="173"/>
      <c r="KV65" s="173"/>
      <c r="KW65" s="173"/>
      <c r="KX65" s="173"/>
      <c r="KY65" s="173"/>
      <c r="KZ65" s="173"/>
      <c r="LA65" s="173"/>
      <c r="LB65" s="173"/>
      <c r="LC65" s="173"/>
      <c r="LD65" s="173"/>
      <c r="LE65" s="173"/>
      <c r="LF65" s="173"/>
      <c r="LG65" s="173"/>
      <c r="LH65" s="173"/>
      <c r="LI65" s="173"/>
      <c r="LJ65" s="173"/>
      <c r="LK65" s="173"/>
      <c r="LL65" s="173"/>
      <c r="LM65" s="173"/>
      <c r="LN65" s="173"/>
      <c r="LO65" s="173"/>
      <c r="LP65" s="173"/>
      <c r="LQ65" s="173"/>
      <c r="LR65" s="173"/>
      <c r="LS65" s="173"/>
      <c r="LT65" s="173"/>
      <c r="LU65" s="173"/>
      <c r="LV65" s="173"/>
      <c r="LW65" s="173"/>
      <c r="LX65" s="173"/>
      <c r="LY65" s="173"/>
      <c r="LZ65" s="173"/>
      <c r="MA65" s="173"/>
      <c r="MB65" s="173"/>
      <c r="MC65" s="173"/>
      <c r="MD65" s="173"/>
      <c r="ME65" s="173"/>
      <c r="MF65" s="173"/>
      <c r="MG65" s="173"/>
      <c r="MH65" s="173"/>
      <c r="MI65" s="173"/>
      <c r="MJ65" s="173"/>
      <c r="MK65" s="173"/>
      <c r="ML65" s="173"/>
      <c r="MM65" s="173"/>
      <c r="MN65" s="173"/>
      <c r="MO65" s="173"/>
      <c r="MP65" s="173"/>
      <c r="MQ65" s="173"/>
      <c r="MR65" s="173"/>
      <c r="MS65" s="173"/>
      <c r="MT65" s="173"/>
      <c r="MU65" s="173"/>
      <c r="MV65" s="173"/>
      <c r="MW65" s="173"/>
      <c r="MX65" s="173"/>
      <c r="MY65" s="173"/>
      <c r="MZ65" s="173"/>
      <c r="NA65" s="173"/>
      <c r="NB65" s="173"/>
      <c r="NC65" s="173"/>
      <c r="ND65" s="173"/>
      <c r="NE65" s="173"/>
      <c r="NF65" s="173"/>
      <c r="NG65" s="173"/>
      <c r="NH65" s="173"/>
      <c r="NI65" s="173"/>
      <c r="NJ65" s="173"/>
      <c r="NK65" s="173"/>
      <c r="NL65" s="173"/>
      <c r="NM65" s="173"/>
      <c r="NN65" s="173"/>
      <c r="NO65" s="173"/>
      <c r="NP65" s="173"/>
      <c r="NQ65" s="173"/>
      <c r="NR65" s="173"/>
      <c r="NS65" s="173"/>
      <c r="NT65" s="173"/>
      <c r="NU65" s="173"/>
      <c r="NV65" s="173"/>
      <c r="NW65" s="173"/>
      <c r="NX65" s="173"/>
      <c r="NY65" s="173"/>
      <c r="NZ65" s="173"/>
      <c r="OA65" s="173"/>
      <c r="OB65" s="173"/>
      <c r="OC65" s="173"/>
      <c r="OD65" s="173"/>
      <c r="OE65" s="173"/>
      <c r="OF65" s="173"/>
      <c r="OG65" s="173"/>
      <c r="OH65" s="173"/>
      <c r="OI65" s="173"/>
      <c r="OJ65" s="173"/>
      <c r="OK65" s="173"/>
      <c r="OL65" s="173"/>
      <c r="OM65" s="173"/>
      <c r="ON65" s="173"/>
      <c r="OO65" s="173"/>
      <c r="OP65" s="173"/>
      <c r="OQ65" s="173"/>
      <c r="OR65" s="173"/>
      <c r="OS65" s="173"/>
      <c r="OT65" s="173"/>
      <c r="OU65" s="173"/>
      <c r="OV65" s="173"/>
      <c r="OW65" s="173"/>
      <c r="OX65" s="173"/>
      <c r="OY65" s="173"/>
      <c r="OZ65" s="173"/>
      <c r="PA65" s="173"/>
      <c r="PB65" s="173"/>
      <c r="PC65" s="173"/>
      <c r="PD65" s="173"/>
      <c r="PE65" s="173"/>
      <c r="PF65" s="173"/>
      <c r="PG65" s="173"/>
      <c r="PH65" s="173"/>
      <c r="PI65" s="173"/>
      <c r="PJ65" s="173"/>
      <c r="PK65" s="173"/>
      <c r="PL65" s="173"/>
      <c r="PM65" s="173"/>
      <c r="PN65" s="173"/>
      <c r="PO65" s="173"/>
      <c r="PP65" s="173"/>
      <c r="PQ65" s="173"/>
      <c r="PR65" s="173"/>
      <c r="PS65" s="173"/>
      <c r="PT65" s="173"/>
      <c r="PU65" s="173"/>
      <c r="PV65" s="173"/>
      <c r="PW65" s="173"/>
      <c r="PX65" s="173"/>
      <c r="PY65" s="173"/>
      <c r="PZ65" s="173"/>
      <c r="QA65" s="173"/>
      <c r="QB65" s="173"/>
      <c r="QC65" s="173"/>
      <c r="QD65" s="173"/>
      <c r="QE65" s="173"/>
      <c r="QF65" s="173"/>
      <c r="QG65" s="173"/>
      <c r="QH65" s="173"/>
      <c r="QI65" s="173"/>
      <c r="QJ65" s="173"/>
      <c r="QK65" s="173"/>
      <c r="QL65" s="173"/>
      <c r="QM65" s="173"/>
      <c r="QN65" s="173"/>
      <c r="QO65" s="173"/>
      <c r="QP65" s="173"/>
      <c r="QQ65" s="173"/>
      <c r="QR65" s="173"/>
      <c r="QS65" s="173"/>
      <c r="QT65" s="173"/>
      <c r="QU65" s="173"/>
      <c r="QV65" s="173"/>
      <c r="QW65" s="173"/>
      <c r="QX65" s="173"/>
      <c r="QY65" s="173"/>
      <c r="QZ65" s="173"/>
      <c r="RA65" s="173"/>
      <c r="RB65" s="173"/>
      <c r="RC65" s="173"/>
      <c r="RD65" s="173"/>
      <c r="RE65" s="173"/>
      <c r="RF65" s="173"/>
      <c r="RG65" s="173"/>
      <c r="RH65" s="173"/>
      <c r="RI65" s="173"/>
      <c r="RJ65" s="173"/>
      <c r="RK65" s="173"/>
      <c r="RL65" s="173"/>
      <c r="RM65" s="173"/>
      <c r="RN65" s="173"/>
      <c r="RO65" s="173"/>
      <c r="RP65" s="173"/>
      <c r="RQ65" s="173"/>
      <c r="RR65" s="173"/>
      <c r="RS65" s="173"/>
      <c r="RT65" s="173"/>
      <c r="RU65" s="173"/>
      <c r="RV65" s="173"/>
      <c r="RW65" s="173"/>
      <c r="RX65" s="173"/>
      <c r="RY65" s="173"/>
      <c r="RZ65" s="173"/>
      <c r="SA65" s="173"/>
      <c r="SB65" s="173"/>
      <c r="SC65" s="173"/>
      <c r="SD65" s="173"/>
      <c r="SE65" s="173"/>
      <c r="SF65" s="173"/>
      <c r="SG65" s="173"/>
      <c r="SH65" s="173"/>
      <c r="SI65" s="173"/>
      <c r="SJ65" s="173"/>
      <c r="SK65" s="173"/>
      <c r="SL65" s="173"/>
      <c r="SM65" s="173"/>
      <c r="SN65" s="173"/>
      <c r="SO65" s="173"/>
      <c r="SP65" s="173"/>
      <c r="SQ65" s="173"/>
      <c r="SR65" s="173"/>
      <c r="SS65" s="173"/>
      <c r="ST65" s="173"/>
      <c r="SU65" s="173"/>
      <c r="SV65" s="173"/>
      <c r="SW65" s="173"/>
      <c r="SX65" s="173"/>
      <c r="SY65" s="173"/>
      <c r="SZ65" s="173"/>
      <c r="TA65" s="173"/>
      <c r="TB65" s="173"/>
      <c r="TC65" s="173"/>
      <c r="TD65" s="173"/>
      <c r="TE65" s="173"/>
      <c r="TF65" s="173"/>
      <c r="TG65" s="173"/>
      <c r="TH65" s="173"/>
      <c r="TI65" s="173"/>
      <c r="TJ65" s="173"/>
      <c r="TK65" s="173"/>
      <c r="TL65" s="173"/>
      <c r="TM65" s="173"/>
      <c r="TN65" s="173"/>
      <c r="TO65" s="173"/>
      <c r="TP65" s="173"/>
      <c r="TQ65" s="173"/>
      <c r="TR65" s="173"/>
      <c r="TS65" s="173"/>
      <c r="TT65" s="173"/>
      <c r="TU65" s="173"/>
      <c r="TV65" s="173"/>
      <c r="TW65" s="173"/>
      <c r="TX65" s="173"/>
      <c r="TY65" s="173"/>
      <c r="TZ65" s="173"/>
      <c r="UA65" s="173"/>
      <c r="UB65" s="173"/>
      <c r="UC65" s="173"/>
      <c r="UD65" s="173"/>
      <c r="UE65" s="173"/>
      <c r="UF65" s="173"/>
      <c r="UG65" s="173"/>
      <c r="UH65" s="173"/>
      <c r="UI65" s="173"/>
      <c r="UJ65" s="173"/>
      <c r="UK65" s="173"/>
      <c r="UL65" s="173"/>
      <c r="UM65" s="173"/>
      <c r="UN65" s="173"/>
      <c r="UO65" s="173"/>
      <c r="UP65" s="173"/>
      <c r="UQ65" s="173"/>
      <c r="UR65" s="173"/>
      <c r="US65" s="173"/>
      <c r="UT65" s="173"/>
      <c r="UU65" s="173"/>
      <c r="UV65" s="173"/>
      <c r="UW65" s="173"/>
      <c r="UX65" s="173"/>
      <c r="UY65" s="173"/>
      <c r="UZ65" s="173"/>
      <c r="VA65" s="173"/>
      <c r="VB65" s="173"/>
      <c r="VC65" s="173"/>
      <c r="VD65" s="173"/>
      <c r="VE65" s="173"/>
      <c r="VF65" s="173"/>
      <c r="VG65" s="173"/>
      <c r="VH65" s="173"/>
      <c r="VI65" s="173"/>
      <c r="VJ65" s="173"/>
      <c r="VK65" s="173"/>
      <c r="VL65" s="173"/>
      <c r="VM65" s="173"/>
      <c r="VN65" s="173"/>
      <c r="VO65" s="173"/>
      <c r="VP65" s="173"/>
      <c r="VQ65" s="173"/>
      <c r="VR65" s="173"/>
      <c r="VS65" s="173"/>
      <c r="VT65" s="173"/>
      <c r="VU65" s="173"/>
      <c r="VV65" s="173"/>
      <c r="VW65" s="173"/>
      <c r="VX65" s="173"/>
      <c r="VY65" s="173"/>
      <c r="VZ65" s="173"/>
      <c r="WA65" s="173"/>
      <c r="WB65" s="173"/>
      <c r="WC65" s="173"/>
      <c r="WD65" s="173"/>
      <c r="WE65" s="173"/>
      <c r="WF65" s="173"/>
      <c r="WG65" s="173"/>
      <c r="WH65" s="173"/>
      <c r="WI65" s="173"/>
      <c r="WJ65" s="173"/>
      <c r="WK65" s="173"/>
      <c r="WL65" s="173"/>
      <c r="WM65" s="173"/>
      <c r="WN65" s="173"/>
      <c r="WO65" s="173"/>
      <c r="WP65" s="173"/>
      <c r="WQ65" s="173"/>
      <c r="WR65" s="173"/>
      <c r="WS65" s="173"/>
      <c r="WT65" s="173"/>
      <c r="WU65" s="173"/>
      <c r="WV65" s="173"/>
      <c r="WW65" s="173"/>
      <c r="WX65" s="173"/>
      <c r="WY65" s="173"/>
      <c r="WZ65" s="173"/>
      <c r="XA65" s="173"/>
      <c r="XB65" s="173"/>
      <c r="XC65" s="173"/>
      <c r="XD65" s="173"/>
      <c r="XE65" s="173"/>
      <c r="XF65" s="173"/>
      <c r="XG65" s="173"/>
      <c r="XH65" s="173"/>
      <c r="XI65" s="173"/>
      <c r="XJ65" s="173"/>
      <c r="XK65" s="173"/>
      <c r="XL65" s="173"/>
      <c r="XM65" s="173"/>
      <c r="XN65" s="173"/>
      <c r="XO65" s="173"/>
      <c r="XP65" s="173"/>
      <c r="XQ65" s="173"/>
      <c r="XR65" s="173"/>
      <c r="XS65" s="173"/>
      <c r="XT65" s="173"/>
      <c r="XU65" s="173"/>
      <c r="XV65" s="173"/>
      <c r="XW65" s="173"/>
      <c r="XX65" s="173"/>
      <c r="XY65" s="173"/>
      <c r="XZ65" s="173"/>
      <c r="YA65" s="173"/>
      <c r="YB65" s="173"/>
      <c r="YC65" s="173"/>
      <c r="YD65" s="173"/>
      <c r="YE65" s="173"/>
      <c r="YF65" s="173"/>
      <c r="YG65" s="173"/>
      <c r="YH65" s="173"/>
      <c r="YI65" s="173"/>
      <c r="YJ65" s="173"/>
      <c r="YK65" s="173"/>
      <c r="YL65" s="173"/>
      <c r="YM65" s="173"/>
      <c r="YN65" s="173"/>
      <c r="YO65" s="173"/>
      <c r="YP65" s="173"/>
      <c r="YQ65" s="173"/>
      <c r="YR65" s="173"/>
      <c r="YS65" s="173"/>
      <c r="YT65" s="173"/>
      <c r="YU65" s="173"/>
      <c r="YV65" s="173"/>
      <c r="YW65" s="173"/>
      <c r="YX65" s="173"/>
      <c r="YY65" s="173"/>
      <c r="YZ65" s="173"/>
      <c r="ZA65" s="173"/>
      <c r="ZB65" s="173"/>
      <c r="ZC65" s="173"/>
      <c r="ZD65" s="173"/>
      <c r="ZE65" s="173"/>
      <c r="ZF65" s="173"/>
      <c r="ZG65" s="173"/>
      <c r="ZH65" s="173"/>
      <c r="ZI65" s="173"/>
      <c r="ZJ65" s="173"/>
      <c r="ZK65" s="173"/>
      <c r="ZL65" s="173"/>
      <c r="ZM65" s="173"/>
      <c r="ZN65" s="173"/>
      <c r="ZO65" s="173"/>
      <c r="ZP65" s="173"/>
      <c r="ZQ65" s="173"/>
      <c r="ZR65" s="173"/>
      <c r="ZS65" s="173"/>
      <c r="ZT65" s="173"/>
      <c r="ZU65" s="173"/>
      <c r="ZV65" s="173"/>
      <c r="ZW65" s="173"/>
      <c r="ZX65" s="173"/>
      <c r="ZY65" s="173"/>
      <c r="ZZ65" s="173"/>
      <c r="AAA65" s="173"/>
      <c r="AAB65" s="173"/>
      <c r="AAC65" s="173"/>
      <c r="AAD65" s="173"/>
      <c r="AAE65" s="173"/>
      <c r="AAF65" s="173"/>
      <c r="AAG65" s="173"/>
      <c r="AAH65" s="173"/>
      <c r="AAI65" s="173"/>
      <c r="AAJ65" s="173"/>
      <c r="AAK65" s="173"/>
      <c r="AAL65" s="173"/>
      <c r="AAM65" s="173"/>
      <c r="AAN65" s="173"/>
      <c r="AAO65" s="173"/>
      <c r="AAP65" s="173"/>
      <c r="AAQ65" s="173"/>
      <c r="AAR65" s="173"/>
      <c r="AAS65" s="173"/>
      <c r="AAT65" s="173"/>
      <c r="AAU65" s="173"/>
      <c r="AAV65" s="173"/>
      <c r="AAW65" s="173"/>
      <c r="AAX65" s="173"/>
      <c r="AAY65" s="173"/>
      <c r="AAZ65" s="173"/>
      <c r="ABA65" s="173"/>
      <c r="ABB65" s="173"/>
      <c r="ABC65" s="173"/>
      <c r="ABD65" s="173"/>
      <c r="ABE65" s="173"/>
      <c r="ABF65" s="173"/>
      <c r="ABG65" s="173"/>
      <c r="ABH65" s="173"/>
      <c r="ABI65" s="173"/>
      <c r="ABJ65" s="173"/>
      <c r="ABK65" s="173"/>
      <c r="ABL65" s="173"/>
      <c r="ABM65" s="173"/>
      <c r="ABN65" s="173"/>
      <c r="ABO65" s="173"/>
      <c r="ABP65" s="173"/>
      <c r="ABQ65" s="173"/>
      <c r="ABR65" s="173"/>
      <c r="ABS65" s="173"/>
      <c r="ABT65" s="173"/>
      <c r="ABU65" s="173"/>
      <c r="ABV65" s="173"/>
      <c r="ABW65" s="173"/>
      <c r="ABX65" s="173"/>
      <c r="ABY65" s="173"/>
      <c r="ABZ65" s="173"/>
      <c r="ACA65" s="173"/>
      <c r="ACB65" s="173"/>
      <c r="ACC65" s="173"/>
      <c r="ACD65" s="173"/>
      <c r="ACE65" s="173"/>
      <c r="ACF65" s="173"/>
      <c r="ACG65" s="173"/>
      <c r="ACH65" s="173"/>
      <c r="ACI65" s="173"/>
      <c r="ACJ65" s="173"/>
      <c r="ACK65" s="173"/>
      <c r="ACL65" s="173"/>
      <c r="ACM65" s="173"/>
      <c r="ACN65" s="173"/>
      <c r="ACO65" s="173"/>
      <c r="ACP65" s="173"/>
      <c r="ACQ65" s="173"/>
      <c r="ACR65" s="173"/>
      <c r="ACS65" s="173"/>
      <c r="ACT65" s="173"/>
      <c r="ACU65" s="173"/>
      <c r="ACV65" s="173"/>
      <c r="ACW65" s="173"/>
      <c r="ACX65" s="173"/>
      <c r="ACY65" s="173"/>
      <c r="ACZ65" s="173"/>
      <c r="ADA65" s="173"/>
      <c r="ADB65" s="173"/>
      <c r="ADC65" s="173"/>
      <c r="ADD65" s="173"/>
      <c r="ADE65" s="173"/>
      <c r="ADF65" s="173"/>
      <c r="ADG65" s="173"/>
      <c r="ADH65" s="173"/>
      <c r="ADI65" s="173"/>
      <c r="ADJ65" s="173"/>
      <c r="ADK65" s="173"/>
      <c r="ADL65" s="173"/>
      <c r="ADM65" s="173"/>
      <c r="ADN65" s="173"/>
      <c r="ADO65" s="173"/>
      <c r="ADP65" s="173"/>
      <c r="ADQ65" s="173"/>
      <c r="ADR65" s="173"/>
      <c r="ADS65" s="173"/>
      <c r="ADT65" s="173"/>
      <c r="ADU65" s="173"/>
      <c r="ADV65" s="173"/>
      <c r="ADW65" s="173"/>
      <c r="ADX65" s="173"/>
      <c r="ADY65" s="173"/>
      <c r="ADZ65" s="173"/>
      <c r="AEA65" s="173"/>
      <c r="AEB65" s="173"/>
      <c r="AEC65" s="173"/>
      <c r="AED65" s="173"/>
      <c r="AEE65" s="173"/>
      <c r="AEF65" s="173"/>
      <c r="AEG65" s="173"/>
      <c r="AEH65" s="173"/>
      <c r="AEI65" s="173"/>
      <c r="AEJ65" s="173"/>
      <c r="AEK65" s="173"/>
      <c r="AEL65" s="173"/>
      <c r="AEM65" s="173"/>
      <c r="AEN65" s="173"/>
      <c r="AEO65" s="173"/>
      <c r="AEP65" s="173"/>
      <c r="AEQ65" s="173"/>
      <c r="AER65" s="173"/>
      <c r="AES65" s="173"/>
      <c r="AET65" s="173"/>
      <c r="AEU65" s="173"/>
      <c r="AEV65" s="173"/>
      <c r="AEW65" s="173"/>
      <c r="AEX65" s="173"/>
      <c r="AEY65" s="173"/>
      <c r="AEZ65" s="173"/>
      <c r="AFA65" s="173"/>
      <c r="AFB65" s="173"/>
      <c r="AFC65" s="173"/>
      <c r="AFD65" s="173"/>
      <c r="AFE65" s="173"/>
      <c r="AFF65" s="173"/>
      <c r="AFG65" s="173"/>
      <c r="AFH65" s="173"/>
      <c r="AFI65" s="173"/>
      <c r="AFJ65" s="173"/>
      <c r="AFK65" s="173"/>
      <c r="AFL65" s="173"/>
      <c r="AFM65" s="173"/>
      <c r="AFN65" s="173"/>
      <c r="AFO65" s="173"/>
      <c r="AFP65" s="173"/>
      <c r="AFQ65" s="173"/>
      <c r="AFR65" s="173"/>
      <c r="AFS65" s="173"/>
      <c r="AFT65" s="173"/>
      <c r="AFU65" s="173"/>
      <c r="AFV65" s="173"/>
      <c r="AFW65" s="173"/>
      <c r="AFX65" s="173"/>
      <c r="AFY65" s="173"/>
      <c r="AFZ65" s="173"/>
      <c r="AGA65" s="173"/>
      <c r="AGB65" s="173"/>
      <c r="AGC65" s="173"/>
      <c r="AGD65" s="173"/>
      <c r="AGE65" s="173"/>
      <c r="AGF65" s="173"/>
      <c r="AGG65" s="173"/>
      <c r="AGH65" s="173"/>
      <c r="AGI65" s="173"/>
      <c r="AGJ65" s="173"/>
      <c r="AGK65" s="173"/>
      <c r="AGL65" s="173"/>
      <c r="AGM65" s="173"/>
      <c r="AGN65" s="173"/>
      <c r="AGO65" s="173"/>
      <c r="AGP65" s="173"/>
      <c r="AGQ65" s="173"/>
      <c r="AGR65" s="173"/>
      <c r="AGS65" s="173"/>
      <c r="AGT65" s="173"/>
      <c r="AGU65" s="173"/>
      <c r="AGV65" s="173"/>
      <c r="AGW65" s="173"/>
      <c r="AGX65" s="173"/>
      <c r="AGY65" s="173"/>
      <c r="AGZ65" s="173"/>
      <c r="AHA65" s="173"/>
      <c r="AHB65" s="173"/>
      <c r="AHC65" s="173"/>
      <c r="AHD65" s="173"/>
      <c r="AHE65" s="173"/>
      <c r="AHF65" s="173"/>
      <c r="AHG65" s="173"/>
      <c r="AHH65" s="173"/>
      <c r="AHI65" s="173"/>
      <c r="AHJ65" s="173"/>
      <c r="AHK65" s="173"/>
      <c r="AHL65" s="173"/>
      <c r="AHM65" s="173"/>
      <c r="AHN65" s="173"/>
      <c r="AHO65" s="173"/>
      <c r="AHP65" s="173"/>
      <c r="AHQ65" s="173"/>
      <c r="AHR65" s="173"/>
      <c r="AHS65" s="173"/>
      <c r="AHT65" s="173"/>
      <c r="AHU65" s="173"/>
      <c r="AHV65" s="173"/>
      <c r="AHW65" s="173"/>
      <c r="AHX65" s="173"/>
      <c r="AHY65" s="173"/>
      <c r="AHZ65" s="173"/>
      <c r="AIA65" s="173"/>
      <c r="AIB65" s="173"/>
      <c r="AIC65" s="173"/>
      <c r="AID65" s="173"/>
      <c r="AIE65" s="173"/>
      <c r="AIF65" s="173"/>
      <c r="AIG65" s="173"/>
      <c r="AIH65" s="173"/>
      <c r="AII65" s="173"/>
      <c r="AIJ65" s="173"/>
      <c r="AIK65" s="173"/>
      <c r="AIL65" s="173"/>
      <c r="AIM65" s="173"/>
      <c r="AIN65" s="173"/>
      <c r="AIO65" s="173"/>
      <c r="AIP65" s="173"/>
      <c r="AIQ65" s="173"/>
      <c r="AIR65" s="173"/>
      <c r="AIS65" s="173"/>
      <c r="AIT65" s="173"/>
      <c r="AIU65" s="173"/>
      <c r="AIV65" s="173"/>
      <c r="AIW65" s="173"/>
      <c r="AIX65" s="173"/>
      <c r="AIY65" s="173"/>
      <c r="AIZ65" s="173"/>
      <c r="AJA65" s="173"/>
      <c r="AJB65" s="173"/>
      <c r="AJC65" s="173"/>
      <c r="AJD65" s="173"/>
      <c r="AJE65" s="173"/>
      <c r="AJF65" s="173"/>
      <c r="AJG65" s="173"/>
      <c r="AJH65" s="173"/>
      <c r="AJI65" s="173"/>
      <c r="AJJ65" s="173"/>
      <c r="AJK65" s="173"/>
      <c r="AJL65" s="173"/>
      <c r="AJM65" s="173"/>
      <c r="AJN65" s="173"/>
      <c r="AJO65" s="173"/>
      <c r="AJP65" s="173"/>
      <c r="AJQ65" s="173"/>
      <c r="AJR65" s="173"/>
      <c r="AJS65" s="173"/>
      <c r="AJT65" s="173"/>
      <c r="AJU65" s="173"/>
      <c r="AJV65" s="173"/>
      <c r="AJW65" s="173"/>
      <c r="AJX65" s="173"/>
      <c r="AJY65" s="173"/>
      <c r="AJZ65" s="173"/>
      <c r="AKA65" s="173"/>
      <c r="AKB65" s="173"/>
      <c r="AKC65" s="173"/>
      <c r="AKD65" s="173"/>
      <c r="AKE65" s="173"/>
      <c r="AKF65" s="173"/>
      <c r="AKG65" s="173"/>
      <c r="AKH65" s="173"/>
      <c r="AKI65" s="173"/>
      <c r="AKJ65" s="173"/>
      <c r="AKK65" s="173"/>
      <c r="AKL65" s="173"/>
      <c r="AKM65" s="173"/>
      <c r="AKN65" s="173"/>
      <c r="AKO65" s="173"/>
      <c r="AKP65" s="173"/>
      <c r="AKQ65" s="173"/>
      <c r="AKR65" s="173"/>
      <c r="AKS65" s="173"/>
      <c r="AKT65" s="173"/>
      <c r="AKU65" s="173"/>
      <c r="AKV65" s="173"/>
      <c r="AKW65" s="173"/>
      <c r="AKX65" s="173"/>
      <c r="AKY65" s="173"/>
      <c r="AKZ65" s="173"/>
      <c r="ALA65" s="173"/>
      <c r="ALB65" s="173"/>
      <c r="ALC65" s="173"/>
      <c r="ALD65" s="173"/>
      <c r="ALE65" s="173"/>
      <c r="ALF65" s="173"/>
      <c r="ALG65" s="173"/>
      <c r="ALH65" s="173"/>
      <c r="ALI65" s="173"/>
      <c r="ALJ65" s="173"/>
      <c r="ALK65" s="173"/>
      <c r="ALL65" s="173"/>
      <c r="ALM65" s="173"/>
      <c r="ALN65" s="173"/>
      <c r="ALO65" s="173"/>
      <c r="ALP65" s="173"/>
      <c r="ALQ65" s="173"/>
      <c r="ALR65" s="173"/>
      <c r="ALS65" s="173"/>
      <c r="ALT65" s="173"/>
      <c r="ALU65" s="173"/>
      <c r="ALV65" s="173"/>
      <c r="ALW65" s="173"/>
      <c r="ALX65" s="173"/>
      <c r="ALY65" s="173"/>
      <c r="ALZ65" s="173"/>
      <c r="AMA65" s="173"/>
      <c r="AMB65" s="173"/>
      <c r="AMC65" s="173"/>
      <c r="AMD65" s="173"/>
      <c r="AME65" s="173"/>
      <c r="AMF65" s="173"/>
      <c r="AMG65" s="173"/>
      <c r="AMH65" s="173"/>
      <c r="AMI65" s="173"/>
      <c r="AMJ65" s="173"/>
      <c r="AMK65" s="173"/>
      <c r="AML65" s="173"/>
      <c r="AMM65" s="173"/>
      <c r="AMN65" s="173"/>
      <c r="AMO65" s="173"/>
      <c r="AMP65" s="173"/>
      <c r="AMQ65" s="173"/>
      <c r="AMR65" s="173"/>
      <c r="AMS65" s="173"/>
      <c r="AMT65" s="173"/>
      <c r="AMU65" s="173"/>
      <c r="AMV65" s="173"/>
      <c r="AMW65" s="173"/>
      <c r="AMX65" s="173"/>
      <c r="AMY65" s="173"/>
      <c r="AMZ65" s="173"/>
      <c r="ANA65" s="173"/>
      <c r="ANB65" s="173"/>
      <c r="ANC65" s="173"/>
      <c r="AND65" s="173"/>
      <c r="ANE65" s="173"/>
      <c r="ANF65" s="173"/>
      <c r="ANG65" s="173"/>
      <c r="ANH65" s="173"/>
      <c r="ANI65" s="173"/>
      <c r="ANJ65" s="173"/>
      <c r="ANK65" s="173"/>
      <c r="ANL65" s="173"/>
      <c r="ANM65" s="173"/>
      <c r="ANN65" s="173"/>
      <c r="ANO65" s="173"/>
      <c r="ANP65" s="173"/>
      <c r="ANQ65" s="173"/>
      <c r="ANR65" s="173"/>
      <c r="ANS65" s="173"/>
      <c r="ANT65" s="173"/>
      <c r="ANU65" s="173"/>
      <c r="ANV65" s="173"/>
      <c r="ANW65" s="173"/>
      <c r="ANX65" s="173"/>
      <c r="ANY65" s="173"/>
      <c r="ANZ65" s="173"/>
      <c r="AOA65" s="173"/>
      <c r="AOB65" s="173"/>
      <c r="AOC65" s="173"/>
      <c r="AOD65" s="173"/>
      <c r="AOE65" s="173"/>
      <c r="AOF65" s="173"/>
      <c r="AOG65" s="173"/>
      <c r="AOH65" s="173"/>
      <c r="AOI65" s="173"/>
      <c r="AOJ65" s="173"/>
      <c r="AOK65" s="173"/>
      <c r="AOL65" s="173"/>
      <c r="AOM65" s="173"/>
      <c r="AON65" s="173"/>
      <c r="AOO65" s="173"/>
      <c r="AOP65" s="173"/>
      <c r="AOQ65" s="173"/>
      <c r="AOR65" s="173"/>
      <c r="AOS65" s="173"/>
      <c r="AOT65" s="173"/>
      <c r="AOU65" s="173"/>
      <c r="AOV65" s="173"/>
      <c r="AOW65" s="173"/>
      <c r="AOX65" s="173"/>
      <c r="AOY65" s="173"/>
      <c r="AOZ65" s="173"/>
      <c r="APA65" s="173"/>
      <c r="APB65" s="173"/>
      <c r="APC65" s="173"/>
      <c r="APD65" s="173"/>
      <c r="APE65" s="173"/>
      <c r="APF65" s="173"/>
      <c r="APG65" s="173"/>
      <c r="APH65" s="173"/>
      <c r="API65" s="173"/>
      <c r="APJ65" s="173"/>
      <c r="APK65" s="173"/>
      <c r="APL65" s="173"/>
      <c r="APM65" s="173"/>
      <c r="APN65" s="173"/>
      <c r="APO65" s="173"/>
      <c r="APP65" s="173"/>
      <c r="APQ65" s="173"/>
      <c r="APR65" s="173"/>
      <c r="APS65" s="173"/>
      <c r="APT65" s="173"/>
      <c r="APU65" s="173"/>
      <c r="APV65" s="173"/>
      <c r="APW65" s="173"/>
      <c r="APX65" s="173"/>
      <c r="APY65" s="173"/>
      <c r="APZ65" s="173"/>
      <c r="AQA65" s="173"/>
      <c r="AQB65" s="173"/>
      <c r="AQC65" s="173"/>
      <c r="AQD65" s="173"/>
      <c r="AQE65" s="173"/>
      <c r="AQF65" s="173"/>
      <c r="AQG65" s="173"/>
      <c r="AQH65" s="173"/>
      <c r="AQI65" s="173"/>
      <c r="AQJ65" s="173"/>
      <c r="AQK65" s="173"/>
      <c r="AQL65" s="173"/>
      <c r="AQM65" s="173"/>
      <c r="AQN65" s="173"/>
      <c r="AQO65" s="173"/>
      <c r="AQP65" s="173"/>
      <c r="AQQ65" s="173"/>
      <c r="AQR65" s="173"/>
      <c r="AQS65" s="173"/>
      <c r="AQT65" s="173"/>
      <c r="AQU65" s="173"/>
      <c r="AQV65" s="173"/>
      <c r="AQW65" s="173"/>
      <c r="AQX65" s="173"/>
      <c r="AQY65" s="173"/>
      <c r="AQZ65" s="173"/>
      <c r="ARA65" s="173"/>
      <c r="ARB65" s="173"/>
      <c r="ARC65" s="173"/>
      <c r="ARD65" s="173"/>
      <c r="ARE65" s="173"/>
      <c r="ARF65" s="173"/>
      <c r="ARG65" s="173"/>
      <c r="ARH65" s="173"/>
      <c r="ARI65" s="173"/>
      <c r="ARJ65" s="173"/>
      <c r="ARK65" s="173"/>
      <c r="ARL65" s="173"/>
      <c r="ARM65" s="173"/>
      <c r="ARN65" s="173"/>
      <c r="ARO65" s="173"/>
      <c r="ARP65" s="173"/>
      <c r="ARQ65" s="173"/>
      <c r="ARR65" s="173"/>
      <c r="ARS65" s="173"/>
      <c r="ART65" s="173"/>
      <c r="ARU65" s="173"/>
      <c r="ARV65" s="173"/>
      <c r="ARW65" s="173"/>
      <c r="ARX65" s="173"/>
      <c r="ARY65" s="173"/>
      <c r="ARZ65" s="173"/>
      <c r="ASA65" s="173"/>
      <c r="ASB65" s="173"/>
      <c r="ASC65" s="173"/>
      <c r="ASD65" s="173"/>
      <c r="ASE65" s="173"/>
      <c r="ASF65" s="173"/>
      <c r="ASG65" s="173"/>
      <c r="ASH65" s="173"/>
      <c r="ASI65" s="173"/>
      <c r="ASJ65" s="173"/>
      <c r="ASK65" s="173"/>
      <c r="ASL65" s="173"/>
      <c r="ASM65" s="173"/>
      <c r="ASN65" s="173"/>
      <c r="ASO65" s="173"/>
      <c r="ASP65" s="173"/>
      <c r="ASQ65" s="173"/>
      <c r="ASR65" s="173"/>
      <c r="ASS65" s="173"/>
      <c r="AST65" s="173"/>
      <c r="ASU65" s="173"/>
      <c r="ASV65" s="173"/>
      <c r="ASW65" s="173"/>
      <c r="ASX65" s="173"/>
      <c r="ASY65" s="173"/>
      <c r="ASZ65" s="173"/>
      <c r="ATA65" s="173"/>
      <c r="ATB65" s="173"/>
      <c r="ATC65" s="173"/>
      <c r="ATD65" s="173"/>
      <c r="ATE65" s="173"/>
      <c r="ATF65" s="173"/>
      <c r="ATG65" s="173"/>
      <c r="ATH65" s="173"/>
      <c r="ATI65" s="173"/>
      <c r="ATJ65" s="173"/>
      <c r="ATK65" s="173"/>
      <c r="ATL65" s="173"/>
      <c r="ATM65" s="173"/>
      <c r="ATN65" s="173"/>
      <c r="ATO65" s="173"/>
      <c r="ATP65" s="173"/>
      <c r="ATQ65" s="173"/>
      <c r="ATR65" s="173"/>
      <c r="ATS65" s="173"/>
      <c r="ATT65" s="173"/>
      <c r="ATU65" s="173"/>
      <c r="ATV65" s="173"/>
      <c r="ATW65" s="173"/>
      <c r="ATX65" s="173"/>
      <c r="ATY65" s="173"/>
      <c r="ATZ65" s="173"/>
      <c r="AUA65" s="173"/>
      <c r="AUB65" s="173"/>
      <c r="AUC65" s="173"/>
      <c r="AUD65" s="173"/>
      <c r="AUE65" s="173"/>
      <c r="AUF65" s="173"/>
      <c r="AUG65" s="173"/>
      <c r="AUH65" s="173"/>
      <c r="AUI65" s="173"/>
      <c r="AUJ65" s="173"/>
      <c r="AUK65" s="173"/>
      <c r="AUL65" s="173"/>
      <c r="AUM65" s="173"/>
      <c r="AUN65" s="173"/>
      <c r="AUO65" s="173"/>
      <c r="AUP65" s="173"/>
      <c r="AUQ65" s="173"/>
      <c r="AUR65" s="173"/>
      <c r="AUS65" s="173"/>
      <c r="AUT65" s="173"/>
      <c r="AUU65" s="173"/>
      <c r="AUV65" s="173"/>
      <c r="AUW65" s="173"/>
      <c r="AUX65" s="173"/>
      <c r="AUY65" s="173"/>
      <c r="AUZ65" s="173"/>
      <c r="AVA65" s="173"/>
      <c r="AVB65" s="173"/>
      <c r="AVC65" s="173"/>
      <c r="AVD65" s="173"/>
      <c r="AVE65" s="173"/>
      <c r="AVF65" s="173"/>
      <c r="AVG65" s="173"/>
      <c r="AVH65" s="173"/>
      <c r="AVI65" s="173"/>
      <c r="AVJ65" s="173"/>
      <c r="AVK65" s="173"/>
      <c r="AVL65" s="173"/>
      <c r="AVM65" s="173"/>
      <c r="AVN65" s="173"/>
      <c r="AVO65" s="173"/>
      <c r="AVP65" s="173"/>
      <c r="AVQ65" s="173"/>
      <c r="AVR65" s="173"/>
      <c r="AVS65" s="173"/>
      <c r="AVT65" s="173"/>
      <c r="AVU65" s="173"/>
      <c r="AVV65" s="173"/>
      <c r="AVW65" s="173"/>
      <c r="AVX65" s="173"/>
      <c r="AVY65" s="173"/>
      <c r="AVZ65" s="173"/>
      <c r="AWA65" s="173"/>
      <c r="AWB65" s="173"/>
      <c r="AWC65" s="173"/>
      <c r="AWD65" s="173"/>
      <c r="AWE65" s="173"/>
      <c r="AWF65" s="173"/>
      <c r="AWG65" s="173"/>
      <c r="AWH65" s="173"/>
      <c r="AWI65" s="173"/>
      <c r="AWJ65" s="173"/>
      <c r="AWK65" s="173"/>
      <c r="AWL65" s="173"/>
      <c r="AWM65" s="173"/>
      <c r="AWN65" s="173"/>
      <c r="AWO65" s="173"/>
      <c r="AWP65" s="173"/>
      <c r="AWQ65" s="173"/>
      <c r="AWR65" s="173"/>
      <c r="AWS65" s="173"/>
      <c r="AWT65" s="173"/>
      <c r="AWU65" s="173"/>
      <c r="AWV65" s="173"/>
      <c r="AWW65" s="173"/>
      <c r="AWX65" s="173"/>
      <c r="AWY65" s="173"/>
      <c r="AWZ65" s="173"/>
      <c r="AXA65" s="173"/>
      <c r="AXB65" s="173"/>
      <c r="AXC65" s="173"/>
      <c r="AXD65" s="173"/>
      <c r="AXE65" s="173"/>
      <c r="AXF65" s="173"/>
      <c r="AXG65" s="173"/>
      <c r="AXH65" s="173"/>
      <c r="AXI65" s="173"/>
      <c r="AXJ65" s="173"/>
      <c r="AXK65" s="173"/>
      <c r="AXL65" s="173"/>
      <c r="AXM65" s="173"/>
      <c r="AXN65" s="173"/>
      <c r="AXO65" s="173"/>
      <c r="AXP65" s="173"/>
      <c r="AXQ65" s="173"/>
      <c r="AXR65" s="173"/>
      <c r="AXS65" s="173"/>
      <c r="AXT65" s="173"/>
      <c r="AXU65" s="173"/>
      <c r="AXV65" s="173"/>
      <c r="AXW65" s="173"/>
      <c r="AXX65" s="173"/>
      <c r="AXY65" s="173"/>
      <c r="AXZ65" s="173"/>
      <c r="AYA65" s="173"/>
      <c r="AYB65" s="173"/>
      <c r="AYC65" s="173"/>
      <c r="AYD65" s="173"/>
      <c r="AYE65" s="173"/>
      <c r="AYF65" s="173"/>
      <c r="AYG65" s="173"/>
      <c r="AYH65" s="173"/>
      <c r="AYI65" s="173"/>
      <c r="AYJ65" s="173"/>
      <c r="AYK65" s="173"/>
      <c r="AYL65" s="173"/>
      <c r="AYM65" s="173"/>
      <c r="AYN65" s="173"/>
      <c r="AYO65" s="173"/>
      <c r="AYP65" s="173"/>
      <c r="AYQ65" s="173"/>
      <c r="AYR65" s="173"/>
      <c r="AYS65" s="173"/>
      <c r="AYT65" s="173"/>
      <c r="AYU65" s="173"/>
      <c r="AYV65" s="173"/>
      <c r="AYW65" s="173"/>
      <c r="AYX65" s="173"/>
      <c r="AYY65" s="173"/>
      <c r="AYZ65" s="173"/>
      <c r="AZA65" s="173"/>
      <c r="AZB65" s="173"/>
      <c r="AZC65" s="173"/>
      <c r="AZD65" s="173"/>
      <c r="AZE65" s="173"/>
      <c r="AZF65" s="173"/>
      <c r="AZG65" s="173"/>
      <c r="AZH65" s="173"/>
      <c r="AZI65" s="173"/>
      <c r="AZJ65" s="173"/>
      <c r="AZK65" s="173"/>
      <c r="AZL65" s="173"/>
      <c r="AZM65" s="173"/>
      <c r="AZN65" s="173"/>
      <c r="AZO65" s="173"/>
      <c r="AZP65" s="173"/>
      <c r="AZQ65" s="173"/>
      <c r="AZR65" s="173"/>
      <c r="AZS65" s="173"/>
      <c r="AZT65" s="173"/>
      <c r="AZU65" s="173"/>
      <c r="AZV65" s="173"/>
      <c r="AZW65" s="173"/>
      <c r="AZX65" s="173"/>
      <c r="AZY65" s="173"/>
      <c r="AZZ65" s="173"/>
      <c r="BAA65" s="173"/>
      <c r="BAB65" s="173"/>
      <c r="BAC65" s="173"/>
      <c r="BAD65" s="173"/>
      <c r="BAE65" s="173"/>
      <c r="BAF65" s="173"/>
      <c r="BAG65" s="173"/>
      <c r="BAH65" s="173"/>
      <c r="BAI65" s="173"/>
      <c r="BAJ65" s="173"/>
      <c r="BAK65" s="173"/>
      <c r="BAL65" s="173"/>
      <c r="BAM65" s="173"/>
      <c r="BAN65" s="173"/>
      <c r="BAO65" s="173"/>
      <c r="BAP65" s="173"/>
      <c r="BAQ65" s="173"/>
      <c r="BAR65" s="173"/>
      <c r="BAS65" s="173"/>
      <c r="BAT65" s="173"/>
      <c r="BAU65" s="173"/>
      <c r="BAV65" s="173"/>
      <c r="BAW65" s="173"/>
      <c r="BAX65" s="173"/>
      <c r="BAY65" s="173"/>
      <c r="BAZ65" s="173"/>
      <c r="BBA65" s="173"/>
      <c r="BBB65" s="173"/>
      <c r="BBC65" s="173"/>
      <c r="BBD65" s="173"/>
      <c r="BBE65" s="173"/>
      <c r="BBF65" s="173"/>
      <c r="BBG65" s="173"/>
      <c r="BBH65" s="173"/>
      <c r="BBI65" s="173"/>
      <c r="BBJ65" s="173"/>
      <c r="BBK65" s="173"/>
      <c r="BBL65" s="173"/>
      <c r="BBM65" s="173"/>
      <c r="BBN65" s="173"/>
      <c r="BBO65" s="173"/>
      <c r="BBP65" s="173"/>
      <c r="BBQ65" s="173"/>
      <c r="BBR65" s="173"/>
      <c r="BBS65" s="173"/>
      <c r="BBT65" s="173"/>
      <c r="BBU65" s="173"/>
      <c r="BBV65" s="173"/>
      <c r="BBW65" s="173"/>
      <c r="BBX65" s="173"/>
      <c r="BBY65" s="173"/>
      <c r="BBZ65" s="173"/>
      <c r="BCA65" s="173"/>
      <c r="BCB65" s="173"/>
      <c r="BCC65" s="173"/>
      <c r="BCD65" s="173"/>
      <c r="BCE65" s="173"/>
      <c r="BCF65" s="173"/>
      <c r="BCG65" s="173"/>
      <c r="BCH65" s="173"/>
      <c r="BCI65" s="173"/>
      <c r="BCJ65" s="173"/>
      <c r="BCK65" s="173"/>
      <c r="BCL65" s="173"/>
      <c r="BCM65" s="173"/>
      <c r="BCN65" s="173"/>
      <c r="BCO65" s="173"/>
      <c r="BCP65" s="173"/>
      <c r="BCQ65" s="173"/>
      <c r="BCR65" s="173"/>
      <c r="BCS65" s="173"/>
      <c r="BCT65" s="173"/>
      <c r="BCU65" s="173"/>
      <c r="BCV65" s="173"/>
      <c r="BCW65" s="173"/>
      <c r="BCX65" s="173"/>
      <c r="BCY65" s="173"/>
      <c r="BCZ65" s="173"/>
      <c r="BDA65" s="173"/>
      <c r="BDB65" s="173"/>
      <c r="BDC65" s="173"/>
      <c r="BDD65" s="173"/>
      <c r="BDE65" s="173"/>
      <c r="BDF65" s="173"/>
      <c r="BDG65" s="173"/>
      <c r="BDH65" s="173"/>
      <c r="BDI65" s="173"/>
      <c r="BDJ65" s="173"/>
      <c r="BDK65" s="173"/>
      <c r="BDL65" s="173"/>
      <c r="BDM65" s="173"/>
      <c r="BDN65" s="173"/>
      <c r="BDO65" s="173"/>
      <c r="BDP65" s="173"/>
      <c r="BDQ65" s="173"/>
      <c r="BDR65" s="173"/>
      <c r="BDS65" s="173"/>
      <c r="BDT65" s="173"/>
      <c r="BDU65" s="173"/>
      <c r="BDV65" s="173"/>
      <c r="BDW65" s="173"/>
      <c r="BDX65" s="173"/>
      <c r="BDY65" s="173"/>
      <c r="BDZ65" s="173"/>
      <c r="BEA65" s="173"/>
      <c r="BEB65" s="173"/>
      <c r="BEC65" s="173"/>
      <c r="BED65" s="173"/>
      <c r="BEE65" s="173"/>
      <c r="BEF65" s="173"/>
      <c r="BEG65" s="173"/>
      <c r="BEH65" s="173"/>
      <c r="BEI65" s="173"/>
      <c r="BEJ65" s="173"/>
      <c r="BEK65" s="173"/>
      <c r="BEL65" s="173"/>
      <c r="BEM65" s="173"/>
      <c r="BEN65" s="173"/>
      <c r="BEO65" s="173"/>
      <c r="BEP65" s="173"/>
      <c r="BEQ65" s="173"/>
      <c r="BER65" s="173"/>
      <c r="BES65" s="173"/>
      <c r="BET65" s="173"/>
      <c r="BEU65" s="173"/>
      <c r="BEV65" s="173"/>
      <c r="BEW65" s="173"/>
      <c r="BEX65" s="173"/>
      <c r="BEY65" s="173"/>
      <c r="BEZ65" s="173"/>
      <c r="BFA65" s="173"/>
      <c r="BFB65" s="173"/>
      <c r="BFC65" s="173"/>
      <c r="BFD65" s="173"/>
      <c r="BFE65" s="173"/>
      <c r="BFF65" s="173"/>
      <c r="BFG65" s="173"/>
      <c r="BFH65" s="173"/>
      <c r="BFI65" s="173"/>
      <c r="BFJ65" s="173"/>
      <c r="BFK65" s="173"/>
      <c r="BFL65" s="173"/>
      <c r="BFM65" s="173"/>
      <c r="BFN65" s="173"/>
      <c r="BFO65" s="173"/>
      <c r="BFP65" s="173"/>
      <c r="BFQ65" s="173"/>
      <c r="BFR65" s="173"/>
      <c r="BFS65" s="173"/>
      <c r="BFT65" s="173"/>
      <c r="BFU65" s="173"/>
      <c r="BFV65" s="173"/>
      <c r="BFW65" s="173"/>
      <c r="BFX65" s="173"/>
      <c r="BFY65" s="173"/>
      <c r="BFZ65" s="173"/>
      <c r="BGA65" s="173"/>
      <c r="BGB65" s="173"/>
      <c r="BGC65" s="173"/>
      <c r="BGD65" s="173"/>
      <c r="BGE65" s="173"/>
      <c r="BGF65" s="173"/>
      <c r="BGG65" s="173"/>
      <c r="BGH65" s="173"/>
      <c r="BGI65" s="173"/>
      <c r="BGJ65" s="173"/>
      <c r="BGK65" s="173"/>
      <c r="BGL65" s="173"/>
      <c r="BGM65" s="173"/>
      <c r="BGN65" s="173"/>
      <c r="BGO65" s="173"/>
      <c r="BGP65" s="173"/>
      <c r="BGQ65" s="173"/>
      <c r="BGR65" s="173"/>
      <c r="BGS65" s="173"/>
      <c r="BGT65" s="173"/>
      <c r="BGU65" s="173"/>
      <c r="BGV65" s="173"/>
      <c r="BGW65" s="173"/>
      <c r="BGX65" s="173"/>
      <c r="BGY65" s="173"/>
      <c r="BGZ65" s="173"/>
      <c r="BHA65" s="173"/>
      <c r="BHB65" s="173"/>
      <c r="BHC65" s="173"/>
      <c r="BHD65" s="173"/>
      <c r="BHE65" s="173"/>
      <c r="BHF65" s="173"/>
      <c r="BHG65" s="173"/>
      <c r="BHH65" s="173"/>
      <c r="BHI65" s="173"/>
      <c r="BHJ65" s="173"/>
      <c r="BHK65" s="173"/>
      <c r="BHL65" s="173"/>
      <c r="BHM65" s="173"/>
      <c r="BHN65" s="173"/>
      <c r="BHO65" s="173"/>
      <c r="BHP65" s="173"/>
      <c r="BHQ65" s="173"/>
      <c r="BHR65" s="173"/>
      <c r="BHS65" s="173"/>
      <c r="BHT65" s="173"/>
      <c r="BHU65" s="173"/>
      <c r="BHV65" s="173"/>
      <c r="BHW65" s="173"/>
      <c r="BHX65" s="173"/>
      <c r="BHY65" s="173"/>
      <c r="BHZ65" s="173"/>
      <c r="BIA65" s="173"/>
      <c r="BIB65" s="173"/>
      <c r="BIC65" s="173"/>
      <c r="BID65" s="173"/>
      <c r="BIE65" s="173"/>
      <c r="BIF65" s="173"/>
      <c r="BIG65" s="173"/>
      <c r="BIH65" s="173"/>
      <c r="BII65" s="173"/>
      <c r="BIJ65" s="173"/>
      <c r="BIK65" s="173"/>
      <c r="BIL65" s="173"/>
      <c r="BIM65" s="173"/>
      <c r="BIN65" s="173"/>
      <c r="BIO65" s="173"/>
      <c r="BIP65" s="173"/>
      <c r="BIQ65" s="173"/>
      <c r="BIR65" s="173"/>
      <c r="BIS65" s="173"/>
      <c r="BIT65" s="173"/>
      <c r="BIU65" s="173"/>
      <c r="BIV65" s="173"/>
      <c r="BIW65" s="173"/>
      <c r="BIX65" s="173"/>
      <c r="BIY65" s="173"/>
      <c r="BIZ65" s="173"/>
      <c r="BJA65" s="173"/>
      <c r="BJB65" s="173"/>
      <c r="BJC65" s="173"/>
      <c r="BJD65" s="173"/>
      <c r="BJE65" s="173"/>
      <c r="BJF65" s="173"/>
      <c r="BJG65" s="173"/>
      <c r="BJH65" s="173"/>
      <c r="BJI65" s="173"/>
      <c r="BJJ65" s="173"/>
      <c r="BJK65" s="173"/>
      <c r="BJL65" s="173"/>
      <c r="BJM65" s="173"/>
      <c r="BJN65" s="173"/>
      <c r="BJO65" s="173"/>
      <c r="BJP65" s="173"/>
      <c r="BJQ65" s="173"/>
      <c r="BJR65" s="173"/>
      <c r="BJS65" s="173"/>
      <c r="BJT65" s="173"/>
      <c r="BJU65" s="173"/>
      <c r="BJV65" s="173"/>
      <c r="BJW65" s="173"/>
      <c r="BJX65" s="173"/>
      <c r="BJY65" s="173"/>
      <c r="BJZ65" s="173"/>
      <c r="BKA65" s="173"/>
      <c r="BKB65" s="173"/>
      <c r="BKC65" s="173"/>
      <c r="BKD65" s="173"/>
      <c r="BKE65" s="173"/>
      <c r="BKF65" s="173"/>
      <c r="BKG65" s="173"/>
      <c r="BKH65" s="173"/>
      <c r="BKI65" s="173"/>
      <c r="BKJ65" s="173"/>
      <c r="BKK65" s="173"/>
      <c r="BKL65" s="173"/>
      <c r="BKM65" s="173"/>
      <c r="BKN65" s="173"/>
      <c r="BKO65" s="173"/>
      <c r="BKP65" s="173"/>
      <c r="BKQ65" s="173"/>
      <c r="BKR65" s="173"/>
      <c r="BKS65" s="173"/>
      <c r="BKT65" s="173"/>
      <c r="BKU65" s="173"/>
      <c r="BKV65" s="173"/>
      <c r="BKW65" s="173"/>
      <c r="BKX65" s="173"/>
      <c r="BKY65" s="173"/>
      <c r="BKZ65" s="173"/>
      <c r="BLA65" s="173"/>
      <c r="BLB65" s="173"/>
      <c r="BLC65" s="173"/>
      <c r="BLD65" s="173"/>
      <c r="BLE65" s="173"/>
      <c r="BLF65" s="173"/>
      <c r="BLG65" s="173"/>
      <c r="BLH65" s="173"/>
      <c r="BLI65" s="173"/>
      <c r="BLJ65" s="173"/>
      <c r="BLK65" s="173"/>
      <c r="BLL65" s="173"/>
      <c r="BLM65" s="173"/>
      <c r="BLN65" s="173"/>
      <c r="BLO65" s="173"/>
      <c r="BLP65" s="173"/>
      <c r="BLQ65" s="173"/>
      <c r="BLR65" s="173"/>
      <c r="BLS65" s="173"/>
      <c r="BLT65" s="173"/>
      <c r="BLU65" s="173"/>
      <c r="BLV65" s="173"/>
      <c r="BLW65" s="173"/>
      <c r="BLX65" s="173"/>
      <c r="BLY65" s="173"/>
      <c r="BLZ65" s="173"/>
      <c r="BMA65" s="173"/>
      <c r="BMB65" s="173"/>
      <c r="BMC65" s="173"/>
      <c r="BMD65" s="173"/>
      <c r="BME65" s="173"/>
      <c r="BMF65" s="173"/>
      <c r="BMG65" s="173"/>
      <c r="BMH65" s="173"/>
      <c r="BMI65" s="173"/>
      <c r="BMJ65" s="173"/>
      <c r="BMK65" s="173"/>
      <c r="BML65" s="173"/>
      <c r="BMM65" s="173"/>
      <c r="BMN65" s="173"/>
      <c r="BMO65" s="173"/>
      <c r="BMP65" s="173"/>
      <c r="BMQ65" s="173"/>
      <c r="BMR65" s="173"/>
      <c r="BMS65" s="173"/>
      <c r="BMT65" s="173"/>
      <c r="BMU65" s="173"/>
      <c r="BMV65" s="173"/>
      <c r="BMW65" s="173"/>
      <c r="BMX65" s="173"/>
      <c r="BMY65" s="173"/>
      <c r="BMZ65" s="173"/>
      <c r="BNA65" s="173"/>
      <c r="BNB65" s="173"/>
      <c r="BNC65" s="173"/>
      <c r="BND65" s="173"/>
      <c r="BNE65" s="173"/>
      <c r="BNF65" s="173"/>
      <c r="BNG65" s="173"/>
      <c r="BNH65" s="173"/>
      <c r="BNI65" s="173"/>
      <c r="BNJ65" s="173"/>
      <c r="BNK65" s="173"/>
      <c r="BNL65" s="173"/>
      <c r="BNM65" s="173"/>
      <c r="BNN65" s="173"/>
      <c r="BNO65" s="173"/>
      <c r="BNP65" s="173"/>
      <c r="BNQ65" s="173"/>
      <c r="BNR65" s="173"/>
      <c r="BNS65" s="173"/>
      <c r="BNT65" s="173"/>
      <c r="BNU65" s="173"/>
      <c r="BNV65" s="173"/>
      <c r="BNW65" s="173"/>
      <c r="BNX65" s="173"/>
      <c r="BNY65" s="173"/>
      <c r="BNZ65" s="173"/>
      <c r="BOA65" s="173"/>
      <c r="BOB65" s="173"/>
      <c r="BOC65" s="173"/>
      <c r="BOD65" s="173"/>
      <c r="BOE65" s="173"/>
      <c r="BOF65" s="173"/>
      <c r="BOG65" s="173"/>
      <c r="BOH65" s="173"/>
      <c r="BOI65" s="173"/>
      <c r="BOJ65" s="173"/>
      <c r="BOK65" s="173"/>
      <c r="BOL65" s="173"/>
      <c r="BOM65" s="173"/>
      <c r="BON65" s="173"/>
      <c r="BOO65" s="173"/>
      <c r="BOP65" s="173"/>
      <c r="BOQ65" s="173"/>
      <c r="BOR65" s="173"/>
      <c r="BOS65" s="173"/>
      <c r="BOT65" s="173"/>
      <c r="BOU65" s="173"/>
      <c r="BOV65" s="173"/>
      <c r="BOW65" s="173"/>
      <c r="BOX65" s="173"/>
      <c r="BOY65" s="173"/>
      <c r="BOZ65" s="173"/>
      <c r="BPA65" s="173"/>
      <c r="BPB65" s="173"/>
      <c r="BPC65" s="173"/>
      <c r="BPD65" s="173"/>
      <c r="BPE65" s="173"/>
      <c r="BPF65" s="173"/>
      <c r="BPG65" s="173"/>
      <c r="BPH65" s="173"/>
      <c r="BPI65" s="173"/>
      <c r="BPJ65" s="173"/>
      <c r="BPK65" s="173"/>
      <c r="BPL65" s="173"/>
      <c r="BPM65" s="173"/>
      <c r="BPN65" s="173"/>
      <c r="BPO65" s="173"/>
      <c r="BPP65" s="173"/>
      <c r="BPQ65" s="173"/>
      <c r="BPR65" s="173"/>
      <c r="BPS65" s="173"/>
      <c r="BPT65" s="173"/>
      <c r="BPU65" s="173"/>
      <c r="BPV65" s="173"/>
      <c r="BPW65" s="173"/>
      <c r="BPX65" s="173"/>
      <c r="BPY65" s="173"/>
      <c r="BPZ65" s="173"/>
      <c r="BQA65" s="173"/>
      <c r="BQB65" s="173"/>
      <c r="BQC65" s="173"/>
      <c r="BQD65" s="173"/>
      <c r="BQE65" s="173"/>
      <c r="BQF65" s="173"/>
      <c r="BQG65" s="173"/>
      <c r="BQH65" s="173"/>
      <c r="BQI65" s="173"/>
      <c r="BQJ65" s="173"/>
      <c r="BQK65" s="173"/>
      <c r="BQL65" s="173"/>
      <c r="BQM65" s="173"/>
      <c r="BQN65" s="173"/>
      <c r="BQO65" s="173"/>
      <c r="BQP65" s="173"/>
      <c r="BQQ65" s="173"/>
      <c r="BQR65" s="173"/>
      <c r="BQS65" s="173"/>
      <c r="BQT65" s="173"/>
      <c r="BQU65" s="173"/>
      <c r="BQV65" s="173"/>
      <c r="BQW65" s="173"/>
      <c r="BQX65" s="173"/>
      <c r="BQY65" s="173"/>
      <c r="BQZ65" s="173"/>
      <c r="BRA65" s="173"/>
      <c r="BRB65" s="173"/>
      <c r="BRC65" s="173"/>
      <c r="BRD65" s="173"/>
      <c r="BRE65" s="173"/>
      <c r="BRF65" s="173"/>
      <c r="BRG65" s="173"/>
      <c r="BRH65" s="173"/>
      <c r="BRI65" s="173"/>
      <c r="BRJ65" s="173"/>
      <c r="BRK65" s="173"/>
      <c r="BRL65" s="173"/>
      <c r="BRM65" s="173"/>
      <c r="BRN65" s="173"/>
      <c r="BRO65" s="173"/>
      <c r="BRP65" s="173"/>
      <c r="BRQ65" s="173"/>
      <c r="BRR65" s="173"/>
      <c r="BRS65" s="173"/>
      <c r="BRT65" s="173"/>
      <c r="BRU65" s="173"/>
      <c r="BRV65" s="173"/>
      <c r="BRW65" s="173"/>
      <c r="BRX65" s="173"/>
      <c r="BRY65" s="173"/>
      <c r="BRZ65" s="173"/>
      <c r="BSA65" s="173"/>
      <c r="BSB65" s="173"/>
      <c r="BSC65" s="173"/>
      <c r="BSD65" s="173"/>
      <c r="BSE65" s="173"/>
      <c r="BSF65" s="173"/>
      <c r="BSG65" s="173"/>
      <c r="BSH65" s="173"/>
      <c r="BSI65" s="173"/>
      <c r="BSJ65" s="173"/>
      <c r="BSK65" s="173"/>
      <c r="BSL65" s="173"/>
      <c r="BSM65" s="173"/>
      <c r="BSN65" s="173"/>
      <c r="BSO65" s="173"/>
      <c r="BSP65" s="173"/>
      <c r="BSQ65" s="173"/>
      <c r="BSR65" s="173"/>
      <c r="BSS65" s="173"/>
      <c r="BST65" s="173"/>
      <c r="BSU65" s="173"/>
      <c r="BSV65" s="173"/>
      <c r="BSW65" s="173"/>
      <c r="BSX65" s="173"/>
      <c r="BSY65" s="173"/>
      <c r="BSZ65" s="173"/>
      <c r="BTA65" s="173"/>
      <c r="BTB65" s="173"/>
      <c r="BTC65" s="173"/>
      <c r="BTD65" s="173"/>
      <c r="BTE65" s="173"/>
      <c r="BTF65" s="173"/>
      <c r="BTG65" s="173"/>
      <c r="BTH65" s="173"/>
      <c r="BTI65" s="173"/>
      <c r="BTJ65" s="173"/>
      <c r="BTK65" s="173"/>
      <c r="BTL65" s="173"/>
      <c r="BTM65" s="173"/>
      <c r="BTN65" s="173"/>
      <c r="BTO65" s="173"/>
      <c r="BTP65" s="173"/>
      <c r="BTQ65" s="173"/>
      <c r="BTR65" s="173"/>
      <c r="BTS65" s="173"/>
      <c r="BTT65" s="173"/>
      <c r="BTU65" s="173"/>
      <c r="BTV65" s="173"/>
      <c r="BTW65" s="173"/>
      <c r="BTX65" s="173"/>
      <c r="BTY65" s="173"/>
      <c r="BTZ65" s="173"/>
      <c r="BUA65" s="173"/>
      <c r="BUB65" s="173"/>
      <c r="BUC65" s="173"/>
      <c r="BUD65" s="173"/>
      <c r="BUE65" s="173"/>
      <c r="BUF65" s="173"/>
      <c r="BUG65" s="173"/>
      <c r="BUH65" s="173"/>
      <c r="BUI65" s="173"/>
      <c r="BUJ65" s="173"/>
      <c r="BUK65" s="173"/>
      <c r="BUL65" s="173"/>
      <c r="BUM65" s="173"/>
      <c r="BUN65" s="173"/>
      <c r="BUO65" s="173"/>
      <c r="BUP65" s="173"/>
      <c r="BUQ65" s="173"/>
      <c r="BUR65" s="173"/>
      <c r="BUS65" s="173"/>
      <c r="BUT65" s="173"/>
      <c r="BUU65" s="173"/>
      <c r="BUV65" s="173"/>
      <c r="BUW65" s="173"/>
      <c r="BUX65" s="173"/>
      <c r="BUY65" s="173"/>
      <c r="BUZ65" s="173"/>
      <c r="BVA65" s="173"/>
      <c r="BVB65" s="173"/>
      <c r="BVC65" s="173"/>
      <c r="BVD65" s="173"/>
      <c r="BVE65" s="173"/>
      <c r="BVF65" s="173"/>
      <c r="BVG65" s="173"/>
      <c r="BVH65" s="173"/>
      <c r="BVI65" s="173"/>
      <c r="BVJ65" s="173"/>
      <c r="BVK65" s="173"/>
      <c r="BVL65" s="173"/>
      <c r="BVM65" s="173"/>
      <c r="BVN65" s="173"/>
      <c r="BVO65" s="173"/>
      <c r="BVP65" s="173"/>
      <c r="BVQ65" s="173"/>
      <c r="BVR65" s="173"/>
      <c r="BVS65" s="173"/>
      <c r="BVT65" s="173"/>
      <c r="BVU65" s="173"/>
      <c r="BVV65" s="173"/>
      <c r="BVW65" s="173"/>
      <c r="BVX65" s="173"/>
      <c r="BVY65" s="173"/>
      <c r="BVZ65" s="173"/>
      <c r="BWA65" s="173"/>
      <c r="BWB65" s="173"/>
      <c r="BWC65" s="173"/>
      <c r="BWD65" s="173"/>
      <c r="BWE65" s="173"/>
      <c r="BWF65" s="173"/>
      <c r="BWG65" s="173"/>
      <c r="BWH65" s="173"/>
      <c r="BWI65" s="173"/>
      <c r="BWJ65" s="173"/>
      <c r="BWK65" s="173"/>
      <c r="BWL65" s="173"/>
      <c r="BWM65" s="173"/>
      <c r="BWN65" s="173"/>
      <c r="BWO65" s="173"/>
      <c r="BWP65" s="173"/>
      <c r="BWQ65" s="173"/>
      <c r="BWR65" s="173"/>
      <c r="BWS65" s="173"/>
      <c r="BWT65" s="173"/>
      <c r="BWU65" s="173"/>
      <c r="BWV65" s="173"/>
      <c r="BWW65" s="173"/>
      <c r="BWX65" s="173"/>
      <c r="BWY65" s="173"/>
      <c r="BWZ65" s="173"/>
      <c r="BXA65" s="173"/>
      <c r="BXB65" s="173"/>
      <c r="BXC65" s="173"/>
      <c r="BXD65" s="173"/>
      <c r="BXE65" s="173"/>
      <c r="BXF65" s="173"/>
      <c r="BXG65" s="173"/>
      <c r="BXH65" s="173"/>
      <c r="BXI65" s="173"/>
      <c r="BXJ65" s="173"/>
      <c r="BXK65" s="173"/>
      <c r="BXL65" s="173"/>
      <c r="BXM65" s="173"/>
      <c r="BXN65" s="173"/>
      <c r="BXO65" s="173"/>
      <c r="BXP65" s="173"/>
      <c r="BXQ65" s="173"/>
      <c r="BXR65" s="173"/>
      <c r="BXS65" s="173"/>
      <c r="BXT65" s="173"/>
      <c r="BXU65" s="173"/>
      <c r="BXV65" s="173"/>
      <c r="BXW65" s="173"/>
      <c r="BXX65" s="173"/>
      <c r="BXY65" s="173"/>
      <c r="BXZ65" s="173"/>
      <c r="BYA65" s="173"/>
      <c r="BYB65" s="173"/>
      <c r="BYC65" s="173"/>
      <c r="BYD65" s="173"/>
      <c r="BYE65" s="173"/>
      <c r="BYF65" s="173"/>
      <c r="BYG65" s="173"/>
      <c r="BYH65" s="173"/>
      <c r="BYI65" s="173"/>
      <c r="BYJ65" s="173"/>
      <c r="BYK65" s="173"/>
      <c r="BYL65" s="173"/>
      <c r="BYM65" s="173"/>
      <c r="BYN65" s="173"/>
      <c r="BYO65" s="173"/>
      <c r="BYP65" s="173"/>
      <c r="BYQ65" s="173"/>
      <c r="BYR65" s="173"/>
      <c r="BYS65" s="173"/>
      <c r="BYT65" s="173"/>
      <c r="BYU65" s="173"/>
      <c r="BYV65" s="173"/>
      <c r="BYW65" s="173"/>
      <c r="BYX65" s="173"/>
      <c r="BYY65" s="173"/>
      <c r="BYZ65" s="173"/>
      <c r="BZA65" s="173"/>
      <c r="BZB65" s="173"/>
      <c r="BZC65" s="173"/>
      <c r="BZD65" s="173"/>
      <c r="BZE65" s="173"/>
      <c r="BZF65" s="173"/>
      <c r="BZG65" s="173"/>
      <c r="BZH65" s="173"/>
      <c r="BZI65" s="173"/>
      <c r="BZJ65" s="173"/>
      <c r="BZK65" s="173"/>
      <c r="BZL65" s="173"/>
      <c r="BZM65" s="173"/>
      <c r="BZN65" s="173"/>
      <c r="BZO65" s="173"/>
      <c r="BZP65" s="173"/>
      <c r="BZQ65" s="173"/>
      <c r="BZR65" s="173"/>
      <c r="BZS65" s="173"/>
      <c r="BZT65" s="173"/>
      <c r="BZU65" s="173"/>
      <c r="BZV65" s="173"/>
      <c r="BZW65" s="173"/>
      <c r="BZX65" s="173"/>
      <c r="BZY65" s="173"/>
      <c r="BZZ65" s="173"/>
      <c r="CAA65" s="173"/>
      <c r="CAB65" s="173"/>
      <c r="CAC65" s="173"/>
      <c r="CAD65" s="173"/>
      <c r="CAE65" s="173"/>
      <c r="CAF65" s="173"/>
      <c r="CAG65" s="173"/>
      <c r="CAH65" s="173"/>
      <c r="CAI65" s="173"/>
      <c r="CAJ65" s="173"/>
      <c r="CAK65" s="173"/>
      <c r="CAL65" s="173"/>
      <c r="CAM65" s="173"/>
      <c r="CAN65" s="173"/>
      <c r="CAO65" s="173"/>
      <c r="CAP65" s="173"/>
      <c r="CAQ65" s="173"/>
      <c r="CAR65" s="173"/>
      <c r="CAS65" s="173"/>
      <c r="CAT65" s="173"/>
      <c r="CAU65" s="173"/>
      <c r="CAV65" s="173"/>
      <c r="CAW65" s="173"/>
      <c r="CAX65" s="173"/>
      <c r="CAY65" s="173"/>
      <c r="CAZ65" s="173"/>
      <c r="CBA65" s="173"/>
      <c r="CBB65" s="173"/>
      <c r="CBC65" s="173"/>
      <c r="CBD65" s="173"/>
      <c r="CBE65" s="173"/>
      <c r="CBF65" s="173"/>
      <c r="CBG65" s="173"/>
      <c r="CBH65" s="173"/>
      <c r="CBI65" s="173"/>
      <c r="CBJ65" s="173"/>
      <c r="CBK65" s="173"/>
      <c r="CBL65" s="173"/>
      <c r="CBM65" s="173"/>
      <c r="CBN65" s="173"/>
      <c r="CBO65" s="173"/>
      <c r="CBP65" s="173"/>
      <c r="CBQ65" s="173"/>
      <c r="CBR65" s="173"/>
      <c r="CBS65" s="173"/>
      <c r="CBT65" s="173"/>
      <c r="CBU65" s="173"/>
      <c r="CBV65" s="173"/>
      <c r="CBW65" s="173"/>
      <c r="CBX65" s="173"/>
      <c r="CBY65" s="173"/>
      <c r="CBZ65" s="173"/>
      <c r="CCA65" s="173"/>
      <c r="CCB65" s="173"/>
      <c r="CCC65" s="173"/>
      <c r="CCD65" s="173"/>
      <c r="CCE65" s="173"/>
      <c r="CCF65" s="173"/>
      <c r="CCG65" s="173"/>
      <c r="CCH65" s="173"/>
      <c r="CCI65" s="173"/>
      <c r="CCJ65" s="173"/>
      <c r="CCK65" s="173"/>
      <c r="CCL65" s="173"/>
      <c r="CCM65" s="173"/>
      <c r="CCN65" s="173"/>
      <c r="CCO65" s="173"/>
      <c r="CCP65" s="173"/>
      <c r="CCQ65" s="173"/>
      <c r="CCR65" s="173"/>
      <c r="CCS65" s="173"/>
      <c r="CCT65" s="173"/>
      <c r="CCU65" s="173"/>
      <c r="CCV65" s="173"/>
      <c r="CCW65" s="173"/>
      <c r="CCX65" s="173"/>
      <c r="CCY65" s="173"/>
      <c r="CCZ65" s="173"/>
      <c r="CDA65" s="173"/>
      <c r="CDB65" s="173"/>
      <c r="CDC65" s="173"/>
      <c r="CDD65" s="173"/>
      <c r="CDE65" s="173"/>
      <c r="CDF65" s="173"/>
      <c r="CDG65" s="173"/>
      <c r="CDH65" s="173"/>
      <c r="CDI65" s="173"/>
      <c r="CDJ65" s="173"/>
      <c r="CDK65" s="173"/>
      <c r="CDL65" s="173"/>
      <c r="CDM65" s="173"/>
      <c r="CDN65" s="173"/>
      <c r="CDO65" s="173"/>
      <c r="CDP65" s="173"/>
      <c r="CDQ65" s="173"/>
      <c r="CDR65" s="173"/>
      <c r="CDS65" s="173"/>
      <c r="CDT65" s="173"/>
      <c r="CDU65" s="173"/>
      <c r="CDV65" s="173"/>
      <c r="CDW65" s="173"/>
      <c r="CDX65" s="173"/>
      <c r="CDY65" s="173"/>
      <c r="CDZ65" s="173"/>
      <c r="CEA65" s="173"/>
      <c r="CEB65" s="173"/>
      <c r="CEC65" s="173"/>
      <c r="CED65" s="173"/>
      <c r="CEE65" s="173"/>
      <c r="CEF65" s="173"/>
      <c r="CEG65" s="173"/>
      <c r="CEH65" s="173"/>
      <c r="CEI65" s="173"/>
      <c r="CEJ65" s="173"/>
      <c r="CEK65" s="173"/>
      <c r="CEL65" s="173"/>
      <c r="CEM65" s="173"/>
      <c r="CEN65" s="173"/>
      <c r="CEO65" s="173"/>
      <c r="CEP65" s="173"/>
      <c r="CEQ65" s="173"/>
      <c r="CER65" s="173"/>
      <c r="CES65" s="173"/>
      <c r="CET65" s="173"/>
      <c r="CEU65" s="173"/>
      <c r="CEV65" s="173"/>
      <c r="CEW65" s="173"/>
      <c r="CEX65" s="173"/>
      <c r="CEY65" s="173"/>
      <c r="CEZ65" s="173"/>
      <c r="CFA65" s="173"/>
      <c r="CFB65" s="173"/>
      <c r="CFC65" s="173"/>
      <c r="CFD65" s="173"/>
      <c r="CFE65" s="173"/>
      <c r="CFF65" s="173"/>
      <c r="CFG65" s="173"/>
      <c r="CFH65" s="173"/>
      <c r="CFI65" s="173"/>
      <c r="CFJ65" s="173"/>
      <c r="CFK65" s="173"/>
      <c r="CFL65" s="173"/>
      <c r="CFM65" s="173"/>
      <c r="CFN65" s="173"/>
      <c r="CFO65" s="173"/>
      <c r="CFP65" s="173"/>
      <c r="CFQ65" s="173"/>
      <c r="CFR65" s="173"/>
      <c r="CFS65" s="173"/>
      <c r="CFT65" s="173"/>
      <c r="CFU65" s="173"/>
      <c r="CFV65" s="173"/>
      <c r="CFW65" s="173"/>
      <c r="CFX65" s="173"/>
      <c r="CFY65" s="173"/>
      <c r="CFZ65" s="173"/>
      <c r="CGA65" s="173"/>
      <c r="CGB65" s="173"/>
      <c r="CGC65" s="173"/>
      <c r="CGD65" s="173"/>
      <c r="CGE65" s="173"/>
      <c r="CGF65" s="173"/>
      <c r="CGG65" s="173"/>
      <c r="CGH65" s="173"/>
      <c r="CGI65" s="173"/>
      <c r="CGJ65" s="173"/>
      <c r="CGK65" s="173"/>
      <c r="CGL65" s="173"/>
      <c r="CGM65" s="173"/>
      <c r="CGN65" s="173"/>
      <c r="CGO65" s="173"/>
      <c r="CGP65" s="173"/>
      <c r="CGQ65" s="173"/>
      <c r="CGR65" s="173"/>
      <c r="CGS65" s="173"/>
      <c r="CGT65" s="173"/>
      <c r="CGU65" s="173"/>
      <c r="CGV65" s="173"/>
      <c r="CGW65" s="173"/>
      <c r="CGX65" s="173"/>
      <c r="CGY65" s="173"/>
      <c r="CGZ65" s="173"/>
      <c r="CHA65" s="173"/>
      <c r="CHB65" s="173"/>
      <c r="CHC65" s="173"/>
      <c r="CHD65" s="173"/>
      <c r="CHE65" s="173"/>
      <c r="CHF65" s="173"/>
      <c r="CHG65" s="173"/>
      <c r="CHH65" s="173"/>
      <c r="CHI65" s="173"/>
      <c r="CHJ65" s="173"/>
      <c r="CHK65" s="173"/>
      <c r="CHL65" s="173"/>
      <c r="CHM65" s="173"/>
      <c r="CHN65" s="173"/>
      <c r="CHO65" s="173"/>
      <c r="CHP65" s="173"/>
      <c r="CHQ65" s="173"/>
      <c r="CHR65" s="173"/>
      <c r="CHS65" s="173"/>
      <c r="CHT65" s="173"/>
      <c r="CHU65" s="173"/>
      <c r="CHV65" s="173"/>
      <c r="CHW65" s="173"/>
      <c r="CHX65" s="173"/>
      <c r="CHY65" s="173"/>
      <c r="CHZ65" s="173"/>
      <c r="CIA65" s="173"/>
      <c r="CIB65" s="173"/>
      <c r="CIC65" s="173"/>
      <c r="CID65" s="173"/>
      <c r="CIE65" s="173"/>
      <c r="CIF65" s="173"/>
      <c r="CIG65" s="173"/>
      <c r="CIH65" s="173"/>
      <c r="CII65" s="173"/>
      <c r="CIJ65" s="173"/>
      <c r="CIK65" s="173"/>
      <c r="CIL65" s="173"/>
      <c r="CIM65" s="173"/>
      <c r="CIN65" s="173"/>
      <c r="CIO65" s="173"/>
      <c r="CIP65" s="173"/>
      <c r="CIQ65" s="173"/>
      <c r="CIR65" s="173"/>
      <c r="CIS65" s="173"/>
      <c r="CIT65" s="173"/>
      <c r="CIU65" s="173"/>
      <c r="CIV65" s="173"/>
      <c r="CIW65" s="173"/>
      <c r="CIX65" s="173"/>
      <c r="CIY65" s="173"/>
      <c r="CIZ65" s="173"/>
      <c r="CJA65" s="173"/>
      <c r="CJB65" s="173"/>
      <c r="CJC65" s="173"/>
      <c r="CJD65" s="173"/>
      <c r="CJE65" s="173"/>
      <c r="CJF65" s="173"/>
      <c r="CJG65" s="173"/>
      <c r="CJH65" s="173"/>
      <c r="CJI65" s="173"/>
      <c r="CJJ65" s="173"/>
      <c r="CJK65" s="173"/>
      <c r="CJL65" s="173"/>
      <c r="CJM65" s="173"/>
      <c r="CJN65" s="173"/>
      <c r="CJO65" s="173"/>
      <c r="CJP65" s="173"/>
      <c r="CJQ65" s="173"/>
      <c r="CJR65" s="173"/>
      <c r="CJS65" s="173"/>
      <c r="CJT65" s="173"/>
      <c r="CJU65" s="173"/>
      <c r="CJV65" s="173"/>
      <c r="CJW65" s="173"/>
      <c r="CJX65" s="173"/>
      <c r="CJY65" s="173"/>
      <c r="CJZ65" s="173"/>
      <c r="CKA65" s="173"/>
      <c r="CKB65" s="173"/>
      <c r="CKC65" s="173"/>
      <c r="CKD65" s="173"/>
      <c r="CKE65" s="173"/>
      <c r="CKF65" s="173"/>
      <c r="CKG65" s="173"/>
      <c r="CKH65" s="173"/>
      <c r="CKI65" s="173"/>
      <c r="CKJ65" s="173"/>
      <c r="CKK65" s="173"/>
      <c r="CKL65" s="173"/>
      <c r="CKM65" s="173"/>
      <c r="CKN65" s="173"/>
      <c r="CKO65" s="173"/>
      <c r="CKP65" s="173"/>
      <c r="CKQ65" s="173"/>
      <c r="CKR65" s="173"/>
      <c r="CKS65" s="173"/>
      <c r="CKT65" s="173"/>
      <c r="CKU65" s="173"/>
      <c r="CKV65" s="173"/>
      <c r="CKW65" s="173"/>
      <c r="CKX65" s="173"/>
      <c r="CKY65" s="173"/>
      <c r="CKZ65" s="173"/>
      <c r="CLA65" s="173"/>
      <c r="CLB65" s="173"/>
      <c r="CLC65" s="173"/>
      <c r="CLD65" s="173"/>
      <c r="CLE65" s="173"/>
      <c r="CLF65" s="173"/>
      <c r="CLG65" s="173"/>
      <c r="CLH65" s="173"/>
      <c r="CLI65" s="173"/>
      <c r="CLJ65" s="173"/>
      <c r="CLK65" s="173"/>
      <c r="CLL65" s="173"/>
      <c r="CLM65" s="173"/>
      <c r="CLN65" s="173"/>
      <c r="CLO65" s="173"/>
      <c r="CLP65" s="173"/>
      <c r="CLQ65" s="173"/>
      <c r="CLR65" s="173"/>
      <c r="CLS65" s="173"/>
      <c r="CLT65" s="173"/>
      <c r="CLU65" s="173"/>
      <c r="CLV65" s="173"/>
      <c r="CLW65" s="173"/>
      <c r="CLX65" s="173"/>
      <c r="CLY65" s="173"/>
      <c r="CLZ65" s="173"/>
      <c r="CMA65" s="173"/>
      <c r="CMB65" s="173"/>
      <c r="CMC65" s="173"/>
      <c r="CMD65" s="173"/>
      <c r="CME65" s="173"/>
      <c r="CMF65" s="173"/>
      <c r="CMG65" s="173"/>
      <c r="CMH65" s="173"/>
      <c r="CMI65" s="173"/>
      <c r="CMJ65" s="173"/>
      <c r="CMK65" s="173"/>
      <c r="CML65" s="173"/>
      <c r="CMM65" s="173"/>
      <c r="CMN65" s="173"/>
      <c r="CMO65" s="173"/>
      <c r="CMP65" s="173"/>
      <c r="CMQ65" s="173"/>
      <c r="CMR65" s="173"/>
      <c r="CMS65" s="173"/>
      <c r="CMT65" s="173"/>
      <c r="CMU65" s="173"/>
      <c r="CMV65" s="173"/>
      <c r="CMW65" s="173"/>
      <c r="CMX65" s="173"/>
      <c r="CMY65" s="173"/>
      <c r="CMZ65" s="173"/>
      <c r="CNA65" s="173"/>
      <c r="CNB65" s="173"/>
      <c r="CNC65" s="173"/>
      <c r="CND65" s="173"/>
      <c r="CNE65" s="173"/>
      <c r="CNF65" s="173"/>
      <c r="CNG65" s="173"/>
      <c r="CNH65" s="173"/>
      <c r="CNI65" s="173"/>
      <c r="CNJ65" s="173"/>
      <c r="CNK65" s="173"/>
      <c r="CNL65" s="173"/>
      <c r="CNM65" s="173"/>
      <c r="CNN65" s="173"/>
      <c r="CNO65" s="173"/>
      <c r="CNP65" s="173"/>
      <c r="CNQ65" s="173"/>
      <c r="CNR65" s="173"/>
      <c r="CNS65" s="173"/>
      <c r="CNT65" s="173"/>
      <c r="CNU65" s="173"/>
      <c r="CNV65" s="173"/>
      <c r="CNW65" s="173"/>
      <c r="CNX65" s="173"/>
      <c r="CNY65" s="173"/>
      <c r="CNZ65" s="173"/>
      <c r="COA65" s="173"/>
      <c r="COB65" s="173"/>
      <c r="COC65" s="173"/>
      <c r="COD65" s="173"/>
      <c r="COE65" s="173"/>
      <c r="COF65" s="173"/>
      <c r="COG65" s="173"/>
      <c r="COH65" s="173"/>
      <c r="COI65" s="173"/>
      <c r="COJ65" s="173"/>
      <c r="COK65" s="173"/>
      <c r="COL65" s="173"/>
      <c r="COM65" s="173"/>
      <c r="CON65" s="173"/>
      <c r="COO65" s="173"/>
      <c r="COP65" s="173"/>
      <c r="COQ65" s="173"/>
      <c r="COR65" s="173"/>
      <c r="COS65" s="173"/>
      <c r="COT65" s="173"/>
      <c r="COU65" s="173"/>
      <c r="COV65" s="173"/>
      <c r="COW65" s="173"/>
      <c r="COX65" s="173"/>
      <c r="COY65" s="173"/>
      <c r="COZ65" s="173"/>
      <c r="CPA65" s="173"/>
      <c r="CPB65" s="173"/>
      <c r="CPC65" s="173"/>
      <c r="CPD65" s="173"/>
      <c r="CPE65" s="173"/>
      <c r="CPF65" s="173"/>
      <c r="CPG65" s="173"/>
      <c r="CPH65" s="173"/>
      <c r="CPI65" s="173"/>
      <c r="CPJ65" s="173"/>
      <c r="CPK65" s="173"/>
      <c r="CPL65" s="173"/>
      <c r="CPM65" s="173"/>
      <c r="CPN65" s="173"/>
      <c r="CPO65" s="173"/>
      <c r="CPP65" s="173"/>
      <c r="CPQ65" s="173"/>
      <c r="CPR65" s="173"/>
      <c r="CPS65" s="173"/>
      <c r="CPT65" s="173"/>
      <c r="CPU65" s="173"/>
      <c r="CPV65" s="173"/>
      <c r="CPW65" s="173"/>
      <c r="CPX65" s="173"/>
      <c r="CPY65" s="173"/>
      <c r="CPZ65" s="173"/>
      <c r="CQA65" s="173"/>
      <c r="CQB65" s="173"/>
      <c r="CQC65" s="173"/>
      <c r="CQD65" s="173"/>
      <c r="CQE65" s="173"/>
      <c r="CQF65" s="173"/>
      <c r="CQG65" s="173"/>
      <c r="CQH65" s="173"/>
      <c r="CQI65" s="173"/>
      <c r="CQJ65" s="173"/>
      <c r="CQK65" s="173"/>
      <c r="CQL65" s="173"/>
      <c r="CQM65" s="173"/>
      <c r="CQN65" s="173"/>
      <c r="CQO65" s="173"/>
      <c r="CQP65" s="173"/>
      <c r="CQQ65" s="173"/>
      <c r="CQR65" s="173"/>
      <c r="CQS65" s="173"/>
      <c r="CQT65" s="173"/>
      <c r="CQU65" s="173"/>
      <c r="CQV65" s="173"/>
      <c r="CQW65" s="173"/>
      <c r="CQX65" s="173"/>
      <c r="CQY65" s="173"/>
      <c r="CQZ65" s="173"/>
      <c r="CRA65" s="173"/>
      <c r="CRB65" s="173"/>
      <c r="CRC65" s="173"/>
      <c r="CRD65" s="173"/>
      <c r="CRE65" s="173"/>
      <c r="CRF65" s="173"/>
      <c r="CRG65" s="173"/>
      <c r="CRH65" s="173"/>
      <c r="CRI65" s="173"/>
      <c r="CRJ65" s="173"/>
      <c r="CRK65" s="173"/>
      <c r="CRL65" s="173"/>
      <c r="CRM65" s="173"/>
      <c r="CRN65" s="173"/>
      <c r="CRO65" s="173"/>
      <c r="CRP65" s="173"/>
      <c r="CRQ65" s="173"/>
      <c r="CRR65" s="173"/>
      <c r="CRS65" s="173"/>
      <c r="CRT65" s="173"/>
      <c r="CRU65" s="173"/>
      <c r="CRV65" s="173"/>
      <c r="CRW65" s="173"/>
      <c r="CRX65" s="173"/>
      <c r="CRY65" s="173"/>
      <c r="CRZ65" s="173"/>
      <c r="CSA65" s="173"/>
      <c r="CSB65" s="173"/>
      <c r="CSC65" s="173"/>
      <c r="CSD65" s="173"/>
      <c r="CSE65" s="173"/>
      <c r="CSF65" s="173"/>
      <c r="CSG65" s="173"/>
      <c r="CSH65" s="173"/>
      <c r="CSI65" s="173"/>
      <c r="CSJ65" s="173"/>
      <c r="CSK65" s="173"/>
      <c r="CSL65" s="173"/>
      <c r="CSM65" s="173"/>
      <c r="CSN65" s="173"/>
      <c r="CSO65" s="173"/>
      <c r="CSP65" s="173"/>
      <c r="CSQ65" s="173"/>
      <c r="CSR65" s="173"/>
      <c r="CSS65" s="173"/>
      <c r="CST65" s="173"/>
      <c r="CSU65" s="173"/>
      <c r="CSV65" s="173"/>
      <c r="CSW65" s="173"/>
      <c r="CSX65" s="173"/>
      <c r="CSY65" s="173"/>
      <c r="CSZ65" s="173"/>
      <c r="CTA65" s="173"/>
      <c r="CTB65" s="173"/>
      <c r="CTC65" s="173"/>
      <c r="CTD65" s="173"/>
      <c r="CTE65" s="173"/>
      <c r="CTF65" s="173"/>
      <c r="CTG65" s="173"/>
      <c r="CTH65" s="173"/>
      <c r="CTI65" s="173"/>
      <c r="CTJ65" s="173"/>
      <c r="CTK65" s="173"/>
      <c r="CTL65" s="173"/>
      <c r="CTM65" s="173"/>
      <c r="CTN65" s="173"/>
      <c r="CTO65" s="173"/>
      <c r="CTP65" s="173"/>
      <c r="CTQ65" s="173"/>
      <c r="CTR65" s="173"/>
      <c r="CTS65" s="173"/>
      <c r="CTT65" s="173"/>
      <c r="CTU65" s="173"/>
      <c r="CTV65" s="173"/>
      <c r="CTW65" s="173"/>
      <c r="CTX65" s="173"/>
      <c r="CTY65" s="173"/>
      <c r="CTZ65" s="173"/>
      <c r="CUA65" s="173"/>
      <c r="CUB65" s="173"/>
      <c r="CUC65" s="173"/>
      <c r="CUD65" s="173"/>
      <c r="CUE65" s="173"/>
      <c r="CUF65" s="173"/>
      <c r="CUG65" s="173"/>
      <c r="CUH65" s="173"/>
      <c r="CUI65" s="173"/>
      <c r="CUJ65" s="173"/>
      <c r="CUK65" s="173"/>
      <c r="CUL65" s="173"/>
      <c r="CUM65" s="173"/>
      <c r="CUN65" s="173"/>
      <c r="CUO65" s="173"/>
      <c r="CUP65" s="173"/>
      <c r="CUQ65" s="173"/>
      <c r="CUR65" s="173"/>
      <c r="CUS65" s="173"/>
      <c r="CUT65" s="173"/>
      <c r="CUU65" s="173"/>
      <c r="CUV65" s="173"/>
      <c r="CUW65" s="173"/>
      <c r="CUX65" s="173"/>
      <c r="CUY65" s="173"/>
      <c r="CUZ65" s="173"/>
      <c r="CVA65" s="173"/>
      <c r="CVB65" s="173"/>
      <c r="CVC65" s="173"/>
      <c r="CVD65" s="173"/>
      <c r="CVE65" s="173"/>
      <c r="CVF65" s="173"/>
      <c r="CVG65" s="173"/>
      <c r="CVH65" s="173"/>
      <c r="CVI65" s="173"/>
      <c r="CVJ65" s="173"/>
      <c r="CVK65" s="173"/>
      <c r="CVL65" s="173"/>
      <c r="CVM65" s="173"/>
      <c r="CVN65" s="173"/>
      <c r="CVO65" s="173"/>
      <c r="CVP65" s="173"/>
      <c r="CVQ65" s="173"/>
      <c r="CVR65" s="173"/>
      <c r="CVS65" s="173"/>
      <c r="CVT65" s="173"/>
      <c r="CVU65" s="173"/>
      <c r="CVV65" s="173"/>
      <c r="CVW65" s="173"/>
      <c r="CVX65" s="173"/>
      <c r="CVY65" s="173"/>
      <c r="CVZ65" s="173"/>
      <c r="CWA65" s="173"/>
      <c r="CWB65" s="173"/>
      <c r="CWC65" s="173"/>
      <c r="CWD65" s="173"/>
      <c r="CWE65" s="173"/>
      <c r="CWF65" s="173"/>
      <c r="CWG65" s="173"/>
      <c r="CWH65" s="173"/>
      <c r="CWI65" s="173"/>
      <c r="CWJ65" s="173"/>
      <c r="CWK65" s="173"/>
      <c r="CWL65" s="173"/>
      <c r="CWM65" s="173"/>
      <c r="CWN65" s="173"/>
      <c r="CWO65" s="173"/>
      <c r="CWP65" s="173"/>
      <c r="CWQ65" s="173"/>
      <c r="CWR65" s="173"/>
      <c r="CWS65" s="173"/>
      <c r="CWT65" s="173"/>
      <c r="CWU65" s="173"/>
      <c r="CWV65" s="173"/>
      <c r="CWW65" s="173"/>
      <c r="CWX65" s="173"/>
      <c r="CWY65" s="173"/>
      <c r="CWZ65" s="173"/>
      <c r="CXA65" s="173"/>
      <c r="CXB65" s="173"/>
      <c r="CXC65" s="173"/>
      <c r="CXD65" s="173"/>
      <c r="CXE65" s="173"/>
      <c r="CXF65" s="173"/>
      <c r="CXG65" s="173"/>
      <c r="CXH65" s="173"/>
      <c r="CXI65" s="173"/>
      <c r="CXJ65" s="173"/>
      <c r="CXK65" s="173"/>
      <c r="CXL65" s="173"/>
      <c r="CXM65" s="173"/>
      <c r="CXN65" s="173"/>
      <c r="CXO65" s="173"/>
      <c r="CXP65" s="173"/>
      <c r="CXQ65" s="173"/>
      <c r="CXR65" s="173"/>
      <c r="CXS65" s="173"/>
      <c r="CXT65" s="173"/>
      <c r="CXU65" s="173"/>
      <c r="CXV65" s="173"/>
      <c r="CXW65" s="173"/>
      <c r="CXX65" s="173"/>
      <c r="CXY65" s="173"/>
      <c r="CXZ65" s="173"/>
      <c r="CYA65" s="173"/>
      <c r="CYB65" s="173"/>
      <c r="CYC65" s="173"/>
      <c r="CYD65" s="173"/>
      <c r="CYE65" s="173"/>
      <c r="CYF65" s="173"/>
      <c r="CYG65" s="173"/>
      <c r="CYH65" s="173"/>
      <c r="CYI65" s="173"/>
      <c r="CYJ65" s="173"/>
      <c r="CYK65" s="173"/>
      <c r="CYL65" s="173"/>
      <c r="CYM65" s="173"/>
      <c r="CYN65" s="173"/>
      <c r="CYO65" s="173"/>
      <c r="CYP65" s="173"/>
      <c r="CYQ65" s="173"/>
      <c r="CYR65" s="173"/>
      <c r="CYS65" s="173"/>
      <c r="CYT65" s="173"/>
      <c r="CYU65" s="173"/>
      <c r="CYV65" s="173"/>
      <c r="CYW65" s="173"/>
      <c r="CYX65" s="173"/>
      <c r="CYY65" s="173"/>
      <c r="CYZ65" s="173"/>
      <c r="CZA65" s="173"/>
      <c r="CZB65" s="173"/>
      <c r="CZC65" s="173"/>
      <c r="CZD65" s="173"/>
      <c r="CZE65" s="173"/>
      <c r="CZF65" s="173"/>
      <c r="CZG65" s="173"/>
      <c r="CZH65" s="173"/>
      <c r="CZI65" s="173"/>
      <c r="CZJ65" s="173"/>
      <c r="CZK65" s="173"/>
      <c r="CZL65" s="173"/>
      <c r="CZM65" s="173"/>
      <c r="CZN65" s="173"/>
      <c r="CZO65" s="173"/>
      <c r="CZP65" s="173"/>
      <c r="CZQ65" s="173"/>
      <c r="CZR65" s="173"/>
      <c r="CZS65" s="173"/>
      <c r="CZT65" s="173"/>
      <c r="CZU65" s="173"/>
      <c r="CZV65" s="173"/>
      <c r="CZW65" s="173"/>
      <c r="CZX65" s="173"/>
      <c r="CZY65" s="173"/>
      <c r="CZZ65" s="173"/>
      <c r="DAA65" s="173"/>
      <c r="DAB65" s="173"/>
      <c r="DAC65" s="173"/>
      <c r="DAD65" s="173"/>
      <c r="DAE65" s="173"/>
      <c r="DAF65" s="173"/>
      <c r="DAG65" s="173"/>
      <c r="DAH65" s="173"/>
      <c r="DAI65" s="173"/>
      <c r="DAJ65" s="173"/>
      <c r="DAK65" s="173"/>
      <c r="DAL65" s="173"/>
      <c r="DAM65" s="173"/>
      <c r="DAN65" s="173"/>
      <c r="DAO65" s="173"/>
      <c r="DAP65" s="173"/>
      <c r="DAQ65" s="173"/>
      <c r="DAR65" s="173"/>
      <c r="DAS65" s="173"/>
      <c r="DAT65" s="173"/>
      <c r="DAU65" s="173"/>
      <c r="DAV65" s="173"/>
      <c r="DAW65" s="173"/>
      <c r="DAX65" s="173"/>
      <c r="DAY65" s="173"/>
      <c r="DAZ65" s="173"/>
      <c r="DBA65" s="173"/>
      <c r="DBB65" s="173"/>
      <c r="DBC65" s="173"/>
      <c r="DBD65" s="173"/>
      <c r="DBE65" s="173"/>
      <c r="DBF65" s="173"/>
      <c r="DBG65" s="173"/>
      <c r="DBH65" s="173"/>
      <c r="DBI65" s="173"/>
      <c r="DBJ65" s="173"/>
      <c r="DBK65" s="173"/>
      <c r="DBL65" s="173"/>
      <c r="DBM65" s="173"/>
      <c r="DBN65" s="173"/>
      <c r="DBO65" s="173"/>
      <c r="DBP65" s="173"/>
      <c r="DBQ65" s="173"/>
      <c r="DBR65" s="173"/>
      <c r="DBS65" s="173"/>
      <c r="DBT65" s="173"/>
      <c r="DBU65" s="173"/>
      <c r="DBV65" s="173"/>
      <c r="DBW65" s="173"/>
      <c r="DBX65" s="173"/>
      <c r="DBY65" s="173"/>
      <c r="DBZ65" s="173"/>
      <c r="DCA65" s="173"/>
      <c r="DCB65" s="173"/>
      <c r="DCC65" s="173"/>
      <c r="DCD65" s="173"/>
      <c r="DCE65" s="173"/>
      <c r="DCF65" s="173"/>
      <c r="DCG65" s="173"/>
      <c r="DCH65" s="173"/>
      <c r="DCI65" s="173"/>
      <c r="DCJ65" s="173"/>
      <c r="DCK65" s="173"/>
      <c r="DCL65" s="173"/>
      <c r="DCM65" s="173"/>
      <c r="DCN65" s="173"/>
      <c r="DCO65" s="173"/>
      <c r="DCP65" s="173"/>
      <c r="DCQ65" s="173"/>
      <c r="DCR65" s="173"/>
      <c r="DCS65" s="173"/>
      <c r="DCT65" s="173"/>
      <c r="DCU65" s="173"/>
      <c r="DCV65" s="173"/>
      <c r="DCW65" s="173"/>
      <c r="DCX65" s="173"/>
      <c r="DCY65" s="173"/>
      <c r="DCZ65" s="173"/>
      <c r="DDA65" s="173"/>
      <c r="DDB65" s="173"/>
      <c r="DDC65" s="173"/>
      <c r="DDD65" s="173"/>
      <c r="DDE65" s="173"/>
      <c r="DDF65" s="173"/>
      <c r="DDG65" s="173"/>
      <c r="DDH65" s="173"/>
      <c r="DDI65" s="173"/>
      <c r="DDJ65" s="173"/>
      <c r="DDK65" s="173"/>
      <c r="DDL65" s="173"/>
      <c r="DDM65" s="173"/>
      <c r="DDN65" s="173"/>
      <c r="DDO65" s="173"/>
      <c r="DDP65" s="173"/>
      <c r="DDQ65" s="173"/>
      <c r="DDR65" s="173"/>
      <c r="DDS65" s="173"/>
      <c r="DDT65" s="173"/>
      <c r="DDU65" s="173"/>
      <c r="DDV65" s="173"/>
      <c r="DDW65" s="173"/>
      <c r="DDX65" s="173"/>
      <c r="DDY65" s="173"/>
      <c r="DDZ65" s="173"/>
      <c r="DEA65" s="173"/>
      <c r="DEB65" s="173"/>
      <c r="DEC65" s="173"/>
      <c r="DED65" s="173"/>
      <c r="DEE65" s="173"/>
      <c r="DEF65" s="173"/>
      <c r="DEG65" s="173"/>
      <c r="DEH65" s="173"/>
      <c r="DEI65" s="173"/>
      <c r="DEJ65" s="173"/>
      <c r="DEK65" s="173"/>
      <c r="DEL65" s="173"/>
      <c r="DEM65" s="173"/>
      <c r="DEN65" s="173"/>
      <c r="DEO65" s="173"/>
      <c r="DEP65" s="173"/>
      <c r="DEQ65" s="173"/>
      <c r="DER65" s="173"/>
      <c r="DES65" s="173"/>
      <c r="DET65" s="173"/>
      <c r="DEU65" s="173"/>
      <c r="DEV65" s="173"/>
      <c r="DEW65" s="173"/>
      <c r="DEX65" s="173"/>
      <c r="DEY65" s="173"/>
      <c r="DEZ65" s="173"/>
      <c r="DFA65" s="173"/>
      <c r="DFB65" s="173"/>
      <c r="DFC65" s="173"/>
      <c r="DFD65" s="173"/>
      <c r="DFE65" s="173"/>
      <c r="DFF65" s="173"/>
      <c r="DFG65" s="173"/>
      <c r="DFH65" s="173"/>
      <c r="DFI65" s="173"/>
      <c r="DFJ65" s="173"/>
      <c r="DFK65" s="173"/>
      <c r="DFL65" s="173"/>
      <c r="DFM65" s="173"/>
      <c r="DFN65" s="173"/>
      <c r="DFO65" s="173"/>
      <c r="DFP65" s="173"/>
      <c r="DFQ65" s="173"/>
      <c r="DFR65" s="173"/>
      <c r="DFS65" s="173"/>
      <c r="DFT65" s="173"/>
      <c r="DFU65" s="173"/>
      <c r="DFV65" s="173"/>
      <c r="DFW65" s="173"/>
      <c r="DFX65" s="173"/>
      <c r="DFY65" s="173"/>
      <c r="DFZ65" s="173"/>
      <c r="DGA65" s="173"/>
      <c r="DGB65" s="173"/>
      <c r="DGC65" s="173"/>
      <c r="DGD65" s="173"/>
      <c r="DGE65" s="173"/>
      <c r="DGF65" s="173"/>
      <c r="DGG65" s="173"/>
      <c r="DGH65" s="173"/>
      <c r="DGI65" s="173"/>
      <c r="DGJ65" s="173"/>
      <c r="DGK65" s="173"/>
      <c r="DGL65" s="173"/>
      <c r="DGM65" s="173"/>
      <c r="DGN65" s="173"/>
      <c r="DGO65" s="173"/>
      <c r="DGP65" s="173"/>
      <c r="DGQ65" s="173"/>
      <c r="DGR65" s="173"/>
      <c r="DGS65" s="173"/>
      <c r="DGT65" s="173"/>
      <c r="DGU65" s="173"/>
      <c r="DGV65" s="173"/>
      <c r="DGW65" s="173"/>
      <c r="DGX65" s="173"/>
      <c r="DGY65" s="173"/>
      <c r="DGZ65" s="173"/>
      <c r="DHA65" s="173"/>
      <c r="DHB65" s="173"/>
      <c r="DHC65" s="173"/>
      <c r="DHD65" s="173"/>
      <c r="DHE65" s="173"/>
      <c r="DHF65" s="173"/>
      <c r="DHG65" s="173"/>
      <c r="DHH65" s="173"/>
      <c r="DHI65" s="173"/>
      <c r="DHJ65" s="173"/>
      <c r="DHK65" s="173"/>
      <c r="DHL65" s="173"/>
      <c r="DHM65" s="173"/>
      <c r="DHN65" s="173"/>
      <c r="DHO65" s="173"/>
      <c r="DHP65" s="173"/>
      <c r="DHQ65" s="173"/>
      <c r="DHR65" s="173"/>
      <c r="DHS65" s="173"/>
      <c r="DHT65" s="173"/>
      <c r="DHU65" s="173"/>
      <c r="DHV65" s="173"/>
      <c r="DHW65" s="173"/>
      <c r="DHX65" s="173"/>
      <c r="DHY65" s="173"/>
      <c r="DHZ65" s="173"/>
      <c r="DIA65" s="173"/>
      <c r="DIB65" s="173"/>
      <c r="DIC65" s="173"/>
      <c r="DID65" s="173"/>
      <c r="DIE65" s="173"/>
      <c r="DIF65" s="173"/>
      <c r="DIG65" s="173"/>
      <c r="DIH65" s="173"/>
      <c r="DII65" s="173"/>
      <c r="DIJ65" s="173"/>
      <c r="DIK65" s="173"/>
      <c r="DIL65" s="173"/>
      <c r="DIM65" s="173"/>
      <c r="DIN65" s="173"/>
      <c r="DIO65" s="173"/>
      <c r="DIP65" s="173"/>
      <c r="DIQ65" s="173"/>
      <c r="DIR65" s="173"/>
      <c r="DIS65" s="173"/>
      <c r="DIT65" s="173"/>
      <c r="DIU65" s="173"/>
      <c r="DIV65" s="173"/>
      <c r="DIW65" s="173"/>
      <c r="DIX65" s="173"/>
      <c r="DIY65" s="173"/>
      <c r="DIZ65" s="173"/>
      <c r="DJA65" s="173"/>
      <c r="DJB65" s="173"/>
      <c r="DJC65" s="173"/>
      <c r="DJD65" s="173"/>
      <c r="DJE65" s="173"/>
      <c r="DJF65" s="173"/>
      <c r="DJG65" s="173"/>
      <c r="DJH65" s="173"/>
      <c r="DJI65" s="173"/>
      <c r="DJJ65" s="173"/>
      <c r="DJK65" s="173"/>
      <c r="DJL65" s="173"/>
      <c r="DJM65" s="173"/>
      <c r="DJN65" s="173"/>
      <c r="DJO65" s="173"/>
      <c r="DJP65" s="173"/>
      <c r="DJQ65" s="173"/>
      <c r="DJR65" s="173"/>
      <c r="DJS65" s="173"/>
      <c r="DJT65" s="173"/>
      <c r="DJU65" s="173"/>
      <c r="DJV65" s="173"/>
      <c r="DJW65" s="173"/>
      <c r="DJX65" s="173"/>
      <c r="DJY65" s="173"/>
      <c r="DJZ65" s="173"/>
      <c r="DKA65" s="173"/>
      <c r="DKB65" s="173"/>
      <c r="DKC65" s="173"/>
      <c r="DKD65" s="173"/>
      <c r="DKE65" s="173"/>
      <c r="DKF65" s="173"/>
      <c r="DKG65" s="173"/>
      <c r="DKH65" s="173"/>
      <c r="DKI65" s="173"/>
      <c r="DKJ65" s="173"/>
      <c r="DKK65" s="173"/>
      <c r="DKL65" s="173"/>
      <c r="DKM65" s="173"/>
      <c r="DKN65" s="173"/>
      <c r="DKO65" s="173"/>
      <c r="DKP65" s="173"/>
      <c r="DKQ65" s="173"/>
      <c r="DKR65" s="173"/>
      <c r="DKS65" s="173"/>
      <c r="DKT65" s="173"/>
      <c r="DKU65" s="173"/>
      <c r="DKV65" s="173"/>
      <c r="DKW65" s="173"/>
      <c r="DKX65" s="173"/>
      <c r="DKY65" s="173"/>
      <c r="DKZ65" s="173"/>
      <c r="DLA65" s="173"/>
      <c r="DLB65" s="173"/>
      <c r="DLC65" s="173"/>
      <c r="DLD65" s="173"/>
      <c r="DLE65" s="173"/>
      <c r="DLF65" s="173"/>
      <c r="DLG65" s="173"/>
      <c r="DLH65" s="173"/>
      <c r="DLI65" s="173"/>
      <c r="DLJ65" s="173"/>
      <c r="DLK65" s="173"/>
      <c r="DLL65" s="173"/>
      <c r="DLM65" s="173"/>
      <c r="DLN65" s="173"/>
      <c r="DLO65" s="173"/>
      <c r="DLP65" s="173"/>
      <c r="DLQ65" s="173"/>
      <c r="DLR65" s="173"/>
      <c r="DLS65" s="173"/>
      <c r="DLT65" s="173"/>
      <c r="DLU65" s="173"/>
      <c r="DLV65" s="173"/>
      <c r="DLW65" s="173"/>
      <c r="DLX65" s="173"/>
      <c r="DLY65" s="173"/>
      <c r="DLZ65" s="173"/>
      <c r="DMA65" s="173"/>
      <c r="DMB65" s="173"/>
      <c r="DMC65" s="173"/>
      <c r="DMD65" s="173"/>
      <c r="DME65" s="173"/>
      <c r="DMF65" s="173"/>
      <c r="DMG65" s="173"/>
      <c r="DMH65" s="173"/>
      <c r="DMI65" s="173"/>
      <c r="DMJ65" s="173"/>
      <c r="DMK65" s="173"/>
      <c r="DML65" s="173"/>
      <c r="DMM65" s="173"/>
      <c r="DMN65" s="173"/>
      <c r="DMO65" s="173"/>
      <c r="DMP65" s="173"/>
      <c r="DMQ65" s="173"/>
      <c r="DMR65" s="173"/>
      <c r="DMS65" s="173"/>
      <c r="DMT65" s="173"/>
      <c r="DMU65" s="173"/>
      <c r="DMV65" s="173"/>
      <c r="DMW65" s="173"/>
      <c r="DMX65" s="173"/>
      <c r="DMY65" s="173"/>
      <c r="DMZ65" s="173"/>
      <c r="DNA65" s="173"/>
      <c r="DNB65" s="173"/>
      <c r="DNC65" s="173"/>
      <c r="DND65" s="173"/>
      <c r="DNE65" s="173"/>
      <c r="DNF65" s="173"/>
      <c r="DNG65" s="173"/>
      <c r="DNH65" s="173"/>
      <c r="DNI65" s="173"/>
      <c r="DNJ65" s="173"/>
      <c r="DNK65" s="173"/>
      <c r="DNL65" s="173"/>
      <c r="DNM65" s="173"/>
      <c r="DNN65" s="173"/>
      <c r="DNO65" s="173"/>
      <c r="DNP65" s="173"/>
      <c r="DNQ65" s="173"/>
      <c r="DNR65" s="173"/>
      <c r="DNS65" s="173"/>
      <c r="DNT65" s="173"/>
      <c r="DNU65" s="173"/>
      <c r="DNV65" s="173"/>
      <c r="DNW65" s="173"/>
      <c r="DNX65" s="173"/>
      <c r="DNY65" s="173"/>
      <c r="DNZ65" s="173"/>
      <c r="DOA65" s="173"/>
      <c r="DOB65" s="173"/>
      <c r="DOC65" s="173"/>
      <c r="DOD65" s="173"/>
      <c r="DOE65" s="173"/>
      <c r="DOF65" s="173"/>
      <c r="DOG65" s="173"/>
      <c r="DOH65" s="173"/>
      <c r="DOI65" s="173"/>
      <c r="DOJ65" s="173"/>
      <c r="DOK65" s="173"/>
      <c r="DOL65" s="173"/>
      <c r="DOM65" s="173"/>
      <c r="DON65" s="173"/>
      <c r="DOO65" s="173"/>
      <c r="DOP65" s="173"/>
      <c r="DOQ65" s="173"/>
      <c r="DOR65" s="173"/>
      <c r="DOS65" s="173"/>
      <c r="DOT65" s="173"/>
      <c r="DOU65" s="173"/>
      <c r="DOV65" s="173"/>
      <c r="DOW65" s="173"/>
      <c r="DOX65" s="173"/>
      <c r="DOY65" s="173"/>
      <c r="DOZ65" s="173"/>
      <c r="DPA65" s="173"/>
      <c r="DPB65" s="173"/>
      <c r="DPC65" s="173"/>
      <c r="DPD65" s="173"/>
      <c r="DPE65" s="173"/>
      <c r="DPF65" s="173"/>
      <c r="DPG65" s="173"/>
      <c r="DPH65" s="173"/>
      <c r="DPI65" s="173"/>
      <c r="DPJ65" s="173"/>
      <c r="DPK65" s="173"/>
      <c r="DPL65" s="173"/>
      <c r="DPM65" s="173"/>
      <c r="DPN65" s="173"/>
      <c r="DPO65" s="173"/>
      <c r="DPP65" s="173"/>
      <c r="DPQ65" s="173"/>
      <c r="DPR65" s="173"/>
      <c r="DPS65" s="173"/>
      <c r="DPT65" s="173"/>
      <c r="DPU65" s="173"/>
      <c r="DPV65" s="173"/>
      <c r="DPW65" s="173"/>
      <c r="DPX65" s="173"/>
      <c r="DPY65" s="173"/>
      <c r="DPZ65" s="173"/>
      <c r="DQA65" s="173"/>
      <c r="DQB65" s="173"/>
      <c r="DQC65" s="173"/>
      <c r="DQD65" s="173"/>
      <c r="DQE65" s="173"/>
      <c r="DQF65" s="173"/>
      <c r="DQG65" s="173"/>
      <c r="DQH65" s="173"/>
      <c r="DQI65" s="173"/>
      <c r="DQJ65" s="173"/>
      <c r="DQK65" s="173"/>
      <c r="DQL65" s="173"/>
      <c r="DQM65" s="173"/>
      <c r="DQN65" s="173"/>
      <c r="DQO65" s="173"/>
      <c r="DQP65" s="173"/>
      <c r="DQQ65" s="173"/>
      <c r="DQR65" s="173"/>
      <c r="DQS65" s="173"/>
      <c r="DQT65" s="173"/>
      <c r="DQU65" s="173"/>
      <c r="DQV65" s="173"/>
      <c r="DQW65" s="173"/>
      <c r="DQX65" s="173"/>
      <c r="DQY65" s="173"/>
      <c r="DQZ65" s="173"/>
      <c r="DRA65" s="173"/>
      <c r="DRB65" s="173"/>
      <c r="DRC65" s="173"/>
      <c r="DRD65" s="173"/>
      <c r="DRE65" s="173"/>
      <c r="DRF65" s="173"/>
      <c r="DRG65" s="173"/>
      <c r="DRH65" s="173"/>
      <c r="DRI65" s="173"/>
      <c r="DRJ65" s="173"/>
      <c r="DRK65" s="173"/>
      <c r="DRL65" s="173"/>
      <c r="DRM65" s="173"/>
      <c r="DRN65" s="173"/>
      <c r="DRO65" s="173"/>
      <c r="DRP65" s="173"/>
      <c r="DRQ65" s="173"/>
      <c r="DRR65" s="173"/>
      <c r="DRS65" s="173"/>
      <c r="DRT65" s="173"/>
      <c r="DRU65" s="173"/>
      <c r="DRV65" s="173"/>
      <c r="DRW65" s="173"/>
      <c r="DRX65" s="173"/>
      <c r="DRY65" s="173"/>
      <c r="DRZ65" s="173"/>
      <c r="DSA65" s="173"/>
      <c r="DSB65" s="173"/>
      <c r="DSC65" s="173"/>
      <c r="DSD65" s="173"/>
      <c r="DSE65" s="173"/>
      <c r="DSF65" s="173"/>
      <c r="DSG65" s="173"/>
      <c r="DSH65" s="173"/>
      <c r="DSI65" s="173"/>
      <c r="DSJ65" s="173"/>
      <c r="DSK65" s="173"/>
      <c r="DSL65" s="173"/>
      <c r="DSM65" s="173"/>
      <c r="DSN65" s="173"/>
      <c r="DSO65" s="173"/>
      <c r="DSP65" s="173"/>
      <c r="DSQ65" s="173"/>
      <c r="DSR65" s="173"/>
      <c r="DSS65" s="173"/>
      <c r="DST65" s="173"/>
      <c r="DSU65" s="173"/>
      <c r="DSV65" s="173"/>
      <c r="DSW65" s="173"/>
      <c r="DSX65" s="173"/>
      <c r="DSY65" s="173"/>
      <c r="DSZ65" s="173"/>
      <c r="DTA65" s="173"/>
      <c r="DTB65" s="173"/>
      <c r="DTC65" s="173"/>
      <c r="DTD65" s="173"/>
      <c r="DTE65" s="173"/>
      <c r="DTF65" s="173"/>
      <c r="DTG65" s="173"/>
      <c r="DTH65" s="173"/>
      <c r="DTI65" s="173"/>
      <c r="DTJ65" s="173"/>
      <c r="DTK65" s="173"/>
      <c r="DTL65" s="173"/>
      <c r="DTM65" s="173"/>
      <c r="DTN65" s="173"/>
      <c r="DTO65" s="173"/>
      <c r="DTP65" s="173"/>
      <c r="DTQ65" s="173"/>
      <c r="DTR65" s="173"/>
      <c r="DTS65" s="173"/>
      <c r="DTT65" s="173"/>
      <c r="DTU65" s="173"/>
      <c r="DTV65" s="173"/>
      <c r="DTW65" s="173"/>
      <c r="DTX65" s="173"/>
      <c r="DTY65" s="173"/>
      <c r="DTZ65" s="173"/>
      <c r="DUA65" s="173"/>
      <c r="DUB65" s="173"/>
      <c r="DUC65" s="173"/>
      <c r="DUD65" s="173"/>
      <c r="DUE65" s="173"/>
      <c r="DUF65" s="173"/>
      <c r="DUG65" s="173"/>
      <c r="DUH65" s="173"/>
      <c r="DUI65" s="173"/>
      <c r="DUJ65" s="173"/>
      <c r="DUK65" s="173"/>
      <c r="DUL65" s="173"/>
      <c r="DUM65" s="173"/>
      <c r="DUN65" s="173"/>
      <c r="DUO65" s="173"/>
      <c r="DUP65" s="173"/>
      <c r="DUQ65" s="173"/>
      <c r="DUR65" s="173"/>
      <c r="DUS65" s="173"/>
      <c r="DUT65" s="173"/>
      <c r="DUU65" s="173"/>
      <c r="DUV65" s="173"/>
      <c r="DUW65" s="173"/>
      <c r="DUX65" s="173"/>
      <c r="DUY65" s="173"/>
      <c r="DUZ65" s="173"/>
      <c r="DVA65" s="173"/>
      <c r="DVB65" s="173"/>
      <c r="DVC65" s="173"/>
      <c r="DVD65" s="173"/>
      <c r="DVE65" s="173"/>
      <c r="DVF65" s="173"/>
      <c r="DVG65" s="173"/>
      <c r="DVH65" s="173"/>
      <c r="DVI65" s="173"/>
      <c r="DVJ65" s="173"/>
      <c r="DVK65" s="173"/>
      <c r="DVL65" s="173"/>
      <c r="DVM65" s="173"/>
      <c r="DVN65" s="173"/>
      <c r="DVO65" s="173"/>
      <c r="DVP65" s="173"/>
      <c r="DVQ65" s="173"/>
      <c r="DVR65" s="173"/>
      <c r="DVS65" s="173"/>
      <c r="DVT65" s="173"/>
      <c r="DVU65" s="173"/>
      <c r="DVV65" s="173"/>
      <c r="DVW65" s="173"/>
      <c r="DVX65" s="173"/>
      <c r="DVY65" s="173"/>
      <c r="DVZ65" s="173"/>
      <c r="DWA65" s="173"/>
      <c r="DWB65" s="173"/>
      <c r="DWC65" s="173"/>
      <c r="DWD65" s="173"/>
      <c r="DWE65" s="173"/>
      <c r="DWF65" s="173"/>
      <c r="DWG65" s="173"/>
      <c r="DWH65" s="173"/>
      <c r="DWI65" s="173"/>
      <c r="DWJ65" s="173"/>
      <c r="DWK65" s="173"/>
      <c r="DWL65" s="173"/>
      <c r="DWM65" s="173"/>
      <c r="DWN65" s="173"/>
      <c r="DWO65" s="173"/>
      <c r="DWP65" s="173"/>
      <c r="DWQ65" s="173"/>
      <c r="DWR65" s="173"/>
      <c r="DWS65" s="173"/>
      <c r="DWT65" s="173"/>
      <c r="DWU65" s="173"/>
      <c r="DWV65" s="173"/>
      <c r="DWW65" s="173"/>
      <c r="DWX65" s="173"/>
      <c r="DWY65" s="173"/>
      <c r="DWZ65" s="173"/>
      <c r="DXA65" s="173"/>
      <c r="DXB65" s="173"/>
      <c r="DXC65" s="173"/>
      <c r="DXD65" s="173"/>
      <c r="DXE65" s="173"/>
      <c r="DXF65" s="173"/>
      <c r="DXG65" s="173"/>
      <c r="DXH65" s="173"/>
      <c r="DXI65" s="173"/>
      <c r="DXJ65" s="173"/>
      <c r="DXK65" s="173"/>
      <c r="DXL65" s="173"/>
      <c r="DXM65" s="173"/>
      <c r="DXN65" s="173"/>
      <c r="DXO65" s="173"/>
      <c r="DXP65" s="173"/>
      <c r="DXQ65" s="173"/>
      <c r="DXR65" s="173"/>
      <c r="DXS65" s="173"/>
      <c r="DXT65" s="173"/>
      <c r="DXU65" s="173"/>
      <c r="DXV65" s="173"/>
      <c r="DXW65" s="173"/>
      <c r="DXX65" s="173"/>
      <c r="DXY65" s="173"/>
      <c r="DXZ65" s="173"/>
      <c r="DYA65" s="173"/>
      <c r="DYB65" s="173"/>
      <c r="DYC65" s="173"/>
      <c r="DYD65" s="173"/>
      <c r="DYE65" s="173"/>
      <c r="DYF65" s="173"/>
      <c r="DYG65" s="173"/>
      <c r="DYH65" s="173"/>
      <c r="DYI65" s="173"/>
      <c r="DYJ65" s="173"/>
      <c r="DYK65" s="173"/>
      <c r="DYL65" s="173"/>
      <c r="DYM65" s="173"/>
      <c r="DYN65" s="173"/>
      <c r="DYO65" s="173"/>
      <c r="DYP65" s="173"/>
      <c r="DYQ65" s="173"/>
      <c r="DYR65" s="173"/>
      <c r="DYS65" s="173"/>
      <c r="DYT65" s="173"/>
      <c r="DYU65" s="173"/>
      <c r="DYV65" s="173"/>
      <c r="DYW65" s="173"/>
      <c r="DYX65" s="173"/>
      <c r="DYY65" s="173"/>
      <c r="DYZ65" s="173"/>
      <c r="DZA65" s="173"/>
      <c r="DZB65" s="173"/>
      <c r="DZC65" s="173"/>
      <c r="DZD65" s="173"/>
      <c r="DZE65" s="173"/>
      <c r="DZF65" s="173"/>
      <c r="DZG65" s="173"/>
      <c r="DZH65" s="173"/>
      <c r="DZI65" s="173"/>
      <c r="DZJ65" s="173"/>
      <c r="DZK65" s="173"/>
      <c r="DZL65" s="173"/>
      <c r="DZM65" s="173"/>
      <c r="DZN65" s="173"/>
      <c r="DZO65" s="173"/>
      <c r="DZP65" s="173"/>
      <c r="DZQ65" s="173"/>
      <c r="DZR65" s="173"/>
      <c r="DZS65" s="173"/>
      <c r="DZT65" s="173"/>
      <c r="DZU65" s="173"/>
      <c r="DZV65" s="173"/>
      <c r="DZW65" s="173"/>
      <c r="DZX65" s="173"/>
      <c r="DZY65" s="173"/>
      <c r="DZZ65" s="173"/>
      <c r="EAA65" s="173"/>
      <c r="EAB65" s="173"/>
      <c r="EAC65" s="173"/>
      <c r="EAD65" s="173"/>
      <c r="EAE65" s="173"/>
      <c r="EAF65" s="173"/>
      <c r="EAG65" s="173"/>
      <c r="EAH65" s="173"/>
      <c r="EAI65" s="173"/>
      <c r="EAJ65" s="173"/>
      <c r="EAK65" s="173"/>
      <c r="EAL65" s="173"/>
      <c r="EAM65" s="173"/>
      <c r="EAN65" s="173"/>
      <c r="EAO65" s="173"/>
      <c r="EAP65" s="173"/>
      <c r="EAQ65" s="173"/>
      <c r="EAR65" s="173"/>
      <c r="EAS65" s="173"/>
      <c r="EAT65" s="173"/>
      <c r="EAU65" s="173"/>
      <c r="EAV65" s="173"/>
      <c r="EAW65" s="173"/>
      <c r="EAX65" s="173"/>
      <c r="EAY65" s="173"/>
      <c r="EAZ65" s="173"/>
      <c r="EBA65" s="173"/>
      <c r="EBB65" s="173"/>
      <c r="EBC65" s="173"/>
      <c r="EBD65" s="173"/>
      <c r="EBE65" s="173"/>
      <c r="EBF65" s="173"/>
      <c r="EBG65" s="173"/>
      <c r="EBH65" s="173"/>
      <c r="EBI65" s="173"/>
      <c r="EBJ65" s="173"/>
      <c r="EBK65" s="173"/>
      <c r="EBL65" s="173"/>
      <c r="EBM65" s="173"/>
      <c r="EBN65" s="173"/>
      <c r="EBO65" s="173"/>
      <c r="EBP65" s="173"/>
      <c r="EBQ65" s="173"/>
      <c r="EBR65" s="173"/>
      <c r="EBS65" s="173"/>
      <c r="EBT65" s="173"/>
      <c r="EBU65" s="173"/>
      <c r="EBV65" s="173"/>
      <c r="EBW65" s="173"/>
      <c r="EBX65" s="173"/>
      <c r="EBY65" s="173"/>
      <c r="EBZ65" s="173"/>
      <c r="ECA65" s="173"/>
      <c r="ECB65" s="173"/>
      <c r="ECC65" s="173"/>
      <c r="ECD65" s="173"/>
      <c r="ECE65" s="173"/>
      <c r="ECF65" s="173"/>
      <c r="ECG65" s="173"/>
      <c r="ECH65" s="173"/>
      <c r="ECI65" s="173"/>
      <c r="ECJ65" s="173"/>
      <c r="ECK65" s="173"/>
      <c r="ECL65" s="173"/>
      <c r="ECM65" s="173"/>
      <c r="ECN65" s="173"/>
      <c r="ECO65" s="173"/>
      <c r="ECP65" s="173"/>
      <c r="ECQ65" s="173"/>
      <c r="ECR65" s="173"/>
      <c r="ECS65" s="173"/>
      <c r="ECT65" s="173"/>
      <c r="ECU65" s="173"/>
      <c r="ECV65" s="173"/>
      <c r="ECW65" s="173"/>
      <c r="ECX65" s="173"/>
      <c r="ECY65" s="173"/>
      <c r="ECZ65" s="173"/>
      <c r="EDA65" s="173"/>
      <c r="EDB65" s="173"/>
      <c r="EDC65" s="173"/>
      <c r="EDD65" s="173"/>
      <c r="EDE65" s="173"/>
      <c r="EDF65" s="173"/>
      <c r="EDG65" s="173"/>
      <c r="EDH65" s="173"/>
      <c r="EDI65" s="173"/>
      <c r="EDJ65" s="173"/>
      <c r="EDK65" s="173"/>
      <c r="EDL65" s="173"/>
      <c r="EDM65" s="173"/>
      <c r="EDN65" s="173"/>
      <c r="EDO65" s="173"/>
      <c r="EDP65" s="173"/>
      <c r="EDQ65" s="173"/>
      <c r="EDR65" s="173"/>
      <c r="EDS65" s="173"/>
      <c r="EDT65" s="173"/>
      <c r="EDU65" s="173"/>
      <c r="EDV65" s="173"/>
      <c r="EDW65" s="173"/>
      <c r="EDX65" s="173"/>
      <c r="EDY65" s="173"/>
      <c r="EDZ65" s="173"/>
      <c r="EEA65" s="173"/>
      <c r="EEB65" s="173"/>
      <c r="EEC65" s="173"/>
      <c r="EED65" s="173"/>
      <c r="EEE65" s="173"/>
      <c r="EEF65" s="173"/>
      <c r="EEG65" s="173"/>
      <c r="EEH65" s="173"/>
      <c r="EEI65" s="173"/>
      <c r="EEJ65" s="173"/>
      <c r="EEK65" s="173"/>
      <c r="EEL65" s="173"/>
      <c r="EEM65" s="173"/>
      <c r="EEN65" s="173"/>
      <c r="EEO65" s="173"/>
      <c r="EEP65" s="173"/>
      <c r="EEQ65" s="173"/>
      <c r="EER65" s="173"/>
      <c r="EES65" s="173"/>
      <c r="EET65" s="173"/>
      <c r="EEU65" s="173"/>
      <c r="EEV65" s="173"/>
      <c r="EEW65" s="173"/>
      <c r="EEX65" s="173"/>
      <c r="EEY65" s="173"/>
      <c r="EEZ65" s="173"/>
      <c r="EFA65" s="173"/>
      <c r="EFB65" s="173"/>
      <c r="EFC65" s="173"/>
      <c r="EFD65" s="173"/>
      <c r="EFE65" s="173"/>
      <c r="EFF65" s="173"/>
      <c r="EFG65" s="173"/>
      <c r="EFH65" s="173"/>
      <c r="EFI65" s="173"/>
      <c r="EFJ65" s="173"/>
      <c r="EFK65" s="173"/>
      <c r="EFL65" s="173"/>
      <c r="EFM65" s="173"/>
      <c r="EFN65" s="173"/>
      <c r="EFO65" s="173"/>
      <c r="EFP65" s="173"/>
      <c r="EFQ65" s="173"/>
      <c r="EFR65" s="173"/>
      <c r="EFS65" s="173"/>
      <c r="EFT65" s="173"/>
      <c r="EFU65" s="173"/>
      <c r="EFV65" s="173"/>
      <c r="EFW65" s="173"/>
      <c r="EFX65" s="173"/>
      <c r="EFY65" s="173"/>
      <c r="EFZ65" s="173"/>
      <c r="EGA65" s="173"/>
      <c r="EGB65" s="173"/>
      <c r="EGC65" s="173"/>
      <c r="EGD65" s="173"/>
      <c r="EGE65" s="173"/>
      <c r="EGF65" s="173"/>
      <c r="EGG65" s="173"/>
      <c r="EGH65" s="173"/>
      <c r="EGI65" s="173"/>
      <c r="EGJ65" s="173"/>
      <c r="EGK65" s="173"/>
      <c r="EGL65" s="173"/>
      <c r="EGM65" s="173"/>
      <c r="EGN65" s="173"/>
      <c r="EGO65" s="173"/>
      <c r="EGP65" s="173"/>
      <c r="EGQ65" s="173"/>
      <c r="EGR65" s="173"/>
      <c r="EGS65" s="173"/>
      <c r="EGT65" s="173"/>
      <c r="EGU65" s="173"/>
      <c r="EGV65" s="173"/>
      <c r="EGW65" s="173"/>
      <c r="EGX65" s="173"/>
      <c r="EGY65" s="173"/>
      <c r="EGZ65" s="173"/>
      <c r="EHA65" s="173"/>
      <c r="EHB65" s="173"/>
      <c r="EHC65" s="173"/>
      <c r="EHD65" s="173"/>
      <c r="EHE65" s="173"/>
      <c r="EHF65" s="173"/>
      <c r="EHG65" s="173"/>
      <c r="EHH65" s="173"/>
      <c r="EHI65" s="173"/>
      <c r="EHJ65" s="173"/>
      <c r="EHK65" s="173"/>
      <c r="EHL65" s="173"/>
      <c r="EHM65" s="173"/>
      <c r="EHN65" s="173"/>
      <c r="EHO65" s="173"/>
      <c r="EHP65" s="173"/>
      <c r="EHQ65" s="173"/>
      <c r="EHR65" s="173"/>
      <c r="EHS65" s="173"/>
      <c r="EHT65" s="173"/>
      <c r="EHU65" s="173"/>
      <c r="EHV65" s="173"/>
      <c r="EHW65" s="173"/>
      <c r="EHX65" s="173"/>
      <c r="EHY65" s="173"/>
      <c r="EHZ65" s="173"/>
      <c r="EIA65" s="173"/>
      <c r="EIB65" s="173"/>
      <c r="EIC65" s="173"/>
      <c r="EID65" s="173"/>
      <c r="EIE65" s="173"/>
      <c r="EIF65" s="173"/>
      <c r="EIG65" s="173"/>
      <c r="EIH65" s="173"/>
      <c r="EII65" s="173"/>
      <c r="EIJ65" s="173"/>
      <c r="EIK65" s="173"/>
      <c r="EIL65" s="173"/>
      <c r="EIM65" s="173"/>
      <c r="EIN65" s="173"/>
      <c r="EIO65" s="173"/>
      <c r="EIP65" s="173"/>
      <c r="EIQ65" s="173"/>
      <c r="EIR65" s="173"/>
      <c r="EIS65" s="173"/>
      <c r="EIT65" s="173"/>
      <c r="EIU65" s="173"/>
      <c r="EIV65" s="173"/>
      <c r="EIW65" s="173"/>
      <c r="EIX65" s="173"/>
      <c r="EIY65" s="173"/>
      <c r="EIZ65" s="173"/>
      <c r="EJA65" s="173"/>
      <c r="EJB65" s="173"/>
      <c r="EJC65" s="173"/>
      <c r="EJD65" s="173"/>
      <c r="EJE65" s="173"/>
      <c r="EJF65" s="173"/>
      <c r="EJG65" s="173"/>
      <c r="EJH65" s="173"/>
      <c r="EJI65" s="173"/>
      <c r="EJJ65" s="173"/>
      <c r="EJK65" s="173"/>
      <c r="EJL65" s="173"/>
      <c r="EJM65" s="173"/>
      <c r="EJN65" s="173"/>
      <c r="EJO65" s="173"/>
      <c r="EJP65" s="173"/>
      <c r="EJQ65" s="173"/>
      <c r="EJR65" s="173"/>
      <c r="EJS65" s="173"/>
      <c r="EJT65" s="173"/>
      <c r="EJU65" s="173"/>
      <c r="EJV65" s="173"/>
      <c r="EJW65" s="173"/>
      <c r="EJX65" s="173"/>
      <c r="EJY65" s="173"/>
      <c r="EJZ65" s="173"/>
      <c r="EKA65" s="173"/>
      <c r="EKB65" s="173"/>
      <c r="EKC65" s="173"/>
      <c r="EKD65" s="173"/>
      <c r="EKE65" s="173"/>
      <c r="EKF65" s="173"/>
      <c r="EKG65" s="173"/>
      <c r="EKH65" s="173"/>
      <c r="EKI65" s="173"/>
      <c r="EKJ65" s="173"/>
      <c r="EKK65" s="173"/>
      <c r="EKL65" s="173"/>
      <c r="EKM65" s="173"/>
      <c r="EKN65" s="173"/>
      <c r="EKO65" s="173"/>
      <c r="EKP65" s="173"/>
      <c r="EKQ65" s="173"/>
      <c r="EKR65" s="173"/>
      <c r="EKS65" s="173"/>
      <c r="EKT65" s="173"/>
      <c r="EKU65" s="173"/>
      <c r="EKV65" s="173"/>
      <c r="EKW65" s="173"/>
      <c r="EKX65" s="173"/>
      <c r="EKY65" s="173"/>
      <c r="EKZ65" s="173"/>
      <c r="ELA65" s="173"/>
      <c r="ELB65" s="173"/>
      <c r="ELC65" s="173"/>
      <c r="ELD65" s="173"/>
      <c r="ELE65" s="173"/>
      <c r="ELF65" s="173"/>
      <c r="ELG65" s="173"/>
      <c r="ELH65" s="173"/>
      <c r="ELI65" s="173"/>
      <c r="ELJ65" s="173"/>
      <c r="ELK65" s="173"/>
      <c r="ELL65" s="173"/>
      <c r="ELM65" s="173"/>
      <c r="ELN65" s="173"/>
      <c r="ELO65" s="173"/>
      <c r="ELP65" s="173"/>
      <c r="ELQ65" s="173"/>
      <c r="ELR65" s="173"/>
      <c r="ELS65" s="173"/>
      <c r="ELT65" s="173"/>
      <c r="ELU65" s="173"/>
      <c r="ELV65" s="173"/>
      <c r="ELW65" s="173"/>
      <c r="ELX65" s="173"/>
      <c r="ELY65" s="173"/>
      <c r="ELZ65" s="173"/>
      <c r="EMA65" s="173"/>
      <c r="EMB65" s="173"/>
      <c r="EMC65" s="173"/>
      <c r="EMD65" s="173"/>
      <c r="EME65" s="173"/>
      <c r="EMF65" s="173"/>
      <c r="EMG65" s="173"/>
      <c r="EMH65" s="173"/>
      <c r="EMI65" s="173"/>
      <c r="EMJ65" s="173"/>
      <c r="EMK65" s="173"/>
      <c r="EML65" s="173"/>
      <c r="EMM65" s="173"/>
      <c r="EMN65" s="173"/>
      <c r="EMO65" s="173"/>
      <c r="EMP65" s="173"/>
      <c r="EMQ65" s="173"/>
      <c r="EMR65" s="173"/>
      <c r="EMS65" s="173"/>
      <c r="EMT65" s="173"/>
      <c r="EMU65" s="173"/>
      <c r="EMV65" s="173"/>
      <c r="EMW65" s="173"/>
      <c r="EMX65" s="173"/>
      <c r="EMY65" s="173"/>
      <c r="EMZ65" s="173"/>
      <c r="ENA65" s="173"/>
      <c r="ENB65" s="173"/>
      <c r="ENC65" s="173"/>
      <c r="END65" s="173"/>
      <c r="ENE65" s="173"/>
      <c r="ENF65" s="173"/>
      <c r="ENG65" s="173"/>
      <c r="ENH65" s="173"/>
      <c r="ENI65" s="173"/>
      <c r="ENJ65" s="173"/>
      <c r="ENK65" s="173"/>
      <c r="ENL65" s="173"/>
      <c r="ENM65" s="173"/>
      <c r="ENN65" s="173"/>
      <c r="ENO65" s="173"/>
      <c r="ENP65" s="173"/>
      <c r="ENQ65" s="173"/>
      <c r="ENR65" s="173"/>
      <c r="ENS65" s="173"/>
      <c r="ENT65" s="173"/>
      <c r="ENU65" s="173"/>
      <c r="ENV65" s="173"/>
      <c r="ENW65" s="173"/>
      <c r="ENX65" s="173"/>
      <c r="ENY65" s="173"/>
      <c r="ENZ65" s="173"/>
      <c r="EOA65" s="173"/>
      <c r="EOB65" s="173"/>
      <c r="EOC65" s="173"/>
      <c r="EOD65" s="173"/>
      <c r="EOE65" s="173"/>
      <c r="EOF65" s="173"/>
      <c r="EOG65" s="173"/>
      <c r="EOH65" s="173"/>
      <c r="EOI65" s="173"/>
      <c r="EOJ65" s="173"/>
      <c r="EOK65" s="173"/>
      <c r="EOL65" s="173"/>
      <c r="EOM65" s="173"/>
      <c r="EON65" s="173"/>
      <c r="EOO65" s="173"/>
      <c r="EOP65" s="173"/>
      <c r="EOQ65" s="173"/>
      <c r="EOR65" s="173"/>
      <c r="EOS65" s="173"/>
      <c r="EOT65" s="173"/>
      <c r="EOU65" s="173"/>
      <c r="EOV65" s="173"/>
      <c r="EOW65" s="173"/>
      <c r="EOX65" s="173"/>
      <c r="EOY65" s="173"/>
      <c r="EOZ65" s="173"/>
      <c r="EPA65" s="173"/>
      <c r="EPB65" s="173"/>
      <c r="EPC65" s="173"/>
      <c r="EPD65" s="173"/>
      <c r="EPE65" s="173"/>
      <c r="EPF65" s="173"/>
      <c r="EPG65" s="173"/>
      <c r="EPH65" s="173"/>
      <c r="EPI65" s="173"/>
      <c r="EPJ65" s="173"/>
      <c r="EPK65" s="173"/>
      <c r="EPL65" s="173"/>
      <c r="EPM65" s="173"/>
      <c r="EPN65" s="173"/>
      <c r="EPO65" s="173"/>
      <c r="EPP65" s="173"/>
      <c r="EPQ65" s="173"/>
      <c r="EPR65" s="173"/>
      <c r="EPS65" s="173"/>
      <c r="EPT65" s="173"/>
      <c r="EPU65" s="173"/>
      <c r="EPV65" s="173"/>
      <c r="EPW65" s="173"/>
      <c r="EPX65" s="173"/>
      <c r="EPY65" s="173"/>
      <c r="EPZ65" s="173"/>
      <c r="EQA65" s="173"/>
      <c r="EQB65" s="173"/>
      <c r="EQC65" s="173"/>
      <c r="EQD65" s="173"/>
      <c r="EQE65" s="173"/>
      <c r="EQF65" s="173"/>
      <c r="EQG65" s="173"/>
      <c r="EQH65" s="173"/>
      <c r="EQI65" s="173"/>
      <c r="EQJ65" s="173"/>
      <c r="EQK65" s="173"/>
      <c r="EQL65" s="173"/>
      <c r="EQM65" s="173"/>
      <c r="EQN65" s="173"/>
      <c r="EQO65" s="173"/>
      <c r="EQP65" s="173"/>
      <c r="EQQ65" s="173"/>
      <c r="EQR65" s="173"/>
      <c r="EQS65" s="173"/>
      <c r="EQT65" s="173"/>
      <c r="EQU65" s="173"/>
      <c r="EQV65" s="173"/>
      <c r="EQW65" s="173"/>
      <c r="EQX65" s="173"/>
      <c r="EQY65" s="173"/>
      <c r="EQZ65" s="173"/>
      <c r="ERA65" s="173"/>
      <c r="ERB65" s="173"/>
      <c r="ERC65" s="173"/>
      <c r="ERD65" s="173"/>
      <c r="ERE65" s="173"/>
      <c r="ERF65" s="173"/>
      <c r="ERG65" s="173"/>
      <c r="ERH65" s="173"/>
      <c r="ERI65" s="173"/>
      <c r="ERJ65" s="173"/>
      <c r="ERK65" s="173"/>
      <c r="ERL65" s="173"/>
      <c r="ERM65" s="173"/>
      <c r="ERN65" s="173"/>
      <c r="ERO65" s="173"/>
      <c r="ERP65" s="173"/>
      <c r="ERQ65" s="173"/>
      <c r="ERR65" s="173"/>
      <c r="ERS65" s="173"/>
      <c r="ERT65" s="173"/>
      <c r="ERU65" s="173"/>
      <c r="ERV65" s="173"/>
      <c r="ERW65" s="173"/>
      <c r="ERX65" s="173"/>
      <c r="ERY65" s="173"/>
      <c r="ERZ65" s="173"/>
      <c r="ESA65" s="173"/>
      <c r="ESB65" s="173"/>
      <c r="ESC65" s="173"/>
      <c r="ESD65" s="173"/>
      <c r="ESE65" s="173"/>
      <c r="ESF65" s="173"/>
      <c r="ESG65" s="173"/>
      <c r="ESH65" s="173"/>
      <c r="ESI65" s="173"/>
      <c r="ESJ65" s="173"/>
      <c r="ESK65" s="173"/>
      <c r="ESL65" s="173"/>
      <c r="ESM65" s="173"/>
      <c r="ESN65" s="173"/>
      <c r="ESO65" s="173"/>
      <c r="ESP65" s="173"/>
      <c r="ESQ65" s="173"/>
      <c r="ESR65" s="173"/>
      <c r="ESS65" s="173"/>
      <c r="EST65" s="173"/>
      <c r="ESU65" s="173"/>
      <c r="ESV65" s="173"/>
      <c r="ESW65" s="173"/>
      <c r="ESX65" s="173"/>
      <c r="ESY65" s="173"/>
      <c r="ESZ65" s="173"/>
      <c r="ETA65" s="173"/>
      <c r="ETB65" s="173"/>
      <c r="ETC65" s="173"/>
      <c r="ETD65" s="173"/>
      <c r="ETE65" s="173"/>
      <c r="ETF65" s="173"/>
      <c r="ETG65" s="173"/>
      <c r="ETH65" s="173"/>
      <c r="ETI65" s="173"/>
      <c r="ETJ65" s="173"/>
      <c r="ETK65" s="173"/>
      <c r="ETL65" s="173"/>
      <c r="ETM65" s="173"/>
      <c r="ETN65" s="173"/>
      <c r="ETO65" s="173"/>
      <c r="ETP65" s="173"/>
      <c r="ETQ65" s="173"/>
      <c r="ETR65" s="173"/>
      <c r="ETS65" s="173"/>
      <c r="ETT65" s="173"/>
      <c r="ETU65" s="173"/>
      <c r="ETV65" s="173"/>
      <c r="ETW65" s="173"/>
      <c r="ETX65" s="173"/>
      <c r="ETY65" s="173"/>
      <c r="ETZ65" s="173"/>
      <c r="EUA65" s="173"/>
      <c r="EUB65" s="173"/>
      <c r="EUC65" s="173"/>
      <c r="EUD65" s="173"/>
      <c r="EUE65" s="173"/>
      <c r="EUF65" s="173"/>
      <c r="EUG65" s="173"/>
      <c r="EUH65" s="173"/>
      <c r="EUI65" s="173"/>
      <c r="EUJ65" s="173"/>
      <c r="EUK65" s="173"/>
      <c r="EUL65" s="173"/>
      <c r="EUM65" s="173"/>
      <c r="EUN65" s="173"/>
      <c r="EUO65" s="173"/>
      <c r="EUP65" s="173"/>
      <c r="EUQ65" s="173"/>
      <c r="EUR65" s="173"/>
      <c r="EUS65" s="173"/>
      <c r="EUT65" s="173"/>
      <c r="EUU65" s="173"/>
      <c r="EUV65" s="173"/>
      <c r="EUW65" s="173"/>
      <c r="EUX65" s="173"/>
      <c r="EUY65" s="173"/>
      <c r="EUZ65" s="173"/>
      <c r="EVA65" s="173"/>
      <c r="EVB65" s="173"/>
      <c r="EVC65" s="173"/>
      <c r="EVD65" s="173"/>
      <c r="EVE65" s="173"/>
      <c r="EVF65" s="173"/>
      <c r="EVG65" s="173"/>
      <c r="EVH65" s="173"/>
      <c r="EVI65" s="173"/>
      <c r="EVJ65" s="173"/>
      <c r="EVK65" s="173"/>
      <c r="EVL65" s="173"/>
      <c r="EVM65" s="173"/>
      <c r="EVN65" s="173"/>
      <c r="EVO65" s="173"/>
      <c r="EVP65" s="173"/>
      <c r="EVQ65" s="173"/>
      <c r="EVR65" s="173"/>
      <c r="EVS65" s="173"/>
      <c r="EVT65" s="173"/>
      <c r="EVU65" s="173"/>
      <c r="EVV65" s="173"/>
      <c r="EVW65" s="173"/>
      <c r="EVX65" s="173"/>
      <c r="EVY65" s="173"/>
      <c r="EVZ65" s="173"/>
      <c r="EWA65" s="173"/>
      <c r="EWB65" s="173"/>
      <c r="EWC65" s="173"/>
      <c r="EWD65" s="173"/>
      <c r="EWE65" s="173"/>
      <c r="EWF65" s="173"/>
      <c r="EWG65" s="173"/>
      <c r="EWH65" s="173"/>
      <c r="EWI65" s="173"/>
      <c r="EWJ65" s="173"/>
      <c r="EWK65" s="173"/>
      <c r="EWL65" s="173"/>
      <c r="EWM65" s="173"/>
      <c r="EWN65" s="173"/>
      <c r="EWO65" s="173"/>
      <c r="EWP65" s="173"/>
      <c r="EWQ65" s="173"/>
      <c r="EWR65" s="173"/>
      <c r="EWS65" s="173"/>
      <c r="EWT65" s="173"/>
      <c r="EWU65" s="173"/>
      <c r="EWV65" s="173"/>
      <c r="EWW65" s="173"/>
      <c r="EWX65" s="173"/>
      <c r="EWY65" s="173"/>
      <c r="EWZ65" s="173"/>
      <c r="EXA65" s="173"/>
      <c r="EXB65" s="173"/>
      <c r="EXC65" s="173"/>
      <c r="EXD65" s="173"/>
      <c r="EXE65" s="173"/>
      <c r="EXF65" s="173"/>
      <c r="EXG65" s="173"/>
      <c r="EXH65" s="173"/>
      <c r="EXI65" s="173"/>
      <c r="EXJ65" s="173"/>
      <c r="EXK65" s="173"/>
      <c r="EXL65" s="173"/>
      <c r="EXM65" s="173"/>
      <c r="EXN65" s="173"/>
      <c r="EXO65" s="173"/>
      <c r="EXP65" s="173"/>
      <c r="EXQ65" s="173"/>
      <c r="EXR65" s="173"/>
      <c r="EXS65" s="173"/>
      <c r="EXT65" s="173"/>
      <c r="EXU65" s="173"/>
      <c r="EXV65" s="173"/>
      <c r="EXW65" s="173"/>
      <c r="EXX65" s="173"/>
      <c r="EXY65" s="173"/>
      <c r="EXZ65" s="173"/>
      <c r="EYA65" s="173"/>
      <c r="EYB65" s="173"/>
      <c r="EYC65" s="173"/>
      <c r="EYD65" s="173"/>
      <c r="EYE65" s="173"/>
      <c r="EYF65" s="173"/>
      <c r="EYG65" s="173"/>
      <c r="EYH65" s="173"/>
      <c r="EYI65" s="173"/>
      <c r="EYJ65" s="173"/>
      <c r="EYK65" s="173"/>
      <c r="EYL65" s="173"/>
      <c r="EYM65" s="173"/>
      <c r="EYN65" s="173"/>
      <c r="EYO65" s="173"/>
      <c r="EYP65" s="173"/>
      <c r="EYQ65" s="173"/>
      <c r="EYR65" s="173"/>
      <c r="EYS65" s="173"/>
      <c r="EYT65" s="173"/>
      <c r="EYU65" s="173"/>
      <c r="EYV65" s="173"/>
      <c r="EYW65" s="173"/>
      <c r="EYX65" s="173"/>
      <c r="EYY65" s="173"/>
      <c r="EYZ65" s="173"/>
      <c r="EZA65" s="173"/>
      <c r="EZB65" s="173"/>
      <c r="EZC65" s="173"/>
      <c r="EZD65" s="173"/>
      <c r="EZE65" s="173"/>
      <c r="EZF65" s="173"/>
      <c r="EZG65" s="173"/>
      <c r="EZH65" s="173"/>
      <c r="EZI65" s="173"/>
      <c r="EZJ65" s="173"/>
      <c r="EZK65" s="173"/>
      <c r="EZL65" s="173"/>
      <c r="EZM65" s="173"/>
      <c r="EZN65" s="173"/>
      <c r="EZO65" s="173"/>
      <c r="EZP65" s="173"/>
      <c r="EZQ65" s="173"/>
      <c r="EZR65" s="173"/>
      <c r="EZS65" s="173"/>
      <c r="EZT65" s="173"/>
      <c r="EZU65" s="173"/>
      <c r="EZV65" s="173"/>
      <c r="EZW65" s="173"/>
      <c r="EZX65" s="173"/>
      <c r="EZY65" s="173"/>
      <c r="EZZ65" s="173"/>
      <c r="FAA65" s="173"/>
      <c r="FAB65" s="173"/>
      <c r="FAC65" s="173"/>
      <c r="FAD65" s="173"/>
      <c r="FAE65" s="173"/>
      <c r="FAF65" s="173"/>
      <c r="FAG65" s="173"/>
      <c r="FAH65" s="173"/>
      <c r="FAI65" s="173"/>
      <c r="FAJ65" s="173"/>
      <c r="FAK65" s="173"/>
      <c r="FAL65" s="173"/>
      <c r="FAM65" s="173"/>
      <c r="FAN65" s="173"/>
      <c r="FAO65" s="173"/>
      <c r="FAP65" s="173"/>
      <c r="FAQ65" s="173"/>
      <c r="FAR65" s="173"/>
      <c r="FAS65" s="173"/>
      <c r="FAT65" s="173"/>
      <c r="FAU65" s="173"/>
      <c r="FAV65" s="173"/>
      <c r="FAW65" s="173"/>
      <c r="FAX65" s="173"/>
      <c r="FAY65" s="173"/>
      <c r="FAZ65" s="173"/>
      <c r="FBA65" s="173"/>
      <c r="FBB65" s="173"/>
      <c r="FBC65" s="173"/>
      <c r="FBD65" s="173"/>
      <c r="FBE65" s="173"/>
      <c r="FBF65" s="173"/>
      <c r="FBG65" s="173"/>
      <c r="FBH65" s="173"/>
      <c r="FBI65" s="173"/>
      <c r="FBJ65" s="173"/>
      <c r="FBK65" s="173"/>
      <c r="FBL65" s="173"/>
      <c r="FBM65" s="173"/>
      <c r="FBN65" s="173"/>
      <c r="FBO65" s="173"/>
      <c r="FBP65" s="173"/>
      <c r="FBQ65" s="173"/>
      <c r="FBR65" s="173"/>
      <c r="FBS65" s="173"/>
      <c r="FBT65" s="173"/>
      <c r="FBU65" s="173"/>
      <c r="FBV65" s="173"/>
      <c r="FBW65" s="173"/>
      <c r="FBX65" s="173"/>
      <c r="FBY65" s="173"/>
      <c r="FBZ65" s="173"/>
      <c r="FCA65" s="173"/>
      <c r="FCB65" s="173"/>
      <c r="FCC65" s="173"/>
      <c r="FCD65" s="173"/>
      <c r="FCE65" s="173"/>
      <c r="FCF65" s="173"/>
      <c r="FCG65" s="173"/>
      <c r="FCH65" s="173"/>
      <c r="FCI65" s="173"/>
      <c r="FCJ65" s="173"/>
      <c r="FCK65" s="173"/>
      <c r="FCL65" s="173"/>
      <c r="FCM65" s="173"/>
      <c r="FCN65" s="173"/>
      <c r="FCO65" s="173"/>
      <c r="FCP65" s="173"/>
      <c r="FCQ65" s="173"/>
      <c r="FCR65" s="173"/>
      <c r="FCS65" s="173"/>
      <c r="FCT65" s="173"/>
      <c r="FCU65" s="173"/>
      <c r="FCV65" s="173"/>
      <c r="FCW65" s="173"/>
      <c r="FCX65" s="173"/>
      <c r="FCY65" s="173"/>
      <c r="FCZ65" s="173"/>
      <c r="FDA65" s="173"/>
      <c r="FDB65" s="173"/>
      <c r="FDC65" s="173"/>
      <c r="FDD65" s="173"/>
      <c r="FDE65" s="173"/>
      <c r="FDF65" s="173"/>
      <c r="FDG65" s="173"/>
      <c r="FDH65" s="173"/>
      <c r="FDI65" s="173"/>
      <c r="FDJ65" s="173"/>
      <c r="FDK65" s="173"/>
      <c r="FDL65" s="173"/>
      <c r="FDM65" s="173"/>
      <c r="FDN65" s="173"/>
      <c r="FDO65" s="173"/>
      <c r="FDP65" s="173"/>
      <c r="FDQ65" s="173"/>
      <c r="FDR65" s="173"/>
      <c r="FDS65" s="173"/>
      <c r="FDT65" s="173"/>
      <c r="FDU65" s="173"/>
      <c r="FDV65" s="173"/>
      <c r="FDW65" s="173"/>
      <c r="FDX65" s="173"/>
      <c r="FDY65" s="173"/>
      <c r="FDZ65" s="173"/>
      <c r="FEA65" s="173"/>
      <c r="FEB65" s="173"/>
      <c r="FEC65" s="173"/>
      <c r="FED65" s="173"/>
      <c r="FEE65" s="173"/>
      <c r="FEF65" s="173"/>
      <c r="FEG65" s="173"/>
      <c r="FEH65" s="173"/>
      <c r="FEI65" s="173"/>
      <c r="FEJ65" s="173"/>
      <c r="FEK65" s="173"/>
      <c r="FEL65" s="173"/>
      <c r="FEM65" s="173"/>
      <c r="FEN65" s="173"/>
      <c r="FEO65" s="173"/>
      <c r="FEP65" s="173"/>
      <c r="FEQ65" s="173"/>
      <c r="FER65" s="173"/>
      <c r="FES65" s="173"/>
      <c r="FET65" s="173"/>
      <c r="FEU65" s="173"/>
      <c r="FEV65" s="173"/>
      <c r="FEW65" s="173"/>
      <c r="FEX65" s="173"/>
      <c r="FEY65" s="173"/>
      <c r="FEZ65" s="173"/>
      <c r="FFA65" s="173"/>
      <c r="FFB65" s="173"/>
      <c r="FFC65" s="173"/>
      <c r="FFD65" s="173"/>
      <c r="FFE65" s="173"/>
      <c r="FFF65" s="173"/>
      <c r="FFG65" s="173"/>
      <c r="FFH65" s="173"/>
      <c r="FFI65" s="173"/>
      <c r="FFJ65" s="173"/>
      <c r="FFK65" s="173"/>
      <c r="FFL65" s="173"/>
      <c r="FFM65" s="173"/>
      <c r="FFN65" s="173"/>
      <c r="FFO65" s="173"/>
      <c r="FFP65" s="173"/>
      <c r="FFQ65" s="173"/>
      <c r="FFR65" s="173"/>
      <c r="FFS65" s="173"/>
      <c r="FFT65" s="173"/>
      <c r="FFU65" s="173"/>
      <c r="FFV65" s="173"/>
      <c r="FFW65" s="173"/>
      <c r="FFX65" s="173"/>
      <c r="FFY65" s="173"/>
      <c r="FFZ65" s="173"/>
      <c r="FGA65" s="173"/>
      <c r="FGB65" s="173"/>
      <c r="FGC65" s="173"/>
      <c r="FGD65" s="173"/>
      <c r="FGE65" s="173"/>
      <c r="FGF65" s="173"/>
      <c r="FGG65" s="173"/>
      <c r="FGH65" s="173"/>
      <c r="FGI65" s="173"/>
      <c r="FGJ65" s="173"/>
      <c r="FGK65" s="173"/>
      <c r="FGL65" s="173"/>
      <c r="FGM65" s="173"/>
      <c r="FGN65" s="173"/>
      <c r="FGO65" s="173"/>
      <c r="FGP65" s="173"/>
      <c r="FGQ65" s="173"/>
      <c r="FGR65" s="173"/>
      <c r="FGS65" s="173"/>
      <c r="FGT65" s="173"/>
      <c r="FGU65" s="173"/>
      <c r="FGV65" s="173"/>
      <c r="FGW65" s="173"/>
      <c r="FGX65" s="173"/>
      <c r="FGY65" s="173"/>
      <c r="FGZ65" s="173"/>
      <c r="FHA65" s="173"/>
      <c r="FHB65" s="173"/>
      <c r="FHC65" s="173"/>
      <c r="FHD65" s="173"/>
      <c r="FHE65" s="173"/>
      <c r="FHF65" s="173"/>
      <c r="FHG65" s="173"/>
      <c r="FHH65" s="173"/>
      <c r="FHI65" s="173"/>
      <c r="FHJ65" s="173"/>
      <c r="FHK65" s="173"/>
      <c r="FHL65" s="173"/>
      <c r="FHM65" s="173"/>
      <c r="FHN65" s="173"/>
      <c r="FHO65" s="173"/>
      <c r="FHP65" s="173"/>
      <c r="FHQ65" s="173"/>
      <c r="FHR65" s="173"/>
      <c r="FHS65" s="173"/>
      <c r="FHT65" s="173"/>
      <c r="FHU65" s="173"/>
      <c r="FHV65" s="173"/>
      <c r="FHW65" s="173"/>
      <c r="FHX65" s="173"/>
      <c r="FHY65" s="173"/>
      <c r="FHZ65" s="173"/>
      <c r="FIA65" s="173"/>
      <c r="FIB65" s="173"/>
      <c r="FIC65" s="173"/>
      <c r="FID65" s="173"/>
      <c r="FIE65" s="173"/>
      <c r="FIF65" s="173"/>
      <c r="FIG65" s="173"/>
      <c r="FIH65" s="173"/>
      <c r="FII65" s="173"/>
      <c r="FIJ65" s="173"/>
      <c r="FIK65" s="173"/>
      <c r="FIL65" s="173"/>
      <c r="FIM65" s="173"/>
      <c r="FIN65" s="173"/>
      <c r="FIO65" s="173"/>
      <c r="FIP65" s="173"/>
      <c r="FIQ65" s="173"/>
      <c r="FIR65" s="173"/>
      <c r="FIS65" s="173"/>
      <c r="FIT65" s="173"/>
      <c r="FIU65" s="173"/>
      <c r="FIV65" s="173"/>
      <c r="FIW65" s="173"/>
      <c r="FIX65" s="173"/>
      <c r="FIY65" s="173"/>
      <c r="FIZ65" s="173"/>
      <c r="FJA65" s="173"/>
      <c r="FJB65" s="173"/>
      <c r="FJC65" s="173"/>
      <c r="FJD65" s="173"/>
      <c r="FJE65" s="173"/>
      <c r="FJF65" s="173"/>
      <c r="FJG65" s="173"/>
      <c r="FJH65" s="173"/>
      <c r="FJI65" s="173"/>
      <c r="FJJ65" s="173"/>
      <c r="FJK65" s="173"/>
      <c r="FJL65" s="173"/>
      <c r="FJM65" s="173"/>
      <c r="FJN65" s="173"/>
      <c r="FJO65" s="173"/>
      <c r="FJP65" s="173"/>
      <c r="FJQ65" s="173"/>
      <c r="FJR65" s="173"/>
      <c r="FJS65" s="173"/>
      <c r="FJT65" s="173"/>
      <c r="FJU65" s="173"/>
      <c r="FJV65" s="173"/>
      <c r="FJW65" s="173"/>
      <c r="FJX65" s="173"/>
      <c r="FJY65" s="173"/>
      <c r="FJZ65" s="173"/>
      <c r="FKA65" s="173"/>
      <c r="FKB65" s="173"/>
      <c r="FKC65" s="173"/>
      <c r="FKD65" s="173"/>
      <c r="FKE65" s="173"/>
      <c r="FKF65" s="173"/>
      <c r="FKG65" s="173"/>
      <c r="FKH65" s="173"/>
      <c r="FKI65" s="173"/>
      <c r="FKJ65" s="173"/>
      <c r="FKK65" s="173"/>
      <c r="FKL65" s="173"/>
      <c r="FKM65" s="173"/>
      <c r="FKN65" s="173"/>
      <c r="FKO65" s="173"/>
      <c r="FKP65" s="173"/>
      <c r="FKQ65" s="173"/>
      <c r="FKR65" s="173"/>
      <c r="FKS65" s="173"/>
      <c r="FKT65" s="173"/>
      <c r="FKU65" s="173"/>
      <c r="FKV65" s="173"/>
      <c r="FKW65" s="173"/>
      <c r="FKX65" s="173"/>
      <c r="FKY65" s="173"/>
      <c r="FKZ65" s="173"/>
      <c r="FLA65" s="173"/>
      <c r="FLB65" s="173"/>
      <c r="FLC65" s="173"/>
      <c r="FLD65" s="173"/>
      <c r="FLE65" s="173"/>
      <c r="FLF65" s="173"/>
      <c r="FLG65" s="173"/>
      <c r="FLH65" s="173"/>
      <c r="FLI65" s="173"/>
      <c r="FLJ65" s="173"/>
      <c r="FLK65" s="173"/>
      <c r="FLL65" s="173"/>
      <c r="FLM65" s="173"/>
      <c r="FLN65" s="173"/>
      <c r="FLO65" s="173"/>
      <c r="FLP65" s="173"/>
      <c r="FLQ65" s="173"/>
      <c r="FLR65" s="173"/>
      <c r="FLS65" s="173"/>
      <c r="FLT65" s="173"/>
      <c r="FLU65" s="173"/>
      <c r="FLV65" s="173"/>
      <c r="FLW65" s="173"/>
      <c r="FLX65" s="173"/>
      <c r="FLY65" s="173"/>
      <c r="FLZ65" s="173"/>
      <c r="FMA65" s="173"/>
      <c r="FMB65" s="173"/>
      <c r="FMC65" s="173"/>
      <c r="FMD65" s="173"/>
      <c r="FME65" s="173"/>
      <c r="FMF65" s="173"/>
      <c r="FMG65" s="173"/>
      <c r="FMH65" s="173"/>
      <c r="FMI65" s="173"/>
      <c r="FMJ65" s="173"/>
      <c r="FMK65" s="173"/>
      <c r="FML65" s="173"/>
      <c r="FMM65" s="173"/>
      <c r="FMN65" s="173"/>
      <c r="FMO65" s="173"/>
      <c r="FMP65" s="173"/>
      <c r="FMQ65" s="173"/>
      <c r="FMR65" s="173"/>
      <c r="FMS65" s="173"/>
      <c r="FMT65" s="173"/>
      <c r="FMU65" s="173"/>
      <c r="FMV65" s="173"/>
      <c r="FMW65" s="173"/>
      <c r="FMX65" s="173"/>
      <c r="FMY65" s="173"/>
      <c r="FMZ65" s="173"/>
      <c r="FNA65" s="173"/>
      <c r="FNB65" s="173"/>
      <c r="FNC65" s="173"/>
      <c r="FND65" s="173"/>
      <c r="FNE65" s="173"/>
      <c r="FNF65" s="173"/>
      <c r="FNG65" s="173"/>
      <c r="FNH65" s="173"/>
      <c r="FNI65" s="173"/>
      <c r="FNJ65" s="173"/>
      <c r="FNK65" s="173"/>
      <c r="FNL65" s="173"/>
      <c r="FNM65" s="173"/>
      <c r="FNN65" s="173"/>
      <c r="FNO65" s="173"/>
      <c r="FNP65" s="173"/>
      <c r="FNQ65" s="173"/>
      <c r="FNR65" s="173"/>
      <c r="FNS65" s="173"/>
      <c r="FNT65" s="173"/>
      <c r="FNU65" s="173"/>
      <c r="FNV65" s="173"/>
      <c r="FNW65" s="173"/>
      <c r="FNX65" s="173"/>
      <c r="FNY65" s="173"/>
      <c r="FNZ65" s="173"/>
      <c r="FOA65" s="173"/>
      <c r="FOB65" s="173"/>
      <c r="FOC65" s="173"/>
      <c r="FOD65" s="173"/>
      <c r="FOE65" s="173"/>
      <c r="FOF65" s="173"/>
      <c r="FOG65" s="173"/>
      <c r="FOH65" s="173"/>
      <c r="FOI65" s="173"/>
      <c r="FOJ65" s="173"/>
      <c r="FOK65" s="173"/>
      <c r="FOL65" s="173"/>
      <c r="FOM65" s="173"/>
      <c r="FON65" s="173"/>
      <c r="FOO65" s="173"/>
      <c r="FOP65" s="173"/>
      <c r="FOQ65" s="173"/>
      <c r="FOR65" s="173"/>
      <c r="FOS65" s="173"/>
      <c r="FOT65" s="173"/>
      <c r="FOU65" s="173"/>
      <c r="FOV65" s="173"/>
      <c r="FOW65" s="173"/>
      <c r="FOX65" s="173"/>
      <c r="FOY65" s="173"/>
      <c r="FOZ65" s="173"/>
      <c r="FPA65" s="173"/>
      <c r="FPB65" s="173"/>
      <c r="FPC65" s="173"/>
      <c r="FPD65" s="173"/>
      <c r="FPE65" s="173"/>
      <c r="FPF65" s="173"/>
      <c r="FPG65" s="173"/>
      <c r="FPH65" s="173"/>
      <c r="FPI65" s="173"/>
      <c r="FPJ65" s="173"/>
      <c r="FPK65" s="173"/>
      <c r="FPL65" s="173"/>
      <c r="FPM65" s="173"/>
      <c r="FPN65" s="173"/>
      <c r="FPO65" s="173"/>
      <c r="FPP65" s="173"/>
      <c r="FPQ65" s="173"/>
      <c r="FPR65" s="173"/>
      <c r="FPS65" s="173"/>
      <c r="FPT65" s="173"/>
      <c r="FPU65" s="173"/>
      <c r="FPV65" s="173"/>
      <c r="FPW65" s="173"/>
      <c r="FPX65" s="173"/>
      <c r="FPY65" s="173"/>
      <c r="FPZ65" s="173"/>
      <c r="FQA65" s="173"/>
      <c r="FQB65" s="173"/>
      <c r="FQC65" s="173"/>
      <c r="FQD65" s="173"/>
      <c r="FQE65" s="173"/>
      <c r="FQF65" s="173"/>
      <c r="FQG65" s="173"/>
      <c r="FQH65" s="173"/>
      <c r="FQI65" s="173"/>
      <c r="FQJ65" s="173"/>
      <c r="FQK65" s="173"/>
      <c r="FQL65" s="173"/>
      <c r="FQM65" s="173"/>
      <c r="FQN65" s="173"/>
      <c r="FQO65" s="173"/>
      <c r="FQP65" s="173"/>
      <c r="FQQ65" s="173"/>
      <c r="FQR65" s="173"/>
      <c r="FQS65" s="173"/>
      <c r="FQT65" s="173"/>
      <c r="FQU65" s="173"/>
      <c r="FQV65" s="173"/>
      <c r="FQW65" s="173"/>
      <c r="FQX65" s="173"/>
      <c r="FQY65" s="173"/>
      <c r="FQZ65" s="173"/>
      <c r="FRA65" s="173"/>
      <c r="FRB65" s="173"/>
      <c r="FRC65" s="173"/>
      <c r="FRD65" s="173"/>
      <c r="FRE65" s="173"/>
      <c r="FRF65" s="173"/>
      <c r="FRG65" s="173"/>
      <c r="FRH65" s="173"/>
      <c r="FRI65" s="173"/>
      <c r="FRJ65" s="173"/>
      <c r="FRK65" s="173"/>
      <c r="FRL65" s="173"/>
      <c r="FRM65" s="173"/>
      <c r="FRN65" s="173"/>
      <c r="FRO65" s="173"/>
      <c r="FRP65" s="173"/>
      <c r="FRQ65" s="173"/>
      <c r="FRR65" s="173"/>
      <c r="FRS65" s="173"/>
      <c r="FRT65" s="173"/>
      <c r="FRU65" s="173"/>
      <c r="FRV65" s="173"/>
      <c r="FRW65" s="173"/>
      <c r="FRX65" s="173"/>
      <c r="FRY65" s="173"/>
      <c r="FRZ65" s="173"/>
      <c r="FSA65" s="173"/>
      <c r="FSB65" s="173"/>
      <c r="FSC65" s="173"/>
      <c r="FSD65" s="173"/>
      <c r="FSE65" s="173"/>
      <c r="FSF65" s="173"/>
      <c r="FSG65" s="173"/>
      <c r="FSH65" s="173"/>
      <c r="FSI65" s="173"/>
      <c r="FSJ65" s="173"/>
      <c r="FSK65" s="173"/>
      <c r="FSL65" s="173"/>
      <c r="FSM65" s="173"/>
      <c r="FSN65" s="173"/>
      <c r="FSO65" s="173"/>
      <c r="FSP65" s="173"/>
      <c r="FSQ65" s="173"/>
      <c r="FSR65" s="173"/>
      <c r="FSS65" s="173"/>
      <c r="FST65" s="173"/>
      <c r="FSU65" s="173"/>
      <c r="FSV65" s="173"/>
      <c r="FSW65" s="173"/>
      <c r="FSX65" s="173"/>
      <c r="FSY65" s="173"/>
      <c r="FSZ65" s="173"/>
      <c r="FTA65" s="173"/>
      <c r="FTB65" s="173"/>
      <c r="FTC65" s="173"/>
      <c r="FTD65" s="173"/>
      <c r="FTE65" s="173"/>
      <c r="FTF65" s="173"/>
      <c r="FTG65" s="173"/>
      <c r="FTH65" s="173"/>
      <c r="FTI65" s="173"/>
      <c r="FTJ65" s="173"/>
      <c r="FTK65" s="173"/>
      <c r="FTL65" s="173"/>
      <c r="FTM65" s="173"/>
      <c r="FTN65" s="173"/>
      <c r="FTO65" s="173"/>
      <c r="FTP65" s="173"/>
      <c r="FTQ65" s="173"/>
      <c r="FTR65" s="173"/>
      <c r="FTS65" s="173"/>
      <c r="FTT65" s="173"/>
      <c r="FTU65" s="173"/>
      <c r="FTV65" s="173"/>
      <c r="FTW65" s="173"/>
      <c r="FTX65" s="173"/>
      <c r="FTY65" s="173"/>
      <c r="FTZ65" s="173"/>
      <c r="FUA65" s="173"/>
      <c r="FUB65" s="173"/>
      <c r="FUC65" s="173"/>
      <c r="FUD65" s="173"/>
      <c r="FUE65" s="173"/>
      <c r="FUF65" s="173"/>
      <c r="FUG65" s="173"/>
      <c r="FUH65" s="173"/>
      <c r="FUI65" s="173"/>
      <c r="FUJ65" s="173"/>
      <c r="FUK65" s="173"/>
      <c r="FUL65" s="173"/>
      <c r="FUM65" s="173"/>
      <c r="FUN65" s="173"/>
      <c r="FUO65" s="173"/>
      <c r="FUP65" s="173"/>
      <c r="FUQ65" s="173"/>
      <c r="FUR65" s="173"/>
      <c r="FUS65" s="173"/>
      <c r="FUT65" s="173"/>
      <c r="FUU65" s="173"/>
      <c r="FUV65" s="173"/>
      <c r="FUW65" s="173"/>
      <c r="FUX65" s="173"/>
      <c r="FUY65" s="173"/>
      <c r="FUZ65" s="173"/>
      <c r="FVA65" s="173"/>
      <c r="FVB65" s="173"/>
      <c r="FVC65" s="173"/>
      <c r="FVD65" s="173"/>
      <c r="FVE65" s="173"/>
      <c r="FVF65" s="173"/>
      <c r="FVG65" s="173"/>
      <c r="FVH65" s="173"/>
      <c r="FVI65" s="173"/>
      <c r="FVJ65" s="173"/>
      <c r="FVK65" s="173"/>
      <c r="FVL65" s="173"/>
      <c r="FVM65" s="173"/>
      <c r="FVN65" s="173"/>
      <c r="FVO65" s="173"/>
      <c r="FVP65" s="173"/>
      <c r="FVQ65" s="173"/>
      <c r="FVR65" s="173"/>
      <c r="FVS65" s="173"/>
      <c r="FVT65" s="173"/>
      <c r="FVU65" s="173"/>
      <c r="FVV65" s="173"/>
      <c r="FVW65" s="173"/>
      <c r="FVX65" s="173"/>
      <c r="FVY65" s="173"/>
      <c r="FVZ65" s="173"/>
      <c r="FWA65" s="173"/>
      <c r="FWB65" s="173"/>
      <c r="FWC65" s="173"/>
      <c r="FWD65" s="173"/>
      <c r="FWE65" s="173"/>
      <c r="FWF65" s="173"/>
      <c r="FWG65" s="173"/>
      <c r="FWH65" s="173"/>
      <c r="FWI65" s="173"/>
      <c r="FWJ65" s="173"/>
      <c r="FWK65" s="173"/>
      <c r="FWL65" s="173"/>
      <c r="FWM65" s="173"/>
      <c r="FWN65" s="173"/>
      <c r="FWO65" s="173"/>
      <c r="FWP65" s="173"/>
      <c r="FWQ65" s="173"/>
      <c r="FWR65" s="173"/>
      <c r="FWS65" s="173"/>
      <c r="FWT65" s="173"/>
      <c r="FWU65" s="173"/>
      <c r="FWV65" s="173"/>
      <c r="FWW65" s="173"/>
      <c r="FWX65" s="173"/>
      <c r="FWY65" s="173"/>
      <c r="FWZ65" s="173"/>
      <c r="FXA65" s="173"/>
      <c r="FXB65" s="173"/>
      <c r="FXC65" s="173"/>
      <c r="FXD65" s="173"/>
      <c r="FXE65" s="173"/>
      <c r="FXF65" s="173"/>
      <c r="FXG65" s="173"/>
      <c r="FXH65" s="173"/>
      <c r="FXI65" s="173"/>
      <c r="FXJ65" s="173"/>
      <c r="FXK65" s="173"/>
      <c r="FXL65" s="173"/>
      <c r="FXM65" s="173"/>
      <c r="FXN65" s="173"/>
      <c r="FXO65" s="173"/>
      <c r="FXP65" s="173"/>
      <c r="FXQ65" s="173"/>
      <c r="FXR65" s="173"/>
      <c r="FXS65" s="173"/>
      <c r="FXT65" s="173"/>
      <c r="FXU65" s="173"/>
      <c r="FXV65" s="173"/>
      <c r="FXW65" s="173"/>
      <c r="FXX65" s="173"/>
      <c r="FXY65" s="173"/>
      <c r="FXZ65" s="173"/>
      <c r="FYA65" s="173"/>
      <c r="FYB65" s="173"/>
      <c r="FYC65" s="173"/>
      <c r="FYD65" s="173"/>
      <c r="FYE65" s="173"/>
      <c r="FYF65" s="173"/>
      <c r="FYG65" s="173"/>
      <c r="FYH65" s="173"/>
      <c r="FYI65" s="173"/>
      <c r="FYJ65" s="173"/>
      <c r="FYK65" s="173"/>
      <c r="FYL65" s="173"/>
      <c r="FYM65" s="173"/>
      <c r="FYN65" s="173"/>
      <c r="FYO65" s="173"/>
      <c r="FYP65" s="173"/>
      <c r="FYQ65" s="173"/>
      <c r="FYR65" s="173"/>
      <c r="FYS65" s="173"/>
      <c r="FYT65" s="173"/>
      <c r="FYU65" s="173"/>
      <c r="FYV65" s="173"/>
      <c r="FYW65" s="173"/>
      <c r="FYX65" s="173"/>
      <c r="FYY65" s="173"/>
      <c r="FYZ65" s="173"/>
      <c r="FZA65" s="173"/>
      <c r="FZB65" s="173"/>
      <c r="FZC65" s="173"/>
      <c r="FZD65" s="173"/>
      <c r="FZE65" s="173"/>
      <c r="FZF65" s="173"/>
      <c r="FZG65" s="173"/>
      <c r="FZH65" s="173"/>
      <c r="FZI65" s="173"/>
      <c r="FZJ65" s="173"/>
      <c r="FZK65" s="173"/>
      <c r="FZL65" s="173"/>
      <c r="FZM65" s="173"/>
      <c r="FZN65" s="173"/>
      <c r="FZO65" s="173"/>
      <c r="FZP65" s="173"/>
      <c r="FZQ65" s="173"/>
      <c r="FZR65" s="173"/>
      <c r="FZS65" s="173"/>
      <c r="FZT65" s="173"/>
      <c r="FZU65" s="173"/>
      <c r="FZV65" s="173"/>
      <c r="FZW65" s="173"/>
      <c r="FZX65" s="173"/>
      <c r="FZY65" s="173"/>
      <c r="FZZ65" s="173"/>
      <c r="GAA65" s="173"/>
      <c r="GAB65" s="173"/>
      <c r="GAC65" s="173"/>
      <c r="GAD65" s="173"/>
      <c r="GAE65" s="173"/>
      <c r="GAF65" s="173"/>
      <c r="GAG65" s="173"/>
      <c r="GAH65" s="173"/>
      <c r="GAI65" s="173"/>
      <c r="GAJ65" s="173"/>
      <c r="GAK65" s="173"/>
      <c r="GAL65" s="173"/>
      <c r="GAM65" s="173"/>
      <c r="GAN65" s="173"/>
      <c r="GAO65" s="173"/>
      <c r="GAP65" s="173"/>
      <c r="GAQ65" s="173"/>
      <c r="GAR65" s="173"/>
      <c r="GAS65" s="173"/>
      <c r="GAT65" s="173"/>
      <c r="GAU65" s="173"/>
      <c r="GAV65" s="173"/>
      <c r="GAW65" s="173"/>
      <c r="GAX65" s="173"/>
      <c r="GAY65" s="173"/>
      <c r="GAZ65" s="173"/>
      <c r="GBA65" s="173"/>
      <c r="GBB65" s="173"/>
      <c r="GBC65" s="173"/>
      <c r="GBD65" s="173"/>
      <c r="GBE65" s="173"/>
      <c r="GBF65" s="173"/>
      <c r="GBG65" s="173"/>
      <c r="GBH65" s="173"/>
      <c r="GBI65" s="173"/>
      <c r="GBJ65" s="173"/>
      <c r="GBK65" s="173"/>
      <c r="GBL65" s="173"/>
      <c r="GBM65" s="173"/>
      <c r="GBN65" s="173"/>
      <c r="GBO65" s="173"/>
      <c r="GBP65" s="173"/>
      <c r="GBQ65" s="173"/>
      <c r="GBR65" s="173"/>
      <c r="GBS65" s="173"/>
      <c r="GBT65" s="173"/>
      <c r="GBU65" s="173"/>
      <c r="GBV65" s="173"/>
      <c r="GBW65" s="173"/>
      <c r="GBX65" s="173"/>
      <c r="GBY65" s="173"/>
      <c r="GBZ65" s="173"/>
      <c r="GCA65" s="173"/>
      <c r="GCB65" s="173"/>
      <c r="GCC65" s="173"/>
      <c r="GCD65" s="173"/>
      <c r="GCE65" s="173"/>
      <c r="GCF65" s="173"/>
      <c r="GCG65" s="173"/>
      <c r="GCH65" s="173"/>
      <c r="GCI65" s="173"/>
      <c r="GCJ65" s="173"/>
      <c r="GCK65" s="173"/>
      <c r="GCL65" s="173"/>
      <c r="GCM65" s="173"/>
      <c r="GCN65" s="173"/>
      <c r="GCO65" s="173"/>
      <c r="GCP65" s="173"/>
      <c r="GCQ65" s="173"/>
      <c r="GCR65" s="173"/>
      <c r="GCS65" s="173"/>
      <c r="GCT65" s="173"/>
      <c r="GCU65" s="173"/>
      <c r="GCV65" s="173"/>
      <c r="GCW65" s="173"/>
      <c r="GCX65" s="173"/>
      <c r="GCY65" s="173"/>
      <c r="GCZ65" s="173"/>
      <c r="GDA65" s="173"/>
      <c r="GDB65" s="173"/>
      <c r="GDC65" s="173"/>
      <c r="GDD65" s="173"/>
      <c r="GDE65" s="173"/>
      <c r="GDF65" s="173"/>
      <c r="GDG65" s="173"/>
      <c r="GDH65" s="173"/>
      <c r="GDI65" s="173"/>
      <c r="GDJ65" s="173"/>
      <c r="GDK65" s="173"/>
      <c r="GDL65" s="173"/>
      <c r="GDM65" s="173"/>
      <c r="GDN65" s="173"/>
      <c r="GDO65" s="173"/>
      <c r="GDP65" s="173"/>
      <c r="GDQ65" s="173"/>
      <c r="GDR65" s="173"/>
      <c r="GDS65" s="173"/>
      <c r="GDT65" s="173"/>
      <c r="GDU65" s="173"/>
      <c r="GDV65" s="173"/>
      <c r="GDW65" s="173"/>
      <c r="GDX65" s="173"/>
      <c r="GDY65" s="173"/>
      <c r="GDZ65" s="173"/>
      <c r="GEA65" s="173"/>
      <c r="GEB65" s="173"/>
      <c r="GEC65" s="173"/>
      <c r="GED65" s="173"/>
      <c r="GEE65" s="173"/>
      <c r="GEF65" s="173"/>
      <c r="GEG65" s="173"/>
      <c r="GEH65" s="173"/>
      <c r="GEI65" s="173"/>
      <c r="GEJ65" s="173"/>
      <c r="GEK65" s="173"/>
      <c r="GEL65" s="173"/>
      <c r="GEM65" s="173"/>
      <c r="GEN65" s="173"/>
      <c r="GEO65" s="173"/>
      <c r="GEP65" s="173"/>
      <c r="GEQ65" s="173"/>
      <c r="GER65" s="173"/>
      <c r="GES65" s="173"/>
      <c r="GET65" s="173"/>
      <c r="GEU65" s="173"/>
      <c r="GEV65" s="173"/>
      <c r="GEW65" s="173"/>
      <c r="GEX65" s="173"/>
      <c r="GEY65" s="173"/>
      <c r="GEZ65" s="173"/>
      <c r="GFA65" s="173"/>
      <c r="GFB65" s="173"/>
      <c r="GFC65" s="173"/>
      <c r="GFD65" s="173"/>
      <c r="GFE65" s="173"/>
      <c r="GFF65" s="173"/>
      <c r="GFG65" s="173"/>
      <c r="GFH65" s="173"/>
      <c r="GFI65" s="173"/>
      <c r="GFJ65" s="173"/>
      <c r="GFK65" s="173"/>
      <c r="GFL65" s="173"/>
      <c r="GFM65" s="173"/>
      <c r="GFN65" s="173"/>
      <c r="GFO65" s="173"/>
      <c r="GFP65" s="173"/>
      <c r="GFQ65" s="173"/>
      <c r="GFR65" s="173"/>
      <c r="GFS65" s="173"/>
      <c r="GFT65" s="173"/>
      <c r="GFU65" s="173"/>
      <c r="GFV65" s="173"/>
      <c r="GFW65" s="173"/>
      <c r="GFX65" s="173"/>
      <c r="GFY65" s="173"/>
      <c r="GFZ65" s="173"/>
      <c r="GGA65" s="173"/>
      <c r="GGB65" s="173"/>
      <c r="GGC65" s="173"/>
      <c r="GGD65" s="173"/>
      <c r="GGE65" s="173"/>
      <c r="GGF65" s="173"/>
      <c r="GGG65" s="173"/>
      <c r="GGH65" s="173"/>
      <c r="GGI65" s="173"/>
      <c r="GGJ65" s="173"/>
      <c r="GGK65" s="173"/>
      <c r="GGL65" s="173"/>
      <c r="GGM65" s="173"/>
      <c r="GGN65" s="173"/>
      <c r="GGO65" s="173"/>
      <c r="GGP65" s="173"/>
      <c r="GGQ65" s="173"/>
      <c r="GGR65" s="173"/>
      <c r="GGS65" s="173"/>
      <c r="GGT65" s="173"/>
      <c r="GGU65" s="173"/>
      <c r="GGV65" s="173"/>
      <c r="GGW65" s="173"/>
      <c r="GGX65" s="173"/>
      <c r="GGY65" s="173"/>
      <c r="GGZ65" s="173"/>
      <c r="GHA65" s="173"/>
      <c r="GHB65" s="173"/>
      <c r="GHC65" s="173"/>
      <c r="GHD65" s="173"/>
      <c r="GHE65" s="173"/>
      <c r="GHF65" s="173"/>
      <c r="GHG65" s="173"/>
      <c r="GHH65" s="173"/>
      <c r="GHI65" s="173"/>
      <c r="GHJ65" s="173"/>
      <c r="GHK65" s="173"/>
      <c r="GHL65" s="173"/>
      <c r="GHM65" s="173"/>
      <c r="GHN65" s="173"/>
      <c r="GHO65" s="173"/>
      <c r="GHP65" s="173"/>
      <c r="GHQ65" s="173"/>
      <c r="GHR65" s="173"/>
      <c r="GHS65" s="173"/>
      <c r="GHT65" s="173"/>
      <c r="GHU65" s="173"/>
      <c r="GHV65" s="173"/>
      <c r="GHW65" s="173"/>
      <c r="GHX65" s="173"/>
      <c r="GHY65" s="173"/>
      <c r="GHZ65" s="173"/>
      <c r="GIA65" s="173"/>
      <c r="GIB65" s="173"/>
      <c r="GIC65" s="173"/>
      <c r="GID65" s="173"/>
      <c r="GIE65" s="173"/>
      <c r="GIF65" s="173"/>
      <c r="GIG65" s="173"/>
      <c r="GIH65" s="173"/>
      <c r="GII65" s="173"/>
      <c r="GIJ65" s="173"/>
      <c r="GIK65" s="173"/>
      <c r="GIL65" s="173"/>
      <c r="GIM65" s="173"/>
      <c r="GIN65" s="173"/>
      <c r="GIO65" s="173"/>
      <c r="GIP65" s="173"/>
      <c r="GIQ65" s="173"/>
      <c r="GIR65" s="173"/>
      <c r="GIS65" s="173"/>
      <c r="GIT65" s="173"/>
      <c r="GIU65" s="173"/>
      <c r="GIV65" s="173"/>
      <c r="GIW65" s="173"/>
      <c r="GIX65" s="173"/>
      <c r="GIY65" s="173"/>
      <c r="GIZ65" s="173"/>
      <c r="GJA65" s="173"/>
      <c r="GJB65" s="173"/>
      <c r="GJC65" s="173"/>
      <c r="GJD65" s="173"/>
      <c r="GJE65" s="173"/>
      <c r="GJF65" s="173"/>
      <c r="GJG65" s="173"/>
      <c r="GJH65" s="173"/>
      <c r="GJI65" s="173"/>
      <c r="GJJ65" s="173"/>
      <c r="GJK65" s="173"/>
      <c r="GJL65" s="173"/>
      <c r="GJM65" s="173"/>
      <c r="GJN65" s="173"/>
      <c r="GJO65" s="173"/>
      <c r="GJP65" s="173"/>
      <c r="GJQ65" s="173"/>
      <c r="GJR65" s="173"/>
      <c r="GJS65" s="173"/>
      <c r="GJT65" s="173"/>
      <c r="GJU65" s="173"/>
      <c r="GJV65" s="173"/>
      <c r="GJW65" s="173"/>
      <c r="GJX65" s="173"/>
      <c r="GJY65" s="173"/>
      <c r="GJZ65" s="173"/>
      <c r="GKA65" s="173"/>
      <c r="GKB65" s="173"/>
      <c r="GKC65" s="173"/>
      <c r="GKD65" s="173"/>
      <c r="GKE65" s="173"/>
      <c r="GKF65" s="173"/>
      <c r="GKG65" s="173"/>
      <c r="GKH65" s="173"/>
      <c r="GKI65" s="173"/>
      <c r="GKJ65" s="173"/>
      <c r="GKK65" s="173"/>
      <c r="GKL65" s="173"/>
      <c r="GKM65" s="173"/>
      <c r="GKN65" s="173"/>
      <c r="GKO65" s="173"/>
      <c r="GKP65" s="173"/>
      <c r="GKQ65" s="173"/>
      <c r="GKR65" s="173"/>
      <c r="GKS65" s="173"/>
      <c r="GKT65" s="173"/>
      <c r="GKU65" s="173"/>
      <c r="GKV65" s="173"/>
      <c r="GKW65" s="173"/>
      <c r="GKX65" s="173"/>
      <c r="GKY65" s="173"/>
      <c r="GKZ65" s="173"/>
      <c r="GLA65" s="173"/>
      <c r="GLB65" s="173"/>
      <c r="GLC65" s="173"/>
      <c r="GLD65" s="173"/>
      <c r="GLE65" s="173"/>
      <c r="GLF65" s="173"/>
      <c r="GLG65" s="173"/>
      <c r="GLH65" s="173"/>
      <c r="GLI65" s="173"/>
      <c r="GLJ65" s="173"/>
      <c r="GLK65" s="173"/>
      <c r="GLL65" s="173"/>
      <c r="GLM65" s="173"/>
      <c r="GLN65" s="173"/>
      <c r="GLO65" s="173"/>
      <c r="GLP65" s="173"/>
      <c r="GLQ65" s="173"/>
      <c r="GLR65" s="173"/>
      <c r="GLS65" s="173"/>
      <c r="GLT65" s="173"/>
      <c r="GLU65" s="173"/>
      <c r="GLV65" s="173"/>
      <c r="GLW65" s="173"/>
      <c r="GLX65" s="173"/>
      <c r="GLY65" s="173"/>
      <c r="GLZ65" s="173"/>
      <c r="GMA65" s="173"/>
      <c r="GMB65" s="173"/>
      <c r="GMC65" s="173"/>
      <c r="GMD65" s="173"/>
      <c r="GME65" s="173"/>
      <c r="GMF65" s="173"/>
      <c r="GMG65" s="173"/>
      <c r="GMH65" s="173"/>
      <c r="GMI65" s="173"/>
      <c r="GMJ65" s="173"/>
      <c r="GMK65" s="173"/>
      <c r="GML65" s="173"/>
      <c r="GMM65" s="173"/>
      <c r="GMN65" s="173"/>
      <c r="GMO65" s="173"/>
      <c r="GMP65" s="173"/>
      <c r="GMQ65" s="173"/>
      <c r="GMR65" s="173"/>
      <c r="GMS65" s="173"/>
      <c r="GMT65" s="173"/>
      <c r="GMU65" s="173"/>
      <c r="GMV65" s="173"/>
      <c r="GMW65" s="173"/>
      <c r="GMX65" s="173"/>
      <c r="GMY65" s="173"/>
      <c r="GMZ65" s="173"/>
      <c r="GNA65" s="173"/>
      <c r="GNB65" s="173"/>
      <c r="GNC65" s="173"/>
      <c r="GND65" s="173"/>
      <c r="GNE65" s="173"/>
      <c r="GNF65" s="173"/>
      <c r="GNG65" s="173"/>
      <c r="GNH65" s="173"/>
      <c r="GNI65" s="173"/>
      <c r="GNJ65" s="173"/>
      <c r="GNK65" s="173"/>
      <c r="GNL65" s="173"/>
      <c r="GNM65" s="173"/>
      <c r="GNN65" s="173"/>
      <c r="GNO65" s="173"/>
      <c r="GNP65" s="173"/>
      <c r="GNQ65" s="173"/>
      <c r="GNR65" s="173"/>
      <c r="GNS65" s="173"/>
      <c r="GNT65" s="173"/>
      <c r="GNU65" s="173"/>
      <c r="GNV65" s="173"/>
      <c r="GNW65" s="173"/>
      <c r="GNX65" s="173"/>
      <c r="GNY65" s="173"/>
      <c r="GNZ65" s="173"/>
      <c r="GOA65" s="173"/>
      <c r="GOB65" s="173"/>
      <c r="GOC65" s="173"/>
      <c r="GOD65" s="173"/>
      <c r="GOE65" s="173"/>
      <c r="GOF65" s="173"/>
      <c r="GOG65" s="173"/>
      <c r="GOH65" s="173"/>
      <c r="GOI65" s="173"/>
      <c r="GOJ65" s="173"/>
      <c r="GOK65" s="173"/>
      <c r="GOL65" s="173"/>
      <c r="GOM65" s="173"/>
      <c r="GON65" s="173"/>
      <c r="GOO65" s="173"/>
      <c r="GOP65" s="173"/>
      <c r="GOQ65" s="173"/>
      <c r="GOR65" s="173"/>
      <c r="GOS65" s="173"/>
      <c r="GOT65" s="173"/>
      <c r="GOU65" s="173"/>
      <c r="GOV65" s="173"/>
      <c r="GOW65" s="173"/>
      <c r="GOX65" s="173"/>
      <c r="GOY65" s="173"/>
      <c r="GOZ65" s="173"/>
      <c r="GPA65" s="173"/>
      <c r="GPB65" s="173"/>
      <c r="GPC65" s="173"/>
      <c r="GPD65" s="173"/>
      <c r="GPE65" s="173"/>
      <c r="GPF65" s="173"/>
      <c r="GPG65" s="173"/>
      <c r="GPH65" s="173"/>
      <c r="GPI65" s="173"/>
      <c r="GPJ65" s="173"/>
      <c r="GPK65" s="173"/>
      <c r="GPL65" s="173"/>
      <c r="GPM65" s="173"/>
      <c r="GPN65" s="173"/>
      <c r="GPO65" s="173"/>
      <c r="GPP65" s="173"/>
      <c r="GPQ65" s="173"/>
      <c r="GPR65" s="173"/>
      <c r="GPS65" s="173"/>
      <c r="GPT65" s="173"/>
      <c r="GPU65" s="173"/>
      <c r="GPV65" s="173"/>
      <c r="GPW65" s="173"/>
      <c r="GPX65" s="173"/>
      <c r="GPY65" s="173"/>
      <c r="GPZ65" s="173"/>
      <c r="GQA65" s="173"/>
      <c r="GQB65" s="173"/>
      <c r="GQC65" s="173"/>
      <c r="GQD65" s="173"/>
      <c r="GQE65" s="173"/>
      <c r="GQF65" s="173"/>
      <c r="GQG65" s="173"/>
      <c r="GQH65" s="173"/>
      <c r="GQI65" s="173"/>
      <c r="GQJ65" s="173"/>
      <c r="GQK65" s="173"/>
      <c r="GQL65" s="173"/>
      <c r="GQM65" s="173"/>
      <c r="GQN65" s="173"/>
      <c r="GQO65" s="173"/>
      <c r="GQP65" s="173"/>
      <c r="GQQ65" s="173"/>
      <c r="GQR65" s="173"/>
      <c r="GQS65" s="173"/>
      <c r="GQT65" s="173"/>
      <c r="GQU65" s="173"/>
      <c r="GQV65" s="173"/>
      <c r="GQW65" s="173"/>
      <c r="GQX65" s="173"/>
      <c r="GQY65" s="173"/>
      <c r="GQZ65" s="173"/>
      <c r="GRA65" s="173"/>
      <c r="GRB65" s="173"/>
      <c r="GRC65" s="173"/>
      <c r="GRD65" s="173"/>
      <c r="GRE65" s="173"/>
      <c r="GRF65" s="173"/>
      <c r="GRG65" s="173"/>
      <c r="GRH65" s="173"/>
      <c r="GRI65" s="173"/>
      <c r="GRJ65" s="173"/>
      <c r="GRK65" s="173"/>
      <c r="GRL65" s="173"/>
      <c r="GRM65" s="173"/>
      <c r="GRN65" s="173"/>
      <c r="GRO65" s="173"/>
      <c r="GRP65" s="173"/>
      <c r="GRQ65" s="173"/>
      <c r="GRR65" s="173"/>
      <c r="GRS65" s="173"/>
      <c r="GRT65" s="173"/>
      <c r="GRU65" s="173"/>
      <c r="GRV65" s="173"/>
      <c r="GRW65" s="173"/>
      <c r="GRX65" s="173"/>
      <c r="GRY65" s="173"/>
      <c r="GRZ65" s="173"/>
      <c r="GSA65" s="173"/>
      <c r="GSB65" s="173"/>
      <c r="GSC65" s="173"/>
      <c r="GSD65" s="173"/>
      <c r="GSE65" s="173"/>
      <c r="GSF65" s="173"/>
      <c r="GSG65" s="173"/>
      <c r="GSH65" s="173"/>
      <c r="GSI65" s="173"/>
      <c r="GSJ65" s="173"/>
      <c r="GSK65" s="173"/>
      <c r="GSL65" s="173"/>
      <c r="GSM65" s="173"/>
      <c r="GSN65" s="173"/>
      <c r="GSO65" s="173"/>
      <c r="GSP65" s="173"/>
      <c r="GSQ65" s="173"/>
      <c r="GSR65" s="173"/>
      <c r="GSS65" s="173"/>
      <c r="GST65" s="173"/>
      <c r="GSU65" s="173"/>
      <c r="GSV65" s="173"/>
      <c r="GSW65" s="173"/>
      <c r="GSX65" s="173"/>
      <c r="GSY65" s="173"/>
      <c r="GSZ65" s="173"/>
      <c r="GTA65" s="173"/>
      <c r="GTB65" s="173"/>
      <c r="GTC65" s="173"/>
      <c r="GTD65" s="173"/>
      <c r="GTE65" s="173"/>
      <c r="GTF65" s="173"/>
      <c r="GTG65" s="173"/>
      <c r="GTH65" s="173"/>
      <c r="GTI65" s="173"/>
      <c r="GTJ65" s="173"/>
      <c r="GTK65" s="173"/>
      <c r="GTL65" s="173"/>
      <c r="GTM65" s="173"/>
      <c r="GTN65" s="173"/>
      <c r="GTO65" s="173"/>
      <c r="GTP65" s="173"/>
      <c r="GTQ65" s="173"/>
      <c r="GTR65" s="173"/>
      <c r="GTS65" s="173"/>
      <c r="GTT65" s="173"/>
      <c r="GTU65" s="173"/>
      <c r="GTV65" s="173"/>
      <c r="GTW65" s="173"/>
      <c r="GTX65" s="173"/>
      <c r="GTY65" s="173"/>
      <c r="GTZ65" s="173"/>
      <c r="GUA65" s="173"/>
      <c r="GUB65" s="173"/>
      <c r="GUC65" s="173"/>
      <c r="GUD65" s="173"/>
      <c r="GUE65" s="173"/>
      <c r="GUF65" s="173"/>
      <c r="GUG65" s="173"/>
      <c r="GUH65" s="173"/>
      <c r="GUI65" s="173"/>
      <c r="GUJ65" s="173"/>
      <c r="GUK65" s="173"/>
      <c r="GUL65" s="173"/>
      <c r="GUM65" s="173"/>
      <c r="GUN65" s="173"/>
      <c r="GUO65" s="173"/>
      <c r="GUP65" s="173"/>
      <c r="GUQ65" s="173"/>
      <c r="GUR65" s="173"/>
      <c r="GUS65" s="173"/>
      <c r="GUT65" s="173"/>
      <c r="GUU65" s="173"/>
      <c r="GUV65" s="173"/>
      <c r="GUW65" s="173"/>
      <c r="GUX65" s="173"/>
      <c r="GUY65" s="173"/>
      <c r="GUZ65" s="173"/>
      <c r="GVA65" s="173"/>
      <c r="GVB65" s="173"/>
      <c r="GVC65" s="173"/>
      <c r="GVD65" s="173"/>
      <c r="GVE65" s="173"/>
      <c r="GVF65" s="173"/>
      <c r="GVG65" s="173"/>
      <c r="GVH65" s="173"/>
      <c r="GVI65" s="173"/>
      <c r="GVJ65" s="173"/>
      <c r="GVK65" s="173"/>
      <c r="GVL65" s="173"/>
      <c r="GVM65" s="173"/>
      <c r="GVN65" s="173"/>
      <c r="GVO65" s="173"/>
      <c r="GVP65" s="173"/>
      <c r="GVQ65" s="173"/>
      <c r="GVR65" s="173"/>
      <c r="GVS65" s="173"/>
      <c r="GVT65" s="173"/>
      <c r="GVU65" s="173"/>
      <c r="GVV65" s="173"/>
      <c r="GVW65" s="173"/>
      <c r="GVX65" s="173"/>
      <c r="GVY65" s="173"/>
      <c r="GVZ65" s="173"/>
      <c r="GWA65" s="173"/>
      <c r="GWB65" s="173"/>
      <c r="GWC65" s="173"/>
      <c r="GWD65" s="173"/>
      <c r="GWE65" s="173"/>
      <c r="GWF65" s="173"/>
      <c r="GWG65" s="173"/>
      <c r="GWH65" s="173"/>
      <c r="GWI65" s="173"/>
      <c r="GWJ65" s="173"/>
      <c r="GWK65" s="173"/>
      <c r="GWL65" s="173"/>
      <c r="GWM65" s="173"/>
      <c r="GWN65" s="173"/>
      <c r="GWO65" s="173"/>
      <c r="GWP65" s="173"/>
      <c r="GWQ65" s="173"/>
      <c r="GWR65" s="173"/>
      <c r="GWS65" s="173"/>
      <c r="GWT65" s="173"/>
      <c r="GWU65" s="173"/>
      <c r="GWV65" s="173"/>
      <c r="GWW65" s="173"/>
      <c r="GWX65" s="173"/>
      <c r="GWY65" s="173"/>
      <c r="GWZ65" s="173"/>
      <c r="GXA65" s="173"/>
      <c r="GXB65" s="173"/>
      <c r="GXC65" s="173"/>
      <c r="GXD65" s="173"/>
      <c r="GXE65" s="173"/>
      <c r="GXF65" s="173"/>
      <c r="GXG65" s="173"/>
      <c r="GXH65" s="173"/>
      <c r="GXI65" s="173"/>
      <c r="GXJ65" s="173"/>
      <c r="GXK65" s="173"/>
      <c r="GXL65" s="173"/>
      <c r="GXM65" s="173"/>
      <c r="GXN65" s="173"/>
      <c r="GXO65" s="173"/>
      <c r="GXP65" s="173"/>
      <c r="GXQ65" s="173"/>
      <c r="GXR65" s="173"/>
      <c r="GXS65" s="173"/>
      <c r="GXT65" s="173"/>
      <c r="GXU65" s="173"/>
      <c r="GXV65" s="173"/>
      <c r="GXW65" s="173"/>
      <c r="GXX65" s="173"/>
      <c r="GXY65" s="173"/>
      <c r="GXZ65" s="173"/>
      <c r="GYA65" s="173"/>
      <c r="GYB65" s="173"/>
      <c r="GYC65" s="173"/>
      <c r="GYD65" s="173"/>
      <c r="GYE65" s="173"/>
      <c r="GYF65" s="173"/>
      <c r="GYG65" s="173"/>
      <c r="GYH65" s="173"/>
      <c r="GYI65" s="173"/>
      <c r="GYJ65" s="173"/>
      <c r="GYK65" s="173"/>
      <c r="GYL65" s="173"/>
      <c r="GYM65" s="173"/>
      <c r="GYN65" s="173"/>
      <c r="GYO65" s="173"/>
      <c r="GYP65" s="173"/>
      <c r="GYQ65" s="173"/>
      <c r="GYR65" s="173"/>
      <c r="GYS65" s="173"/>
      <c r="GYT65" s="173"/>
      <c r="GYU65" s="173"/>
      <c r="GYV65" s="173"/>
      <c r="GYW65" s="173"/>
      <c r="GYX65" s="173"/>
      <c r="GYY65" s="173"/>
      <c r="GYZ65" s="173"/>
      <c r="GZA65" s="173"/>
      <c r="GZB65" s="173"/>
      <c r="GZC65" s="173"/>
      <c r="GZD65" s="173"/>
      <c r="GZE65" s="173"/>
      <c r="GZF65" s="173"/>
      <c r="GZG65" s="173"/>
      <c r="GZH65" s="173"/>
      <c r="GZI65" s="173"/>
      <c r="GZJ65" s="173"/>
      <c r="GZK65" s="173"/>
      <c r="GZL65" s="173"/>
      <c r="GZM65" s="173"/>
      <c r="GZN65" s="173"/>
      <c r="GZO65" s="173"/>
      <c r="GZP65" s="173"/>
      <c r="GZQ65" s="173"/>
      <c r="GZR65" s="173"/>
      <c r="GZS65" s="173"/>
      <c r="GZT65" s="173"/>
      <c r="GZU65" s="173"/>
      <c r="GZV65" s="173"/>
      <c r="GZW65" s="173"/>
      <c r="GZX65" s="173"/>
      <c r="GZY65" s="173"/>
      <c r="GZZ65" s="173"/>
      <c r="HAA65" s="173"/>
      <c r="HAB65" s="173"/>
      <c r="HAC65" s="173"/>
      <c r="HAD65" s="173"/>
      <c r="HAE65" s="173"/>
      <c r="HAF65" s="173"/>
      <c r="HAG65" s="173"/>
      <c r="HAH65" s="173"/>
      <c r="HAI65" s="173"/>
      <c r="HAJ65" s="173"/>
      <c r="HAK65" s="173"/>
      <c r="HAL65" s="173"/>
      <c r="HAM65" s="173"/>
      <c r="HAN65" s="173"/>
      <c r="HAO65" s="173"/>
      <c r="HAP65" s="173"/>
      <c r="HAQ65" s="173"/>
      <c r="HAR65" s="173"/>
      <c r="HAS65" s="173"/>
      <c r="HAT65" s="173"/>
      <c r="HAU65" s="173"/>
      <c r="HAV65" s="173"/>
      <c r="HAW65" s="173"/>
      <c r="HAX65" s="173"/>
      <c r="HAY65" s="173"/>
      <c r="HAZ65" s="173"/>
      <c r="HBA65" s="173"/>
      <c r="HBB65" s="173"/>
      <c r="HBC65" s="173"/>
      <c r="HBD65" s="173"/>
      <c r="HBE65" s="173"/>
      <c r="HBF65" s="173"/>
      <c r="HBG65" s="173"/>
      <c r="HBH65" s="173"/>
      <c r="HBI65" s="173"/>
      <c r="HBJ65" s="173"/>
      <c r="HBK65" s="173"/>
      <c r="HBL65" s="173"/>
      <c r="HBM65" s="173"/>
      <c r="HBN65" s="173"/>
      <c r="HBO65" s="173"/>
      <c r="HBP65" s="173"/>
      <c r="HBQ65" s="173"/>
      <c r="HBR65" s="173"/>
      <c r="HBS65" s="173"/>
      <c r="HBT65" s="173"/>
      <c r="HBU65" s="173"/>
      <c r="HBV65" s="173"/>
      <c r="HBW65" s="173"/>
      <c r="HBX65" s="173"/>
      <c r="HBY65" s="173"/>
      <c r="HBZ65" s="173"/>
      <c r="HCA65" s="173"/>
      <c r="HCB65" s="173"/>
      <c r="HCC65" s="173"/>
      <c r="HCD65" s="173"/>
      <c r="HCE65" s="173"/>
      <c r="HCF65" s="173"/>
      <c r="HCG65" s="173"/>
      <c r="HCH65" s="173"/>
      <c r="HCI65" s="173"/>
      <c r="HCJ65" s="173"/>
      <c r="HCK65" s="173"/>
      <c r="HCL65" s="173"/>
      <c r="HCM65" s="173"/>
      <c r="HCN65" s="173"/>
      <c r="HCO65" s="173"/>
      <c r="HCP65" s="173"/>
      <c r="HCQ65" s="173"/>
      <c r="HCR65" s="173"/>
      <c r="HCS65" s="173"/>
      <c r="HCT65" s="173"/>
      <c r="HCU65" s="173"/>
      <c r="HCV65" s="173"/>
      <c r="HCW65" s="173"/>
      <c r="HCX65" s="173"/>
      <c r="HCY65" s="173"/>
      <c r="HCZ65" s="173"/>
      <c r="HDA65" s="173"/>
      <c r="HDB65" s="173"/>
      <c r="HDC65" s="173"/>
      <c r="HDD65" s="173"/>
      <c r="HDE65" s="173"/>
      <c r="HDF65" s="173"/>
      <c r="HDG65" s="173"/>
      <c r="HDH65" s="173"/>
      <c r="HDI65" s="173"/>
      <c r="HDJ65" s="173"/>
      <c r="HDK65" s="173"/>
      <c r="HDL65" s="173"/>
      <c r="HDM65" s="173"/>
      <c r="HDN65" s="173"/>
      <c r="HDO65" s="173"/>
      <c r="HDP65" s="173"/>
      <c r="HDQ65" s="173"/>
      <c r="HDR65" s="173"/>
      <c r="HDS65" s="173"/>
      <c r="HDT65" s="173"/>
      <c r="HDU65" s="173"/>
      <c r="HDV65" s="173"/>
      <c r="HDW65" s="173"/>
      <c r="HDX65" s="173"/>
      <c r="HDY65" s="173"/>
      <c r="HDZ65" s="173"/>
      <c r="HEA65" s="173"/>
      <c r="HEB65" s="173"/>
      <c r="HEC65" s="173"/>
      <c r="HED65" s="173"/>
      <c r="HEE65" s="173"/>
      <c r="HEF65" s="173"/>
      <c r="HEG65" s="173"/>
      <c r="HEH65" s="173"/>
      <c r="HEI65" s="173"/>
      <c r="HEJ65" s="173"/>
      <c r="HEK65" s="173"/>
      <c r="HEL65" s="173"/>
      <c r="HEM65" s="173"/>
      <c r="HEN65" s="173"/>
      <c r="HEO65" s="173"/>
      <c r="HEP65" s="173"/>
      <c r="HEQ65" s="173"/>
      <c r="HER65" s="173"/>
      <c r="HES65" s="173"/>
      <c r="HET65" s="173"/>
      <c r="HEU65" s="173"/>
      <c r="HEV65" s="173"/>
      <c r="HEW65" s="173"/>
      <c r="HEX65" s="173"/>
      <c r="HEY65" s="173"/>
      <c r="HEZ65" s="173"/>
      <c r="HFA65" s="173"/>
      <c r="HFB65" s="173"/>
      <c r="HFC65" s="173"/>
      <c r="HFD65" s="173"/>
      <c r="HFE65" s="173"/>
      <c r="HFF65" s="173"/>
      <c r="HFG65" s="173"/>
      <c r="HFH65" s="173"/>
      <c r="HFI65" s="173"/>
      <c r="HFJ65" s="173"/>
      <c r="HFK65" s="173"/>
      <c r="HFL65" s="173"/>
      <c r="HFM65" s="173"/>
      <c r="HFN65" s="173"/>
      <c r="HFO65" s="173"/>
      <c r="HFP65" s="173"/>
      <c r="HFQ65" s="173"/>
      <c r="HFR65" s="173"/>
      <c r="HFS65" s="173"/>
      <c r="HFT65" s="173"/>
      <c r="HFU65" s="173"/>
      <c r="HFV65" s="173"/>
      <c r="HFW65" s="173"/>
      <c r="HFX65" s="173"/>
      <c r="HFY65" s="173"/>
      <c r="HFZ65" s="173"/>
      <c r="HGA65" s="173"/>
      <c r="HGB65" s="173"/>
      <c r="HGC65" s="173"/>
      <c r="HGD65" s="173"/>
      <c r="HGE65" s="173"/>
      <c r="HGF65" s="173"/>
      <c r="HGG65" s="173"/>
      <c r="HGH65" s="173"/>
      <c r="HGI65" s="173"/>
      <c r="HGJ65" s="173"/>
      <c r="HGK65" s="173"/>
      <c r="HGL65" s="173"/>
      <c r="HGM65" s="173"/>
      <c r="HGN65" s="173"/>
      <c r="HGO65" s="173"/>
      <c r="HGP65" s="173"/>
      <c r="HGQ65" s="173"/>
      <c r="HGR65" s="173"/>
      <c r="HGS65" s="173"/>
      <c r="HGT65" s="173"/>
      <c r="HGU65" s="173"/>
      <c r="HGV65" s="173"/>
      <c r="HGW65" s="173"/>
      <c r="HGX65" s="173"/>
      <c r="HGY65" s="173"/>
      <c r="HGZ65" s="173"/>
      <c r="HHA65" s="173"/>
      <c r="HHB65" s="173"/>
      <c r="HHC65" s="173"/>
      <c r="HHD65" s="173"/>
      <c r="HHE65" s="173"/>
      <c r="HHF65" s="173"/>
      <c r="HHG65" s="173"/>
      <c r="HHH65" s="173"/>
      <c r="HHI65" s="173"/>
      <c r="HHJ65" s="173"/>
      <c r="HHK65" s="173"/>
      <c r="HHL65" s="173"/>
      <c r="HHM65" s="173"/>
      <c r="HHN65" s="173"/>
      <c r="HHO65" s="173"/>
      <c r="HHP65" s="173"/>
      <c r="HHQ65" s="173"/>
      <c r="HHR65" s="173"/>
      <c r="HHS65" s="173"/>
      <c r="HHT65" s="173"/>
      <c r="HHU65" s="173"/>
      <c r="HHV65" s="173"/>
      <c r="HHW65" s="173"/>
      <c r="HHX65" s="173"/>
      <c r="HHY65" s="173"/>
      <c r="HHZ65" s="173"/>
      <c r="HIA65" s="173"/>
      <c r="HIB65" s="173"/>
      <c r="HIC65" s="173"/>
      <c r="HID65" s="173"/>
      <c r="HIE65" s="173"/>
      <c r="HIF65" s="173"/>
      <c r="HIG65" s="173"/>
      <c r="HIH65" s="173"/>
      <c r="HII65" s="173"/>
      <c r="HIJ65" s="173"/>
      <c r="HIK65" s="173"/>
      <c r="HIL65" s="173"/>
      <c r="HIM65" s="173"/>
      <c r="HIN65" s="173"/>
      <c r="HIO65" s="173"/>
      <c r="HIP65" s="173"/>
      <c r="HIQ65" s="173"/>
      <c r="HIR65" s="173"/>
      <c r="HIS65" s="173"/>
      <c r="HIT65" s="173"/>
      <c r="HIU65" s="173"/>
      <c r="HIV65" s="173"/>
      <c r="HIW65" s="173"/>
      <c r="HIX65" s="173"/>
      <c r="HIY65" s="173"/>
      <c r="HIZ65" s="173"/>
      <c r="HJA65" s="173"/>
      <c r="HJB65" s="173"/>
      <c r="HJC65" s="173"/>
      <c r="HJD65" s="173"/>
      <c r="HJE65" s="173"/>
      <c r="HJF65" s="173"/>
      <c r="HJG65" s="173"/>
      <c r="HJH65" s="173"/>
      <c r="HJI65" s="173"/>
      <c r="HJJ65" s="173"/>
      <c r="HJK65" s="173"/>
      <c r="HJL65" s="173"/>
      <c r="HJM65" s="173"/>
      <c r="HJN65" s="173"/>
      <c r="HJO65" s="173"/>
      <c r="HJP65" s="173"/>
      <c r="HJQ65" s="173"/>
      <c r="HJR65" s="173"/>
      <c r="HJS65" s="173"/>
      <c r="HJT65" s="173"/>
      <c r="HJU65" s="173"/>
      <c r="HJV65" s="173"/>
      <c r="HJW65" s="173"/>
      <c r="HJX65" s="173"/>
      <c r="HJY65" s="173"/>
      <c r="HJZ65" s="173"/>
      <c r="HKA65" s="173"/>
      <c r="HKB65" s="173"/>
      <c r="HKC65" s="173"/>
      <c r="HKD65" s="173"/>
      <c r="HKE65" s="173"/>
      <c r="HKF65" s="173"/>
      <c r="HKG65" s="173"/>
      <c r="HKH65" s="173"/>
      <c r="HKI65" s="173"/>
      <c r="HKJ65" s="173"/>
      <c r="HKK65" s="173"/>
      <c r="HKL65" s="173"/>
      <c r="HKM65" s="173"/>
      <c r="HKN65" s="173"/>
      <c r="HKO65" s="173"/>
      <c r="HKP65" s="173"/>
      <c r="HKQ65" s="173"/>
      <c r="HKR65" s="173"/>
      <c r="HKS65" s="173"/>
      <c r="HKT65" s="173"/>
      <c r="HKU65" s="173"/>
      <c r="HKV65" s="173"/>
      <c r="HKW65" s="173"/>
      <c r="HKX65" s="173"/>
      <c r="HKY65" s="173"/>
      <c r="HKZ65" s="173"/>
      <c r="HLA65" s="173"/>
      <c r="HLB65" s="173"/>
      <c r="HLC65" s="173"/>
      <c r="HLD65" s="173"/>
      <c r="HLE65" s="173"/>
      <c r="HLF65" s="173"/>
      <c r="HLG65" s="173"/>
      <c r="HLH65" s="173"/>
      <c r="HLI65" s="173"/>
      <c r="HLJ65" s="173"/>
      <c r="HLK65" s="173"/>
      <c r="HLL65" s="173"/>
      <c r="HLM65" s="173"/>
      <c r="HLN65" s="173"/>
      <c r="HLO65" s="173"/>
      <c r="HLP65" s="173"/>
      <c r="HLQ65" s="173"/>
      <c r="HLR65" s="173"/>
      <c r="HLS65" s="173"/>
      <c r="HLT65" s="173"/>
      <c r="HLU65" s="173"/>
      <c r="HLV65" s="173"/>
      <c r="HLW65" s="173"/>
      <c r="HLX65" s="173"/>
      <c r="HLY65" s="173"/>
      <c r="HLZ65" s="173"/>
      <c r="HMA65" s="173"/>
      <c r="HMB65" s="173"/>
      <c r="HMC65" s="173"/>
      <c r="HMD65" s="173"/>
      <c r="HME65" s="173"/>
      <c r="HMF65" s="173"/>
      <c r="HMG65" s="173"/>
      <c r="HMH65" s="173"/>
      <c r="HMI65" s="173"/>
      <c r="HMJ65" s="173"/>
      <c r="HMK65" s="173"/>
      <c r="HML65" s="173"/>
      <c r="HMM65" s="173"/>
      <c r="HMN65" s="173"/>
      <c r="HMO65" s="173"/>
      <c r="HMP65" s="173"/>
      <c r="HMQ65" s="173"/>
      <c r="HMR65" s="173"/>
      <c r="HMS65" s="173"/>
      <c r="HMT65" s="173"/>
      <c r="HMU65" s="173"/>
      <c r="HMV65" s="173"/>
      <c r="HMW65" s="173"/>
      <c r="HMX65" s="173"/>
      <c r="HMY65" s="173"/>
      <c r="HMZ65" s="173"/>
      <c r="HNA65" s="173"/>
      <c r="HNB65" s="173"/>
      <c r="HNC65" s="173"/>
      <c r="HND65" s="173"/>
      <c r="HNE65" s="173"/>
      <c r="HNF65" s="173"/>
      <c r="HNG65" s="173"/>
      <c r="HNH65" s="173"/>
      <c r="HNI65" s="173"/>
      <c r="HNJ65" s="173"/>
      <c r="HNK65" s="173"/>
      <c r="HNL65" s="173"/>
      <c r="HNM65" s="173"/>
      <c r="HNN65" s="173"/>
      <c r="HNO65" s="173"/>
      <c r="HNP65" s="173"/>
      <c r="HNQ65" s="173"/>
      <c r="HNR65" s="173"/>
      <c r="HNS65" s="173"/>
      <c r="HNT65" s="173"/>
      <c r="HNU65" s="173"/>
      <c r="HNV65" s="173"/>
      <c r="HNW65" s="173"/>
      <c r="HNX65" s="173"/>
      <c r="HNY65" s="173"/>
      <c r="HNZ65" s="173"/>
      <c r="HOA65" s="173"/>
      <c r="HOB65" s="173"/>
      <c r="HOC65" s="173"/>
      <c r="HOD65" s="173"/>
      <c r="HOE65" s="173"/>
      <c r="HOF65" s="173"/>
      <c r="HOG65" s="173"/>
      <c r="HOH65" s="173"/>
      <c r="HOI65" s="173"/>
      <c r="HOJ65" s="173"/>
      <c r="HOK65" s="173"/>
      <c r="HOL65" s="173"/>
      <c r="HOM65" s="173"/>
      <c r="HON65" s="173"/>
      <c r="HOO65" s="173"/>
      <c r="HOP65" s="173"/>
      <c r="HOQ65" s="173"/>
      <c r="HOR65" s="173"/>
      <c r="HOS65" s="173"/>
      <c r="HOT65" s="173"/>
      <c r="HOU65" s="173"/>
      <c r="HOV65" s="173"/>
      <c r="HOW65" s="173"/>
      <c r="HOX65" s="173"/>
      <c r="HOY65" s="173"/>
      <c r="HOZ65" s="173"/>
      <c r="HPA65" s="173"/>
      <c r="HPB65" s="173"/>
      <c r="HPC65" s="173"/>
      <c r="HPD65" s="173"/>
      <c r="HPE65" s="173"/>
      <c r="HPF65" s="173"/>
      <c r="HPG65" s="173"/>
      <c r="HPH65" s="173"/>
      <c r="HPI65" s="173"/>
      <c r="HPJ65" s="173"/>
      <c r="HPK65" s="173"/>
      <c r="HPL65" s="173"/>
      <c r="HPM65" s="173"/>
      <c r="HPN65" s="173"/>
      <c r="HPO65" s="173"/>
      <c r="HPP65" s="173"/>
      <c r="HPQ65" s="173"/>
      <c r="HPR65" s="173"/>
      <c r="HPS65" s="173"/>
      <c r="HPT65" s="173"/>
      <c r="HPU65" s="173"/>
      <c r="HPV65" s="173"/>
      <c r="HPW65" s="173"/>
      <c r="HPX65" s="173"/>
      <c r="HPY65" s="173"/>
      <c r="HPZ65" s="173"/>
      <c r="HQA65" s="173"/>
      <c r="HQB65" s="173"/>
      <c r="HQC65" s="173"/>
      <c r="HQD65" s="173"/>
      <c r="HQE65" s="173"/>
      <c r="HQF65" s="173"/>
      <c r="HQG65" s="173"/>
      <c r="HQH65" s="173"/>
      <c r="HQI65" s="173"/>
      <c r="HQJ65" s="173"/>
      <c r="HQK65" s="173"/>
      <c r="HQL65" s="173"/>
      <c r="HQM65" s="173"/>
      <c r="HQN65" s="173"/>
      <c r="HQO65" s="173"/>
      <c r="HQP65" s="173"/>
      <c r="HQQ65" s="173"/>
      <c r="HQR65" s="173"/>
      <c r="HQS65" s="173"/>
      <c r="HQT65" s="173"/>
      <c r="HQU65" s="173"/>
      <c r="HQV65" s="173"/>
      <c r="HQW65" s="173"/>
      <c r="HQX65" s="173"/>
      <c r="HQY65" s="173"/>
      <c r="HQZ65" s="173"/>
      <c r="HRA65" s="173"/>
      <c r="HRB65" s="173"/>
      <c r="HRC65" s="173"/>
      <c r="HRD65" s="173"/>
      <c r="HRE65" s="173"/>
      <c r="HRF65" s="173"/>
      <c r="HRG65" s="173"/>
      <c r="HRH65" s="173"/>
      <c r="HRI65" s="173"/>
      <c r="HRJ65" s="173"/>
      <c r="HRK65" s="173"/>
      <c r="HRL65" s="173"/>
      <c r="HRM65" s="173"/>
      <c r="HRN65" s="173"/>
      <c r="HRO65" s="173"/>
      <c r="HRP65" s="173"/>
      <c r="HRQ65" s="173"/>
      <c r="HRR65" s="173"/>
      <c r="HRS65" s="173"/>
      <c r="HRT65" s="173"/>
      <c r="HRU65" s="173"/>
      <c r="HRV65" s="173"/>
      <c r="HRW65" s="173"/>
      <c r="HRX65" s="173"/>
      <c r="HRY65" s="173"/>
      <c r="HRZ65" s="173"/>
      <c r="HSA65" s="173"/>
      <c r="HSB65" s="173"/>
      <c r="HSC65" s="173"/>
      <c r="HSD65" s="173"/>
      <c r="HSE65" s="173"/>
      <c r="HSF65" s="173"/>
      <c r="HSG65" s="173"/>
      <c r="HSH65" s="173"/>
      <c r="HSI65" s="173"/>
      <c r="HSJ65" s="173"/>
      <c r="HSK65" s="173"/>
      <c r="HSL65" s="173"/>
      <c r="HSM65" s="173"/>
      <c r="HSN65" s="173"/>
      <c r="HSO65" s="173"/>
      <c r="HSP65" s="173"/>
      <c r="HSQ65" s="173"/>
      <c r="HSR65" s="173"/>
      <c r="HSS65" s="173"/>
      <c r="HST65" s="173"/>
      <c r="HSU65" s="173"/>
      <c r="HSV65" s="173"/>
      <c r="HSW65" s="173"/>
      <c r="HSX65" s="173"/>
      <c r="HSY65" s="173"/>
      <c r="HSZ65" s="173"/>
      <c r="HTA65" s="173"/>
      <c r="HTB65" s="173"/>
      <c r="HTC65" s="173"/>
      <c r="HTD65" s="173"/>
      <c r="HTE65" s="173"/>
      <c r="HTF65" s="173"/>
      <c r="HTG65" s="173"/>
      <c r="HTH65" s="173"/>
      <c r="HTI65" s="173"/>
      <c r="HTJ65" s="173"/>
      <c r="HTK65" s="173"/>
      <c r="HTL65" s="173"/>
      <c r="HTM65" s="173"/>
      <c r="HTN65" s="173"/>
      <c r="HTO65" s="173"/>
      <c r="HTP65" s="173"/>
      <c r="HTQ65" s="173"/>
      <c r="HTR65" s="173"/>
      <c r="HTS65" s="173"/>
      <c r="HTT65" s="173"/>
      <c r="HTU65" s="173"/>
      <c r="HTV65" s="173"/>
      <c r="HTW65" s="173"/>
      <c r="HTX65" s="173"/>
      <c r="HTY65" s="173"/>
      <c r="HTZ65" s="173"/>
      <c r="HUA65" s="173"/>
      <c r="HUB65" s="173"/>
      <c r="HUC65" s="173"/>
      <c r="HUD65" s="173"/>
      <c r="HUE65" s="173"/>
      <c r="HUF65" s="173"/>
      <c r="HUG65" s="173"/>
      <c r="HUH65" s="173"/>
      <c r="HUI65" s="173"/>
      <c r="HUJ65" s="173"/>
      <c r="HUK65" s="173"/>
      <c r="HUL65" s="173"/>
      <c r="HUM65" s="173"/>
      <c r="HUN65" s="173"/>
      <c r="HUO65" s="173"/>
      <c r="HUP65" s="173"/>
      <c r="HUQ65" s="173"/>
      <c r="HUR65" s="173"/>
      <c r="HUS65" s="173"/>
      <c r="HUT65" s="173"/>
      <c r="HUU65" s="173"/>
      <c r="HUV65" s="173"/>
      <c r="HUW65" s="173"/>
      <c r="HUX65" s="173"/>
      <c r="HUY65" s="173"/>
      <c r="HUZ65" s="173"/>
      <c r="HVA65" s="173"/>
      <c r="HVB65" s="173"/>
      <c r="HVC65" s="173"/>
      <c r="HVD65" s="173"/>
      <c r="HVE65" s="173"/>
      <c r="HVF65" s="173"/>
      <c r="HVG65" s="173"/>
      <c r="HVH65" s="173"/>
      <c r="HVI65" s="173"/>
      <c r="HVJ65" s="173"/>
      <c r="HVK65" s="173"/>
      <c r="HVL65" s="173"/>
      <c r="HVM65" s="173"/>
      <c r="HVN65" s="173"/>
      <c r="HVO65" s="173"/>
      <c r="HVP65" s="173"/>
      <c r="HVQ65" s="173"/>
      <c r="HVR65" s="173"/>
      <c r="HVS65" s="173"/>
      <c r="HVT65" s="173"/>
      <c r="HVU65" s="173"/>
      <c r="HVV65" s="173"/>
      <c r="HVW65" s="173"/>
      <c r="HVX65" s="173"/>
      <c r="HVY65" s="173"/>
      <c r="HVZ65" s="173"/>
      <c r="HWA65" s="173"/>
      <c r="HWB65" s="173"/>
      <c r="HWC65" s="173"/>
      <c r="HWD65" s="173"/>
      <c r="HWE65" s="173"/>
      <c r="HWF65" s="173"/>
      <c r="HWG65" s="173"/>
      <c r="HWH65" s="173"/>
      <c r="HWI65" s="173"/>
      <c r="HWJ65" s="173"/>
      <c r="HWK65" s="173"/>
      <c r="HWL65" s="173"/>
      <c r="HWM65" s="173"/>
      <c r="HWN65" s="173"/>
      <c r="HWO65" s="173"/>
      <c r="HWP65" s="173"/>
      <c r="HWQ65" s="173"/>
      <c r="HWR65" s="173"/>
      <c r="HWS65" s="173"/>
      <c r="HWT65" s="173"/>
      <c r="HWU65" s="173"/>
      <c r="HWV65" s="173"/>
      <c r="HWW65" s="173"/>
      <c r="HWX65" s="173"/>
      <c r="HWY65" s="173"/>
      <c r="HWZ65" s="173"/>
      <c r="HXA65" s="173"/>
      <c r="HXB65" s="173"/>
      <c r="HXC65" s="173"/>
      <c r="HXD65" s="173"/>
      <c r="HXE65" s="173"/>
      <c r="HXF65" s="173"/>
      <c r="HXG65" s="173"/>
      <c r="HXH65" s="173"/>
      <c r="HXI65" s="173"/>
      <c r="HXJ65" s="173"/>
      <c r="HXK65" s="173"/>
      <c r="HXL65" s="173"/>
      <c r="HXM65" s="173"/>
      <c r="HXN65" s="173"/>
      <c r="HXO65" s="173"/>
      <c r="HXP65" s="173"/>
      <c r="HXQ65" s="173"/>
      <c r="HXR65" s="173"/>
      <c r="HXS65" s="173"/>
      <c r="HXT65" s="173"/>
      <c r="HXU65" s="173"/>
      <c r="HXV65" s="173"/>
      <c r="HXW65" s="173"/>
      <c r="HXX65" s="173"/>
      <c r="HXY65" s="173"/>
      <c r="HXZ65" s="173"/>
      <c r="HYA65" s="173"/>
      <c r="HYB65" s="173"/>
      <c r="HYC65" s="173"/>
      <c r="HYD65" s="173"/>
      <c r="HYE65" s="173"/>
      <c r="HYF65" s="173"/>
      <c r="HYG65" s="173"/>
      <c r="HYH65" s="173"/>
      <c r="HYI65" s="173"/>
      <c r="HYJ65" s="173"/>
      <c r="HYK65" s="173"/>
      <c r="HYL65" s="173"/>
      <c r="HYM65" s="173"/>
      <c r="HYN65" s="173"/>
      <c r="HYO65" s="173"/>
      <c r="HYP65" s="173"/>
      <c r="HYQ65" s="173"/>
      <c r="HYR65" s="173"/>
      <c r="HYS65" s="173"/>
      <c r="HYT65" s="173"/>
      <c r="HYU65" s="173"/>
      <c r="HYV65" s="173"/>
      <c r="HYW65" s="173"/>
      <c r="HYX65" s="173"/>
      <c r="HYY65" s="173"/>
      <c r="HYZ65" s="173"/>
      <c r="HZA65" s="173"/>
      <c r="HZB65" s="173"/>
      <c r="HZC65" s="173"/>
      <c r="HZD65" s="173"/>
      <c r="HZE65" s="173"/>
      <c r="HZF65" s="173"/>
      <c r="HZG65" s="173"/>
      <c r="HZH65" s="173"/>
      <c r="HZI65" s="173"/>
      <c r="HZJ65" s="173"/>
      <c r="HZK65" s="173"/>
      <c r="HZL65" s="173"/>
      <c r="HZM65" s="173"/>
      <c r="HZN65" s="173"/>
      <c r="HZO65" s="173"/>
      <c r="HZP65" s="173"/>
      <c r="HZQ65" s="173"/>
      <c r="HZR65" s="173"/>
      <c r="HZS65" s="173"/>
      <c r="HZT65" s="173"/>
      <c r="HZU65" s="173"/>
      <c r="HZV65" s="173"/>
      <c r="HZW65" s="173"/>
      <c r="HZX65" s="173"/>
      <c r="HZY65" s="173"/>
      <c r="HZZ65" s="173"/>
      <c r="IAA65" s="173"/>
      <c r="IAB65" s="173"/>
      <c r="IAC65" s="173"/>
      <c r="IAD65" s="173"/>
      <c r="IAE65" s="173"/>
      <c r="IAF65" s="173"/>
      <c r="IAG65" s="173"/>
      <c r="IAH65" s="173"/>
      <c r="IAI65" s="173"/>
      <c r="IAJ65" s="173"/>
      <c r="IAK65" s="173"/>
      <c r="IAL65" s="173"/>
      <c r="IAM65" s="173"/>
      <c r="IAN65" s="173"/>
      <c r="IAO65" s="173"/>
      <c r="IAP65" s="173"/>
      <c r="IAQ65" s="173"/>
      <c r="IAR65" s="173"/>
      <c r="IAS65" s="173"/>
      <c r="IAT65" s="173"/>
      <c r="IAU65" s="173"/>
      <c r="IAV65" s="173"/>
      <c r="IAW65" s="173"/>
      <c r="IAX65" s="173"/>
      <c r="IAY65" s="173"/>
      <c r="IAZ65" s="173"/>
      <c r="IBA65" s="173"/>
      <c r="IBB65" s="173"/>
      <c r="IBC65" s="173"/>
      <c r="IBD65" s="173"/>
      <c r="IBE65" s="173"/>
      <c r="IBF65" s="173"/>
      <c r="IBG65" s="173"/>
      <c r="IBH65" s="173"/>
      <c r="IBI65" s="173"/>
      <c r="IBJ65" s="173"/>
      <c r="IBK65" s="173"/>
      <c r="IBL65" s="173"/>
      <c r="IBM65" s="173"/>
      <c r="IBN65" s="173"/>
      <c r="IBO65" s="173"/>
      <c r="IBP65" s="173"/>
      <c r="IBQ65" s="173"/>
      <c r="IBR65" s="173"/>
      <c r="IBS65" s="173"/>
      <c r="IBT65" s="173"/>
      <c r="IBU65" s="173"/>
      <c r="IBV65" s="173"/>
      <c r="IBW65" s="173"/>
      <c r="IBX65" s="173"/>
      <c r="IBY65" s="173"/>
      <c r="IBZ65" s="173"/>
      <c r="ICA65" s="173"/>
      <c r="ICB65" s="173"/>
      <c r="ICC65" s="173"/>
      <c r="ICD65" s="173"/>
      <c r="ICE65" s="173"/>
      <c r="ICF65" s="173"/>
      <c r="ICG65" s="173"/>
      <c r="ICH65" s="173"/>
      <c r="ICI65" s="173"/>
      <c r="ICJ65" s="173"/>
      <c r="ICK65" s="173"/>
      <c r="ICL65" s="173"/>
      <c r="ICM65" s="173"/>
      <c r="ICN65" s="173"/>
      <c r="ICO65" s="173"/>
      <c r="ICP65" s="173"/>
      <c r="ICQ65" s="173"/>
      <c r="ICR65" s="173"/>
      <c r="ICS65" s="173"/>
      <c r="ICT65" s="173"/>
      <c r="ICU65" s="173"/>
      <c r="ICV65" s="173"/>
      <c r="ICW65" s="173"/>
      <c r="ICX65" s="173"/>
      <c r="ICY65" s="173"/>
      <c r="ICZ65" s="173"/>
      <c r="IDA65" s="173"/>
      <c r="IDB65" s="173"/>
      <c r="IDC65" s="173"/>
      <c r="IDD65" s="173"/>
      <c r="IDE65" s="173"/>
      <c r="IDF65" s="173"/>
      <c r="IDG65" s="173"/>
      <c r="IDH65" s="173"/>
      <c r="IDI65" s="173"/>
      <c r="IDJ65" s="173"/>
      <c r="IDK65" s="173"/>
      <c r="IDL65" s="173"/>
      <c r="IDM65" s="173"/>
      <c r="IDN65" s="173"/>
      <c r="IDO65" s="173"/>
      <c r="IDP65" s="173"/>
      <c r="IDQ65" s="173"/>
      <c r="IDR65" s="173"/>
      <c r="IDS65" s="173"/>
      <c r="IDT65" s="173"/>
      <c r="IDU65" s="173"/>
      <c r="IDV65" s="173"/>
      <c r="IDW65" s="173"/>
      <c r="IDX65" s="173"/>
      <c r="IDY65" s="173"/>
      <c r="IDZ65" s="173"/>
      <c r="IEA65" s="173"/>
      <c r="IEB65" s="173"/>
      <c r="IEC65" s="173"/>
      <c r="IED65" s="173"/>
      <c r="IEE65" s="173"/>
      <c r="IEF65" s="173"/>
      <c r="IEG65" s="173"/>
      <c r="IEH65" s="173"/>
      <c r="IEI65" s="173"/>
      <c r="IEJ65" s="173"/>
      <c r="IEK65" s="173"/>
      <c r="IEL65" s="173"/>
      <c r="IEM65" s="173"/>
      <c r="IEN65" s="173"/>
      <c r="IEO65" s="173"/>
      <c r="IEP65" s="173"/>
      <c r="IEQ65" s="173"/>
      <c r="IER65" s="173"/>
      <c r="IES65" s="173"/>
      <c r="IET65" s="173"/>
      <c r="IEU65" s="173"/>
      <c r="IEV65" s="173"/>
      <c r="IEW65" s="173"/>
      <c r="IEX65" s="173"/>
      <c r="IEY65" s="173"/>
      <c r="IEZ65" s="173"/>
      <c r="IFA65" s="173"/>
      <c r="IFB65" s="173"/>
      <c r="IFC65" s="173"/>
      <c r="IFD65" s="173"/>
      <c r="IFE65" s="173"/>
      <c r="IFF65" s="173"/>
      <c r="IFG65" s="173"/>
      <c r="IFH65" s="173"/>
      <c r="IFI65" s="173"/>
      <c r="IFJ65" s="173"/>
      <c r="IFK65" s="173"/>
      <c r="IFL65" s="173"/>
      <c r="IFM65" s="173"/>
      <c r="IFN65" s="173"/>
      <c r="IFO65" s="173"/>
      <c r="IFP65" s="173"/>
      <c r="IFQ65" s="173"/>
      <c r="IFR65" s="173"/>
      <c r="IFS65" s="173"/>
      <c r="IFT65" s="173"/>
      <c r="IFU65" s="173"/>
      <c r="IFV65" s="173"/>
      <c r="IFW65" s="173"/>
      <c r="IFX65" s="173"/>
      <c r="IFY65" s="173"/>
      <c r="IFZ65" s="173"/>
      <c r="IGA65" s="173"/>
      <c r="IGB65" s="173"/>
      <c r="IGC65" s="173"/>
      <c r="IGD65" s="173"/>
      <c r="IGE65" s="173"/>
      <c r="IGF65" s="173"/>
      <c r="IGG65" s="173"/>
      <c r="IGH65" s="173"/>
      <c r="IGI65" s="173"/>
      <c r="IGJ65" s="173"/>
      <c r="IGK65" s="173"/>
      <c r="IGL65" s="173"/>
      <c r="IGM65" s="173"/>
      <c r="IGN65" s="173"/>
      <c r="IGO65" s="173"/>
      <c r="IGP65" s="173"/>
      <c r="IGQ65" s="173"/>
      <c r="IGR65" s="173"/>
      <c r="IGS65" s="173"/>
      <c r="IGT65" s="173"/>
      <c r="IGU65" s="173"/>
      <c r="IGV65" s="173"/>
      <c r="IGW65" s="173"/>
      <c r="IGX65" s="173"/>
      <c r="IGY65" s="173"/>
      <c r="IGZ65" s="173"/>
      <c r="IHA65" s="173"/>
      <c r="IHB65" s="173"/>
      <c r="IHC65" s="173"/>
      <c r="IHD65" s="173"/>
      <c r="IHE65" s="173"/>
      <c r="IHF65" s="173"/>
      <c r="IHG65" s="173"/>
      <c r="IHH65" s="173"/>
      <c r="IHI65" s="173"/>
      <c r="IHJ65" s="173"/>
      <c r="IHK65" s="173"/>
      <c r="IHL65" s="173"/>
      <c r="IHM65" s="173"/>
      <c r="IHN65" s="173"/>
      <c r="IHO65" s="173"/>
      <c r="IHP65" s="173"/>
      <c r="IHQ65" s="173"/>
      <c r="IHR65" s="173"/>
      <c r="IHS65" s="173"/>
      <c r="IHT65" s="173"/>
      <c r="IHU65" s="173"/>
      <c r="IHV65" s="173"/>
      <c r="IHW65" s="173"/>
      <c r="IHX65" s="173"/>
      <c r="IHY65" s="173"/>
      <c r="IHZ65" s="173"/>
      <c r="IIA65" s="173"/>
      <c r="IIB65" s="173"/>
      <c r="IIC65" s="173"/>
      <c r="IID65" s="173"/>
      <c r="IIE65" s="173"/>
      <c r="IIF65" s="173"/>
      <c r="IIG65" s="173"/>
      <c r="IIH65" s="173"/>
      <c r="III65" s="173"/>
      <c r="IIJ65" s="173"/>
      <c r="IIK65" s="173"/>
      <c r="IIL65" s="173"/>
      <c r="IIM65" s="173"/>
      <c r="IIN65" s="173"/>
      <c r="IIO65" s="173"/>
      <c r="IIP65" s="173"/>
      <c r="IIQ65" s="173"/>
      <c r="IIR65" s="173"/>
      <c r="IIS65" s="173"/>
      <c r="IIT65" s="173"/>
      <c r="IIU65" s="173"/>
      <c r="IIV65" s="173"/>
      <c r="IIW65" s="173"/>
      <c r="IIX65" s="173"/>
      <c r="IIY65" s="173"/>
      <c r="IIZ65" s="173"/>
      <c r="IJA65" s="173"/>
      <c r="IJB65" s="173"/>
      <c r="IJC65" s="173"/>
      <c r="IJD65" s="173"/>
      <c r="IJE65" s="173"/>
      <c r="IJF65" s="173"/>
      <c r="IJG65" s="173"/>
      <c r="IJH65" s="173"/>
      <c r="IJI65" s="173"/>
      <c r="IJJ65" s="173"/>
      <c r="IJK65" s="173"/>
      <c r="IJL65" s="173"/>
      <c r="IJM65" s="173"/>
      <c r="IJN65" s="173"/>
      <c r="IJO65" s="173"/>
      <c r="IJP65" s="173"/>
      <c r="IJQ65" s="173"/>
      <c r="IJR65" s="173"/>
      <c r="IJS65" s="173"/>
      <c r="IJT65" s="173"/>
      <c r="IJU65" s="173"/>
      <c r="IJV65" s="173"/>
      <c r="IJW65" s="173"/>
      <c r="IJX65" s="173"/>
      <c r="IJY65" s="173"/>
      <c r="IJZ65" s="173"/>
      <c r="IKA65" s="173"/>
      <c r="IKB65" s="173"/>
      <c r="IKC65" s="173"/>
      <c r="IKD65" s="173"/>
      <c r="IKE65" s="173"/>
      <c r="IKF65" s="173"/>
      <c r="IKG65" s="173"/>
      <c r="IKH65" s="173"/>
      <c r="IKI65" s="173"/>
      <c r="IKJ65" s="173"/>
      <c r="IKK65" s="173"/>
      <c r="IKL65" s="173"/>
      <c r="IKM65" s="173"/>
      <c r="IKN65" s="173"/>
      <c r="IKO65" s="173"/>
      <c r="IKP65" s="173"/>
      <c r="IKQ65" s="173"/>
      <c r="IKR65" s="173"/>
      <c r="IKS65" s="173"/>
      <c r="IKT65" s="173"/>
      <c r="IKU65" s="173"/>
      <c r="IKV65" s="173"/>
      <c r="IKW65" s="173"/>
      <c r="IKX65" s="173"/>
      <c r="IKY65" s="173"/>
      <c r="IKZ65" s="173"/>
      <c r="ILA65" s="173"/>
      <c r="ILB65" s="173"/>
      <c r="ILC65" s="173"/>
      <c r="ILD65" s="173"/>
      <c r="ILE65" s="173"/>
      <c r="ILF65" s="173"/>
      <c r="ILG65" s="173"/>
      <c r="ILH65" s="173"/>
      <c r="ILI65" s="173"/>
      <c r="ILJ65" s="173"/>
      <c r="ILK65" s="173"/>
      <c r="ILL65" s="173"/>
      <c r="ILM65" s="173"/>
      <c r="ILN65" s="173"/>
      <c r="ILO65" s="173"/>
      <c r="ILP65" s="173"/>
      <c r="ILQ65" s="173"/>
      <c r="ILR65" s="173"/>
      <c r="ILS65" s="173"/>
      <c r="ILT65" s="173"/>
      <c r="ILU65" s="173"/>
      <c r="ILV65" s="173"/>
      <c r="ILW65" s="173"/>
      <c r="ILX65" s="173"/>
      <c r="ILY65" s="173"/>
      <c r="ILZ65" s="173"/>
      <c r="IMA65" s="173"/>
      <c r="IMB65" s="173"/>
      <c r="IMC65" s="173"/>
      <c r="IMD65" s="173"/>
      <c r="IME65" s="173"/>
      <c r="IMF65" s="173"/>
      <c r="IMG65" s="173"/>
      <c r="IMH65" s="173"/>
      <c r="IMI65" s="173"/>
      <c r="IMJ65" s="173"/>
      <c r="IMK65" s="173"/>
      <c r="IML65" s="173"/>
      <c r="IMM65" s="173"/>
      <c r="IMN65" s="173"/>
      <c r="IMO65" s="173"/>
      <c r="IMP65" s="173"/>
      <c r="IMQ65" s="173"/>
      <c r="IMR65" s="173"/>
      <c r="IMS65" s="173"/>
      <c r="IMT65" s="173"/>
      <c r="IMU65" s="173"/>
      <c r="IMV65" s="173"/>
      <c r="IMW65" s="173"/>
      <c r="IMX65" s="173"/>
      <c r="IMY65" s="173"/>
      <c r="IMZ65" s="173"/>
      <c r="INA65" s="173"/>
      <c r="INB65" s="173"/>
      <c r="INC65" s="173"/>
      <c r="IND65" s="173"/>
      <c r="INE65" s="173"/>
      <c r="INF65" s="173"/>
      <c r="ING65" s="173"/>
      <c r="INH65" s="173"/>
      <c r="INI65" s="173"/>
      <c r="INJ65" s="173"/>
      <c r="INK65" s="173"/>
      <c r="INL65" s="173"/>
      <c r="INM65" s="173"/>
      <c r="INN65" s="173"/>
      <c r="INO65" s="173"/>
      <c r="INP65" s="173"/>
      <c r="INQ65" s="173"/>
      <c r="INR65" s="173"/>
      <c r="INS65" s="173"/>
      <c r="INT65" s="173"/>
      <c r="INU65" s="173"/>
      <c r="INV65" s="173"/>
      <c r="INW65" s="173"/>
      <c r="INX65" s="173"/>
      <c r="INY65" s="173"/>
      <c r="INZ65" s="173"/>
      <c r="IOA65" s="173"/>
      <c r="IOB65" s="173"/>
      <c r="IOC65" s="173"/>
      <c r="IOD65" s="173"/>
      <c r="IOE65" s="173"/>
      <c r="IOF65" s="173"/>
      <c r="IOG65" s="173"/>
      <c r="IOH65" s="173"/>
      <c r="IOI65" s="173"/>
      <c r="IOJ65" s="173"/>
      <c r="IOK65" s="173"/>
      <c r="IOL65" s="173"/>
      <c r="IOM65" s="173"/>
      <c r="ION65" s="173"/>
      <c r="IOO65" s="173"/>
      <c r="IOP65" s="173"/>
      <c r="IOQ65" s="173"/>
      <c r="IOR65" s="173"/>
      <c r="IOS65" s="173"/>
      <c r="IOT65" s="173"/>
      <c r="IOU65" s="173"/>
      <c r="IOV65" s="173"/>
      <c r="IOW65" s="173"/>
      <c r="IOX65" s="173"/>
      <c r="IOY65" s="173"/>
      <c r="IOZ65" s="173"/>
      <c r="IPA65" s="173"/>
      <c r="IPB65" s="173"/>
      <c r="IPC65" s="173"/>
      <c r="IPD65" s="173"/>
      <c r="IPE65" s="173"/>
      <c r="IPF65" s="173"/>
      <c r="IPG65" s="173"/>
      <c r="IPH65" s="173"/>
      <c r="IPI65" s="173"/>
      <c r="IPJ65" s="173"/>
      <c r="IPK65" s="173"/>
      <c r="IPL65" s="173"/>
      <c r="IPM65" s="173"/>
      <c r="IPN65" s="173"/>
      <c r="IPO65" s="173"/>
      <c r="IPP65" s="173"/>
      <c r="IPQ65" s="173"/>
      <c r="IPR65" s="173"/>
      <c r="IPS65" s="173"/>
      <c r="IPT65" s="173"/>
      <c r="IPU65" s="173"/>
      <c r="IPV65" s="173"/>
      <c r="IPW65" s="173"/>
      <c r="IPX65" s="173"/>
      <c r="IPY65" s="173"/>
      <c r="IPZ65" s="173"/>
      <c r="IQA65" s="173"/>
      <c r="IQB65" s="173"/>
      <c r="IQC65" s="173"/>
      <c r="IQD65" s="173"/>
      <c r="IQE65" s="173"/>
      <c r="IQF65" s="173"/>
      <c r="IQG65" s="173"/>
      <c r="IQH65" s="173"/>
      <c r="IQI65" s="173"/>
      <c r="IQJ65" s="173"/>
      <c r="IQK65" s="173"/>
      <c r="IQL65" s="173"/>
      <c r="IQM65" s="173"/>
      <c r="IQN65" s="173"/>
      <c r="IQO65" s="173"/>
      <c r="IQP65" s="173"/>
      <c r="IQQ65" s="173"/>
      <c r="IQR65" s="173"/>
      <c r="IQS65" s="173"/>
      <c r="IQT65" s="173"/>
      <c r="IQU65" s="173"/>
      <c r="IQV65" s="173"/>
      <c r="IQW65" s="173"/>
      <c r="IQX65" s="173"/>
      <c r="IQY65" s="173"/>
      <c r="IQZ65" s="173"/>
      <c r="IRA65" s="173"/>
      <c r="IRB65" s="173"/>
      <c r="IRC65" s="173"/>
      <c r="IRD65" s="173"/>
      <c r="IRE65" s="173"/>
      <c r="IRF65" s="173"/>
      <c r="IRG65" s="173"/>
      <c r="IRH65" s="173"/>
      <c r="IRI65" s="173"/>
      <c r="IRJ65" s="173"/>
      <c r="IRK65" s="173"/>
      <c r="IRL65" s="173"/>
      <c r="IRM65" s="173"/>
      <c r="IRN65" s="173"/>
      <c r="IRO65" s="173"/>
      <c r="IRP65" s="173"/>
      <c r="IRQ65" s="173"/>
      <c r="IRR65" s="173"/>
      <c r="IRS65" s="173"/>
      <c r="IRT65" s="173"/>
      <c r="IRU65" s="173"/>
      <c r="IRV65" s="173"/>
      <c r="IRW65" s="173"/>
      <c r="IRX65" s="173"/>
      <c r="IRY65" s="173"/>
      <c r="IRZ65" s="173"/>
      <c r="ISA65" s="173"/>
      <c r="ISB65" s="173"/>
      <c r="ISC65" s="173"/>
      <c r="ISD65" s="173"/>
      <c r="ISE65" s="173"/>
      <c r="ISF65" s="173"/>
      <c r="ISG65" s="173"/>
      <c r="ISH65" s="173"/>
      <c r="ISI65" s="173"/>
      <c r="ISJ65" s="173"/>
      <c r="ISK65" s="173"/>
      <c r="ISL65" s="173"/>
      <c r="ISM65" s="173"/>
      <c r="ISN65" s="173"/>
      <c r="ISO65" s="173"/>
      <c r="ISP65" s="173"/>
      <c r="ISQ65" s="173"/>
      <c r="ISR65" s="173"/>
      <c r="ISS65" s="173"/>
      <c r="IST65" s="173"/>
      <c r="ISU65" s="173"/>
      <c r="ISV65" s="173"/>
      <c r="ISW65" s="173"/>
      <c r="ISX65" s="173"/>
      <c r="ISY65" s="173"/>
      <c r="ISZ65" s="173"/>
      <c r="ITA65" s="173"/>
      <c r="ITB65" s="173"/>
      <c r="ITC65" s="173"/>
      <c r="ITD65" s="173"/>
      <c r="ITE65" s="173"/>
      <c r="ITF65" s="173"/>
      <c r="ITG65" s="173"/>
      <c r="ITH65" s="173"/>
      <c r="ITI65" s="173"/>
      <c r="ITJ65" s="173"/>
      <c r="ITK65" s="173"/>
      <c r="ITL65" s="173"/>
      <c r="ITM65" s="173"/>
      <c r="ITN65" s="173"/>
      <c r="ITO65" s="173"/>
      <c r="ITP65" s="173"/>
      <c r="ITQ65" s="173"/>
      <c r="ITR65" s="173"/>
      <c r="ITS65" s="173"/>
      <c r="ITT65" s="173"/>
      <c r="ITU65" s="173"/>
      <c r="ITV65" s="173"/>
      <c r="ITW65" s="173"/>
      <c r="ITX65" s="173"/>
      <c r="ITY65" s="173"/>
      <c r="ITZ65" s="173"/>
      <c r="IUA65" s="173"/>
      <c r="IUB65" s="173"/>
      <c r="IUC65" s="173"/>
      <c r="IUD65" s="173"/>
      <c r="IUE65" s="173"/>
      <c r="IUF65" s="173"/>
      <c r="IUG65" s="173"/>
      <c r="IUH65" s="173"/>
      <c r="IUI65" s="173"/>
      <c r="IUJ65" s="173"/>
      <c r="IUK65" s="173"/>
      <c r="IUL65" s="173"/>
      <c r="IUM65" s="173"/>
      <c r="IUN65" s="173"/>
      <c r="IUO65" s="173"/>
      <c r="IUP65" s="173"/>
      <c r="IUQ65" s="173"/>
      <c r="IUR65" s="173"/>
      <c r="IUS65" s="173"/>
      <c r="IUT65" s="173"/>
      <c r="IUU65" s="173"/>
      <c r="IUV65" s="173"/>
      <c r="IUW65" s="173"/>
      <c r="IUX65" s="173"/>
      <c r="IUY65" s="173"/>
      <c r="IUZ65" s="173"/>
      <c r="IVA65" s="173"/>
      <c r="IVB65" s="173"/>
      <c r="IVC65" s="173"/>
      <c r="IVD65" s="173"/>
      <c r="IVE65" s="173"/>
      <c r="IVF65" s="173"/>
      <c r="IVG65" s="173"/>
      <c r="IVH65" s="173"/>
      <c r="IVI65" s="173"/>
      <c r="IVJ65" s="173"/>
      <c r="IVK65" s="173"/>
      <c r="IVL65" s="173"/>
      <c r="IVM65" s="173"/>
      <c r="IVN65" s="173"/>
      <c r="IVO65" s="173"/>
      <c r="IVP65" s="173"/>
      <c r="IVQ65" s="173"/>
      <c r="IVR65" s="173"/>
      <c r="IVS65" s="173"/>
      <c r="IVT65" s="173"/>
      <c r="IVU65" s="173"/>
      <c r="IVV65" s="173"/>
      <c r="IVW65" s="173"/>
      <c r="IVX65" s="173"/>
      <c r="IVY65" s="173"/>
      <c r="IVZ65" s="173"/>
      <c r="IWA65" s="173"/>
      <c r="IWB65" s="173"/>
      <c r="IWC65" s="173"/>
      <c r="IWD65" s="173"/>
      <c r="IWE65" s="173"/>
      <c r="IWF65" s="173"/>
      <c r="IWG65" s="173"/>
      <c r="IWH65" s="173"/>
      <c r="IWI65" s="173"/>
      <c r="IWJ65" s="173"/>
      <c r="IWK65" s="173"/>
      <c r="IWL65" s="173"/>
      <c r="IWM65" s="173"/>
      <c r="IWN65" s="173"/>
      <c r="IWO65" s="173"/>
      <c r="IWP65" s="173"/>
      <c r="IWQ65" s="173"/>
      <c r="IWR65" s="173"/>
      <c r="IWS65" s="173"/>
      <c r="IWT65" s="173"/>
      <c r="IWU65" s="173"/>
      <c r="IWV65" s="173"/>
      <c r="IWW65" s="173"/>
      <c r="IWX65" s="173"/>
      <c r="IWY65" s="173"/>
      <c r="IWZ65" s="173"/>
      <c r="IXA65" s="173"/>
      <c r="IXB65" s="173"/>
      <c r="IXC65" s="173"/>
      <c r="IXD65" s="173"/>
      <c r="IXE65" s="173"/>
      <c r="IXF65" s="173"/>
      <c r="IXG65" s="173"/>
      <c r="IXH65" s="173"/>
      <c r="IXI65" s="173"/>
      <c r="IXJ65" s="173"/>
      <c r="IXK65" s="173"/>
      <c r="IXL65" s="173"/>
      <c r="IXM65" s="173"/>
      <c r="IXN65" s="173"/>
      <c r="IXO65" s="173"/>
      <c r="IXP65" s="173"/>
      <c r="IXQ65" s="173"/>
      <c r="IXR65" s="173"/>
      <c r="IXS65" s="173"/>
      <c r="IXT65" s="173"/>
      <c r="IXU65" s="173"/>
      <c r="IXV65" s="173"/>
      <c r="IXW65" s="173"/>
      <c r="IXX65" s="173"/>
      <c r="IXY65" s="173"/>
      <c r="IXZ65" s="173"/>
      <c r="IYA65" s="173"/>
      <c r="IYB65" s="173"/>
      <c r="IYC65" s="173"/>
      <c r="IYD65" s="173"/>
      <c r="IYE65" s="173"/>
      <c r="IYF65" s="173"/>
      <c r="IYG65" s="173"/>
      <c r="IYH65" s="173"/>
      <c r="IYI65" s="173"/>
      <c r="IYJ65" s="173"/>
      <c r="IYK65" s="173"/>
      <c r="IYL65" s="173"/>
      <c r="IYM65" s="173"/>
      <c r="IYN65" s="173"/>
      <c r="IYO65" s="173"/>
      <c r="IYP65" s="173"/>
      <c r="IYQ65" s="173"/>
      <c r="IYR65" s="173"/>
      <c r="IYS65" s="173"/>
      <c r="IYT65" s="173"/>
      <c r="IYU65" s="173"/>
      <c r="IYV65" s="173"/>
      <c r="IYW65" s="173"/>
      <c r="IYX65" s="173"/>
      <c r="IYY65" s="173"/>
      <c r="IYZ65" s="173"/>
      <c r="IZA65" s="173"/>
      <c r="IZB65" s="173"/>
      <c r="IZC65" s="173"/>
      <c r="IZD65" s="173"/>
      <c r="IZE65" s="173"/>
      <c r="IZF65" s="173"/>
      <c r="IZG65" s="173"/>
      <c r="IZH65" s="173"/>
      <c r="IZI65" s="173"/>
      <c r="IZJ65" s="173"/>
      <c r="IZK65" s="173"/>
      <c r="IZL65" s="173"/>
      <c r="IZM65" s="173"/>
      <c r="IZN65" s="173"/>
      <c r="IZO65" s="173"/>
      <c r="IZP65" s="173"/>
      <c r="IZQ65" s="173"/>
      <c r="IZR65" s="173"/>
      <c r="IZS65" s="173"/>
      <c r="IZT65" s="173"/>
      <c r="IZU65" s="173"/>
      <c r="IZV65" s="173"/>
      <c r="IZW65" s="173"/>
      <c r="IZX65" s="173"/>
      <c r="IZY65" s="173"/>
      <c r="IZZ65" s="173"/>
      <c r="JAA65" s="173"/>
      <c r="JAB65" s="173"/>
      <c r="JAC65" s="173"/>
      <c r="JAD65" s="173"/>
      <c r="JAE65" s="173"/>
      <c r="JAF65" s="173"/>
      <c r="JAG65" s="173"/>
      <c r="JAH65" s="173"/>
      <c r="JAI65" s="173"/>
      <c r="JAJ65" s="173"/>
      <c r="JAK65" s="173"/>
      <c r="JAL65" s="173"/>
      <c r="JAM65" s="173"/>
      <c r="JAN65" s="173"/>
      <c r="JAO65" s="173"/>
      <c r="JAP65" s="173"/>
      <c r="JAQ65" s="173"/>
      <c r="JAR65" s="173"/>
      <c r="JAS65" s="173"/>
      <c r="JAT65" s="173"/>
      <c r="JAU65" s="173"/>
      <c r="JAV65" s="173"/>
      <c r="JAW65" s="173"/>
      <c r="JAX65" s="173"/>
      <c r="JAY65" s="173"/>
      <c r="JAZ65" s="173"/>
      <c r="JBA65" s="173"/>
      <c r="JBB65" s="173"/>
      <c r="JBC65" s="173"/>
      <c r="JBD65" s="173"/>
      <c r="JBE65" s="173"/>
      <c r="JBF65" s="173"/>
      <c r="JBG65" s="173"/>
      <c r="JBH65" s="173"/>
      <c r="JBI65" s="173"/>
      <c r="JBJ65" s="173"/>
      <c r="JBK65" s="173"/>
      <c r="JBL65" s="173"/>
      <c r="JBM65" s="173"/>
      <c r="JBN65" s="173"/>
      <c r="JBO65" s="173"/>
      <c r="JBP65" s="173"/>
      <c r="JBQ65" s="173"/>
      <c r="JBR65" s="173"/>
      <c r="JBS65" s="173"/>
      <c r="JBT65" s="173"/>
      <c r="JBU65" s="173"/>
      <c r="JBV65" s="173"/>
      <c r="JBW65" s="173"/>
      <c r="JBX65" s="173"/>
      <c r="JBY65" s="173"/>
      <c r="JBZ65" s="173"/>
      <c r="JCA65" s="173"/>
      <c r="JCB65" s="173"/>
      <c r="JCC65" s="173"/>
      <c r="JCD65" s="173"/>
      <c r="JCE65" s="173"/>
      <c r="JCF65" s="173"/>
      <c r="JCG65" s="173"/>
      <c r="JCH65" s="173"/>
      <c r="JCI65" s="173"/>
      <c r="JCJ65" s="173"/>
      <c r="JCK65" s="173"/>
      <c r="JCL65" s="173"/>
      <c r="JCM65" s="173"/>
      <c r="JCN65" s="173"/>
      <c r="JCO65" s="173"/>
      <c r="JCP65" s="173"/>
      <c r="JCQ65" s="173"/>
      <c r="JCR65" s="173"/>
      <c r="JCS65" s="173"/>
      <c r="JCT65" s="173"/>
      <c r="JCU65" s="173"/>
      <c r="JCV65" s="173"/>
      <c r="JCW65" s="173"/>
      <c r="JCX65" s="173"/>
      <c r="JCY65" s="173"/>
      <c r="JCZ65" s="173"/>
      <c r="JDA65" s="173"/>
      <c r="JDB65" s="173"/>
      <c r="JDC65" s="173"/>
      <c r="JDD65" s="173"/>
      <c r="JDE65" s="173"/>
      <c r="JDF65" s="173"/>
      <c r="JDG65" s="173"/>
      <c r="JDH65" s="173"/>
      <c r="JDI65" s="173"/>
      <c r="JDJ65" s="173"/>
      <c r="JDK65" s="173"/>
      <c r="JDL65" s="173"/>
      <c r="JDM65" s="173"/>
      <c r="JDN65" s="173"/>
      <c r="JDO65" s="173"/>
      <c r="JDP65" s="173"/>
      <c r="JDQ65" s="173"/>
      <c r="JDR65" s="173"/>
      <c r="JDS65" s="173"/>
      <c r="JDT65" s="173"/>
      <c r="JDU65" s="173"/>
      <c r="JDV65" s="173"/>
      <c r="JDW65" s="173"/>
      <c r="JDX65" s="173"/>
      <c r="JDY65" s="173"/>
      <c r="JDZ65" s="173"/>
      <c r="JEA65" s="173"/>
      <c r="JEB65" s="173"/>
      <c r="JEC65" s="173"/>
      <c r="JED65" s="173"/>
      <c r="JEE65" s="173"/>
      <c r="JEF65" s="173"/>
      <c r="JEG65" s="173"/>
      <c r="JEH65" s="173"/>
      <c r="JEI65" s="173"/>
      <c r="JEJ65" s="173"/>
      <c r="JEK65" s="173"/>
      <c r="JEL65" s="173"/>
      <c r="JEM65" s="173"/>
      <c r="JEN65" s="173"/>
      <c r="JEO65" s="173"/>
      <c r="JEP65" s="173"/>
      <c r="JEQ65" s="173"/>
      <c r="JER65" s="173"/>
      <c r="JES65" s="173"/>
      <c r="JET65" s="173"/>
      <c r="JEU65" s="173"/>
      <c r="JEV65" s="173"/>
      <c r="JEW65" s="173"/>
      <c r="JEX65" s="173"/>
      <c r="JEY65" s="173"/>
      <c r="JEZ65" s="173"/>
      <c r="JFA65" s="173"/>
      <c r="JFB65" s="173"/>
      <c r="JFC65" s="173"/>
      <c r="JFD65" s="173"/>
      <c r="JFE65" s="173"/>
      <c r="JFF65" s="173"/>
      <c r="JFG65" s="173"/>
      <c r="JFH65" s="173"/>
      <c r="JFI65" s="173"/>
      <c r="JFJ65" s="173"/>
      <c r="JFK65" s="173"/>
      <c r="JFL65" s="173"/>
      <c r="JFM65" s="173"/>
      <c r="JFN65" s="173"/>
      <c r="JFO65" s="173"/>
      <c r="JFP65" s="173"/>
      <c r="JFQ65" s="173"/>
      <c r="JFR65" s="173"/>
      <c r="JFS65" s="173"/>
      <c r="JFT65" s="173"/>
      <c r="JFU65" s="173"/>
      <c r="JFV65" s="173"/>
      <c r="JFW65" s="173"/>
      <c r="JFX65" s="173"/>
      <c r="JFY65" s="173"/>
      <c r="JFZ65" s="173"/>
      <c r="JGA65" s="173"/>
      <c r="JGB65" s="173"/>
      <c r="JGC65" s="173"/>
      <c r="JGD65" s="173"/>
      <c r="JGE65" s="173"/>
      <c r="JGF65" s="173"/>
      <c r="JGG65" s="173"/>
      <c r="JGH65" s="173"/>
      <c r="JGI65" s="173"/>
      <c r="JGJ65" s="173"/>
      <c r="JGK65" s="173"/>
      <c r="JGL65" s="173"/>
      <c r="JGM65" s="173"/>
      <c r="JGN65" s="173"/>
      <c r="JGO65" s="173"/>
      <c r="JGP65" s="173"/>
      <c r="JGQ65" s="173"/>
      <c r="JGR65" s="173"/>
      <c r="JGS65" s="173"/>
      <c r="JGT65" s="173"/>
      <c r="JGU65" s="173"/>
      <c r="JGV65" s="173"/>
      <c r="JGW65" s="173"/>
      <c r="JGX65" s="173"/>
      <c r="JGY65" s="173"/>
      <c r="JGZ65" s="173"/>
      <c r="JHA65" s="173"/>
      <c r="JHB65" s="173"/>
      <c r="JHC65" s="173"/>
      <c r="JHD65" s="173"/>
      <c r="JHE65" s="173"/>
      <c r="JHF65" s="173"/>
      <c r="JHG65" s="173"/>
      <c r="JHH65" s="173"/>
      <c r="JHI65" s="173"/>
      <c r="JHJ65" s="173"/>
      <c r="JHK65" s="173"/>
      <c r="JHL65" s="173"/>
      <c r="JHM65" s="173"/>
      <c r="JHN65" s="173"/>
      <c r="JHO65" s="173"/>
      <c r="JHP65" s="173"/>
      <c r="JHQ65" s="173"/>
      <c r="JHR65" s="173"/>
      <c r="JHS65" s="173"/>
      <c r="JHT65" s="173"/>
      <c r="JHU65" s="173"/>
      <c r="JHV65" s="173"/>
      <c r="JHW65" s="173"/>
      <c r="JHX65" s="173"/>
      <c r="JHY65" s="173"/>
      <c r="JHZ65" s="173"/>
      <c r="JIA65" s="173"/>
      <c r="JIB65" s="173"/>
      <c r="JIC65" s="173"/>
      <c r="JID65" s="173"/>
      <c r="JIE65" s="173"/>
      <c r="JIF65" s="173"/>
      <c r="JIG65" s="173"/>
      <c r="JIH65" s="173"/>
      <c r="JII65" s="173"/>
      <c r="JIJ65" s="173"/>
      <c r="JIK65" s="173"/>
      <c r="JIL65" s="173"/>
      <c r="JIM65" s="173"/>
      <c r="JIN65" s="173"/>
      <c r="JIO65" s="173"/>
      <c r="JIP65" s="173"/>
      <c r="JIQ65" s="173"/>
      <c r="JIR65" s="173"/>
      <c r="JIS65" s="173"/>
      <c r="JIT65" s="173"/>
      <c r="JIU65" s="173"/>
      <c r="JIV65" s="173"/>
      <c r="JIW65" s="173"/>
      <c r="JIX65" s="173"/>
      <c r="JIY65" s="173"/>
      <c r="JIZ65" s="173"/>
      <c r="JJA65" s="173"/>
      <c r="JJB65" s="173"/>
      <c r="JJC65" s="173"/>
      <c r="JJD65" s="173"/>
      <c r="JJE65" s="173"/>
      <c r="JJF65" s="173"/>
      <c r="JJG65" s="173"/>
      <c r="JJH65" s="173"/>
      <c r="JJI65" s="173"/>
      <c r="JJJ65" s="173"/>
      <c r="JJK65" s="173"/>
      <c r="JJL65" s="173"/>
      <c r="JJM65" s="173"/>
      <c r="JJN65" s="173"/>
      <c r="JJO65" s="173"/>
      <c r="JJP65" s="173"/>
      <c r="JJQ65" s="173"/>
      <c r="JJR65" s="173"/>
      <c r="JJS65" s="173"/>
      <c r="JJT65" s="173"/>
      <c r="JJU65" s="173"/>
      <c r="JJV65" s="173"/>
      <c r="JJW65" s="173"/>
      <c r="JJX65" s="173"/>
      <c r="JJY65" s="173"/>
      <c r="JJZ65" s="173"/>
      <c r="JKA65" s="173"/>
      <c r="JKB65" s="173"/>
      <c r="JKC65" s="173"/>
      <c r="JKD65" s="173"/>
      <c r="JKE65" s="173"/>
      <c r="JKF65" s="173"/>
      <c r="JKG65" s="173"/>
      <c r="JKH65" s="173"/>
      <c r="JKI65" s="173"/>
      <c r="JKJ65" s="173"/>
      <c r="JKK65" s="173"/>
      <c r="JKL65" s="173"/>
      <c r="JKM65" s="173"/>
      <c r="JKN65" s="173"/>
      <c r="JKO65" s="173"/>
      <c r="JKP65" s="173"/>
      <c r="JKQ65" s="173"/>
      <c r="JKR65" s="173"/>
      <c r="JKS65" s="173"/>
      <c r="JKT65" s="173"/>
      <c r="JKU65" s="173"/>
      <c r="JKV65" s="173"/>
      <c r="JKW65" s="173"/>
      <c r="JKX65" s="173"/>
      <c r="JKY65" s="173"/>
      <c r="JKZ65" s="173"/>
      <c r="JLA65" s="173"/>
      <c r="JLB65" s="173"/>
      <c r="JLC65" s="173"/>
      <c r="JLD65" s="173"/>
      <c r="JLE65" s="173"/>
      <c r="JLF65" s="173"/>
      <c r="JLG65" s="173"/>
      <c r="JLH65" s="173"/>
      <c r="JLI65" s="173"/>
      <c r="JLJ65" s="173"/>
      <c r="JLK65" s="173"/>
      <c r="JLL65" s="173"/>
      <c r="JLM65" s="173"/>
      <c r="JLN65" s="173"/>
      <c r="JLO65" s="173"/>
      <c r="JLP65" s="173"/>
      <c r="JLQ65" s="173"/>
      <c r="JLR65" s="173"/>
      <c r="JLS65" s="173"/>
      <c r="JLT65" s="173"/>
      <c r="JLU65" s="173"/>
      <c r="JLV65" s="173"/>
      <c r="JLW65" s="173"/>
      <c r="JLX65" s="173"/>
      <c r="JLY65" s="173"/>
      <c r="JLZ65" s="173"/>
      <c r="JMA65" s="173"/>
      <c r="JMB65" s="173"/>
      <c r="JMC65" s="173"/>
      <c r="JMD65" s="173"/>
      <c r="JME65" s="173"/>
      <c r="JMF65" s="173"/>
      <c r="JMG65" s="173"/>
      <c r="JMH65" s="173"/>
      <c r="JMI65" s="173"/>
      <c r="JMJ65" s="173"/>
      <c r="JMK65" s="173"/>
      <c r="JML65" s="173"/>
      <c r="JMM65" s="173"/>
      <c r="JMN65" s="173"/>
      <c r="JMO65" s="173"/>
      <c r="JMP65" s="173"/>
      <c r="JMQ65" s="173"/>
      <c r="JMR65" s="173"/>
      <c r="JMS65" s="173"/>
      <c r="JMT65" s="173"/>
      <c r="JMU65" s="173"/>
      <c r="JMV65" s="173"/>
      <c r="JMW65" s="173"/>
      <c r="JMX65" s="173"/>
      <c r="JMY65" s="173"/>
      <c r="JMZ65" s="173"/>
      <c r="JNA65" s="173"/>
      <c r="JNB65" s="173"/>
      <c r="JNC65" s="173"/>
      <c r="JND65" s="173"/>
      <c r="JNE65" s="173"/>
      <c r="JNF65" s="173"/>
      <c r="JNG65" s="173"/>
      <c r="JNH65" s="173"/>
      <c r="JNI65" s="173"/>
      <c r="JNJ65" s="173"/>
      <c r="JNK65" s="173"/>
      <c r="JNL65" s="173"/>
      <c r="JNM65" s="173"/>
      <c r="JNN65" s="173"/>
      <c r="JNO65" s="173"/>
      <c r="JNP65" s="173"/>
      <c r="JNQ65" s="173"/>
      <c r="JNR65" s="173"/>
      <c r="JNS65" s="173"/>
      <c r="JNT65" s="173"/>
      <c r="JNU65" s="173"/>
      <c r="JNV65" s="173"/>
      <c r="JNW65" s="173"/>
      <c r="JNX65" s="173"/>
      <c r="JNY65" s="173"/>
      <c r="JNZ65" s="173"/>
      <c r="JOA65" s="173"/>
      <c r="JOB65" s="173"/>
      <c r="JOC65" s="173"/>
      <c r="JOD65" s="173"/>
      <c r="JOE65" s="173"/>
      <c r="JOF65" s="173"/>
      <c r="JOG65" s="173"/>
      <c r="JOH65" s="173"/>
      <c r="JOI65" s="173"/>
      <c r="JOJ65" s="173"/>
      <c r="JOK65" s="173"/>
      <c r="JOL65" s="173"/>
      <c r="JOM65" s="173"/>
      <c r="JON65" s="173"/>
      <c r="JOO65" s="173"/>
      <c r="JOP65" s="173"/>
      <c r="JOQ65" s="173"/>
      <c r="JOR65" s="173"/>
      <c r="JOS65" s="173"/>
      <c r="JOT65" s="173"/>
      <c r="JOU65" s="173"/>
      <c r="JOV65" s="173"/>
      <c r="JOW65" s="173"/>
      <c r="JOX65" s="173"/>
      <c r="JOY65" s="173"/>
      <c r="JOZ65" s="173"/>
      <c r="JPA65" s="173"/>
      <c r="JPB65" s="173"/>
      <c r="JPC65" s="173"/>
      <c r="JPD65" s="173"/>
      <c r="JPE65" s="173"/>
      <c r="JPF65" s="173"/>
      <c r="JPG65" s="173"/>
      <c r="JPH65" s="173"/>
      <c r="JPI65" s="173"/>
      <c r="JPJ65" s="173"/>
      <c r="JPK65" s="173"/>
      <c r="JPL65" s="173"/>
      <c r="JPM65" s="173"/>
      <c r="JPN65" s="173"/>
      <c r="JPO65" s="173"/>
      <c r="JPP65" s="173"/>
      <c r="JPQ65" s="173"/>
      <c r="JPR65" s="173"/>
      <c r="JPS65" s="173"/>
      <c r="JPT65" s="173"/>
      <c r="JPU65" s="173"/>
      <c r="JPV65" s="173"/>
      <c r="JPW65" s="173"/>
      <c r="JPX65" s="173"/>
      <c r="JPY65" s="173"/>
      <c r="JPZ65" s="173"/>
      <c r="JQA65" s="173"/>
      <c r="JQB65" s="173"/>
      <c r="JQC65" s="173"/>
      <c r="JQD65" s="173"/>
      <c r="JQE65" s="173"/>
      <c r="JQF65" s="173"/>
      <c r="JQG65" s="173"/>
      <c r="JQH65" s="173"/>
      <c r="JQI65" s="173"/>
      <c r="JQJ65" s="173"/>
      <c r="JQK65" s="173"/>
      <c r="JQL65" s="173"/>
      <c r="JQM65" s="173"/>
      <c r="JQN65" s="173"/>
      <c r="JQO65" s="173"/>
      <c r="JQP65" s="173"/>
      <c r="JQQ65" s="173"/>
      <c r="JQR65" s="173"/>
      <c r="JQS65" s="173"/>
      <c r="JQT65" s="173"/>
      <c r="JQU65" s="173"/>
      <c r="JQV65" s="173"/>
      <c r="JQW65" s="173"/>
      <c r="JQX65" s="173"/>
      <c r="JQY65" s="173"/>
      <c r="JQZ65" s="173"/>
      <c r="JRA65" s="173"/>
      <c r="JRB65" s="173"/>
      <c r="JRC65" s="173"/>
      <c r="JRD65" s="173"/>
      <c r="JRE65" s="173"/>
      <c r="JRF65" s="173"/>
      <c r="JRG65" s="173"/>
      <c r="JRH65" s="173"/>
      <c r="JRI65" s="173"/>
      <c r="JRJ65" s="173"/>
      <c r="JRK65" s="173"/>
      <c r="JRL65" s="173"/>
      <c r="JRM65" s="173"/>
      <c r="JRN65" s="173"/>
      <c r="JRO65" s="173"/>
      <c r="JRP65" s="173"/>
      <c r="JRQ65" s="173"/>
      <c r="JRR65" s="173"/>
      <c r="JRS65" s="173"/>
      <c r="JRT65" s="173"/>
      <c r="JRU65" s="173"/>
      <c r="JRV65" s="173"/>
      <c r="JRW65" s="173"/>
      <c r="JRX65" s="173"/>
      <c r="JRY65" s="173"/>
      <c r="JRZ65" s="173"/>
      <c r="JSA65" s="173"/>
      <c r="JSB65" s="173"/>
      <c r="JSC65" s="173"/>
      <c r="JSD65" s="173"/>
      <c r="JSE65" s="173"/>
      <c r="JSF65" s="173"/>
      <c r="JSG65" s="173"/>
      <c r="JSH65" s="173"/>
      <c r="JSI65" s="173"/>
      <c r="JSJ65" s="173"/>
      <c r="JSK65" s="173"/>
      <c r="JSL65" s="173"/>
      <c r="JSM65" s="173"/>
      <c r="JSN65" s="173"/>
      <c r="JSO65" s="173"/>
      <c r="JSP65" s="173"/>
      <c r="JSQ65" s="173"/>
      <c r="JSR65" s="173"/>
      <c r="JSS65" s="173"/>
      <c r="JST65" s="173"/>
      <c r="JSU65" s="173"/>
      <c r="JSV65" s="173"/>
      <c r="JSW65" s="173"/>
      <c r="JSX65" s="173"/>
      <c r="JSY65" s="173"/>
      <c r="JSZ65" s="173"/>
      <c r="JTA65" s="173"/>
      <c r="JTB65" s="173"/>
      <c r="JTC65" s="173"/>
      <c r="JTD65" s="173"/>
      <c r="JTE65" s="173"/>
      <c r="JTF65" s="173"/>
      <c r="JTG65" s="173"/>
      <c r="JTH65" s="173"/>
      <c r="JTI65" s="173"/>
      <c r="JTJ65" s="173"/>
      <c r="JTK65" s="173"/>
      <c r="JTL65" s="173"/>
      <c r="JTM65" s="173"/>
      <c r="JTN65" s="173"/>
      <c r="JTO65" s="173"/>
      <c r="JTP65" s="173"/>
      <c r="JTQ65" s="173"/>
      <c r="JTR65" s="173"/>
      <c r="JTS65" s="173"/>
      <c r="JTT65" s="173"/>
      <c r="JTU65" s="173"/>
      <c r="JTV65" s="173"/>
      <c r="JTW65" s="173"/>
      <c r="JTX65" s="173"/>
      <c r="JTY65" s="173"/>
      <c r="JTZ65" s="173"/>
      <c r="JUA65" s="173"/>
      <c r="JUB65" s="173"/>
      <c r="JUC65" s="173"/>
      <c r="JUD65" s="173"/>
      <c r="JUE65" s="173"/>
      <c r="JUF65" s="173"/>
      <c r="JUG65" s="173"/>
      <c r="JUH65" s="173"/>
      <c r="JUI65" s="173"/>
      <c r="JUJ65" s="173"/>
      <c r="JUK65" s="173"/>
      <c r="JUL65" s="173"/>
      <c r="JUM65" s="173"/>
      <c r="JUN65" s="173"/>
      <c r="JUO65" s="173"/>
      <c r="JUP65" s="173"/>
      <c r="JUQ65" s="173"/>
      <c r="JUR65" s="173"/>
      <c r="JUS65" s="173"/>
      <c r="JUT65" s="173"/>
      <c r="JUU65" s="173"/>
      <c r="JUV65" s="173"/>
      <c r="JUW65" s="173"/>
      <c r="JUX65" s="173"/>
      <c r="JUY65" s="173"/>
      <c r="JUZ65" s="173"/>
      <c r="JVA65" s="173"/>
      <c r="JVB65" s="173"/>
      <c r="JVC65" s="173"/>
      <c r="JVD65" s="173"/>
      <c r="JVE65" s="173"/>
      <c r="JVF65" s="173"/>
      <c r="JVG65" s="173"/>
      <c r="JVH65" s="173"/>
      <c r="JVI65" s="173"/>
      <c r="JVJ65" s="173"/>
      <c r="JVK65" s="173"/>
      <c r="JVL65" s="173"/>
      <c r="JVM65" s="173"/>
      <c r="JVN65" s="173"/>
      <c r="JVO65" s="173"/>
      <c r="JVP65" s="173"/>
      <c r="JVQ65" s="173"/>
      <c r="JVR65" s="173"/>
      <c r="JVS65" s="173"/>
      <c r="JVT65" s="173"/>
      <c r="JVU65" s="173"/>
      <c r="JVV65" s="173"/>
      <c r="JVW65" s="173"/>
      <c r="JVX65" s="173"/>
      <c r="JVY65" s="173"/>
      <c r="JVZ65" s="173"/>
      <c r="JWA65" s="173"/>
      <c r="JWB65" s="173"/>
      <c r="JWC65" s="173"/>
      <c r="JWD65" s="173"/>
      <c r="JWE65" s="173"/>
      <c r="JWF65" s="173"/>
      <c r="JWG65" s="173"/>
      <c r="JWH65" s="173"/>
      <c r="JWI65" s="173"/>
      <c r="JWJ65" s="173"/>
      <c r="JWK65" s="173"/>
      <c r="JWL65" s="173"/>
      <c r="JWM65" s="173"/>
      <c r="JWN65" s="173"/>
      <c r="JWO65" s="173"/>
      <c r="JWP65" s="173"/>
      <c r="JWQ65" s="173"/>
      <c r="JWR65" s="173"/>
      <c r="JWS65" s="173"/>
      <c r="JWT65" s="173"/>
      <c r="JWU65" s="173"/>
      <c r="JWV65" s="173"/>
      <c r="JWW65" s="173"/>
      <c r="JWX65" s="173"/>
      <c r="JWY65" s="173"/>
      <c r="JWZ65" s="173"/>
      <c r="JXA65" s="173"/>
      <c r="JXB65" s="173"/>
      <c r="JXC65" s="173"/>
      <c r="JXD65" s="173"/>
      <c r="JXE65" s="173"/>
      <c r="JXF65" s="173"/>
      <c r="JXG65" s="173"/>
      <c r="JXH65" s="173"/>
      <c r="JXI65" s="173"/>
      <c r="JXJ65" s="173"/>
      <c r="JXK65" s="173"/>
      <c r="JXL65" s="173"/>
      <c r="JXM65" s="173"/>
      <c r="JXN65" s="173"/>
      <c r="JXO65" s="173"/>
      <c r="JXP65" s="173"/>
      <c r="JXQ65" s="173"/>
      <c r="JXR65" s="173"/>
      <c r="JXS65" s="173"/>
      <c r="JXT65" s="173"/>
      <c r="JXU65" s="173"/>
      <c r="JXV65" s="173"/>
      <c r="JXW65" s="173"/>
      <c r="JXX65" s="173"/>
      <c r="JXY65" s="173"/>
      <c r="JXZ65" s="173"/>
      <c r="JYA65" s="173"/>
      <c r="JYB65" s="173"/>
      <c r="JYC65" s="173"/>
      <c r="JYD65" s="173"/>
      <c r="JYE65" s="173"/>
      <c r="JYF65" s="173"/>
      <c r="JYG65" s="173"/>
      <c r="JYH65" s="173"/>
      <c r="JYI65" s="173"/>
      <c r="JYJ65" s="173"/>
      <c r="JYK65" s="173"/>
      <c r="JYL65" s="173"/>
      <c r="JYM65" s="173"/>
      <c r="JYN65" s="173"/>
      <c r="JYO65" s="173"/>
      <c r="JYP65" s="173"/>
      <c r="JYQ65" s="173"/>
      <c r="JYR65" s="173"/>
      <c r="JYS65" s="173"/>
      <c r="JYT65" s="173"/>
      <c r="JYU65" s="173"/>
      <c r="JYV65" s="173"/>
      <c r="JYW65" s="173"/>
      <c r="JYX65" s="173"/>
      <c r="JYY65" s="173"/>
      <c r="JYZ65" s="173"/>
      <c r="JZA65" s="173"/>
      <c r="JZB65" s="173"/>
      <c r="JZC65" s="173"/>
      <c r="JZD65" s="173"/>
      <c r="JZE65" s="173"/>
      <c r="JZF65" s="173"/>
      <c r="JZG65" s="173"/>
      <c r="JZH65" s="173"/>
      <c r="JZI65" s="173"/>
      <c r="JZJ65" s="173"/>
      <c r="JZK65" s="173"/>
      <c r="JZL65" s="173"/>
      <c r="JZM65" s="173"/>
      <c r="JZN65" s="173"/>
      <c r="JZO65" s="173"/>
      <c r="JZP65" s="173"/>
      <c r="JZQ65" s="173"/>
      <c r="JZR65" s="173"/>
      <c r="JZS65" s="173"/>
      <c r="JZT65" s="173"/>
      <c r="JZU65" s="173"/>
      <c r="JZV65" s="173"/>
      <c r="JZW65" s="173"/>
      <c r="JZX65" s="173"/>
      <c r="JZY65" s="173"/>
      <c r="JZZ65" s="173"/>
      <c r="KAA65" s="173"/>
      <c r="KAB65" s="173"/>
      <c r="KAC65" s="173"/>
      <c r="KAD65" s="173"/>
      <c r="KAE65" s="173"/>
      <c r="KAF65" s="173"/>
      <c r="KAG65" s="173"/>
      <c r="KAH65" s="173"/>
      <c r="KAI65" s="173"/>
      <c r="KAJ65" s="173"/>
      <c r="KAK65" s="173"/>
      <c r="KAL65" s="173"/>
      <c r="KAM65" s="173"/>
      <c r="KAN65" s="173"/>
      <c r="KAO65" s="173"/>
      <c r="KAP65" s="173"/>
      <c r="KAQ65" s="173"/>
      <c r="KAR65" s="173"/>
      <c r="KAS65" s="173"/>
      <c r="KAT65" s="173"/>
      <c r="KAU65" s="173"/>
      <c r="KAV65" s="173"/>
      <c r="KAW65" s="173"/>
      <c r="KAX65" s="173"/>
      <c r="KAY65" s="173"/>
      <c r="KAZ65" s="173"/>
      <c r="KBA65" s="173"/>
      <c r="KBB65" s="173"/>
      <c r="KBC65" s="173"/>
      <c r="KBD65" s="173"/>
      <c r="KBE65" s="173"/>
      <c r="KBF65" s="173"/>
      <c r="KBG65" s="173"/>
      <c r="KBH65" s="173"/>
      <c r="KBI65" s="173"/>
      <c r="KBJ65" s="173"/>
      <c r="KBK65" s="173"/>
      <c r="KBL65" s="173"/>
      <c r="KBM65" s="173"/>
      <c r="KBN65" s="173"/>
      <c r="KBO65" s="173"/>
      <c r="KBP65" s="173"/>
      <c r="KBQ65" s="173"/>
      <c r="KBR65" s="173"/>
      <c r="KBS65" s="173"/>
      <c r="KBT65" s="173"/>
      <c r="KBU65" s="173"/>
      <c r="KBV65" s="173"/>
      <c r="KBW65" s="173"/>
      <c r="KBX65" s="173"/>
      <c r="KBY65" s="173"/>
      <c r="KBZ65" s="173"/>
      <c r="KCA65" s="173"/>
      <c r="KCB65" s="173"/>
      <c r="KCC65" s="173"/>
      <c r="KCD65" s="173"/>
      <c r="KCE65" s="173"/>
      <c r="KCF65" s="173"/>
      <c r="KCG65" s="173"/>
      <c r="KCH65" s="173"/>
      <c r="KCI65" s="173"/>
      <c r="KCJ65" s="173"/>
      <c r="KCK65" s="173"/>
      <c r="KCL65" s="173"/>
      <c r="KCM65" s="173"/>
      <c r="KCN65" s="173"/>
      <c r="KCO65" s="173"/>
      <c r="KCP65" s="173"/>
      <c r="KCQ65" s="173"/>
      <c r="KCR65" s="173"/>
      <c r="KCS65" s="173"/>
      <c r="KCT65" s="173"/>
      <c r="KCU65" s="173"/>
      <c r="KCV65" s="173"/>
      <c r="KCW65" s="173"/>
      <c r="KCX65" s="173"/>
      <c r="KCY65" s="173"/>
      <c r="KCZ65" s="173"/>
      <c r="KDA65" s="173"/>
      <c r="KDB65" s="173"/>
      <c r="KDC65" s="173"/>
      <c r="KDD65" s="173"/>
      <c r="KDE65" s="173"/>
      <c r="KDF65" s="173"/>
      <c r="KDG65" s="173"/>
      <c r="KDH65" s="173"/>
      <c r="KDI65" s="173"/>
      <c r="KDJ65" s="173"/>
      <c r="KDK65" s="173"/>
      <c r="KDL65" s="173"/>
      <c r="KDM65" s="173"/>
      <c r="KDN65" s="173"/>
      <c r="KDO65" s="173"/>
      <c r="KDP65" s="173"/>
      <c r="KDQ65" s="173"/>
      <c r="KDR65" s="173"/>
      <c r="KDS65" s="173"/>
      <c r="KDT65" s="173"/>
      <c r="KDU65" s="173"/>
      <c r="KDV65" s="173"/>
      <c r="KDW65" s="173"/>
      <c r="KDX65" s="173"/>
      <c r="KDY65" s="173"/>
      <c r="KDZ65" s="173"/>
      <c r="KEA65" s="173"/>
      <c r="KEB65" s="173"/>
      <c r="KEC65" s="173"/>
      <c r="KED65" s="173"/>
      <c r="KEE65" s="173"/>
      <c r="KEF65" s="173"/>
      <c r="KEG65" s="173"/>
      <c r="KEH65" s="173"/>
      <c r="KEI65" s="173"/>
      <c r="KEJ65" s="173"/>
      <c r="KEK65" s="173"/>
      <c r="KEL65" s="173"/>
      <c r="KEM65" s="173"/>
      <c r="KEN65" s="173"/>
      <c r="KEO65" s="173"/>
      <c r="KEP65" s="173"/>
      <c r="KEQ65" s="173"/>
      <c r="KER65" s="173"/>
      <c r="KES65" s="173"/>
      <c r="KET65" s="173"/>
      <c r="KEU65" s="173"/>
      <c r="KEV65" s="173"/>
      <c r="KEW65" s="173"/>
      <c r="KEX65" s="173"/>
      <c r="KEY65" s="173"/>
      <c r="KEZ65" s="173"/>
      <c r="KFA65" s="173"/>
      <c r="KFB65" s="173"/>
      <c r="KFC65" s="173"/>
      <c r="KFD65" s="173"/>
      <c r="KFE65" s="173"/>
      <c r="KFF65" s="173"/>
      <c r="KFG65" s="173"/>
      <c r="KFH65" s="173"/>
      <c r="KFI65" s="173"/>
      <c r="KFJ65" s="173"/>
      <c r="KFK65" s="173"/>
      <c r="KFL65" s="173"/>
      <c r="KFM65" s="173"/>
      <c r="KFN65" s="173"/>
      <c r="KFO65" s="173"/>
      <c r="KFP65" s="173"/>
      <c r="KFQ65" s="173"/>
      <c r="KFR65" s="173"/>
      <c r="KFS65" s="173"/>
      <c r="KFT65" s="173"/>
      <c r="KFU65" s="173"/>
      <c r="KFV65" s="173"/>
      <c r="KFW65" s="173"/>
      <c r="KFX65" s="173"/>
      <c r="KFY65" s="173"/>
      <c r="KFZ65" s="173"/>
      <c r="KGA65" s="173"/>
      <c r="KGB65" s="173"/>
      <c r="KGC65" s="173"/>
      <c r="KGD65" s="173"/>
      <c r="KGE65" s="173"/>
      <c r="KGF65" s="173"/>
      <c r="KGG65" s="173"/>
      <c r="KGH65" s="173"/>
      <c r="KGI65" s="173"/>
      <c r="KGJ65" s="173"/>
      <c r="KGK65" s="173"/>
      <c r="KGL65" s="173"/>
      <c r="KGM65" s="173"/>
      <c r="KGN65" s="173"/>
      <c r="KGO65" s="173"/>
      <c r="KGP65" s="173"/>
      <c r="KGQ65" s="173"/>
      <c r="KGR65" s="173"/>
      <c r="KGS65" s="173"/>
      <c r="KGT65" s="173"/>
      <c r="KGU65" s="173"/>
      <c r="KGV65" s="173"/>
      <c r="KGW65" s="173"/>
      <c r="KGX65" s="173"/>
      <c r="KGY65" s="173"/>
      <c r="KGZ65" s="173"/>
      <c r="KHA65" s="173"/>
      <c r="KHB65" s="173"/>
      <c r="KHC65" s="173"/>
      <c r="KHD65" s="173"/>
      <c r="KHE65" s="173"/>
      <c r="KHF65" s="173"/>
      <c r="KHG65" s="173"/>
      <c r="KHH65" s="173"/>
      <c r="KHI65" s="173"/>
      <c r="KHJ65" s="173"/>
      <c r="KHK65" s="173"/>
      <c r="KHL65" s="173"/>
      <c r="KHM65" s="173"/>
      <c r="KHN65" s="173"/>
      <c r="KHO65" s="173"/>
      <c r="KHP65" s="173"/>
      <c r="KHQ65" s="173"/>
      <c r="KHR65" s="173"/>
      <c r="KHS65" s="173"/>
      <c r="KHT65" s="173"/>
      <c r="KHU65" s="173"/>
      <c r="KHV65" s="173"/>
      <c r="KHW65" s="173"/>
      <c r="KHX65" s="173"/>
      <c r="KHY65" s="173"/>
      <c r="KHZ65" s="173"/>
      <c r="KIA65" s="173"/>
      <c r="KIB65" s="173"/>
      <c r="KIC65" s="173"/>
      <c r="KID65" s="173"/>
      <c r="KIE65" s="173"/>
      <c r="KIF65" s="173"/>
      <c r="KIG65" s="173"/>
      <c r="KIH65" s="173"/>
      <c r="KII65" s="173"/>
      <c r="KIJ65" s="173"/>
      <c r="KIK65" s="173"/>
      <c r="KIL65" s="173"/>
      <c r="KIM65" s="173"/>
      <c r="KIN65" s="173"/>
      <c r="KIO65" s="173"/>
      <c r="KIP65" s="173"/>
      <c r="KIQ65" s="173"/>
      <c r="KIR65" s="173"/>
      <c r="KIS65" s="173"/>
      <c r="KIT65" s="173"/>
      <c r="KIU65" s="173"/>
      <c r="KIV65" s="173"/>
      <c r="KIW65" s="173"/>
      <c r="KIX65" s="173"/>
      <c r="KIY65" s="173"/>
      <c r="KIZ65" s="173"/>
      <c r="KJA65" s="173"/>
      <c r="KJB65" s="173"/>
      <c r="KJC65" s="173"/>
      <c r="KJD65" s="173"/>
      <c r="KJE65" s="173"/>
      <c r="KJF65" s="173"/>
      <c r="KJG65" s="173"/>
      <c r="KJH65" s="173"/>
      <c r="KJI65" s="173"/>
      <c r="KJJ65" s="173"/>
      <c r="KJK65" s="173"/>
      <c r="KJL65" s="173"/>
      <c r="KJM65" s="173"/>
      <c r="KJN65" s="173"/>
      <c r="KJO65" s="173"/>
      <c r="KJP65" s="173"/>
      <c r="KJQ65" s="173"/>
      <c r="KJR65" s="173"/>
      <c r="KJS65" s="173"/>
      <c r="KJT65" s="173"/>
      <c r="KJU65" s="173"/>
      <c r="KJV65" s="173"/>
      <c r="KJW65" s="173"/>
      <c r="KJX65" s="173"/>
      <c r="KJY65" s="173"/>
      <c r="KJZ65" s="173"/>
      <c r="KKA65" s="173"/>
      <c r="KKB65" s="173"/>
      <c r="KKC65" s="173"/>
      <c r="KKD65" s="173"/>
      <c r="KKE65" s="173"/>
      <c r="KKF65" s="173"/>
      <c r="KKG65" s="173"/>
      <c r="KKH65" s="173"/>
      <c r="KKI65" s="173"/>
      <c r="KKJ65" s="173"/>
      <c r="KKK65" s="173"/>
      <c r="KKL65" s="173"/>
      <c r="KKM65" s="173"/>
      <c r="KKN65" s="173"/>
      <c r="KKO65" s="173"/>
      <c r="KKP65" s="173"/>
      <c r="KKQ65" s="173"/>
      <c r="KKR65" s="173"/>
      <c r="KKS65" s="173"/>
      <c r="KKT65" s="173"/>
      <c r="KKU65" s="173"/>
      <c r="KKV65" s="173"/>
      <c r="KKW65" s="173"/>
      <c r="KKX65" s="173"/>
      <c r="KKY65" s="173"/>
      <c r="KKZ65" s="173"/>
      <c r="KLA65" s="173"/>
      <c r="KLB65" s="173"/>
      <c r="KLC65" s="173"/>
      <c r="KLD65" s="173"/>
      <c r="KLE65" s="173"/>
      <c r="KLF65" s="173"/>
      <c r="KLG65" s="173"/>
      <c r="KLH65" s="173"/>
      <c r="KLI65" s="173"/>
      <c r="KLJ65" s="173"/>
      <c r="KLK65" s="173"/>
      <c r="KLL65" s="173"/>
      <c r="KLM65" s="173"/>
      <c r="KLN65" s="173"/>
      <c r="KLO65" s="173"/>
      <c r="KLP65" s="173"/>
      <c r="KLQ65" s="173"/>
      <c r="KLR65" s="173"/>
      <c r="KLS65" s="173"/>
      <c r="KLT65" s="173"/>
      <c r="KLU65" s="173"/>
      <c r="KLV65" s="173"/>
      <c r="KLW65" s="173"/>
      <c r="KLX65" s="173"/>
      <c r="KLY65" s="173"/>
      <c r="KLZ65" s="173"/>
      <c r="KMA65" s="173"/>
      <c r="KMB65" s="173"/>
      <c r="KMC65" s="173"/>
      <c r="KMD65" s="173"/>
      <c r="KME65" s="173"/>
      <c r="KMF65" s="173"/>
      <c r="KMG65" s="173"/>
      <c r="KMH65" s="173"/>
      <c r="KMI65" s="173"/>
      <c r="KMJ65" s="173"/>
      <c r="KMK65" s="173"/>
      <c r="KML65" s="173"/>
      <c r="KMM65" s="173"/>
      <c r="KMN65" s="173"/>
      <c r="KMO65" s="173"/>
      <c r="KMP65" s="173"/>
      <c r="KMQ65" s="173"/>
      <c r="KMR65" s="173"/>
      <c r="KMS65" s="173"/>
      <c r="KMT65" s="173"/>
      <c r="KMU65" s="173"/>
      <c r="KMV65" s="173"/>
      <c r="KMW65" s="173"/>
      <c r="KMX65" s="173"/>
      <c r="KMY65" s="173"/>
      <c r="KMZ65" s="173"/>
      <c r="KNA65" s="173"/>
      <c r="KNB65" s="173"/>
      <c r="KNC65" s="173"/>
      <c r="KND65" s="173"/>
      <c r="KNE65" s="173"/>
      <c r="KNF65" s="173"/>
      <c r="KNG65" s="173"/>
      <c r="KNH65" s="173"/>
      <c r="KNI65" s="173"/>
      <c r="KNJ65" s="173"/>
      <c r="KNK65" s="173"/>
      <c r="KNL65" s="173"/>
      <c r="KNM65" s="173"/>
      <c r="KNN65" s="173"/>
      <c r="KNO65" s="173"/>
      <c r="KNP65" s="173"/>
      <c r="KNQ65" s="173"/>
      <c r="KNR65" s="173"/>
      <c r="KNS65" s="173"/>
      <c r="KNT65" s="173"/>
      <c r="KNU65" s="173"/>
      <c r="KNV65" s="173"/>
      <c r="KNW65" s="173"/>
      <c r="KNX65" s="173"/>
      <c r="KNY65" s="173"/>
      <c r="KNZ65" s="173"/>
      <c r="KOA65" s="173"/>
      <c r="KOB65" s="173"/>
      <c r="KOC65" s="173"/>
      <c r="KOD65" s="173"/>
      <c r="KOE65" s="173"/>
      <c r="KOF65" s="173"/>
      <c r="KOG65" s="173"/>
      <c r="KOH65" s="173"/>
      <c r="KOI65" s="173"/>
      <c r="KOJ65" s="173"/>
      <c r="KOK65" s="173"/>
      <c r="KOL65" s="173"/>
      <c r="KOM65" s="173"/>
      <c r="KON65" s="173"/>
      <c r="KOO65" s="173"/>
      <c r="KOP65" s="173"/>
      <c r="KOQ65" s="173"/>
      <c r="KOR65" s="173"/>
      <c r="KOS65" s="173"/>
      <c r="KOT65" s="173"/>
      <c r="KOU65" s="173"/>
      <c r="KOV65" s="173"/>
      <c r="KOW65" s="173"/>
      <c r="KOX65" s="173"/>
      <c r="KOY65" s="173"/>
      <c r="KOZ65" s="173"/>
      <c r="KPA65" s="173"/>
      <c r="KPB65" s="173"/>
      <c r="KPC65" s="173"/>
      <c r="KPD65" s="173"/>
      <c r="KPE65" s="173"/>
      <c r="KPF65" s="173"/>
      <c r="KPG65" s="173"/>
      <c r="KPH65" s="173"/>
      <c r="KPI65" s="173"/>
      <c r="KPJ65" s="173"/>
      <c r="KPK65" s="173"/>
      <c r="KPL65" s="173"/>
      <c r="KPM65" s="173"/>
      <c r="KPN65" s="173"/>
      <c r="KPO65" s="173"/>
      <c r="KPP65" s="173"/>
      <c r="KPQ65" s="173"/>
      <c r="KPR65" s="173"/>
      <c r="KPS65" s="173"/>
      <c r="KPT65" s="173"/>
      <c r="KPU65" s="173"/>
      <c r="KPV65" s="173"/>
      <c r="KPW65" s="173"/>
      <c r="KPX65" s="173"/>
      <c r="KPY65" s="173"/>
      <c r="KPZ65" s="173"/>
      <c r="KQA65" s="173"/>
      <c r="KQB65" s="173"/>
      <c r="KQC65" s="173"/>
      <c r="KQD65" s="173"/>
      <c r="KQE65" s="173"/>
      <c r="KQF65" s="173"/>
      <c r="KQG65" s="173"/>
      <c r="KQH65" s="173"/>
      <c r="KQI65" s="173"/>
      <c r="KQJ65" s="173"/>
      <c r="KQK65" s="173"/>
      <c r="KQL65" s="173"/>
      <c r="KQM65" s="173"/>
      <c r="KQN65" s="173"/>
      <c r="KQO65" s="173"/>
      <c r="KQP65" s="173"/>
      <c r="KQQ65" s="173"/>
      <c r="KQR65" s="173"/>
      <c r="KQS65" s="173"/>
      <c r="KQT65" s="173"/>
      <c r="KQU65" s="173"/>
      <c r="KQV65" s="173"/>
      <c r="KQW65" s="173"/>
      <c r="KQX65" s="173"/>
      <c r="KQY65" s="173"/>
      <c r="KQZ65" s="173"/>
      <c r="KRA65" s="173"/>
      <c r="KRB65" s="173"/>
      <c r="KRC65" s="173"/>
      <c r="KRD65" s="173"/>
      <c r="KRE65" s="173"/>
      <c r="KRF65" s="173"/>
      <c r="KRG65" s="173"/>
      <c r="KRH65" s="173"/>
      <c r="KRI65" s="173"/>
      <c r="KRJ65" s="173"/>
      <c r="KRK65" s="173"/>
      <c r="KRL65" s="173"/>
      <c r="KRM65" s="173"/>
      <c r="KRN65" s="173"/>
      <c r="KRO65" s="173"/>
      <c r="KRP65" s="173"/>
      <c r="KRQ65" s="173"/>
      <c r="KRR65" s="173"/>
      <c r="KRS65" s="173"/>
      <c r="KRT65" s="173"/>
      <c r="KRU65" s="173"/>
      <c r="KRV65" s="173"/>
      <c r="KRW65" s="173"/>
      <c r="KRX65" s="173"/>
      <c r="KRY65" s="173"/>
      <c r="KRZ65" s="173"/>
      <c r="KSA65" s="173"/>
      <c r="KSB65" s="173"/>
      <c r="KSC65" s="173"/>
      <c r="KSD65" s="173"/>
      <c r="KSE65" s="173"/>
      <c r="KSF65" s="173"/>
      <c r="KSG65" s="173"/>
      <c r="KSH65" s="173"/>
      <c r="KSI65" s="173"/>
      <c r="KSJ65" s="173"/>
      <c r="KSK65" s="173"/>
      <c r="KSL65" s="173"/>
      <c r="KSM65" s="173"/>
      <c r="KSN65" s="173"/>
      <c r="KSO65" s="173"/>
      <c r="KSP65" s="173"/>
      <c r="KSQ65" s="173"/>
      <c r="KSR65" s="173"/>
      <c r="KSS65" s="173"/>
      <c r="KST65" s="173"/>
      <c r="KSU65" s="173"/>
      <c r="KSV65" s="173"/>
      <c r="KSW65" s="173"/>
      <c r="KSX65" s="173"/>
      <c r="KSY65" s="173"/>
      <c r="KSZ65" s="173"/>
      <c r="KTA65" s="173"/>
      <c r="KTB65" s="173"/>
      <c r="KTC65" s="173"/>
      <c r="KTD65" s="173"/>
      <c r="KTE65" s="173"/>
      <c r="KTF65" s="173"/>
      <c r="KTG65" s="173"/>
      <c r="KTH65" s="173"/>
      <c r="KTI65" s="173"/>
      <c r="KTJ65" s="173"/>
      <c r="KTK65" s="173"/>
      <c r="KTL65" s="173"/>
      <c r="KTM65" s="173"/>
      <c r="KTN65" s="173"/>
      <c r="KTO65" s="173"/>
      <c r="KTP65" s="173"/>
      <c r="KTQ65" s="173"/>
      <c r="KTR65" s="173"/>
      <c r="KTS65" s="173"/>
      <c r="KTT65" s="173"/>
      <c r="KTU65" s="173"/>
      <c r="KTV65" s="173"/>
      <c r="KTW65" s="173"/>
      <c r="KTX65" s="173"/>
      <c r="KTY65" s="173"/>
      <c r="KTZ65" s="173"/>
      <c r="KUA65" s="173"/>
      <c r="KUB65" s="173"/>
      <c r="KUC65" s="173"/>
      <c r="KUD65" s="173"/>
      <c r="KUE65" s="173"/>
      <c r="KUF65" s="173"/>
      <c r="KUG65" s="173"/>
      <c r="KUH65" s="173"/>
      <c r="KUI65" s="173"/>
      <c r="KUJ65" s="173"/>
      <c r="KUK65" s="173"/>
      <c r="KUL65" s="173"/>
      <c r="KUM65" s="173"/>
      <c r="KUN65" s="173"/>
      <c r="KUO65" s="173"/>
      <c r="KUP65" s="173"/>
      <c r="KUQ65" s="173"/>
      <c r="KUR65" s="173"/>
      <c r="KUS65" s="173"/>
      <c r="KUT65" s="173"/>
      <c r="KUU65" s="173"/>
      <c r="KUV65" s="173"/>
      <c r="KUW65" s="173"/>
      <c r="KUX65" s="173"/>
      <c r="KUY65" s="173"/>
      <c r="KUZ65" s="173"/>
      <c r="KVA65" s="173"/>
      <c r="KVB65" s="173"/>
      <c r="KVC65" s="173"/>
      <c r="KVD65" s="173"/>
      <c r="KVE65" s="173"/>
      <c r="KVF65" s="173"/>
      <c r="KVG65" s="173"/>
      <c r="KVH65" s="173"/>
      <c r="KVI65" s="173"/>
      <c r="KVJ65" s="173"/>
      <c r="KVK65" s="173"/>
      <c r="KVL65" s="173"/>
      <c r="KVM65" s="173"/>
      <c r="KVN65" s="173"/>
      <c r="KVO65" s="173"/>
      <c r="KVP65" s="173"/>
      <c r="KVQ65" s="173"/>
      <c r="KVR65" s="173"/>
      <c r="KVS65" s="173"/>
      <c r="KVT65" s="173"/>
      <c r="KVU65" s="173"/>
      <c r="KVV65" s="173"/>
      <c r="KVW65" s="173"/>
      <c r="KVX65" s="173"/>
      <c r="KVY65" s="173"/>
      <c r="KVZ65" s="173"/>
      <c r="KWA65" s="173"/>
      <c r="KWB65" s="173"/>
      <c r="KWC65" s="173"/>
      <c r="KWD65" s="173"/>
      <c r="KWE65" s="173"/>
      <c r="KWF65" s="173"/>
      <c r="KWG65" s="173"/>
      <c r="KWH65" s="173"/>
      <c r="KWI65" s="173"/>
      <c r="KWJ65" s="173"/>
      <c r="KWK65" s="173"/>
      <c r="KWL65" s="173"/>
      <c r="KWM65" s="173"/>
      <c r="KWN65" s="173"/>
      <c r="KWO65" s="173"/>
      <c r="KWP65" s="173"/>
      <c r="KWQ65" s="173"/>
      <c r="KWR65" s="173"/>
      <c r="KWS65" s="173"/>
      <c r="KWT65" s="173"/>
      <c r="KWU65" s="173"/>
      <c r="KWV65" s="173"/>
      <c r="KWW65" s="173"/>
      <c r="KWX65" s="173"/>
      <c r="KWY65" s="173"/>
      <c r="KWZ65" s="173"/>
      <c r="KXA65" s="173"/>
      <c r="KXB65" s="173"/>
      <c r="KXC65" s="173"/>
      <c r="KXD65" s="173"/>
      <c r="KXE65" s="173"/>
      <c r="KXF65" s="173"/>
      <c r="KXG65" s="173"/>
      <c r="KXH65" s="173"/>
      <c r="KXI65" s="173"/>
      <c r="KXJ65" s="173"/>
      <c r="KXK65" s="173"/>
      <c r="KXL65" s="173"/>
      <c r="KXM65" s="173"/>
      <c r="KXN65" s="173"/>
      <c r="KXO65" s="173"/>
      <c r="KXP65" s="173"/>
      <c r="KXQ65" s="173"/>
      <c r="KXR65" s="173"/>
      <c r="KXS65" s="173"/>
      <c r="KXT65" s="173"/>
      <c r="KXU65" s="173"/>
      <c r="KXV65" s="173"/>
      <c r="KXW65" s="173"/>
      <c r="KXX65" s="173"/>
      <c r="KXY65" s="173"/>
      <c r="KXZ65" s="173"/>
      <c r="KYA65" s="173"/>
      <c r="KYB65" s="173"/>
      <c r="KYC65" s="173"/>
      <c r="KYD65" s="173"/>
      <c r="KYE65" s="173"/>
      <c r="KYF65" s="173"/>
      <c r="KYG65" s="173"/>
      <c r="KYH65" s="173"/>
      <c r="KYI65" s="173"/>
      <c r="KYJ65" s="173"/>
      <c r="KYK65" s="173"/>
      <c r="KYL65" s="173"/>
      <c r="KYM65" s="173"/>
      <c r="KYN65" s="173"/>
      <c r="KYO65" s="173"/>
      <c r="KYP65" s="173"/>
      <c r="KYQ65" s="173"/>
      <c r="KYR65" s="173"/>
      <c r="KYS65" s="173"/>
      <c r="KYT65" s="173"/>
      <c r="KYU65" s="173"/>
      <c r="KYV65" s="173"/>
      <c r="KYW65" s="173"/>
      <c r="KYX65" s="173"/>
      <c r="KYY65" s="173"/>
      <c r="KYZ65" s="173"/>
      <c r="KZA65" s="173"/>
      <c r="KZB65" s="173"/>
      <c r="KZC65" s="173"/>
      <c r="KZD65" s="173"/>
      <c r="KZE65" s="173"/>
      <c r="KZF65" s="173"/>
      <c r="KZG65" s="173"/>
      <c r="KZH65" s="173"/>
      <c r="KZI65" s="173"/>
      <c r="KZJ65" s="173"/>
      <c r="KZK65" s="173"/>
      <c r="KZL65" s="173"/>
      <c r="KZM65" s="173"/>
      <c r="KZN65" s="173"/>
      <c r="KZO65" s="173"/>
      <c r="KZP65" s="173"/>
      <c r="KZQ65" s="173"/>
      <c r="KZR65" s="173"/>
      <c r="KZS65" s="173"/>
      <c r="KZT65" s="173"/>
      <c r="KZU65" s="173"/>
      <c r="KZV65" s="173"/>
      <c r="KZW65" s="173"/>
      <c r="KZX65" s="173"/>
      <c r="KZY65" s="173"/>
      <c r="KZZ65" s="173"/>
      <c r="LAA65" s="173"/>
      <c r="LAB65" s="173"/>
      <c r="LAC65" s="173"/>
      <c r="LAD65" s="173"/>
      <c r="LAE65" s="173"/>
      <c r="LAF65" s="173"/>
      <c r="LAG65" s="173"/>
      <c r="LAH65" s="173"/>
      <c r="LAI65" s="173"/>
      <c r="LAJ65" s="173"/>
      <c r="LAK65" s="173"/>
      <c r="LAL65" s="173"/>
      <c r="LAM65" s="173"/>
      <c r="LAN65" s="173"/>
      <c r="LAO65" s="173"/>
      <c r="LAP65" s="173"/>
      <c r="LAQ65" s="173"/>
      <c r="LAR65" s="173"/>
      <c r="LAS65" s="173"/>
      <c r="LAT65" s="173"/>
      <c r="LAU65" s="173"/>
      <c r="LAV65" s="173"/>
      <c r="LAW65" s="173"/>
      <c r="LAX65" s="173"/>
      <c r="LAY65" s="173"/>
      <c r="LAZ65" s="173"/>
      <c r="LBA65" s="173"/>
      <c r="LBB65" s="173"/>
      <c r="LBC65" s="173"/>
      <c r="LBD65" s="173"/>
      <c r="LBE65" s="173"/>
      <c r="LBF65" s="173"/>
      <c r="LBG65" s="173"/>
      <c r="LBH65" s="173"/>
      <c r="LBI65" s="173"/>
      <c r="LBJ65" s="173"/>
      <c r="LBK65" s="173"/>
      <c r="LBL65" s="173"/>
      <c r="LBM65" s="173"/>
      <c r="LBN65" s="173"/>
      <c r="LBO65" s="173"/>
      <c r="LBP65" s="173"/>
      <c r="LBQ65" s="173"/>
      <c r="LBR65" s="173"/>
      <c r="LBS65" s="173"/>
      <c r="LBT65" s="173"/>
      <c r="LBU65" s="173"/>
      <c r="LBV65" s="173"/>
      <c r="LBW65" s="173"/>
      <c r="LBX65" s="173"/>
      <c r="LBY65" s="173"/>
      <c r="LBZ65" s="173"/>
      <c r="LCA65" s="173"/>
      <c r="LCB65" s="173"/>
      <c r="LCC65" s="173"/>
      <c r="LCD65" s="173"/>
      <c r="LCE65" s="173"/>
      <c r="LCF65" s="173"/>
      <c r="LCG65" s="173"/>
      <c r="LCH65" s="173"/>
      <c r="LCI65" s="173"/>
      <c r="LCJ65" s="173"/>
      <c r="LCK65" s="173"/>
      <c r="LCL65" s="173"/>
      <c r="LCM65" s="173"/>
      <c r="LCN65" s="173"/>
      <c r="LCO65" s="173"/>
      <c r="LCP65" s="173"/>
      <c r="LCQ65" s="173"/>
      <c r="LCR65" s="173"/>
      <c r="LCS65" s="173"/>
      <c r="LCT65" s="173"/>
      <c r="LCU65" s="173"/>
      <c r="LCV65" s="173"/>
      <c r="LCW65" s="173"/>
      <c r="LCX65" s="173"/>
      <c r="LCY65" s="173"/>
      <c r="LCZ65" s="173"/>
      <c r="LDA65" s="173"/>
      <c r="LDB65" s="173"/>
      <c r="LDC65" s="173"/>
      <c r="LDD65" s="173"/>
      <c r="LDE65" s="173"/>
      <c r="LDF65" s="173"/>
      <c r="LDG65" s="173"/>
      <c r="LDH65" s="173"/>
      <c r="LDI65" s="173"/>
      <c r="LDJ65" s="173"/>
      <c r="LDK65" s="173"/>
      <c r="LDL65" s="173"/>
      <c r="LDM65" s="173"/>
      <c r="LDN65" s="173"/>
      <c r="LDO65" s="173"/>
      <c r="LDP65" s="173"/>
      <c r="LDQ65" s="173"/>
      <c r="LDR65" s="173"/>
      <c r="LDS65" s="173"/>
      <c r="LDT65" s="173"/>
      <c r="LDU65" s="173"/>
      <c r="LDV65" s="173"/>
      <c r="LDW65" s="173"/>
      <c r="LDX65" s="173"/>
      <c r="LDY65" s="173"/>
      <c r="LDZ65" s="173"/>
      <c r="LEA65" s="173"/>
      <c r="LEB65" s="173"/>
      <c r="LEC65" s="173"/>
      <c r="LED65" s="173"/>
      <c r="LEE65" s="173"/>
      <c r="LEF65" s="173"/>
      <c r="LEG65" s="173"/>
      <c r="LEH65" s="173"/>
      <c r="LEI65" s="173"/>
      <c r="LEJ65" s="173"/>
      <c r="LEK65" s="173"/>
      <c r="LEL65" s="173"/>
      <c r="LEM65" s="173"/>
      <c r="LEN65" s="173"/>
      <c r="LEO65" s="173"/>
      <c r="LEP65" s="173"/>
      <c r="LEQ65" s="173"/>
      <c r="LER65" s="173"/>
      <c r="LES65" s="173"/>
      <c r="LET65" s="173"/>
      <c r="LEU65" s="173"/>
      <c r="LEV65" s="173"/>
      <c r="LEW65" s="173"/>
      <c r="LEX65" s="173"/>
      <c r="LEY65" s="173"/>
      <c r="LEZ65" s="173"/>
      <c r="LFA65" s="173"/>
      <c r="LFB65" s="173"/>
      <c r="LFC65" s="173"/>
      <c r="LFD65" s="173"/>
      <c r="LFE65" s="173"/>
      <c r="LFF65" s="173"/>
      <c r="LFG65" s="173"/>
      <c r="LFH65" s="173"/>
      <c r="LFI65" s="173"/>
      <c r="LFJ65" s="173"/>
      <c r="LFK65" s="173"/>
      <c r="LFL65" s="173"/>
      <c r="LFM65" s="173"/>
      <c r="LFN65" s="173"/>
      <c r="LFO65" s="173"/>
      <c r="LFP65" s="173"/>
      <c r="LFQ65" s="173"/>
      <c r="LFR65" s="173"/>
      <c r="LFS65" s="173"/>
      <c r="LFT65" s="173"/>
      <c r="LFU65" s="173"/>
      <c r="LFV65" s="173"/>
      <c r="LFW65" s="173"/>
      <c r="LFX65" s="173"/>
      <c r="LFY65" s="173"/>
      <c r="LFZ65" s="173"/>
      <c r="LGA65" s="173"/>
      <c r="LGB65" s="173"/>
      <c r="LGC65" s="173"/>
      <c r="LGD65" s="173"/>
      <c r="LGE65" s="173"/>
      <c r="LGF65" s="173"/>
      <c r="LGG65" s="173"/>
      <c r="LGH65" s="173"/>
      <c r="LGI65" s="173"/>
      <c r="LGJ65" s="173"/>
      <c r="LGK65" s="173"/>
      <c r="LGL65" s="173"/>
      <c r="LGM65" s="173"/>
      <c r="LGN65" s="173"/>
      <c r="LGO65" s="173"/>
      <c r="LGP65" s="173"/>
      <c r="LGQ65" s="173"/>
      <c r="LGR65" s="173"/>
      <c r="LGS65" s="173"/>
      <c r="LGT65" s="173"/>
      <c r="LGU65" s="173"/>
      <c r="LGV65" s="173"/>
      <c r="LGW65" s="173"/>
      <c r="LGX65" s="173"/>
      <c r="LGY65" s="173"/>
      <c r="LGZ65" s="173"/>
      <c r="LHA65" s="173"/>
      <c r="LHB65" s="173"/>
      <c r="LHC65" s="173"/>
      <c r="LHD65" s="173"/>
      <c r="LHE65" s="173"/>
      <c r="LHF65" s="173"/>
      <c r="LHG65" s="173"/>
      <c r="LHH65" s="173"/>
      <c r="LHI65" s="173"/>
      <c r="LHJ65" s="173"/>
      <c r="LHK65" s="173"/>
      <c r="LHL65" s="173"/>
      <c r="LHM65" s="173"/>
      <c r="LHN65" s="173"/>
      <c r="LHO65" s="173"/>
      <c r="LHP65" s="173"/>
      <c r="LHQ65" s="173"/>
      <c r="LHR65" s="173"/>
      <c r="LHS65" s="173"/>
      <c r="LHT65" s="173"/>
      <c r="LHU65" s="173"/>
      <c r="LHV65" s="173"/>
      <c r="LHW65" s="173"/>
      <c r="LHX65" s="173"/>
      <c r="LHY65" s="173"/>
      <c r="LHZ65" s="173"/>
      <c r="LIA65" s="173"/>
      <c r="LIB65" s="173"/>
      <c r="LIC65" s="173"/>
      <c r="LID65" s="173"/>
      <c r="LIE65" s="173"/>
      <c r="LIF65" s="173"/>
      <c r="LIG65" s="173"/>
      <c r="LIH65" s="173"/>
      <c r="LII65" s="173"/>
      <c r="LIJ65" s="173"/>
      <c r="LIK65" s="173"/>
      <c r="LIL65" s="173"/>
      <c r="LIM65" s="173"/>
      <c r="LIN65" s="173"/>
      <c r="LIO65" s="173"/>
      <c r="LIP65" s="173"/>
      <c r="LIQ65" s="173"/>
      <c r="LIR65" s="173"/>
      <c r="LIS65" s="173"/>
      <c r="LIT65" s="173"/>
      <c r="LIU65" s="173"/>
      <c r="LIV65" s="173"/>
      <c r="LIW65" s="173"/>
      <c r="LIX65" s="173"/>
      <c r="LIY65" s="173"/>
      <c r="LIZ65" s="173"/>
      <c r="LJA65" s="173"/>
      <c r="LJB65" s="173"/>
      <c r="LJC65" s="173"/>
      <c r="LJD65" s="173"/>
      <c r="LJE65" s="173"/>
      <c r="LJF65" s="173"/>
      <c r="LJG65" s="173"/>
      <c r="LJH65" s="173"/>
      <c r="LJI65" s="173"/>
      <c r="LJJ65" s="173"/>
      <c r="LJK65" s="173"/>
      <c r="LJL65" s="173"/>
      <c r="LJM65" s="173"/>
      <c r="LJN65" s="173"/>
      <c r="LJO65" s="173"/>
      <c r="LJP65" s="173"/>
      <c r="LJQ65" s="173"/>
      <c r="LJR65" s="173"/>
      <c r="LJS65" s="173"/>
      <c r="LJT65" s="173"/>
      <c r="LJU65" s="173"/>
      <c r="LJV65" s="173"/>
      <c r="LJW65" s="173"/>
      <c r="LJX65" s="173"/>
      <c r="LJY65" s="173"/>
      <c r="LJZ65" s="173"/>
      <c r="LKA65" s="173"/>
      <c r="LKB65" s="173"/>
      <c r="LKC65" s="173"/>
      <c r="LKD65" s="173"/>
      <c r="LKE65" s="173"/>
      <c r="LKF65" s="173"/>
      <c r="LKG65" s="173"/>
      <c r="LKH65" s="173"/>
      <c r="LKI65" s="173"/>
      <c r="LKJ65" s="173"/>
      <c r="LKK65" s="173"/>
      <c r="LKL65" s="173"/>
      <c r="LKM65" s="173"/>
      <c r="LKN65" s="173"/>
      <c r="LKO65" s="173"/>
      <c r="LKP65" s="173"/>
      <c r="LKQ65" s="173"/>
      <c r="LKR65" s="173"/>
      <c r="LKS65" s="173"/>
      <c r="LKT65" s="173"/>
      <c r="LKU65" s="173"/>
      <c r="LKV65" s="173"/>
      <c r="LKW65" s="173"/>
      <c r="LKX65" s="173"/>
      <c r="LKY65" s="173"/>
      <c r="LKZ65" s="173"/>
      <c r="LLA65" s="173"/>
      <c r="LLB65" s="173"/>
      <c r="LLC65" s="173"/>
      <c r="LLD65" s="173"/>
      <c r="LLE65" s="173"/>
      <c r="LLF65" s="173"/>
      <c r="LLG65" s="173"/>
      <c r="LLH65" s="173"/>
      <c r="LLI65" s="173"/>
      <c r="LLJ65" s="173"/>
      <c r="LLK65" s="173"/>
      <c r="LLL65" s="173"/>
      <c r="LLM65" s="173"/>
      <c r="LLN65" s="173"/>
      <c r="LLO65" s="173"/>
      <c r="LLP65" s="173"/>
      <c r="LLQ65" s="173"/>
      <c r="LLR65" s="173"/>
      <c r="LLS65" s="173"/>
      <c r="LLT65" s="173"/>
      <c r="LLU65" s="173"/>
      <c r="LLV65" s="173"/>
      <c r="LLW65" s="173"/>
      <c r="LLX65" s="173"/>
      <c r="LLY65" s="173"/>
      <c r="LLZ65" s="173"/>
      <c r="LMA65" s="173"/>
      <c r="LMB65" s="173"/>
      <c r="LMC65" s="173"/>
      <c r="LMD65" s="173"/>
      <c r="LME65" s="173"/>
      <c r="LMF65" s="173"/>
      <c r="LMG65" s="173"/>
      <c r="LMH65" s="173"/>
      <c r="LMI65" s="173"/>
      <c r="LMJ65" s="173"/>
      <c r="LMK65" s="173"/>
      <c r="LML65" s="173"/>
      <c r="LMM65" s="173"/>
      <c r="LMN65" s="173"/>
      <c r="LMO65" s="173"/>
      <c r="LMP65" s="173"/>
      <c r="LMQ65" s="173"/>
      <c r="LMR65" s="173"/>
      <c r="LMS65" s="173"/>
      <c r="LMT65" s="173"/>
      <c r="LMU65" s="173"/>
      <c r="LMV65" s="173"/>
      <c r="LMW65" s="173"/>
      <c r="LMX65" s="173"/>
      <c r="LMY65" s="173"/>
      <c r="LMZ65" s="173"/>
      <c r="LNA65" s="173"/>
      <c r="LNB65" s="173"/>
      <c r="LNC65" s="173"/>
      <c r="LND65" s="173"/>
      <c r="LNE65" s="173"/>
      <c r="LNF65" s="173"/>
      <c r="LNG65" s="173"/>
      <c r="LNH65" s="173"/>
      <c r="LNI65" s="173"/>
      <c r="LNJ65" s="173"/>
      <c r="LNK65" s="173"/>
      <c r="LNL65" s="173"/>
      <c r="LNM65" s="173"/>
      <c r="LNN65" s="173"/>
      <c r="LNO65" s="173"/>
      <c r="LNP65" s="173"/>
      <c r="LNQ65" s="173"/>
      <c r="LNR65" s="173"/>
      <c r="LNS65" s="173"/>
      <c r="LNT65" s="173"/>
      <c r="LNU65" s="173"/>
      <c r="LNV65" s="173"/>
      <c r="LNW65" s="173"/>
      <c r="LNX65" s="173"/>
      <c r="LNY65" s="173"/>
      <c r="LNZ65" s="173"/>
      <c r="LOA65" s="173"/>
      <c r="LOB65" s="173"/>
      <c r="LOC65" s="173"/>
      <c r="LOD65" s="173"/>
      <c r="LOE65" s="173"/>
      <c r="LOF65" s="173"/>
      <c r="LOG65" s="173"/>
      <c r="LOH65" s="173"/>
      <c r="LOI65" s="173"/>
      <c r="LOJ65" s="173"/>
      <c r="LOK65" s="173"/>
      <c r="LOL65" s="173"/>
      <c r="LOM65" s="173"/>
      <c r="LON65" s="173"/>
      <c r="LOO65" s="173"/>
      <c r="LOP65" s="173"/>
      <c r="LOQ65" s="173"/>
      <c r="LOR65" s="173"/>
      <c r="LOS65" s="173"/>
      <c r="LOT65" s="173"/>
      <c r="LOU65" s="173"/>
      <c r="LOV65" s="173"/>
      <c r="LOW65" s="173"/>
      <c r="LOX65" s="173"/>
      <c r="LOY65" s="173"/>
      <c r="LOZ65" s="173"/>
      <c r="LPA65" s="173"/>
      <c r="LPB65" s="173"/>
      <c r="LPC65" s="173"/>
      <c r="LPD65" s="173"/>
      <c r="LPE65" s="173"/>
      <c r="LPF65" s="173"/>
      <c r="LPG65" s="173"/>
      <c r="LPH65" s="173"/>
      <c r="LPI65" s="173"/>
      <c r="LPJ65" s="173"/>
      <c r="LPK65" s="173"/>
      <c r="LPL65" s="173"/>
      <c r="LPM65" s="173"/>
      <c r="LPN65" s="173"/>
      <c r="LPO65" s="173"/>
      <c r="LPP65" s="173"/>
      <c r="LPQ65" s="173"/>
      <c r="LPR65" s="173"/>
      <c r="LPS65" s="173"/>
      <c r="LPT65" s="173"/>
      <c r="LPU65" s="173"/>
      <c r="LPV65" s="173"/>
      <c r="LPW65" s="173"/>
      <c r="LPX65" s="173"/>
      <c r="LPY65" s="173"/>
      <c r="LPZ65" s="173"/>
      <c r="LQA65" s="173"/>
      <c r="LQB65" s="173"/>
      <c r="LQC65" s="173"/>
      <c r="LQD65" s="173"/>
      <c r="LQE65" s="173"/>
      <c r="LQF65" s="173"/>
      <c r="LQG65" s="173"/>
      <c r="LQH65" s="173"/>
      <c r="LQI65" s="173"/>
      <c r="LQJ65" s="173"/>
      <c r="LQK65" s="173"/>
      <c r="LQL65" s="173"/>
      <c r="LQM65" s="173"/>
      <c r="LQN65" s="173"/>
      <c r="LQO65" s="173"/>
      <c r="LQP65" s="173"/>
      <c r="LQQ65" s="173"/>
      <c r="LQR65" s="173"/>
      <c r="LQS65" s="173"/>
      <c r="LQT65" s="173"/>
      <c r="LQU65" s="173"/>
      <c r="LQV65" s="173"/>
      <c r="LQW65" s="173"/>
      <c r="LQX65" s="173"/>
      <c r="LQY65" s="173"/>
      <c r="LQZ65" s="173"/>
      <c r="LRA65" s="173"/>
      <c r="LRB65" s="173"/>
      <c r="LRC65" s="173"/>
      <c r="LRD65" s="173"/>
      <c r="LRE65" s="173"/>
      <c r="LRF65" s="173"/>
      <c r="LRG65" s="173"/>
      <c r="LRH65" s="173"/>
      <c r="LRI65" s="173"/>
      <c r="LRJ65" s="173"/>
      <c r="LRK65" s="173"/>
      <c r="LRL65" s="173"/>
      <c r="LRM65" s="173"/>
      <c r="LRN65" s="173"/>
      <c r="LRO65" s="173"/>
      <c r="LRP65" s="173"/>
      <c r="LRQ65" s="173"/>
      <c r="LRR65" s="173"/>
      <c r="LRS65" s="173"/>
      <c r="LRT65" s="173"/>
      <c r="LRU65" s="173"/>
      <c r="LRV65" s="173"/>
      <c r="LRW65" s="173"/>
      <c r="LRX65" s="173"/>
      <c r="LRY65" s="173"/>
      <c r="LRZ65" s="173"/>
      <c r="LSA65" s="173"/>
      <c r="LSB65" s="173"/>
      <c r="LSC65" s="173"/>
      <c r="LSD65" s="173"/>
      <c r="LSE65" s="173"/>
      <c r="LSF65" s="173"/>
      <c r="LSG65" s="173"/>
      <c r="LSH65" s="173"/>
      <c r="LSI65" s="173"/>
      <c r="LSJ65" s="173"/>
      <c r="LSK65" s="173"/>
      <c r="LSL65" s="173"/>
      <c r="LSM65" s="173"/>
      <c r="LSN65" s="173"/>
      <c r="LSO65" s="173"/>
      <c r="LSP65" s="173"/>
      <c r="LSQ65" s="173"/>
      <c r="LSR65" s="173"/>
      <c r="LSS65" s="173"/>
      <c r="LST65" s="173"/>
      <c r="LSU65" s="173"/>
      <c r="LSV65" s="173"/>
      <c r="LSW65" s="173"/>
      <c r="LSX65" s="173"/>
      <c r="LSY65" s="173"/>
      <c r="LSZ65" s="173"/>
      <c r="LTA65" s="173"/>
      <c r="LTB65" s="173"/>
      <c r="LTC65" s="173"/>
      <c r="LTD65" s="173"/>
      <c r="LTE65" s="173"/>
      <c r="LTF65" s="173"/>
      <c r="LTG65" s="173"/>
      <c r="LTH65" s="173"/>
      <c r="LTI65" s="173"/>
      <c r="LTJ65" s="173"/>
      <c r="LTK65" s="173"/>
      <c r="LTL65" s="173"/>
      <c r="LTM65" s="173"/>
      <c r="LTN65" s="173"/>
      <c r="LTO65" s="173"/>
      <c r="LTP65" s="173"/>
      <c r="LTQ65" s="173"/>
      <c r="LTR65" s="173"/>
      <c r="LTS65" s="173"/>
      <c r="LTT65" s="173"/>
      <c r="LTU65" s="173"/>
      <c r="LTV65" s="173"/>
      <c r="LTW65" s="173"/>
      <c r="LTX65" s="173"/>
      <c r="LTY65" s="173"/>
      <c r="LTZ65" s="173"/>
      <c r="LUA65" s="173"/>
      <c r="LUB65" s="173"/>
      <c r="LUC65" s="173"/>
      <c r="LUD65" s="173"/>
      <c r="LUE65" s="173"/>
      <c r="LUF65" s="173"/>
      <c r="LUG65" s="173"/>
      <c r="LUH65" s="173"/>
      <c r="LUI65" s="173"/>
      <c r="LUJ65" s="173"/>
      <c r="LUK65" s="173"/>
      <c r="LUL65" s="173"/>
      <c r="LUM65" s="173"/>
      <c r="LUN65" s="173"/>
      <c r="LUO65" s="173"/>
      <c r="LUP65" s="173"/>
      <c r="LUQ65" s="173"/>
      <c r="LUR65" s="173"/>
      <c r="LUS65" s="173"/>
      <c r="LUT65" s="173"/>
      <c r="LUU65" s="173"/>
      <c r="LUV65" s="173"/>
      <c r="LUW65" s="173"/>
      <c r="LUX65" s="173"/>
      <c r="LUY65" s="173"/>
      <c r="LUZ65" s="173"/>
      <c r="LVA65" s="173"/>
      <c r="LVB65" s="173"/>
      <c r="LVC65" s="173"/>
      <c r="LVD65" s="173"/>
      <c r="LVE65" s="173"/>
      <c r="LVF65" s="173"/>
      <c r="LVG65" s="173"/>
      <c r="LVH65" s="173"/>
      <c r="LVI65" s="173"/>
      <c r="LVJ65" s="173"/>
      <c r="LVK65" s="173"/>
      <c r="LVL65" s="173"/>
      <c r="LVM65" s="173"/>
      <c r="LVN65" s="173"/>
      <c r="LVO65" s="173"/>
      <c r="LVP65" s="173"/>
      <c r="LVQ65" s="173"/>
      <c r="LVR65" s="173"/>
      <c r="LVS65" s="173"/>
      <c r="LVT65" s="173"/>
      <c r="LVU65" s="173"/>
      <c r="LVV65" s="173"/>
      <c r="LVW65" s="173"/>
      <c r="LVX65" s="173"/>
      <c r="LVY65" s="173"/>
      <c r="LVZ65" s="173"/>
      <c r="LWA65" s="173"/>
      <c r="LWB65" s="173"/>
      <c r="LWC65" s="173"/>
      <c r="LWD65" s="173"/>
      <c r="LWE65" s="173"/>
      <c r="LWF65" s="173"/>
      <c r="LWG65" s="173"/>
      <c r="LWH65" s="173"/>
      <c r="LWI65" s="173"/>
      <c r="LWJ65" s="173"/>
      <c r="LWK65" s="173"/>
      <c r="LWL65" s="173"/>
      <c r="LWM65" s="173"/>
      <c r="LWN65" s="173"/>
      <c r="LWO65" s="173"/>
      <c r="LWP65" s="173"/>
      <c r="LWQ65" s="173"/>
      <c r="LWR65" s="173"/>
      <c r="LWS65" s="173"/>
      <c r="LWT65" s="173"/>
      <c r="LWU65" s="173"/>
      <c r="LWV65" s="173"/>
      <c r="LWW65" s="173"/>
      <c r="LWX65" s="173"/>
      <c r="LWY65" s="173"/>
      <c r="LWZ65" s="173"/>
      <c r="LXA65" s="173"/>
      <c r="LXB65" s="173"/>
      <c r="LXC65" s="173"/>
      <c r="LXD65" s="173"/>
      <c r="LXE65" s="173"/>
      <c r="LXF65" s="173"/>
      <c r="LXG65" s="173"/>
      <c r="LXH65" s="173"/>
      <c r="LXI65" s="173"/>
      <c r="LXJ65" s="173"/>
      <c r="LXK65" s="173"/>
      <c r="LXL65" s="173"/>
      <c r="LXM65" s="173"/>
      <c r="LXN65" s="173"/>
      <c r="LXO65" s="173"/>
      <c r="LXP65" s="173"/>
      <c r="LXQ65" s="173"/>
      <c r="LXR65" s="173"/>
      <c r="LXS65" s="173"/>
      <c r="LXT65" s="173"/>
      <c r="LXU65" s="173"/>
      <c r="LXV65" s="173"/>
      <c r="LXW65" s="173"/>
      <c r="LXX65" s="173"/>
      <c r="LXY65" s="173"/>
      <c r="LXZ65" s="173"/>
      <c r="LYA65" s="173"/>
      <c r="LYB65" s="173"/>
      <c r="LYC65" s="173"/>
      <c r="LYD65" s="173"/>
      <c r="LYE65" s="173"/>
      <c r="LYF65" s="173"/>
      <c r="LYG65" s="173"/>
      <c r="LYH65" s="173"/>
      <c r="LYI65" s="173"/>
      <c r="LYJ65" s="173"/>
      <c r="LYK65" s="173"/>
      <c r="LYL65" s="173"/>
      <c r="LYM65" s="173"/>
      <c r="LYN65" s="173"/>
      <c r="LYO65" s="173"/>
      <c r="LYP65" s="173"/>
      <c r="LYQ65" s="173"/>
      <c r="LYR65" s="173"/>
      <c r="LYS65" s="173"/>
      <c r="LYT65" s="173"/>
      <c r="LYU65" s="173"/>
      <c r="LYV65" s="173"/>
      <c r="LYW65" s="173"/>
      <c r="LYX65" s="173"/>
      <c r="LYY65" s="173"/>
      <c r="LYZ65" s="173"/>
      <c r="LZA65" s="173"/>
      <c r="LZB65" s="173"/>
      <c r="LZC65" s="173"/>
      <c r="LZD65" s="173"/>
      <c r="LZE65" s="173"/>
      <c r="LZF65" s="173"/>
      <c r="LZG65" s="173"/>
      <c r="LZH65" s="173"/>
      <c r="LZI65" s="173"/>
      <c r="LZJ65" s="173"/>
      <c r="LZK65" s="173"/>
      <c r="LZL65" s="173"/>
      <c r="LZM65" s="173"/>
      <c r="LZN65" s="173"/>
      <c r="LZO65" s="173"/>
      <c r="LZP65" s="173"/>
      <c r="LZQ65" s="173"/>
      <c r="LZR65" s="173"/>
      <c r="LZS65" s="173"/>
      <c r="LZT65" s="173"/>
      <c r="LZU65" s="173"/>
      <c r="LZV65" s="173"/>
      <c r="LZW65" s="173"/>
      <c r="LZX65" s="173"/>
      <c r="LZY65" s="173"/>
      <c r="LZZ65" s="173"/>
      <c r="MAA65" s="173"/>
      <c r="MAB65" s="173"/>
      <c r="MAC65" s="173"/>
      <c r="MAD65" s="173"/>
      <c r="MAE65" s="173"/>
      <c r="MAF65" s="173"/>
      <c r="MAG65" s="173"/>
      <c r="MAH65" s="173"/>
      <c r="MAI65" s="173"/>
      <c r="MAJ65" s="173"/>
      <c r="MAK65" s="173"/>
      <c r="MAL65" s="173"/>
      <c r="MAM65" s="173"/>
      <c r="MAN65" s="173"/>
      <c r="MAO65" s="173"/>
      <c r="MAP65" s="173"/>
      <c r="MAQ65" s="173"/>
      <c r="MAR65" s="173"/>
      <c r="MAS65" s="173"/>
      <c r="MAT65" s="173"/>
      <c r="MAU65" s="173"/>
      <c r="MAV65" s="173"/>
      <c r="MAW65" s="173"/>
      <c r="MAX65" s="173"/>
      <c r="MAY65" s="173"/>
      <c r="MAZ65" s="173"/>
      <c r="MBA65" s="173"/>
      <c r="MBB65" s="173"/>
      <c r="MBC65" s="173"/>
      <c r="MBD65" s="173"/>
      <c r="MBE65" s="173"/>
      <c r="MBF65" s="173"/>
      <c r="MBG65" s="173"/>
      <c r="MBH65" s="173"/>
      <c r="MBI65" s="173"/>
      <c r="MBJ65" s="173"/>
      <c r="MBK65" s="173"/>
      <c r="MBL65" s="173"/>
      <c r="MBM65" s="173"/>
      <c r="MBN65" s="173"/>
      <c r="MBO65" s="173"/>
      <c r="MBP65" s="173"/>
      <c r="MBQ65" s="173"/>
      <c r="MBR65" s="173"/>
      <c r="MBS65" s="173"/>
      <c r="MBT65" s="173"/>
      <c r="MBU65" s="173"/>
      <c r="MBV65" s="173"/>
      <c r="MBW65" s="173"/>
      <c r="MBX65" s="173"/>
      <c r="MBY65" s="173"/>
      <c r="MBZ65" s="173"/>
      <c r="MCA65" s="173"/>
      <c r="MCB65" s="173"/>
      <c r="MCC65" s="173"/>
      <c r="MCD65" s="173"/>
      <c r="MCE65" s="173"/>
      <c r="MCF65" s="173"/>
      <c r="MCG65" s="173"/>
      <c r="MCH65" s="173"/>
      <c r="MCI65" s="173"/>
      <c r="MCJ65" s="173"/>
      <c r="MCK65" s="173"/>
      <c r="MCL65" s="173"/>
      <c r="MCM65" s="173"/>
      <c r="MCN65" s="173"/>
      <c r="MCO65" s="173"/>
      <c r="MCP65" s="173"/>
      <c r="MCQ65" s="173"/>
      <c r="MCR65" s="173"/>
      <c r="MCS65" s="173"/>
      <c r="MCT65" s="173"/>
      <c r="MCU65" s="173"/>
      <c r="MCV65" s="173"/>
      <c r="MCW65" s="173"/>
      <c r="MCX65" s="173"/>
      <c r="MCY65" s="173"/>
      <c r="MCZ65" s="173"/>
      <c r="MDA65" s="173"/>
      <c r="MDB65" s="173"/>
      <c r="MDC65" s="173"/>
      <c r="MDD65" s="173"/>
      <c r="MDE65" s="173"/>
      <c r="MDF65" s="173"/>
      <c r="MDG65" s="173"/>
      <c r="MDH65" s="173"/>
      <c r="MDI65" s="173"/>
      <c r="MDJ65" s="173"/>
      <c r="MDK65" s="173"/>
      <c r="MDL65" s="173"/>
      <c r="MDM65" s="173"/>
      <c r="MDN65" s="173"/>
      <c r="MDO65" s="173"/>
      <c r="MDP65" s="173"/>
      <c r="MDQ65" s="173"/>
      <c r="MDR65" s="173"/>
      <c r="MDS65" s="173"/>
      <c r="MDT65" s="173"/>
      <c r="MDU65" s="173"/>
      <c r="MDV65" s="173"/>
      <c r="MDW65" s="173"/>
      <c r="MDX65" s="173"/>
      <c r="MDY65" s="173"/>
      <c r="MDZ65" s="173"/>
      <c r="MEA65" s="173"/>
      <c r="MEB65" s="173"/>
      <c r="MEC65" s="173"/>
      <c r="MED65" s="173"/>
      <c r="MEE65" s="173"/>
      <c r="MEF65" s="173"/>
      <c r="MEG65" s="173"/>
      <c r="MEH65" s="173"/>
      <c r="MEI65" s="173"/>
      <c r="MEJ65" s="173"/>
      <c r="MEK65" s="173"/>
      <c r="MEL65" s="173"/>
      <c r="MEM65" s="173"/>
      <c r="MEN65" s="173"/>
      <c r="MEO65" s="173"/>
      <c r="MEP65" s="173"/>
      <c r="MEQ65" s="173"/>
      <c r="MER65" s="173"/>
      <c r="MES65" s="173"/>
      <c r="MET65" s="173"/>
      <c r="MEU65" s="173"/>
      <c r="MEV65" s="173"/>
      <c r="MEW65" s="173"/>
      <c r="MEX65" s="173"/>
      <c r="MEY65" s="173"/>
      <c r="MEZ65" s="173"/>
      <c r="MFA65" s="173"/>
      <c r="MFB65" s="173"/>
      <c r="MFC65" s="173"/>
      <c r="MFD65" s="173"/>
      <c r="MFE65" s="173"/>
      <c r="MFF65" s="173"/>
      <c r="MFG65" s="173"/>
      <c r="MFH65" s="173"/>
      <c r="MFI65" s="173"/>
      <c r="MFJ65" s="173"/>
      <c r="MFK65" s="173"/>
      <c r="MFL65" s="173"/>
      <c r="MFM65" s="173"/>
      <c r="MFN65" s="173"/>
      <c r="MFO65" s="173"/>
      <c r="MFP65" s="173"/>
      <c r="MFQ65" s="173"/>
      <c r="MFR65" s="173"/>
      <c r="MFS65" s="173"/>
      <c r="MFT65" s="173"/>
      <c r="MFU65" s="173"/>
      <c r="MFV65" s="173"/>
      <c r="MFW65" s="173"/>
      <c r="MFX65" s="173"/>
      <c r="MFY65" s="173"/>
      <c r="MFZ65" s="173"/>
      <c r="MGA65" s="173"/>
      <c r="MGB65" s="173"/>
      <c r="MGC65" s="173"/>
      <c r="MGD65" s="173"/>
      <c r="MGE65" s="173"/>
      <c r="MGF65" s="173"/>
      <c r="MGG65" s="173"/>
      <c r="MGH65" s="173"/>
      <c r="MGI65" s="173"/>
      <c r="MGJ65" s="173"/>
      <c r="MGK65" s="173"/>
      <c r="MGL65" s="173"/>
      <c r="MGM65" s="173"/>
      <c r="MGN65" s="173"/>
      <c r="MGO65" s="173"/>
      <c r="MGP65" s="173"/>
      <c r="MGQ65" s="173"/>
      <c r="MGR65" s="173"/>
      <c r="MGS65" s="173"/>
      <c r="MGT65" s="173"/>
      <c r="MGU65" s="173"/>
      <c r="MGV65" s="173"/>
      <c r="MGW65" s="173"/>
      <c r="MGX65" s="173"/>
      <c r="MGY65" s="173"/>
      <c r="MGZ65" s="173"/>
      <c r="MHA65" s="173"/>
      <c r="MHB65" s="173"/>
      <c r="MHC65" s="173"/>
      <c r="MHD65" s="173"/>
      <c r="MHE65" s="173"/>
      <c r="MHF65" s="173"/>
      <c r="MHG65" s="173"/>
      <c r="MHH65" s="173"/>
      <c r="MHI65" s="173"/>
      <c r="MHJ65" s="173"/>
      <c r="MHK65" s="173"/>
      <c r="MHL65" s="173"/>
      <c r="MHM65" s="173"/>
      <c r="MHN65" s="173"/>
      <c r="MHO65" s="173"/>
      <c r="MHP65" s="173"/>
      <c r="MHQ65" s="173"/>
      <c r="MHR65" s="173"/>
      <c r="MHS65" s="173"/>
      <c r="MHT65" s="173"/>
      <c r="MHU65" s="173"/>
      <c r="MHV65" s="173"/>
      <c r="MHW65" s="173"/>
      <c r="MHX65" s="173"/>
      <c r="MHY65" s="173"/>
      <c r="MHZ65" s="173"/>
      <c r="MIA65" s="173"/>
      <c r="MIB65" s="173"/>
      <c r="MIC65" s="173"/>
      <c r="MID65" s="173"/>
      <c r="MIE65" s="173"/>
      <c r="MIF65" s="173"/>
      <c r="MIG65" s="173"/>
      <c r="MIH65" s="173"/>
      <c r="MII65" s="173"/>
      <c r="MIJ65" s="173"/>
      <c r="MIK65" s="173"/>
      <c r="MIL65" s="173"/>
      <c r="MIM65" s="173"/>
      <c r="MIN65" s="173"/>
      <c r="MIO65" s="173"/>
      <c r="MIP65" s="173"/>
      <c r="MIQ65" s="173"/>
      <c r="MIR65" s="173"/>
      <c r="MIS65" s="173"/>
      <c r="MIT65" s="173"/>
      <c r="MIU65" s="173"/>
      <c r="MIV65" s="173"/>
      <c r="MIW65" s="173"/>
      <c r="MIX65" s="173"/>
      <c r="MIY65" s="173"/>
      <c r="MIZ65" s="173"/>
      <c r="MJA65" s="173"/>
      <c r="MJB65" s="173"/>
      <c r="MJC65" s="173"/>
      <c r="MJD65" s="173"/>
      <c r="MJE65" s="173"/>
      <c r="MJF65" s="173"/>
      <c r="MJG65" s="173"/>
      <c r="MJH65" s="173"/>
      <c r="MJI65" s="173"/>
      <c r="MJJ65" s="173"/>
      <c r="MJK65" s="173"/>
      <c r="MJL65" s="173"/>
      <c r="MJM65" s="173"/>
      <c r="MJN65" s="173"/>
      <c r="MJO65" s="173"/>
      <c r="MJP65" s="173"/>
      <c r="MJQ65" s="173"/>
      <c r="MJR65" s="173"/>
      <c r="MJS65" s="173"/>
      <c r="MJT65" s="173"/>
      <c r="MJU65" s="173"/>
      <c r="MJV65" s="173"/>
      <c r="MJW65" s="173"/>
      <c r="MJX65" s="173"/>
      <c r="MJY65" s="173"/>
      <c r="MJZ65" s="173"/>
      <c r="MKA65" s="173"/>
      <c r="MKB65" s="173"/>
      <c r="MKC65" s="173"/>
      <c r="MKD65" s="173"/>
      <c r="MKE65" s="173"/>
      <c r="MKF65" s="173"/>
      <c r="MKG65" s="173"/>
      <c r="MKH65" s="173"/>
      <c r="MKI65" s="173"/>
      <c r="MKJ65" s="173"/>
      <c r="MKK65" s="173"/>
      <c r="MKL65" s="173"/>
      <c r="MKM65" s="173"/>
      <c r="MKN65" s="173"/>
      <c r="MKO65" s="173"/>
      <c r="MKP65" s="173"/>
      <c r="MKQ65" s="173"/>
      <c r="MKR65" s="173"/>
      <c r="MKS65" s="173"/>
      <c r="MKT65" s="173"/>
      <c r="MKU65" s="173"/>
      <c r="MKV65" s="173"/>
      <c r="MKW65" s="173"/>
      <c r="MKX65" s="173"/>
      <c r="MKY65" s="173"/>
      <c r="MKZ65" s="173"/>
      <c r="MLA65" s="173"/>
      <c r="MLB65" s="173"/>
      <c r="MLC65" s="173"/>
      <c r="MLD65" s="173"/>
      <c r="MLE65" s="173"/>
      <c r="MLF65" s="173"/>
      <c r="MLG65" s="173"/>
      <c r="MLH65" s="173"/>
      <c r="MLI65" s="173"/>
      <c r="MLJ65" s="173"/>
      <c r="MLK65" s="173"/>
      <c r="MLL65" s="173"/>
      <c r="MLM65" s="173"/>
      <c r="MLN65" s="173"/>
      <c r="MLO65" s="173"/>
      <c r="MLP65" s="173"/>
      <c r="MLQ65" s="173"/>
      <c r="MLR65" s="173"/>
      <c r="MLS65" s="173"/>
      <c r="MLT65" s="173"/>
      <c r="MLU65" s="173"/>
      <c r="MLV65" s="173"/>
      <c r="MLW65" s="173"/>
      <c r="MLX65" s="173"/>
      <c r="MLY65" s="173"/>
      <c r="MLZ65" s="173"/>
      <c r="MMA65" s="173"/>
      <c r="MMB65" s="173"/>
      <c r="MMC65" s="173"/>
      <c r="MMD65" s="173"/>
      <c r="MME65" s="173"/>
      <c r="MMF65" s="173"/>
      <c r="MMG65" s="173"/>
      <c r="MMH65" s="173"/>
      <c r="MMI65" s="173"/>
      <c r="MMJ65" s="173"/>
      <c r="MMK65" s="173"/>
      <c r="MML65" s="173"/>
      <c r="MMM65" s="173"/>
      <c r="MMN65" s="173"/>
      <c r="MMO65" s="173"/>
      <c r="MMP65" s="173"/>
      <c r="MMQ65" s="173"/>
      <c r="MMR65" s="173"/>
      <c r="MMS65" s="173"/>
      <c r="MMT65" s="173"/>
      <c r="MMU65" s="173"/>
      <c r="MMV65" s="173"/>
      <c r="MMW65" s="173"/>
      <c r="MMX65" s="173"/>
      <c r="MMY65" s="173"/>
      <c r="MMZ65" s="173"/>
      <c r="MNA65" s="173"/>
      <c r="MNB65" s="173"/>
      <c r="MNC65" s="173"/>
      <c r="MND65" s="173"/>
      <c r="MNE65" s="173"/>
      <c r="MNF65" s="173"/>
      <c r="MNG65" s="173"/>
      <c r="MNH65" s="173"/>
      <c r="MNI65" s="173"/>
      <c r="MNJ65" s="173"/>
      <c r="MNK65" s="173"/>
      <c r="MNL65" s="173"/>
      <c r="MNM65" s="173"/>
      <c r="MNN65" s="173"/>
      <c r="MNO65" s="173"/>
      <c r="MNP65" s="173"/>
      <c r="MNQ65" s="173"/>
      <c r="MNR65" s="173"/>
      <c r="MNS65" s="173"/>
      <c r="MNT65" s="173"/>
      <c r="MNU65" s="173"/>
      <c r="MNV65" s="173"/>
      <c r="MNW65" s="173"/>
      <c r="MNX65" s="173"/>
      <c r="MNY65" s="173"/>
      <c r="MNZ65" s="173"/>
      <c r="MOA65" s="173"/>
      <c r="MOB65" s="173"/>
      <c r="MOC65" s="173"/>
      <c r="MOD65" s="173"/>
      <c r="MOE65" s="173"/>
      <c r="MOF65" s="173"/>
      <c r="MOG65" s="173"/>
      <c r="MOH65" s="173"/>
      <c r="MOI65" s="173"/>
      <c r="MOJ65" s="173"/>
      <c r="MOK65" s="173"/>
      <c r="MOL65" s="173"/>
      <c r="MOM65" s="173"/>
      <c r="MON65" s="173"/>
      <c r="MOO65" s="173"/>
      <c r="MOP65" s="173"/>
      <c r="MOQ65" s="173"/>
      <c r="MOR65" s="173"/>
      <c r="MOS65" s="173"/>
      <c r="MOT65" s="173"/>
      <c r="MOU65" s="173"/>
      <c r="MOV65" s="173"/>
      <c r="MOW65" s="173"/>
      <c r="MOX65" s="173"/>
      <c r="MOY65" s="173"/>
      <c r="MOZ65" s="173"/>
      <c r="MPA65" s="173"/>
      <c r="MPB65" s="173"/>
      <c r="MPC65" s="173"/>
      <c r="MPD65" s="173"/>
      <c r="MPE65" s="173"/>
      <c r="MPF65" s="173"/>
      <c r="MPG65" s="173"/>
      <c r="MPH65" s="173"/>
      <c r="MPI65" s="173"/>
      <c r="MPJ65" s="173"/>
      <c r="MPK65" s="173"/>
      <c r="MPL65" s="173"/>
      <c r="MPM65" s="173"/>
      <c r="MPN65" s="173"/>
      <c r="MPO65" s="173"/>
      <c r="MPP65" s="173"/>
      <c r="MPQ65" s="173"/>
      <c r="MPR65" s="173"/>
      <c r="MPS65" s="173"/>
      <c r="MPT65" s="173"/>
      <c r="MPU65" s="173"/>
      <c r="MPV65" s="173"/>
      <c r="MPW65" s="173"/>
      <c r="MPX65" s="173"/>
      <c r="MPY65" s="173"/>
      <c r="MPZ65" s="173"/>
      <c r="MQA65" s="173"/>
      <c r="MQB65" s="173"/>
      <c r="MQC65" s="173"/>
      <c r="MQD65" s="173"/>
      <c r="MQE65" s="173"/>
      <c r="MQF65" s="173"/>
      <c r="MQG65" s="173"/>
      <c r="MQH65" s="173"/>
      <c r="MQI65" s="173"/>
      <c r="MQJ65" s="173"/>
      <c r="MQK65" s="173"/>
      <c r="MQL65" s="173"/>
      <c r="MQM65" s="173"/>
      <c r="MQN65" s="173"/>
      <c r="MQO65" s="173"/>
      <c r="MQP65" s="173"/>
      <c r="MQQ65" s="173"/>
      <c r="MQR65" s="173"/>
      <c r="MQS65" s="173"/>
      <c r="MQT65" s="173"/>
      <c r="MQU65" s="173"/>
      <c r="MQV65" s="173"/>
      <c r="MQW65" s="173"/>
      <c r="MQX65" s="173"/>
      <c r="MQY65" s="173"/>
      <c r="MQZ65" s="173"/>
      <c r="MRA65" s="173"/>
      <c r="MRB65" s="173"/>
      <c r="MRC65" s="173"/>
      <c r="MRD65" s="173"/>
      <c r="MRE65" s="173"/>
      <c r="MRF65" s="173"/>
      <c r="MRG65" s="173"/>
      <c r="MRH65" s="173"/>
      <c r="MRI65" s="173"/>
      <c r="MRJ65" s="173"/>
      <c r="MRK65" s="173"/>
      <c r="MRL65" s="173"/>
      <c r="MRM65" s="173"/>
      <c r="MRN65" s="173"/>
      <c r="MRO65" s="173"/>
      <c r="MRP65" s="173"/>
      <c r="MRQ65" s="173"/>
      <c r="MRR65" s="173"/>
      <c r="MRS65" s="173"/>
      <c r="MRT65" s="173"/>
      <c r="MRU65" s="173"/>
      <c r="MRV65" s="173"/>
      <c r="MRW65" s="173"/>
      <c r="MRX65" s="173"/>
      <c r="MRY65" s="173"/>
      <c r="MRZ65" s="173"/>
      <c r="MSA65" s="173"/>
      <c r="MSB65" s="173"/>
      <c r="MSC65" s="173"/>
      <c r="MSD65" s="173"/>
      <c r="MSE65" s="173"/>
      <c r="MSF65" s="173"/>
      <c r="MSG65" s="173"/>
      <c r="MSH65" s="173"/>
      <c r="MSI65" s="173"/>
      <c r="MSJ65" s="173"/>
      <c r="MSK65" s="173"/>
      <c r="MSL65" s="173"/>
      <c r="MSM65" s="173"/>
      <c r="MSN65" s="173"/>
      <c r="MSO65" s="173"/>
      <c r="MSP65" s="173"/>
      <c r="MSQ65" s="173"/>
      <c r="MSR65" s="173"/>
      <c r="MSS65" s="173"/>
      <c r="MST65" s="173"/>
      <c r="MSU65" s="173"/>
      <c r="MSV65" s="173"/>
      <c r="MSW65" s="173"/>
      <c r="MSX65" s="173"/>
      <c r="MSY65" s="173"/>
      <c r="MSZ65" s="173"/>
      <c r="MTA65" s="173"/>
      <c r="MTB65" s="173"/>
      <c r="MTC65" s="173"/>
      <c r="MTD65" s="173"/>
      <c r="MTE65" s="173"/>
      <c r="MTF65" s="173"/>
      <c r="MTG65" s="173"/>
      <c r="MTH65" s="173"/>
      <c r="MTI65" s="173"/>
      <c r="MTJ65" s="173"/>
      <c r="MTK65" s="173"/>
      <c r="MTL65" s="173"/>
      <c r="MTM65" s="173"/>
      <c r="MTN65" s="173"/>
      <c r="MTO65" s="173"/>
      <c r="MTP65" s="173"/>
      <c r="MTQ65" s="173"/>
      <c r="MTR65" s="173"/>
      <c r="MTS65" s="173"/>
      <c r="MTT65" s="173"/>
      <c r="MTU65" s="173"/>
      <c r="MTV65" s="173"/>
      <c r="MTW65" s="173"/>
      <c r="MTX65" s="173"/>
      <c r="MTY65" s="173"/>
      <c r="MTZ65" s="173"/>
      <c r="MUA65" s="173"/>
      <c r="MUB65" s="173"/>
      <c r="MUC65" s="173"/>
      <c r="MUD65" s="173"/>
      <c r="MUE65" s="173"/>
      <c r="MUF65" s="173"/>
      <c r="MUG65" s="173"/>
      <c r="MUH65" s="173"/>
      <c r="MUI65" s="173"/>
      <c r="MUJ65" s="173"/>
      <c r="MUK65" s="173"/>
      <c r="MUL65" s="173"/>
      <c r="MUM65" s="173"/>
      <c r="MUN65" s="173"/>
      <c r="MUO65" s="173"/>
      <c r="MUP65" s="173"/>
      <c r="MUQ65" s="173"/>
      <c r="MUR65" s="173"/>
      <c r="MUS65" s="173"/>
      <c r="MUT65" s="173"/>
      <c r="MUU65" s="173"/>
      <c r="MUV65" s="173"/>
      <c r="MUW65" s="173"/>
      <c r="MUX65" s="173"/>
      <c r="MUY65" s="173"/>
      <c r="MUZ65" s="173"/>
      <c r="MVA65" s="173"/>
      <c r="MVB65" s="173"/>
      <c r="MVC65" s="173"/>
      <c r="MVD65" s="173"/>
      <c r="MVE65" s="173"/>
      <c r="MVF65" s="173"/>
      <c r="MVG65" s="173"/>
      <c r="MVH65" s="173"/>
      <c r="MVI65" s="173"/>
      <c r="MVJ65" s="173"/>
      <c r="MVK65" s="173"/>
      <c r="MVL65" s="173"/>
      <c r="MVM65" s="173"/>
      <c r="MVN65" s="173"/>
      <c r="MVO65" s="173"/>
      <c r="MVP65" s="173"/>
      <c r="MVQ65" s="173"/>
      <c r="MVR65" s="173"/>
      <c r="MVS65" s="173"/>
      <c r="MVT65" s="173"/>
      <c r="MVU65" s="173"/>
      <c r="MVV65" s="173"/>
      <c r="MVW65" s="173"/>
      <c r="MVX65" s="173"/>
      <c r="MVY65" s="173"/>
      <c r="MVZ65" s="173"/>
      <c r="MWA65" s="173"/>
      <c r="MWB65" s="173"/>
      <c r="MWC65" s="173"/>
      <c r="MWD65" s="173"/>
      <c r="MWE65" s="173"/>
      <c r="MWF65" s="173"/>
      <c r="MWG65" s="173"/>
      <c r="MWH65" s="173"/>
      <c r="MWI65" s="173"/>
      <c r="MWJ65" s="173"/>
      <c r="MWK65" s="173"/>
      <c r="MWL65" s="173"/>
      <c r="MWM65" s="173"/>
      <c r="MWN65" s="173"/>
      <c r="MWO65" s="173"/>
      <c r="MWP65" s="173"/>
      <c r="MWQ65" s="173"/>
      <c r="MWR65" s="173"/>
      <c r="MWS65" s="173"/>
      <c r="MWT65" s="173"/>
      <c r="MWU65" s="173"/>
      <c r="MWV65" s="173"/>
      <c r="MWW65" s="173"/>
      <c r="MWX65" s="173"/>
      <c r="MWY65" s="173"/>
      <c r="MWZ65" s="173"/>
      <c r="MXA65" s="173"/>
      <c r="MXB65" s="173"/>
      <c r="MXC65" s="173"/>
      <c r="MXD65" s="173"/>
      <c r="MXE65" s="173"/>
      <c r="MXF65" s="173"/>
      <c r="MXG65" s="173"/>
      <c r="MXH65" s="173"/>
      <c r="MXI65" s="173"/>
      <c r="MXJ65" s="173"/>
      <c r="MXK65" s="173"/>
      <c r="MXL65" s="173"/>
      <c r="MXM65" s="173"/>
      <c r="MXN65" s="173"/>
      <c r="MXO65" s="173"/>
      <c r="MXP65" s="173"/>
      <c r="MXQ65" s="173"/>
      <c r="MXR65" s="173"/>
      <c r="MXS65" s="173"/>
      <c r="MXT65" s="173"/>
      <c r="MXU65" s="173"/>
      <c r="MXV65" s="173"/>
      <c r="MXW65" s="173"/>
      <c r="MXX65" s="173"/>
      <c r="MXY65" s="173"/>
      <c r="MXZ65" s="173"/>
      <c r="MYA65" s="173"/>
      <c r="MYB65" s="173"/>
      <c r="MYC65" s="173"/>
      <c r="MYD65" s="173"/>
      <c r="MYE65" s="173"/>
      <c r="MYF65" s="173"/>
      <c r="MYG65" s="173"/>
      <c r="MYH65" s="173"/>
      <c r="MYI65" s="173"/>
      <c r="MYJ65" s="173"/>
      <c r="MYK65" s="173"/>
      <c r="MYL65" s="173"/>
      <c r="MYM65" s="173"/>
      <c r="MYN65" s="173"/>
      <c r="MYO65" s="173"/>
      <c r="MYP65" s="173"/>
      <c r="MYQ65" s="173"/>
      <c r="MYR65" s="173"/>
      <c r="MYS65" s="173"/>
      <c r="MYT65" s="173"/>
      <c r="MYU65" s="173"/>
      <c r="MYV65" s="173"/>
      <c r="MYW65" s="173"/>
      <c r="MYX65" s="173"/>
      <c r="MYY65" s="173"/>
      <c r="MYZ65" s="173"/>
      <c r="MZA65" s="173"/>
      <c r="MZB65" s="173"/>
      <c r="MZC65" s="173"/>
      <c r="MZD65" s="173"/>
      <c r="MZE65" s="173"/>
      <c r="MZF65" s="173"/>
      <c r="MZG65" s="173"/>
      <c r="MZH65" s="173"/>
      <c r="MZI65" s="173"/>
      <c r="MZJ65" s="173"/>
      <c r="MZK65" s="173"/>
      <c r="MZL65" s="173"/>
      <c r="MZM65" s="173"/>
      <c r="MZN65" s="173"/>
      <c r="MZO65" s="173"/>
      <c r="MZP65" s="173"/>
      <c r="MZQ65" s="173"/>
      <c r="MZR65" s="173"/>
      <c r="MZS65" s="173"/>
      <c r="MZT65" s="173"/>
      <c r="MZU65" s="173"/>
      <c r="MZV65" s="173"/>
      <c r="MZW65" s="173"/>
      <c r="MZX65" s="173"/>
      <c r="MZY65" s="173"/>
      <c r="MZZ65" s="173"/>
      <c r="NAA65" s="173"/>
      <c r="NAB65" s="173"/>
      <c r="NAC65" s="173"/>
      <c r="NAD65" s="173"/>
      <c r="NAE65" s="173"/>
      <c r="NAF65" s="173"/>
      <c r="NAG65" s="173"/>
      <c r="NAH65" s="173"/>
      <c r="NAI65" s="173"/>
      <c r="NAJ65" s="173"/>
      <c r="NAK65" s="173"/>
      <c r="NAL65" s="173"/>
      <c r="NAM65" s="173"/>
      <c r="NAN65" s="173"/>
      <c r="NAO65" s="173"/>
      <c r="NAP65" s="173"/>
      <c r="NAQ65" s="173"/>
      <c r="NAR65" s="173"/>
      <c r="NAS65" s="173"/>
      <c r="NAT65" s="173"/>
      <c r="NAU65" s="173"/>
      <c r="NAV65" s="173"/>
      <c r="NAW65" s="173"/>
      <c r="NAX65" s="173"/>
      <c r="NAY65" s="173"/>
      <c r="NAZ65" s="173"/>
      <c r="NBA65" s="173"/>
      <c r="NBB65" s="173"/>
      <c r="NBC65" s="173"/>
      <c r="NBD65" s="173"/>
      <c r="NBE65" s="173"/>
      <c r="NBF65" s="173"/>
      <c r="NBG65" s="173"/>
      <c r="NBH65" s="173"/>
      <c r="NBI65" s="173"/>
      <c r="NBJ65" s="173"/>
      <c r="NBK65" s="173"/>
      <c r="NBL65" s="173"/>
      <c r="NBM65" s="173"/>
      <c r="NBN65" s="173"/>
      <c r="NBO65" s="173"/>
      <c r="NBP65" s="173"/>
      <c r="NBQ65" s="173"/>
      <c r="NBR65" s="173"/>
      <c r="NBS65" s="173"/>
      <c r="NBT65" s="173"/>
      <c r="NBU65" s="173"/>
      <c r="NBV65" s="173"/>
      <c r="NBW65" s="173"/>
      <c r="NBX65" s="173"/>
      <c r="NBY65" s="173"/>
      <c r="NBZ65" s="173"/>
      <c r="NCA65" s="173"/>
      <c r="NCB65" s="173"/>
      <c r="NCC65" s="173"/>
      <c r="NCD65" s="173"/>
      <c r="NCE65" s="173"/>
      <c r="NCF65" s="173"/>
      <c r="NCG65" s="173"/>
      <c r="NCH65" s="173"/>
      <c r="NCI65" s="173"/>
      <c r="NCJ65" s="173"/>
      <c r="NCK65" s="173"/>
      <c r="NCL65" s="173"/>
      <c r="NCM65" s="173"/>
      <c r="NCN65" s="173"/>
      <c r="NCO65" s="173"/>
      <c r="NCP65" s="173"/>
      <c r="NCQ65" s="173"/>
      <c r="NCR65" s="173"/>
      <c r="NCS65" s="173"/>
      <c r="NCT65" s="173"/>
      <c r="NCU65" s="173"/>
      <c r="NCV65" s="173"/>
      <c r="NCW65" s="173"/>
      <c r="NCX65" s="173"/>
      <c r="NCY65" s="173"/>
      <c r="NCZ65" s="173"/>
      <c r="NDA65" s="173"/>
      <c r="NDB65" s="173"/>
      <c r="NDC65" s="173"/>
      <c r="NDD65" s="173"/>
      <c r="NDE65" s="173"/>
      <c r="NDF65" s="173"/>
      <c r="NDG65" s="173"/>
      <c r="NDH65" s="173"/>
      <c r="NDI65" s="173"/>
      <c r="NDJ65" s="173"/>
      <c r="NDK65" s="173"/>
      <c r="NDL65" s="173"/>
      <c r="NDM65" s="173"/>
      <c r="NDN65" s="173"/>
      <c r="NDO65" s="173"/>
      <c r="NDP65" s="173"/>
      <c r="NDQ65" s="173"/>
      <c r="NDR65" s="173"/>
      <c r="NDS65" s="173"/>
      <c r="NDT65" s="173"/>
      <c r="NDU65" s="173"/>
      <c r="NDV65" s="173"/>
      <c r="NDW65" s="173"/>
      <c r="NDX65" s="173"/>
      <c r="NDY65" s="173"/>
      <c r="NDZ65" s="173"/>
      <c r="NEA65" s="173"/>
      <c r="NEB65" s="173"/>
      <c r="NEC65" s="173"/>
      <c r="NED65" s="173"/>
      <c r="NEE65" s="173"/>
      <c r="NEF65" s="173"/>
      <c r="NEG65" s="173"/>
      <c r="NEH65" s="173"/>
      <c r="NEI65" s="173"/>
      <c r="NEJ65" s="173"/>
      <c r="NEK65" s="173"/>
      <c r="NEL65" s="173"/>
      <c r="NEM65" s="173"/>
      <c r="NEN65" s="173"/>
      <c r="NEO65" s="173"/>
      <c r="NEP65" s="173"/>
      <c r="NEQ65" s="173"/>
      <c r="NER65" s="173"/>
      <c r="NES65" s="173"/>
      <c r="NET65" s="173"/>
      <c r="NEU65" s="173"/>
      <c r="NEV65" s="173"/>
      <c r="NEW65" s="173"/>
      <c r="NEX65" s="173"/>
      <c r="NEY65" s="173"/>
      <c r="NEZ65" s="173"/>
      <c r="NFA65" s="173"/>
      <c r="NFB65" s="173"/>
      <c r="NFC65" s="173"/>
      <c r="NFD65" s="173"/>
      <c r="NFE65" s="173"/>
      <c r="NFF65" s="173"/>
      <c r="NFG65" s="173"/>
      <c r="NFH65" s="173"/>
      <c r="NFI65" s="173"/>
      <c r="NFJ65" s="173"/>
      <c r="NFK65" s="173"/>
      <c r="NFL65" s="173"/>
      <c r="NFM65" s="173"/>
      <c r="NFN65" s="173"/>
      <c r="NFO65" s="173"/>
      <c r="NFP65" s="173"/>
      <c r="NFQ65" s="173"/>
      <c r="NFR65" s="173"/>
      <c r="NFS65" s="173"/>
      <c r="NFT65" s="173"/>
      <c r="NFU65" s="173"/>
      <c r="NFV65" s="173"/>
      <c r="NFW65" s="173"/>
      <c r="NFX65" s="173"/>
      <c r="NFY65" s="173"/>
      <c r="NFZ65" s="173"/>
      <c r="NGA65" s="173"/>
      <c r="NGB65" s="173"/>
      <c r="NGC65" s="173"/>
      <c r="NGD65" s="173"/>
      <c r="NGE65" s="173"/>
      <c r="NGF65" s="173"/>
      <c r="NGG65" s="173"/>
      <c r="NGH65" s="173"/>
      <c r="NGI65" s="173"/>
      <c r="NGJ65" s="173"/>
      <c r="NGK65" s="173"/>
      <c r="NGL65" s="173"/>
      <c r="NGM65" s="173"/>
      <c r="NGN65" s="173"/>
      <c r="NGO65" s="173"/>
      <c r="NGP65" s="173"/>
      <c r="NGQ65" s="173"/>
      <c r="NGR65" s="173"/>
      <c r="NGS65" s="173"/>
      <c r="NGT65" s="173"/>
      <c r="NGU65" s="173"/>
      <c r="NGV65" s="173"/>
      <c r="NGW65" s="173"/>
      <c r="NGX65" s="173"/>
      <c r="NGY65" s="173"/>
      <c r="NGZ65" s="173"/>
      <c r="NHA65" s="173"/>
      <c r="NHB65" s="173"/>
      <c r="NHC65" s="173"/>
      <c r="NHD65" s="173"/>
      <c r="NHE65" s="173"/>
      <c r="NHF65" s="173"/>
      <c r="NHG65" s="173"/>
      <c r="NHH65" s="173"/>
      <c r="NHI65" s="173"/>
      <c r="NHJ65" s="173"/>
      <c r="NHK65" s="173"/>
      <c r="NHL65" s="173"/>
      <c r="NHM65" s="173"/>
      <c r="NHN65" s="173"/>
      <c r="NHO65" s="173"/>
      <c r="NHP65" s="173"/>
      <c r="NHQ65" s="173"/>
      <c r="NHR65" s="173"/>
      <c r="NHS65" s="173"/>
      <c r="NHT65" s="173"/>
      <c r="NHU65" s="173"/>
      <c r="NHV65" s="173"/>
      <c r="NHW65" s="173"/>
      <c r="NHX65" s="173"/>
      <c r="NHY65" s="173"/>
      <c r="NHZ65" s="173"/>
      <c r="NIA65" s="173"/>
      <c r="NIB65" s="173"/>
      <c r="NIC65" s="173"/>
      <c r="NID65" s="173"/>
      <c r="NIE65" s="173"/>
      <c r="NIF65" s="173"/>
      <c r="NIG65" s="173"/>
      <c r="NIH65" s="173"/>
      <c r="NII65" s="173"/>
      <c r="NIJ65" s="173"/>
      <c r="NIK65" s="173"/>
      <c r="NIL65" s="173"/>
      <c r="NIM65" s="173"/>
      <c r="NIN65" s="173"/>
      <c r="NIO65" s="173"/>
      <c r="NIP65" s="173"/>
      <c r="NIQ65" s="173"/>
      <c r="NIR65" s="173"/>
      <c r="NIS65" s="173"/>
      <c r="NIT65" s="173"/>
      <c r="NIU65" s="173"/>
      <c r="NIV65" s="173"/>
      <c r="NIW65" s="173"/>
      <c r="NIX65" s="173"/>
      <c r="NIY65" s="173"/>
      <c r="NIZ65" s="173"/>
      <c r="NJA65" s="173"/>
      <c r="NJB65" s="173"/>
      <c r="NJC65" s="173"/>
      <c r="NJD65" s="173"/>
      <c r="NJE65" s="173"/>
      <c r="NJF65" s="173"/>
      <c r="NJG65" s="173"/>
      <c r="NJH65" s="173"/>
      <c r="NJI65" s="173"/>
      <c r="NJJ65" s="173"/>
      <c r="NJK65" s="173"/>
      <c r="NJL65" s="173"/>
      <c r="NJM65" s="173"/>
      <c r="NJN65" s="173"/>
      <c r="NJO65" s="173"/>
      <c r="NJP65" s="173"/>
      <c r="NJQ65" s="173"/>
      <c r="NJR65" s="173"/>
      <c r="NJS65" s="173"/>
      <c r="NJT65" s="173"/>
      <c r="NJU65" s="173"/>
      <c r="NJV65" s="173"/>
      <c r="NJW65" s="173"/>
      <c r="NJX65" s="173"/>
      <c r="NJY65" s="173"/>
      <c r="NJZ65" s="173"/>
      <c r="NKA65" s="173"/>
      <c r="NKB65" s="173"/>
      <c r="NKC65" s="173"/>
      <c r="NKD65" s="173"/>
      <c r="NKE65" s="173"/>
      <c r="NKF65" s="173"/>
      <c r="NKG65" s="173"/>
      <c r="NKH65" s="173"/>
      <c r="NKI65" s="173"/>
      <c r="NKJ65" s="173"/>
      <c r="NKK65" s="173"/>
      <c r="NKL65" s="173"/>
      <c r="NKM65" s="173"/>
      <c r="NKN65" s="173"/>
      <c r="NKO65" s="173"/>
      <c r="NKP65" s="173"/>
      <c r="NKQ65" s="173"/>
      <c r="NKR65" s="173"/>
      <c r="NKS65" s="173"/>
      <c r="NKT65" s="173"/>
      <c r="NKU65" s="173"/>
      <c r="NKV65" s="173"/>
      <c r="NKW65" s="173"/>
      <c r="NKX65" s="173"/>
      <c r="NKY65" s="173"/>
      <c r="NKZ65" s="173"/>
      <c r="NLA65" s="173"/>
      <c r="NLB65" s="173"/>
      <c r="NLC65" s="173"/>
      <c r="NLD65" s="173"/>
      <c r="NLE65" s="173"/>
      <c r="NLF65" s="173"/>
      <c r="NLG65" s="173"/>
      <c r="NLH65" s="173"/>
      <c r="NLI65" s="173"/>
      <c r="NLJ65" s="173"/>
      <c r="NLK65" s="173"/>
      <c r="NLL65" s="173"/>
      <c r="NLM65" s="173"/>
      <c r="NLN65" s="173"/>
      <c r="NLO65" s="173"/>
      <c r="NLP65" s="173"/>
      <c r="NLQ65" s="173"/>
      <c r="NLR65" s="173"/>
      <c r="NLS65" s="173"/>
      <c r="NLT65" s="173"/>
      <c r="NLU65" s="173"/>
      <c r="NLV65" s="173"/>
      <c r="NLW65" s="173"/>
      <c r="NLX65" s="173"/>
      <c r="NLY65" s="173"/>
      <c r="NLZ65" s="173"/>
      <c r="NMA65" s="173"/>
      <c r="NMB65" s="173"/>
      <c r="NMC65" s="173"/>
      <c r="NMD65" s="173"/>
      <c r="NME65" s="173"/>
      <c r="NMF65" s="173"/>
      <c r="NMG65" s="173"/>
      <c r="NMH65" s="173"/>
      <c r="NMI65" s="173"/>
      <c r="NMJ65" s="173"/>
      <c r="NMK65" s="173"/>
      <c r="NML65" s="173"/>
      <c r="NMM65" s="173"/>
      <c r="NMN65" s="173"/>
      <c r="NMO65" s="173"/>
      <c r="NMP65" s="173"/>
      <c r="NMQ65" s="173"/>
      <c r="NMR65" s="173"/>
      <c r="NMS65" s="173"/>
      <c r="NMT65" s="173"/>
      <c r="NMU65" s="173"/>
      <c r="NMV65" s="173"/>
      <c r="NMW65" s="173"/>
      <c r="NMX65" s="173"/>
      <c r="NMY65" s="173"/>
      <c r="NMZ65" s="173"/>
      <c r="NNA65" s="173"/>
      <c r="NNB65" s="173"/>
      <c r="NNC65" s="173"/>
      <c r="NND65" s="173"/>
      <c r="NNE65" s="173"/>
      <c r="NNF65" s="173"/>
      <c r="NNG65" s="173"/>
      <c r="NNH65" s="173"/>
      <c r="NNI65" s="173"/>
      <c r="NNJ65" s="173"/>
      <c r="NNK65" s="173"/>
      <c r="NNL65" s="173"/>
      <c r="NNM65" s="173"/>
      <c r="NNN65" s="173"/>
      <c r="NNO65" s="173"/>
      <c r="NNP65" s="173"/>
      <c r="NNQ65" s="173"/>
      <c r="NNR65" s="173"/>
      <c r="NNS65" s="173"/>
      <c r="NNT65" s="173"/>
      <c r="NNU65" s="173"/>
      <c r="NNV65" s="173"/>
      <c r="NNW65" s="173"/>
      <c r="NNX65" s="173"/>
      <c r="NNY65" s="173"/>
      <c r="NNZ65" s="173"/>
      <c r="NOA65" s="173"/>
      <c r="NOB65" s="173"/>
      <c r="NOC65" s="173"/>
      <c r="NOD65" s="173"/>
      <c r="NOE65" s="173"/>
      <c r="NOF65" s="173"/>
      <c r="NOG65" s="173"/>
      <c r="NOH65" s="173"/>
      <c r="NOI65" s="173"/>
      <c r="NOJ65" s="173"/>
      <c r="NOK65" s="173"/>
      <c r="NOL65" s="173"/>
      <c r="NOM65" s="173"/>
      <c r="NON65" s="173"/>
      <c r="NOO65" s="173"/>
      <c r="NOP65" s="173"/>
      <c r="NOQ65" s="173"/>
      <c r="NOR65" s="173"/>
      <c r="NOS65" s="173"/>
      <c r="NOT65" s="173"/>
      <c r="NOU65" s="173"/>
      <c r="NOV65" s="173"/>
      <c r="NOW65" s="173"/>
      <c r="NOX65" s="173"/>
      <c r="NOY65" s="173"/>
      <c r="NOZ65" s="173"/>
      <c r="NPA65" s="173"/>
      <c r="NPB65" s="173"/>
      <c r="NPC65" s="173"/>
      <c r="NPD65" s="173"/>
      <c r="NPE65" s="173"/>
      <c r="NPF65" s="173"/>
      <c r="NPG65" s="173"/>
      <c r="NPH65" s="173"/>
      <c r="NPI65" s="173"/>
      <c r="NPJ65" s="173"/>
      <c r="NPK65" s="173"/>
      <c r="NPL65" s="173"/>
      <c r="NPM65" s="173"/>
      <c r="NPN65" s="173"/>
      <c r="NPO65" s="173"/>
      <c r="NPP65" s="173"/>
      <c r="NPQ65" s="173"/>
      <c r="NPR65" s="173"/>
      <c r="NPS65" s="173"/>
      <c r="NPT65" s="173"/>
      <c r="NPU65" s="173"/>
      <c r="NPV65" s="173"/>
      <c r="NPW65" s="173"/>
      <c r="NPX65" s="173"/>
      <c r="NPY65" s="173"/>
      <c r="NPZ65" s="173"/>
      <c r="NQA65" s="173"/>
      <c r="NQB65" s="173"/>
      <c r="NQC65" s="173"/>
      <c r="NQD65" s="173"/>
      <c r="NQE65" s="173"/>
      <c r="NQF65" s="173"/>
      <c r="NQG65" s="173"/>
      <c r="NQH65" s="173"/>
      <c r="NQI65" s="173"/>
      <c r="NQJ65" s="173"/>
      <c r="NQK65" s="173"/>
      <c r="NQL65" s="173"/>
      <c r="NQM65" s="173"/>
      <c r="NQN65" s="173"/>
      <c r="NQO65" s="173"/>
      <c r="NQP65" s="173"/>
      <c r="NQQ65" s="173"/>
      <c r="NQR65" s="173"/>
      <c r="NQS65" s="173"/>
      <c r="NQT65" s="173"/>
      <c r="NQU65" s="173"/>
      <c r="NQV65" s="173"/>
      <c r="NQW65" s="173"/>
      <c r="NQX65" s="173"/>
      <c r="NQY65" s="173"/>
      <c r="NQZ65" s="173"/>
      <c r="NRA65" s="173"/>
      <c r="NRB65" s="173"/>
      <c r="NRC65" s="173"/>
      <c r="NRD65" s="173"/>
      <c r="NRE65" s="173"/>
      <c r="NRF65" s="173"/>
      <c r="NRG65" s="173"/>
      <c r="NRH65" s="173"/>
      <c r="NRI65" s="173"/>
      <c r="NRJ65" s="173"/>
      <c r="NRK65" s="173"/>
      <c r="NRL65" s="173"/>
      <c r="NRM65" s="173"/>
      <c r="NRN65" s="173"/>
      <c r="NRO65" s="173"/>
      <c r="NRP65" s="173"/>
      <c r="NRQ65" s="173"/>
      <c r="NRR65" s="173"/>
      <c r="NRS65" s="173"/>
      <c r="NRT65" s="173"/>
      <c r="NRU65" s="173"/>
      <c r="NRV65" s="173"/>
      <c r="NRW65" s="173"/>
      <c r="NRX65" s="173"/>
      <c r="NRY65" s="173"/>
      <c r="NRZ65" s="173"/>
      <c r="NSA65" s="173"/>
      <c r="NSB65" s="173"/>
      <c r="NSC65" s="173"/>
      <c r="NSD65" s="173"/>
      <c r="NSE65" s="173"/>
      <c r="NSF65" s="173"/>
      <c r="NSG65" s="173"/>
      <c r="NSH65" s="173"/>
      <c r="NSI65" s="173"/>
      <c r="NSJ65" s="173"/>
      <c r="NSK65" s="173"/>
      <c r="NSL65" s="173"/>
      <c r="NSM65" s="173"/>
      <c r="NSN65" s="173"/>
      <c r="NSO65" s="173"/>
      <c r="NSP65" s="173"/>
      <c r="NSQ65" s="173"/>
      <c r="NSR65" s="173"/>
      <c r="NSS65" s="173"/>
      <c r="NST65" s="173"/>
      <c r="NSU65" s="173"/>
      <c r="NSV65" s="173"/>
      <c r="NSW65" s="173"/>
      <c r="NSX65" s="173"/>
      <c r="NSY65" s="173"/>
      <c r="NSZ65" s="173"/>
      <c r="NTA65" s="173"/>
      <c r="NTB65" s="173"/>
      <c r="NTC65" s="173"/>
      <c r="NTD65" s="173"/>
      <c r="NTE65" s="173"/>
      <c r="NTF65" s="173"/>
      <c r="NTG65" s="173"/>
      <c r="NTH65" s="173"/>
      <c r="NTI65" s="173"/>
      <c r="NTJ65" s="173"/>
      <c r="NTK65" s="173"/>
      <c r="NTL65" s="173"/>
      <c r="NTM65" s="173"/>
      <c r="NTN65" s="173"/>
      <c r="NTO65" s="173"/>
      <c r="NTP65" s="173"/>
      <c r="NTQ65" s="173"/>
      <c r="NTR65" s="173"/>
      <c r="NTS65" s="173"/>
      <c r="NTT65" s="173"/>
      <c r="NTU65" s="173"/>
      <c r="NTV65" s="173"/>
      <c r="NTW65" s="173"/>
      <c r="NTX65" s="173"/>
      <c r="NTY65" s="173"/>
      <c r="NTZ65" s="173"/>
      <c r="NUA65" s="173"/>
      <c r="NUB65" s="173"/>
      <c r="NUC65" s="173"/>
      <c r="NUD65" s="173"/>
      <c r="NUE65" s="173"/>
      <c r="NUF65" s="173"/>
      <c r="NUG65" s="173"/>
      <c r="NUH65" s="173"/>
      <c r="NUI65" s="173"/>
      <c r="NUJ65" s="173"/>
      <c r="NUK65" s="173"/>
      <c r="NUL65" s="173"/>
      <c r="NUM65" s="173"/>
      <c r="NUN65" s="173"/>
      <c r="NUO65" s="173"/>
      <c r="NUP65" s="173"/>
      <c r="NUQ65" s="173"/>
      <c r="NUR65" s="173"/>
      <c r="NUS65" s="173"/>
      <c r="NUT65" s="173"/>
      <c r="NUU65" s="173"/>
      <c r="NUV65" s="173"/>
      <c r="NUW65" s="173"/>
      <c r="NUX65" s="173"/>
      <c r="NUY65" s="173"/>
      <c r="NUZ65" s="173"/>
      <c r="NVA65" s="173"/>
      <c r="NVB65" s="173"/>
      <c r="NVC65" s="173"/>
      <c r="NVD65" s="173"/>
      <c r="NVE65" s="173"/>
      <c r="NVF65" s="173"/>
      <c r="NVG65" s="173"/>
      <c r="NVH65" s="173"/>
      <c r="NVI65" s="173"/>
      <c r="NVJ65" s="173"/>
      <c r="NVK65" s="173"/>
      <c r="NVL65" s="173"/>
      <c r="NVM65" s="173"/>
      <c r="NVN65" s="173"/>
      <c r="NVO65" s="173"/>
      <c r="NVP65" s="173"/>
      <c r="NVQ65" s="173"/>
      <c r="NVR65" s="173"/>
      <c r="NVS65" s="173"/>
      <c r="NVT65" s="173"/>
      <c r="NVU65" s="173"/>
      <c r="NVV65" s="173"/>
      <c r="NVW65" s="173"/>
      <c r="NVX65" s="173"/>
      <c r="NVY65" s="173"/>
      <c r="NVZ65" s="173"/>
      <c r="NWA65" s="173"/>
      <c r="NWB65" s="173"/>
      <c r="NWC65" s="173"/>
      <c r="NWD65" s="173"/>
      <c r="NWE65" s="173"/>
      <c r="NWF65" s="173"/>
      <c r="NWG65" s="173"/>
      <c r="NWH65" s="173"/>
      <c r="NWI65" s="173"/>
      <c r="NWJ65" s="173"/>
      <c r="NWK65" s="173"/>
      <c r="NWL65" s="173"/>
      <c r="NWM65" s="173"/>
      <c r="NWN65" s="173"/>
      <c r="NWO65" s="173"/>
      <c r="NWP65" s="173"/>
      <c r="NWQ65" s="173"/>
      <c r="NWR65" s="173"/>
      <c r="NWS65" s="173"/>
      <c r="NWT65" s="173"/>
      <c r="NWU65" s="173"/>
      <c r="NWV65" s="173"/>
      <c r="NWW65" s="173"/>
      <c r="NWX65" s="173"/>
      <c r="NWY65" s="173"/>
      <c r="NWZ65" s="173"/>
      <c r="NXA65" s="173"/>
      <c r="NXB65" s="173"/>
      <c r="NXC65" s="173"/>
      <c r="NXD65" s="173"/>
      <c r="NXE65" s="173"/>
      <c r="NXF65" s="173"/>
      <c r="NXG65" s="173"/>
      <c r="NXH65" s="173"/>
      <c r="NXI65" s="173"/>
      <c r="NXJ65" s="173"/>
      <c r="NXK65" s="173"/>
      <c r="NXL65" s="173"/>
      <c r="NXM65" s="173"/>
      <c r="NXN65" s="173"/>
      <c r="NXO65" s="173"/>
      <c r="NXP65" s="173"/>
      <c r="NXQ65" s="173"/>
      <c r="NXR65" s="173"/>
      <c r="NXS65" s="173"/>
      <c r="NXT65" s="173"/>
      <c r="NXU65" s="173"/>
      <c r="NXV65" s="173"/>
      <c r="NXW65" s="173"/>
      <c r="NXX65" s="173"/>
      <c r="NXY65" s="173"/>
      <c r="NXZ65" s="173"/>
      <c r="NYA65" s="173"/>
      <c r="NYB65" s="173"/>
      <c r="NYC65" s="173"/>
      <c r="NYD65" s="173"/>
      <c r="NYE65" s="173"/>
      <c r="NYF65" s="173"/>
      <c r="NYG65" s="173"/>
      <c r="NYH65" s="173"/>
      <c r="NYI65" s="173"/>
      <c r="NYJ65" s="173"/>
      <c r="NYK65" s="173"/>
      <c r="NYL65" s="173"/>
      <c r="NYM65" s="173"/>
      <c r="NYN65" s="173"/>
      <c r="NYO65" s="173"/>
      <c r="NYP65" s="173"/>
      <c r="NYQ65" s="173"/>
      <c r="NYR65" s="173"/>
      <c r="NYS65" s="173"/>
      <c r="NYT65" s="173"/>
      <c r="NYU65" s="173"/>
      <c r="NYV65" s="173"/>
      <c r="NYW65" s="173"/>
      <c r="NYX65" s="173"/>
      <c r="NYY65" s="173"/>
      <c r="NYZ65" s="173"/>
      <c r="NZA65" s="173"/>
      <c r="NZB65" s="173"/>
      <c r="NZC65" s="173"/>
      <c r="NZD65" s="173"/>
      <c r="NZE65" s="173"/>
      <c r="NZF65" s="173"/>
      <c r="NZG65" s="173"/>
      <c r="NZH65" s="173"/>
      <c r="NZI65" s="173"/>
      <c r="NZJ65" s="173"/>
      <c r="NZK65" s="173"/>
      <c r="NZL65" s="173"/>
      <c r="NZM65" s="173"/>
      <c r="NZN65" s="173"/>
      <c r="NZO65" s="173"/>
      <c r="NZP65" s="173"/>
      <c r="NZQ65" s="173"/>
      <c r="NZR65" s="173"/>
      <c r="NZS65" s="173"/>
      <c r="NZT65" s="173"/>
      <c r="NZU65" s="173"/>
      <c r="NZV65" s="173"/>
      <c r="NZW65" s="173"/>
      <c r="NZX65" s="173"/>
      <c r="NZY65" s="173"/>
      <c r="NZZ65" s="173"/>
      <c r="OAA65" s="173"/>
      <c r="OAB65" s="173"/>
      <c r="OAC65" s="173"/>
      <c r="OAD65" s="173"/>
      <c r="OAE65" s="173"/>
      <c r="OAF65" s="173"/>
      <c r="OAG65" s="173"/>
      <c r="OAH65" s="173"/>
      <c r="OAI65" s="173"/>
      <c r="OAJ65" s="173"/>
      <c r="OAK65" s="173"/>
      <c r="OAL65" s="173"/>
      <c r="OAM65" s="173"/>
      <c r="OAN65" s="173"/>
      <c r="OAO65" s="173"/>
      <c r="OAP65" s="173"/>
      <c r="OAQ65" s="173"/>
      <c r="OAR65" s="173"/>
      <c r="OAS65" s="173"/>
      <c r="OAT65" s="173"/>
      <c r="OAU65" s="173"/>
      <c r="OAV65" s="173"/>
      <c r="OAW65" s="173"/>
      <c r="OAX65" s="173"/>
      <c r="OAY65" s="173"/>
      <c r="OAZ65" s="173"/>
      <c r="OBA65" s="173"/>
      <c r="OBB65" s="173"/>
      <c r="OBC65" s="173"/>
      <c r="OBD65" s="173"/>
      <c r="OBE65" s="173"/>
      <c r="OBF65" s="173"/>
      <c r="OBG65" s="173"/>
      <c r="OBH65" s="173"/>
      <c r="OBI65" s="173"/>
      <c r="OBJ65" s="173"/>
      <c r="OBK65" s="173"/>
      <c r="OBL65" s="173"/>
      <c r="OBM65" s="173"/>
      <c r="OBN65" s="173"/>
      <c r="OBO65" s="173"/>
      <c r="OBP65" s="173"/>
      <c r="OBQ65" s="173"/>
      <c r="OBR65" s="173"/>
      <c r="OBS65" s="173"/>
      <c r="OBT65" s="173"/>
      <c r="OBU65" s="173"/>
      <c r="OBV65" s="173"/>
      <c r="OBW65" s="173"/>
      <c r="OBX65" s="173"/>
      <c r="OBY65" s="173"/>
      <c r="OBZ65" s="173"/>
      <c r="OCA65" s="173"/>
      <c r="OCB65" s="173"/>
      <c r="OCC65" s="173"/>
      <c r="OCD65" s="173"/>
      <c r="OCE65" s="173"/>
      <c r="OCF65" s="173"/>
      <c r="OCG65" s="173"/>
      <c r="OCH65" s="173"/>
      <c r="OCI65" s="173"/>
      <c r="OCJ65" s="173"/>
      <c r="OCK65" s="173"/>
      <c r="OCL65" s="173"/>
      <c r="OCM65" s="173"/>
      <c r="OCN65" s="173"/>
      <c r="OCO65" s="173"/>
      <c r="OCP65" s="173"/>
      <c r="OCQ65" s="173"/>
      <c r="OCR65" s="173"/>
      <c r="OCS65" s="173"/>
      <c r="OCT65" s="173"/>
      <c r="OCU65" s="173"/>
      <c r="OCV65" s="173"/>
      <c r="OCW65" s="173"/>
      <c r="OCX65" s="173"/>
      <c r="OCY65" s="173"/>
      <c r="OCZ65" s="173"/>
      <c r="ODA65" s="173"/>
      <c r="ODB65" s="173"/>
      <c r="ODC65" s="173"/>
      <c r="ODD65" s="173"/>
      <c r="ODE65" s="173"/>
      <c r="ODF65" s="173"/>
      <c r="ODG65" s="173"/>
      <c r="ODH65" s="173"/>
      <c r="ODI65" s="173"/>
      <c r="ODJ65" s="173"/>
      <c r="ODK65" s="173"/>
      <c r="ODL65" s="173"/>
      <c r="ODM65" s="173"/>
      <c r="ODN65" s="173"/>
      <c r="ODO65" s="173"/>
      <c r="ODP65" s="173"/>
      <c r="ODQ65" s="173"/>
      <c r="ODR65" s="173"/>
      <c r="ODS65" s="173"/>
      <c r="ODT65" s="173"/>
      <c r="ODU65" s="173"/>
      <c r="ODV65" s="173"/>
      <c r="ODW65" s="173"/>
      <c r="ODX65" s="173"/>
      <c r="ODY65" s="173"/>
      <c r="ODZ65" s="173"/>
      <c r="OEA65" s="173"/>
      <c r="OEB65" s="173"/>
      <c r="OEC65" s="173"/>
      <c r="OED65" s="173"/>
      <c r="OEE65" s="173"/>
      <c r="OEF65" s="173"/>
      <c r="OEG65" s="173"/>
      <c r="OEH65" s="173"/>
      <c r="OEI65" s="173"/>
      <c r="OEJ65" s="173"/>
      <c r="OEK65" s="173"/>
      <c r="OEL65" s="173"/>
      <c r="OEM65" s="173"/>
      <c r="OEN65" s="173"/>
      <c r="OEO65" s="173"/>
      <c r="OEP65" s="173"/>
      <c r="OEQ65" s="173"/>
      <c r="OER65" s="173"/>
      <c r="OES65" s="173"/>
      <c r="OET65" s="173"/>
      <c r="OEU65" s="173"/>
      <c r="OEV65" s="173"/>
      <c r="OEW65" s="173"/>
      <c r="OEX65" s="173"/>
      <c r="OEY65" s="173"/>
      <c r="OEZ65" s="173"/>
      <c r="OFA65" s="173"/>
      <c r="OFB65" s="173"/>
      <c r="OFC65" s="173"/>
      <c r="OFD65" s="173"/>
      <c r="OFE65" s="173"/>
      <c r="OFF65" s="173"/>
      <c r="OFG65" s="173"/>
      <c r="OFH65" s="173"/>
      <c r="OFI65" s="173"/>
      <c r="OFJ65" s="173"/>
      <c r="OFK65" s="173"/>
      <c r="OFL65" s="173"/>
      <c r="OFM65" s="173"/>
      <c r="OFN65" s="173"/>
      <c r="OFO65" s="173"/>
      <c r="OFP65" s="173"/>
      <c r="OFQ65" s="173"/>
      <c r="OFR65" s="173"/>
      <c r="OFS65" s="173"/>
      <c r="OFT65" s="173"/>
      <c r="OFU65" s="173"/>
      <c r="OFV65" s="173"/>
      <c r="OFW65" s="173"/>
      <c r="OFX65" s="173"/>
      <c r="OFY65" s="173"/>
      <c r="OFZ65" s="173"/>
      <c r="OGA65" s="173"/>
      <c r="OGB65" s="173"/>
      <c r="OGC65" s="173"/>
      <c r="OGD65" s="173"/>
      <c r="OGE65" s="173"/>
      <c r="OGF65" s="173"/>
      <c r="OGG65" s="173"/>
      <c r="OGH65" s="173"/>
      <c r="OGI65" s="173"/>
      <c r="OGJ65" s="173"/>
      <c r="OGK65" s="173"/>
      <c r="OGL65" s="173"/>
      <c r="OGM65" s="173"/>
      <c r="OGN65" s="173"/>
      <c r="OGO65" s="173"/>
      <c r="OGP65" s="173"/>
      <c r="OGQ65" s="173"/>
      <c r="OGR65" s="173"/>
      <c r="OGS65" s="173"/>
      <c r="OGT65" s="173"/>
      <c r="OGU65" s="173"/>
      <c r="OGV65" s="173"/>
      <c r="OGW65" s="173"/>
      <c r="OGX65" s="173"/>
      <c r="OGY65" s="173"/>
      <c r="OGZ65" s="173"/>
      <c r="OHA65" s="173"/>
      <c r="OHB65" s="173"/>
      <c r="OHC65" s="173"/>
      <c r="OHD65" s="173"/>
      <c r="OHE65" s="173"/>
      <c r="OHF65" s="173"/>
      <c r="OHG65" s="173"/>
      <c r="OHH65" s="173"/>
      <c r="OHI65" s="173"/>
      <c r="OHJ65" s="173"/>
      <c r="OHK65" s="173"/>
      <c r="OHL65" s="173"/>
      <c r="OHM65" s="173"/>
      <c r="OHN65" s="173"/>
      <c r="OHO65" s="173"/>
      <c r="OHP65" s="173"/>
      <c r="OHQ65" s="173"/>
      <c r="OHR65" s="173"/>
      <c r="OHS65" s="173"/>
      <c r="OHT65" s="173"/>
      <c r="OHU65" s="173"/>
      <c r="OHV65" s="173"/>
      <c r="OHW65" s="173"/>
      <c r="OHX65" s="173"/>
      <c r="OHY65" s="173"/>
      <c r="OHZ65" s="173"/>
      <c r="OIA65" s="173"/>
      <c r="OIB65" s="173"/>
      <c r="OIC65" s="173"/>
      <c r="OID65" s="173"/>
      <c r="OIE65" s="173"/>
      <c r="OIF65" s="173"/>
      <c r="OIG65" s="173"/>
      <c r="OIH65" s="173"/>
      <c r="OII65" s="173"/>
      <c r="OIJ65" s="173"/>
      <c r="OIK65" s="173"/>
      <c r="OIL65" s="173"/>
      <c r="OIM65" s="173"/>
      <c r="OIN65" s="173"/>
      <c r="OIO65" s="173"/>
      <c r="OIP65" s="173"/>
      <c r="OIQ65" s="173"/>
      <c r="OIR65" s="173"/>
      <c r="OIS65" s="173"/>
      <c r="OIT65" s="173"/>
      <c r="OIU65" s="173"/>
      <c r="OIV65" s="173"/>
      <c r="OIW65" s="173"/>
      <c r="OIX65" s="173"/>
      <c r="OIY65" s="173"/>
      <c r="OIZ65" s="173"/>
      <c r="OJA65" s="173"/>
      <c r="OJB65" s="173"/>
      <c r="OJC65" s="173"/>
      <c r="OJD65" s="173"/>
      <c r="OJE65" s="173"/>
      <c r="OJF65" s="173"/>
      <c r="OJG65" s="173"/>
      <c r="OJH65" s="173"/>
      <c r="OJI65" s="173"/>
      <c r="OJJ65" s="173"/>
      <c r="OJK65" s="173"/>
      <c r="OJL65" s="173"/>
      <c r="OJM65" s="173"/>
      <c r="OJN65" s="173"/>
      <c r="OJO65" s="173"/>
      <c r="OJP65" s="173"/>
      <c r="OJQ65" s="173"/>
      <c r="OJR65" s="173"/>
      <c r="OJS65" s="173"/>
      <c r="OJT65" s="173"/>
      <c r="OJU65" s="173"/>
      <c r="OJV65" s="173"/>
      <c r="OJW65" s="173"/>
      <c r="OJX65" s="173"/>
      <c r="OJY65" s="173"/>
      <c r="OJZ65" s="173"/>
      <c r="OKA65" s="173"/>
      <c r="OKB65" s="173"/>
      <c r="OKC65" s="173"/>
      <c r="OKD65" s="173"/>
      <c r="OKE65" s="173"/>
      <c r="OKF65" s="173"/>
      <c r="OKG65" s="173"/>
      <c r="OKH65" s="173"/>
      <c r="OKI65" s="173"/>
      <c r="OKJ65" s="173"/>
      <c r="OKK65" s="173"/>
      <c r="OKL65" s="173"/>
      <c r="OKM65" s="173"/>
      <c r="OKN65" s="173"/>
      <c r="OKO65" s="173"/>
      <c r="OKP65" s="173"/>
      <c r="OKQ65" s="173"/>
      <c r="OKR65" s="173"/>
      <c r="OKS65" s="173"/>
      <c r="OKT65" s="173"/>
      <c r="OKU65" s="173"/>
      <c r="OKV65" s="173"/>
      <c r="OKW65" s="173"/>
      <c r="OKX65" s="173"/>
      <c r="OKY65" s="173"/>
      <c r="OKZ65" s="173"/>
      <c r="OLA65" s="173"/>
      <c r="OLB65" s="173"/>
      <c r="OLC65" s="173"/>
      <c r="OLD65" s="173"/>
      <c r="OLE65" s="173"/>
      <c r="OLF65" s="173"/>
      <c r="OLG65" s="173"/>
      <c r="OLH65" s="173"/>
      <c r="OLI65" s="173"/>
      <c r="OLJ65" s="173"/>
      <c r="OLK65" s="173"/>
      <c r="OLL65" s="173"/>
      <c r="OLM65" s="173"/>
      <c r="OLN65" s="173"/>
      <c r="OLO65" s="173"/>
      <c r="OLP65" s="173"/>
      <c r="OLQ65" s="173"/>
      <c r="OLR65" s="173"/>
      <c r="OLS65" s="173"/>
      <c r="OLT65" s="173"/>
      <c r="OLU65" s="173"/>
      <c r="OLV65" s="173"/>
      <c r="OLW65" s="173"/>
      <c r="OLX65" s="173"/>
      <c r="OLY65" s="173"/>
      <c r="OLZ65" s="173"/>
      <c r="OMA65" s="173"/>
      <c r="OMB65" s="173"/>
      <c r="OMC65" s="173"/>
      <c r="OMD65" s="173"/>
      <c r="OME65" s="173"/>
      <c r="OMF65" s="173"/>
      <c r="OMG65" s="173"/>
      <c r="OMH65" s="173"/>
      <c r="OMI65" s="173"/>
      <c r="OMJ65" s="173"/>
      <c r="OMK65" s="173"/>
      <c r="OML65" s="173"/>
      <c r="OMM65" s="173"/>
      <c r="OMN65" s="173"/>
      <c r="OMO65" s="173"/>
      <c r="OMP65" s="173"/>
      <c r="OMQ65" s="173"/>
      <c r="OMR65" s="173"/>
      <c r="OMS65" s="173"/>
      <c r="OMT65" s="173"/>
      <c r="OMU65" s="173"/>
      <c r="OMV65" s="173"/>
      <c r="OMW65" s="173"/>
      <c r="OMX65" s="173"/>
      <c r="OMY65" s="173"/>
      <c r="OMZ65" s="173"/>
      <c r="ONA65" s="173"/>
      <c r="ONB65" s="173"/>
      <c r="ONC65" s="173"/>
      <c r="OND65" s="173"/>
      <c r="ONE65" s="173"/>
      <c r="ONF65" s="173"/>
      <c r="ONG65" s="173"/>
      <c r="ONH65" s="173"/>
      <c r="ONI65" s="173"/>
      <c r="ONJ65" s="173"/>
      <c r="ONK65" s="173"/>
      <c r="ONL65" s="173"/>
      <c r="ONM65" s="173"/>
      <c r="ONN65" s="173"/>
      <c r="ONO65" s="173"/>
      <c r="ONP65" s="173"/>
      <c r="ONQ65" s="173"/>
      <c r="ONR65" s="173"/>
      <c r="ONS65" s="173"/>
      <c r="ONT65" s="173"/>
      <c r="ONU65" s="173"/>
      <c r="ONV65" s="173"/>
      <c r="ONW65" s="173"/>
      <c r="ONX65" s="173"/>
      <c r="ONY65" s="173"/>
      <c r="ONZ65" s="173"/>
      <c r="OOA65" s="173"/>
      <c r="OOB65" s="173"/>
      <c r="OOC65" s="173"/>
      <c r="OOD65" s="173"/>
      <c r="OOE65" s="173"/>
      <c r="OOF65" s="173"/>
      <c r="OOG65" s="173"/>
      <c r="OOH65" s="173"/>
      <c r="OOI65" s="173"/>
      <c r="OOJ65" s="173"/>
      <c r="OOK65" s="173"/>
      <c r="OOL65" s="173"/>
      <c r="OOM65" s="173"/>
      <c r="OON65" s="173"/>
      <c r="OOO65" s="173"/>
      <c r="OOP65" s="173"/>
      <c r="OOQ65" s="173"/>
      <c r="OOR65" s="173"/>
      <c r="OOS65" s="173"/>
      <c r="OOT65" s="173"/>
      <c r="OOU65" s="173"/>
      <c r="OOV65" s="173"/>
      <c r="OOW65" s="173"/>
      <c r="OOX65" s="173"/>
      <c r="OOY65" s="173"/>
      <c r="OOZ65" s="173"/>
      <c r="OPA65" s="173"/>
      <c r="OPB65" s="173"/>
      <c r="OPC65" s="173"/>
      <c r="OPD65" s="173"/>
      <c r="OPE65" s="173"/>
      <c r="OPF65" s="173"/>
      <c r="OPG65" s="173"/>
      <c r="OPH65" s="173"/>
      <c r="OPI65" s="173"/>
      <c r="OPJ65" s="173"/>
      <c r="OPK65" s="173"/>
      <c r="OPL65" s="173"/>
      <c r="OPM65" s="173"/>
      <c r="OPN65" s="173"/>
      <c r="OPO65" s="173"/>
      <c r="OPP65" s="173"/>
      <c r="OPQ65" s="173"/>
      <c r="OPR65" s="173"/>
      <c r="OPS65" s="173"/>
      <c r="OPT65" s="173"/>
      <c r="OPU65" s="173"/>
      <c r="OPV65" s="173"/>
      <c r="OPW65" s="173"/>
      <c r="OPX65" s="173"/>
      <c r="OPY65" s="173"/>
      <c r="OPZ65" s="173"/>
      <c r="OQA65" s="173"/>
      <c r="OQB65" s="173"/>
      <c r="OQC65" s="173"/>
      <c r="OQD65" s="173"/>
      <c r="OQE65" s="173"/>
      <c r="OQF65" s="173"/>
      <c r="OQG65" s="173"/>
      <c r="OQH65" s="173"/>
      <c r="OQI65" s="173"/>
      <c r="OQJ65" s="173"/>
      <c r="OQK65" s="173"/>
      <c r="OQL65" s="173"/>
      <c r="OQM65" s="173"/>
      <c r="OQN65" s="173"/>
      <c r="OQO65" s="173"/>
      <c r="OQP65" s="173"/>
      <c r="OQQ65" s="173"/>
      <c r="OQR65" s="173"/>
      <c r="OQS65" s="173"/>
      <c r="OQT65" s="173"/>
      <c r="OQU65" s="173"/>
      <c r="OQV65" s="173"/>
      <c r="OQW65" s="173"/>
      <c r="OQX65" s="173"/>
      <c r="OQY65" s="173"/>
      <c r="OQZ65" s="173"/>
      <c r="ORA65" s="173"/>
      <c r="ORB65" s="173"/>
      <c r="ORC65" s="173"/>
      <c r="ORD65" s="173"/>
      <c r="ORE65" s="173"/>
      <c r="ORF65" s="173"/>
      <c r="ORG65" s="173"/>
      <c r="ORH65" s="173"/>
      <c r="ORI65" s="173"/>
      <c r="ORJ65" s="173"/>
      <c r="ORK65" s="173"/>
      <c r="ORL65" s="173"/>
      <c r="ORM65" s="173"/>
      <c r="ORN65" s="173"/>
      <c r="ORO65" s="173"/>
      <c r="ORP65" s="173"/>
      <c r="ORQ65" s="173"/>
      <c r="ORR65" s="173"/>
      <c r="ORS65" s="173"/>
      <c r="ORT65" s="173"/>
      <c r="ORU65" s="173"/>
      <c r="ORV65" s="173"/>
      <c r="ORW65" s="173"/>
      <c r="ORX65" s="173"/>
      <c r="ORY65" s="173"/>
      <c r="ORZ65" s="173"/>
      <c r="OSA65" s="173"/>
      <c r="OSB65" s="173"/>
      <c r="OSC65" s="173"/>
      <c r="OSD65" s="173"/>
      <c r="OSE65" s="173"/>
      <c r="OSF65" s="173"/>
      <c r="OSG65" s="173"/>
      <c r="OSH65" s="173"/>
      <c r="OSI65" s="173"/>
      <c r="OSJ65" s="173"/>
      <c r="OSK65" s="173"/>
      <c r="OSL65" s="173"/>
      <c r="OSM65" s="173"/>
      <c r="OSN65" s="173"/>
      <c r="OSO65" s="173"/>
      <c r="OSP65" s="173"/>
      <c r="OSQ65" s="173"/>
      <c r="OSR65" s="173"/>
      <c r="OSS65" s="173"/>
      <c r="OST65" s="173"/>
      <c r="OSU65" s="173"/>
      <c r="OSV65" s="173"/>
      <c r="OSW65" s="173"/>
      <c r="OSX65" s="173"/>
      <c r="OSY65" s="173"/>
      <c r="OSZ65" s="173"/>
      <c r="OTA65" s="173"/>
      <c r="OTB65" s="173"/>
      <c r="OTC65" s="173"/>
      <c r="OTD65" s="173"/>
      <c r="OTE65" s="173"/>
      <c r="OTF65" s="173"/>
      <c r="OTG65" s="173"/>
      <c r="OTH65" s="173"/>
      <c r="OTI65" s="173"/>
      <c r="OTJ65" s="173"/>
      <c r="OTK65" s="173"/>
      <c r="OTL65" s="173"/>
      <c r="OTM65" s="173"/>
      <c r="OTN65" s="173"/>
      <c r="OTO65" s="173"/>
      <c r="OTP65" s="173"/>
      <c r="OTQ65" s="173"/>
      <c r="OTR65" s="173"/>
      <c r="OTS65" s="173"/>
      <c r="OTT65" s="173"/>
      <c r="OTU65" s="173"/>
      <c r="OTV65" s="173"/>
      <c r="OTW65" s="173"/>
      <c r="OTX65" s="173"/>
      <c r="OTY65" s="173"/>
      <c r="OTZ65" s="173"/>
      <c r="OUA65" s="173"/>
      <c r="OUB65" s="173"/>
      <c r="OUC65" s="173"/>
      <c r="OUD65" s="173"/>
      <c r="OUE65" s="173"/>
      <c r="OUF65" s="173"/>
      <c r="OUG65" s="173"/>
      <c r="OUH65" s="173"/>
      <c r="OUI65" s="173"/>
      <c r="OUJ65" s="173"/>
      <c r="OUK65" s="173"/>
      <c r="OUL65" s="173"/>
      <c r="OUM65" s="173"/>
      <c r="OUN65" s="173"/>
      <c r="OUO65" s="173"/>
      <c r="OUP65" s="173"/>
      <c r="OUQ65" s="173"/>
      <c r="OUR65" s="173"/>
      <c r="OUS65" s="173"/>
      <c r="OUT65" s="173"/>
      <c r="OUU65" s="173"/>
      <c r="OUV65" s="173"/>
      <c r="OUW65" s="173"/>
      <c r="OUX65" s="173"/>
      <c r="OUY65" s="173"/>
      <c r="OUZ65" s="173"/>
      <c r="OVA65" s="173"/>
      <c r="OVB65" s="173"/>
      <c r="OVC65" s="173"/>
      <c r="OVD65" s="173"/>
      <c r="OVE65" s="173"/>
      <c r="OVF65" s="173"/>
      <c r="OVG65" s="173"/>
      <c r="OVH65" s="173"/>
      <c r="OVI65" s="173"/>
      <c r="OVJ65" s="173"/>
      <c r="OVK65" s="173"/>
      <c r="OVL65" s="173"/>
      <c r="OVM65" s="173"/>
      <c r="OVN65" s="173"/>
      <c r="OVO65" s="173"/>
      <c r="OVP65" s="173"/>
      <c r="OVQ65" s="173"/>
      <c r="OVR65" s="173"/>
      <c r="OVS65" s="173"/>
      <c r="OVT65" s="173"/>
      <c r="OVU65" s="173"/>
      <c r="OVV65" s="173"/>
      <c r="OVW65" s="173"/>
      <c r="OVX65" s="173"/>
      <c r="OVY65" s="173"/>
      <c r="OVZ65" s="173"/>
      <c r="OWA65" s="173"/>
      <c r="OWB65" s="173"/>
      <c r="OWC65" s="173"/>
      <c r="OWD65" s="173"/>
      <c r="OWE65" s="173"/>
      <c r="OWF65" s="173"/>
      <c r="OWG65" s="173"/>
      <c r="OWH65" s="173"/>
      <c r="OWI65" s="173"/>
      <c r="OWJ65" s="173"/>
      <c r="OWK65" s="173"/>
      <c r="OWL65" s="173"/>
      <c r="OWM65" s="173"/>
      <c r="OWN65" s="173"/>
      <c r="OWO65" s="173"/>
      <c r="OWP65" s="173"/>
      <c r="OWQ65" s="173"/>
      <c r="OWR65" s="173"/>
      <c r="OWS65" s="173"/>
      <c r="OWT65" s="173"/>
      <c r="OWU65" s="173"/>
      <c r="OWV65" s="173"/>
      <c r="OWW65" s="173"/>
      <c r="OWX65" s="173"/>
      <c r="OWY65" s="173"/>
      <c r="OWZ65" s="173"/>
      <c r="OXA65" s="173"/>
      <c r="OXB65" s="173"/>
      <c r="OXC65" s="173"/>
      <c r="OXD65" s="173"/>
      <c r="OXE65" s="173"/>
      <c r="OXF65" s="173"/>
      <c r="OXG65" s="173"/>
      <c r="OXH65" s="173"/>
      <c r="OXI65" s="173"/>
      <c r="OXJ65" s="173"/>
      <c r="OXK65" s="173"/>
      <c r="OXL65" s="173"/>
      <c r="OXM65" s="173"/>
      <c r="OXN65" s="173"/>
      <c r="OXO65" s="173"/>
      <c r="OXP65" s="173"/>
      <c r="OXQ65" s="173"/>
      <c r="OXR65" s="173"/>
      <c r="OXS65" s="173"/>
      <c r="OXT65" s="173"/>
      <c r="OXU65" s="173"/>
      <c r="OXV65" s="173"/>
      <c r="OXW65" s="173"/>
      <c r="OXX65" s="173"/>
      <c r="OXY65" s="173"/>
      <c r="OXZ65" s="173"/>
      <c r="OYA65" s="173"/>
      <c r="OYB65" s="173"/>
      <c r="OYC65" s="173"/>
      <c r="OYD65" s="173"/>
      <c r="OYE65" s="173"/>
      <c r="OYF65" s="173"/>
      <c r="OYG65" s="173"/>
      <c r="OYH65" s="173"/>
      <c r="OYI65" s="173"/>
      <c r="OYJ65" s="173"/>
      <c r="OYK65" s="173"/>
      <c r="OYL65" s="173"/>
      <c r="OYM65" s="173"/>
      <c r="OYN65" s="173"/>
      <c r="OYO65" s="173"/>
      <c r="OYP65" s="173"/>
      <c r="OYQ65" s="173"/>
      <c r="OYR65" s="173"/>
      <c r="OYS65" s="173"/>
      <c r="OYT65" s="173"/>
      <c r="OYU65" s="173"/>
      <c r="OYV65" s="173"/>
      <c r="OYW65" s="173"/>
      <c r="OYX65" s="173"/>
      <c r="OYY65" s="173"/>
      <c r="OYZ65" s="173"/>
      <c r="OZA65" s="173"/>
      <c r="OZB65" s="173"/>
      <c r="OZC65" s="173"/>
      <c r="OZD65" s="173"/>
      <c r="OZE65" s="173"/>
      <c r="OZF65" s="173"/>
      <c r="OZG65" s="173"/>
      <c r="OZH65" s="173"/>
      <c r="OZI65" s="173"/>
      <c r="OZJ65" s="173"/>
      <c r="OZK65" s="173"/>
      <c r="OZL65" s="173"/>
      <c r="OZM65" s="173"/>
      <c r="OZN65" s="173"/>
      <c r="OZO65" s="173"/>
      <c r="OZP65" s="173"/>
      <c r="OZQ65" s="173"/>
      <c r="OZR65" s="173"/>
      <c r="OZS65" s="173"/>
      <c r="OZT65" s="173"/>
      <c r="OZU65" s="173"/>
      <c r="OZV65" s="173"/>
      <c r="OZW65" s="173"/>
      <c r="OZX65" s="173"/>
      <c r="OZY65" s="173"/>
      <c r="OZZ65" s="173"/>
      <c r="PAA65" s="173"/>
      <c r="PAB65" s="173"/>
      <c r="PAC65" s="173"/>
      <c r="PAD65" s="173"/>
      <c r="PAE65" s="173"/>
      <c r="PAF65" s="173"/>
      <c r="PAG65" s="173"/>
      <c r="PAH65" s="173"/>
      <c r="PAI65" s="173"/>
      <c r="PAJ65" s="173"/>
      <c r="PAK65" s="173"/>
      <c r="PAL65" s="173"/>
      <c r="PAM65" s="173"/>
      <c r="PAN65" s="173"/>
      <c r="PAO65" s="173"/>
      <c r="PAP65" s="173"/>
      <c r="PAQ65" s="173"/>
      <c r="PAR65" s="173"/>
      <c r="PAS65" s="173"/>
      <c r="PAT65" s="173"/>
      <c r="PAU65" s="173"/>
      <c r="PAV65" s="173"/>
      <c r="PAW65" s="173"/>
      <c r="PAX65" s="173"/>
      <c r="PAY65" s="173"/>
      <c r="PAZ65" s="173"/>
      <c r="PBA65" s="173"/>
      <c r="PBB65" s="173"/>
      <c r="PBC65" s="173"/>
      <c r="PBD65" s="173"/>
      <c r="PBE65" s="173"/>
      <c r="PBF65" s="173"/>
      <c r="PBG65" s="173"/>
      <c r="PBH65" s="173"/>
      <c r="PBI65" s="173"/>
      <c r="PBJ65" s="173"/>
      <c r="PBK65" s="173"/>
      <c r="PBL65" s="173"/>
      <c r="PBM65" s="173"/>
      <c r="PBN65" s="173"/>
      <c r="PBO65" s="173"/>
      <c r="PBP65" s="173"/>
      <c r="PBQ65" s="173"/>
      <c r="PBR65" s="173"/>
      <c r="PBS65" s="173"/>
      <c r="PBT65" s="173"/>
      <c r="PBU65" s="173"/>
      <c r="PBV65" s="173"/>
      <c r="PBW65" s="173"/>
      <c r="PBX65" s="173"/>
      <c r="PBY65" s="173"/>
      <c r="PBZ65" s="173"/>
      <c r="PCA65" s="173"/>
      <c r="PCB65" s="173"/>
      <c r="PCC65" s="173"/>
      <c r="PCD65" s="173"/>
      <c r="PCE65" s="173"/>
      <c r="PCF65" s="173"/>
      <c r="PCG65" s="173"/>
      <c r="PCH65" s="173"/>
      <c r="PCI65" s="173"/>
      <c r="PCJ65" s="173"/>
      <c r="PCK65" s="173"/>
      <c r="PCL65" s="173"/>
      <c r="PCM65" s="173"/>
      <c r="PCN65" s="173"/>
      <c r="PCO65" s="173"/>
      <c r="PCP65" s="173"/>
      <c r="PCQ65" s="173"/>
      <c r="PCR65" s="173"/>
      <c r="PCS65" s="173"/>
      <c r="PCT65" s="173"/>
      <c r="PCU65" s="173"/>
      <c r="PCV65" s="173"/>
      <c r="PCW65" s="173"/>
      <c r="PCX65" s="173"/>
      <c r="PCY65" s="173"/>
      <c r="PCZ65" s="173"/>
      <c r="PDA65" s="173"/>
      <c r="PDB65" s="173"/>
      <c r="PDC65" s="173"/>
      <c r="PDD65" s="173"/>
      <c r="PDE65" s="173"/>
      <c r="PDF65" s="173"/>
      <c r="PDG65" s="173"/>
      <c r="PDH65" s="173"/>
      <c r="PDI65" s="173"/>
      <c r="PDJ65" s="173"/>
      <c r="PDK65" s="173"/>
      <c r="PDL65" s="173"/>
      <c r="PDM65" s="173"/>
      <c r="PDN65" s="173"/>
      <c r="PDO65" s="173"/>
      <c r="PDP65" s="173"/>
      <c r="PDQ65" s="173"/>
      <c r="PDR65" s="173"/>
      <c r="PDS65" s="173"/>
      <c r="PDT65" s="173"/>
      <c r="PDU65" s="173"/>
      <c r="PDV65" s="173"/>
      <c r="PDW65" s="173"/>
      <c r="PDX65" s="173"/>
      <c r="PDY65" s="173"/>
      <c r="PDZ65" s="173"/>
      <c r="PEA65" s="173"/>
      <c r="PEB65" s="173"/>
      <c r="PEC65" s="173"/>
      <c r="PED65" s="173"/>
      <c r="PEE65" s="173"/>
      <c r="PEF65" s="173"/>
      <c r="PEG65" s="173"/>
      <c r="PEH65" s="173"/>
      <c r="PEI65" s="173"/>
      <c r="PEJ65" s="173"/>
      <c r="PEK65" s="173"/>
      <c r="PEL65" s="173"/>
      <c r="PEM65" s="173"/>
      <c r="PEN65" s="173"/>
      <c r="PEO65" s="173"/>
      <c r="PEP65" s="173"/>
      <c r="PEQ65" s="173"/>
      <c r="PER65" s="173"/>
      <c r="PES65" s="173"/>
      <c r="PET65" s="173"/>
      <c r="PEU65" s="173"/>
      <c r="PEV65" s="173"/>
      <c r="PEW65" s="173"/>
      <c r="PEX65" s="173"/>
      <c r="PEY65" s="173"/>
      <c r="PEZ65" s="173"/>
      <c r="PFA65" s="173"/>
      <c r="PFB65" s="173"/>
      <c r="PFC65" s="173"/>
      <c r="PFD65" s="173"/>
      <c r="PFE65" s="173"/>
      <c r="PFF65" s="173"/>
      <c r="PFG65" s="173"/>
      <c r="PFH65" s="173"/>
      <c r="PFI65" s="173"/>
      <c r="PFJ65" s="173"/>
      <c r="PFK65" s="173"/>
      <c r="PFL65" s="173"/>
      <c r="PFM65" s="173"/>
      <c r="PFN65" s="173"/>
      <c r="PFO65" s="173"/>
      <c r="PFP65" s="173"/>
      <c r="PFQ65" s="173"/>
      <c r="PFR65" s="173"/>
      <c r="PFS65" s="173"/>
      <c r="PFT65" s="173"/>
      <c r="PFU65" s="173"/>
      <c r="PFV65" s="173"/>
      <c r="PFW65" s="173"/>
      <c r="PFX65" s="173"/>
      <c r="PFY65" s="173"/>
      <c r="PFZ65" s="173"/>
      <c r="PGA65" s="173"/>
      <c r="PGB65" s="173"/>
      <c r="PGC65" s="173"/>
      <c r="PGD65" s="173"/>
      <c r="PGE65" s="173"/>
      <c r="PGF65" s="173"/>
      <c r="PGG65" s="173"/>
      <c r="PGH65" s="173"/>
      <c r="PGI65" s="173"/>
      <c r="PGJ65" s="173"/>
      <c r="PGK65" s="173"/>
      <c r="PGL65" s="173"/>
      <c r="PGM65" s="173"/>
      <c r="PGN65" s="173"/>
      <c r="PGO65" s="173"/>
      <c r="PGP65" s="173"/>
      <c r="PGQ65" s="173"/>
      <c r="PGR65" s="173"/>
      <c r="PGS65" s="173"/>
      <c r="PGT65" s="173"/>
      <c r="PGU65" s="173"/>
      <c r="PGV65" s="173"/>
      <c r="PGW65" s="173"/>
      <c r="PGX65" s="173"/>
      <c r="PGY65" s="173"/>
      <c r="PGZ65" s="173"/>
      <c r="PHA65" s="173"/>
      <c r="PHB65" s="173"/>
      <c r="PHC65" s="173"/>
      <c r="PHD65" s="173"/>
      <c r="PHE65" s="173"/>
      <c r="PHF65" s="173"/>
      <c r="PHG65" s="173"/>
      <c r="PHH65" s="173"/>
      <c r="PHI65" s="173"/>
      <c r="PHJ65" s="173"/>
      <c r="PHK65" s="173"/>
      <c r="PHL65" s="173"/>
      <c r="PHM65" s="173"/>
      <c r="PHN65" s="173"/>
      <c r="PHO65" s="173"/>
      <c r="PHP65" s="173"/>
      <c r="PHQ65" s="173"/>
      <c r="PHR65" s="173"/>
      <c r="PHS65" s="173"/>
      <c r="PHT65" s="173"/>
      <c r="PHU65" s="173"/>
      <c r="PHV65" s="173"/>
      <c r="PHW65" s="173"/>
      <c r="PHX65" s="173"/>
      <c r="PHY65" s="173"/>
      <c r="PHZ65" s="173"/>
      <c r="PIA65" s="173"/>
      <c r="PIB65" s="173"/>
      <c r="PIC65" s="173"/>
      <c r="PID65" s="173"/>
      <c r="PIE65" s="173"/>
      <c r="PIF65" s="173"/>
      <c r="PIG65" s="173"/>
      <c r="PIH65" s="173"/>
      <c r="PII65" s="173"/>
      <c r="PIJ65" s="173"/>
      <c r="PIK65" s="173"/>
      <c r="PIL65" s="173"/>
      <c r="PIM65" s="173"/>
      <c r="PIN65" s="173"/>
      <c r="PIO65" s="173"/>
      <c r="PIP65" s="173"/>
      <c r="PIQ65" s="173"/>
      <c r="PIR65" s="173"/>
      <c r="PIS65" s="173"/>
      <c r="PIT65" s="173"/>
      <c r="PIU65" s="173"/>
      <c r="PIV65" s="173"/>
      <c r="PIW65" s="173"/>
      <c r="PIX65" s="173"/>
      <c r="PIY65" s="173"/>
      <c r="PIZ65" s="173"/>
      <c r="PJA65" s="173"/>
      <c r="PJB65" s="173"/>
      <c r="PJC65" s="173"/>
      <c r="PJD65" s="173"/>
      <c r="PJE65" s="173"/>
      <c r="PJF65" s="173"/>
      <c r="PJG65" s="173"/>
      <c r="PJH65" s="173"/>
      <c r="PJI65" s="173"/>
      <c r="PJJ65" s="173"/>
      <c r="PJK65" s="173"/>
      <c r="PJL65" s="173"/>
      <c r="PJM65" s="173"/>
      <c r="PJN65" s="173"/>
      <c r="PJO65" s="173"/>
      <c r="PJP65" s="173"/>
      <c r="PJQ65" s="173"/>
      <c r="PJR65" s="173"/>
      <c r="PJS65" s="173"/>
      <c r="PJT65" s="173"/>
      <c r="PJU65" s="173"/>
      <c r="PJV65" s="173"/>
      <c r="PJW65" s="173"/>
      <c r="PJX65" s="173"/>
      <c r="PJY65" s="173"/>
      <c r="PJZ65" s="173"/>
      <c r="PKA65" s="173"/>
      <c r="PKB65" s="173"/>
      <c r="PKC65" s="173"/>
      <c r="PKD65" s="173"/>
      <c r="PKE65" s="173"/>
      <c r="PKF65" s="173"/>
      <c r="PKG65" s="173"/>
      <c r="PKH65" s="173"/>
      <c r="PKI65" s="173"/>
      <c r="PKJ65" s="173"/>
      <c r="PKK65" s="173"/>
      <c r="PKL65" s="173"/>
      <c r="PKM65" s="173"/>
      <c r="PKN65" s="173"/>
      <c r="PKO65" s="173"/>
      <c r="PKP65" s="173"/>
      <c r="PKQ65" s="173"/>
      <c r="PKR65" s="173"/>
      <c r="PKS65" s="173"/>
      <c r="PKT65" s="173"/>
      <c r="PKU65" s="173"/>
      <c r="PKV65" s="173"/>
      <c r="PKW65" s="173"/>
      <c r="PKX65" s="173"/>
      <c r="PKY65" s="173"/>
      <c r="PKZ65" s="173"/>
      <c r="PLA65" s="173"/>
      <c r="PLB65" s="173"/>
      <c r="PLC65" s="173"/>
      <c r="PLD65" s="173"/>
      <c r="PLE65" s="173"/>
      <c r="PLF65" s="173"/>
      <c r="PLG65" s="173"/>
      <c r="PLH65" s="173"/>
      <c r="PLI65" s="173"/>
      <c r="PLJ65" s="173"/>
      <c r="PLK65" s="173"/>
      <c r="PLL65" s="173"/>
      <c r="PLM65" s="173"/>
      <c r="PLN65" s="173"/>
      <c r="PLO65" s="173"/>
      <c r="PLP65" s="173"/>
      <c r="PLQ65" s="173"/>
      <c r="PLR65" s="173"/>
      <c r="PLS65" s="173"/>
      <c r="PLT65" s="173"/>
      <c r="PLU65" s="173"/>
      <c r="PLV65" s="173"/>
      <c r="PLW65" s="173"/>
      <c r="PLX65" s="173"/>
      <c r="PLY65" s="173"/>
      <c r="PLZ65" s="173"/>
      <c r="PMA65" s="173"/>
      <c r="PMB65" s="173"/>
      <c r="PMC65" s="173"/>
      <c r="PMD65" s="173"/>
      <c r="PME65" s="173"/>
      <c r="PMF65" s="173"/>
      <c r="PMG65" s="173"/>
      <c r="PMH65" s="173"/>
      <c r="PMI65" s="173"/>
      <c r="PMJ65" s="173"/>
      <c r="PMK65" s="173"/>
      <c r="PML65" s="173"/>
      <c r="PMM65" s="173"/>
      <c r="PMN65" s="173"/>
      <c r="PMO65" s="173"/>
      <c r="PMP65" s="173"/>
      <c r="PMQ65" s="173"/>
      <c r="PMR65" s="173"/>
      <c r="PMS65" s="173"/>
      <c r="PMT65" s="173"/>
      <c r="PMU65" s="173"/>
      <c r="PMV65" s="173"/>
      <c r="PMW65" s="173"/>
      <c r="PMX65" s="173"/>
      <c r="PMY65" s="173"/>
      <c r="PMZ65" s="173"/>
      <c r="PNA65" s="173"/>
      <c r="PNB65" s="173"/>
      <c r="PNC65" s="173"/>
      <c r="PND65" s="173"/>
      <c r="PNE65" s="173"/>
      <c r="PNF65" s="173"/>
      <c r="PNG65" s="173"/>
      <c r="PNH65" s="173"/>
      <c r="PNI65" s="173"/>
      <c r="PNJ65" s="173"/>
      <c r="PNK65" s="173"/>
      <c r="PNL65" s="173"/>
      <c r="PNM65" s="173"/>
      <c r="PNN65" s="173"/>
      <c r="PNO65" s="173"/>
      <c r="PNP65" s="173"/>
      <c r="PNQ65" s="173"/>
      <c r="PNR65" s="173"/>
      <c r="PNS65" s="173"/>
      <c r="PNT65" s="173"/>
      <c r="PNU65" s="173"/>
      <c r="PNV65" s="173"/>
      <c r="PNW65" s="173"/>
      <c r="PNX65" s="173"/>
      <c r="PNY65" s="173"/>
      <c r="PNZ65" s="173"/>
      <c r="POA65" s="173"/>
      <c r="POB65" s="173"/>
      <c r="POC65" s="173"/>
      <c r="POD65" s="173"/>
      <c r="POE65" s="173"/>
      <c r="POF65" s="173"/>
      <c r="POG65" s="173"/>
      <c r="POH65" s="173"/>
      <c r="POI65" s="173"/>
      <c r="POJ65" s="173"/>
      <c r="POK65" s="173"/>
      <c r="POL65" s="173"/>
      <c r="POM65" s="173"/>
      <c r="PON65" s="173"/>
      <c r="POO65" s="173"/>
      <c r="POP65" s="173"/>
      <c r="POQ65" s="173"/>
      <c r="POR65" s="173"/>
      <c r="POS65" s="173"/>
      <c r="POT65" s="173"/>
      <c r="POU65" s="173"/>
      <c r="POV65" s="173"/>
      <c r="POW65" s="173"/>
      <c r="POX65" s="173"/>
      <c r="POY65" s="173"/>
      <c r="POZ65" s="173"/>
      <c r="PPA65" s="173"/>
      <c r="PPB65" s="173"/>
      <c r="PPC65" s="173"/>
      <c r="PPD65" s="173"/>
      <c r="PPE65" s="173"/>
      <c r="PPF65" s="173"/>
      <c r="PPG65" s="173"/>
      <c r="PPH65" s="173"/>
      <c r="PPI65" s="173"/>
      <c r="PPJ65" s="173"/>
      <c r="PPK65" s="173"/>
      <c r="PPL65" s="173"/>
      <c r="PPM65" s="173"/>
      <c r="PPN65" s="173"/>
      <c r="PPO65" s="173"/>
      <c r="PPP65" s="173"/>
      <c r="PPQ65" s="173"/>
      <c r="PPR65" s="173"/>
      <c r="PPS65" s="173"/>
      <c r="PPT65" s="173"/>
      <c r="PPU65" s="173"/>
      <c r="PPV65" s="173"/>
      <c r="PPW65" s="173"/>
      <c r="PPX65" s="173"/>
      <c r="PPY65" s="173"/>
      <c r="PPZ65" s="173"/>
      <c r="PQA65" s="173"/>
      <c r="PQB65" s="173"/>
      <c r="PQC65" s="173"/>
      <c r="PQD65" s="173"/>
      <c r="PQE65" s="173"/>
      <c r="PQF65" s="173"/>
      <c r="PQG65" s="173"/>
      <c r="PQH65" s="173"/>
      <c r="PQI65" s="173"/>
      <c r="PQJ65" s="173"/>
      <c r="PQK65" s="173"/>
      <c r="PQL65" s="173"/>
      <c r="PQM65" s="173"/>
      <c r="PQN65" s="173"/>
      <c r="PQO65" s="173"/>
      <c r="PQP65" s="173"/>
      <c r="PQQ65" s="173"/>
      <c r="PQR65" s="173"/>
      <c r="PQS65" s="173"/>
      <c r="PQT65" s="173"/>
      <c r="PQU65" s="173"/>
      <c r="PQV65" s="173"/>
      <c r="PQW65" s="173"/>
      <c r="PQX65" s="173"/>
      <c r="PQY65" s="173"/>
      <c r="PQZ65" s="173"/>
      <c r="PRA65" s="173"/>
      <c r="PRB65" s="173"/>
      <c r="PRC65" s="173"/>
      <c r="PRD65" s="173"/>
      <c r="PRE65" s="173"/>
      <c r="PRF65" s="173"/>
      <c r="PRG65" s="173"/>
      <c r="PRH65" s="173"/>
      <c r="PRI65" s="173"/>
      <c r="PRJ65" s="173"/>
      <c r="PRK65" s="173"/>
      <c r="PRL65" s="173"/>
      <c r="PRM65" s="173"/>
      <c r="PRN65" s="173"/>
      <c r="PRO65" s="173"/>
      <c r="PRP65" s="173"/>
      <c r="PRQ65" s="173"/>
      <c r="PRR65" s="173"/>
      <c r="PRS65" s="173"/>
      <c r="PRT65" s="173"/>
      <c r="PRU65" s="173"/>
      <c r="PRV65" s="173"/>
      <c r="PRW65" s="173"/>
      <c r="PRX65" s="173"/>
      <c r="PRY65" s="173"/>
      <c r="PRZ65" s="173"/>
      <c r="PSA65" s="173"/>
      <c r="PSB65" s="173"/>
      <c r="PSC65" s="173"/>
      <c r="PSD65" s="173"/>
      <c r="PSE65" s="173"/>
      <c r="PSF65" s="173"/>
      <c r="PSG65" s="173"/>
      <c r="PSH65" s="173"/>
      <c r="PSI65" s="173"/>
      <c r="PSJ65" s="173"/>
      <c r="PSK65" s="173"/>
      <c r="PSL65" s="173"/>
      <c r="PSM65" s="173"/>
      <c r="PSN65" s="173"/>
      <c r="PSO65" s="173"/>
      <c r="PSP65" s="173"/>
      <c r="PSQ65" s="173"/>
      <c r="PSR65" s="173"/>
      <c r="PSS65" s="173"/>
      <c r="PST65" s="173"/>
      <c r="PSU65" s="173"/>
      <c r="PSV65" s="173"/>
      <c r="PSW65" s="173"/>
      <c r="PSX65" s="173"/>
      <c r="PSY65" s="173"/>
      <c r="PSZ65" s="173"/>
      <c r="PTA65" s="173"/>
      <c r="PTB65" s="173"/>
      <c r="PTC65" s="173"/>
      <c r="PTD65" s="173"/>
      <c r="PTE65" s="173"/>
      <c r="PTF65" s="173"/>
      <c r="PTG65" s="173"/>
      <c r="PTH65" s="173"/>
      <c r="PTI65" s="173"/>
      <c r="PTJ65" s="173"/>
      <c r="PTK65" s="173"/>
      <c r="PTL65" s="173"/>
      <c r="PTM65" s="173"/>
      <c r="PTN65" s="173"/>
      <c r="PTO65" s="173"/>
      <c r="PTP65" s="173"/>
      <c r="PTQ65" s="173"/>
      <c r="PTR65" s="173"/>
      <c r="PTS65" s="173"/>
      <c r="PTT65" s="173"/>
      <c r="PTU65" s="173"/>
      <c r="PTV65" s="173"/>
      <c r="PTW65" s="173"/>
      <c r="PTX65" s="173"/>
      <c r="PTY65" s="173"/>
      <c r="PTZ65" s="173"/>
      <c r="PUA65" s="173"/>
      <c r="PUB65" s="173"/>
      <c r="PUC65" s="173"/>
      <c r="PUD65" s="173"/>
      <c r="PUE65" s="173"/>
      <c r="PUF65" s="173"/>
      <c r="PUG65" s="173"/>
      <c r="PUH65" s="173"/>
      <c r="PUI65" s="173"/>
      <c r="PUJ65" s="173"/>
      <c r="PUK65" s="173"/>
      <c r="PUL65" s="173"/>
      <c r="PUM65" s="173"/>
      <c r="PUN65" s="173"/>
      <c r="PUO65" s="173"/>
      <c r="PUP65" s="173"/>
      <c r="PUQ65" s="173"/>
      <c r="PUR65" s="173"/>
      <c r="PUS65" s="173"/>
      <c r="PUT65" s="173"/>
      <c r="PUU65" s="173"/>
      <c r="PUV65" s="173"/>
      <c r="PUW65" s="173"/>
      <c r="PUX65" s="173"/>
      <c r="PUY65" s="173"/>
      <c r="PUZ65" s="173"/>
      <c r="PVA65" s="173"/>
      <c r="PVB65" s="173"/>
      <c r="PVC65" s="173"/>
      <c r="PVD65" s="173"/>
      <c r="PVE65" s="173"/>
      <c r="PVF65" s="173"/>
      <c r="PVG65" s="173"/>
      <c r="PVH65" s="173"/>
      <c r="PVI65" s="173"/>
      <c r="PVJ65" s="173"/>
      <c r="PVK65" s="173"/>
      <c r="PVL65" s="173"/>
      <c r="PVM65" s="173"/>
      <c r="PVN65" s="173"/>
      <c r="PVO65" s="173"/>
      <c r="PVP65" s="173"/>
      <c r="PVQ65" s="173"/>
      <c r="PVR65" s="173"/>
      <c r="PVS65" s="173"/>
      <c r="PVT65" s="173"/>
      <c r="PVU65" s="173"/>
      <c r="PVV65" s="173"/>
      <c r="PVW65" s="173"/>
      <c r="PVX65" s="173"/>
      <c r="PVY65" s="173"/>
      <c r="PVZ65" s="173"/>
      <c r="PWA65" s="173"/>
      <c r="PWB65" s="173"/>
      <c r="PWC65" s="173"/>
      <c r="PWD65" s="173"/>
      <c r="PWE65" s="173"/>
      <c r="PWF65" s="173"/>
      <c r="PWG65" s="173"/>
      <c r="PWH65" s="173"/>
      <c r="PWI65" s="173"/>
      <c r="PWJ65" s="173"/>
      <c r="PWK65" s="173"/>
      <c r="PWL65" s="173"/>
      <c r="PWM65" s="173"/>
      <c r="PWN65" s="173"/>
      <c r="PWO65" s="173"/>
      <c r="PWP65" s="173"/>
      <c r="PWQ65" s="173"/>
      <c r="PWR65" s="173"/>
      <c r="PWS65" s="173"/>
      <c r="PWT65" s="173"/>
      <c r="PWU65" s="173"/>
      <c r="PWV65" s="173"/>
      <c r="PWW65" s="173"/>
      <c r="PWX65" s="173"/>
      <c r="PWY65" s="173"/>
      <c r="PWZ65" s="173"/>
      <c r="PXA65" s="173"/>
      <c r="PXB65" s="173"/>
      <c r="PXC65" s="173"/>
      <c r="PXD65" s="173"/>
      <c r="PXE65" s="173"/>
      <c r="PXF65" s="173"/>
      <c r="PXG65" s="173"/>
      <c r="PXH65" s="173"/>
      <c r="PXI65" s="173"/>
      <c r="PXJ65" s="173"/>
      <c r="PXK65" s="173"/>
      <c r="PXL65" s="173"/>
      <c r="PXM65" s="173"/>
      <c r="PXN65" s="173"/>
      <c r="PXO65" s="173"/>
      <c r="PXP65" s="173"/>
      <c r="PXQ65" s="173"/>
      <c r="PXR65" s="173"/>
      <c r="PXS65" s="173"/>
      <c r="PXT65" s="173"/>
      <c r="PXU65" s="173"/>
      <c r="PXV65" s="173"/>
      <c r="PXW65" s="173"/>
      <c r="PXX65" s="173"/>
      <c r="PXY65" s="173"/>
      <c r="PXZ65" s="173"/>
      <c r="PYA65" s="173"/>
      <c r="PYB65" s="173"/>
      <c r="PYC65" s="173"/>
      <c r="PYD65" s="173"/>
      <c r="PYE65" s="173"/>
      <c r="PYF65" s="173"/>
      <c r="PYG65" s="173"/>
      <c r="PYH65" s="173"/>
      <c r="PYI65" s="173"/>
      <c r="PYJ65" s="173"/>
      <c r="PYK65" s="173"/>
      <c r="PYL65" s="173"/>
      <c r="PYM65" s="173"/>
      <c r="PYN65" s="173"/>
      <c r="PYO65" s="173"/>
      <c r="PYP65" s="173"/>
      <c r="PYQ65" s="173"/>
      <c r="PYR65" s="173"/>
      <c r="PYS65" s="173"/>
      <c r="PYT65" s="173"/>
      <c r="PYU65" s="173"/>
      <c r="PYV65" s="173"/>
      <c r="PYW65" s="173"/>
      <c r="PYX65" s="173"/>
      <c r="PYY65" s="173"/>
      <c r="PYZ65" s="173"/>
      <c r="PZA65" s="173"/>
      <c r="PZB65" s="173"/>
      <c r="PZC65" s="173"/>
      <c r="PZD65" s="173"/>
      <c r="PZE65" s="173"/>
      <c r="PZF65" s="173"/>
      <c r="PZG65" s="173"/>
      <c r="PZH65" s="173"/>
      <c r="PZI65" s="173"/>
      <c r="PZJ65" s="173"/>
      <c r="PZK65" s="173"/>
      <c r="PZL65" s="173"/>
      <c r="PZM65" s="173"/>
      <c r="PZN65" s="173"/>
      <c r="PZO65" s="173"/>
      <c r="PZP65" s="173"/>
      <c r="PZQ65" s="173"/>
      <c r="PZR65" s="173"/>
      <c r="PZS65" s="173"/>
      <c r="PZT65" s="173"/>
      <c r="PZU65" s="173"/>
      <c r="PZV65" s="173"/>
      <c r="PZW65" s="173"/>
      <c r="PZX65" s="173"/>
      <c r="PZY65" s="173"/>
      <c r="PZZ65" s="173"/>
      <c r="QAA65" s="173"/>
      <c r="QAB65" s="173"/>
      <c r="QAC65" s="173"/>
      <c r="QAD65" s="173"/>
      <c r="QAE65" s="173"/>
      <c r="QAF65" s="173"/>
      <c r="QAG65" s="173"/>
      <c r="QAH65" s="173"/>
      <c r="QAI65" s="173"/>
      <c r="QAJ65" s="173"/>
      <c r="QAK65" s="173"/>
      <c r="QAL65" s="173"/>
      <c r="QAM65" s="173"/>
      <c r="QAN65" s="173"/>
      <c r="QAO65" s="173"/>
      <c r="QAP65" s="173"/>
      <c r="QAQ65" s="173"/>
      <c r="QAR65" s="173"/>
      <c r="QAS65" s="173"/>
      <c r="QAT65" s="173"/>
      <c r="QAU65" s="173"/>
      <c r="QAV65" s="173"/>
      <c r="QAW65" s="173"/>
      <c r="QAX65" s="173"/>
      <c r="QAY65" s="173"/>
      <c r="QAZ65" s="173"/>
      <c r="QBA65" s="173"/>
      <c r="QBB65" s="173"/>
      <c r="QBC65" s="173"/>
      <c r="QBD65" s="173"/>
      <c r="QBE65" s="173"/>
      <c r="QBF65" s="173"/>
      <c r="QBG65" s="173"/>
      <c r="QBH65" s="173"/>
      <c r="QBI65" s="173"/>
      <c r="QBJ65" s="173"/>
      <c r="QBK65" s="173"/>
      <c r="QBL65" s="173"/>
      <c r="QBM65" s="173"/>
      <c r="QBN65" s="173"/>
      <c r="QBO65" s="173"/>
      <c r="QBP65" s="173"/>
      <c r="QBQ65" s="173"/>
      <c r="QBR65" s="173"/>
      <c r="QBS65" s="173"/>
      <c r="QBT65" s="173"/>
      <c r="QBU65" s="173"/>
      <c r="QBV65" s="173"/>
      <c r="QBW65" s="173"/>
      <c r="QBX65" s="173"/>
      <c r="QBY65" s="173"/>
      <c r="QBZ65" s="173"/>
      <c r="QCA65" s="173"/>
      <c r="QCB65" s="173"/>
      <c r="QCC65" s="173"/>
      <c r="QCD65" s="173"/>
      <c r="QCE65" s="173"/>
      <c r="QCF65" s="173"/>
      <c r="QCG65" s="173"/>
      <c r="QCH65" s="173"/>
      <c r="QCI65" s="173"/>
      <c r="QCJ65" s="173"/>
      <c r="QCK65" s="173"/>
      <c r="QCL65" s="173"/>
      <c r="QCM65" s="173"/>
      <c r="QCN65" s="173"/>
      <c r="QCO65" s="173"/>
      <c r="QCP65" s="173"/>
      <c r="QCQ65" s="173"/>
      <c r="QCR65" s="173"/>
      <c r="QCS65" s="173"/>
      <c r="QCT65" s="173"/>
      <c r="QCU65" s="173"/>
      <c r="QCV65" s="173"/>
      <c r="QCW65" s="173"/>
      <c r="QCX65" s="173"/>
      <c r="QCY65" s="173"/>
      <c r="QCZ65" s="173"/>
      <c r="QDA65" s="173"/>
      <c r="QDB65" s="173"/>
      <c r="QDC65" s="173"/>
      <c r="QDD65" s="173"/>
      <c r="QDE65" s="173"/>
      <c r="QDF65" s="173"/>
      <c r="QDG65" s="173"/>
      <c r="QDH65" s="173"/>
      <c r="QDI65" s="173"/>
      <c r="QDJ65" s="173"/>
      <c r="QDK65" s="173"/>
      <c r="QDL65" s="173"/>
      <c r="QDM65" s="173"/>
      <c r="QDN65" s="173"/>
      <c r="QDO65" s="173"/>
      <c r="QDP65" s="173"/>
      <c r="QDQ65" s="173"/>
      <c r="QDR65" s="173"/>
      <c r="QDS65" s="173"/>
      <c r="QDT65" s="173"/>
      <c r="QDU65" s="173"/>
      <c r="QDV65" s="173"/>
      <c r="QDW65" s="173"/>
      <c r="QDX65" s="173"/>
      <c r="QDY65" s="173"/>
      <c r="QDZ65" s="173"/>
      <c r="QEA65" s="173"/>
      <c r="QEB65" s="173"/>
      <c r="QEC65" s="173"/>
      <c r="QED65" s="173"/>
      <c r="QEE65" s="173"/>
      <c r="QEF65" s="173"/>
      <c r="QEG65" s="173"/>
      <c r="QEH65" s="173"/>
      <c r="QEI65" s="173"/>
      <c r="QEJ65" s="173"/>
      <c r="QEK65" s="173"/>
      <c r="QEL65" s="173"/>
      <c r="QEM65" s="173"/>
      <c r="QEN65" s="173"/>
      <c r="QEO65" s="173"/>
      <c r="QEP65" s="173"/>
      <c r="QEQ65" s="173"/>
      <c r="QER65" s="173"/>
      <c r="QES65" s="173"/>
      <c r="QET65" s="173"/>
      <c r="QEU65" s="173"/>
      <c r="QEV65" s="173"/>
      <c r="QEW65" s="173"/>
      <c r="QEX65" s="173"/>
      <c r="QEY65" s="173"/>
      <c r="QEZ65" s="173"/>
      <c r="QFA65" s="173"/>
      <c r="QFB65" s="173"/>
      <c r="QFC65" s="173"/>
      <c r="QFD65" s="173"/>
      <c r="QFE65" s="173"/>
      <c r="QFF65" s="173"/>
      <c r="QFG65" s="173"/>
      <c r="QFH65" s="173"/>
      <c r="QFI65" s="173"/>
      <c r="QFJ65" s="173"/>
      <c r="QFK65" s="173"/>
      <c r="QFL65" s="173"/>
      <c r="QFM65" s="173"/>
      <c r="QFN65" s="173"/>
      <c r="QFO65" s="173"/>
      <c r="QFP65" s="173"/>
      <c r="QFQ65" s="173"/>
      <c r="QFR65" s="173"/>
      <c r="QFS65" s="173"/>
      <c r="QFT65" s="173"/>
      <c r="QFU65" s="173"/>
      <c r="QFV65" s="173"/>
      <c r="QFW65" s="173"/>
      <c r="QFX65" s="173"/>
      <c r="QFY65" s="173"/>
      <c r="QFZ65" s="173"/>
      <c r="QGA65" s="173"/>
      <c r="QGB65" s="173"/>
      <c r="QGC65" s="173"/>
      <c r="QGD65" s="173"/>
      <c r="QGE65" s="173"/>
      <c r="QGF65" s="173"/>
      <c r="QGG65" s="173"/>
      <c r="QGH65" s="173"/>
      <c r="QGI65" s="173"/>
      <c r="QGJ65" s="173"/>
      <c r="QGK65" s="173"/>
      <c r="QGL65" s="173"/>
      <c r="QGM65" s="173"/>
      <c r="QGN65" s="173"/>
      <c r="QGO65" s="173"/>
      <c r="QGP65" s="173"/>
      <c r="QGQ65" s="173"/>
      <c r="QGR65" s="173"/>
      <c r="QGS65" s="173"/>
      <c r="QGT65" s="173"/>
      <c r="QGU65" s="173"/>
      <c r="QGV65" s="173"/>
      <c r="QGW65" s="173"/>
      <c r="QGX65" s="173"/>
      <c r="QGY65" s="173"/>
      <c r="QGZ65" s="173"/>
      <c r="QHA65" s="173"/>
      <c r="QHB65" s="173"/>
      <c r="QHC65" s="173"/>
      <c r="QHD65" s="173"/>
      <c r="QHE65" s="173"/>
      <c r="QHF65" s="173"/>
      <c r="QHG65" s="173"/>
      <c r="QHH65" s="173"/>
      <c r="QHI65" s="173"/>
      <c r="QHJ65" s="173"/>
      <c r="QHK65" s="173"/>
      <c r="QHL65" s="173"/>
      <c r="QHM65" s="173"/>
      <c r="QHN65" s="173"/>
      <c r="QHO65" s="173"/>
      <c r="QHP65" s="173"/>
      <c r="QHQ65" s="173"/>
      <c r="QHR65" s="173"/>
      <c r="QHS65" s="173"/>
      <c r="QHT65" s="173"/>
      <c r="QHU65" s="173"/>
      <c r="QHV65" s="173"/>
      <c r="QHW65" s="173"/>
      <c r="QHX65" s="173"/>
      <c r="QHY65" s="173"/>
      <c r="QHZ65" s="173"/>
      <c r="QIA65" s="173"/>
      <c r="QIB65" s="173"/>
      <c r="QIC65" s="173"/>
      <c r="QID65" s="173"/>
      <c r="QIE65" s="173"/>
      <c r="QIF65" s="173"/>
      <c r="QIG65" s="173"/>
      <c r="QIH65" s="173"/>
      <c r="QII65" s="173"/>
      <c r="QIJ65" s="173"/>
      <c r="QIK65" s="173"/>
      <c r="QIL65" s="173"/>
      <c r="QIM65" s="173"/>
      <c r="QIN65" s="173"/>
      <c r="QIO65" s="173"/>
      <c r="QIP65" s="173"/>
      <c r="QIQ65" s="173"/>
      <c r="QIR65" s="173"/>
      <c r="QIS65" s="173"/>
      <c r="QIT65" s="173"/>
      <c r="QIU65" s="173"/>
      <c r="QIV65" s="173"/>
      <c r="QIW65" s="173"/>
      <c r="QIX65" s="173"/>
      <c r="QIY65" s="173"/>
      <c r="QIZ65" s="173"/>
      <c r="QJA65" s="173"/>
      <c r="QJB65" s="173"/>
      <c r="QJC65" s="173"/>
      <c r="QJD65" s="173"/>
      <c r="QJE65" s="173"/>
      <c r="QJF65" s="173"/>
      <c r="QJG65" s="173"/>
      <c r="QJH65" s="173"/>
      <c r="QJI65" s="173"/>
      <c r="QJJ65" s="173"/>
      <c r="QJK65" s="173"/>
      <c r="QJL65" s="173"/>
      <c r="QJM65" s="173"/>
      <c r="QJN65" s="173"/>
      <c r="QJO65" s="173"/>
      <c r="QJP65" s="173"/>
      <c r="QJQ65" s="173"/>
      <c r="QJR65" s="173"/>
      <c r="QJS65" s="173"/>
      <c r="QJT65" s="173"/>
      <c r="QJU65" s="173"/>
      <c r="QJV65" s="173"/>
      <c r="QJW65" s="173"/>
      <c r="QJX65" s="173"/>
      <c r="QJY65" s="173"/>
      <c r="QJZ65" s="173"/>
      <c r="QKA65" s="173"/>
      <c r="QKB65" s="173"/>
      <c r="QKC65" s="173"/>
      <c r="QKD65" s="173"/>
      <c r="QKE65" s="173"/>
      <c r="QKF65" s="173"/>
      <c r="QKG65" s="173"/>
      <c r="QKH65" s="173"/>
      <c r="QKI65" s="173"/>
      <c r="QKJ65" s="173"/>
      <c r="QKK65" s="173"/>
      <c r="QKL65" s="173"/>
      <c r="QKM65" s="173"/>
      <c r="QKN65" s="173"/>
      <c r="QKO65" s="173"/>
      <c r="QKP65" s="173"/>
      <c r="QKQ65" s="173"/>
      <c r="QKR65" s="173"/>
      <c r="QKS65" s="173"/>
      <c r="QKT65" s="173"/>
      <c r="QKU65" s="173"/>
      <c r="QKV65" s="173"/>
      <c r="QKW65" s="173"/>
      <c r="QKX65" s="173"/>
      <c r="QKY65" s="173"/>
      <c r="QKZ65" s="173"/>
      <c r="QLA65" s="173"/>
      <c r="QLB65" s="173"/>
      <c r="QLC65" s="173"/>
      <c r="QLD65" s="173"/>
      <c r="QLE65" s="173"/>
      <c r="QLF65" s="173"/>
      <c r="QLG65" s="173"/>
      <c r="QLH65" s="173"/>
      <c r="QLI65" s="173"/>
      <c r="QLJ65" s="173"/>
      <c r="QLK65" s="173"/>
      <c r="QLL65" s="173"/>
      <c r="QLM65" s="173"/>
      <c r="QLN65" s="173"/>
      <c r="QLO65" s="173"/>
      <c r="QLP65" s="173"/>
      <c r="QLQ65" s="173"/>
      <c r="QLR65" s="173"/>
      <c r="QLS65" s="173"/>
      <c r="QLT65" s="173"/>
      <c r="QLU65" s="173"/>
      <c r="QLV65" s="173"/>
      <c r="QLW65" s="173"/>
      <c r="QLX65" s="173"/>
      <c r="QLY65" s="173"/>
      <c r="QLZ65" s="173"/>
      <c r="QMA65" s="173"/>
      <c r="QMB65" s="173"/>
      <c r="QMC65" s="173"/>
      <c r="QMD65" s="173"/>
      <c r="QME65" s="173"/>
      <c r="QMF65" s="173"/>
      <c r="QMG65" s="173"/>
      <c r="QMH65" s="173"/>
      <c r="QMI65" s="173"/>
      <c r="QMJ65" s="173"/>
      <c r="QMK65" s="173"/>
      <c r="QML65" s="173"/>
      <c r="QMM65" s="173"/>
      <c r="QMN65" s="173"/>
      <c r="QMO65" s="173"/>
      <c r="QMP65" s="173"/>
      <c r="QMQ65" s="173"/>
      <c r="QMR65" s="173"/>
      <c r="QMS65" s="173"/>
      <c r="QMT65" s="173"/>
      <c r="QMU65" s="173"/>
      <c r="QMV65" s="173"/>
      <c r="QMW65" s="173"/>
      <c r="QMX65" s="173"/>
      <c r="QMY65" s="173"/>
      <c r="QMZ65" s="173"/>
      <c r="QNA65" s="173"/>
      <c r="QNB65" s="173"/>
      <c r="QNC65" s="173"/>
      <c r="QND65" s="173"/>
      <c r="QNE65" s="173"/>
      <c r="QNF65" s="173"/>
      <c r="QNG65" s="173"/>
      <c r="QNH65" s="173"/>
      <c r="QNI65" s="173"/>
      <c r="QNJ65" s="173"/>
      <c r="QNK65" s="173"/>
      <c r="QNL65" s="173"/>
      <c r="QNM65" s="173"/>
      <c r="QNN65" s="173"/>
      <c r="QNO65" s="173"/>
      <c r="QNP65" s="173"/>
      <c r="QNQ65" s="173"/>
      <c r="QNR65" s="173"/>
      <c r="QNS65" s="173"/>
      <c r="QNT65" s="173"/>
      <c r="QNU65" s="173"/>
      <c r="QNV65" s="173"/>
      <c r="QNW65" s="173"/>
      <c r="QNX65" s="173"/>
      <c r="QNY65" s="173"/>
      <c r="QNZ65" s="173"/>
      <c r="QOA65" s="173"/>
      <c r="QOB65" s="173"/>
      <c r="QOC65" s="173"/>
      <c r="QOD65" s="173"/>
      <c r="QOE65" s="173"/>
      <c r="QOF65" s="173"/>
      <c r="QOG65" s="173"/>
      <c r="QOH65" s="173"/>
      <c r="QOI65" s="173"/>
      <c r="QOJ65" s="173"/>
      <c r="QOK65" s="173"/>
      <c r="QOL65" s="173"/>
      <c r="QOM65" s="173"/>
      <c r="QON65" s="173"/>
      <c r="QOO65" s="173"/>
      <c r="QOP65" s="173"/>
      <c r="QOQ65" s="173"/>
      <c r="QOR65" s="173"/>
      <c r="QOS65" s="173"/>
      <c r="QOT65" s="173"/>
      <c r="QOU65" s="173"/>
      <c r="QOV65" s="173"/>
      <c r="QOW65" s="173"/>
      <c r="QOX65" s="173"/>
      <c r="QOY65" s="173"/>
      <c r="QOZ65" s="173"/>
      <c r="QPA65" s="173"/>
      <c r="QPB65" s="173"/>
      <c r="QPC65" s="173"/>
      <c r="QPD65" s="173"/>
      <c r="QPE65" s="173"/>
      <c r="QPF65" s="173"/>
      <c r="QPG65" s="173"/>
      <c r="QPH65" s="173"/>
      <c r="QPI65" s="173"/>
      <c r="QPJ65" s="173"/>
      <c r="QPK65" s="173"/>
      <c r="QPL65" s="173"/>
      <c r="QPM65" s="173"/>
      <c r="QPN65" s="173"/>
      <c r="QPO65" s="173"/>
      <c r="QPP65" s="173"/>
      <c r="QPQ65" s="173"/>
      <c r="QPR65" s="173"/>
      <c r="QPS65" s="173"/>
      <c r="QPT65" s="173"/>
      <c r="QPU65" s="173"/>
      <c r="QPV65" s="173"/>
      <c r="QPW65" s="173"/>
      <c r="QPX65" s="173"/>
      <c r="QPY65" s="173"/>
      <c r="QPZ65" s="173"/>
      <c r="QQA65" s="173"/>
      <c r="QQB65" s="173"/>
      <c r="QQC65" s="173"/>
      <c r="QQD65" s="173"/>
      <c r="QQE65" s="173"/>
      <c r="QQF65" s="173"/>
      <c r="QQG65" s="173"/>
      <c r="QQH65" s="173"/>
      <c r="QQI65" s="173"/>
      <c r="QQJ65" s="173"/>
      <c r="QQK65" s="173"/>
      <c r="QQL65" s="173"/>
      <c r="QQM65" s="173"/>
      <c r="QQN65" s="173"/>
      <c r="QQO65" s="173"/>
      <c r="QQP65" s="173"/>
      <c r="QQQ65" s="173"/>
      <c r="QQR65" s="173"/>
      <c r="QQS65" s="173"/>
      <c r="QQT65" s="173"/>
      <c r="QQU65" s="173"/>
      <c r="QQV65" s="173"/>
      <c r="QQW65" s="173"/>
      <c r="QQX65" s="173"/>
      <c r="QQY65" s="173"/>
      <c r="QQZ65" s="173"/>
      <c r="QRA65" s="173"/>
      <c r="QRB65" s="173"/>
      <c r="QRC65" s="173"/>
      <c r="QRD65" s="173"/>
      <c r="QRE65" s="173"/>
      <c r="QRF65" s="173"/>
      <c r="QRG65" s="173"/>
      <c r="QRH65" s="173"/>
      <c r="QRI65" s="173"/>
      <c r="QRJ65" s="173"/>
      <c r="QRK65" s="173"/>
      <c r="QRL65" s="173"/>
      <c r="QRM65" s="173"/>
      <c r="QRN65" s="173"/>
      <c r="QRO65" s="173"/>
      <c r="QRP65" s="173"/>
      <c r="QRQ65" s="173"/>
      <c r="QRR65" s="173"/>
      <c r="QRS65" s="173"/>
      <c r="QRT65" s="173"/>
      <c r="QRU65" s="173"/>
      <c r="QRV65" s="173"/>
      <c r="QRW65" s="173"/>
      <c r="QRX65" s="173"/>
      <c r="QRY65" s="173"/>
      <c r="QRZ65" s="173"/>
      <c r="QSA65" s="173"/>
      <c r="QSB65" s="173"/>
      <c r="QSC65" s="173"/>
      <c r="QSD65" s="173"/>
      <c r="QSE65" s="173"/>
      <c r="QSF65" s="173"/>
      <c r="QSG65" s="173"/>
      <c r="QSH65" s="173"/>
      <c r="QSI65" s="173"/>
      <c r="QSJ65" s="173"/>
      <c r="QSK65" s="173"/>
      <c r="QSL65" s="173"/>
      <c r="QSM65" s="173"/>
      <c r="QSN65" s="173"/>
      <c r="QSO65" s="173"/>
      <c r="QSP65" s="173"/>
      <c r="QSQ65" s="173"/>
      <c r="QSR65" s="173"/>
      <c r="QSS65" s="173"/>
      <c r="QST65" s="173"/>
      <c r="QSU65" s="173"/>
      <c r="QSV65" s="173"/>
      <c r="QSW65" s="173"/>
      <c r="QSX65" s="173"/>
      <c r="QSY65" s="173"/>
      <c r="QSZ65" s="173"/>
      <c r="QTA65" s="173"/>
      <c r="QTB65" s="173"/>
      <c r="QTC65" s="173"/>
      <c r="QTD65" s="173"/>
      <c r="QTE65" s="173"/>
      <c r="QTF65" s="173"/>
      <c r="QTG65" s="173"/>
      <c r="QTH65" s="173"/>
      <c r="QTI65" s="173"/>
      <c r="QTJ65" s="173"/>
      <c r="QTK65" s="173"/>
      <c r="QTL65" s="173"/>
      <c r="QTM65" s="173"/>
      <c r="QTN65" s="173"/>
      <c r="QTO65" s="173"/>
      <c r="QTP65" s="173"/>
      <c r="QTQ65" s="173"/>
      <c r="QTR65" s="173"/>
      <c r="QTS65" s="173"/>
      <c r="QTT65" s="173"/>
      <c r="QTU65" s="173"/>
      <c r="QTV65" s="173"/>
      <c r="QTW65" s="173"/>
      <c r="QTX65" s="173"/>
      <c r="QTY65" s="173"/>
      <c r="QTZ65" s="173"/>
      <c r="QUA65" s="173"/>
      <c r="QUB65" s="173"/>
      <c r="QUC65" s="173"/>
      <c r="QUD65" s="173"/>
      <c r="QUE65" s="173"/>
      <c r="QUF65" s="173"/>
      <c r="QUG65" s="173"/>
      <c r="QUH65" s="173"/>
      <c r="QUI65" s="173"/>
      <c r="QUJ65" s="173"/>
      <c r="QUK65" s="173"/>
      <c r="QUL65" s="173"/>
      <c r="QUM65" s="173"/>
      <c r="QUN65" s="173"/>
      <c r="QUO65" s="173"/>
      <c r="QUP65" s="173"/>
      <c r="QUQ65" s="173"/>
      <c r="QUR65" s="173"/>
      <c r="QUS65" s="173"/>
      <c r="QUT65" s="173"/>
      <c r="QUU65" s="173"/>
      <c r="QUV65" s="173"/>
      <c r="QUW65" s="173"/>
      <c r="QUX65" s="173"/>
      <c r="QUY65" s="173"/>
      <c r="QUZ65" s="173"/>
      <c r="QVA65" s="173"/>
      <c r="QVB65" s="173"/>
      <c r="QVC65" s="173"/>
      <c r="QVD65" s="173"/>
      <c r="QVE65" s="173"/>
      <c r="QVF65" s="173"/>
      <c r="QVG65" s="173"/>
      <c r="QVH65" s="173"/>
      <c r="QVI65" s="173"/>
      <c r="QVJ65" s="173"/>
      <c r="QVK65" s="173"/>
      <c r="QVL65" s="173"/>
      <c r="QVM65" s="173"/>
      <c r="QVN65" s="173"/>
      <c r="QVO65" s="173"/>
      <c r="QVP65" s="173"/>
      <c r="QVQ65" s="173"/>
      <c r="QVR65" s="173"/>
      <c r="QVS65" s="173"/>
      <c r="QVT65" s="173"/>
      <c r="QVU65" s="173"/>
      <c r="QVV65" s="173"/>
      <c r="QVW65" s="173"/>
      <c r="QVX65" s="173"/>
      <c r="QVY65" s="173"/>
      <c r="QVZ65" s="173"/>
      <c r="QWA65" s="173"/>
      <c r="QWB65" s="173"/>
      <c r="QWC65" s="173"/>
      <c r="QWD65" s="173"/>
      <c r="QWE65" s="173"/>
      <c r="QWF65" s="173"/>
      <c r="QWG65" s="173"/>
      <c r="QWH65" s="173"/>
      <c r="QWI65" s="173"/>
      <c r="QWJ65" s="173"/>
      <c r="QWK65" s="173"/>
      <c r="QWL65" s="173"/>
      <c r="QWM65" s="173"/>
      <c r="QWN65" s="173"/>
      <c r="QWO65" s="173"/>
      <c r="QWP65" s="173"/>
      <c r="QWQ65" s="173"/>
      <c r="QWR65" s="173"/>
      <c r="QWS65" s="173"/>
      <c r="QWT65" s="173"/>
      <c r="QWU65" s="173"/>
      <c r="QWV65" s="173"/>
      <c r="QWW65" s="173"/>
      <c r="QWX65" s="173"/>
      <c r="QWY65" s="173"/>
      <c r="QWZ65" s="173"/>
      <c r="QXA65" s="173"/>
      <c r="QXB65" s="173"/>
      <c r="QXC65" s="173"/>
      <c r="QXD65" s="173"/>
      <c r="QXE65" s="173"/>
      <c r="QXF65" s="173"/>
      <c r="QXG65" s="173"/>
      <c r="QXH65" s="173"/>
      <c r="QXI65" s="173"/>
      <c r="QXJ65" s="173"/>
      <c r="QXK65" s="173"/>
      <c r="QXL65" s="173"/>
      <c r="QXM65" s="173"/>
      <c r="QXN65" s="173"/>
      <c r="QXO65" s="173"/>
      <c r="QXP65" s="173"/>
      <c r="QXQ65" s="173"/>
      <c r="QXR65" s="173"/>
      <c r="QXS65" s="173"/>
      <c r="QXT65" s="173"/>
      <c r="QXU65" s="173"/>
      <c r="QXV65" s="173"/>
      <c r="QXW65" s="173"/>
      <c r="QXX65" s="173"/>
      <c r="QXY65" s="173"/>
      <c r="QXZ65" s="173"/>
      <c r="QYA65" s="173"/>
      <c r="QYB65" s="173"/>
      <c r="QYC65" s="173"/>
      <c r="QYD65" s="173"/>
      <c r="QYE65" s="173"/>
      <c r="QYF65" s="173"/>
      <c r="QYG65" s="173"/>
      <c r="QYH65" s="173"/>
      <c r="QYI65" s="173"/>
      <c r="QYJ65" s="173"/>
      <c r="QYK65" s="173"/>
      <c r="QYL65" s="173"/>
      <c r="QYM65" s="173"/>
      <c r="QYN65" s="173"/>
      <c r="QYO65" s="173"/>
      <c r="QYP65" s="173"/>
      <c r="QYQ65" s="173"/>
      <c r="QYR65" s="173"/>
      <c r="QYS65" s="173"/>
      <c r="QYT65" s="173"/>
      <c r="QYU65" s="173"/>
      <c r="QYV65" s="173"/>
      <c r="QYW65" s="173"/>
      <c r="QYX65" s="173"/>
      <c r="QYY65" s="173"/>
      <c r="QYZ65" s="173"/>
      <c r="QZA65" s="173"/>
      <c r="QZB65" s="173"/>
      <c r="QZC65" s="173"/>
      <c r="QZD65" s="173"/>
      <c r="QZE65" s="173"/>
      <c r="QZF65" s="173"/>
      <c r="QZG65" s="173"/>
      <c r="QZH65" s="173"/>
      <c r="QZI65" s="173"/>
      <c r="QZJ65" s="173"/>
      <c r="QZK65" s="173"/>
      <c r="QZL65" s="173"/>
      <c r="QZM65" s="173"/>
      <c r="QZN65" s="173"/>
      <c r="QZO65" s="173"/>
      <c r="QZP65" s="173"/>
      <c r="QZQ65" s="173"/>
      <c r="QZR65" s="173"/>
      <c r="QZS65" s="173"/>
      <c r="QZT65" s="173"/>
      <c r="QZU65" s="173"/>
      <c r="QZV65" s="173"/>
      <c r="QZW65" s="173"/>
      <c r="QZX65" s="173"/>
      <c r="QZY65" s="173"/>
      <c r="QZZ65" s="173"/>
      <c r="RAA65" s="173"/>
      <c r="RAB65" s="173"/>
      <c r="RAC65" s="173"/>
      <c r="RAD65" s="173"/>
      <c r="RAE65" s="173"/>
      <c r="RAF65" s="173"/>
      <c r="RAG65" s="173"/>
      <c r="RAH65" s="173"/>
      <c r="RAI65" s="173"/>
      <c r="RAJ65" s="173"/>
      <c r="RAK65" s="173"/>
      <c r="RAL65" s="173"/>
      <c r="RAM65" s="173"/>
      <c r="RAN65" s="173"/>
      <c r="RAO65" s="173"/>
      <c r="RAP65" s="173"/>
      <c r="RAQ65" s="173"/>
      <c r="RAR65" s="173"/>
      <c r="RAS65" s="173"/>
      <c r="RAT65" s="173"/>
      <c r="RAU65" s="173"/>
      <c r="RAV65" s="173"/>
      <c r="RAW65" s="173"/>
      <c r="RAX65" s="173"/>
      <c r="RAY65" s="173"/>
      <c r="RAZ65" s="173"/>
      <c r="RBA65" s="173"/>
      <c r="RBB65" s="173"/>
      <c r="RBC65" s="173"/>
      <c r="RBD65" s="173"/>
      <c r="RBE65" s="173"/>
      <c r="RBF65" s="173"/>
      <c r="RBG65" s="173"/>
      <c r="RBH65" s="173"/>
      <c r="RBI65" s="173"/>
      <c r="RBJ65" s="173"/>
      <c r="RBK65" s="173"/>
      <c r="RBL65" s="173"/>
      <c r="RBM65" s="173"/>
      <c r="RBN65" s="173"/>
      <c r="RBO65" s="173"/>
      <c r="RBP65" s="173"/>
      <c r="RBQ65" s="173"/>
      <c r="RBR65" s="173"/>
      <c r="RBS65" s="173"/>
      <c r="RBT65" s="173"/>
      <c r="RBU65" s="173"/>
      <c r="RBV65" s="173"/>
      <c r="RBW65" s="173"/>
      <c r="RBX65" s="173"/>
      <c r="RBY65" s="173"/>
      <c r="RBZ65" s="173"/>
      <c r="RCA65" s="173"/>
      <c r="RCB65" s="173"/>
      <c r="RCC65" s="173"/>
      <c r="RCD65" s="173"/>
      <c r="RCE65" s="173"/>
      <c r="RCF65" s="173"/>
      <c r="RCG65" s="173"/>
      <c r="RCH65" s="173"/>
      <c r="RCI65" s="173"/>
      <c r="RCJ65" s="173"/>
      <c r="RCK65" s="173"/>
      <c r="RCL65" s="173"/>
      <c r="RCM65" s="173"/>
      <c r="RCN65" s="173"/>
      <c r="RCO65" s="173"/>
      <c r="RCP65" s="173"/>
      <c r="RCQ65" s="173"/>
      <c r="RCR65" s="173"/>
      <c r="RCS65" s="173"/>
      <c r="RCT65" s="173"/>
      <c r="RCU65" s="173"/>
      <c r="RCV65" s="173"/>
      <c r="RCW65" s="173"/>
      <c r="RCX65" s="173"/>
      <c r="RCY65" s="173"/>
      <c r="RCZ65" s="173"/>
      <c r="RDA65" s="173"/>
      <c r="RDB65" s="173"/>
      <c r="RDC65" s="173"/>
      <c r="RDD65" s="173"/>
      <c r="RDE65" s="173"/>
      <c r="RDF65" s="173"/>
      <c r="RDG65" s="173"/>
      <c r="RDH65" s="173"/>
      <c r="RDI65" s="173"/>
      <c r="RDJ65" s="173"/>
      <c r="RDK65" s="173"/>
      <c r="RDL65" s="173"/>
      <c r="RDM65" s="173"/>
      <c r="RDN65" s="173"/>
      <c r="RDO65" s="173"/>
      <c r="RDP65" s="173"/>
      <c r="RDQ65" s="173"/>
      <c r="RDR65" s="173"/>
      <c r="RDS65" s="173"/>
      <c r="RDT65" s="173"/>
      <c r="RDU65" s="173"/>
      <c r="RDV65" s="173"/>
      <c r="RDW65" s="173"/>
      <c r="RDX65" s="173"/>
      <c r="RDY65" s="173"/>
      <c r="RDZ65" s="173"/>
      <c r="REA65" s="173"/>
      <c r="REB65" s="173"/>
      <c r="REC65" s="173"/>
      <c r="RED65" s="173"/>
      <c r="REE65" s="173"/>
      <c r="REF65" s="173"/>
      <c r="REG65" s="173"/>
      <c r="REH65" s="173"/>
      <c r="REI65" s="173"/>
      <c r="REJ65" s="173"/>
      <c r="REK65" s="173"/>
      <c r="REL65" s="173"/>
      <c r="REM65" s="173"/>
      <c r="REN65" s="173"/>
      <c r="REO65" s="173"/>
      <c r="REP65" s="173"/>
      <c r="REQ65" s="173"/>
      <c r="RER65" s="173"/>
      <c r="RES65" s="173"/>
      <c r="RET65" s="173"/>
      <c r="REU65" s="173"/>
      <c r="REV65" s="173"/>
      <c r="REW65" s="173"/>
      <c r="REX65" s="173"/>
      <c r="REY65" s="173"/>
      <c r="REZ65" s="173"/>
      <c r="RFA65" s="173"/>
      <c r="RFB65" s="173"/>
      <c r="RFC65" s="173"/>
      <c r="RFD65" s="173"/>
      <c r="RFE65" s="173"/>
      <c r="RFF65" s="173"/>
      <c r="RFG65" s="173"/>
      <c r="RFH65" s="173"/>
      <c r="RFI65" s="173"/>
      <c r="RFJ65" s="173"/>
      <c r="RFK65" s="173"/>
      <c r="RFL65" s="173"/>
      <c r="RFM65" s="173"/>
      <c r="RFN65" s="173"/>
      <c r="RFO65" s="173"/>
      <c r="RFP65" s="173"/>
      <c r="RFQ65" s="173"/>
      <c r="RFR65" s="173"/>
      <c r="RFS65" s="173"/>
      <c r="RFT65" s="173"/>
      <c r="RFU65" s="173"/>
      <c r="RFV65" s="173"/>
      <c r="RFW65" s="173"/>
      <c r="RFX65" s="173"/>
      <c r="RFY65" s="173"/>
      <c r="RFZ65" s="173"/>
      <c r="RGA65" s="173"/>
      <c r="RGB65" s="173"/>
      <c r="RGC65" s="173"/>
      <c r="RGD65" s="173"/>
      <c r="RGE65" s="173"/>
      <c r="RGF65" s="173"/>
      <c r="RGG65" s="173"/>
      <c r="RGH65" s="173"/>
      <c r="RGI65" s="173"/>
      <c r="RGJ65" s="173"/>
      <c r="RGK65" s="173"/>
      <c r="RGL65" s="173"/>
      <c r="RGM65" s="173"/>
      <c r="RGN65" s="173"/>
      <c r="RGO65" s="173"/>
      <c r="RGP65" s="173"/>
      <c r="RGQ65" s="173"/>
      <c r="RGR65" s="173"/>
      <c r="RGS65" s="173"/>
      <c r="RGT65" s="173"/>
      <c r="RGU65" s="173"/>
      <c r="RGV65" s="173"/>
      <c r="RGW65" s="173"/>
      <c r="RGX65" s="173"/>
      <c r="RGY65" s="173"/>
      <c r="RGZ65" s="173"/>
      <c r="RHA65" s="173"/>
      <c r="RHB65" s="173"/>
      <c r="RHC65" s="173"/>
      <c r="RHD65" s="173"/>
      <c r="RHE65" s="173"/>
      <c r="RHF65" s="173"/>
      <c r="RHG65" s="173"/>
      <c r="RHH65" s="173"/>
      <c r="RHI65" s="173"/>
      <c r="RHJ65" s="173"/>
      <c r="RHK65" s="173"/>
      <c r="RHL65" s="173"/>
      <c r="RHM65" s="173"/>
      <c r="RHN65" s="173"/>
      <c r="RHO65" s="173"/>
      <c r="RHP65" s="173"/>
      <c r="RHQ65" s="173"/>
      <c r="RHR65" s="173"/>
      <c r="RHS65" s="173"/>
      <c r="RHT65" s="173"/>
      <c r="RHU65" s="173"/>
      <c r="RHV65" s="173"/>
      <c r="RHW65" s="173"/>
      <c r="RHX65" s="173"/>
      <c r="RHY65" s="173"/>
      <c r="RHZ65" s="173"/>
      <c r="RIA65" s="173"/>
      <c r="RIB65" s="173"/>
      <c r="RIC65" s="173"/>
      <c r="RID65" s="173"/>
      <c r="RIE65" s="173"/>
      <c r="RIF65" s="173"/>
      <c r="RIG65" s="173"/>
      <c r="RIH65" s="173"/>
      <c r="RII65" s="173"/>
      <c r="RIJ65" s="173"/>
      <c r="RIK65" s="173"/>
      <c r="RIL65" s="173"/>
      <c r="RIM65" s="173"/>
      <c r="RIN65" s="173"/>
      <c r="RIO65" s="173"/>
      <c r="RIP65" s="173"/>
      <c r="RIQ65" s="173"/>
      <c r="RIR65" s="173"/>
      <c r="RIS65" s="173"/>
      <c r="RIT65" s="173"/>
      <c r="RIU65" s="173"/>
      <c r="RIV65" s="173"/>
      <c r="RIW65" s="173"/>
      <c r="RIX65" s="173"/>
      <c r="RIY65" s="173"/>
      <c r="RIZ65" s="173"/>
      <c r="RJA65" s="173"/>
      <c r="RJB65" s="173"/>
      <c r="RJC65" s="173"/>
      <c r="RJD65" s="173"/>
      <c r="RJE65" s="173"/>
      <c r="RJF65" s="173"/>
      <c r="RJG65" s="173"/>
      <c r="RJH65" s="173"/>
      <c r="RJI65" s="173"/>
      <c r="RJJ65" s="173"/>
      <c r="RJK65" s="173"/>
      <c r="RJL65" s="173"/>
      <c r="RJM65" s="173"/>
      <c r="RJN65" s="173"/>
      <c r="RJO65" s="173"/>
      <c r="RJP65" s="173"/>
      <c r="RJQ65" s="173"/>
      <c r="RJR65" s="173"/>
      <c r="RJS65" s="173"/>
      <c r="RJT65" s="173"/>
      <c r="RJU65" s="173"/>
      <c r="RJV65" s="173"/>
      <c r="RJW65" s="173"/>
      <c r="RJX65" s="173"/>
      <c r="RJY65" s="173"/>
      <c r="RJZ65" s="173"/>
      <c r="RKA65" s="173"/>
      <c r="RKB65" s="173"/>
      <c r="RKC65" s="173"/>
      <c r="RKD65" s="173"/>
      <c r="RKE65" s="173"/>
      <c r="RKF65" s="173"/>
      <c r="RKG65" s="173"/>
      <c r="RKH65" s="173"/>
      <c r="RKI65" s="173"/>
      <c r="RKJ65" s="173"/>
      <c r="RKK65" s="173"/>
      <c r="RKL65" s="173"/>
      <c r="RKM65" s="173"/>
      <c r="RKN65" s="173"/>
      <c r="RKO65" s="173"/>
      <c r="RKP65" s="173"/>
      <c r="RKQ65" s="173"/>
      <c r="RKR65" s="173"/>
      <c r="RKS65" s="173"/>
      <c r="RKT65" s="173"/>
      <c r="RKU65" s="173"/>
      <c r="RKV65" s="173"/>
      <c r="RKW65" s="173"/>
      <c r="RKX65" s="173"/>
      <c r="RKY65" s="173"/>
      <c r="RKZ65" s="173"/>
      <c r="RLA65" s="173"/>
      <c r="RLB65" s="173"/>
      <c r="RLC65" s="173"/>
      <c r="RLD65" s="173"/>
      <c r="RLE65" s="173"/>
      <c r="RLF65" s="173"/>
      <c r="RLG65" s="173"/>
      <c r="RLH65" s="173"/>
      <c r="RLI65" s="173"/>
      <c r="RLJ65" s="173"/>
      <c r="RLK65" s="173"/>
      <c r="RLL65" s="173"/>
      <c r="RLM65" s="173"/>
      <c r="RLN65" s="173"/>
      <c r="RLO65" s="173"/>
      <c r="RLP65" s="173"/>
      <c r="RLQ65" s="173"/>
      <c r="RLR65" s="173"/>
      <c r="RLS65" s="173"/>
      <c r="RLT65" s="173"/>
      <c r="RLU65" s="173"/>
      <c r="RLV65" s="173"/>
      <c r="RLW65" s="173"/>
      <c r="RLX65" s="173"/>
      <c r="RLY65" s="173"/>
      <c r="RLZ65" s="173"/>
      <c r="RMA65" s="173"/>
      <c r="RMB65" s="173"/>
      <c r="RMC65" s="173"/>
      <c r="RMD65" s="173"/>
      <c r="RME65" s="173"/>
      <c r="RMF65" s="173"/>
      <c r="RMG65" s="173"/>
      <c r="RMH65" s="173"/>
      <c r="RMI65" s="173"/>
      <c r="RMJ65" s="173"/>
      <c r="RMK65" s="173"/>
      <c r="RML65" s="173"/>
      <c r="RMM65" s="173"/>
      <c r="RMN65" s="173"/>
      <c r="RMO65" s="173"/>
      <c r="RMP65" s="173"/>
      <c r="RMQ65" s="173"/>
      <c r="RMR65" s="173"/>
      <c r="RMS65" s="173"/>
      <c r="RMT65" s="173"/>
      <c r="RMU65" s="173"/>
      <c r="RMV65" s="173"/>
      <c r="RMW65" s="173"/>
      <c r="RMX65" s="173"/>
      <c r="RMY65" s="173"/>
      <c r="RMZ65" s="173"/>
      <c r="RNA65" s="173"/>
      <c r="RNB65" s="173"/>
      <c r="RNC65" s="173"/>
      <c r="RND65" s="173"/>
      <c r="RNE65" s="173"/>
      <c r="RNF65" s="173"/>
      <c r="RNG65" s="173"/>
      <c r="RNH65" s="173"/>
      <c r="RNI65" s="173"/>
      <c r="RNJ65" s="173"/>
      <c r="RNK65" s="173"/>
      <c r="RNL65" s="173"/>
      <c r="RNM65" s="173"/>
      <c r="RNN65" s="173"/>
      <c r="RNO65" s="173"/>
      <c r="RNP65" s="173"/>
      <c r="RNQ65" s="173"/>
      <c r="RNR65" s="173"/>
      <c r="RNS65" s="173"/>
      <c r="RNT65" s="173"/>
      <c r="RNU65" s="173"/>
      <c r="RNV65" s="173"/>
      <c r="RNW65" s="173"/>
      <c r="RNX65" s="173"/>
      <c r="RNY65" s="173"/>
      <c r="RNZ65" s="173"/>
      <c r="ROA65" s="173"/>
      <c r="ROB65" s="173"/>
      <c r="ROC65" s="173"/>
      <c r="ROD65" s="173"/>
      <c r="ROE65" s="173"/>
      <c r="ROF65" s="173"/>
      <c r="ROG65" s="173"/>
      <c r="ROH65" s="173"/>
      <c r="ROI65" s="173"/>
      <c r="ROJ65" s="173"/>
      <c r="ROK65" s="173"/>
      <c r="ROL65" s="173"/>
      <c r="ROM65" s="173"/>
      <c r="RON65" s="173"/>
      <c r="ROO65" s="173"/>
      <c r="ROP65" s="173"/>
      <c r="ROQ65" s="173"/>
      <c r="ROR65" s="173"/>
      <c r="ROS65" s="173"/>
      <c r="ROT65" s="173"/>
      <c r="ROU65" s="173"/>
      <c r="ROV65" s="173"/>
      <c r="ROW65" s="173"/>
      <c r="ROX65" s="173"/>
      <c r="ROY65" s="173"/>
      <c r="ROZ65" s="173"/>
      <c r="RPA65" s="173"/>
      <c r="RPB65" s="173"/>
      <c r="RPC65" s="173"/>
      <c r="RPD65" s="173"/>
      <c r="RPE65" s="173"/>
      <c r="RPF65" s="173"/>
      <c r="RPG65" s="173"/>
      <c r="RPH65" s="173"/>
      <c r="RPI65" s="173"/>
      <c r="RPJ65" s="173"/>
      <c r="RPK65" s="173"/>
      <c r="RPL65" s="173"/>
      <c r="RPM65" s="173"/>
      <c r="RPN65" s="173"/>
      <c r="RPO65" s="173"/>
      <c r="RPP65" s="173"/>
      <c r="RPQ65" s="173"/>
      <c r="RPR65" s="173"/>
      <c r="RPS65" s="173"/>
      <c r="RPT65" s="173"/>
      <c r="RPU65" s="173"/>
      <c r="RPV65" s="173"/>
      <c r="RPW65" s="173"/>
      <c r="RPX65" s="173"/>
      <c r="RPY65" s="173"/>
      <c r="RPZ65" s="173"/>
      <c r="RQA65" s="173"/>
      <c r="RQB65" s="173"/>
      <c r="RQC65" s="173"/>
      <c r="RQD65" s="173"/>
      <c r="RQE65" s="173"/>
      <c r="RQF65" s="173"/>
      <c r="RQG65" s="173"/>
      <c r="RQH65" s="173"/>
      <c r="RQI65" s="173"/>
      <c r="RQJ65" s="173"/>
      <c r="RQK65" s="173"/>
      <c r="RQL65" s="173"/>
      <c r="RQM65" s="173"/>
      <c r="RQN65" s="173"/>
      <c r="RQO65" s="173"/>
      <c r="RQP65" s="173"/>
      <c r="RQQ65" s="173"/>
      <c r="RQR65" s="173"/>
      <c r="RQS65" s="173"/>
      <c r="RQT65" s="173"/>
      <c r="RQU65" s="173"/>
      <c r="RQV65" s="173"/>
      <c r="RQW65" s="173"/>
      <c r="RQX65" s="173"/>
      <c r="RQY65" s="173"/>
      <c r="RQZ65" s="173"/>
      <c r="RRA65" s="173"/>
      <c r="RRB65" s="173"/>
      <c r="RRC65" s="173"/>
      <c r="RRD65" s="173"/>
      <c r="RRE65" s="173"/>
      <c r="RRF65" s="173"/>
      <c r="RRG65" s="173"/>
      <c r="RRH65" s="173"/>
      <c r="RRI65" s="173"/>
      <c r="RRJ65" s="173"/>
      <c r="RRK65" s="173"/>
      <c r="RRL65" s="173"/>
      <c r="RRM65" s="173"/>
      <c r="RRN65" s="173"/>
      <c r="RRO65" s="173"/>
      <c r="RRP65" s="173"/>
      <c r="RRQ65" s="173"/>
      <c r="RRR65" s="173"/>
      <c r="RRS65" s="173"/>
      <c r="RRT65" s="173"/>
      <c r="RRU65" s="173"/>
      <c r="RRV65" s="173"/>
      <c r="RRW65" s="173"/>
      <c r="RRX65" s="173"/>
      <c r="RRY65" s="173"/>
      <c r="RRZ65" s="173"/>
      <c r="RSA65" s="173"/>
      <c r="RSB65" s="173"/>
      <c r="RSC65" s="173"/>
      <c r="RSD65" s="173"/>
      <c r="RSE65" s="173"/>
      <c r="RSF65" s="173"/>
      <c r="RSG65" s="173"/>
      <c r="RSH65" s="173"/>
      <c r="RSI65" s="173"/>
      <c r="RSJ65" s="173"/>
      <c r="RSK65" s="173"/>
      <c r="RSL65" s="173"/>
      <c r="RSM65" s="173"/>
      <c r="RSN65" s="173"/>
      <c r="RSO65" s="173"/>
      <c r="RSP65" s="173"/>
      <c r="RSQ65" s="173"/>
      <c r="RSR65" s="173"/>
      <c r="RSS65" s="173"/>
      <c r="RST65" s="173"/>
      <c r="RSU65" s="173"/>
      <c r="RSV65" s="173"/>
      <c r="RSW65" s="173"/>
      <c r="RSX65" s="173"/>
      <c r="RSY65" s="173"/>
      <c r="RSZ65" s="173"/>
      <c r="RTA65" s="173"/>
      <c r="RTB65" s="173"/>
      <c r="RTC65" s="173"/>
      <c r="RTD65" s="173"/>
      <c r="RTE65" s="173"/>
      <c r="RTF65" s="173"/>
      <c r="RTG65" s="173"/>
      <c r="RTH65" s="173"/>
      <c r="RTI65" s="173"/>
      <c r="RTJ65" s="173"/>
      <c r="RTK65" s="173"/>
      <c r="RTL65" s="173"/>
      <c r="RTM65" s="173"/>
      <c r="RTN65" s="173"/>
      <c r="RTO65" s="173"/>
      <c r="RTP65" s="173"/>
      <c r="RTQ65" s="173"/>
      <c r="RTR65" s="173"/>
      <c r="RTS65" s="173"/>
      <c r="RTT65" s="173"/>
      <c r="RTU65" s="173"/>
      <c r="RTV65" s="173"/>
      <c r="RTW65" s="173"/>
      <c r="RTX65" s="173"/>
      <c r="RTY65" s="173"/>
      <c r="RTZ65" s="173"/>
      <c r="RUA65" s="173"/>
      <c r="RUB65" s="173"/>
      <c r="RUC65" s="173"/>
      <c r="RUD65" s="173"/>
      <c r="RUE65" s="173"/>
      <c r="RUF65" s="173"/>
      <c r="RUG65" s="173"/>
      <c r="RUH65" s="173"/>
      <c r="RUI65" s="173"/>
      <c r="RUJ65" s="173"/>
      <c r="RUK65" s="173"/>
      <c r="RUL65" s="173"/>
      <c r="RUM65" s="173"/>
      <c r="RUN65" s="173"/>
      <c r="RUO65" s="173"/>
      <c r="RUP65" s="173"/>
      <c r="RUQ65" s="173"/>
      <c r="RUR65" s="173"/>
      <c r="RUS65" s="173"/>
      <c r="RUT65" s="173"/>
      <c r="RUU65" s="173"/>
      <c r="RUV65" s="173"/>
      <c r="RUW65" s="173"/>
      <c r="RUX65" s="173"/>
      <c r="RUY65" s="173"/>
      <c r="RUZ65" s="173"/>
      <c r="RVA65" s="173"/>
      <c r="RVB65" s="173"/>
      <c r="RVC65" s="173"/>
      <c r="RVD65" s="173"/>
      <c r="RVE65" s="173"/>
      <c r="RVF65" s="173"/>
      <c r="RVG65" s="173"/>
      <c r="RVH65" s="173"/>
      <c r="RVI65" s="173"/>
      <c r="RVJ65" s="173"/>
      <c r="RVK65" s="173"/>
      <c r="RVL65" s="173"/>
      <c r="RVM65" s="173"/>
      <c r="RVN65" s="173"/>
      <c r="RVO65" s="173"/>
      <c r="RVP65" s="173"/>
      <c r="RVQ65" s="173"/>
      <c r="RVR65" s="173"/>
      <c r="RVS65" s="173"/>
      <c r="RVT65" s="173"/>
      <c r="RVU65" s="173"/>
      <c r="RVV65" s="173"/>
      <c r="RVW65" s="173"/>
      <c r="RVX65" s="173"/>
      <c r="RVY65" s="173"/>
      <c r="RVZ65" s="173"/>
      <c r="RWA65" s="173"/>
      <c r="RWB65" s="173"/>
      <c r="RWC65" s="173"/>
      <c r="RWD65" s="173"/>
      <c r="RWE65" s="173"/>
      <c r="RWF65" s="173"/>
      <c r="RWG65" s="173"/>
      <c r="RWH65" s="173"/>
      <c r="RWI65" s="173"/>
      <c r="RWJ65" s="173"/>
      <c r="RWK65" s="173"/>
      <c r="RWL65" s="173"/>
      <c r="RWM65" s="173"/>
      <c r="RWN65" s="173"/>
      <c r="RWO65" s="173"/>
      <c r="RWP65" s="173"/>
      <c r="RWQ65" s="173"/>
      <c r="RWR65" s="173"/>
      <c r="RWS65" s="173"/>
      <c r="RWT65" s="173"/>
      <c r="RWU65" s="173"/>
      <c r="RWV65" s="173"/>
      <c r="RWW65" s="173"/>
      <c r="RWX65" s="173"/>
      <c r="RWY65" s="173"/>
      <c r="RWZ65" s="173"/>
      <c r="RXA65" s="173"/>
      <c r="RXB65" s="173"/>
      <c r="RXC65" s="173"/>
      <c r="RXD65" s="173"/>
      <c r="RXE65" s="173"/>
      <c r="RXF65" s="173"/>
      <c r="RXG65" s="173"/>
      <c r="RXH65" s="173"/>
      <c r="RXI65" s="173"/>
      <c r="RXJ65" s="173"/>
      <c r="RXK65" s="173"/>
      <c r="RXL65" s="173"/>
      <c r="RXM65" s="173"/>
      <c r="RXN65" s="173"/>
      <c r="RXO65" s="173"/>
      <c r="RXP65" s="173"/>
      <c r="RXQ65" s="173"/>
      <c r="RXR65" s="173"/>
      <c r="RXS65" s="173"/>
      <c r="RXT65" s="173"/>
      <c r="RXU65" s="173"/>
      <c r="RXV65" s="173"/>
      <c r="RXW65" s="173"/>
      <c r="RXX65" s="173"/>
      <c r="RXY65" s="173"/>
      <c r="RXZ65" s="173"/>
      <c r="RYA65" s="173"/>
      <c r="RYB65" s="173"/>
      <c r="RYC65" s="173"/>
      <c r="RYD65" s="173"/>
      <c r="RYE65" s="173"/>
      <c r="RYF65" s="173"/>
      <c r="RYG65" s="173"/>
      <c r="RYH65" s="173"/>
      <c r="RYI65" s="173"/>
      <c r="RYJ65" s="173"/>
      <c r="RYK65" s="173"/>
      <c r="RYL65" s="173"/>
      <c r="RYM65" s="173"/>
      <c r="RYN65" s="173"/>
      <c r="RYO65" s="173"/>
      <c r="RYP65" s="173"/>
      <c r="RYQ65" s="173"/>
      <c r="RYR65" s="173"/>
      <c r="RYS65" s="173"/>
      <c r="RYT65" s="173"/>
      <c r="RYU65" s="173"/>
      <c r="RYV65" s="173"/>
      <c r="RYW65" s="173"/>
      <c r="RYX65" s="173"/>
      <c r="RYY65" s="173"/>
      <c r="RYZ65" s="173"/>
      <c r="RZA65" s="173"/>
      <c r="RZB65" s="173"/>
      <c r="RZC65" s="173"/>
      <c r="RZD65" s="173"/>
      <c r="RZE65" s="173"/>
      <c r="RZF65" s="173"/>
      <c r="RZG65" s="173"/>
      <c r="RZH65" s="173"/>
      <c r="RZI65" s="173"/>
      <c r="RZJ65" s="173"/>
      <c r="RZK65" s="173"/>
      <c r="RZL65" s="173"/>
      <c r="RZM65" s="173"/>
      <c r="RZN65" s="173"/>
      <c r="RZO65" s="173"/>
      <c r="RZP65" s="173"/>
      <c r="RZQ65" s="173"/>
      <c r="RZR65" s="173"/>
      <c r="RZS65" s="173"/>
      <c r="RZT65" s="173"/>
      <c r="RZU65" s="173"/>
      <c r="RZV65" s="173"/>
      <c r="RZW65" s="173"/>
      <c r="RZX65" s="173"/>
      <c r="RZY65" s="173"/>
      <c r="RZZ65" s="173"/>
      <c r="SAA65" s="173"/>
      <c r="SAB65" s="173"/>
      <c r="SAC65" s="173"/>
      <c r="SAD65" s="173"/>
      <c r="SAE65" s="173"/>
      <c r="SAF65" s="173"/>
      <c r="SAG65" s="173"/>
      <c r="SAH65" s="173"/>
      <c r="SAI65" s="173"/>
      <c r="SAJ65" s="173"/>
      <c r="SAK65" s="173"/>
      <c r="SAL65" s="173"/>
      <c r="SAM65" s="173"/>
      <c r="SAN65" s="173"/>
      <c r="SAO65" s="173"/>
      <c r="SAP65" s="173"/>
      <c r="SAQ65" s="173"/>
      <c r="SAR65" s="173"/>
      <c r="SAS65" s="173"/>
      <c r="SAT65" s="173"/>
      <c r="SAU65" s="173"/>
      <c r="SAV65" s="173"/>
      <c r="SAW65" s="173"/>
      <c r="SAX65" s="173"/>
      <c r="SAY65" s="173"/>
      <c r="SAZ65" s="173"/>
      <c r="SBA65" s="173"/>
      <c r="SBB65" s="173"/>
      <c r="SBC65" s="173"/>
      <c r="SBD65" s="173"/>
      <c r="SBE65" s="173"/>
      <c r="SBF65" s="173"/>
      <c r="SBG65" s="173"/>
      <c r="SBH65" s="173"/>
      <c r="SBI65" s="173"/>
      <c r="SBJ65" s="173"/>
      <c r="SBK65" s="173"/>
      <c r="SBL65" s="173"/>
      <c r="SBM65" s="173"/>
      <c r="SBN65" s="173"/>
      <c r="SBO65" s="173"/>
      <c r="SBP65" s="173"/>
      <c r="SBQ65" s="173"/>
      <c r="SBR65" s="173"/>
      <c r="SBS65" s="173"/>
      <c r="SBT65" s="173"/>
      <c r="SBU65" s="173"/>
      <c r="SBV65" s="173"/>
      <c r="SBW65" s="173"/>
      <c r="SBX65" s="173"/>
      <c r="SBY65" s="173"/>
      <c r="SBZ65" s="173"/>
      <c r="SCA65" s="173"/>
      <c r="SCB65" s="173"/>
      <c r="SCC65" s="173"/>
      <c r="SCD65" s="173"/>
      <c r="SCE65" s="173"/>
      <c r="SCF65" s="173"/>
      <c r="SCG65" s="173"/>
      <c r="SCH65" s="173"/>
      <c r="SCI65" s="173"/>
      <c r="SCJ65" s="173"/>
      <c r="SCK65" s="173"/>
      <c r="SCL65" s="173"/>
      <c r="SCM65" s="173"/>
      <c r="SCN65" s="173"/>
      <c r="SCO65" s="173"/>
      <c r="SCP65" s="173"/>
      <c r="SCQ65" s="173"/>
      <c r="SCR65" s="173"/>
      <c r="SCS65" s="173"/>
      <c r="SCT65" s="173"/>
      <c r="SCU65" s="173"/>
      <c r="SCV65" s="173"/>
      <c r="SCW65" s="173"/>
      <c r="SCX65" s="173"/>
      <c r="SCY65" s="173"/>
      <c r="SCZ65" s="173"/>
      <c r="SDA65" s="173"/>
      <c r="SDB65" s="173"/>
      <c r="SDC65" s="173"/>
      <c r="SDD65" s="173"/>
      <c r="SDE65" s="173"/>
      <c r="SDF65" s="173"/>
      <c r="SDG65" s="173"/>
      <c r="SDH65" s="173"/>
      <c r="SDI65" s="173"/>
      <c r="SDJ65" s="173"/>
      <c r="SDK65" s="173"/>
      <c r="SDL65" s="173"/>
      <c r="SDM65" s="173"/>
      <c r="SDN65" s="173"/>
      <c r="SDO65" s="173"/>
      <c r="SDP65" s="173"/>
      <c r="SDQ65" s="173"/>
      <c r="SDR65" s="173"/>
      <c r="SDS65" s="173"/>
      <c r="SDT65" s="173"/>
      <c r="SDU65" s="173"/>
      <c r="SDV65" s="173"/>
      <c r="SDW65" s="173"/>
      <c r="SDX65" s="173"/>
      <c r="SDY65" s="173"/>
      <c r="SDZ65" s="173"/>
      <c r="SEA65" s="173"/>
      <c r="SEB65" s="173"/>
      <c r="SEC65" s="173"/>
      <c r="SED65" s="173"/>
      <c r="SEE65" s="173"/>
      <c r="SEF65" s="173"/>
      <c r="SEG65" s="173"/>
      <c r="SEH65" s="173"/>
      <c r="SEI65" s="173"/>
      <c r="SEJ65" s="173"/>
      <c r="SEK65" s="173"/>
      <c r="SEL65" s="173"/>
      <c r="SEM65" s="173"/>
      <c r="SEN65" s="173"/>
      <c r="SEO65" s="173"/>
      <c r="SEP65" s="173"/>
      <c r="SEQ65" s="173"/>
      <c r="SER65" s="173"/>
      <c r="SES65" s="173"/>
      <c r="SET65" s="173"/>
      <c r="SEU65" s="173"/>
      <c r="SEV65" s="173"/>
      <c r="SEW65" s="173"/>
      <c r="SEX65" s="173"/>
      <c r="SEY65" s="173"/>
      <c r="SEZ65" s="173"/>
      <c r="SFA65" s="173"/>
      <c r="SFB65" s="173"/>
      <c r="SFC65" s="173"/>
      <c r="SFD65" s="173"/>
      <c r="SFE65" s="173"/>
      <c r="SFF65" s="173"/>
      <c r="SFG65" s="173"/>
      <c r="SFH65" s="173"/>
      <c r="SFI65" s="173"/>
      <c r="SFJ65" s="173"/>
      <c r="SFK65" s="173"/>
      <c r="SFL65" s="173"/>
      <c r="SFM65" s="173"/>
      <c r="SFN65" s="173"/>
      <c r="SFO65" s="173"/>
      <c r="SFP65" s="173"/>
      <c r="SFQ65" s="173"/>
      <c r="SFR65" s="173"/>
      <c r="SFS65" s="173"/>
      <c r="SFT65" s="173"/>
      <c r="SFU65" s="173"/>
      <c r="SFV65" s="173"/>
      <c r="SFW65" s="173"/>
      <c r="SFX65" s="173"/>
      <c r="SFY65" s="173"/>
      <c r="SFZ65" s="173"/>
      <c r="SGA65" s="173"/>
      <c r="SGB65" s="173"/>
      <c r="SGC65" s="173"/>
      <c r="SGD65" s="173"/>
      <c r="SGE65" s="173"/>
      <c r="SGF65" s="173"/>
      <c r="SGG65" s="173"/>
      <c r="SGH65" s="173"/>
      <c r="SGI65" s="173"/>
      <c r="SGJ65" s="173"/>
      <c r="SGK65" s="173"/>
      <c r="SGL65" s="173"/>
      <c r="SGM65" s="173"/>
      <c r="SGN65" s="173"/>
      <c r="SGO65" s="173"/>
      <c r="SGP65" s="173"/>
      <c r="SGQ65" s="173"/>
      <c r="SGR65" s="173"/>
      <c r="SGS65" s="173"/>
      <c r="SGT65" s="173"/>
      <c r="SGU65" s="173"/>
      <c r="SGV65" s="173"/>
      <c r="SGW65" s="173"/>
      <c r="SGX65" s="173"/>
      <c r="SGY65" s="173"/>
      <c r="SGZ65" s="173"/>
      <c r="SHA65" s="173"/>
      <c r="SHB65" s="173"/>
      <c r="SHC65" s="173"/>
      <c r="SHD65" s="173"/>
      <c r="SHE65" s="173"/>
      <c r="SHF65" s="173"/>
      <c r="SHG65" s="173"/>
      <c r="SHH65" s="173"/>
      <c r="SHI65" s="173"/>
      <c r="SHJ65" s="173"/>
      <c r="SHK65" s="173"/>
      <c r="SHL65" s="173"/>
      <c r="SHM65" s="173"/>
      <c r="SHN65" s="173"/>
      <c r="SHO65" s="173"/>
      <c r="SHP65" s="173"/>
      <c r="SHQ65" s="173"/>
      <c r="SHR65" s="173"/>
      <c r="SHS65" s="173"/>
      <c r="SHT65" s="173"/>
      <c r="SHU65" s="173"/>
      <c r="SHV65" s="173"/>
      <c r="SHW65" s="173"/>
      <c r="SHX65" s="173"/>
      <c r="SHY65" s="173"/>
      <c r="SHZ65" s="173"/>
      <c r="SIA65" s="173"/>
      <c r="SIB65" s="173"/>
      <c r="SIC65" s="173"/>
      <c r="SID65" s="173"/>
      <c r="SIE65" s="173"/>
      <c r="SIF65" s="173"/>
      <c r="SIG65" s="173"/>
      <c r="SIH65" s="173"/>
      <c r="SII65" s="173"/>
      <c r="SIJ65" s="173"/>
      <c r="SIK65" s="173"/>
      <c r="SIL65" s="173"/>
      <c r="SIM65" s="173"/>
      <c r="SIN65" s="173"/>
      <c r="SIO65" s="173"/>
      <c r="SIP65" s="173"/>
      <c r="SIQ65" s="173"/>
      <c r="SIR65" s="173"/>
      <c r="SIS65" s="173"/>
      <c r="SIT65" s="173"/>
      <c r="SIU65" s="173"/>
      <c r="SIV65" s="173"/>
      <c r="SIW65" s="173"/>
      <c r="SIX65" s="173"/>
      <c r="SIY65" s="173"/>
      <c r="SIZ65" s="173"/>
      <c r="SJA65" s="173"/>
      <c r="SJB65" s="173"/>
      <c r="SJC65" s="173"/>
      <c r="SJD65" s="173"/>
      <c r="SJE65" s="173"/>
      <c r="SJF65" s="173"/>
      <c r="SJG65" s="173"/>
      <c r="SJH65" s="173"/>
      <c r="SJI65" s="173"/>
      <c r="SJJ65" s="173"/>
      <c r="SJK65" s="173"/>
      <c r="SJL65" s="173"/>
      <c r="SJM65" s="173"/>
      <c r="SJN65" s="173"/>
      <c r="SJO65" s="173"/>
      <c r="SJP65" s="173"/>
      <c r="SJQ65" s="173"/>
      <c r="SJR65" s="173"/>
      <c r="SJS65" s="173"/>
      <c r="SJT65" s="173"/>
      <c r="SJU65" s="173"/>
      <c r="SJV65" s="173"/>
      <c r="SJW65" s="173"/>
      <c r="SJX65" s="173"/>
      <c r="SJY65" s="173"/>
      <c r="SJZ65" s="173"/>
      <c r="SKA65" s="173"/>
      <c r="SKB65" s="173"/>
      <c r="SKC65" s="173"/>
      <c r="SKD65" s="173"/>
      <c r="SKE65" s="173"/>
      <c r="SKF65" s="173"/>
      <c r="SKG65" s="173"/>
      <c r="SKH65" s="173"/>
      <c r="SKI65" s="173"/>
      <c r="SKJ65" s="173"/>
      <c r="SKK65" s="173"/>
      <c r="SKL65" s="173"/>
      <c r="SKM65" s="173"/>
      <c r="SKN65" s="173"/>
      <c r="SKO65" s="173"/>
      <c r="SKP65" s="173"/>
      <c r="SKQ65" s="173"/>
      <c r="SKR65" s="173"/>
      <c r="SKS65" s="173"/>
      <c r="SKT65" s="173"/>
      <c r="SKU65" s="173"/>
      <c r="SKV65" s="173"/>
      <c r="SKW65" s="173"/>
      <c r="SKX65" s="173"/>
      <c r="SKY65" s="173"/>
      <c r="SKZ65" s="173"/>
      <c r="SLA65" s="173"/>
      <c r="SLB65" s="173"/>
      <c r="SLC65" s="173"/>
      <c r="SLD65" s="173"/>
      <c r="SLE65" s="173"/>
      <c r="SLF65" s="173"/>
      <c r="SLG65" s="173"/>
      <c r="SLH65" s="173"/>
      <c r="SLI65" s="173"/>
      <c r="SLJ65" s="173"/>
      <c r="SLK65" s="173"/>
      <c r="SLL65" s="173"/>
      <c r="SLM65" s="173"/>
      <c r="SLN65" s="173"/>
      <c r="SLO65" s="173"/>
      <c r="SLP65" s="173"/>
      <c r="SLQ65" s="173"/>
      <c r="SLR65" s="173"/>
      <c r="SLS65" s="173"/>
      <c r="SLT65" s="173"/>
      <c r="SLU65" s="173"/>
      <c r="SLV65" s="173"/>
      <c r="SLW65" s="173"/>
      <c r="SLX65" s="173"/>
      <c r="SLY65" s="173"/>
      <c r="SLZ65" s="173"/>
      <c r="SMA65" s="173"/>
      <c r="SMB65" s="173"/>
      <c r="SMC65" s="173"/>
      <c r="SMD65" s="173"/>
      <c r="SME65" s="173"/>
      <c r="SMF65" s="173"/>
      <c r="SMG65" s="173"/>
      <c r="SMH65" s="173"/>
      <c r="SMI65" s="173"/>
      <c r="SMJ65" s="173"/>
      <c r="SMK65" s="173"/>
      <c r="SML65" s="173"/>
      <c r="SMM65" s="173"/>
      <c r="SMN65" s="173"/>
      <c r="SMO65" s="173"/>
      <c r="SMP65" s="173"/>
      <c r="SMQ65" s="173"/>
      <c r="SMR65" s="173"/>
      <c r="SMS65" s="173"/>
      <c r="SMT65" s="173"/>
      <c r="SMU65" s="173"/>
      <c r="SMV65" s="173"/>
      <c r="SMW65" s="173"/>
      <c r="SMX65" s="173"/>
      <c r="SMY65" s="173"/>
      <c r="SMZ65" s="173"/>
      <c r="SNA65" s="173"/>
      <c r="SNB65" s="173"/>
      <c r="SNC65" s="173"/>
      <c r="SND65" s="173"/>
      <c r="SNE65" s="173"/>
      <c r="SNF65" s="173"/>
      <c r="SNG65" s="173"/>
      <c r="SNH65" s="173"/>
      <c r="SNI65" s="173"/>
      <c r="SNJ65" s="173"/>
      <c r="SNK65" s="173"/>
      <c r="SNL65" s="173"/>
      <c r="SNM65" s="173"/>
      <c r="SNN65" s="173"/>
      <c r="SNO65" s="173"/>
      <c r="SNP65" s="173"/>
      <c r="SNQ65" s="173"/>
      <c r="SNR65" s="173"/>
      <c r="SNS65" s="173"/>
      <c r="SNT65" s="173"/>
      <c r="SNU65" s="173"/>
      <c r="SNV65" s="173"/>
      <c r="SNW65" s="173"/>
      <c r="SNX65" s="173"/>
      <c r="SNY65" s="173"/>
      <c r="SNZ65" s="173"/>
      <c r="SOA65" s="173"/>
      <c r="SOB65" s="173"/>
      <c r="SOC65" s="173"/>
      <c r="SOD65" s="173"/>
      <c r="SOE65" s="173"/>
      <c r="SOF65" s="173"/>
      <c r="SOG65" s="173"/>
      <c r="SOH65" s="173"/>
      <c r="SOI65" s="173"/>
      <c r="SOJ65" s="173"/>
      <c r="SOK65" s="173"/>
      <c r="SOL65" s="173"/>
      <c r="SOM65" s="173"/>
      <c r="SON65" s="173"/>
      <c r="SOO65" s="173"/>
      <c r="SOP65" s="173"/>
      <c r="SOQ65" s="173"/>
      <c r="SOR65" s="173"/>
      <c r="SOS65" s="173"/>
      <c r="SOT65" s="173"/>
      <c r="SOU65" s="173"/>
      <c r="SOV65" s="173"/>
      <c r="SOW65" s="173"/>
      <c r="SOX65" s="173"/>
      <c r="SOY65" s="173"/>
      <c r="SOZ65" s="173"/>
      <c r="SPA65" s="173"/>
      <c r="SPB65" s="173"/>
      <c r="SPC65" s="173"/>
      <c r="SPD65" s="173"/>
      <c r="SPE65" s="173"/>
      <c r="SPF65" s="173"/>
      <c r="SPG65" s="173"/>
      <c r="SPH65" s="173"/>
      <c r="SPI65" s="173"/>
      <c r="SPJ65" s="173"/>
      <c r="SPK65" s="173"/>
      <c r="SPL65" s="173"/>
      <c r="SPM65" s="173"/>
      <c r="SPN65" s="173"/>
      <c r="SPO65" s="173"/>
      <c r="SPP65" s="173"/>
      <c r="SPQ65" s="173"/>
      <c r="SPR65" s="173"/>
      <c r="SPS65" s="173"/>
      <c r="SPT65" s="173"/>
      <c r="SPU65" s="173"/>
      <c r="SPV65" s="173"/>
      <c r="SPW65" s="173"/>
      <c r="SPX65" s="173"/>
      <c r="SPY65" s="173"/>
      <c r="SPZ65" s="173"/>
      <c r="SQA65" s="173"/>
      <c r="SQB65" s="173"/>
      <c r="SQC65" s="173"/>
      <c r="SQD65" s="173"/>
      <c r="SQE65" s="173"/>
      <c r="SQF65" s="173"/>
      <c r="SQG65" s="173"/>
      <c r="SQH65" s="173"/>
      <c r="SQI65" s="173"/>
      <c r="SQJ65" s="173"/>
      <c r="SQK65" s="173"/>
      <c r="SQL65" s="173"/>
      <c r="SQM65" s="173"/>
      <c r="SQN65" s="173"/>
      <c r="SQO65" s="173"/>
      <c r="SQP65" s="173"/>
      <c r="SQQ65" s="173"/>
      <c r="SQR65" s="173"/>
      <c r="SQS65" s="173"/>
      <c r="SQT65" s="173"/>
      <c r="SQU65" s="173"/>
      <c r="SQV65" s="173"/>
      <c r="SQW65" s="173"/>
      <c r="SQX65" s="173"/>
      <c r="SQY65" s="173"/>
      <c r="SQZ65" s="173"/>
      <c r="SRA65" s="173"/>
      <c r="SRB65" s="173"/>
      <c r="SRC65" s="173"/>
      <c r="SRD65" s="173"/>
      <c r="SRE65" s="173"/>
      <c r="SRF65" s="173"/>
      <c r="SRG65" s="173"/>
      <c r="SRH65" s="173"/>
      <c r="SRI65" s="173"/>
      <c r="SRJ65" s="173"/>
      <c r="SRK65" s="173"/>
      <c r="SRL65" s="173"/>
      <c r="SRM65" s="173"/>
      <c r="SRN65" s="173"/>
      <c r="SRO65" s="173"/>
      <c r="SRP65" s="173"/>
      <c r="SRQ65" s="173"/>
      <c r="SRR65" s="173"/>
      <c r="SRS65" s="173"/>
      <c r="SRT65" s="173"/>
      <c r="SRU65" s="173"/>
      <c r="SRV65" s="173"/>
      <c r="SRW65" s="173"/>
      <c r="SRX65" s="173"/>
      <c r="SRY65" s="173"/>
      <c r="SRZ65" s="173"/>
      <c r="SSA65" s="173"/>
      <c r="SSB65" s="173"/>
      <c r="SSC65" s="173"/>
      <c r="SSD65" s="173"/>
      <c r="SSE65" s="173"/>
      <c r="SSF65" s="173"/>
      <c r="SSG65" s="173"/>
      <c r="SSH65" s="173"/>
      <c r="SSI65" s="173"/>
      <c r="SSJ65" s="173"/>
      <c r="SSK65" s="173"/>
      <c r="SSL65" s="173"/>
      <c r="SSM65" s="173"/>
      <c r="SSN65" s="173"/>
      <c r="SSO65" s="173"/>
      <c r="SSP65" s="173"/>
      <c r="SSQ65" s="173"/>
      <c r="SSR65" s="173"/>
      <c r="SSS65" s="173"/>
      <c r="SST65" s="173"/>
      <c r="SSU65" s="173"/>
      <c r="SSV65" s="173"/>
      <c r="SSW65" s="173"/>
      <c r="SSX65" s="173"/>
      <c r="SSY65" s="173"/>
      <c r="SSZ65" s="173"/>
      <c r="STA65" s="173"/>
      <c r="STB65" s="173"/>
      <c r="STC65" s="173"/>
      <c r="STD65" s="173"/>
      <c r="STE65" s="173"/>
      <c r="STF65" s="173"/>
      <c r="STG65" s="173"/>
      <c r="STH65" s="173"/>
      <c r="STI65" s="173"/>
      <c r="STJ65" s="173"/>
      <c r="STK65" s="173"/>
      <c r="STL65" s="173"/>
      <c r="STM65" s="173"/>
      <c r="STN65" s="173"/>
      <c r="STO65" s="173"/>
      <c r="STP65" s="173"/>
      <c r="STQ65" s="173"/>
      <c r="STR65" s="173"/>
      <c r="STS65" s="173"/>
      <c r="STT65" s="173"/>
      <c r="STU65" s="173"/>
      <c r="STV65" s="173"/>
      <c r="STW65" s="173"/>
      <c r="STX65" s="173"/>
      <c r="STY65" s="173"/>
      <c r="STZ65" s="173"/>
      <c r="SUA65" s="173"/>
      <c r="SUB65" s="173"/>
      <c r="SUC65" s="173"/>
      <c r="SUD65" s="173"/>
      <c r="SUE65" s="173"/>
      <c r="SUF65" s="173"/>
      <c r="SUG65" s="173"/>
      <c r="SUH65" s="173"/>
      <c r="SUI65" s="173"/>
      <c r="SUJ65" s="173"/>
      <c r="SUK65" s="173"/>
      <c r="SUL65" s="173"/>
      <c r="SUM65" s="173"/>
      <c r="SUN65" s="173"/>
      <c r="SUO65" s="173"/>
      <c r="SUP65" s="173"/>
      <c r="SUQ65" s="173"/>
      <c r="SUR65" s="173"/>
      <c r="SUS65" s="173"/>
      <c r="SUT65" s="173"/>
      <c r="SUU65" s="173"/>
      <c r="SUV65" s="173"/>
      <c r="SUW65" s="173"/>
      <c r="SUX65" s="173"/>
      <c r="SUY65" s="173"/>
      <c r="SUZ65" s="173"/>
      <c r="SVA65" s="173"/>
      <c r="SVB65" s="173"/>
      <c r="SVC65" s="173"/>
      <c r="SVD65" s="173"/>
      <c r="SVE65" s="173"/>
      <c r="SVF65" s="173"/>
      <c r="SVG65" s="173"/>
      <c r="SVH65" s="173"/>
      <c r="SVI65" s="173"/>
      <c r="SVJ65" s="173"/>
      <c r="SVK65" s="173"/>
      <c r="SVL65" s="173"/>
      <c r="SVM65" s="173"/>
      <c r="SVN65" s="173"/>
      <c r="SVO65" s="173"/>
      <c r="SVP65" s="173"/>
      <c r="SVQ65" s="173"/>
      <c r="SVR65" s="173"/>
      <c r="SVS65" s="173"/>
      <c r="SVT65" s="173"/>
      <c r="SVU65" s="173"/>
      <c r="SVV65" s="173"/>
      <c r="SVW65" s="173"/>
      <c r="SVX65" s="173"/>
      <c r="SVY65" s="173"/>
      <c r="SVZ65" s="173"/>
      <c r="SWA65" s="173"/>
      <c r="SWB65" s="173"/>
      <c r="SWC65" s="173"/>
      <c r="SWD65" s="173"/>
      <c r="SWE65" s="173"/>
      <c r="SWF65" s="173"/>
      <c r="SWG65" s="173"/>
      <c r="SWH65" s="173"/>
      <c r="SWI65" s="173"/>
      <c r="SWJ65" s="173"/>
      <c r="SWK65" s="173"/>
      <c r="SWL65" s="173"/>
      <c r="SWM65" s="173"/>
      <c r="SWN65" s="173"/>
      <c r="SWO65" s="173"/>
      <c r="SWP65" s="173"/>
      <c r="SWQ65" s="173"/>
      <c r="SWR65" s="173"/>
      <c r="SWS65" s="173"/>
      <c r="SWT65" s="173"/>
      <c r="SWU65" s="173"/>
      <c r="SWV65" s="173"/>
      <c r="SWW65" s="173"/>
      <c r="SWX65" s="173"/>
      <c r="SWY65" s="173"/>
      <c r="SWZ65" s="173"/>
      <c r="SXA65" s="173"/>
      <c r="SXB65" s="173"/>
      <c r="SXC65" s="173"/>
      <c r="SXD65" s="173"/>
      <c r="SXE65" s="173"/>
      <c r="SXF65" s="173"/>
      <c r="SXG65" s="173"/>
      <c r="SXH65" s="173"/>
      <c r="SXI65" s="173"/>
      <c r="SXJ65" s="173"/>
      <c r="SXK65" s="173"/>
      <c r="SXL65" s="173"/>
      <c r="SXM65" s="173"/>
      <c r="SXN65" s="173"/>
      <c r="SXO65" s="173"/>
      <c r="SXP65" s="173"/>
      <c r="SXQ65" s="173"/>
      <c r="SXR65" s="173"/>
      <c r="SXS65" s="173"/>
      <c r="SXT65" s="173"/>
      <c r="SXU65" s="173"/>
      <c r="SXV65" s="173"/>
      <c r="SXW65" s="173"/>
      <c r="SXX65" s="173"/>
      <c r="SXY65" s="173"/>
      <c r="SXZ65" s="173"/>
      <c r="SYA65" s="173"/>
      <c r="SYB65" s="173"/>
      <c r="SYC65" s="173"/>
      <c r="SYD65" s="173"/>
      <c r="SYE65" s="173"/>
      <c r="SYF65" s="173"/>
      <c r="SYG65" s="173"/>
      <c r="SYH65" s="173"/>
      <c r="SYI65" s="173"/>
      <c r="SYJ65" s="173"/>
      <c r="SYK65" s="173"/>
      <c r="SYL65" s="173"/>
      <c r="SYM65" s="173"/>
      <c r="SYN65" s="173"/>
      <c r="SYO65" s="173"/>
      <c r="SYP65" s="173"/>
      <c r="SYQ65" s="173"/>
      <c r="SYR65" s="173"/>
      <c r="SYS65" s="173"/>
      <c r="SYT65" s="173"/>
      <c r="SYU65" s="173"/>
      <c r="SYV65" s="173"/>
      <c r="SYW65" s="173"/>
      <c r="SYX65" s="173"/>
      <c r="SYY65" s="173"/>
      <c r="SYZ65" s="173"/>
      <c r="SZA65" s="173"/>
      <c r="SZB65" s="173"/>
      <c r="SZC65" s="173"/>
      <c r="SZD65" s="173"/>
      <c r="SZE65" s="173"/>
      <c r="SZF65" s="173"/>
      <c r="SZG65" s="173"/>
      <c r="SZH65" s="173"/>
      <c r="SZI65" s="173"/>
      <c r="SZJ65" s="173"/>
      <c r="SZK65" s="173"/>
      <c r="SZL65" s="173"/>
      <c r="SZM65" s="173"/>
      <c r="SZN65" s="173"/>
      <c r="SZO65" s="173"/>
      <c r="SZP65" s="173"/>
      <c r="SZQ65" s="173"/>
      <c r="SZR65" s="173"/>
      <c r="SZS65" s="173"/>
      <c r="SZT65" s="173"/>
      <c r="SZU65" s="173"/>
      <c r="SZV65" s="173"/>
      <c r="SZW65" s="173"/>
      <c r="SZX65" s="173"/>
      <c r="SZY65" s="173"/>
      <c r="SZZ65" s="173"/>
      <c r="TAA65" s="173"/>
      <c r="TAB65" s="173"/>
      <c r="TAC65" s="173"/>
      <c r="TAD65" s="173"/>
      <c r="TAE65" s="173"/>
      <c r="TAF65" s="173"/>
      <c r="TAG65" s="173"/>
      <c r="TAH65" s="173"/>
      <c r="TAI65" s="173"/>
      <c r="TAJ65" s="173"/>
      <c r="TAK65" s="173"/>
      <c r="TAL65" s="173"/>
      <c r="TAM65" s="173"/>
      <c r="TAN65" s="173"/>
      <c r="TAO65" s="173"/>
      <c r="TAP65" s="173"/>
      <c r="TAQ65" s="173"/>
      <c r="TAR65" s="173"/>
      <c r="TAS65" s="173"/>
      <c r="TAT65" s="173"/>
      <c r="TAU65" s="173"/>
      <c r="TAV65" s="173"/>
      <c r="TAW65" s="173"/>
      <c r="TAX65" s="173"/>
      <c r="TAY65" s="173"/>
      <c r="TAZ65" s="173"/>
      <c r="TBA65" s="173"/>
      <c r="TBB65" s="173"/>
      <c r="TBC65" s="173"/>
      <c r="TBD65" s="173"/>
      <c r="TBE65" s="173"/>
      <c r="TBF65" s="173"/>
      <c r="TBG65" s="173"/>
      <c r="TBH65" s="173"/>
      <c r="TBI65" s="173"/>
      <c r="TBJ65" s="173"/>
      <c r="TBK65" s="173"/>
      <c r="TBL65" s="173"/>
      <c r="TBM65" s="173"/>
      <c r="TBN65" s="173"/>
      <c r="TBO65" s="173"/>
      <c r="TBP65" s="173"/>
      <c r="TBQ65" s="173"/>
      <c r="TBR65" s="173"/>
      <c r="TBS65" s="173"/>
      <c r="TBT65" s="173"/>
      <c r="TBU65" s="173"/>
      <c r="TBV65" s="173"/>
      <c r="TBW65" s="173"/>
      <c r="TBX65" s="173"/>
      <c r="TBY65" s="173"/>
      <c r="TBZ65" s="173"/>
      <c r="TCA65" s="173"/>
      <c r="TCB65" s="173"/>
      <c r="TCC65" s="173"/>
      <c r="TCD65" s="173"/>
      <c r="TCE65" s="173"/>
      <c r="TCF65" s="173"/>
      <c r="TCG65" s="173"/>
      <c r="TCH65" s="173"/>
      <c r="TCI65" s="173"/>
      <c r="TCJ65" s="173"/>
      <c r="TCK65" s="173"/>
      <c r="TCL65" s="173"/>
      <c r="TCM65" s="173"/>
      <c r="TCN65" s="173"/>
      <c r="TCO65" s="173"/>
      <c r="TCP65" s="173"/>
      <c r="TCQ65" s="173"/>
      <c r="TCR65" s="173"/>
      <c r="TCS65" s="173"/>
      <c r="TCT65" s="173"/>
      <c r="TCU65" s="173"/>
      <c r="TCV65" s="173"/>
      <c r="TCW65" s="173"/>
      <c r="TCX65" s="173"/>
      <c r="TCY65" s="173"/>
      <c r="TCZ65" s="173"/>
      <c r="TDA65" s="173"/>
      <c r="TDB65" s="173"/>
      <c r="TDC65" s="173"/>
      <c r="TDD65" s="173"/>
      <c r="TDE65" s="173"/>
      <c r="TDF65" s="173"/>
      <c r="TDG65" s="173"/>
      <c r="TDH65" s="173"/>
      <c r="TDI65" s="173"/>
      <c r="TDJ65" s="173"/>
      <c r="TDK65" s="173"/>
      <c r="TDL65" s="173"/>
      <c r="TDM65" s="173"/>
      <c r="TDN65" s="173"/>
      <c r="TDO65" s="173"/>
      <c r="TDP65" s="173"/>
      <c r="TDQ65" s="173"/>
      <c r="TDR65" s="173"/>
      <c r="TDS65" s="173"/>
      <c r="TDT65" s="173"/>
      <c r="TDU65" s="173"/>
      <c r="TDV65" s="173"/>
      <c r="TDW65" s="173"/>
      <c r="TDX65" s="173"/>
      <c r="TDY65" s="173"/>
      <c r="TDZ65" s="173"/>
      <c r="TEA65" s="173"/>
      <c r="TEB65" s="173"/>
      <c r="TEC65" s="173"/>
      <c r="TED65" s="173"/>
      <c r="TEE65" s="173"/>
      <c r="TEF65" s="173"/>
      <c r="TEG65" s="173"/>
      <c r="TEH65" s="173"/>
      <c r="TEI65" s="173"/>
      <c r="TEJ65" s="173"/>
      <c r="TEK65" s="173"/>
      <c r="TEL65" s="173"/>
      <c r="TEM65" s="173"/>
      <c r="TEN65" s="173"/>
      <c r="TEO65" s="173"/>
      <c r="TEP65" s="173"/>
      <c r="TEQ65" s="173"/>
      <c r="TER65" s="173"/>
      <c r="TES65" s="173"/>
      <c r="TET65" s="173"/>
      <c r="TEU65" s="173"/>
      <c r="TEV65" s="173"/>
      <c r="TEW65" s="173"/>
      <c r="TEX65" s="173"/>
      <c r="TEY65" s="173"/>
      <c r="TEZ65" s="173"/>
      <c r="TFA65" s="173"/>
      <c r="TFB65" s="173"/>
      <c r="TFC65" s="173"/>
      <c r="TFD65" s="173"/>
      <c r="TFE65" s="173"/>
      <c r="TFF65" s="173"/>
      <c r="TFG65" s="173"/>
      <c r="TFH65" s="173"/>
      <c r="TFI65" s="173"/>
      <c r="TFJ65" s="173"/>
      <c r="TFK65" s="173"/>
      <c r="TFL65" s="173"/>
      <c r="TFM65" s="173"/>
      <c r="TFN65" s="173"/>
      <c r="TFO65" s="173"/>
      <c r="TFP65" s="173"/>
      <c r="TFQ65" s="173"/>
      <c r="TFR65" s="173"/>
      <c r="TFS65" s="173"/>
      <c r="TFT65" s="173"/>
      <c r="TFU65" s="173"/>
      <c r="TFV65" s="173"/>
      <c r="TFW65" s="173"/>
      <c r="TFX65" s="173"/>
      <c r="TFY65" s="173"/>
      <c r="TFZ65" s="173"/>
      <c r="TGA65" s="173"/>
      <c r="TGB65" s="173"/>
      <c r="TGC65" s="173"/>
      <c r="TGD65" s="173"/>
      <c r="TGE65" s="173"/>
      <c r="TGF65" s="173"/>
      <c r="TGG65" s="173"/>
      <c r="TGH65" s="173"/>
      <c r="TGI65" s="173"/>
      <c r="TGJ65" s="173"/>
      <c r="TGK65" s="173"/>
      <c r="TGL65" s="173"/>
      <c r="TGM65" s="173"/>
      <c r="TGN65" s="173"/>
      <c r="TGO65" s="173"/>
      <c r="TGP65" s="173"/>
      <c r="TGQ65" s="173"/>
      <c r="TGR65" s="173"/>
      <c r="TGS65" s="173"/>
      <c r="TGT65" s="173"/>
      <c r="TGU65" s="173"/>
      <c r="TGV65" s="173"/>
      <c r="TGW65" s="173"/>
      <c r="TGX65" s="173"/>
      <c r="TGY65" s="173"/>
      <c r="TGZ65" s="173"/>
      <c r="THA65" s="173"/>
      <c r="THB65" s="173"/>
      <c r="THC65" s="173"/>
      <c r="THD65" s="173"/>
      <c r="THE65" s="173"/>
      <c r="THF65" s="173"/>
      <c r="THG65" s="173"/>
      <c r="THH65" s="173"/>
      <c r="THI65" s="173"/>
      <c r="THJ65" s="173"/>
      <c r="THK65" s="173"/>
      <c r="THL65" s="173"/>
      <c r="THM65" s="173"/>
      <c r="THN65" s="173"/>
      <c r="THO65" s="173"/>
      <c r="THP65" s="173"/>
      <c r="THQ65" s="173"/>
      <c r="THR65" s="173"/>
      <c r="THS65" s="173"/>
      <c r="THT65" s="173"/>
      <c r="THU65" s="173"/>
      <c r="THV65" s="173"/>
      <c r="THW65" s="173"/>
      <c r="THX65" s="173"/>
      <c r="THY65" s="173"/>
      <c r="THZ65" s="173"/>
      <c r="TIA65" s="173"/>
      <c r="TIB65" s="173"/>
      <c r="TIC65" s="173"/>
      <c r="TID65" s="173"/>
      <c r="TIE65" s="173"/>
      <c r="TIF65" s="173"/>
      <c r="TIG65" s="173"/>
      <c r="TIH65" s="173"/>
      <c r="TII65" s="173"/>
      <c r="TIJ65" s="173"/>
      <c r="TIK65" s="173"/>
      <c r="TIL65" s="173"/>
      <c r="TIM65" s="173"/>
      <c r="TIN65" s="173"/>
      <c r="TIO65" s="173"/>
      <c r="TIP65" s="173"/>
      <c r="TIQ65" s="173"/>
      <c r="TIR65" s="173"/>
      <c r="TIS65" s="173"/>
      <c r="TIT65" s="173"/>
      <c r="TIU65" s="173"/>
      <c r="TIV65" s="173"/>
      <c r="TIW65" s="173"/>
      <c r="TIX65" s="173"/>
      <c r="TIY65" s="173"/>
      <c r="TIZ65" s="173"/>
      <c r="TJA65" s="173"/>
      <c r="TJB65" s="173"/>
      <c r="TJC65" s="173"/>
      <c r="TJD65" s="173"/>
      <c r="TJE65" s="173"/>
      <c r="TJF65" s="173"/>
      <c r="TJG65" s="173"/>
      <c r="TJH65" s="173"/>
      <c r="TJI65" s="173"/>
      <c r="TJJ65" s="173"/>
      <c r="TJK65" s="173"/>
      <c r="TJL65" s="173"/>
      <c r="TJM65" s="173"/>
      <c r="TJN65" s="173"/>
      <c r="TJO65" s="173"/>
      <c r="TJP65" s="173"/>
      <c r="TJQ65" s="173"/>
      <c r="TJR65" s="173"/>
      <c r="TJS65" s="173"/>
      <c r="TJT65" s="173"/>
      <c r="TJU65" s="173"/>
      <c r="TJV65" s="173"/>
      <c r="TJW65" s="173"/>
      <c r="TJX65" s="173"/>
      <c r="TJY65" s="173"/>
      <c r="TJZ65" s="173"/>
      <c r="TKA65" s="173"/>
      <c r="TKB65" s="173"/>
      <c r="TKC65" s="173"/>
      <c r="TKD65" s="173"/>
      <c r="TKE65" s="173"/>
      <c r="TKF65" s="173"/>
      <c r="TKG65" s="173"/>
      <c r="TKH65" s="173"/>
      <c r="TKI65" s="173"/>
      <c r="TKJ65" s="173"/>
      <c r="TKK65" s="173"/>
      <c r="TKL65" s="173"/>
      <c r="TKM65" s="173"/>
      <c r="TKN65" s="173"/>
      <c r="TKO65" s="173"/>
      <c r="TKP65" s="173"/>
      <c r="TKQ65" s="173"/>
      <c r="TKR65" s="173"/>
      <c r="TKS65" s="173"/>
      <c r="TKT65" s="173"/>
      <c r="TKU65" s="173"/>
      <c r="TKV65" s="173"/>
      <c r="TKW65" s="173"/>
      <c r="TKX65" s="173"/>
      <c r="TKY65" s="173"/>
      <c r="TKZ65" s="173"/>
      <c r="TLA65" s="173"/>
      <c r="TLB65" s="173"/>
      <c r="TLC65" s="173"/>
      <c r="TLD65" s="173"/>
      <c r="TLE65" s="173"/>
      <c r="TLF65" s="173"/>
      <c r="TLG65" s="173"/>
      <c r="TLH65" s="173"/>
      <c r="TLI65" s="173"/>
      <c r="TLJ65" s="173"/>
      <c r="TLK65" s="173"/>
      <c r="TLL65" s="173"/>
      <c r="TLM65" s="173"/>
      <c r="TLN65" s="173"/>
      <c r="TLO65" s="173"/>
      <c r="TLP65" s="173"/>
      <c r="TLQ65" s="173"/>
      <c r="TLR65" s="173"/>
      <c r="TLS65" s="173"/>
      <c r="TLT65" s="173"/>
      <c r="TLU65" s="173"/>
      <c r="TLV65" s="173"/>
      <c r="TLW65" s="173"/>
      <c r="TLX65" s="173"/>
      <c r="TLY65" s="173"/>
      <c r="TLZ65" s="173"/>
      <c r="TMA65" s="173"/>
      <c r="TMB65" s="173"/>
      <c r="TMC65" s="173"/>
      <c r="TMD65" s="173"/>
      <c r="TME65" s="173"/>
      <c r="TMF65" s="173"/>
      <c r="TMG65" s="173"/>
      <c r="TMH65" s="173"/>
      <c r="TMI65" s="173"/>
      <c r="TMJ65" s="173"/>
      <c r="TMK65" s="173"/>
      <c r="TML65" s="173"/>
      <c r="TMM65" s="173"/>
      <c r="TMN65" s="173"/>
      <c r="TMO65" s="173"/>
      <c r="TMP65" s="173"/>
      <c r="TMQ65" s="173"/>
      <c r="TMR65" s="173"/>
      <c r="TMS65" s="173"/>
      <c r="TMT65" s="173"/>
      <c r="TMU65" s="173"/>
      <c r="TMV65" s="173"/>
      <c r="TMW65" s="173"/>
      <c r="TMX65" s="173"/>
      <c r="TMY65" s="173"/>
      <c r="TMZ65" s="173"/>
      <c r="TNA65" s="173"/>
      <c r="TNB65" s="173"/>
      <c r="TNC65" s="173"/>
      <c r="TND65" s="173"/>
      <c r="TNE65" s="173"/>
      <c r="TNF65" s="173"/>
      <c r="TNG65" s="173"/>
      <c r="TNH65" s="173"/>
      <c r="TNI65" s="173"/>
      <c r="TNJ65" s="173"/>
      <c r="TNK65" s="173"/>
      <c r="TNL65" s="173"/>
      <c r="TNM65" s="173"/>
      <c r="TNN65" s="173"/>
      <c r="TNO65" s="173"/>
      <c r="TNP65" s="173"/>
      <c r="TNQ65" s="173"/>
      <c r="TNR65" s="173"/>
      <c r="TNS65" s="173"/>
      <c r="TNT65" s="173"/>
      <c r="TNU65" s="173"/>
      <c r="TNV65" s="173"/>
      <c r="TNW65" s="173"/>
      <c r="TNX65" s="173"/>
      <c r="TNY65" s="173"/>
      <c r="TNZ65" s="173"/>
      <c r="TOA65" s="173"/>
      <c r="TOB65" s="173"/>
      <c r="TOC65" s="173"/>
      <c r="TOD65" s="173"/>
      <c r="TOE65" s="173"/>
      <c r="TOF65" s="173"/>
      <c r="TOG65" s="173"/>
      <c r="TOH65" s="173"/>
      <c r="TOI65" s="173"/>
      <c r="TOJ65" s="173"/>
      <c r="TOK65" s="173"/>
      <c r="TOL65" s="173"/>
      <c r="TOM65" s="173"/>
      <c r="TON65" s="173"/>
      <c r="TOO65" s="173"/>
      <c r="TOP65" s="173"/>
      <c r="TOQ65" s="173"/>
      <c r="TOR65" s="173"/>
      <c r="TOS65" s="173"/>
      <c r="TOT65" s="173"/>
      <c r="TOU65" s="173"/>
      <c r="TOV65" s="173"/>
      <c r="TOW65" s="173"/>
      <c r="TOX65" s="173"/>
      <c r="TOY65" s="173"/>
      <c r="TOZ65" s="173"/>
      <c r="TPA65" s="173"/>
      <c r="TPB65" s="173"/>
      <c r="TPC65" s="173"/>
      <c r="TPD65" s="173"/>
      <c r="TPE65" s="173"/>
      <c r="TPF65" s="173"/>
      <c r="TPG65" s="173"/>
      <c r="TPH65" s="173"/>
      <c r="TPI65" s="173"/>
      <c r="TPJ65" s="173"/>
      <c r="TPK65" s="173"/>
      <c r="TPL65" s="173"/>
      <c r="TPM65" s="173"/>
      <c r="TPN65" s="173"/>
      <c r="TPO65" s="173"/>
      <c r="TPP65" s="173"/>
      <c r="TPQ65" s="173"/>
      <c r="TPR65" s="173"/>
      <c r="TPS65" s="173"/>
      <c r="TPT65" s="173"/>
      <c r="TPU65" s="173"/>
      <c r="TPV65" s="173"/>
      <c r="TPW65" s="173"/>
      <c r="TPX65" s="173"/>
      <c r="TPY65" s="173"/>
      <c r="TPZ65" s="173"/>
      <c r="TQA65" s="173"/>
      <c r="TQB65" s="173"/>
      <c r="TQC65" s="173"/>
      <c r="TQD65" s="173"/>
      <c r="TQE65" s="173"/>
      <c r="TQF65" s="173"/>
      <c r="TQG65" s="173"/>
      <c r="TQH65" s="173"/>
      <c r="TQI65" s="173"/>
      <c r="TQJ65" s="173"/>
      <c r="TQK65" s="173"/>
      <c r="TQL65" s="173"/>
      <c r="TQM65" s="173"/>
      <c r="TQN65" s="173"/>
      <c r="TQO65" s="173"/>
      <c r="TQP65" s="173"/>
      <c r="TQQ65" s="173"/>
      <c r="TQR65" s="173"/>
      <c r="TQS65" s="173"/>
      <c r="TQT65" s="173"/>
      <c r="TQU65" s="173"/>
      <c r="TQV65" s="173"/>
      <c r="TQW65" s="173"/>
      <c r="TQX65" s="173"/>
      <c r="TQY65" s="173"/>
      <c r="TQZ65" s="173"/>
      <c r="TRA65" s="173"/>
      <c r="TRB65" s="173"/>
      <c r="TRC65" s="173"/>
      <c r="TRD65" s="173"/>
      <c r="TRE65" s="173"/>
      <c r="TRF65" s="173"/>
      <c r="TRG65" s="173"/>
      <c r="TRH65" s="173"/>
      <c r="TRI65" s="173"/>
      <c r="TRJ65" s="173"/>
      <c r="TRK65" s="173"/>
      <c r="TRL65" s="173"/>
      <c r="TRM65" s="173"/>
      <c r="TRN65" s="173"/>
      <c r="TRO65" s="173"/>
      <c r="TRP65" s="173"/>
      <c r="TRQ65" s="173"/>
      <c r="TRR65" s="173"/>
      <c r="TRS65" s="173"/>
      <c r="TRT65" s="173"/>
      <c r="TRU65" s="173"/>
      <c r="TRV65" s="173"/>
      <c r="TRW65" s="173"/>
      <c r="TRX65" s="173"/>
      <c r="TRY65" s="173"/>
      <c r="TRZ65" s="173"/>
      <c r="TSA65" s="173"/>
      <c r="TSB65" s="173"/>
      <c r="TSC65" s="173"/>
      <c r="TSD65" s="173"/>
      <c r="TSE65" s="173"/>
      <c r="TSF65" s="173"/>
      <c r="TSG65" s="173"/>
      <c r="TSH65" s="173"/>
      <c r="TSI65" s="173"/>
      <c r="TSJ65" s="173"/>
      <c r="TSK65" s="173"/>
      <c r="TSL65" s="173"/>
      <c r="TSM65" s="173"/>
      <c r="TSN65" s="173"/>
      <c r="TSO65" s="173"/>
      <c r="TSP65" s="173"/>
      <c r="TSQ65" s="173"/>
      <c r="TSR65" s="173"/>
      <c r="TSS65" s="173"/>
      <c r="TST65" s="173"/>
      <c r="TSU65" s="173"/>
      <c r="TSV65" s="173"/>
      <c r="TSW65" s="173"/>
      <c r="TSX65" s="173"/>
      <c r="TSY65" s="173"/>
      <c r="TSZ65" s="173"/>
      <c r="TTA65" s="173"/>
      <c r="TTB65" s="173"/>
      <c r="TTC65" s="173"/>
      <c r="TTD65" s="173"/>
      <c r="TTE65" s="173"/>
      <c r="TTF65" s="173"/>
      <c r="TTG65" s="173"/>
      <c r="TTH65" s="173"/>
      <c r="TTI65" s="173"/>
      <c r="TTJ65" s="173"/>
      <c r="TTK65" s="173"/>
      <c r="TTL65" s="173"/>
      <c r="TTM65" s="173"/>
      <c r="TTN65" s="173"/>
      <c r="TTO65" s="173"/>
      <c r="TTP65" s="173"/>
      <c r="TTQ65" s="173"/>
      <c r="TTR65" s="173"/>
      <c r="TTS65" s="173"/>
      <c r="TTT65" s="173"/>
      <c r="TTU65" s="173"/>
      <c r="TTV65" s="173"/>
      <c r="TTW65" s="173"/>
      <c r="TTX65" s="173"/>
      <c r="TTY65" s="173"/>
      <c r="TTZ65" s="173"/>
      <c r="TUA65" s="173"/>
      <c r="TUB65" s="173"/>
      <c r="TUC65" s="173"/>
      <c r="TUD65" s="173"/>
      <c r="TUE65" s="173"/>
      <c r="TUF65" s="173"/>
      <c r="TUG65" s="173"/>
      <c r="TUH65" s="173"/>
      <c r="TUI65" s="173"/>
      <c r="TUJ65" s="173"/>
      <c r="TUK65" s="173"/>
      <c r="TUL65" s="173"/>
      <c r="TUM65" s="173"/>
      <c r="TUN65" s="173"/>
      <c r="TUO65" s="173"/>
      <c r="TUP65" s="173"/>
      <c r="TUQ65" s="173"/>
      <c r="TUR65" s="173"/>
      <c r="TUS65" s="173"/>
      <c r="TUT65" s="173"/>
      <c r="TUU65" s="173"/>
      <c r="TUV65" s="173"/>
      <c r="TUW65" s="173"/>
      <c r="TUX65" s="173"/>
      <c r="TUY65" s="173"/>
      <c r="TUZ65" s="173"/>
      <c r="TVA65" s="173"/>
      <c r="TVB65" s="173"/>
      <c r="TVC65" s="173"/>
      <c r="TVD65" s="173"/>
      <c r="TVE65" s="173"/>
      <c r="TVF65" s="173"/>
      <c r="TVG65" s="173"/>
      <c r="TVH65" s="173"/>
      <c r="TVI65" s="173"/>
      <c r="TVJ65" s="173"/>
      <c r="TVK65" s="173"/>
      <c r="TVL65" s="173"/>
      <c r="TVM65" s="173"/>
      <c r="TVN65" s="173"/>
      <c r="TVO65" s="173"/>
      <c r="TVP65" s="173"/>
      <c r="TVQ65" s="173"/>
      <c r="TVR65" s="173"/>
      <c r="TVS65" s="173"/>
      <c r="TVT65" s="173"/>
      <c r="TVU65" s="173"/>
      <c r="TVV65" s="173"/>
      <c r="TVW65" s="173"/>
      <c r="TVX65" s="173"/>
      <c r="TVY65" s="173"/>
      <c r="TVZ65" s="173"/>
      <c r="TWA65" s="173"/>
      <c r="TWB65" s="173"/>
      <c r="TWC65" s="173"/>
      <c r="TWD65" s="173"/>
      <c r="TWE65" s="173"/>
      <c r="TWF65" s="173"/>
      <c r="TWG65" s="173"/>
      <c r="TWH65" s="173"/>
      <c r="TWI65" s="173"/>
      <c r="TWJ65" s="173"/>
      <c r="TWK65" s="173"/>
      <c r="TWL65" s="173"/>
      <c r="TWM65" s="173"/>
      <c r="TWN65" s="173"/>
      <c r="TWO65" s="173"/>
      <c r="TWP65" s="173"/>
      <c r="TWQ65" s="173"/>
      <c r="TWR65" s="173"/>
      <c r="TWS65" s="173"/>
      <c r="TWT65" s="173"/>
      <c r="TWU65" s="173"/>
      <c r="TWV65" s="173"/>
      <c r="TWW65" s="173"/>
      <c r="TWX65" s="173"/>
      <c r="TWY65" s="173"/>
      <c r="TWZ65" s="173"/>
      <c r="TXA65" s="173"/>
      <c r="TXB65" s="173"/>
      <c r="TXC65" s="173"/>
      <c r="TXD65" s="173"/>
      <c r="TXE65" s="173"/>
      <c r="TXF65" s="173"/>
      <c r="TXG65" s="173"/>
      <c r="TXH65" s="173"/>
      <c r="TXI65" s="173"/>
      <c r="TXJ65" s="173"/>
      <c r="TXK65" s="173"/>
      <c r="TXL65" s="173"/>
      <c r="TXM65" s="173"/>
      <c r="TXN65" s="173"/>
      <c r="TXO65" s="173"/>
      <c r="TXP65" s="173"/>
      <c r="TXQ65" s="173"/>
      <c r="TXR65" s="173"/>
      <c r="TXS65" s="173"/>
      <c r="TXT65" s="173"/>
      <c r="TXU65" s="173"/>
      <c r="TXV65" s="173"/>
      <c r="TXW65" s="173"/>
      <c r="TXX65" s="173"/>
      <c r="TXY65" s="173"/>
      <c r="TXZ65" s="173"/>
      <c r="TYA65" s="173"/>
      <c r="TYB65" s="173"/>
      <c r="TYC65" s="173"/>
      <c r="TYD65" s="173"/>
      <c r="TYE65" s="173"/>
      <c r="TYF65" s="173"/>
      <c r="TYG65" s="173"/>
      <c r="TYH65" s="173"/>
      <c r="TYI65" s="173"/>
      <c r="TYJ65" s="173"/>
      <c r="TYK65" s="173"/>
      <c r="TYL65" s="173"/>
      <c r="TYM65" s="173"/>
      <c r="TYN65" s="173"/>
      <c r="TYO65" s="173"/>
      <c r="TYP65" s="173"/>
      <c r="TYQ65" s="173"/>
      <c r="TYR65" s="173"/>
      <c r="TYS65" s="173"/>
      <c r="TYT65" s="173"/>
      <c r="TYU65" s="173"/>
      <c r="TYV65" s="173"/>
      <c r="TYW65" s="173"/>
      <c r="TYX65" s="173"/>
      <c r="TYY65" s="173"/>
      <c r="TYZ65" s="173"/>
      <c r="TZA65" s="173"/>
      <c r="TZB65" s="173"/>
      <c r="TZC65" s="173"/>
      <c r="TZD65" s="173"/>
      <c r="TZE65" s="173"/>
      <c r="TZF65" s="173"/>
      <c r="TZG65" s="173"/>
      <c r="TZH65" s="173"/>
      <c r="TZI65" s="173"/>
      <c r="TZJ65" s="173"/>
      <c r="TZK65" s="173"/>
      <c r="TZL65" s="173"/>
      <c r="TZM65" s="173"/>
      <c r="TZN65" s="173"/>
      <c r="TZO65" s="173"/>
      <c r="TZP65" s="173"/>
      <c r="TZQ65" s="173"/>
      <c r="TZR65" s="173"/>
      <c r="TZS65" s="173"/>
      <c r="TZT65" s="173"/>
      <c r="TZU65" s="173"/>
      <c r="TZV65" s="173"/>
      <c r="TZW65" s="173"/>
      <c r="TZX65" s="173"/>
      <c r="TZY65" s="173"/>
      <c r="TZZ65" s="173"/>
      <c r="UAA65" s="173"/>
      <c r="UAB65" s="173"/>
      <c r="UAC65" s="173"/>
      <c r="UAD65" s="173"/>
      <c r="UAE65" s="173"/>
      <c r="UAF65" s="173"/>
      <c r="UAG65" s="173"/>
      <c r="UAH65" s="173"/>
      <c r="UAI65" s="173"/>
      <c r="UAJ65" s="173"/>
      <c r="UAK65" s="173"/>
      <c r="UAL65" s="173"/>
      <c r="UAM65" s="173"/>
      <c r="UAN65" s="173"/>
      <c r="UAO65" s="173"/>
      <c r="UAP65" s="173"/>
      <c r="UAQ65" s="173"/>
      <c r="UAR65" s="173"/>
      <c r="UAS65" s="173"/>
      <c r="UAT65" s="173"/>
      <c r="UAU65" s="173"/>
      <c r="UAV65" s="173"/>
      <c r="UAW65" s="173"/>
      <c r="UAX65" s="173"/>
      <c r="UAY65" s="173"/>
      <c r="UAZ65" s="173"/>
      <c r="UBA65" s="173"/>
      <c r="UBB65" s="173"/>
      <c r="UBC65" s="173"/>
      <c r="UBD65" s="173"/>
      <c r="UBE65" s="173"/>
      <c r="UBF65" s="173"/>
      <c r="UBG65" s="173"/>
      <c r="UBH65" s="173"/>
      <c r="UBI65" s="173"/>
      <c r="UBJ65" s="173"/>
      <c r="UBK65" s="173"/>
      <c r="UBL65" s="173"/>
      <c r="UBM65" s="173"/>
      <c r="UBN65" s="173"/>
      <c r="UBO65" s="173"/>
      <c r="UBP65" s="173"/>
      <c r="UBQ65" s="173"/>
      <c r="UBR65" s="173"/>
      <c r="UBS65" s="173"/>
      <c r="UBT65" s="173"/>
      <c r="UBU65" s="173"/>
      <c r="UBV65" s="173"/>
      <c r="UBW65" s="173"/>
      <c r="UBX65" s="173"/>
      <c r="UBY65" s="173"/>
      <c r="UBZ65" s="173"/>
      <c r="UCA65" s="173"/>
      <c r="UCB65" s="173"/>
      <c r="UCC65" s="173"/>
      <c r="UCD65" s="173"/>
      <c r="UCE65" s="173"/>
      <c r="UCF65" s="173"/>
      <c r="UCG65" s="173"/>
      <c r="UCH65" s="173"/>
      <c r="UCI65" s="173"/>
      <c r="UCJ65" s="173"/>
      <c r="UCK65" s="173"/>
      <c r="UCL65" s="173"/>
      <c r="UCM65" s="173"/>
      <c r="UCN65" s="173"/>
      <c r="UCO65" s="173"/>
      <c r="UCP65" s="173"/>
      <c r="UCQ65" s="173"/>
      <c r="UCR65" s="173"/>
      <c r="UCS65" s="173"/>
      <c r="UCT65" s="173"/>
      <c r="UCU65" s="173"/>
      <c r="UCV65" s="173"/>
      <c r="UCW65" s="173"/>
      <c r="UCX65" s="173"/>
      <c r="UCY65" s="173"/>
      <c r="UCZ65" s="173"/>
      <c r="UDA65" s="173"/>
      <c r="UDB65" s="173"/>
      <c r="UDC65" s="173"/>
      <c r="UDD65" s="173"/>
      <c r="UDE65" s="173"/>
      <c r="UDF65" s="173"/>
      <c r="UDG65" s="173"/>
      <c r="UDH65" s="173"/>
      <c r="UDI65" s="173"/>
      <c r="UDJ65" s="173"/>
      <c r="UDK65" s="173"/>
      <c r="UDL65" s="173"/>
      <c r="UDM65" s="173"/>
      <c r="UDN65" s="173"/>
      <c r="UDO65" s="173"/>
      <c r="UDP65" s="173"/>
      <c r="UDQ65" s="173"/>
      <c r="UDR65" s="173"/>
      <c r="UDS65" s="173"/>
      <c r="UDT65" s="173"/>
      <c r="UDU65" s="173"/>
      <c r="UDV65" s="173"/>
      <c r="UDW65" s="173"/>
      <c r="UDX65" s="173"/>
      <c r="UDY65" s="173"/>
      <c r="UDZ65" s="173"/>
      <c r="UEA65" s="173"/>
      <c r="UEB65" s="173"/>
      <c r="UEC65" s="173"/>
      <c r="UED65" s="173"/>
      <c r="UEE65" s="173"/>
      <c r="UEF65" s="173"/>
      <c r="UEG65" s="173"/>
      <c r="UEH65" s="173"/>
      <c r="UEI65" s="173"/>
      <c r="UEJ65" s="173"/>
      <c r="UEK65" s="173"/>
      <c r="UEL65" s="173"/>
      <c r="UEM65" s="173"/>
      <c r="UEN65" s="173"/>
      <c r="UEO65" s="173"/>
      <c r="UEP65" s="173"/>
      <c r="UEQ65" s="173"/>
      <c r="UER65" s="173"/>
      <c r="UES65" s="173"/>
      <c r="UET65" s="173"/>
      <c r="UEU65" s="173"/>
      <c r="UEV65" s="173"/>
      <c r="UEW65" s="173"/>
      <c r="UEX65" s="173"/>
      <c r="UEY65" s="173"/>
      <c r="UEZ65" s="173"/>
      <c r="UFA65" s="173"/>
      <c r="UFB65" s="173"/>
      <c r="UFC65" s="173"/>
      <c r="UFD65" s="173"/>
      <c r="UFE65" s="173"/>
      <c r="UFF65" s="173"/>
      <c r="UFG65" s="173"/>
      <c r="UFH65" s="173"/>
      <c r="UFI65" s="173"/>
      <c r="UFJ65" s="173"/>
      <c r="UFK65" s="173"/>
      <c r="UFL65" s="173"/>
      <c r="UFM65" s="173"/>
      <c r="UFN65" s="173"/>
      <c r="UFO65" s="173"/>
      <c r="UFP65" s="173"/>
      <c r="UFQ65" s="173"/>
      <c r="UFR65" s="173"/>
      <c r="UFS65" s="173"/>
      <c r="UFT65" s="173"/>
      <c r="UFU65" s="173"/>
      <c r="UFV65" s="173"/>
      <c r="UFW65" s="173"/>
      <c r="UFX65" s="173"/>
      <c r="UFY65" s="173"/>
      <c r="UFZ65" s="173"/>
      <c r="UGA65" s="173"/>
      <c r="UGB65" s="173"/>
      <c r="UGC65" s="173"/>
      <c r="UGD65" s="173"/>
      <c r="UGE65" s="173"/>
      <c r="UGF65" s="173"/>
      <c r="UGG65" s="173"/>
      <c r="UGH65" s="173"/>
      <c r="UGI65" s="173"/>
      <c r="UGJ65" s="173"/>
      <c r="UGK65" s="173"/>
      <c r="UGL65" s="173"/>
      <c r="UGM65" s="173"/>
      <c r="UGN65" s="173"/>
      <c r="UGO65" s="173"/>
      <c r="UGP65" s="173"/>
      <c r="UGQ65" s="173"/>
      <c r="UGR65" s="173"/>
      <c r="UGS65" s="173"/>
      <c r="UGT65" s="173"/>
      <c r="UGU65" s="173"/>
      <c r="UGV65" s="173"/>
      <c r="UGW65" s="173"/>
      <c r="UGX65" s="173"/>
      <c r="UGY65" s="173"/>
      <c r="UGZ65" s="173"/>
      <c r="UHA65" s="173"/>
      <c r="UHB65" s="173"/>
      <c r="UHC65" s="173"/>
      <c r="UHD65" s="173"/>
      <c r="UHE65" s="173"/>
      <c r="UHF65" s="173"/>
      <c r="UHG65" s="173"/>
      <c r="UHH65" s="173"/>
      <c r="UHI65" s="173"/>
      <c r="UHJ65" s="173"/>
      <c r="UHK65" s="173"/>
      <c r="UHL65" s="173"/>
      <c r="UHM65" s="173"/>
      <c r="UHN65" s="173"/>
      <c r="UHO65" s="173"/>
      <c r="UHP65" s="173"/>
      <c r="UHQ65" s="173"/>
      <c r="UHR65" s="173"/>
      <c r="UHS65" s="173"/>
      <c r="UHT65" s="173"/>
      <c r="UHU65" s="173"/>
      <c r="UHV65" s="173"/>
      <c r="UHW65" s="173"/>
      <c r="UHX65" s="173"/>
      <c r="UHY65" s="173"/>
      <c r="UHZ65" s="173"/>
      <c r="UIA65" s="173"/>
      <c r="UIB65" s="173"/>
      <c r="UIC65" s="173"/>
      <c r="UID65" s="173"/>
      <c r="UIE65" s="173"/>
      <c r="UIF65" s="173"/>
      <c r="UIG65" s="173"/>
      <c r="UIH65" s="173"/>
      <c r="UII65" s="173"/>
      <c r="UIJ65" s="173"/>
      <c r="UIK65" s="173"/>
      <c r="UIL65" s="173"/>
      <c r="UIM65" s="173"/>
      <c r="UIN65" s="173"/>
      <c r="UIO65" s="173"/>
      <c r="UIP65" s="173"/>
      <c r="UIQ65" s="173"/>
      <c r="UIR65" s="173"/>
      <c r="UIS65" s="173"/>
      <c r="UIT65" s="173"/>
      <c r="UIU65" s="173"/>
      <c r="UIV65" s="173"/>
      <c r="UIW65" s="173"/>
      <c r="UIX65" s="173"/>
      <c r="UIY65" s="173"/>
      <c r="UIZ65" s="173"/>
      <c r="UJA65" s="173"/>
      <c r="UJB65" s="173"/>
      <c r="UJC65" s="173"/>
      <c r="UJD65" s="173"/>
      <c r="UJE65" s="173"/>
      <c r="UJF65" s="173"/>
      <c r="UJG65" s="173"/>
      <c r="UJH65" s="173"/>
      <c r="UJI65" s="173"/>
      <c r="UJJ65" s="173"/>
      <c r="UJK65" s="173"/>
      <c r="UJL65" s="173"/>
      <c r="UJM65" s="173"/>
      <c r="UJN65" s="173"/>
      <c r="UJO65" s="173"/>
      <c r="UJP65" s="173"/>
      <c r="UJQ65" s="173"/>
      <c r="UJR65" s="173"/>
      <c r="UJS65" s="173"/>
      <c r="UJT65" s="173"/>
      <c r="UJU65" s="173"/>
      <c r="UJV65" s="173"/>
      <c r="UJW65" s="173"/>
      <c r="UJX65" s="173"/>
      <c r="UJY65" s="173"/>
      <c r="UJZ65" s="173"/>
      <c r="UKA65" s="173"/>
      <c r="UKB65" s="173"/>
      <c r="UKC65" s="173"/>
      <c r="UKD65" s="173"/>
      <c r="UKE65" s="173"/>
      <c r="UKF65" s="173"/>
      <c r="UKG65" s="173"/>
      <c r="UKH65" s="173"/>
      <c r="UKI65" s="173"/>
      <c r="UKJ65" s="173"/>
      <c r="UKK65" s="173"/>
      <c r="UKL65" s="173"/>
      <c r="UKM65" s="173"/>
      <c r="UKN65" s="173"/>
      <c r="UKO65" s="173"/>
      <c r="UKP65" s="173"/>
      <c r="UKQ65" s="173"/>
      <c r="UKR65" s="173"/>
      <c r="UKS65" s="173"/>
      <c r="UKT65" s="173"/>
      <c r="UKU65" s="173"/>
      <c r="UKV65" s="173"/>
      <c r="UKW65" s="173"/>
      <c r="UKX65" s="173"/>
      <c r="UKY65" s="173"/>
      <c r="UKZ65" s="173"/>
      <c r="ULA65" s="173"/>
      <c r="ULB65" s="173"/>
      <c r="ULC65" s="173"/>
      <c r="ULD65" s="173"/>
      <c r="ULE65" s="173"/>
      <c r="ULF65" s="173"/>
      <c r="ULG65" s="173"/>
      <c r="ULH65" s="173"/>
      <c r="ULI65" s="173"/>
      <c r="ULJ65" s="173"/>
      <c r="ULK65" s="173"/>
      <c r="ULL65" s="173"/>
      <c r="ULM65" s="173"/>
      <c r="ULN65" s="173"/>
      <c r="ULO65" s="173"/>
      <c r="ULP65" s="173"/>
      <c r="ULQ65" s="173"/>
      <c r="ULR65" s="173"/>
      <c r="ULS65" s="173"/>
      <c r="ULT65" s="173"/>
      <c r="ULU65" s="173"/>
      <c r="ULV65" s="173"/>
      <c r="ULW65" s="173"/>
      <c r="ULX65" s="173"/>
      <c r="ULY65" s="173"/>
      <c r="ULZ65" s="173"/>
      <c r="UMA65" s="173"/>
      <c r="UMB65" s="173"/>
      <c r="UMC65" s="173"/>
      <c r="UMD65" s="173"/>
      <c r="UME65" s="173"/>
      <c r="UMF65" s="173"/>
      <c r="UMG65" s="173"/>
      <c r="UMH65" s="173"/>
      <c r="UMI65" s="173"/>
      <c r="UMJ65" s="173"/>
      <c r="UMK65" s="173"/>
      <c r="UML65" s="173"/>
      <c r="UMM65" s="173"/>
      <c r="UMN65" s="173"/>
      <c r="UMO65" s="173"/>
      <c r="UMP65" s="173"/>
      <c r="UMQ65" s="173"/>
      <c r="UMR65" s="173"/>
      <c r="UMS65" s="173"/>
      <c r="UMT65" s="173"/>
      <c r="UMU65" s="173"/>
      <c r="UMV65" s="173"/>
      <c r="UMW65" s="173"/>
      <c r="UMX65" s="173"/>
      <c r="UMY65" s="173"/>
      <c r="UMZ65" s="173"/>
      <c r="UNA65" s="173"/>
      <c r="UNB65" s="173"/>
      <c r="UNC65" s="173"/>
      <c r="UND65" s="173"/>
      <c r="UNE65" s="173"/>
      <c r="UNF65" s="173"/>
      <c r="UNG65" s="173"/>
      <c r="UNH65" s="173"/>
      <c r="UNI65" s="173"/>
      <c r="UNJ65" s="173"/>
      <c r="UNK65" s="173"/>
      <c r="UNL65" s="173"/>
      <c r="UNM65" s="173"/>
      <c r="UNN65" s="173"/>
      <c r="UNO65" s="173"/>
      <c r="UNP65" s="173"/>
      <c r="UNQ65" s="173"/>
      <c r="UNR65" s="173"/>
      <c r="UNS65" s="173"/>
      <c r="UNT65" s="173"/>
      <c r="UNU65" s="173"/>
      <c r="UNV65" s="173"/>
      <c r="UNW65" s="173"/>
      <c r="UNX65" s="173"/>
      <c r="UNY65" s="173"/>
      <c r="UNZ65" s="173"/>
      <c r="UOA65" s="173"/>
      <c r="UOB65" s="173"/>
      <c r="UOC65" s="173"/>
      <c r="UOD65" s="173"/>
      <c r="UOE65" s="173"/>
      <c r="UOF65" s="173"/>
      <c r="UOG65" s="173"/>
      <c r="UOH65" s="173"/>
      <c r="UOI65" s="173"/>
      <c r="UOJ65" s="173"/>
      <c r="UOK65" s="173"/>
      <c r="UOL65" s="173"/>
      <c r="UOM65" s="173"/>
      <c r="UON65" s="173"/>
      <c r="UOO65" s="173"/>
      <c r="UOP65" s="173"/>
      <c r="UOQ65" s="173"/>
      <c r="UOR65" s="173"/>
      <c r="UOS65" s="173"/>
      <c r="UOT65" s="173"/>
      <c r="UOU65" s="173"/>
      <c r="UOV65" s="173"/>
      <c r="UOW65" s="173"/>
      <c r="UOX65" s="173"/>
      <c r="UOY65" s="173"/>
      <c r="UOZ65" s="173"/>
      <c r="UPA65" s="173"/>
      <c r="UPB65" s="173"/>
      <c r="UPC65" s="173"/>
      <c r="UPD65" s="173"/>
      <c r="UPE65" s="173"/>
      <c r="UPF65" s="173"/>
      <c r="UPG65" s="173"/>
      <c r="UPH65" s="173"/>
      <c r="UPI65" s="173"/>
      <c r="UPJ65" s="173"/>
      <c r="UPK65" s="173"/>
      <c r="UPL65" s="173"/>
      <c r="UPM65" s="173"/>
      <c r="UPN65" s="173"/>
      <c r="UPO65" s="173"/>
      <c r="UPP65" s="173"/>
      <c r="UPQ65" s="173"/>
      <c r="UPR65" s="173"/>
      <c r="UPS65" s="173"/>
      <c r="UPT65" s="173"/>
      <c r="UPU65" s="173"/>
      <c r="UPV65" s="173"/>
      <c r="UPW65" s="173"/>
      <c r="UPX65" s="173"/>
      <c r="UPY65" s="173"/>
      <c r="UPZ65" s="173"/>
      <c r="UQA65" s="173"/>
      <c r="UQB65" s="173"/>
      <c r="UQC65" s="173"/>
      <c r="UQD65" s="173"/>
      <c r="UQE65" s="173"/>
      <c r="UQF65" s="173"/>
      <c r="UQG65" s="173"/>
      <c r="UQH65" s="173"/>
      <c r="UQI65" s="173"/>
      <c r="UQJ65" s="173"/>
      <c r="UQK65" s="173"/>
      <c r="UQL65" s="173"/>
      <c r="UQM65" s="173"/>
      <c r="UQN65" s="173"/>
      <c r="UQO65" s="173"/>
      <c r="UQP65" s="173"/>
      <c r="UQQ65" s="173"/>
      <c r="UQR65" s="173"/>
      <c r="UQS65" s="173"/>
      <c r="UQT65" s="173"/>
      <c r="UQU65" s="173"/>
      <c r="UQV65" s="173"/>
      <c r="UQW65" s="173"/>
      <c r="UQX65" s="173"/>
      <c r="UQY65" s="173"/>
      <c r="UQZ65" s="173"/>
      <c r="URA65" s="173"/>
      <c r="URB65" s="173"/>
      <c r="URC65" s="173"/>
      <c r="URD65" s="173"/>
      <c r="URE65" s="173"/>
      <c r="URF65" s="173"/>
      <c r="URG65" s="173"/>
      <c r="URH65" s="173"/>
      <c r="URI65" s="173"/>
      <c r="URJ65" s="173"/>
      <c r="URK65" s="173"/>
      <c r="URL65" s="173"/>
      <c r="URM65" s="173"/>
      <c r="URN65" s="173"/>
      <c r="URO65" s="173"/>
      <c r="URP65" s="173"/>
      <c r="URQ65" s="173"/>
      <c r="URR65" s="173"/>
      <c r="URS65" s="173"/>
      <c r="URT65" s="173"/>
      <c r="URU65" s="173"/>
      <c r="URV65" s="173"/>
      <c r="URW65" s="173"/>
      <c r="URX65" s="173"/>
      <c r="URY65" s="173"/>
      <c r="URZ65" s="173"/>
      <c r="USA65" s="173"/>
      <c r="USB65" s="173"/>
      <c r="USC65" s="173"/>
      <c r="USD65" s="173"/>
      <c r="USE65" s="173"/>
      <c r="USF65" s="173"/>
      <c r="USG65" s="173"/>
      <c r="USH65" s="173"/>
      <c r="USI65" s="173"/>
      <c r="USJ65" s="173"/>
      <c r="USK65" s="173"/>
      <c r="USL65" s="173"/>
      <c r="USM65" s="173"/>
      <c r="USN65" s="173"/>
      <c r="USO65" s="173"/>
      <c r="USP65" s="173"/>
      <c r="USQ65" s="173"/>
      <c r="USR65" s="173"/>
      <c r="USS65" s="173"/>
      <c r="UST65" s="173"/>
      <c r="USU65" s="173"/>
      <c r="USV65" s="173"/>
      <c r="USW65" s="173"/>
      <c r="USX65" s="173"/>
      <c r="USY65" s="173"/>
      <c r="USZ65" s="173"/>
      <c r="UTA65" s="173"/>
      <c r="UTB65" s="173"/>
      <c r="UTC65" s="173"/>
      <c r="UTD65" s="173"/>
      <c r="UTE65" s="173"/>
      <c r="UTF65" s="173"/>
      <c r="UTG65" s="173"/>
      <c r="UTH65" s="173"/>
      <c r="UTI65" s="173"/>
      <c r="UTJ65" s="173"/>
      <c r="UTK65" s="173"/>
      <c r="UTL65" s="173"/>
      <c r="UTM65" s="173"/>
      <c r="UTN65" s="173"/>
      <c r="UTO65" s="173"/>
      <c r="UTP65" s="173"/>
      <c r="UTQ65" s="173"/>
      <c r="UTR65" s="173"/>
      <c r="UTS65" s="173"/>
      <c r="UTT65" s="173"/>
      <c r="UTU65" s="173"/>
      <c r="UTV65" s="173"/>
      <c r="UTW65" s="173"/>
      <c r="UTX65" s="173"/>
      <c r="UTY65" s="173"/>
      <c r="UTZ65" s="173"/>
      <c r="UUA65" s="173"/>
      <c r="UUB65" s="173"/>
      <c r="UUC65" s="173"/>
      <c r="UUD65" s="173"/>
      <c r="UUE65" s="173"/>
      <c r="UUF65" s="173"/>
      <c r="UUG65" s="173"/>
      <c r="UUH65" s="173"/>
      <c r="UUI65" s="173"/>
      <c r="UUJ65" s="173"/>
      <c r="UUK65" s="173"/>
      <c r="UUL65" s="173"/>
      <c r="UUM65" s="173"/>
      <c r="UUN65" s="173"/>
      <c r="UUO65" s="173"/>
      <c r="UUP65" s="173"/>
      <c r="UUQ65" s="173"/>
      <c r="UUR65" s="173"/>
      <c r="UUS65" s="173"/>
      <c r="UUT65" s="173"/>
      <c r="UUU65" s="173"/>
      <c r="UUV65" s="173"/>
      <c r="UUW65" s="173"/>
      <c r="UUX65" s="173"/>
      <c r="UUY65" s="173"/>
      <c r="UUZ65" s="173"/>
      <c r="UVA65" s="173"/>
      <c r="UVB65" s="173"/>
      <c r="UVC65" s="173"/>
      <c r="UVD65" s="173"/>
      <c r="UVE65" s="173"/>
      <c r="UVF65" s="173"/>
      <c r="UVG65" s="173"/>
      <c r="UVH65" s="173"/>
      <c r="UVI65" s="173"/>
      <c r="UVJ65" s="173"/>
      <c r="UVK65" s="173"/>
      <c r="UVL65" s="173"/>
      <c r="UVM65" s="173"/>
      <c r="UVN65" s="173"/>
      <c r="UVO65" s="173"/>
      <c r="UVP65" s="173"/>
      <c r="UVQ65" s="173"/>
      <c r="UVR65" s="173"/>
      <c r="UVS65" s="173"/>
      <c r="UVT65" s="173"/>
      <c r="UVU65" s="173"/>
      <c r="UVV65" s="173"/>
      <c r="UVW65" s="173"/>
      <c r="UVX65" s="173"/>
      <c r="UVY65" s="173"/>
      <c r="UVZ65" s="173"/>
      <c r="UWA65" s="173"/>
      <c r="UWB65" s="173"/>
      <c r="UWC65" s="173"/>
      <c r="UWD65" s="173"/>
      <c r="UWE65" s="173"/>
      <c r="UWF65" s="173"/>
      <c r="UWG65" s="173"/>
      <c r="UWH65" s="173"/>
      <c r="UWI65" s="173"/>
      <c r="UWJ65" s="173"/>
      <c r="UWK65" s="173"/>
      <c r="UWL65" s="173"/>
      <c r="UWM65" s="173"/>
      <c r="UWN65" s="173"/>
      <c r="UWO65" s="173"/>
      <c r="UWP65" s="173"/>
      <c r="UWQ65" s="173"/>
      <c r="UWR65" s="173"/>
      <c r="UWS65" s="173"/>
      <c r="UWT65" s="173"/>
      <c r="UWU65" s="173"/>
      <c r="UWV65" s="173"/>
      <c r="UWW65" s="173"/>
      <c r="UWX65" s="173"/>
      <c r="UWY65" s="173"/>
      <c r="UWZ65" s="173"/>
      <c r="UXA65" s="173"/>
      <c r="UXB65" s="173"/>
      <c r="UXC65" s="173"/>
      <c r="UXD65" s="173"/>
      <c r="UXE65" s="173"/>
      <c r="UXF65" s="173"/>
      <c r="UXG65" s="173"/>
      <c r="UXH65" s="173"/>
      <c r="UXI65" s="173"/>
      <c r="UXJ65" s="173"/>
      <c r="UXK65" s="173"/>
      <c r="UXL65" s="173"/>
      <c r="UXM65" s="173"/>
      <c r="UXN65" s="173"/>
      <c r="UXO65" s="173"/>
      <c r="UXP65" s="173"/>
      <c r="UXQ65" s="173"/>
      <c r="UXR65" s="173"/>
      <c r="UXS65" s="173"/>
      <c r="UXT65" s="173"/>
      <c r="UXU65" s="173"/>
      <c r="UXV65" s="173"/>
      <c r="UXW65" s="173"/>
      <c r="UXX65" s="173"/>
      <c r="UXY65" s="173"/>
      <c r="UXZ65" s="173"/>
      <c r="UYA65" s="173"/>
      <c r="UYB65" s="173"/>
      <c r="UYC65" s="173"/>
      <c r="UYD65" s="173"/>
      <c r="UYE65" s="173"/>
      <c r="UYF65" s="173"/>
      <c r="UYG65" s="173"/>
      <c r="UYH65" s="173"/>
      <c r="UYI65" s="173"/>
      <c r="UYJ65" s="173"/>
      <c r="UYK65" s="173"/>
      <c r="UYL65" s="173"/>
      <c r="UYM65" s="173"/>
      <c r="UYN65" s="173"/>
      <c r="UYO65" s="173"/>
      <c r="UYP65" s="173"/>
      <c r="UYQ65" s="173"/>
      <c r="UYR65" s="173"/>
      <c r="UYS65" s="173"/>
      <c r="UYT65" s="173"/>
      <c r="UYU65" s="173"/>
      <c r="UYV65" s="173"/>
      <c r="UYW65" s="173"/>
      <c r="UYX65" s="173"/>
      <c r="UYY65" s="173"/>
      <c r="UYZ65" s="173"/>
      <c r="UZA65" s="173"/>
      <c r="UZB65" s="173"/>
      <c r="UZC65" s="173"/>
      <c r="UZD65" s="173"/>
      <c r="UZE65" s="173"/>
      <c r="UZF65" s="173"/>
      <c r="UZG65" s="173"/>
      <c r="UZH65" s="173"/>
      <c r="UZI65" s="173"/>
      <c r="UZJ65" s="173"/>
      <c r="UZK65" s="173"/>
      <c r="UZL65" s="173"/>
      <c r="UZM65" s="173"/>
      <c r="UZN65" s="173"/>
      <c r="UZO65" s="173"/>
      <c r="UZP65" s="173"/>
      <c r="UZQ65" s="173"/>
      <c r="UZR65" s="173"/>
      <c r="UZS65" s="173"/>
      <c r="UZT65" s="173"/>
      <c r="UZU65" s="173"/>
      <c r="UZV65" s="173"/>
      <c r="UZW65" s="173"/>
      <c r="UZX65" s="173"/>
      <c r="UZY65" s="173"/>
      <c r="UZZ65" s="173"/>
      <c r="VAA65" s="173"/>
      <c r="VAB65" s="173"/>
      <c r="VAC65" s="173"/>
      <c r="VAD65" s="173"/>
      <c r="VAE65" s="173"/>
      <c r="VAF65" s="173"/>
      <c r="VAG65" s="173"/>
      <c r="VAH65" s="173"/>
      <c r="VAI65" s="173"/>
      <c r="VAJ65" s="173"/>
      <c r="VAK65" s="173"/>
      <c r="VAL65" s="173"/>
      <c r="VAM65" s="173"/>
      <c r="VAN65" s="173"/>
      <c r="VAO65" s="173"/>
      <c r="VAP65" s="173"/>
      <c r="VAQ65" s="173"/>
      <c r="VAR65" s="173"/>
      <c r="VAS65" s="173"/>
      <c r="VAT65" s="173"/>
      <c r="VAU65" s="173"/>
      <c r="VAV65" s="173"/>
      <c r="VAW65" s="173"/>
      <c r="VAX65" s="173"/>
      <c r="VAY65" s="173"/>
      <c r="VAZ65" s="173"/>
      <c r="VBA65" s="173"/>
      <c r="VBB65" s="173"/>
      <c r="VBC65" s="173"/>
      <c r="VBD65" s="173"/>
      <c r="VBE65" s="173"/>
      <c r="VBF65" s="173"/>
      <c r="VBG65" s="173"/>
      <c r="VBH65" s="173"/>
      <c r="VBI65" s="173"/>
      <c r="VBJ65" s="173"/>
      <c r="VBK65" s="173"/>
      <c r="VBL65" s="173"/>
      <c r="VBM65" s="173"/>
      <c r="VBN65" s="173"/>
      <c r="VBO65" s="173"/>
      <c r="VBP65" s="173"/>
      <c r="VBQ65" s="173"/>
      <c r="VBR65" s="173"/>
      <c r="VBS65" s="173"/>
      <c r="VBT65" s="173"/>
      <c r="VBU65" s="173"/>
      <c r="VBV65" s="173"/>
      <c r="VBW65" s="173"/>
      <c r="VBX65" s="173"/>
      <c r="VBY65" s="173"/>
      <c r="VBZ65" s="173"/>
      <c r="VCA65" s="173"/>
      <c r="VCB65" s="173"/>
      <c r="VCC65" s="173"/>
      <c r="VCD65" s="173"/>
      <c r="VCE65" s="173"/>
      <c r="VCF65" s="173"/>
      <c r="VCG65" s="173"/>
      <c r="VCH65" s="173"/>
      <c r="VCI65" s="173"/>
      <c r="VCJ65" s="173"/>
      <c r="VCK65" s="173"/>
      <c r="VCL65" s="173"/>
      <c r="VCM65" s="173"/>
      <c r="VCN65" s="173"/>
      <c r="VCO65" s="173"/>
      <c r="VCP65" s="173"/>
      <c r="VCQ65" s="173"/>
      <c r="VCR65" s="173"/>
      <c r="VCS65" s="173"/>
      <c r="VCT65" s="173"/>
      <c r="VCU65" s="173"/>
      <c r="VCV65" s="173"/>
      <c r="VCW65" s="173"/>
      <c r="VCX65" s="173"/>
      <c r="VCY65" s="173"/>
      <c r="VCZ65" s="173"/>
      <c r="VDA65" s="173"/>
      <c r="VDB65" s="173"/>
      <c r="VDC65" s="173"/>
      <c r="VDD65" s="173"/>
      <c r="VDE65" s="173"/>
      <c r="VDF65" s="173"/>
      <c r="VDG65" s="173"/>
      <c r="VDH65" s="173"/>
      <c r="VDI65" s="173"/>
      <c r="VDJ65" s="173"/>
      <c r="VDK65" s="173"/>
      <c r="VDL65" s="173"/>
      <c r="VDM65" s="173"/>
      <c r="VDN65" s="173"/>
      <c r="VDO65" s="173"/>
      <c r="VDP65" s="173"/>
      <c r="VDQ65" s="173"/>
      <c r="VDR65" s="173"/>
      <c r="VDS65" s="173"/>
      <c r="VDT65" s="173"/>
      <c r="VDU65" s="173"/>
      <c r="VDV65" s="173"/>
      <c r="VDW65" s="173"/>
      <c r="VDX65" s="173"/>
      <c r="VDY65" s="173"/>
      <c r="VDZ65" s="173"/>
      <c r="VEA65" s="173"/>
      <c r="VEB65" s="173"/>
      <c r="VEC65" s="173"/>
      <c r="VED65" s="173"/>
      <c r="VEE65" s="173"/>
      <c r="VEF65" s="173"/>
      <c r="VEG65" s="173"/>
      <c r="VEH65" s="173"/>
      <c r="VEI65" s="173"/>
      <c r="VEJ65" s="173"/>
      <c r="VEK65" s="173"/>
      <c r="VEL65" s="173"/>
      <c r="VEM65" s="173"/>
      <c r="VEN65" s="173"/>
      <c r="VEO65" s="173"/>
      <c r="VEP65" s="173"/>
      <c r="VEQ65" s="173"/>
      <c r="VER65" s="173"/>
      <c r="VES65" s="173"/>
      <c r="VET65" s="173"/>
      <c r="VEU65" s="173"/>
      <c r="VEV65" s="173"/>
      <c r="VEW65" s="173"/>
      <c r="VEX65" s="173"/>
      <c r="VEY65" s="173"/>
      <c r="VEZ65" s="173"/>
      <c r="VFA65" s="173"/>
      <c r="VFB65" s="173"/>
      <c r="VFC65" s="173"/>
      <c r="VFD65" s="173"/>
      <c r="VFE65" s="173"/>
      <c r="VFF65" s="173"/>
      <c r="VFG65" s="173"/>
      <c r="VFH65" s="173"/>
      <c r="VFI65" s="173"/>
      <c r="VFJ65" s="173"/>
      <c r="VFK65" s="173"/>
      <c r="VFL65" s="173"/>
      <c r="VFM65" s="173"/>
      <c r="VFN65" s="173"/>
      <c r="VFO65" s="173"/>
      <c r="VFP65" s="173"/>
      <c r="VFQ65" s="173"/>
      <c r="VFR65" s="173"/>
      <c r="VFS65" s="173"/>
      <c r="VFT65" s="173"/>
      <c r="VFU65" s="173"/>
      <c r="VFV65" s="173"/>
      <c r="VFW65" s="173"/>
      <c r="VFX65" s="173"/>
      <c r="VFY65" s="173"/>
      <c r="VFZ65" s="173"/>
      <c r="VGA65" s="173"/>
      <c r="VGB65" s="173"/>
      <c r="VGC65" s="173"/>
      <c r="VGD65" s="173"/>
      <c r="VGE65" s="173"/>
      <c r="VGF65" s="173"/>
      <c r="VGG65" s="173"/>
      <c r="VGH65" s="173"/>
      <c r="VGI65" s="173"/>
      <c r="VGJ65" s="173"/>
      <c r="VGK65" s="173"/>
      <c r="VGL65" s="173"/>
      <c r="VGM65" s="173"/>
      <c r="VGN65" s="173"/>
      <c r="VGO65" s="173"/>
      <c r="VGP65" s="173"/>
      <c r="VGQ65" s="173"/>
      <c r="VGR65" s="173"/>
      <c r="VGS65" s="173"/>
      <c r="VGT65" s="173"/>
      <c r="VGU65" s="173"/>
      <c r="VGV65" s="173"/>
      <c r="VGW65" s="173"/>
      <c r="VGX65" s="173"/>
      <c r="VGY65" s="173"/>
      <c r="VGZ65" s="173"/>
      <c r="VHA65" s="173"/>
      <c r="VHB65" s="173"/>
      <c r="VHC65" s="173"/>
      <c r="VHD65" s="173"/>
      <c r="VHE65" s="173"/>
      <c r="VHF65" s="173"/>
      <c r="VHG65" s="173"/>
      <c r="VHH65" s="173"/>
      <c r="VHI65" s="173"/>
      <c r="VHJ65" s="173"/>
      <c r="VHK65" s="173"/>
      <c r="VHL65" s="173"/>
      <c r="VHM65" s="173"/>
      <c r="VHN65" s="173"/>
      <c r="VHO65" s="173"/>
      <c r="VHP65" s="173"/>
      <c r="VHQ65" s="173"/>
      <c r="VHR65" s="173"/>
      <c r="VHS65" s="173"/>
      <c r="VHT65" s="173"/>
      <c r="VHU65" s="173"/>
      <c r="VHV65" s="173"/>
      <c r="VHW65" s="173"/>
      <c r="VHX65" s="173"/>
      <c r="VHY65" s="173"/>
      <c r="VHZ65" s="173"/>
      <c r="VIA65" s="173"/>
      <c r="VIB65" s="173"/>
      <c r="VIC65" s="173"/>
      <c r="VID65" s="173"/>
      <c r="VIE65" s="173"/>
      <c r="VIF65" s="173"/>
      <c r="VIG65" s="173"/>
      <c r="VIH65" s="173"/>
      <c r="VII65" s="173"/>
      <c r="VIJ65" s="173"/>
      <c r="VIK65" s="173"/>
      <c r="VIL65" s="173"/>
      <c r="VIM65" s="173"/>
      <c r="VIN65" s="173"/>
      <c r="VIO65" s="173"/>
      <c r="VIP65" s="173"/>
      <c r="VIQ65" s="173"/>
      <c r="VIR65" s="173"/>
      <c r="VIS65" s="173"/>
      <c r="VIT65" s="173"/>
      <c r="VIU65" s="173"/>
      <c r="VIV65" s="173"/>
      <c r="VIW65" s="173"/>
      <c r="VIX65" s="173"/>
      <c r="VIY65" s="173"/>
      <c r="VIZ65" s="173"/>
      <c r="VJA65" s="173"/>
      <c r="VJB65" s="173"/>
      <c r="VJC65" s="173"/>
      <c r="VJD65" s="173"/>
      <c r="VJE65" s="173"/>
      <c r="VJF65" s="173"/>
      <c r="VJG65" s="173"/>
      <c r="VJH65" s="173"/>
      <c r="VJI65" s="173"/>
      <c r="VJJ65" s="173"/>
      <c r="VJK65" s="173"/>
      <c r="VJL65" s="173"/>
      <c r="VJM65" s="173"/>
      <c r="VJN65" s="173"/>
      <c r="VJO65" s="173"/>
      <c r="VJP65" s="173"/>
      <c r="VJQ65" s="173"/>
      <c r="VJR65" s="173"/>
      <c r="VJS65" s="173"/>
      <c r="VJT65" s="173"/>
      <c r="VJU65" s="173"/>
      <c r="VJV65" s="173"/>
      <c r="VJW65" s="173"/>
      <c r="VJX65" s="173"/>
      <c r="VJY65" s="173"/>
      <c r="VJZ65" s="173"/>
      <c r="VKA65" s="173"/>
      <c r="VKB65" s="173"/>
      <c r="VKC65" s="173"/>
      <c r="VKD65" s="173"/>
      <c r="VKE65" s="173"/>
      <c r="VKF65" s="173"/>
      <c r="VKG65" s="173"/>
      <c r="VKH65" s="173"/>
      <c r="VKI65" s="173"/>
      <c r="VKJ65" s="173"/>
      <c r="VKK65" s="173"/>
      <c r="VKL65" s="173"/>
      <c r="VKM65" s="173"/>
      <c r="VKN65" s="173"/>
      <c r="VKO65" s="173"/>
      <c r="VKP65" s="173"/>
      <c r="VKQ65" s="173"/>
      <c r="VKR65" s="173"/>
      <c r="VKS65" s="173"/>
      <c r="VKT65" s="173"/>
      <c r="VKU65" s="173"/>
      <c r="VKV65" s="173"/>
      <c r="VKW65" s="173"/>
      <c r="VKX65" s="173"/>
      <c r="VKY65" s="173"/>
      <c r="VKZ65" s="173"/>
      <c r="VLA65" s="173"/>
      <c r="VLB65" s="173"/>
      <c r="VLC65" s="173"/>
      <c r="VLD65" s="173"/>
      <c r="VLE65" s="173"/>
      <c r="VLF65" s="173"/>
      <c r="VLG65" s="173"/>
      <c r="VLH65" s="173"/>
      <c r="VLI65" s="173"/>
      <c r="VLJ65" s="173"/>
      <c r="VLK65" s="173"/>
      <c r="VLL65" s="173"/>
      <c r="VLM65" s="173"/>
      <c r="VLN65" s="173"/>
      <c r="VLO65" s="173"/>
      <c r="VLP65" s="173"/>
      <c r="VLQ65" s="173"/>
      <c r="VLR65" s="173"/>
      <c r="VLS65" s="173"/>
      <c r="VLT65" s="173"/>
      <c r="VLU65" s="173"/>
      <c r="VLV65" s="173"/>
      <c r="VLW65" s="173"/>
      <c r="VLX65" s="173"/>
      <c r="VLY65" s="173"/>
      <c r="VLZ65" s="173"/>
      <c r="VMA65" s="173"/>
      <c r="VMB65" s="173"/>
      <c r="VMC65" s="173"/>
      <c r="VMD65" s="173"/>
      <c r="VME65" s="173"/>
      <c r="VMF65" s="173"/>
      <c r="VMG65" s="173"/>
      <c r="VMH65" s="173"/>
      <c r="VMI65" s="173"/>
      <c r="VMJ65" s="173"/>
      <c r="VMK65" s="173"/>
      <c r="VML65" s="173"/>
      <c r="VMM65" s="173"/>
      <c r="VMN65" s="173"/>
      <c r="VMO65" s="173"/>
      <c r="VMP65" s="173"/>
      <c r="VMQ65" s="173"/>
      <c r="VMR65" s="173"/>
      <c r="VMS65" s="173"/>
      <c r="VMT65" s="173"/>
      <c r="VMU65" s="173"/>
      <c r="VMV65" s="173"/>
      <c r="VMW65" s="173"/>
      <c r="VMX65" s="173"/>
      <c r="VMY65" s="173"/>
      <c r="VMZ65" s="173"/>
      <c r="VNA65" s="173"/>
      <c r="VNB65" s="173"/>
      <c r="VNC65" s="173"/>
      <c r="VND65" s="173"/>
      <c r="VNE65" s="173"/>
      <c r="VNF65" s="173"/>
      <c r="VNG65" s="173"/>
      <c r="VNH65" s="173"/>
      <c r="VNI65" s="173"/>
      <c r="VNJ65" s="173"/>
      <c r="VNK65" s="173"/>
      <c r="VNL65" s="173"/>
      <c r="VNM65" s="173"/>
      <c r="VNN65" s="173"/>
      <c r="VNO65" s="173"/>
      <c r="VNP65" s="173"/>
      <c r="VNQ65" s="173"/>
      <c r="VNR65" s="173"/>
      <c r="VNS65" s="173"/>
      <c r="VNT65" s="173"/>
      <c r="VNU65" s="173"/>
      <c r="VNV65" s="173"/>
      <c r="VNW65" s="173"/>
      <c r="VNX65" s="173"/>
      <c r="VNY65" s="173"/>
      <c r="VNZ65" s="173"/>
      <c r="VOA65" s="173"/>
      <c r="VOB65" s="173"/>
      <c r="VOC65" s="173"/>
      <c r="VOD65" s="173"/>
      <c r="VOE65" s="173"/>
      <c r="VOF65" s="173"/>
      <c r="VOG65" s="173"/>
      <c r="VOH65" s="173"/>
      <c r="VOI65" s="173"/>
      <c r="VOJ65" s="173"/>
      <c r="VOK65" s="173"/>
      <c r="VOL65" s="173"/>
      <c r="VOM65" s="173"/>
      <c r="VON65" s="173"/>
      <c r="VOO65" s="173"/>
      <c r="VOP65" s="173"/>
      <c r="VOQ65" s="173"/>
      <c r="VOR65" s="173"/>
      <c r="VOS65" s="173"/>
      <c r="VOT65" s="173"/>
      <c r="VOU65" s="173"/>
      <c r="VOV65" s="173"/>
      <c r="VOW65" s="173"/>
      <c r="VOX65" s="173"/>
      <c r="VOY65" s="173"/>
      <c r="VOZ65" s="173"/>
      <c r="VPA65" s="173"/>
      <c r="VPB65" s="173"/>
      <c r="VPC65" s="173"/>
      <c r="VPD65" s="173"/>
      <c r="VPE65" s="173"/>
      <c r="VPF65" s="173"/>
      <c r="VPG65" s="173"/>
      <c r="VPH65" s="173"/>
      <c r="VPI65" s="173"/>
      <c r="VPJ65" s="173"/>
      <c r="VPK65" s="173"/>
      <c r="VPL65" s="173"/>
      <c r="VPM65" s="173"/>
      <c r="VPN65" s="173"/>
      <c r="VPO65" s="173"/>
      <c r="VPP65" s="173"/>
      <c r="VPQ65" s="173"/>
      <c r="VPR65" s="173"/>
      <c r="VPS65" s="173"/>
      <c r="VPT65" s="173"/>
      <c r="VPU65" s="173"/>
      <c r="VPV65" s="173"/>
      <c r="VPW65" s="173"/>
      <c r="VPX65" s="173"/>
      <c r="VPY65" s="173"/>
      <c r="VPZ65" s="173"/>
      <c r="VQA65" s="173"/>
      <c r="VQB65" s="173"/>
      <c r="VQC65" s="173"/>
      <c r="VQD65" s="173"/>
      <c r="VQE65" s="173"/>
      <c r="VQF65" s="173"/>
      <c r="VQG65" s="173"/>
      <c r="VQH65" s="173"/>
      <c r="VQI65" s="173"/>
      <c r="VQJ65" s="173"/>
      <c r="VQK65" s="173"/>
      <c r="VQL65" s="173"/>
      <c r="VQM65" s="173"/>
      <c r="VQN65" s="173"/>
      <c r="VQO65" s="173"/>
      <c r="VQP65" s="173"/>
      <c r="VQQ65" s="173"/>
      <c r="VQR65" s="173"/>
      <c r="VQS65" s="173"/>
      <c r="VQT65" s="173"/>
      <c r="VQU65" s="173"/>
      <c r="VQV65" s="173"/>
      <c r="VQW65" s="173"/>
      <c r="VQX65" s="173"/>
      <c r="VQY65" s="173"/>
      <c r="VQZ65" s="173"/>
      <c r="VRA65" s="173"/>
      <c r="VRB65" s="173"/>
      <c r="VRC65" s="173"/>
      <c r="VRD65" s="173"/>
      <c r="VRE65" s="173"/>
      <c r="VRF65" s="173"/>
      <c r="VRG65" s="173"/>
      <c r="VRH65" s="173"/>
      <c r="VRI65" s="173"/>
      <c r="VRJ65" s="173"/>
      <c r="VRK65" s="173"/>
      <c r="VRL65" s="173"/>
      <c r="VRM65" s="173"/>
      <c r="VRN65" s="173"/>
      <c r="VRO65" s="173"/>
      <c r="VRP65" s="173"/>
      <c r="VRQ65" s="173"/>
      <c r="VRR65" s="173"/>
      <c r="VRS65" s="173"/>
      <c r="VRT65" s="173"/>
      <c r="VRU65" s="173"/>
      <c r="VRV65" s="173"/>
      <c r="VRW65" s="173"/>
      <c r="VRX65" s="173"/>
      <c r="VRY65" s="173"/>
      <c r="VRZ65" s="173"/>
      <c r="VSA65" s="173"/>
      <c r="VSB65" s="173"/>
      <c r="VSC65" s="173"/>
      <c r="VSD65" s="173"/>
      <c r="VSE65" s="173"/>
      <c r="VSF65" s="173"/>
      <c r="VSG65" s="173"/>
      <c r="VSH65" s="173"/>
      <c r="VSI65" s="173"/>
      <c r="VSJ65" s="173"/>
      <c r="VSK65" s="173"/>
      <c r="VSL65" s="173"/>
      <c r="VSM65" s="173"/>
      <c r="VSN65" s="173"/>
      <c r="VSO65" s="173"/>
      <c r="VSP65" s="173"/>
      <c r="VSQ65" s="173"/>
      <c r="VSR65" s="173"/>
      <c r="VSS65" s="173"/>
      <c r="VST65" s="173"/>
      <c r="VSU65" s="173"/>
      <c r="VSV65" s="173"/>
      <c r="VSW65" s="173"/>
      <c r="VSX65" s="173"/>
      <c r="VSY65" s="173"/>
      <c r="VSZ65" s="173"/>
      <c r="VTA65" s="173"/>
      <c r="VTB65" s="173"/>
      <c r="VTC65" s="173"/>
      <c r="VTD65" s="173"/>
      <c r="VTE65" s="173"/>
      <c r="VTF65" s="173"/>
      <c r="VTG65" s="173"/>
      <c r="VTH65" s="173"/>
      <c r="VTI65" s="173"/>
      <c r="VTJ65" s="173"/>
      <c r="VTK65" s="173"/>
      <c r="VTL65" s="173"/>
      <c r="VTM65" s="173"/>
      <c r="VTN65" s="173"/>
      <c r="VTO65" s="173"/>
      <c r="VTP65" s="173"/>
      <c r="VTQ65" s="173"/>
      <c r="VTR65" s="173"/>
      <c r="VTS65" s="173"/>
      <c r="VTT65" s="173"/>
      <c r="VTU65" s="173"/>
      <c r="VTV65" s="173"/>
      <c r="VTW65" s="173"/>
      <c r="VTX65" s="173"/>
      <c r="VTY65" s="173"/>
      <c r="VTZ65" s="173"/>
      <c r="VUA65" s="173"/>
      <c r="VUB65" s="173"/>
      <c r="VUC65" s="173"/>
      <c r="VUD65" s="173"/>
      <c r="VUE65" s="173"/>
      <c r="VUF65" s="173"/>
      <c r="VUG65" s="173"/>
      <c r="VUH65" s="173"/>
      <c r="VUI65" s="173"/>
      <c r="VUJ65" s="173"/>
      <c r="VUK65" s="173"/>
      <c r="VUL65" s="173"/>
      <c r="VUM65" s="173"/>
      <c r="VUN65" s="173"/>
      <c r="VUO65" s="173"/>
      <c r="VUP65" s="173"/>
      <c r="VUQ65" s="173"/>
      <c r="VUR65" s="173"/>
      <c r="VUS65" s="173"/>
      <c r="VUT65" s="173"/>
      <c r="VUU65" s="173"/>
      <c r="VUV65" s="173"/>
      <c r="VUW65" s="173"/>
      <c r="VUX65" s="173"/>
      <c r="VUY65" s="173"/>
      <c r="VUZ65" s="173"/>
      <c r="VVA65" s="173"/>
      <c r="VVB65" s="173"/>
      <c r="VVC65" s="173"/>
      <c r="VVD65" s="173"/>
      <c r="VVE65" s="173"/>
      <c r="VVF65" s="173"/>
      <c r="VVG65" s="173"/>
      <c r="VVH65" s="173"/>
      <c r="VVI65" s="173"/>
      <c r="VVJ65" s="173"/>
      <c r="VVK65" s="173"/>
      <c r="VVL65" s="173"/>
      <c r="VVM65" s="173"/>
      <c r="VVN65" s="173"/>
      <c r="VVO65" s="173"/>
      <c r="VVP65" s="173"/>
      <c r="VVQ65" s="173"/>
      <c r="VVR65" s="173"/>
      <c r="VVS65" s="173"/>
      <c r="VVT65" s="173"/>
      <c r="VVU65" s="173"/>
      <c r="VVV65" s="173"/>
      <c r="VVW65" s="173"/>
      <c r="VVX65" s="173"/>
      <c r="VVY65" s="173"/>
      <c r="VVZ65" s="173"/>
      <c r="VWA65" s="173"/>
      <c r="VWB65" s="173"/>
      <c r="VWC65" s="173"/>
      <c r="VWD65" s="173"/>
      <c r="VWE65" s="173"/>
      <c r="VWF65" s="173"/>
      <c r="VWG65" s="173"/>
      <c r="VWH65" s="173"/>
      <c r="VWI65" s="173"/>
      <c r="VWJ65" s="173"/>
      <c r="VWK65" s="173"/>
      <c r="VWL65" s="173"/>
      <c r="VWM65" s="173"/>
      <c r="VWN65" s="173"/>
      <c r="VWO65" s="173"/>
      <c r="VWP65" s="173"/>
      <c r="VWQ65" s="173"/>
      <c r="VWR65" s="173"/>
      <c r="VWS65" s="173"/>
      <c r="VWT65" s="173"/>
      <c r="VWU65" s="173"/>
      <c r="VWV65" s="173"/>
      <c r="VWW65" s="173"/>
      <c r="VWX65" s="173"/>
      <c r="VWY65" s="173"/>
      <c r="VWZ65" s="173"/>
      <c r="VXA65" s="173"/>
      <c r="VXB65" s="173"/>
      <c r="VXC65" s="173"/>
      <c r="VXD65" s="173"/>
      <c r="VXE65" s="173"/>
      <c r="VXF65" s="173"/>
      <c r="VXG65" s="173"/>
      <c r="VXH65" s="173"/>
      <c r="VXI65" s="173"/>
      <c r="VXJ65" s="173"/>
      <c r="VXK65" s="173"/>
      <c r="VXL65" s="173"/>
      <c r="VXM65" s="173"/>
      <c r="VXN65" s="173"/>
      <c r="VXO65" s="173"/>
      <c r="VXP65" s="173"/>
      <c r="VXQ65" s="173"/>
      <c r="VXR65" s="173"/>
      <c r="VXS65" s="173"/>
      <c r="VXT65" s="173"/>
      <c r="VXU65" s="173"/>
      <c r="VXV65" s="173"/>
      <c r="VXW65" s="173"/>
      <c r="VXX65" s="173"/>
      <c r="VXY65" s="173"/>
      <c r="VXZ65" s="173"/>
      <c r="VYA65" s="173"/>
      <c r="VYB65" s="173"/>
      <c r="VYC65" s="173"/>
      <c r="VYD65" s="173"/>
      <c r="VYE65" s="173"/>
      <c r="VYF65" s="173"/>
      <c r="VYG65" s="173"/>
      <c r="VYH65" s="173"/>
      <c r="VYI65" s="173"/>
      <c r="VYJ65" s="173"/>
      <c r="VYK65" s="173"/>
      <c r="VYL65" s="173"/>
      <c r="VYM65" s="173"/>
      <c r="VYN65" s="173"/>
      <c r="VYO65" s="173"/>
      <c r="VYP65" s="173"/>
      <c r="VYQ65" s="173"/>
      <c r="VYR65" s="173"/>
      <c r="VYS65" s="173"/>
      <c r="VYT65" s="173"/>
      <c r="VYU65" s="173"/>
      <c r="VYV65" s="173"/>
      <c r="VYW65" s="173"/>
      <c r="VYX65" s="173"/>
      <c r="VYY65" s="173"/>
      <c r="VYZ65" s="173"/>
      <c r="VZA65" s="173"/>
      <c r="VZB65" s="173"/>
      <c r="VZC65" s="173"/>
      <c r="VZD65" s="173"/>
      <c r="VZE65" s="173"/>
      <c r="VZF65" s="173"/>
      <c r="VZG65" s="173"/>
      <c r="VZH65" s="173"/>
      <c r="VZI65" s="173"/>
      <c r="VZJ65" s="173"/>
      <c r="VZK65" s="173"/>
      <c r="VZL65" s="173"/>
      <c r="VZM65" s="173"/>
      <c r="VZN65" s="173"/>
      <c r="VZO65" s="173"/>
      <c r="VZP65" s="173"/>
      <c r="VZQ65" s="173"/>
      <c r="VZR65" s="173"/>
      <c r="VZS65" s="173"/>
      <c r="VZT65" s="173"/>
      <c r="VZU65" s="173"/>
      <c r="VZV65" s="173"/>
      <c r="VZW65" s="173"/>
      <c r="VZX65" s="173"/>
      <c r="VZY65" s="173"/>
      <c r="VZZ65" s="173"/>
      <c r="WAA65" s="173"/>
      <c r="WAB65" s="173"/>
      <c r="WAC65" s="173"/>
      <c r="WAD65" s="173"/>
      <c r="WAE65" s="173"/>
      <c r="WAF65" s="173"/>
      <c r="WAG65" s="173"/>
      <c r="WAH65" s="173"/>
      <c r="WAI65" s="173"/>
      <c r="WAJ65" s="173"/>
      <c r="WAK65" s="173"/>
      <c r="WAL65" s="173"/>
      <c r="WAM65" s="173"/>
      <c r="WAN65" s="173"/>
      <c r="WAO65" s="173"/>
      <c r="WAP65" s="173"/>
      <c r="WAQ65" s="173"/>
      <c r="WAR65" s="173"/>
      <c r="WAS65" s="173"/>
      <c r="WAT65" s="173"/>
      <c r="WAU65" s="173"/>
      <c r="WAV65" s="173"/>
      <c r="WAW65" s="173"/>
      <c r="WAX65" s="173"/>
      <c r="WAY65" s="173"/>
      <c r="WAZ65" s="173"/>
      <c r="WBA65" s="173"/>
      <c r="WBB65" s="173"/>
      <c r="WBC65" s="173"/>
      <c r="WBD65" s="173"/>
      <c r="WBE65" s="173"/>
      <c r="WBF65" s="173"/>
      <c r="WBG65" s="173"/>
      <c r="WBH65" s="173"/>
      <c r="WBI65" s="173"/>
      <c r="WBJ65" s="173"/>
      <c r="WBK65" s="173"/>
      <c r="WBL65" s="173"/>
      <c r="WBM65" s="173"/>
      <c r="WBN65" s="173"/>
      <c r="WBO65" s="173"/>
      <c r="WBP65" s="173"/>
      <c r="WBQ65" s="173"/>
      <c r="WBR65" s="173"/>
      <c r="WBS65" s="173"/>
      <c r="WBT65" s="173"/>
      <c r="WBU65" s="173"/>
      <c r="WBV65" s="173"/>
      <c r="WBW65" s="173"/>
      <c r="WBX65" s="173"/>
      <c r="WBY65" s="173"/>
      <c r="WBZ65" s="173"/>
      <c r="WCA65" s="173"/>
      <c r="WCB65" s="173"/>
      <c r="WCC65" s="173"/>
      <c r="WCD65" s="173"/>
      <c r="WCE65" s="173"/>
      <c r="WCF65" s="173"/>
      <c r="WCG65" s="173"/>
      <c r="WCH65" s="173"/>
      <c r="WCI65" s="173"/>
      <c r="WCJ65" s="173"/>
      <c r="WCK65" s="173"/>
      <c r="WCL65" s="173"/>
      <c r="WCM65" s="173"/>
      <c r="WCN65" s="173"/>
      <c r="WCO65" s="173"/>
      <c r="WCP65" s="173"/>
      <c r="WCQ65" s="173"/>
      <c r="WCR65" s="173"/>
      <c r="WCS65" s="173"/>
      <c r="WCT65" s="173"/>
      <c r="WCU65" s="173"/>
      <c r="WCV65" s="173"/>
      <c r="WCW65" s="173"/>
      <c r="WCX65" s="173"/>
      <c r="WCY65" s="173"/>
      <c r="WCZ65" s="173"/>
      <c r="WDA65" s="173"/>
      <c r="WDB65" s="173"/>
      <c r="WDC65" s="173"/>
      <c r="WDD65" s="173"/>
      <c r="WDE65" s="173"/>
      <c r="WDF65" s="173"/>
      <c r="WDG65" s="173"/>
      <c r="WDH65" s="173"/>
      <c r="WDI65" s="173"/>
      <c r="WDJ65" s="173"/>
      <c r="WDK65" s="173"/>
      <c r="WDL65" s="173"/>
      <c r="WDM65" s="173"/>
      <c r="WDN65" s="173"/>
      <c r="WDO65" s="173"/>
      <c r="WDP65" s="173"/>
      <c r="WDQ65" s="173"/>
      <c r="WDR65" s="173"/>
      <c r="WDS65" s="173"/>
      <c r="WDT65" s="173"/>
      <c r="WDU65" s="173"/>
      <c r="WDV65" s="173"/>
      <c r="WDW65" s="173"/>
      <c r="WDX65" s="173"/>
      <c r="WDY65" s="173"/>
      <c r="WDZ65" s="173"/>
      <c r="WEA65" s="173"/>
      <c r="WEB65" s="173"/>
      <c r="WEC65" s="173"/>
      <c r="WED65" s="173"/>
      <c r="WEE65" s="173"/>
      <c r="WEF65" s="173"/>
      <c r="WEG65" s="173"/>
      <c r="WEH65" s="173"/>
      <c r="WEI65" s="173"/>
      <c r="WEJ65" s="173"/>
      <c r="WEK65" s="173"/>
      <c r="WEL65" s="173"/>
      <c r="WEM65" s="173"/>
      <c r="WEN65" s="173"/>
      <c r="WEO65" s="173"/>
      <c r="WEP65" s="173"/>
      <c r="WEQ65" s="173"/>
      <c r="WER65" s="173"/>
      <c r="WES65" s="173"/>
      <c r="WET65" s="173"/>
      <c r="WEU65" s="173"/>
      <c r="WEV65" s="173"/>
      <c r="WEW65" s="173"/>
      <c r="WEX65" s="173"/>
      <c r="WEY65" s="173"/>
      <c r="WEZ65" s="173"/>
      <c r="WFA65" s="173"/>
      <c r="WFB65" s="173"/>
      <c r="WFC65" s="173"/>
      <c r="WFD65" s="173"/>
      <c r="WFE65" s="173"/>
      <c r="WFF65" s="173"/>
      <c r="WFG65" s="173"/>
      <c r="WFH65" s="173"/>
      <c r="WFI65" s="173"/>
      <c r="WFJ65" s="173"/>
      <c r="WFK65" s="173"/>
      <c r="WFL65" s="173"/>
      <c r="WFM65" s="173"/>
      <c r="WFN65" s="173"/>
      <c r="WFO65" s="173"/>
      <c r="WFP65" s="173"/>
      <c r="WFQ65" s="173"/>
      <c r="WFR65" s="173"/>
      <c r="WFS65" s="173"/>
      <c r="WFT65" s="173"/>
      <c r="WFU65" s="173"/>
      <c r="WFV65" s="173"/>
      <c r="WFW65" s="173"/>
      <c r="WFX65" s="173"/>
      <c r="WFY65" s="173"/>
      <c r="WFZ65" s="173"/>
      <c r="WGA65" s="173"/>
      <c r="WGB65" s="173"/>
      <c r="WGC65" s="173"/>
      <c r="WGD65" s="173"/>
      <c r="WGE65" s="173"/>
      <c r="WGF65" s="173"/>
      <c r="WGG65" s="173"/>
      <c r="WGH65" s="173"/>
      <c r="WGI65" s="173"/>
      <c r="WGJ65" s="173"/>
      <c r="WGK65" s="173"/>
      <c r="WGL65" s="173"/>
      <c r="WGM65" s="173"/>
      <c r="WGN65" s="173"/>
      <c r="WGO65" s="173"/>
      <c r="WGP65" s="173"/>
      <c r="WGQ65" s="173"/>
      <c r="WGR65" s="173"/>
      <c r="WGS65" s="173"/>
      <c r="WGT65" s="173"/>
      <c r="WGU65" s="173"/>
      <c r="WGV65" s="173"/>
      <c r="WGW65" s="173"/>
      <c r="WGX65" s="173"/>
      <c r="WGY65" s="173"/>
      <c r="WGZ65" s="173"/>
      <c r="WHA65" s="173"/>
      <c r="WHB65" s="173"/>
      <c r="WHC65" s="173"/>
      <c r="WHD65" s="173"/>
      <c r="WHE65" s="173"/>
      <c r="WHF65" s="173"/>
      <c r="WHG65" s="173"/>
      <c r="WHH65" s="173"/>
      <c r="WHI65" s="173"/>
      <c r="WHJ65" s="173"/>
      <c r="WHK65" s="173"/>
      <c r="WHL65" s="173"/>
      <c r="WHM65" s="173"/>
      <c r="WHN65" s="173"/>
      <c r="WHO65" s="173"/>
      <c r="WHP65" s="173"/>
      <c r="WHQ65" s="173"/>
      <c r="WHR65" s="173"/>
      <c r="WHS65" s="173"/>
      <c r="WHT65" s="173"/>
      <c r="WHU65" s="173"/>
      <c r="WHV65" s="173"/>
      <c r="WHW65" s="173"/>
      <c r="WHX65" s="173"/>
      <c r="WHY65" s="173"/>
      <c r="WHZ65" s="173"/>
      <c r="WIA65" s="173"/>
      <c r="WIB65" s="173"/>
      <c r="WIC65" s="173"/>
      <c r="WID65" s="173"/>
      <c r="WIE65" s="173"/>
      <c r="WIF65" s="173"/>
      <c r="WIG65" s="173"/>
      <c r="WIH65" s="173"/>
      <c r="WII65" s="173"/>
      <c r="WIJ65" s="173"/>
      <c r="WIK65" s="173"/>
      <c r="WIL65" s="173"/>
      <c r="WIM65" s="173"/>
      <c r="WIN65" s="173"/>
      <c r="WIO65" s="173"/>
      <c r="WIP65" s="173"/>
      <c r="WIQ65" s="173"/>
      <c r="WIR65" s="173"/>
      <c r="WIS65" s="173"/>
      <c r="WIT65" s="173"/>
      <c r="WIU65" s="173"/>
      <c r="WIV65" s="173"/>
      <c r="WIW65" s="173"/>
      <c r="WIX65" s="173"/>
      <c r="WIY65" s="173"/>
      <c r="WIZ65" s="173"/>
      <c r="WJA65" s="173"/>
      <c r="WJB65" s="173"/>
      <c r="WJC65" s="173"/>
      <c r="WJD65" s="173"/>
      <c r="WJE65" s="173"/>
      <c r="WJF65" s="173"/>
      <c r="WJG65" s="173"/>
      <c r="WJH65" s="173"/>
      <c r="WJI65" s="173"/>
      <c r="WJJ65" s="173"/>
      <c r="WJK65" s="173"/>
      <c r="WJL65" s="173"/>
      <c r="WJM65" s="173"/>
      <c r="WJN65" s="173"/>
      <c r="WJO65" s="173"/>
      <c r="WJP65" s="173"/>
      <c r="WJQ65" s="173"/>
      <c r="WJR65" s="173"/>
      <c r="WJS65" s="173"/>
      <c r="WJT65" s="173"/>
      <c r="WJU65" s="173"/>
      <c r="WJV65" s="173"/>
      <c r="WJW65" s="173"/>
      <c r="WJX65" s="173"/>
      <c r="WJY65" s="173"/>
      <c r="WJZ65" s="173"/>
      <c r="WKA65" s="173"/>
      <c r="WKB65" s="173"/>
      <c r="WKC65" s="173"/>
      <c r="WKD65" s="173"/>
      <c r="WKE65" s="173"/>
      <c r="WKF65" s="173"/>
      <c r="WKG65" s="173"/>
      <c r="WKH65" s="173"/>
      <c r="WKI65" s="173"/>
      <c r="WKJ65" s="173"/>
      <c r="WKK65" s="173"/>
      <c r="WKL65" s="173"/>
      <c r="WKM65" s="173"/>
      <c r="WKN65" s="173"/>
      <c r="WKO65" s="173"/>
      <c r="WKP65" s="173"/>
      <c r="WKQ65" s="173"/>
      <c r="WKR65" s="173"/>
      <c r="WKS65" s="173"/>
      <c r="WKT65" s="173"/>
      <c r="WKU65" s="173"/>
      <c r="WKV65" s="173"/>
      <c r="WKW65" s="173"/>
      <c r="WKX65" s="173"/>
      <c r="WKY65" s="173"/>
      <c r="WKZ65" s="173"/>
      <c r="WLA65" s="173"/>
      <c r="WLB65" s="173"/>
      <c r="WLC65" s="173"/>
      <c r="WLD65" s="173"/>
      <c r="WLE65" s="173"/>
      <c r="WLF65" s="173"/>
      <c r="WLG65" s="173"/>
      <c r="WLH65" s="173"/>
      <c r="WLI65" s="173"/>
      <c r="WLJ65" s="173"/>
      <c r="WLK65" s="173"/>
      <c r="WLL65" s="173"/>
      <c r="WLM65" s="173"/>
      <c r="WLN65" s="173"/>
      <c r="WLO65" s="173"/>
      <c r="WLP65" s="173"/>
      <c r="WLQ65" s="173"/>
      <c r="WLR65" s="173"/>
      <c r="WLS65" s="173"/>
      <c r="WLT65" s="173"/>
      <c r="WLU65" s="173"/>
      <c r="WLV65" s="173"/>
      <c r="WLW65" s="173"/>
      <c r="WLX65" s="173"/>
      <c r="WLY65" s="173"/>
      <c r="WLZ65" s="173"/>
      <c r="WMA65" s="173"/>
      <c r="WMB65" s="173"/>
      <c r="WMC65" s="173"/>
      <c r="WMD65" s="173"/>
      <c r="WME65" s="173"/>
      <c r="WMF65" s="173"/>
      <c r="WMG65" s="173"/>
      <c r="WMH65" s="173"/>
      <c r="WMI65" s="173"/>
      <c r="WMJ65" s="173"/>
      <c r="WMK65" s="173"/>
      <c r="WML65" s="173"/>
      <c r="WMM65" s="173"/>
      <c r="WMN65" s="173"/>
      <c r="WMO65" s="173"/>
      <c r="WMP65" s="173"/>
      <c r="WMQ65" s="173"/>
      <c r="WMR65" s="173"/>
      <c r="WMS65" s="173"/>
      <c r="WMT65" s="173"/>
      <c r="WMU65" s="173"/>
      <c r="WMV65" s="173"/>
      <c r="WMW65" s="173"/>
      <c r="WMX65" s="173"/>
      <c r="WMY65" s="173"/>
      <c r="WMZ65" s="173"/>
      <c r="WNA65" s="173"/>
      <c r="WNB65" s="173"/>
      <c r="WNC65" s="173"/>
      <c r="WND65" s="173"/>
      <c r="WNE65" s="173"/>
      <c r="WNF65" s="173"/>
      <c r="WNG65" s="173"/>
      <c r="WNH65" s="173"/>
      <c r="WNI65" s="173"/>
      <c r="WNJ65" s="173"/>
      <c r="WNK65" s="173"/>
      <c r="WNL65" s="173"/>
      <c r="WNM65" s="173"/>
      <c r="WNN65" s="173"/>
      <c r="WNO65" s="173"/>
      <c r="WNP65" s="173"/>
      <c r="WNQ65" s="173"/>
      <c r="WNR65" s="173"/>
      <c r="WNS65" s="173"/>
      <c r="WNT65" s="173"/>
      <c r="WNU65" s="173"/>
      <c r="WNV65" s="173"/>
      <c r="WNW65" s="173"/>
      <c r="WNX65" s="173"/>
      <c r="WNY65" s="173"/>
      <c r="WNZ65" s="173"/>
      <c r="WOA65" s="173"/>
      <c r="WOB65" s="173"/>
      <c r="WOC65" s="173"/>
      <c r="WOD65" s="173"/>
      <c r="WOE65" s="173"/>
      <c r="WOF65" s="173"/>
      <c r="WOG65" s="173"/>
      <c r="WOH65" s="173"/>
      <c r="WOI65" s="173"/>
      <c r="WOJ65" s="173"/>
      <c r="WOK65" s="173"/>
      <c r="WOL65" s="173"/>
      <c r="WOM65" s="173"/>
      <c r="WON65" s="173"/>
      <c r="WOO65" s="173"/>
      <c r="WOP65" s="173"/>
      <c r="WOQ65" s="173"/>
      <c r="WOR65" s="173"/>
      <c r="WOS65" s="173"/>
      <c r="WOT65" s="173"/>
      <c r="WOU65" s="173"/>
      <c r="WOV65" s="173"/>
      <c r="WOW65" s="173"/>
      <c r="WOX65" s="173"/>
      <c r="WOY65" s="173"/>
      <c r="WOZ65" s="173"/>
      <c r="WPA65" s="173"/>
      <c r="WPB65" s="173"/>
      <c r="WPC65" s="173"/>
      <c r="WPD65" s="173"/>
      <c r="WPE65" s="173"/>
      <c r="WPF65" s="173"/>
      <c r="WPG65" s="173"/>
      <c r="WPH65" s="173"/>
      <c r="WPI65" s="173"/>
      <c r="WPJ65" s="173"/>
      <c r="WPK65" s="173"/>
      <c r="WPL65" s="173"/>
      <c r="WPM65" s="173"/>
      <c r="WPN65" s="173"/>
      <c r="WPO65" s="173"/>
      <c r="WPP65" s="173"/>
      <c r="WPQ65" s="173"/>
      <c r="WPR65" s="173"/>
      <c r="WPS65" s="173"/>
      <c r="WPT65" s="173"/>
      <c r="WPU65" s="173"/>
      <c r="WPV65" s="173"/>
      <c r="WPW65" s="173"/>
      <c r="WPX65" s="173"/>
      <c r="WPY65" s="173"/>
      <c r="WPZ65" s="173"/>
      <c r="WQA65" s="173"/>
      <c r="WQB65" s="173"/>
      <c r="WQC65" s="173"/>
      <c r="WQD65" s="173"/>
      <c r="WQE65" s="173"/>
      <c r="WQF65" s="173"/>
      <c r="WQG65" s="173"/>
      <c r="WQH65" s="173"/>
      <c r="WQI65" s="173"/>
      <c r="WQJ65" s="173"/>
      <c r="WQK65" s="173"/>
      <c r="WQL65" s="173"/>
      <c r="WQM65" s="173"/>
      <c r="WQN65" s="173"/>
      <c r="WQO65" s="173"/>
      <c r="WQP65" s="173"/>
      <c r="WQQ65" s="173"/>
      <c r="WQR65" s="173"/>
      <c r="WQS65" s="173"/>
      <c r="WQT65" s="173"/>
      <c r="WQU65" s="173"/>
      <c r="WQV65" s="173"/>
      <c r="WQW65" s="173"/>
      <c r="WQX65" s="173"/>
      <c r="WQY65" s="173"/>
      <c r="WQZ65" s="173"/>
      <c r="WRA65" s="173"/>
      <c r="WRB65" s="173"/>
      <c r="WRC65" s="173"/>
      <c r="WRD65" s="173"/>
      <c r="WRE65" s="173"/>
      <c r="WRF65" s="173"/>
      <c r="WRG65" s="173"/>
      <c r="WRH65" s="173"/>
      <c r="WRI65" s="173"/>
      <c r="WRJ65" s="173"/>
      <c r="WRK65" s="173"/>
      <c r="WRL65" s="173"/>
      <c r="WRM65" s="173"/>
      <c r="WRN65" s="173"/>
      <c r="WRO65" s="173"/>
      <c r="WRP65" s="173"/>
      <c r="WRQ65" s="173"/>
      <c r="WRR65" s="173"/>
      <c r="WRS65" s="173"/>
      <c r="WRT65" s="173"/>
      <c r="WRU65" s="173"/>
      <c r="WRV65" s="173"/>
      <c r="WRW65" s="173"/>
      <c r="WRX65" s="173"/>
      <c r="WRY65" s="173"/>
      <c r="WRZ65" s="173"/>
      <c r="WSA65" s="173"/>
      <c r="WSB65" s="173"/>
      <c r="WSC65" s="173"/>
      <c r="WSD65" s="173"/>
      <c r="WSE65" s="173"/>
      <c r="WSF65" s="173"/>
      <c r="WSG65" s="173"/>
      <c r="WSH65" s="173"/>
      <c r="WSI65" s="173"/>
      <c r="WSJ65" s="173"/>
      <c r="WSK65" s="173"/>
      <c r="WSL65" s="173"/>
      <c r="WSM65" s="173"/>
      <c r="WSN65" s="173"/>
      <c r="WSO65" s="173"/>
      <c r="WSP65" s="173"/>
      <c r="WSQ65" s="173"/>
      <c r="WSR65" s="173"/>
      <c r="WSS65" s="173"/>
      <c r="WST65" s="173"/>
      <c r="WSU65" s="173"/>
      <c r="WSV65" s="173"/>
      <c r="WSW65" s="173"/>
      <c r="WSX65" s="173"/>
      <c r="WSY65" s="173"/>
      <c r="WSZ65" s="173"/>
      <c r="WTA65" s="173"/>
      <c r="WTB65" s="173"/>
      <c r="WTC65" s="173"/>
      <c r="WTD65" s="173"/>
      <c r="WTE65" s="173"/>
      <c r="WTF65" s="173"/>
      <c r="WTG65" s="173"/>
      <c r="WTH65" s="173"/>
      <c r="WTI65" s="173"/>
      <c r="WTJ65" s="173"/>
      <c r="WTK65" s="173"/>
      <c r="WTL65" s="173"/>
      <c r="WTM65" s="173"/>
      <c r="WTN65" s="173"/>
      <c r="WTO65" s="173"/>
      <c r="WTP65" s="173"/>
      <c r="WTQ65" s="173"/>
      <c r="WTR65" s="173"/>
      <c r="WTS65" s="173"/>
      <c r="WTT65" s="173"/>
      <c r="WTU65" s="173"/>
      <c r="WTV65" s="173"/>
      <c r="WTW65" s="173"/>
      <c r="WTX65" s="173"/>
      <c r="WTY65" s="173"/>
      <c r="WTZ65" s="173"/>
      <c r="WUA65" s="173"/>
      <c r="WUB65" s="173"/>
      <c r="WUC65" s="173"/>
      <c r="WUD65" s="173"/>
      <c r="WUE65" s="173"/>
      <c r="WUF65" s="173"/>
      <c r="WUG65" s="173"/>
      <c r="WUH65" s="173"/>
      <c r="WUI65" s="173"/>
      <c r="WUJ65" s="173"/>
      <c r="WUK65" s="173"/>
      <c r="WUL65" s="173"/>
      <c r="WUM65" s="173"/>
      <c r="WUN65" s="173"/>
      <c r="WUO65" s="173"/>
      <c r="WUP65" s="173"/>
      <c r="WUQ65" s="173"/>
      <c r="WUR65" s="173"/>
      <c r="WUS65" s="173"/>
      <c r="WUT65" s="173"/>
      <c r="WUU65" s="173"/>
      <c r="WUV65" s="173"/>
      <c r="WUW65" s="173"/>
      <c r="WUX65" s="173"/>
      <c r="WUY65" s="173"/>
      <c r="WUZ65" s="173"/>
      <c r="WVA65" s="173"/>
      <c r="WVB65" s="173"/>
      <c r="WVC65" s="173"/>
      <c r="WVD65" s="173"/>
      <c r="WVE65" s="173"/>
      <c r="WVF65" s="173"/>
      <c r="WVG65" s="173"/>
      <c r="WVH65" s="173"/>
      <c r="WVI65" s="173"/>
      <c r="WVJ65" s="173"/>
      <c r="WVK65" s="173"/>
      <c r="WVL65" s="173"/>
      <c r="WVM65" s="173"/>
      <c r="WVN65" s="173"/>
      <c r="WVO65" s="173"/>
      <c r="WVP65" s="173"/>
      <c r="WVQ65" s="173"/>
      <c r="WVR65" s="173"/>
      <c r="WVS65" s="173"/>
      <c r="WVT65" s="173"/>
      <c r="WVU65" s="173"/>
      <c r="WVV65" s="173"/>
    </row>
    <row r="66" spans="1:16142" s="175" customFormat="1" x14ac:dyDescent="0.2">
      <c r="A66" s="173"/>
      <c r="B66" s="173"/>
      <c r="C66" s="173"/>
      <c r="D66" s="173"/>
      <c r="E66" s="173"/>
      <c r="F66" s="173"/>
      <c r="G66" s="173"/>
      <c r="H66" s="173"/>
      <c r="I66" s="173"/>
      <c r="J66" s="173"/>
      <c r="K66" s="173"/>
      <c r="L66" s="173"/>
      <c r="M66" s="173"/>
      <c r="N66" s="182"/>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c r="AW66" s="173"/>
      <c r="AX66" s="173"/>
      <c r="AY66" s="173"/>
      <c r="AZ66" s="173"/>
      <c r="BA66" s="173"/>
      <c r="BB66" s="173"/>
      <c r="BC66" s="173"/>
      <c r="BD66" s="173"/>
      <c r="BE66" s="173"/>
      <c r="BF66" s="173"/>
      <c r="BG66" s="173"/>
      <c r="BH66" s="173"/>
      <c r="BI66" s="173"/>
      <c r="BJ66" s="173"/>
      <c r="BK66" s="173"/>
      <c r="BL66" s="173"/>
      <c r="BM66" s="173"/>
      <c r="BN66" s="173"/>
      <c r="BO66" s="173"/>
      <c r="BP66" s="173"/>
      <c r="BQ66" s="173"/>
      <c r="BR66" s="173"/>
      <c r="BS66" s="173"/>
      <c r="BT66" s="173"/>
      <c r="BU66" s="173"/>
      <c r="BV66" s="173"/>
      <c r="BW66" s="173"/>
      <c r="BX66" s="173"/>
      <c r="BY66" s="173"/>
      <c r="BZ66" s="173"/>
      <c r="CA66" s="173"/>
      <c r="CB66" s="173"/>
      <c r="CC66" s="173"/>
      <c r="CD66" s="173"/>
      <c r="CE66" s="173"/>
      <c r="CF66" s="173"/>
      <c r="CG66" s="173"/>
      <c r="CH66" s="173"/>
      <c r="CI66" s="173"/>
      <c r="CJ66" s="173"/>
      <c r="CK66" s="173"/>
      <c r="CL66" s="173"/>
      <c r="CM66" s="173"/>
      <c r="CN66" s="173"/>
      <c r="CO66" s="173"/>
      <c r="CP66" s="173"/>
      <c r="CQ66" s="173"/>
      <c r="CR66" s="173"/>
      <c r="CS66" s="173"/>
      <c r="CT66" s="173"/>
      <c r="CU66" s="173"/>
      <c r="CV66" s="173"/>
      <c r="CW66" s="173"/>
      <c r="CX66" s="173"/>
      <c r="CY66" s="173"/>
      <c r="CZ66" s="173"/>
      <c r="DA66" s="173"/>
      <c r="DB66" s="173"/>
      <c r="DC66" s="173"/>
      <c r="DD66" s="173"/>
      <c r="DE66" s="173"/>
      <c r="DF66" s="173"/>
      <c r="DG66" s="173"/>
      <c r="DH66" s="173"/>
      <c r="DI66" s="173"/>
      <c r="DJ66" s="173"/>
      <c r="DK66" s="173"/>
      <c r="DL66" s="173"/>
      <c r="DM66" s="173"/>
      <c r="DN66" s="173"/>
      <c r="DO66" s="173"/>
      <c r="DP66" s="173"/>
      <c r="DQ66" s="173"/>
      <c r="DR66" s="173"/>
      <c r="DS66" s="173"/>
      <c r="DT66" s="173"/>
      <c r="DU66" s="173"/>
      <c r="DV66" s="173"/>
      <c r="DW66" s="173"/>
      <c r="DX66" s="173"/>
      <c r="DY66" s="173"/>
      <c r="DZ66" s="173"/>
      <c r="EA66" s="173"/>
      <c r="EB66" s="173"/>
      <c r="EC66" s="173"/>
      <c r="ED66" s="173"/>
      <c r="EE66" s="173"/>
      <c r="EF66" s="173"/>
      <c r="EG66" s="173"/>
      <c r="EH66" s="173"/>
      <c r="EI66" s="173"/>
      <c r="EJ66" s="173"/>
      <c r="EK66" s="173"/>
      <c r="EL66" s="173"/>
      <c r="EM66" s="173"/>
      <c r="EN66" s="173"/>
      <c r="EO66" s="173"/>
      <c r="EP66" s="173"/>
      <c r="EQ66" s="173"/>
      <c r="ER66" s="173"/>
      <c r="ES66" s="173"/>
      <c r="ET66" s="173"/>
      <c r="EU66" s="173"/>
      <c r="EV66" s="173"/>
      <c r="EW66" s="173"/>
      <c r="EX66" s="173"/>
      <c r="EY66" s="173"/>
      <c r="EZ66" s="173"/>
      <c r="FA66" s="173"/>
      <c r="FB66" s="173"/>
      <c r="FC66" s="173"/>
      <c r="FD66" s="173"/>
      <c r="FE66" s="173"/>
      <c r="FF66" s="173"/>
      <c r="FG66" s="173"/>
      <c r="FH66" s="173"/>
      <c r="FI66" s="173"/>
      <c r="FJ66" s="173"/>
      <c r="FK66" s="173"/>
      <c r="FL66" s="173"/>
      <c r="FM66" s="173"/>
      <c r="FN66" s="173"/>
      <c r="FO66" s="173"/>
      <c r="FP66" s="173"/>
      <c r="FQ66" s="173"/>
      <c r="FR66" s="173"/>
      <c r="FS66" s="173"/>
      <c r="FT66" s="173"/>
      <c r="FU66" s="173"/>
      <c r="FV66" s="173"/>
      <c r="FW66" s="173"/>
      <c r="FX66" s="173"/>
      <c r="FY66" s="173"/>
      <c r="FZ66" s="173"/>
      <c r="GA66" s="173"/>
      <c r="GB66" s="173"/>
      <c r="GC66" s="173"/>
      <c r="GD66" s="173"/>
      <c r="GE66" s="173"/>
      <c r="GF66" s="173"/>
      <c r="GG66" s="173"/>
      <c r="GH66" s="173"/>
      <c r="GI66" s="173"/>
      <c r="GJ66" s="173"/>
      <c r="GK66" s="173"/>
      <c r="GL66" s="173"/>
      <c r="GM66" s="173"/>
      <c r="GN66" s="173"/>
      <c r="GO66" s="173"/>
      <c r="GP66" s="173"/>
      <c r="GQ66" s="173"/>
      <c r="GR66" s="173"/>
      <c r="GS66" s="173"/>
      <c r="GT66" s="173"/>
      <c r="GU66" s="173"/>
      <c r="GV66" s="173"/>
      <c r="GW66" s="173"/>
      <c r="GX66" s="173"/>
      <c r="GY66" s="173"/>
      <c r="GZ66" s="173"/>
      <c r="HA66" s="173"/>
      <c r="HB66" s="173"/>
      <c r="HC66" s="173"/>
      <c r="HD66" s="173"/>
      <c r="HE66" s="173"/>
      <c r="HF66" s="173"/>
      <c r="HG66" s="173"/>
      <c r="HH66" s="173"/>
      <c r="HI66" s="173"/>
      <c r="HJ66" s="173"/>
      <c r="HK66" s="173"/>
      <c r="HL66" s="173"/>
      <c r="HM66" s="173"/>
      <c r="HN66" s="173"/>
      <c r="HO66" s="173"/>
      <c r="HP66" s="173"/>
      <c r="HQ66" s="173"/>
      <c r="HR66" s="173"/>
      <c r="HS66" s="173"/>
      <c r="HT66" s="173"/>
      <c r="HU66" s="173"/>
      <c r="HV66" s="173"/>
      <c r="HW66" s="173"/>
      <c r="HX66" s="173"/>
      <c r="HY66" s="173"/>
      <c r="HZ66" s="173"/>
      <c r="IA66" s="173"/>
      <c r="IB66" s="173"/>
      <c r="IC66" s="173"/>
      <c r="ID66" s="173"/>
      <c r="IE66" s="173"/>
      <c r="IF66" s="173"/>
      <c r="IG66" s="173"/>
      <c r="IH66" s="173"/>
      <c r="II66" s="173"/>
      <c r="IJ66" s="173"/>
      <c r="IK66" s="173"/>
      <c r="IL66" s="173"/>
      <c r="IM66" s="173"/>
      <c r="IN66" s="173"/>
      <c r="IO66" s="173"/>
      <c r="IP66" s="173"/>
      <c r="IQ66" s="173"/>
      <c r="IR66" s="173"/>
      <c r="IS66" s="173"/>
      <c r="IT66" s="173"/>
      <c r="IU66" s="173"/>
      <c r="IV66" s="173"/>
      <c r="IW66" s="173"/>
      <c r="IX66" s="173"/>
      <c r="IY66" s="173"/>
      <c r="IZ66" s="173"/>
      <c r="JA66" s="173"/>
      <c r="JB66" s="173"/>
      <c r="JC66" s="173"/>
      <c r="JD66" s="173"/>
      <c r="JE66" s="173"/>
      <c r="JF66" s="173"/>
      <c r="JG66" s="173"/>
      <c r="JH66" s="173"/>
      <c r="JI66" s="173"/>
      <c r="JJ66" s="173"/>
      <c r="JK66" s="173"/>
      <c r="JL66" s="173"/>
      <c r="JM66" s="173"/>
      <c r="JN66" s="173"/>
      <c r="JO66" s="173"/>
      <c r="JP66" s="173"/>
      <c r="JQ66" s="173"/>
      <c r="JR66" s="173"/>
      <c r="JS66" s="173"/>
      <c r="JT66" s="173"/>
      <c r="JU66" s="173"/>
      <c r="JV66" s="173"/>
      <c r="JW66" s="173"/>
      <c r="JX66" s="173"/>
      <c r="JY66" s="173"/>
      <c r="JZ66" s="173"/>
      <c r="KA66" s="173"/>
      <c r="KB66" s="173"/>
      <c r="KC66" s="173"/>
      <c r="KD66" s="173"/>
      <c r="KE66" s="173"/>
      <c r="KF66" s="173"/>
      <c r="KG66" s="173"/>
      <c r="KH66" s="173"/>
      <c r="KI66" s="173"/>
      <c r="KJ66" s="173"/>
      <c r="KK66" s="173"/>
      <c r="KL66" s="173"/>
      <c r="KM66" s="173"/>
      <c r="KN66" s="173"/>
      <c r="KO66" s="173"/>
      <c r="KP66" s="173"/>
      <c r="KQ66" s="173"/>
      <c r="KR66" s="173"/>
      <c r="KS66" s="173"/>
      <c r="KT66" s="173"/>
      <c r="KU66" s="173"/>
      <c r="KV66" s="173"/>
      <c r="KW66" s="173"/>
      <c r="KX66" s="173"/>
      <c r="KY66" s="173"/>
      <c r="KZ66" s="173"/>
      <c r="LA66" s="173"/>
      <c r="LB66" s="173"/>
      <c r="LC66" s="173"/>
      <c r="LD66" s="173"/>
      <c r="LE66" s="173"/>
      <c r="LF66" s="173"/>
      <c r="LG66" s="173"/>
      <c r="LH66" s="173"/>
      <c r="LI66" s="173"/>
      <c r="LJ66" s="173"/>
      <c r="LK66" s="173"/>
      <c r="LL66" s="173"/>
      <c r="LM66" s="173"/>
      <c r="LN66" s="173"/>
      <c r="LO66" s="173"/>
      <c r="LP66" s="173"/>
      <c r="LQ66" s="173"/>
      <c r="LR66" s="173"/>
      <c r="LS66" s="173"/>
      <c r="LT66" s="173"/>
      <c r="LU66" s="173"/>
      <c r="LV66" s="173"/>
      <c r="LW66" s="173"/>
      <c r="LX66" s="173"/>
      <c r="LY66" s="173"/>
      <c r="LZ66" s="173"/>
      <c r="MA66" s="173"/>
      <c r="MB66" s="173"/>
      <c r="MC66" s="173"/>
      <c r="MD66" s="173"/>
      <c r="ME66" s="173"/>
      <c r="MF66" s="173"/>
      <c r="MG66" s="173"/>
      <c r="MH66" s="173"/>
      <c r="MI66" s="173"/>
      <c r="MJ66" s="173"/>
      <c r="MK66" s="173"/>
      <c r="ML66" s="173"/>
      <c r="MM66" s="173"/>
      <c r="MN66" s="173"/>
      <c r="MO66" s="173"/>
      <c r="MP66" s="173"/>
      <c r="MQ66" s="173"/>
      <c r="MR66" s="173"/>
      <c r="MS66" s="173"/>
      <c r="MT66" s="173"/>
      <c r="MU66" s="173"/>
      <c r="MV66" s="173"/>
      <c r="MW66" s="173"/>
      <c r="MX66" s="173"/>
      <c r="MY66" s="173"/>
      <c r="MZ66" s="173"/>
      <c r="NA66" s="173"/>
      <c r="NB66" s="173"/>
      <c r="NC66" s="173"/>
      <c r="ND66" s="173"/>
      <c r="NE66" s="173"/>
      <c r="NF66" s="173"/>
      <c r="NG66" s="173"/>
      <c r="NH66" s="173"/>
      <c r="NI66" s="173"/>
      <c r="NJ66" s="173"/>
      <c r="NK66" s="173"/>
      <c r="NL66" s="173"/>
      <c r="NM66" s="173"/>
      <c r="NN66" s="173"/>
      <c r="NO66" s="173"/>
      <c r="NP66" s="173"/>
      <c r="NQ66" s="173"/>
      <c r="NR66" s="173"/>
      <c r="NS66" s="173"/>
      <c r="NT66" s="173"/>
      <c r="NU66" s="173"/>
      <c r="NV66" s="173"/>
      <c r="NW66" s="173"/>
      <c r="NX66" s="173"/>
      <c r="NY66" s="173"/>
      <c r="NZ66" s="173"/>
      <c r="OA66" s="173"/>
      <c r="OB66" s="173"/>
      <c r="OC66" s="173"/>
      <c r="OD66" s="173"/>
      <c r="OE66" s="173"/>
      <c r="OF66" s="173"/>
      <c r="OG66" s="173"/>
      <c r="OH66" s="173"/>
      <c r="OI66" s="173"/>
      <c r="OJ66" s="173"/>
      <c r="OK66" s="173"/>
      <c r="OL66" s="173"/>
      <c r="OM66" s="173"/>
      <c r="ON66" s="173"/>
      <c r="OO66" s="173"/>
      <c r="OP66" s="173"/>
      <c r="OQ66" s="173"/>
      <c r="OR66" s="173"/>
      <c r="OS66" s="173"/>
      <c r="OT66" s="173"/>
      <c r="OU66" s="173"/>
      <c r="OV66" s="173"/>
      <c r="OW66" s="173"/>
      <c r="OX66" s="173"/>
      <c r="OY66" s="173"/>
      <c r="OZ66" s="173"/>
      <c r="PA66" s="173"/>
      <c r="PB66" s="173"/>
      <c r="PC66" s="173"/>
      <c r="PD66" s="173"/>
      <c r="PE66" s="173"/>
      <c r="PF66" s="173"/>
      <c r="PG66" s="173"/>
      <c r="PH66" s="173"/>
      <c r="PI66" s="173"/>
      <c r="PJ66" s="173"/>
      <c r="PK66" s="173"/>
      <c r="PL66" s="173"/>
      <c r="PM66" s="173"/>
      <c r="PN66" s="173"/>
      <c r="PO66" s="173"/>
      <c r="PP66" s="173"/>
      <c r="PQ66" s="173"/>
      <c r="PR66" s="173"/>
      <c r="PS66" s="173"/>
      <c r="PT66" s="173"/>
      <c r="PU66" s="173"/>
      <c r="PV66" s="173"/>
      <c r="PW66" s="173"/>
      <c r="PX66" s="173"/>
      <c r="PY66" s="173"/>
      <c r="PZ66" s="173"/>
      <c r="QA66" s="173"/>
      <c r="QB66" s="173"/>
      <c r="QC66" s="173"/>
      <c r="QD66" s="173"/>
      <c r="QE66" s="173"/>
      <c r="QF66" s="173"/>
      <c r="QG66" s="173"/>
      <c r="QH66" s="173"/>
      <c r="QI66" s="173"/>
      <c r="QJ66" s="173"/>
      <c r="QK66" s="173"/>
      <c r="QL66" s="173"/>
      <c r="QM66" s="173"/>
      <c r="QN66" s="173"/>
      <c r="QO66" s="173"/>
      <c r="QP66" s="173"/>
      <c r="QQ66" s="173"/>
      <c r="QR66" s="173"/>
      <c r="QS66" s="173"/>
      <c r="QT66" s="173"/>
      <c r="QU66" s="173"/>
      <c r="QV66" s="173"/>
      <c r="QW66" s="173"/>
      <c r="QX66" s="173"/>
      <c r="QY66" s="173"/>
      <c r="QZ66" s="173"/>
      <c r="RA66" s="173"/>
      <c r="RB66" s="173"/>
      <c r="RC66" s="173"/>
      <c r="RD66" s="173"/>
      <c r="RE66" s="173"/>
      <c r="RF66" s="173"/>
      <c r="RG66" s="173"/>
      <c r="RH66" s="173"/>
      <c r="RI66" s="173"/>
      <c r="RJ66" s="173"/>
      <c r="RK66" s="173"/>
      <c r="RL66" s="173"/>
      <c r="RM66" s="173"/>
      <c r="RN66" s="173"/>
      <c r="RO66" s="173"/>
      <c r="RP66" s="173"/>
      <c r="RQ66" s="173"/>
      <c r="RR66" s="173"/>
      <c r="RS66" s="173"/>
      <c r="RT66" s="173"/>
      <c r="RU66" s="173"/>
      <c r="RV66" s="173"/>
      <c r="RW66" s="173"/>
      <c r="RX66" s="173"/>
      <c r="RY66" s="173"/>
      <c r="RZ66" s="173"/>
      <c r="SA66" s="173"/>
      <c r="SB66" s="173"/>
      <c r="SC66" s="173"/>
      <c r="SD66" s="173"/>
      <c r="SE66" s="173"/>
      <c r="SF66" s="173"/>
      <c r="SG66" s="173"/>
      <c r="SH66" s="173"/>
      <c r="SI66" s="173"/>
      <c r="SJ66" s="173"/>
      <c r="SK66" s="173"/>
      <c r="SL66" s="173"/>
      <c r="SM66" s="173"/>
      <c r="SN66" s="173"/>
      <c r="SO66" s="173"/>
      <c r="SP66" s="173"/>
      <c r="SQ66" s="173"/>
      <c r="SR66" s="173"/>
      <c r="SS66" s="173"/>
      <c r="ST66" s="173"/>
      <c r="SU66" s="173"/>
      <c r="SV66" s="173"/>
      <c r="SW66" s="173"/>
      <c r="SX66" s="173"/>
      <c r="SY66" s="173"/>
      <c r="SZ66" s="173"/>
      <c r="TA66" s="173"/>
      <c r="TB66" s="173"/>
      <c r="TC66" s="173"/>
      <c r="TD66" s="173"/>
      <c r="TE66" s="173"/>
      <c r="TF66" s="173"/>
      <c r="TG66" s="173"/>
      <c r="TH66" s="173"/>
      <c r="TI66" s="173"/>
      <c r="TJ66" s="173"/>
      <c r="TK66" s="173"/>
      <c r="TL66" s="173"/>
      <c r="TM66" s="173"/>
      <c r="TN66" s="173"/>
      <c r="TO66" s="173"/>
      <c r="TP66" s="173"/>
      <c r="TQ66" s="173"/>
      <c r="TR66" s="173"/>
      <c r="TS66" s="173"/>
      <c r="TT66" s="173"/>
      <c r="TU66" s="173"/>
      <c r="TV66" s="173"/>
      <c r="TW66" s="173"/>
      <c r="TX66" s="173"/>
      <c r="TY66" s="173"/>
      <c r="TZ66" s="173"/>
      <c r="UA66" s="173"/>
      <c r="UB66" s="173"/>
      <c r="UC66" s="173"/>
      <c r="UD66" s="173"/>
      <c r="UE66" s="173"/>
      <c r="UF66" s="173"/>
      <c r="UG66" s="173"/>
      <c r="UH66" s="173"/>
      <c r="UI66" s="173"/>
      <c r="UJ66" s="173"/>
      <c r="UK66" s="173"/>
      <c r="UL66" s="173"/>
      <c r="UM66" s="173"/>
      <c r="UN66" s="173"/>
      <c r="UO66" s="173"/>
      <c r="UP66" s="173"/>
      <c r="UQ66" s="173"/>
      <c r="UR66" s="173"/>
      <c r="US66" s="173"/>
      <c r="UT66" s="173"/>
      <c r="UU66" s="173"/>
      <c r="UV66" s="173"/>
      <c r="UW66" s="173"/>
      <c r="UX66" s="173"/>
      <c r="UY66" s="173"/>
      <c r="UZ66" s="173"/>
      <c r="VA66" s="173"/>
      <c r="VB66" s="173"/>
      <c r="VC66" s="173"/>
      <c r="VD66" s="173"/>
      <c r="VE66" s="173"/>
      <c r="VF66" s="173"/>
      <c r="VG66" s="173"/>
      <c r="VH66" s="173"/>
      <c r="VI66" s="173"/>
      <c r="VJ66" s="173"/>
      <c r="VK66" s="173"/>
      <c r="VL66" s="173"/>
      <c r="VM66" s="173"/>
      <c r="VN66" s="173"/>
      <c r="VO66" s="173"/>
      <c r="VP66" s="173"/>
      <c r="VQ66" s="173"/>
      <c r="VR66" s="173"/>
      <c r="VS66" s="173"/>
      <c r="VT66" s="173"/>
      <c r="VU66" s="173"/>
      <c r="VV66" s="173"/>
      <c r="VW66" s="173"/>
      <c r="VX66" s="173"/>
      <c r="VY66" s="173"/>
      <c r="VZ66" s="173"/>
      <c r="WA66" s="173"/>
      <c r="WB66" s="173"/>
      <c r="WC66" s="173"/>
      <c r="WD66" s="173"/>
      <c r="WE66" s="173"/>
      <c r="WF66" s="173"/>
      <c r="WG66" s="173"/>
      <c r="WH66" s="173"/>
      <c r="WI66" s="173"/>
      <c r="WJ66" s="173"/>
      <c r="WK66" s="173"/>
      <c r="WL66" s="173"/>
      <c r="WM66" s="173"/>
      <c r="WN66" s="173"/>
      <c r="WO66" s="173"/>
      <c r="WP66" s="173"/>
      <c r="WQ66" s="173"/>
      <c r="WR66" s="173"/>
      <c r="WS66" s="173"/>
      <c r="WT66" s="173"/>
      <c r="WU66" s="173"/>
      <c r="WV66" s="173"/>
      <c r="WW66" s="173"/>
      <c r="WX66" s="173"/>
      <c r="WY66" s="173"/>
      <c r="WZ66" s="173"/>
      <c r="XA66" s="173"/>
      <c r="XB66" s="173"/>
      <c r="XC66" s="173"/>
      <c r="XD66" s="173"/>
      <c r="XE66" s="173"/>
      <c r="XF66" s="173"/>
      <c r="XG66" s="173"/>
      <c r="XH66" s="173"/>
      <c r="XI66" s="173"/>
      <c r="XJ66" s="173"/>
      <c r="XK66" s="173"/>
      <c r="XL66" s="173"/>
      <c r="XM66" s="173"/>
      <c r="XN66" s="173"/>
      <c r="XO66" s="173"/>
      <c r="XP66" s="173"/>
      <c r="XQ66" s="173"/>
      <c r="XR66" s="173"/>
      <c r="XS66" s="173"/>
      <c r="XT66" s="173"/>
      <c r="XU66" s="173"/>
      <c r="XV66" s="173"/>
      <c r="XW66" s="173"/>
      <c r="XX66" s="173"/>
      <c r="XY66" s="173"/>
      <c r="XZ66" s="173"/>
      <c r="YA66" s="173"/>
      <c r="YB66" s="173"/>
      <c r="YC66" s="173"/>
      <c r="YD66" s="173"/>
      <c r="YE66" s="173"/>
      <c r="YF66" s="173"/>
      <c r="YG66" s="173"/>
      <c r="YH66" s="173"/>
      <c r="YI66" s="173"/>
      <c r="YJ66" s="173"/>
      <c r="YK66" s="173"/>
      <c r="YL66" s="173"/>
      <c r="YM66" s="173"/>
      <c r="YN66" s="173"/>
      <c r="YO66" s="173"/>
      <c r="YP66" s="173"/>
      <c r="YQ66" s="173"/>
      <c r="YR66" s="173"/>
      <c r="YS66" s="173"/>
      <c r="YT66" s="173"/>
      <c r="YU66" s="173"/>
      <c r="YV66" s="173"/>
      <c r="YW66" s="173"/>
      <c r="YX66" s="173"/>
      <c r="YY66" s="173"/>
      <c r="YZ66" s="173"/>
      <c r="ZA66" s="173"/>
      <c r="ZB66" s="173"/>
      <c r="ZC66" s="173"/>
      <c r="ZD66" s="173"/>
      <c r="ZE66" s="173"/>
      <c r="ZF66" s="173"/>
      <c r="ZG66" s="173"/>
      <c r="ZH66" s="173"/>
      <c r="ZI66" s="173"/>
      <c r="ZJ66" s="173"/>
      <c r="ZK66" s="173"/>
      <c r="ZL66" s="173"/>
      <c r="ZM66" s="173"/>
      <c r="ZN66" s="173"/>
      <c r="ZO66" s="173"/>
      <c r="ZP66" s="173"/>
      <c r="ZQ66" s="173"/>
      <c r="ZR66" s="173"/>
      <c r="ZS66" s="173"/>
      <c r="ZT66" s="173"/>
      <c r="ZU66" s="173"/>
      <c r="ZV66" s="173"/>
      <c r="ZW66" s="173"/>
      <c r="ZX66" s="173"/>
      <c r="ZY66" s="173"/>
      <c r="ZZ66" s="173"/>
      <c r="AAA66" s="173"/>
      <c r="AAB66" s="173"/>
      <c r="AAC66" s="173"/>
      <c r="AAD66" s="173"/>
      <c r="AAE66" s="173"/>
      <c r="AAF66" s="173"/>
      <c r="AAG66" s="173"/>
      <c r="AAH66" s="173"/>
      <c r="AAI66" s="173"/>
      <c r="AAJ66" s="173"/>
      <c r="AAK66" s="173"/>
      <c r="AAL66" s="173"/>
      <c r="AAM66" s="173"/>
      <c r="AAN66" s="173"/>
      <c r="AAO66" s="173"/>
      <c r="AAP66" s="173"/>
      <c r="AAQ66" s="173"/>
      <c r="AAR66" s="173"/>
      <c r="AAS66" s="173"/>
      <c r="AAT66" s="173"/>
      <c r="AAU66" s="173"/>
      <c r="AAV66" s="173"/>
      <c r="AAW66" s="173"/>
      <c r="AAX66" s="173"/>
      <c r="AAY66" s="173"/>
      <c r="AAZ66" s="173"/>
      <c r="ABA66" s="173"/>
      <c r="ABB66" s="173"/>
      <c r="ABC66" s="173"/>
      <c r="ABD66" s="173"/>
      <c r="ABE66" s="173"/>
      <c r="ABF66" s="173"/>
      <c r="ABG66" s="173"/>
      <c r="ABH66" s="173"/>
      <c r="ABI66" s="173"/>
      <c r="ABJ66" s="173"/>
      <c r="ABK66" s="173"/>
      <c r="ABL66" s="173"/>
      <c r="ABM66" s="173"/>
      <c r="ABN66" s="173"/>
      <c r="ABO66" s="173"/>
      <c r="ABP66" s="173"/>
      <c r="ABQ66" s="173"/>
      <c r="ABR66" s="173"/>
      <c r="ABS66" s="173"/>
      <c r="ABT66" s="173"/>
      <c r="ABU66" s="173"/>
      <c r="ABV66" s="173"/>
      <c r="ABW66" s="173"/>
      <c r="ABX66" s="173"/>
      <c r="ABY66" s="173"/>
      <c r="ABZ66" s="173"/>
      <c r="ACA66" s="173"/>
      <c r="ACB66" s="173"/>
      <c r="ACC66" s="173"/>
      <c r="ACD66" s="173"/>
      <c r="ACE66" s="173"/>
      <c r="ACF66" s="173"/>
      <c r="ACG66" s="173"/>
      <c r="ACH66" s="173"/>
      <c r="ACI66" s="173"/>
      <c r="ACJ66" s="173"/>
      <c r="ACK66" s="173"/>
      <c r="ACL66" s="173"/>
      <c r="ACM66" s="173"/>
      <c r="ACN66" s="173"/>
      <c r="ACO66" s="173"/>
      <c r="ACP66" s="173"/>
      <c r="ACQ66" s="173"/>
      <c r="ACR66" s="173"/>
      <c r="ACS66" s="173"/>
      <c r="ACT66" s="173"/>
      <c r="ACU66" s="173"/>
      <c r="ACV66" s="173"/>
      <c r="ACW66" s="173"/>
      <c r="ACX66" s="173"/>
      <c r="ACY66" s="173"/>
      <c r="ACZ66" s="173"/>
      <c r="ADA66" s="173"/>
      <c r="ADB66" s="173"/>
      <c r="ADC66" s="173"/>
      <c r="ADD66" s="173"/>
      <c r="ADE66" s="173"/>
      <c r="ADF66" s="173"/>
      <c r="ADG66" s="173"/>
      <c r="ADH66" s="173"/>
      <c r="ADI66" s="173"/>
      <c r="ADJ66" s="173"/>
      <c r="ADK66" s="173"/>
      <c r="ADL66" s="173"/>
      <c r="ADM66" s="173"/>
      <c r="ADN66" s="173"/>
      <c r="ADO66" s="173"/>
      <c r="ADP66" s="173"/>
      <c r="ADQ66" s="173"/>
      <c r="ADR66" s="173"/>
      <c r="ADS66" s="173"/>
      <c r="ADT66" s="173"/>
      <c r="ADU66" s="173"/>
      <c r="ADV66" s="173"/>
      <c r="ADW66" s="173"/>
      <c r="ADX66" s="173"/>
      <c r="ADY66" s="173"/>
      <c r="ADZ66" s="173"/>
      <c r="AEA66" s="173"/>
      <c r="AEB66" s="173"/>
      <c r="AEC66" s="173"/>
      <c r="AED66" s="173"/>
      <c r="AEE66" s="173"/>
      <c r="AEF66" s="173"/>
      <c r="AEG66" s="173"/>
      <c r="AEH66" s="173"/>
      <c r="AEI66" s="173"/>
      <c r="AEJ66" s="173"/>
      <c r="AEK66" s="173"/>
      <c r="AEL66" s="173"/>
      <c r="AEM66" s="173"/>
      <c r="AEN66" s="173"/>
      <c r="AEO66" s="173"/>
      <c r="AEP66" s="173"/>
      <c r="AEQ66" s="173"/>
      <c r="AER66" s="173"/>
      <c r="AES66" s="173"/>
      <c r="AET66" s="173"/>
      <c r="AEU66" s="173"/>
      <c r="AEV66" s="173"/>
      <c r="AEW66" s="173"/>
      <c r="AEX66" s="173"/>
      <c r="AEY66" s="173"/>
      <c r="AEZ66" s="173"/>
      <c r="AFA66" s="173"/>
      <c r="AFB66" s="173"/>
      <c r="AFC66" s="173"/>
      <c r="AFD66" s="173"/>
      <c r="AFE66" s="173"/>
      <c r="AFF66" s="173"/>
      <c r="AFG66" s="173"/>
      <c r="AFH66" s="173"/>
      <c r="AFI66" s="173"/>
      <c r="AFJ66" s="173"/>
      <c r="AFK66" s="173"/>
      <c r="AFL66" s="173"/>
      <c r="AFM66" s="173"/>
      <c r="AFN66" s="173"/>
      <c r="AFO66" s="173"/>
      <c r="AFP66" s="173"/>
      <c r="AFQ66" s="173"/>
      <c r="AFR66" s="173"/>
      <c r="AFS66" s="173"/>
      <c r="AFT66" s="173"/>
      <c r="AFU66" s="173"/>
      <c r="AFV66" s="173"/>
      <c r="AFW66" s="173"/>
      <c r="AFX66" s="173"/>
      <c r="AFY66" s="173"/>
      <c r="AFZ66" s="173"/>
      <c r="AGA66" s="173"/>
      <c r="AGB66" s="173"/>
      <c r="AGC66" s="173"/>
      <c r="AGD66" s="173"/>
      <c r="AGE66" s="173"/>
      <c r="AGF66" s="173"/>
      <c r="AGG66" s="173"/>
      <c r="AGH66" s="173"/>
      <c r="AGI66" s="173"/>
      <c r="AGJ66" s="173"/>
      <c r="AGK66" s="173"/>
      <c r="AGL66" s="173"/>
      <c r="AGM66" s="173"/>
      <c r="AGN66" s="173"/>
      <c r="AGO66" s="173"/>
      <c r="AGP66" s="173"/>
      <c r="AGQ66" s="173"/>
      <c r="AGR66" s="173"/>
      <c r="AGS66" s="173"/>
      <c r="AGT66" s="173"/>
      <c r="AGU66" s="173"/>
      <c r="AGV66" s="173"/>
      <c r="AGW66" s="173"/>
      <c r="AGX66" s="173"/>
      <c r="AGY66" s="173"/>
      <c r="AGZ66" s="173"/>
      <c r="AHA66" s="173"/>
      <c r="AHB66" s="173"/>
      <c r="AHC66" s="173"/>
      <c r="AHD66" s="173"/>
      <c r="AHE66" s="173"/>
      <c r="AHF66" s="173"/>
      <c r="AHG66" s="173"/>
      <c r="AHH66" s="173"/>
      <c r="AHI66" s="173"/>
      <c r="AHJ66" s="173"/>
      <c r="AHK66" s="173"/>
      <c r="AHL66" s="173"/>
      <c r="AHM66" s="173"/>
      <c r="AHN66" s="173"/>
      <c r="AHO66" s="173"/>
      <c r="AHP66" s="173"/>
      <c r="AHQ66" s="173"/>
      <c r="AHR66" s="173"/>
      <c r="AHS66" s="173"/>
      <c r="AHT66" s="173"/>
      <c r="AHU66" s="173"/>
      <c r="AHV66" s="173"/>
      <c r="AHW66" s="173"/>
      <c r="AHX66" s="173"/>
      <c r="AHY66" s="173"/>
      <c r="AHZ66" s="173"/>
      <c r="AIA66" s="173"/>
      <c r="AIB66" s="173"/>
      <c r="AIC66" s="173"/>
      <c r="AID66" s="173"/>
      <c r="AIE66" s="173"/>
      <c r="AIF66" s="173"/>
      <c r="AIG66" s="173"/>
      <c r="AIH66" s="173"/>
      <c r="AII66" s="173"/>
      <c r="AIJ66" s="173"/>
      <c r="AIK66" s="173"/>
      <c r="AIL66" s="173"/>
      <c r="AIM66" s="173"/>
      <c r="AIN66" s="173"/>
      <c r="AIO66" s="173"/>
      <c r="AIP66" s="173"/>
      <c r="AIQ66" s="173"/>
      <c r="AIR66" s="173"/>
      <c r="AIS66" s="173"/>
      <c r="AIT66" s="173"/>
      <c r="AIU66" s="173"/>
      <c r="AIV66" s="173"/>
      <c r="AIW66" s="173"/>
      <c r="AIX66" s="173"/>
      <c r="AIY66" s="173"/>
      <c r="AIZ66" s="173"/>
      <c r="AJA66" s="173"/>
      <c r="AJB66" s="173"/>
      <c r="AJC66" s="173"/>
      <c r="AJD66" s="173"/>
      <c r="AJE66" s="173"/>
      <c r="AJF66" s="173"/>
      <c r="AJG66" s="173"/>
      <c r="AJH66" s="173"/>
      <c r="AJI66" s="173"/>
      <c r="AJJ66" s="173"/>
      <c r="AJK66" s="173"/>
      <c r="AJL66" s="173"/>
      <c r="AJM66" s="173"/>
      <c r="AJN66" s="173"/>
      <c r="AJO66" s="173"/>
      <c r="AJP66" s="173"/>
      <c r="AJQ66" s="173"/>
      <c r="AJR66" s="173"/>
      <c r="AJS66" s="173"/>
      <c r="AJT66" s="173"/>
      <c r="AJU66" s="173"/>
      <c r="AJV66" s="173"/>
      <c r="AJW66" s="173"/>
      <c r="AJX66" s="173"/>
      <c r="AJY66" s="173"/>
      <c r="AJZ66" s="173"/>
      <c r="AKA66" s="173"/>
      <c r="AKB66" s="173"/>
      <c r="AKC66" s="173"/>
      <c r="AKD66" s="173"/>
      <c r="AKE66" s="173"/>
      <c r="AKF66" s="173"/>
      <c r="AKG66" s="173"/>
      <c r="AKH66" s="173"/>
      <c r="AKI66" s="173"/>
      <c r="AKJ66" s="173"/>
      <c r="AKK66" s="173"/>
      <c r="AKL66" s="173"/>
      <c r="AKM66" s="173"/>
      <c r="AKN66" s="173"/>
      <c r="AKO66" s="173"/>
      <c r="AKP66" s="173"/>
      <c r="AKQ66" s="173"/>
      <c r="AKR66" s="173"/>
      <c r="AKS66" s="173"/>
      <c r="AKT66" s="173"/>
      <c r="AKU66" s="173"/>
      <c r="AKV66" s="173"/>
      <c r="AKW66" s="173"/>
      <c r="AKX66" s="173"/>
      <c r="AKY66" s="173"/>
      <c r="AKZ66" s="173"/>
      <c r="ALA66" s="173"/>
      <c r="ALB66" s="173"/>
      <c r="ALC66" s="173"/>
      <c r="ALD66" s="173"/>
      <c r="ALE66" s="173"/>
      <c r="ALF66" s="173"/>
      <c r="ALG66" s="173"/>
      <c r="ALH66" s="173"/>
      <c r="ALI66" s="173"/>
      <c r="ALJ66" s="173"/>
      <c r="ALK66" s="173"/>
      <c r="ALL66" s="173"/>
      <c r="ALM66" s="173"/>
      <c r="ALN66" s="173"/>
      <c r="ALO66" s="173"/>
      <c r="ALP66" s="173"/>
      <c r="ALQ66" s="173"/>
      <c r="ALR66" s="173"/>
      <c r="ALS66" s="173"/>
      <c r="ALT66" s="173"/>
      <c r="ALU66" s="173"/>
      <c r="ALV66" s="173"/>
      <c r="ALW66" s="173"/>
      <c r="ALX66" s="173"/>
      <c r="ALY66" s="173"/>
      <c r="ALZ66" s="173"/>
      <c r="AMA66" s="173"/>
      <c r="AMB66" s="173"/>
      <c r="AMC66" s="173"/>
      <c r="AMD66" s="173"/>
      <c r="AME66" s="173"/>
      <c r="AMF66" s="173"/>
      <c r="AMG66" s="173"/>
      <c r="AMH66" s="173"/>
      <c r="AMI66" s="173"/>
      <c r="AMJ66" s="173"/>
      <c r="AMK66" s="173"/>
      <c r="AML66" s="173"/>
      <c r="AMM66" s="173"/>
      <c r="AMN66" s="173"/>
      <c r="AMO66" s="173"/>
      <c r="AMP66" s="173"/>
      <c r="AMQ66" s="173"/>
      <c r="AMR66" s="173"/>
      <c r="AMS66" s="173"/>
      <c r="AMT66" s="173"/>
      <c r="AMU66" s="173"/>
      <c r="AMV66" s="173"/>
      <c r="AMW66" s="173"/>
      <c r="AMX66" s="173"/>
      <c r="AMY66" s="173"/>
      <c r="AMZ66" s="173"/>
      <c r="ANA66" s="173"/>
      <c r="ANB66" s="173"/>
      <c r="ANC66" s="173"/>
      <c r="AND66" s="173"/>
      <c r="ANE66" s="173"/>
      <c r="ANF66" s="173"/>
      <c r="ANG66" s="173"/>
      <c r="ANH66" s="173"/>
      <c r="ANI66" s="173"/>
      <c r="ANJ66" s="173"/>
      <c r="ANK66" s="173"/>
      <c r="ANL66" s="173"/>
      <c r="ANM66" s="173"/>
      <c r="ANN66" s="173"/>
      <c r="ANO66" s="173"/>
      <c r="ANP66" s="173"/>
      <c r="ANQ66" s="173"/>
      <c r="ANR66" s="173"/>
      <c r="ANS66" s="173"/>
      <c r="ANT66" s="173"/>
      <c r="ANU66" s="173"/>
      <c r="ANV66" s="173"/>
      <c r="ANW66" s="173"/>
      <c r="ANX66" s="173"/>
      <c r="ANY66" s="173"/>
      <c r="ANZ66" s="173"/>
      <c r="AOA66" s="173"/>
      <c r="AOB66" s="173"/>
      <c r="AOC66" s="173"/>
      <c r="AOD66" s="173"/>
      <c r="AOE66" s="173"/>
      <c r="AOF66" s="173"/>
      <c r="AOG66" s="173"/>
      <c r="AOH66" s="173"/>
      <c r="AOI66" s="173"/>
      <c r="AOJ66" s="173"/>
      <c r="AOK66" s="173"/>
      <c r="AOL66" s="173"/>
      <c r="AOM66" s="173"/>
      <c r="AON66" s="173"/>
      <c r="AOO66" s="173"/>
      <c r="AOP66" s="173"/>
      <c r="AOQ66" s="173"/>
      <c r="AOR66" s="173"/>
      <c r="AOS66" s="173"/>
      <c r="AOT66" s="173"/>
      <c r="AOU66" s="173"/>
      <c r="AOV66" s="173"/>
      <c r="AOW66" s="173"/>
      <c r="AOX66" s="173"/>
      <c r="AOY66" s="173"/>
      <c r="AOZ66" s="173"/>
      <c r="APA66" s="173"/>
      <c r="APB66" s="173"/>
      <c r="APC66" s="173"/>
      <c r="APD66" s="173"/>
      <c r="APE66" s="173"/>
      <c r="APF66" s="173"/>
      <c r="APG66" s="173"/>
      <c r="APH66" s="173"/>
      <c r="API66" s="173"/>
      <c r="APJ66" s="173"/>
      <c r="APK66" s="173"/>
      <c r="APL66" s="173"/>
      <c r="APM66" s="173"/>
      <c r="APN66" s="173"/>
      <c r="APO66" s="173"/>
      <c r="APP66" s="173"/>
      <c r="APQ66" s="173"/>
      <c r="APR66" s="173"/>
      <c r="APS66" s="173"/>
      <c r="APT66" s="173"/>
      <c r="APU66" s="173"/>
      <c r="APV66" s="173"/>
      <c r="APW66" s="173"/>
      <c r="APX66" s="173"/>
      <c r="APY66" s="173"/>
      <c r="APZ66" s="173"/>
      <c r="AQA66" s="173"/>
      <c r="AQB66" s="173"/>
      <c r="AQC66" s="173"/>
      <c r="AQD66" s="173"/>
      <c r="AQE66" s="173"/>
      <c r="AQF66" s="173"/>
      <c r="AQG66" s="173"/>
      <c r="AQH66" s="173"/>
      <c r="AQI66" s="173"/>
      <c r="AQJ66" s="173"/>
      <c r="AQK66" s="173"/>
      <c r="AQL66" s="173"/>
      <c r="AQM66" s="173"/>
      <c r="AQN66" s="173"/>
      <c r="AQO66" s="173"/>
      <c r="AQP66" s="173"/>
      <c r="AQQ66" s="173"/>
      <c r="AQR66" s="173"/>
      <c r="AQS66" s="173"/>
      <c r="AQT66" s="173"/>
      <c r="AQU66" s="173"/>
      <c r="AQV66" s="173"/>
      <c r="AQW66" s="173"/>
      <c r="AQX66" s="173"/>
      <c r="AQY66" s="173"/>
      <c r="AQZ66" s="173"/>
      <c r="ARA66" s="173"/>
      <c r="ARB66" s="173"/>
      <c r="ARC66" s="173"/>
      <c r="ARD66" s="173"/>
      <c r="ARE66" s="173"/>
      <c r="ARF66" s="173"/>
      <c r="ARG66" s="173"/>
      <c r="ARH66" s="173"/>
      <c r="ARI66" s="173"/>
      <c r="ARJ66" s="173"/>
      <c r="ARK66" s="173"/>
      <c r="ARL66" s="173"/>
      <c r="ARM66" s="173"/>
      <c r="ARN66" s="173"/>
      <c r="ARO66" s="173"/>
      <c r="ARP66" s="173"/>
      <c r="ARQ66" s="173"/>
      <c r="ARR66" s="173"/>
      <c r="ARS66" s="173"/>
      <c r="ART66" s="173"/>
      <c r="ARU66" s="173"/>
      <c r="ARV66" s="173"/>
      <c r="ARW66" s="173"/>
      <c r="ARX66" s="173"/>
      <c r="ARY66" s="173"/>
      <c r="ARZ66" s="173"/>
      <c r="ASA66" s="173"/>
      <c r="ASB66" s="173"/>
      <c r="ASC66" s="173"/>
      <c r="ASD66" s="173"/>
      <c r="ASE66" s="173"/>
      <c r="ASF66" s="173"/>
      <c r="ASG66" s="173"/>
      <c r="ASH66" s="173"/>
      <c r="ASI66" s="173"/>
      <c r="ASJ66" s="173"/>
      <c r="ASK66" s="173"/>
      <c r="ASL66" s="173"/>
      <c r="ASM66" s="173"/>
      <c r="ASN66" s="173"/>
      <c r="ASO66" s="173"/>
      <c r="ASP66" s="173"/>
      <c r="ASQ66" s="173"/>
      <c r="ASR66" s="173"/>
      <c r="ASS66" s="173"/>
      <c r="AST66" s="173"/>
      <c r="ASU66" s="173"/>
      <c r="ASV66" s="173"/>
      <c r="ASW66" s="173"/>
      <c r="ASX66" s="173"/>
      <c r="ASY66" s="173"/>
      <c r="ASZ66" s="173"/>
      <c r="ATA66" s="173"/>
      <c r="ATB66" s="173"/>
      <c r="ATC66" s="173"/>
      <c r="ATD66" s="173"/>
      <c r="ATE66" s="173"/>
      <c r="ATF66" s="173"/>
      <c r="ATG66" s="173"/>
      <c r="ATH66" s="173"/>
      <c r="ATI66" s="173"/>
      <c r="ATJ66" s="173"/>
      <c r="ATK66" s="173"/>
      <c r="ATL66" s="173"/>
      <c r="ATM66" s="173"/>
      <c r="ATN66" s="173"/>
      <c r="ATO66" s="173"/>
      <c r="ATP66" s="173"/>
      <c r="ATQ66" s="173"/>
      <c r="ATR66" s="173"/>
      <c r="ATS66" s="173"/>
      <c r="ATT66" s="173"/>
      <c r="ATU66" s="173"/>
      <c r="ATV66" s="173"/>
      <c r="ATW66" s="173"/>
      <c r="ATX66" s="173"/>
      <c r="ATY66" s="173"/>
      <c r="ATZ66" s="173"/>
      <c r="AUA66" s="173"/>
      <c r="AUB66" s="173"/>
      <c r="AUC66" s="173"/>
      <c r="AUD66" s="173"/>
      <c r="AUE66" s="173"/>
      <c r="AUF66" s="173"/>
      <c r="AUG66" s="173"/>
      <c r="AUH66" s="173"/>
      <c r="AUI66" s="173"/>
      <c r="AUJ66" s="173"/>
      <c r="AUK66" s="173"/>
      <c r="AUL66" s="173"/>
      <c r="AUM66" s="173"/>
      <c r="AUN66" s="173"/>
      <c r="AUO66" s="173"/>
      <c r="AUP66" s="173"/>
      <c r="AUQ66" s="173"/>
      <c r="AUR66" s="173"/>
      <c r="AUS66" s="173"/>
      <c r="AUT66" s="173"/>
      <c r="AUU66" s="173"/>
      <c r="AUV66" s="173"/>
      <c r="AUW66" s="173"/>
      <c r="AUX66" s="173"/>
      <c r="AUY66" s="173"/>
      <c r="AUZ66" s="173"/>
      <c r="AVA66" s="173"/>
      <c r="AVB66" s="173"/>
      <c r="AVC66" s="173"/>
      <c r="AVD66" s="173"/>
      <c r="AVE66" s="173"/>
      <c r="AVF66" s="173"/>
      <c r="AVG66" s="173"/>
      <c r="AVH66" s="173"/>
      <c r="AVI66" s="173"/>
      <c r="AVJ66" s="173"/>
      <c r="AVK66" s="173"/>
      <c r="AVL66" s="173"/>
      <c r="AVM66" s="173"/>
      <c r="AVN66" s="173"/>
      <c r="AVO66" s="173"/>
      <c r="AVP66" s="173"/>
      <c r="AVQ66" s="173"/>
      <c r="AVR66" s="173"/>
      <c r="AVS66" s="173"/>
      <c r="AVT66" s="173"/>
      <c r="AVU66" s="173"/>
      <c r="AVV66" s="173"/>
      <c r="AVW66" s="173"/>
      <c r="AVX66" s="173"/>
      <c r="AVY66" s="173"/>
      <c r="AVZ66" s="173"/>
      <c r="AWA66" s="173"/>
      <c r="AWB66" s="173"/>
      <c r="AWC66" s="173"/>
      <c r="AWD66" s="173"/>
      <c r="AWE66" s="173"/>
      <c r="AWF66" s="173"/>
      <c r="AWG66" s="173"/>
      <c r="AWH66" s="173"/>
      <c r="AWI66" s="173"/>
      <c r="AWJ66" s="173"/>
      <c r="AWK66" s="173"/>
      <c r="AWL66" s="173"/>
      <c r="AWM66" s="173"/>
      <c r="AWN66" s="173"/>
      <c r="AWO66" s="173"/>
      <c r="AWP66" s="173"/>
      <c r="AWQ66" s="173"/>
      <c r="AWR66" s="173"/>
      <c r="AWS66" s="173"/>
      <c r="AWT66" s="173"/>
      <c r="AWU66" s="173"/>
      <c r="AWV66" s="173"/>
      <c r="AWW66" s="173"/>
      <c r="AWX66" s="173"/>
      <c r="AWY66" s="173"/>
      <c r="AWZ66" s="173"/>
      <c r="AXA66" s="173"/>
      <c r="AXB66" s="173"/>
      <c r="AXC66" s="173"/>
      <c r="AXD66" s="173"/>
      <c r="AXE66" s="173"/>
      <c r="AXF66" s="173"/>
      <c r="AXG66" s="173"/>
      <c r="AXH66" s="173"/>
      <c r="AXI66" s="173"/>
      <c r="AXJ66" s="173"/>
      <c r="AXK66" s="173"/>
      <c r="AXL66" s="173"/>
      <c r="AXM66" s="173"/>
      <c r="AXN66" s="173"/>
      <c r="AXO66" s="173"/>
      <c r="AXP66" s="173"/>
      <c r="AXQ66" s="173"/>
      <c r="AXR66" s="173"/>
      <c r="AXS66" s="173"/>
      <c r="AXT66" s="173"/>
      <c r="AXU66" s="173"/>
      <c r="AXV66" s="173"/>
      <c r="AXW66" s="173"/>
      <c r="AXX66" s="173"/>
      <c r="AXY66" s="173"/>
      <c r="AXZ66" s="173"/>
      <c r="AYA66" s="173"/>
      <c r="AYB66" s="173"/>
      <c r="AYC66" s="173"/>
      <c r="AYD66" s="173"/>
      <c r="AYE66" s="173"/>
      <c r="AYF66" s="173"/>
      <c r="AYG66" s="173"/>
      <c r="AYH66" s="173"/>
      <c r="AYI66" s="173"/>
      <c r="AYJ66" s="173"/>
      <c r="AYK66" s="173"/>
      <c r="AYL66" s="173"/>
      <c r="AYM66" s="173"/>
      <c r="AYN66" s="173"/>
      <c r="AYO66" s="173"/>
      <c r="AYP66" s="173"/>
      <c r="AYQ66" s="173"/>
      <c r="AYR66" s="173"/>
      <c r="AYS66" s="173"/>
      <c r="AYT66" s="173"/>
      <c r="AYU66" s="173"/>
      <c r="AYV66" s="173"/>
      <c r="AYW66" s="173"/>
      <c r="AYX66" s="173"/>
      <c r="AYY66" s="173"/>
      <c r="AYZ66" s="173"/>
      <c r="AZA66" s="173"/>
      <c r="AZB66" s="173"/>
      <c r="AZC66" s="173"/>
      <c r="AZD66" s="173"/>
      <c r="AZE66" s="173"/>
      <c r="AZF66" s="173"/>
      <c r="AZG66" s="173"/>
      <c r="AZH66" s="173"/>
      <c r="AZI66" s="173"/>
      <c r="AZJ66" s="173"/>
      <c r="AZK66" s="173"/>
      <c r="AZL66" s="173"/>
      <c r="AZM66" s="173"/>
      <c r="AZN66" s="173"/>
      <c r="AZO66" s="173"/>
      <c r="AZP66" s="173"/>
      <c r="AZQ66" s="173"/>
      <c r="AZR66" s="173"/>
      <c r="AZS66" s="173"/>
      <c r="AZT66" s="173"/>
      <c r="AZU66" s="173"/>
      <c r="AZV66" s="173"/>
      <c r="AZW66" s="173"/>
      <c r="AZX66" s="173"/>
      <c r="AZY66" s="173"/>
      <c r="AZZ66" s="173"/>
      <c r="BAA66" s="173"/>
      <c r="BAB66" s="173"/>
      <c r="BAC66" s="173"/>
      <c r="BAD66" s="173"/>
      <c r="BAE66" s="173"/>
      <c r="BAF66" s="173"/>
      <c r="BAG66" s="173"/>
      <c r="BAH66" s="173"/>
      <c r="BAI66" s="173"/>
      <c r="BAJ66" s="173"/>
      <c r="BAK66" s="173"/>
      <c r="BAL66" s="173"/>
      <c r="BAM66" s="173"/>
      <c r="BAN66" s="173"/>
      <c r="BAO66" s="173"/>
      <c r="BAP66" s="173"/>
      <c r="BAQ66" s="173"/>
      <c r="BAR66" s="173"/>
      <c r="BAS66" s="173"/>
      <c r="BAT66" s="173"/>
      <c r="BAU66" s="173"/>
      <c r="BAV66" s="173"/>
      <c r="BAW66" s="173"/>
      <c r="BAX66" s="173"/>
      <c r="BAY66" s="173"/>
      <c r="BAZ66" s="173"/>
      <c r="BBA66" s="173"/>
      <c r="BBB66" s="173"/>
      <c r="BBC66" s="173"/>
      <c r="BBD66" s="173"/>
      <c r="BBE66" s="173"/>
      <c r="BBF66" s="173"/>
      <c r="BBG66" s="173"/>
      <c r="BBH66" s="173"/>
      <c r="BBI66" s="173"/>
      <c r="BBJ66" s="173"/>
      <c r="BBK66" s="173"/>
      <c r="BBL66" s="173"/>
      <c r="BBM66" s="173"/>
      <c r="BBN66" s="173"/>
      <c r="BBO66" s="173"/>
      <c r="BBP66" s="173"/>
      <c r="BBQ66" s="173"/>
      <c r="BBR66" s="173"/>
      <c r="BBS66" s="173"/>
      <c r="BBT66" s="173"/>
      <c r="BBU66" s="173"/>
      <c r="BBV66" s="173"/>
      <c r="BBW66" s="173"/>
      <c r="BBX66" s="173"/>
      <c r="BBY66" s="173"/>
      <c r="BBZ66" s="173"/>
      <c r="BCA66" s="173"/>
      <c r="BCB66" s="173"/>
      <c r="BCC66" s="173"/>
      <c r="BCD66" s="173"/>
      <c r="BCE66" s="173"/>
      <c r="BCF66" s="173"/>
      <c r="BCG66" s="173"/>
      <c r="BCH66" s="173"/>
      <c r="BCI66" s="173"/>
      <c r="BCJ66" s="173"/>
      <c r="BCK66" s="173"/>
      <c r="BCL66" s="173"/>
      <c r="BCM66" s="173"/>
      <c r="BCN66" s="173"/>
      <c r="BCO66" s="173"/>
      <c r="BCP66" s="173"/>
      <c r="BCQ66" s="173"/>
      <c r="BCR66" s="173"/>
      <c r="BCS66" s="173"/>
      <c r="BCT66" s="173"/>
      <c r="BCU66" s="173"/>
      <c r="BCV66" s="173"/>
      <c r="BCW66" s="173"/>
      <c r="BCX66" s="173"/>
      <c r="BCY66" s="173"/>
      <c r="BCZ66" s="173"/>
      <c r="BDA66" s="173"/>
      <c r="BDB66" s="173"/>
      <c r="BDC66" s="173"/>
      <c r="BDD66" s="173"/>
      <c r="BDE66" s="173"/>
      <c r="BDF66" s="173"/>
      <c r="BDG66" s="173"/>
      <c r="BDH66" s="173"/>
      <c r="BDI66" s="173"/>
      <c r="BDJ66" s="173"/>
      <c r="BDK66" s="173"/>
      <c r="BDL66" s="173"/>
      <c r="BDM66" s="173"/>
      <c r="BDN66" s="173"/>
      <c r="BDO66" s="173"/>
      <c r="BDP66" s="173"/>
      <c r="BDQ66" s="173"/>
      <c r="BDR66" s="173"/>
      <c r="BDS66" s="173"/>
      <c r="BDT66" s="173"/>
      <c r="BDU66" s="173"/>
      <c r="BDV66" s="173"/>
      <c r="BDW66" s="173"/>
      <c r="BDX66" s="173"/>
      <c r="BDY66" s="173"/>
      <c r="BDZ66" s="173"/>
      <c r="BEA66" s="173"/>
      <c r="BEB66" s="173"/>
      <c r="BEC66" s="173"/>
      <c r="BED66" s="173"/>
      <c r="BEE66" s="173"/>
      <c r="BEF66" s="173"/>
      <c r="BEG66" s="173"/>
      <c r="BEH66" s="173"/>
      <c r="BEI66" s="173"/>
      <c r="BEJ66" s="173"/>
      <c r="BEK66" s="173"/>
      <c r="BEL66" s="173"/>
      <c r="BEM66" s="173"/>
      <c r="BEN66" s="173"/>
      <c r="BEO66" s="173"/>
      <c r="BEP66" s="173"/>
      <c r="BEQ66" s="173"/>
      <c r="BER66" s="173"/>
      <c r="BES66" s="173"/>
      <c r="BET66" s="173"/>
      <c r="BEU66" s="173"/>
      <c r="BEV66" s="173"/>
      <c r="BEW66" s="173"/>
      <c r="BEX66" s="173"/>
      <c r="BEY66" s="173"/>
      <c r="BEZ66" s="173"/>
      <c r="BFA66" s="173"/>
      <c r="BFB66" s="173"/>
      <c r="BFC66" s="173"/>
      <c r="BFD66" s="173"/>
      <c r="BFE66" s="173"/>
      <c r="BFF66" s="173"/>
      <c r="BFG66" s="173"/>
      <c r="BFH66" s="173"/>
      <c r="BFI66" s="173"/>
      <c r="BFJ66" s="173"/>
      <c r="BFK66" s="173"/>
      <c r="BFL66" s="173"/>
      <c r="BFM66" s="173"/>
      <c r="BFN66" s="173"/>
      <c r="BFO66" s="173"/>
      <c r="BFP66" s="173"/>
      <c r="BFQ66" s="173"/>
      <c r="BFR66" s="173"/>
      <c r="BFS66" s="173"/>
      <c r="BFT66" s="173"/>
      <c r="BFU66" s="173"/>
      <c r="BFV66" s="173"/>
      <c r="BFW66" s="173"/>
      <c r="BFX66" s="173"/>
      <c r="BFY66" s="173"/>
      <c r="BFZ66" s="173"/>
      <c r="BGA66" s="173"/>
      <c r="BGB66" s="173"/>
      <c r="BGC66" s="173"/>
      <c r="BGD66" s="173"/>
      <c r="BGE66" s="173"/>
      <c r="BGF66" s="173"/>
      <c r="BGG66" s="173"/>
      <c r="BGH66" s="173"/>
      <c r="BGI66" s="173"/>
      <c r="BGJ66" s="173"/>
      <c r="BGK66" s="173"/>
      <c r="BGL66" s="173"/>
      <c r="BGM66" s="173"/>
      <c r="BGN66" s="173"/>
      <c r="BGO66" s="173"/>
      <c r="BGP66" s="173"/>
      <c r="BGQ66" s="173"/>
      <c r="BGR66" s="173"/>
      <c r="BGS66" s="173"/>
      <c r="BGT66" s="173"/>
      <c r="BGU66" s="173"/>
      <c r="BGV66" s="173"/>
      <c r="BGW66" s="173"/>
      <c r="BGX66" s="173"/>
      <c r="BGY66" s="173"/>
      <c r="BGZ66" s="173"/>
      <c r="BHA66" s="173"/>
      <c r="BHB66" s="173"/>
      <c r="BHC66" s="173"/>
      <c r="BHD66" s="173"/>
      <c r="BHE66" s="173"/>
      <c r="BHF66" s="173"/>
      <c r="BHG66" s="173"/>
      <c r="BHH66" s="173"/>
      <c r="BHI66" s="173"/>
      <c r="BHJ66" s="173"/>
      <c r="BHK66" s="173"/>
      <c r="BHL66" s="173"/>
      <c r="BHM66" s="173"/>
      <c r="BHN66" s="173"/>
      <c r="BHO66" s="173"/>
      <c r="BHP66" s="173"/>
      <c r="BHQ66" s="173"/>
      <c r="BHR66" s="173"/>
      <c r="BHS66" s="173"/>
      <c r="BHT66" s="173"/>
      <c r="BHU66" s="173"/>
      <c r="BHV66" s="173"/>
      <c r="BHW66" s="173"/>
      <c r="BHX66" s="173"/>
      <c r="BHY66" s="173"/>
      <c r="BHZ66" s="173"/>
      <c r="BIA66" s="173"/>
      <c r="BIB66" s="173"/>
      <c r="BIC66" s="173"/>
      <c r="BID66" s="173"/>
      <c r="BIE66" s="173"/>
      <c r="BIF66" s="173"/>
      <c r="BIG66" s="173"/>
      <c r="BIH66" s="173"/>
      <c r="BII66" s="173"/>
      <c r="BIJ66" s="173"/>
      <c r="BIK66" s="173"/>
      <c r="BIL66" s="173"/>
      <c r="BIM66" s="173"/>
      <c r="BIN66" s="173"/>
      <c r="BIO66" s="173"/>
      <c r="BIP66" s="173"/>
      <c r="BIQ66" s="173"/>
      <c r="BIR66" s="173"/>
      <c r="BIS66" s="173"/>
      <c r="BIT66" s="173"/>
      <c r="BIU66" s="173"/>
      <c r="BIV66" s="173"/>
      <c r="BIW66" s="173"/>
      <c r="BIX66" s="173"/>
      <c r="BIY66" s="173"/>
      <c r="BIZ66" s="173"/>
      <c r="BJA66" s="173"/>
      <c r="BJB66" s="173"/>
      <c r="BJC66" s="173"/>
      <c r="BJD66" s="173"/>
      <c r="BJE66" s="173"/>
      <c r="BJF66" s="173"/>
      <c r="BJG66" s="173"/>
      <c r="BJH66" s="173"/>
      <c r="BJI66" s="173"/>
      <c r="BJJ66" s="173"/>
      <c r="BJK66" s="173"/>
      <c r="BJL66" s="173"/>
      <c r="BJM66" s="173"/>
      <c r="BJN66" s="173"/>
      <c r="BJO66" s="173"/>
      <c r="BJP66" s="173"/>
      <c r="BJQ66" s="173"/>
      <c r="BJR66" s="173"/>
      <c r="BJS66" s="173"/>
      <c r="BJT66" s="173"/>
      <c r="BJU66" s="173"/>
      <c r="BJV66" s="173"/>
      <c r="BJW66" s="173"/>
      <c r="BJX66" s="173"/>
      <c r="BJY66" s="173"/>
      <c r="BJZ66" s="173"/>
      <c r="BKA66" s="173"/>
      <c r="BKB66" s="173"/>
      <c r="BKC66" s="173"/>
      <c r="BKD66" s="173"/>
      <c r="BKE66" s="173"/>
      <c r="BKF66" s="173"/>
      <c r="BKG66" s="173"/>
      <c r="BKH66" s="173"/>
      <c r="BKI66" s="173"/>
      <c r="BKJ66" s="173"/>
      <c r="BKK66" s="173"/>
      <c r="BKL66" s="173"/>
      <c r="BKM66" s="173"/>
      <c r="BKN66" s="173"/>
      <c r="BKO66" s="173"/>
      <c r="BKP66" s="173"/>
      <c r="BKQ66" s="173"/>
      <c r="BKR66" s="173"/>
      <c r="BKS66" s="173"/>
      <c r="BKT66" s="173"/>
      <c r="BKU66" s="173"/>
      <c r="BKV66" s="173"/>
      <c r="BKW66" s="173"/>
      <c r="BKX66" s="173"/>
      <c r="BKY66" s="173"/>
      <c r="BKZ66" s="173"/>
      <c r="BLA66" s="173"/>
      <c r="BLB66" s="173"/>
      <c r="BLC66" s="173"/>
      <c r="BLD66" s="173"/>
      <c r="BLE66" s="173"/>
      <c r="BLF66" s="173"/>
      <c r="BLG66" s="173"/>
      <c r="BLH66" s="173"/>
      <c r="BLI66" s="173"/>
      <c r="BLJ66" s="173"/>
      <c r="BLK66" s="173"/>
      <c r="BLL66" s="173"/>
      <c r="BLM66" s="173"/>
      <c r="BLN66" s="173"/>
      <c r="BLO66" s="173"/>
      <c r="BLP66" s="173"/>
      <c r="BLQ66" s="173"/>
      <c r="BLR66" s="173"/>
      <c r="BLS66" s="173"/>
      <c r="BLT66" s="173"/>
      <c r="BLU66" s="173"/>
      <c r="BLV66" s="173"/>
      <c r="BLW66" s="173"/>
      <c r="BLX66" s="173"/>
      <c r="BLY66" s="173"/>
      <c r="BLZ66" s="173"/>
      <c r="BMA66" s="173"/>
      <c r="BMB66" s="173"/>
      <c r="BMC66" s="173"/>
      <c r="BMD66" s="173"/>
      <c r="BME66" s="173"/>
      <c r="BMF66" s="173"/>
      <c r="BMG66" s="173"/>
      <c r="BMH66" s="173"/>
      <c r="BMI66" s="173"/>
      <c r="BMJ66" s="173"/>
      <c r="BMK66" s="173"/>
      <c r="BML66" s="173"/>
      <c r="BMM66" s="173"/>
      <c r="BMN66" s="173"/>
      <c r="BMO66" s="173"/>
      <c r="BMP66" s="173"/>
      <c r="BMQ66" s="173"/>
      <c r="BMR66" s="173"/>
      <c r="BMS66" s="173"/>
      <c r="BMT66" s="173"/>
      <c r="BMU66" s="173"/>
      <c r="BMV66" s="173"/>
      <c r="BMW66" s="173"/>
      <c r="BMX66" s="173"/>
      <c r="BMY66" s="173"/>
      <c r="BMZ66" s="173"/>
      <c r="BNA66" s="173"/>
      <c r="BNB66" s="173"/>
      <c r="BNC66" s="173"/>
      <c r="BND66" s="173"/>
      <c r="BNE66" s="173"/>
      <c r="BNF66" s="173"/>
      <c r="BNG66" s="173"/>
      <c r="BNH66" s="173"/>
      <c r="BNI66" s="173"/>
      <c r="BNJ66" s="173"/>
      <c r="BNK66" s="173"/>
      <c r="BNL66" s="173"/>
      <c r="BNM66" s="173"/>
      <c r="BNN66" s="173"/>
      <c r="BNO66" s="173"/>
      <c r="BNP66" s="173"/>
      <c r="BNQ66" s="173"/>
      <c r="BNR66" s="173"/>
      <c r="BNS66" s="173"/>
      <c r="BNT66" s="173"/>
      <c r="BNU66" s="173"/>
      <c r="BNV66" s="173"/>
      <c r="BNW66" s="173"/>
      <c r="BNX66" s="173"/>
      <c r="BNY66" s="173"/>
      <c r="BNZ66" s="173"/>
      <c r="BOA66" s="173"/>
      <c r="BOB66" s="173"/>
      <c r="BOC66" s="173"/>
      <c r="BOD66" s="173"/>
      <c r="BOE66" s="173"/>
      <c r="BOF66" s="173"/>
      <c r="BOG66" s="173"/>
      <c r="BOH66" s="173"/>
      <c r="BOI66" s="173"/>
      <c r="BOJ66" s="173"/>
      <c r="BOK66" s="173"/>
      <c r="BOL66" s="173"/>
      <c r="BOM66" s="173"/>
      <c r="BON66" s="173"/>
      <c r="BOO66" s="173"/>
      <c r="BOP66" s="173"/>
      <c r="BOQ66" s="173"/>
      <c r="BOR66" s="173"/>
      <c r="BOS66" s="173"/>
      <c r="BOT66" s="173"/>
      <c r="BOU66" s="173"/>
      <c r="BOV66" s="173"/>
      <c r="BOW66" s="173"/>
      <c r="BOX66" s="173"/>
      <c r="BOY66" s="173"/>
      <c r="BOZ66" s="173"/>
      <c r="BPA66" s="173"/>
      <c r="BPB66" s="173"/>
      <c r="BPC66" s="173"/>
      <c r="BPD66" s="173"/>
      <c r="BPE66" s="173"/>
      <c r="BPF66" s="173"/>
      <c r="BPG66" s="173"/>
      <c r="BPH66" s="173"/>
      <c r="BPI66" s="173"/>
      <c r="BPJ66" s="173"/>
      <c r="BPK66" s="173"/>
      <c r="BPL66" s="173"/>
      <c r="BPM66" s="173"/>
      <c r="BPN66" s="173"/>
      <c r="BPO66" s="173"/>
      <c r="BPP66" s="173"/>
      <c r="BPQ66" s="173"/>
      <c r="BPR66" s="173"/>
      <c r="BPS66" s="173"/>
      <c r="BPT66" s="173"/>
      <c r="BPU66" s="173"/>
      <c r="BPV66" s="173"/>
      <c r="BPW66" s="173"/>
      <c r="BPX66" s="173"/>
      <c r="BPY66" s="173"/>
      <c r="BPZ66" s="173"/>
      <c r="BQA66" s="173"/>
      <c r="BQB66" s="173"/>
      <c r="BQC66" s="173"/>
      <c r="BQD66" s="173"/>
      <c r="BQE66" s="173"/>
      <c r="BQF66" s="173"/>
      <c r="BQG66" s="173"/>
      <c r="BQH66" s="173"/>
      <c r="BQI66" s="173"/>
      <c r="BQJ66" s="173"/>
      <c r="BQK66" s="173"/>
      <c r="BQL66" s="173"/>
      <c r="BQM66" s="173"/>
      <c r="BQN66" s="173"/>
      <c r="BQO66" s="173"/>
      <c r="BQP66" s="173"/>
      <c r="BQQ66" s="173"/>
      <c r="BQR66" s="173"/>
      <c r="BQS66" s="173"/>
      <c r="BQT66" s="173"/>
      <c r="BQU66" s="173"/>
      <c r="BQV66" s="173"/>
      <c r="BQW66" s="173"/>
      <c r="BQX66" s="173"/>
      <c r="BQY66" s="173"/>
      <c r="BQZ66" s="173"/>
      <c r="BRA66" s="173"/>
      <c r="BRB66" s="173"/>
      <c r="BRC66" s="173"/>
      <c r="BRD66" s="173"/>
      <c r="BRE66" s="173"/>
      <c r="BRF66" s="173"/>
      <c r="BRG66" s="173"/>
      <c r="BRH66" s="173"/>
      <c r="BRI66" s="173"/>
      <c r="BRJ66" s="173"/>
      <c r="BRK66" s="173"/>
      <c r="BRL66" s="173"/>
      <c r="BRM66" s="173"/>
      <c r="BRN66" s="173"/>
      <c r="BRO66" s="173"/>
      <c r="BRP66" s="173"/>
      <c r="BRQ66" s="173"/>
      <c r="BRR66" s="173"/>
      <c r="BRS66" s="173"/>
      <c r="BRT66" s="173"/>
      <c r="BRU66" s="173"/>
      <c r="BRV66" s="173"/>
      <c r="BRW66" s="173"/>
      <c r="BRX66" s="173"/>
      <c r="BRY66" s="173"/>
      <c r="BRZ66" s="173"/>
      <c r="BSA66" s="173"/>
      <c r="BSB66" s="173"/>
      <c r="BSC66" s="173"/>
      <c r="BSD66" s="173"/>
      <c r="BSE66" s="173"/>
      <c r="BSF66" s="173"/>
      <c r="BSG66" s="173"/>
      <c r="BSH66" s="173"/>
      <c r="BSI66" s="173"/>
      <c r="BSJ66" s="173"/>
      <c r="BSK66" s="173"/>
      <c r="BSL66" s="173"/>
      <c r="BSM66" s="173"/>
      <c r="BSN66" s="173"/>
      <c r="BSO66" s="173"/>
      <c r="BSP66" s="173"/>
      <c r="BSQ66" s="173"/>
      <c r="BSR66" s="173"/>
      <c r="BSS66" s="173"/>
      <c r="BST66" s="173"/>
      <c r="BSU66" s="173"/>
      <c r="BSV66" s="173"/>
      <c r="BSW66" s="173"/>
      <c r="BSX66" s="173"/>
      <c r="BSY66" s="173"/>
      <c r="BSZ66" s="173"/>
      <c r="BTA66" s="173"/>
      <c r="BTB66" s="173"/>
      <c r="BTC66" s="173"/>
      <c r="BTD66" s="173"/>
      <c r="BTE66" s="173"/>
      <c r="BTF66" s="173"/>
      <c r="BTG66" s="173"/>
      <c r="BTH66" s="173"/>
      <c r="BTI66" s="173"/>
      <c r="BTJ66" s="173"/>
      <c r="BTK66" s="173"/>
      <c r="BTL66" s="173"/>
      <c r="BTM66" s="173"/>
      <c r="BTN66" s="173"/>
      <c r="BTO66" s="173"/>
      <c r="BTP66" s="173"/>
      <c r="BTQ66" s="173"/>
      <c r="BTR66" s="173"/>
      <c r="BTS66" s="173"/>
      <c r="BTT66" s="173"/>
      <c r="BTU66" s="173"/>
      <c r="BTV66" s="173"/>
      <c r="BTW66" s="173"/>
      <c r="BTX66" s="173"/>
      <c r="BTY66" s="173"/>
      <c r="BTZ66" s="173"/>
      <c r="BUA66" s="173"/>
      <c r="BUB66" s="173"/>
      <c r="BUC66" s="173"/>
      <c r="BUD66" s="173"/>
      <c r="BUE66" s="173"/>
      <c r="BUF66" s="173"/>
      <c r="BUG66" s="173"/>
      <c r="BUH66" s="173"/>
      <c r="BUI66" s="173"/>
      <c r="BUJ66" s="173"/>
      <c r="BUK66" s="173"/>
      <c r="BUL66" s="173"/>
      <c r="BUM66" s="173"/>
      <c r="BUN66" s="173"/>
      <c r="BUO66" s="173"/>
      <c r="BUP66" s="173"/>
      <c r="BUQ66" s="173"/>
      <c r="BUR66" s="173"/>
      <c r="BUS66" s="173"/>
      <c r="BUT66" s="173"/>
      <c r="BUU66" s="173"/>
      <c r="BUV66" s="173"/>
      <c r="BUW66" s="173"/>
      <c r="BUX66" s="173"/>
      <c r="BUY66" s="173"/>
      <c r="BUZ66" s="173"/>
      <c r="BVA66" s="173"/>
      <c r="BVB66" s="173"/>
      <c r="BVC66" s="173"/>
      <c r="BVD66" s="173"/>
      <c r="BVE66" s="173"/>
      <c r="BVF66" s="173"/>
      <c r="BVG66" s="173"/>
      <c r="BVH66" s="173"/>
      <c r="BVI66" s="173"/>
      <c r="BVJ66" s="173"/>
      <c r="BVK66" s="173"/>
      <c r="BVL66" s="173"/>
      <c r="BVM66" s="173"/>
      <c r="BVN66" s="173"/>
      <c r="BVO66" s="173"/>
      <c r="BVP66" s="173"/>
      <c r="BVQ66" s="173"/>
      <c r="BVR66" s="173"/>
      <c r="BVS66" s="173"/>
      <c r="BVT66" s="173"/>
      <c r="BVU66" s="173"/>
      <c r="BVV66" s="173"/>
      <c r="BVW66" s="173"/>
      <c r="BVX66" s="173"/>
      <c r="BVY66" s="173"/>
      <c r="BVZ66" s="173"/>
      <c r="BWA66" s="173"/>
      <c r="BWB66" s="173"/>
      <c r="BWC66" s="173"/>
      <c r="BWD66" s="173"/>
      <c r="BWE66" s="173"/>
      <c r="BWF66" s="173"/>
      <c r="BWG66" s="173"/>
      <c r="BWH66" s="173"/>
      <c r="BWI66" s="173"/>
      <c r="BWJ66" s="173"/>
      <c r="BWK66" s="173"/>
      <c r="BWL66" s="173"/>
      <c r="BWM66" s="173"/>
      <c r="BWN66" s="173"/>
      <c r="BWO66" s="173"/>
      <c r="BWP66" s="173"/>
      <c r="BWQ66" s="173"/>
      <c r="BWR66" s="173"/>
      <c r="BWS66" s="173"/>
      <c r="BWT66" s="173"/>
      <c r="BWU66" s="173"/>
      <c r="BWV66" s="173"/>
      <c r="BWW66" s="173"/>
      <c r="BWX66" s="173"/>
      <c r="BWY66" s="173"/>
      <c r="BWZ66" s="173"/>
      <c r="BXA66" s="173"/>
      <c r="BXB66" s="173"/>
      <c r="BXC66" s="173"/>
      <c r="BXD66" s="173"/>
      <c r="BXE66" s="173"/>
      <c r="BXF66" s="173"/>
      <c r="BXG66" s="173"/>
      <c r="BXH66" s="173"/>
      <c r="BXI66" s="173"/>
      <c r="BXJ66" s="173"/>
      <c r="BXK66" s="173"/>
      <c r="BXL66" s="173"/>
      <c r="BXM66" s="173"/>
      <c r="BXN66" s="173"/>
      <c r="BXO66" s="173"/>
      <c r="BXP66" s="173"/>
      <c r="BXQ66" s="173"/>
      <c r="BXR66" s="173"/>
      <c r="BXS66" s="173"/>
      <c r="BXT66" s="173"/>
      <c r="BXU66" s="173"/>
      <c r="BXV66" s="173"/>
      <c r="BXW66" s="173"/>
      <c r="BXX66" s="173"/>
      <c r="BXY66" s="173"/>
      <c r="BXZ66" s="173"/>
      <c r="BYA66" s="173"/>
      <c r="BYB66" s="173"/>
      <c r="BYC66" s="173"/>
      <c r="BYD66" s="173"/>
      <c r="BYE66" s="173"/>
      <c r="BYF66" s="173"/>
      <c r="BYG66" s="173"/>
      <c r="BYH66" s="173"/>
      <c r="BYI66" s="173"/>
      <c r="BYJ66" s="173"/>
      <c r="BYK66" s="173"/>
      <c r="BYL66" s="173"/>
      <c r="BYM66" s="173"/>
      <c r="BYN66" s="173"/>
      <c r="BYO66" s="173"/>
      <c r="BYP66" s="173"/>
      <c r="BYQ66" s="173"/>
      <c r="BYR66" s="173"/>
      <c r="BYS66" s="173"/>
      <c r="BYT66" s="173"/>
      <c r="BYU66" s="173"/>
      <c r="BYV66" s="173"/>
      <c r="BYW66" s="173"/>
      <c r="BYX66" s="173"/>
      <c r="BYY66" s="173"/>
      <c r="BYZ66" s="173"/>
      <c r="BZA66" s="173"/>
      <c r="BZB66" s="173"/>
      <c r="BZC66" s="173"/>
      <c r="BZD66" s="173"/>
      <c r="BZE66" s="173"/>
      <c r="BZF66" s="173"/>
      <c r="BZG66" s="173"/>
      <c r="BZH66" s="173"/>
      <c r="BZI66" s="173"/>
      <c r="BZJ66" s="173"/>
      <c r="BZK66" s="173"/>
      <c r="BZL66" s="173"/>
      <c r="BZM66" s="173"/>
      <c r="BZN66" s="173"/>
      <c r="BZO66" s="173"/>
      <c r="BZP66" s="173"/>
      <c r="BZQ66" s="173"/>
      <c r="BZR66" s="173"/>
      <c r="BZS66" s="173"/>
      <c r="BZT66" s="173"/>
      <c r="BZU66" s="173"/>
      <c r="BZV66" s="173"/>
      <c r="BZW66" s="173"/>
      <c r="BZX66" s="173"/>
      <c r="BZY66" s="173"/>
      <c r="BZZ66" s="173"/>
      <c r="CAA66" s="173"/>
      <c r="CAB66" s="173"/>
      <c r="CAC66" s="173"/>
      <c r="CAD66" s="173"/>
      <c r="CAE66" s="173"/>
      <c r="CAF66" s="173"/>
      <c r="CAG66" s="173"/>
      <c r="CAH66" s="173"/>
      <c r="CAI66" s="173"/>
      <c r="CAJ66" s="173"/>
      <c r="CAK66" s="173"/>
      <c r="CAL66" s="173"/>
      <c r="CAM66" s="173"/>
      <c r="CAN66" s="173"/>
      <c r="CAO66" s="173"/>
      <c r="CAP66" s="173"/>
      <c r="CAQ66" s="173"/>
      <c r="CAR66" s="173"/>
      <c r="CAS66" s="173"/>
      <c r="CAT66" s="173"/>
      <c r="CAU66" s="173"/>
      <c r="CAV66" s="173"/>
      <c r="CAW66" s="173"/>
      <c r="CAX66" s="173"/>
      <c r="CAY66" s="173"/>
      <c r="CAZ66" s="173"/>
      <c r="CBA66" s="173"/>
      <c r="CBB66" s="173"/>
      <c r="CBC66" s="173"/>
      <c r="CBD66" s="173"/>
      <c r="CBE66" s="173"/>
      <c r="CBF66" s="173"/>
      <c r="CBG66" s="173"/>
      <c r="CBH66" s="173"/>
      <c r="CBI66" s="173"/>
      <c r="CBJ66" s="173"/>
      <c r="CBK66" s="173"/>
      <c r="CBL66" s="173"/>
      <c r="CBM66" s="173"/>
      <c r="CBN66" s="173"/>
      <c r="CBO66" s="173"/>
      <c r="CBP66" s="173"/>
      <c r="CBQ66" s="173"/>
      <c r="CBR66" s="173"/>
      <c r="CBS66" s="173"/>
      <c r="CBT66" s="173"/>
      <c r="CBU66" s="173"/>
      <c r="CBV66" s="173"/>
      <c r="CBW66" s="173"/>
      <c r="CBX66" s="173"/>
      <c r="CBY66" s="173"/>
      <c r="CBZ66" s="173"/>
      <c r="CCA66" s="173"/>
      <c r="CCB66" s="173"/>
      <c r="CCC66" s="173"/>
      <c r="CCD66" s="173"/>
      <c r="CCE66" s="173"/>
      <c r="CCF66" s="173"/>
      <c r="CCG66" s="173"/>
      <c r="CCH66" s="173"/>
      <c r="CCI66" s="173"/>
      <c r="CCJ66" s="173"/>
      <c r="CCK66" s="173"/>
      <c r="CCL66" s="173"/>
      <c r="CCM66" s="173"/>
      <c r="CCN66" s="173"/>
      <c r="CCO66" s="173"/>
      <c r="CCP66" s="173"/>
      <c r="CCQ66" s="173"/>
      <c r="CCR66" s="173"/>
      <c r="CCS66" s="173"/>
      <c r="CCT66" s="173"/>
      <c r="CCU66" s="173"/>
      <c r="CCV66" s="173"/>
      <c r="CCW66" s="173"/>
      <c r="CCX66" s="173"/>
      <c r="CCY66" s="173"/>
      <c r="CCZ66" s="173"/>
      <c r="CDA66" s="173"/>
      <c r="CDB66" s="173"/>
      <c r="CDC66" s="173"/>
      <c r="CDD66" s="173"/>
      <c r="CDE66" s="173"/>
      <c r="CDF66" s="173"/>
      <c r="CDG66" s="173"/>
      <c r="CDH66" s="173"/>
      <c r="CDI66" s="173"/>
      <c r="CDJ66" s="173"/>
      <c r="CDK66" s="173"/>
      <c r="CDL66" s="173"/>
      <c r="CDM66" s="173"/>
      <c r="CDN66" s="173"/>
      <c r="CDO66" s="173"/>
      <c r="CDP66" s="173"/>
      <c r="CDQ66" s="173"/>
      <c r="CDR66" s="173"/>
      <c r="CDS66" s="173"/>
      <c r="CDT66" s="173"/>
      <c r="CDU66" s="173"/>
      <c r="CDV66" s="173"/>
      <c r="CDW66" s="173"/>
      <c r="CDX66" s="173"/>
      <c r="CDY66" s="173"/>
      <c r="CDZ66" s="173"/>
      <c r="CEA66" s="173"/>
      <c r="CEB66" s="173"/>
      <c r="CEC66" s="173"/>
      <c r="CED66" s="173"/>
      <c r="CEE66" s="173"/>
      <c r="CEF66" s="173"/>
      <c r="CEG66" s="173"/>
      <c r="CEH66" s="173"/>
      <c r="CEI66" s="173"/>
      <c r="CEJ66" s="173"/>
      <c r="CEK66" s="173"/>
      <c r="CEL66" s="173"/>
      <c r="CEM66" s="173"/>
      <c r="CEN66" s="173"/>
      <c r="CEO66" s="173"/>
      <c r="CEP66" s="173"/>
      <c r="CEQ66" s="173"/>
      <c r="CER66" s="173"/>
      <c r="CES66" s="173"/>
      <c r="CET66" s="173"/>
      <c r="CEU66" s="173"/>
      <c r="CEV66" s="173"/>
      <c r="CEW66" s="173"/>
      <c r="CEX66" s="173"/>
      <c r="CEY66" s="173"/>
      <c r="CEZ66" s="173"/>
      <c r="CFA66" s="173"/>
      <c r="CFB66" s="173"/>
      <c r="CFC66" s="173"/>
      <c r="CFD66" s="173"/>
      <c r="CFE66" s="173"/>
      <c r="CFF66" s="173"/>
      <c r="CFG66" s="173"/>
      <c r="CFH66" s="173"/>
      <c r="CFI66" s="173"/>
      <c r="CFJ66" s="173"/>
      <c r="CFK66" s="173"/>
      <c r="CFL66" s="173"/>
      <c r="CFM66" s="173"/>
      <c r="CFN66" s="173"/>
      <c r="CFO66" s="173"/>
      <c r="CFP66" s="173"/>
      <c r="CFQ66" s="173"/>
      <c r="CFR66" s="173"/>
      <c r="CFS66" s="173"/>
      <c r="CFT66" s="173"/>
      <c r="CFU66" s="173"/>
      <c r="CFV66" s="173"/>
      <c r="CFW66" s="173"/>
      <c r="CFX66" s="173"/>
      <c r="CFY66" s="173"/>
      <c r="CFZ66" s="173"/>
      <c r="CGA66" s="173"/>
      <c r="CGB66" s="173"/>
      <c r="CGC66" s="173"/>
      <c r="CGD66" s="173"/>
      <c r="CGE66" s="173"/>
      <c r="CGF66" s="173"/>
      <c r="CGG66" s="173"/>
      <c r="CGH66" s="173"/>
      <c r="CGI66" s="173"/>
      <c r="CGJ66" s="173"/>
      <c r="CGK66" s="173"/>
      <c r="CGL66" s="173"/>
      <c r="CGM66" s="173"/>
      <c r="CGN66" s="173"/>
      <c r="CGO66" s="173"/>
      <c r="CGP66" s="173"/>
      <c r="CGQ66" s="173"/>
      <c r="CGR66" s="173"/>
      <c r="CGS66" s="173"/>
      <c r="CGT66" s="173"/>
      <c r="CGU66" s="173"/>
      <c r="CGV66" s="173"/>
      <c r="CGW66" s="173"/>
      <c r="CGX66" s="173"/>
      <c r="CGY66" s="173"/>
      <c r="CGZ66" s="173"/>
      <c r="CHA66" s="173"/>
      <c r="CHB66" s="173"/>
      <c r="CHC66" s="173"/>
      <c r="CHD66" s="173"/>
      <c r="CHE66" s="173"/>
      <c r="CHF66" s="173"/>
      <c r="CHG66" s="173"/>
      <c r="CHH66" s="173"/>
      <c r="CHI66" s="173"/>
      <c r="CHJ66" s="173"/>
      <c r="CHK66" s="173"/>
      <c r="CHL66" s="173"/>
      <c r="CHM66" s="173"/>
      <c r="CHN66" s="173"/>
      <c r="CHO66" s="173"/>
      <c r="CHP66" s="173"/>
      <c r="CHQ66" s="173"/>
      <c r="CHR66" s="173"/>
      <c r="CHS66" s="173"/>
      <c r="CHT66" s="173"/>
      <c r="CHU66" s="173"/>
      <c r="CHV66" s="173"/>
      <c r="CHW66" s="173"/>
      <c r="CHX66" s="173"/>
      <c r="CHY66" s="173"/>
      <c r="CHZ66" s="173"/>
      <c r="CIA66" s="173"/>
      <c r="CIB66" s="173"/>
      <c r="CIC66" s="173"/>
      <c r="CID66" s="173"/>
      <c r="CIE66" s="173"/>
      <c r="CIF66" s="173"/>
      <c r="CIG66" s="173"/>
      <c r="CIH66" s="173"/>
      <c r="CII66" s="173"/>
      <c r="CIJ66" s="173"/>
      <c r="CIK66" s="173"/>
      <c r="CIL66" s="173"/>
      <c r="CIM66" s="173"/>
      <c r="CIN66" s="173"/>
      <c r="CIO66" s="173"/>
      <c r="CIP66" s="173"/>
      <c r="CIQ66" s="173"/>
      <c r="CIR66" s="173"/>
      <c r="CIS66" s="173"/>
      <c r="CIT66" s="173"/>
      <c r="CIU66" s="173"/>
      <c r="CIV66" s="173"/>
      <c r="CIW66" s="173"/>
      <c r="CIX66" s="173"/>
      <c r="CIY66" s="173"/>
      <c r="CIZ66" s="173"/>
      <c r="CJA66" s="173"/>
      <c r="CJB66" s="173"/>
      <c r="CJC66" s="173"/>
      <c r="CJD66" s="173"/>
      <c r="CJE66" s="173"/>
      <c r="CJF66" s="173"/>
      <c r="CJG66" s="173"/>
      <c r="CJH66" s="173"/>
      <c r="CJI66" s="173"/>
      <c r="CJJ66" s="173"/>
      <c r="CJK66" s="173"/>
      <c r="CJL66" s="173"/>
      <c r="CJM66" s="173"/>
      <c r="CJN66" s="173"/>
      <c r="CJO66" s="173"/>
      <c r="CJP66" s="173"/>
      <c r="CJQ66" s="173"/>
      <c r="CJR66" s="173"/>
      <c r="CJS66" s="173"/>
      <c r="CJT66" s="173"/>
      <c r="CJU66" s="173"/>
      <c r="CJV66" s="173"/>
      <c r="CJW66" s="173"/>
      <c r="CJX66" s="173"/>
      <c r="CJY66" s="173"/>
      <c r="CJZ66" s="173"/>
      <c r="CKA66" s="173"/>
      <c r="CKB66" s="173"/>
      <c r="CKC66" s="173"/>
      <c r="CKD66" s="173"/>
      <c r="CKE66" s="173"/>
      <c r="CKF66" s="173"/>
      <c r="CKG66" s="173"/>
      <c r="CKH66" s="173"/>
      <c r="CKI66" s="173"/>
      <c r="CKJ66" s="173"/>
      <c r="CKK66" s="173"/>
      <c r="CKL66" s="173"/>
      <c r="CKM66" s="173"/>
      <c r="CKN66" s="173"/>
      <c r="CKO66" s="173"/>
      <c r="CKP66" s="173"/>
      <c r="CKQ66" s="173"/>
      <c r="CKR66" s="173"/>
      <c r="CKS66" s="173"/>
      <c r="CKT66" s="173"/>
      <c r="CKU66" s="173"/>
      <c r="CKV66" s="173"/>
      <c r="CKW66" s="173"/>
      <c r="CKX66" s="173"/>
      <c r="CKY66" s="173"/>
      <c r="CKZ66" s="173"/>
      <c r="CLA66" s="173"/>
      <c r="CLB66" s="173"/>
      <c r="CLC66" s="173"/>
      <c r="CLD66" s="173"/>
      <c r="CLE66" s="173"/>
      <c r="CLF66" s="173"/>
      <c r="CLG66" s="173"/>
      <c r="CLH66" s="173"/>
      <c r="CLI66" s="173"/>
      <c r="CLJ66" s="173"/>
      <c r="CLK66" s="173"/>
      <c r="CLL66" s="173"/>
      <c r="CLM66" s="173"/>
      <c r="CLN66" s="173"/>
      <c r="CLO66" s="173"/>
      <c r="CLP66" s="173"/>
      <c r="CLQ66" s="173"/>
      <c r="CLR66" s="173"/>
      <c r="CLS66" s="173"/>
      <c r="CLT66" s="173"/>
      <c r="CLU66" s="173"/>
      <c r="CLV66" s="173"/>
      <c r="CLW66" s="173"/>
      <c r="CLX66" s="173"/>
      <c r="CLY66" s="173"/>
      <c r="CLZ66" s="173"/>
      <c r="CMA66" s="173"/>
      <c r="CMB66" s="173"/>
      <c r="CMC66" s="173"/>
      <c r="CMD66" s="173"/>
      <c r="CME66" s="173"/>
      <c r="CMF66" s="173"/>
      <c r="CMG66" s="173"/>
      <c r="CMH66" s="173"/>
      <c r="CMI66" s="173"/>
      <c r="CMJ66" s="173"/>
      <c r="CMK66" s="173"/>
      <c r="CML66" s="173"/>
      <c r="CMM66" s="173"/>
      <c r="CMN66" s="173"/>
      <c r="CMO66" s="173"/>
      <c r="CMP66" s="173"/>
      <c r="CMQ66" s="173"/>
      <c r="CMR66" s="173"/>
      <c r="CMS66" s="173"/>
      <c r="CMT66" s="173"/>
      <c r="CMU66" s="173"/>
      <c r="CMV66" s="173"/>
      <c r="CMW66" s="173"/>
      <c r="CMX66" s="173"/>
      <c r="CMY66" s="173"/>
      <c r="CMZ66" s="173"/>
      <c r="CNA66" s="173"/>
      <c r="CNB66" s="173"/>
      <c r="CNC66" s="173"/>
      <c r="CND66" s="173"/>
      <c r="CNE66" s="173"/>
      <c r="CNF66" s="173"/>
      <c r="CNG66" s="173"/>
      <c r="CNH66" s="173"/>
      <c r="CNI66" s="173"/>
      <c r="CNJ66" s="173"/>
      <c r="CNK66" s="173"/>
      <c r="CNL66" s="173"/>
      <c r="CNM66" s="173"/>
      <c r="CNN66" s="173"/>
      <c r="CNO66" s="173"/>
      <c r="CNP66" s="173"/>
      <c r="CNQ66" s="173"/>
      <c r="CNR66" s="173"/>
      <c r="CNS66" s="173"/>
      <c r="CNT66" s="173"/>
      <c r="CNU66" s="173"/>
      <c r="CNV66" s="173"/>
      <c r="CNW66" s="173"/>
      <c r="CNX66" s="173"/>
      <c r="CNY66" s="173"/>
      <c r="CNZ66" s="173"/>
      <c r="COA66" s="173"/>
      <c r="COB66" s="173"/>
      <c r="COC66" s="173"/>
      <c r="COD66" s="173"/>
      <c r="COE66" s="173"/>
      <c r="COF66" s="173"/>
      <c r="COG66" s="173"/>
      <c r="COH66" s="173"/>
      <c r="COI66" s="173"/>
      <c r="COJ66" s="173"/>
      <c r="COK66" s="173"/>
      <c r="COL66" s="173"/>
      <c r="COM66" s="173"/>
      <c r="CON66" s="173"/>
      <c r="COO66" s="173"/>
      <c r="COP66" s="173"/>
      <c r="COQ66" s="173"/>
      <c r="COR66" s="173"/>
      <c r="COS66" s="173"/>
      <c r="COT66" s="173"/>
      <c r="COU66" s="173"/>
      <c r="COV66" s="173"/>
      <c r="COW66" s="173"/>
      <c r="COX66" s="173"/>
      <c r="COY66" s="173"/>
      <c r="COZ66" s="173"/>
      <c r="CPA66" s="173"/>
      <c r="CPB66" s="173"/>
      <c r="CPC66" s="173"/>
      <c r="CPD66" s="173"/>
      <c r="CPE66" s="173"/>
      <c r="CPF66" s="173"/>
      <c r="CPG66" s="173"/>
      <c r="CPH66" s="173"/>
      <c r="CPI66" s="173"/>
      <c r="CPJ66" s="173"/>
      <c r="CPK66" s="173"/>
      <c r="CPL66" s="173"/>
      <c r="CPM66" s="173"/>
      <c r="CPN66" s="173"/>
      <c r="CPO66" s="173"/>
      <c r="CPP66" s="173"/>
      <c r="CPQ66" s="173"/>
      <c r="CPR66" s="173"/>
      <c r="CPS66" s="173"/>
      <c r="CPT66" s="173"/>
      <c r="CPU66" s="173"/>
      <c r="CPV66" s="173"/>
      <c r="CPW66" s="173"/>
      <c r="CPX66" s="173"/>
      <c r="CPY66" s="173"/>
      <c r="CPZ66" s="173"/>
      <c r="CQA66" s="173"/>
      <c r="CQB66" s="173"/>
      <c r="CQC66" s="173"/>
      <c r="CQD66" s="173"/>
      <c r="CQE66" s="173"/>
      <c r="CQF66" s="173"/>
      <c r="CQG66" s="173"/>
      <c r="CQH66" s="173"/>
      <c r="CQI66" s="173"/>
      <c r="CQJ66" s="173"/>
      <c r="CQK66" s="173"/>
      <c r="CQL66" s="173"/>
      <c r="CQM66" s="173"/>
      <c r="CQN66" s="173"/>
      <c r="CQO66" s="173"/>
      <c r="CQP66" s="173"/>
      <c r="CQQ66" s="173"/>
      <c r="CQR66" s="173"/>
      <c r="CQS66" s="173"/>
      <c r="CQT66" s="173"/>
      <c r="CQU66" s="173"/>
      <c r="CQV66" s="173"/>
      <c r="CQW66" s="173"/>
      <c r="CQX66" s="173"/>
      <c r="CQY66" s="173"/>
      <c r="CQZ66" s="173"/>
      <c r="CRA66" s="173"/>
      <c r="CRB66" s="173"/>
      <c r="CRC66" s="173"/>
      <c r="CRD66" s="173"/>
      <c r="CRE66" s="173"/>
      <c r="CRF66" s="173"/>
      <c r="CRG66" s="173"/>
      <c r="CRH66" s="173"/>
      <c r="CRI66" s="173"/>
      <c r="CRJ66" s="173"/>
      <c r="CRK66" s="173"/>
      <c r="CRL66" s="173"/>
      <c r="CRM66" s="173"/>
      <c r="CRN66" s="173"/>
      <c r="CRO66" s="173"/>
      <c r="CRP66" s="173"/>
      <c r="CRQ66" s="173"/>
      <c r="CRR66" s="173"/>
      <c r="CRS66" s="173"/>
      <c r="CRT66" s="173"/>
      <c r="CRU66" s="173"/>
      <c r="CRV66" s="173"/>
      <c r="CRW66" s="173"/>
      <c r="CRX66" s="173"/>
      <c r="CRY66" s="173"/>
      <c r="CRZ66" s="173"/>
      <c r="CSA66" s="173"/>
      <c r="CSB66" s="173"/>
      <c r="CSC66" s="173"/>
      <c r="CSD66" s="173"/>
      <c r="CSE66" s="173"/>
      <c r="CSF66" s="173"/>
      <c r="CSG66" s="173"/>
      <c r="CSH66" s="173"/>
      <c r="CSI66" s="173"/>
      <c r="CSJ66" s="173"/>
      <c r="CSK66" s="173"/>
      <c r="CSL66" s="173"/>
      <c r="CSM66" s="173"/>
      <c r="CSN66" s="173"/>
      <c r="CSO66" s="173"/>
      <c r="CSP66" s="173"/>
      <c r="CSQ66" s="173"/>
      <c r="CSR66" s="173"/>
      <c r="CSS66" s="173"/>
      <c r="CST66" s="173"/>
      <c r="CSU66" s="173"/>
      <c r="CSV66" s="173"/>
      <c r="CSW66" s="173"/>
      <c r="CSX66" s="173"/>
      <c r="CSY66" s="173"/>
      <c r="CSZ66" s="173"/>
      <c r="CTA66" s="173"/>
      <c r="CTB66" s="173"/>
      <c r="CTC66" s="173"/>
      <c r="CTD66" s="173"/>
      <c r="CTE66" s="173"/>
      <c r="CTF66" s="173"/>
      <c r="CTG66" s="173"/>
      <c r="CTH66" s="173"/>
      <c r="CTI66" s="173"/>
      <c r="CTJ66" s="173"/>
      <c r="CTK66" s="173"/>
      <c r="CTL66" s="173"/>
      <c r="CTM66" s="173"/>
      <c r="CTN66" s="173"/>
      <c r="CTO66" s="173"/>
      <c r="CTP66" s="173"/>
      <c r="CTQ66" s="173"/>
      <c r="CTR66" s="173"/>
      <c r="CTS66" s="173"/>
      <c r="CTT66" s="173"/>
      <c r="CTU66" s="173"/>
      <c r="CTV66" s="173"/>
      <c r="CTW66" s="173"/>
      <c r="CTX66" s="173"/>
      <c r="CTY66" s="173"/>
      <c r="CTZ66" s="173"/>
      <c r="CUA66" s="173"/>
      <c r="CUB66" s="173"/>
      <c r="CUC66" s="173"/>
      <c r="CUD66" s="173"/>
      <c r="CUE66" s="173"/>
      <c r="CUF66" s="173"/>
      <c r="CUG66" s="173"/>
      <c r="CUH66" s="173"/>
      <c r="CUI66" s="173"/>
      <c r="CUJ66" s="173"/>
      <c r="CUK66" s="173"/>
      <c r="CUL66" s="173"/>
      <c r="CUM66" s="173"/>
      <c r="CUN66" s="173"/>
      <c r="CUO66" s="173"/>
      <c r="CUP66" s="173"/>
      <c r="CUQ66" s="173"/>
      <c r="CUR66" s="173"/>
      <c r="CUS66" s="173"/>
      <c r="CUT66" s="173"/>
      <c r="CUU66" s="173"/>
      <c r="CUV66" s="173"/>
      <c r="CUW66" s="173"/>
      <c r="CUX66" s="173"/>
      <c r="CUY66" s="173"/>
      <c r="CUZ66" s="173"/>
      <c r="CVA66" s="173"/>
      <c r="CVB66" s="173"/>
      <c r="CVC66" s="173"/>
      <c r="CVD66" s="173"/>
      <c r="CVE66" s="173"/>
      <c r="CVF66" s="173"/>
      <c r="CVG66" s="173"/>
      <c r="CVH66" s="173"/>
      <c r="CVI66" s="173"/>
      <c r="CVJ66" s="173"/>
      <c r="CVK66" s="173"/>
      <c r="CVL66" s="173"/>
      <c r="CVM66" s="173"/>
      <c r="CVN66" s="173"/>
      <c r="CVO66" s="173"/>
      <c r="CVP66" s="173"/>
      <c r="CVQ66" s="173"/>
      <c r="CVR66" s="173"/>
      <c r="CVS66" s="173"/>
      <c r="CVT66" s="173"/>
      <c r="CVU66" s="173"/>
      <c r="CVV66" s="173"/>
      <c r="CVW66" s="173"/>
      <c r="CVX66" s="173"/>
      <c r="CVY66" s="173"/>
      <c r="CVZ66" s="173"/>
      <c r="CWA66" s="173"/>
      <c r="CWB66" s="173"/>
      <c r="CWC66" s="173"/>
      <c r="CWD66" s="173"/>
      <c r="CWE66" s="173"/>
      <c r="CWF66" s="173"/>
      <c r="CWG66" s="173"/>
      <c r="CWH66" s="173"/>
      <c r="CWI66" s="173"/>
      <c r="CWJ66" s="173"/>
      <c r="CWK66" s="173"/>
      <c r="CWL66" s="173"/>
      <c r="CWM66" s="173"/>
      <c r="CWN66" s="173"/>
      <c r="CWO66" s="173"/>
      <c r="CWP66" s="173"/>
      <c r="CWQ66" s="173"/>
      <c r="CWR66" s="173"/>
      <c r="CWS66" s="173"/>
      <c r="CWT66" s="173"/>
      <c r="CWU66" s="173"/>
      <c r="CWV66" s="173"/>
      <c r="CWW66" s="173"/>
      <c r="CWX66" s="173"/>
      <c r="CWY66" s="173"/>
      <c r="CWZ66" s="173"/>
      <c r="CXA66" s="173"/>
      <c r="CXB66" s="173"/>
      <c r="CXC66" s="173"/>
      <c r="CXD66" s="173"/>
      <c r="CXE66" s="173"/>
      <c r="CXF66" s="173"/>
      <c r="CXG66" s="173"/>
      <c r="CXH66" s="173"/>
      <c r="CXI66" s="173"/>
      <c r="CXJ66" s="173"/>
      <c r="CXK66" s="173"/>
      <c r="CXL66" s="173"/>
      <c r="CXM66" s="173"/>
      <c r="CXN66" s="173"/>
      <c r="CXO66" s="173"/>
      <c r="CXP66" s="173"/>
      <c r="CXQ66" s="173"/>
      <c r="CXR66" s="173"/>
      <c r="CXS66" s="173"/>
      <c r="CXT66" s="173"/>
      <c r="CXU66" s="173"/>
      <c r="CXV66" s="173"/>
      <c r="CXW66" s="173"/>
      <c r="CXX66" s="173"/>
      <c r="CXY66" s="173"/>
      <c r="CXZ66" s="173"/>
      <c r="CYA66" s="173"/>
      <c r="CYB66" s="173"/>
      <c r="CYC66" s="173"/>
      <c r="CYD66" s="173"/>
      <c r="CYE66" s="173"/>
      <c r="CYF66" s="173"/>
      <c r="CYG66" s="173"/>
      <c r="CYH66" s="173"/>
      <c r="CYI66" s="173"/>
      <c r="CYJ66" s="173"/>
      <c r="CYK66" s="173"/>
      <c r="CYL66" s="173"/>
      <c r="CYM66" s="173"/>
      <c r="CYN66" s="173"/>
      <c r="CYO66" s="173"/>
      <c r="CYP66" s="173"/>
      <c r="CYQ66" s="173"/>
      <c r="CYR66" s="173"/>
      <c r="CYS66" s="173"/>
      <c r="CYT66" s="173"/>
      <c r="CYU66" s="173"/>
      <c r="CYV66" s="173"/>
      <c r="CYW66" s="173"/>
      <c r="CYX66" s="173"/>
      <c r="CYY66" s="173"/>
      <c r="CYZ66" s="173"/>
      <c r="CZA66" s="173"/>
      <c r="CZB66" s="173"/>
      <c r="CZC66" s="173"/>
      <c r="CZD66" s="173"/>
      <c r="CZE66" s="173"/>
      <c r="CZF66" s="173"/>
      <c r="CZG66" s="173"/>
      <c r="CZH66" s="173"/>
      <c r="CZI66" s="173"/>
      <c r="CZJ66" s="173"/>
      <c r="CZK66" s="173"/>
      <c r="CZL66" s="173"/>
      <c r="CZM66" s="173"/>
      <c r="CZN66" s="173"/>
      <c r="CZO66" s="173"/>
      <c r="CZP66" s="173"/>
      <c r="CZQ66" s="173"/>
      <c r="CZR66" s="173"/>
      <c r="CZS66" s="173"/>
      <c r="CZT66" s="173"/>
      <c r="CZU66" s="173"/>
      <c r="CZV66" s="173"/>
      <c r="CZW66" s="173"/>
      <c r="CZX66" s="173"/>
      <c r="CZY66" s="173"/>
      <c r="CZZ66" s="173"/>
      <c r="DAA66" s="173"/>
      <c r="DAB66" s="173"/>
      <c r="DAC66" s="173"/>
      <c r="DAD66" s="173"/>
      <c r="DAE66" s="173"/>
      <c r="DAF66" s="173"/>
      <c r="DAG66" s="173"/>
      <c r="DAH66" s="173"/>
      <c r="DAI66" s="173"/>
      <c r="DAJ66" s="173"/>
      <c r="DAK66" s="173"/>
      <c r="DAL66" s="173"/>
      <c r="DAM66" s="173"/>
      <c r="DAN66" s="173"/>
      <c r="DAO66" s="173"/>
      <c r="DAP66" s="173"/>
      <c r="DAQ66" s="173"/>
      <c r="DAR66" s="173"/>
      <c r="DAS66" s="173"/>
      <c r="DAT66" s="173"/>
      <c r="DAU66" s="173"/>
      <c r="DAV66" s="173"/>
      <c r="DAW66" s="173"/>
      <c r="DAX66" s="173"/>
      <c r="DAY66" s="173"/>
      <c r="DAZ66" s="173"/>
      <c r="DBA66" s="173"/>
      <c r="DBB66" s="173"/>
      <c r="DBC66" s="173"/>
      <c r="DBD66" s="173"/>
      <c r="DBE66" s="173"/>
      <c r="DBF66" s="173"/>
      <c r="DBG66" s="173"/>
      <c r="DBH66" s="173"/>
      <c r="DBI66" s="173"/>
      <c r="DBJ66" s="173"/>
      <c r="DBK66" s="173"/>
      <c r="DBL66" s="173"/>
      <c r="DBM66" s="173"/>
      <c r="DBN66" s="173"/>
      <c r="DBO66" s="173"/>
      <c r="DBP66" s="173"/>
      <c r="DBQ66" s="173"/>
      <c r="DBR66" s="173"/>
      <c r="DBS66" s="173"/>
      <c r="DBT66" s="173"/>
      <c r="DBU66" s="173"/>
      <c r="DBV66" s="173"/>
      <c r="DBW66" s="173"/>
      <c r="DBX66" s="173"/>
      <c r="DBY66" s="173"/>
      <c r="DBZ66" s="173"/>
      <c r="DCA66" s="173"/>
      <c r="DCB66" s="173"/>
      <c r="DCC66" s="173"/>
      <c r="DCD66" s="173"/>
      <c r="DCE66" s="173"/>
      <c r="DCF66" s="173"/>
      <c r="DCG66" s="173"/>
      <c r="DCH66" s="173"/>
      <c r="DCI66" s="173"/>
      <c r="DCJ66" s="173"/>
      <c r="DCK66" s="173"/>
      <c r="DCL66" s="173"/>
      <c r="DCM66" s="173"/>
      <c r="DCN66" s="173"/>
      <c r="DCO66" s="173"/>
      <c r="DCP66" s="173"/>
      <c r="DCQ66" s="173"/>
      <c r="DCR66" s="173"/>
      <c r="DCS66" s="173"/>
      <c r="DCT66" s="173"/>
      <c r="DCU66" s="173"/>
      <c r="DCV66" s="173"/>
      <c r="DCW66" s="173"/>
      <c r="DCX66" s="173"/>
      <c r="DCY66" s="173"/>
      <c r="DCZ66" s="173"/>
      <c r="DDA66" s="173"/>
      <c r="DDB66" s="173"/>
      <c r="DDC66" s="173"/>
      <c r="DDD66" s="173"/>
      <c r="DDE66" s="173"/>
      <c r="DDF66" s="173"/>
      <c r="DDG66" s="173"/>
      <c r="DDH66" s="173"/>
      <c r="DDI66" s="173"/>
      <c r="DDJ66" s="173"/>
      <c r="DDK66" s="173"/>
      <c r="DDL66" s="173"/>
      <c r="DDM66" s="173"/>
      <c r="DDN66" s="173"/>
      <c r="DDO66" s="173"/>
      <c r="DDP66" s="173"/>
      <c r="DDQ66" s="173"/>
      <c r="DDR66" s="173"/>
      <c r="DDS66" s="173"/>
      <c r="DDT66" s="173"/>
      <c r="DDU66" s="173"/>
      <c r="DDV66" s="173"/>
      <c r="DDW66" s="173"/>
      <c r="DDX66" s="173"/>
      <c r="DDY66" s="173"/>
      <c r="DDZ66" s="173"/>
      <c r="DEA66" s="173"/>
      <c r="DEB66" s="173"/>
      <c r="DEC66" s="173"/>
      <c r="DED66" s="173"/>
      <c r="DEE66" s="173"/>
      <c r="DEF66" s="173"/>
      <c r="DEG66" s="173"/>
      <c r="DEH66" s="173"/>
      <c r="DEI66" s="173"/>
      <c r="DEJ66" s="173"/>
      <c r="DEK66" s="173"/>
      <c r="DEL66" s="173"/>
      <c r="DEM66" s="173"/>
      <c r="DEN66" s="173"/>
      <c r="DEO66" s="173"/>
      <c r="DEP66" s="173"/>
      <c r="DEQ66" s="173"/>
      <c r="DER66" s="173"/>
      <c r="DES66" s="173"/>
      <c r="DET66" s="173"/>
      <c r="DEU66" s="173"/>
      <c r="DEV66" s="173"/>
      <c r="DEW66" s="173"/>
      <c r="DEX66" s="173"/>
      <c r="DEY66" s="173"/>
      <c r="DEZ66" s="173"/>
      <c r="DFA66" s="173"/>
      <c r="DFB66" s="173"/>
      <c r="DFC66" s="173"/>
      <c r="DFD66" s="173"/>
      <c r="DFE66" s="173"/>
      <c r="DFF66" s="173"/>
      <c r="DFG66" s="173"/>
      <c r="DFH66" s="173"/>
      <c r="DFI66" s="173"/>
      <c r="DFJ66" s="173"/>
      <c r="DFK66" s="173"/>
      <c r="DFL66" s="173"/>
      <c r="DFM66" s="173"/>
      <c r="DFN66" s="173"/>
      <c r="DFO66" s="173"/>
      <c r="DFP66" s="173"/>
      <c r="DFQ66" s="173"/>
      <c r="DFR66" s="173"/>
      <c r="DFS66" s="173"/>
      <c r="DFT66" s="173"/>
      <c r="DFU66" s="173"/>
      <c r="DFV66" s="173"/>
      <c r="DFW66" s="173"/>
      <c r="DFX66" s="173"/>
      <c r="DFY66" s="173"/>
      <c r="DFZ66" s="173"/>
      <c r="DGA66" s="173"/>
      <c r="DGB66" s="173"/>
      <c r="DGC66" s="173"/>
      <c r="DGD66" s="173"/>
      <c r="DGE66" s="173"/>
      <c r="DGF66" s="173"/>
      <c r="DGG66" s="173"/>
      <c r="DGH66" s="173"/>
      <c r="DGI66" s="173"/>
      <c r="DGJ66" s="173"/>
      <c r="DGK66" s="173"/>
      <c r="DGL66" s="173"/>
      <c r="DGM66" s="173"/>
      <c r="DGN66" s="173"/>
      <c r="DGO66" s="173"/>
      <c r="DGP66" s="173"/>
      <c r="DGQ66" s="173"/>
      <c r="DGR66" s="173"/>
      <c r="DGS66" s="173"/>
      <c r="DGT66" s="173"/>
      <c r="DGU66" s="173"/>
      <c r="DGV66" s="173"/>
      <c r="DGW66" s="173"/>
      <c r="DGX66" s="173"/>
      <c r="DGY66" s="173"/>
      <c r="DGZ66" s="173"/>
      <c r="DHA66" s="173"/>
      <c r="DHB66" s="173"/>
      <c r="DHC66" s="173"/>
      <c r="DHD66" s="173"/>
      <c r="DHE66" s="173"/>
      <c r="DHF66" s="173"/>
      <c r="DHG66" s="173"/>
      <c r="DHH66" s="173"/>
      <c r="DHI66" s="173"/>
      <c r="DHJ66" s="173"/>
      <c r="DHK66" s="173"/>
      <c r="DHL66" s="173"/>
      <c r="DHM66" s="173"/>
      <c r="DHN66" s="173"/>
      <c r="DHO66" s="173"/>
      <c r="DHP66" s="173"/>
      <c r="DHQ66" s="173"/>
      <c r="DHR66" s="173"/>
      <c r="DHS66" s="173"/>
      <c r="DHT66" s="173"/>
      <c r="DHU66" s="173"/>
      <c r="DHV66" s="173"/>
      <c r="DHW66" s="173"/>
      <c r="DHX66" s="173"/>
      <c r="DHY66" s="173"/>
      <c r="DHZ66" s="173"/>
      <c r="DIA66" s="173"/>
      <c r="DIB66" s="173"/>
      <c r="DIC66" s="173"/>
      <c r="DID66" s="173"/>
      <c r="DIE66" s="173"/>
      <c r="DIF66" s="173"/>
      <c r="DIG66" s="173"/>
      <c r="DIH66" s="173"/>
      <c r="DII66" s="173"/>
      <c r="DIJ66" s="173"/>
      <c r="DIK66" s="173"/>
      <c r="DIL66" s="173"/>
      <c r="DIM66" s="173"/>
      <c r="DIN66" s="173"/>
      <c r="DIO66" s="173"/>
      <c r="DIP66" s="173"/>
      <c r="DIQ66" s="173"/>
      <c r="DIR66" s="173"/>
      <c r="DIS66" s="173"/>
      <c r="DIT66" s="173"/>
      <c r="DIU66" s="173"/>
      <c r="DIV66" s="173"/>
      <c r="DIW66" s="173"/>
      <c r="DIX66" s="173"/>
      <c r="DIY66" s="173"/>
      <c r="DIZ66" s="173"/>
      <c r="DJA66" s="173"/>
      <c r="DJB66" s="173"/>
      <c r="DJC66" s="173"/>
      <c r="DJD66" s="173"/>
      <c r="DJE66" s="173"/>
      <c r="DJF66" s="173"/>
      <c r="DJG66" s="173"/>
      <c r="DJH66" s="173"/>
      <c r="DJI66" s="173"/>
      <c r="DJJ66" s="173"/>
      <c r="DJK66" s="173"/>
      <c r="DJL66" s="173"/>
      <c r="DJM66" s="173"/>
      <c r="DJN66" s="173"/>
      <c r="DJO66" s="173"/>
      <c r="DJP66" s="173"/>
      <c r="DJQ66" s="173"/>
      <c r="DJR66" s="173"/>
      <c r="DJS66" s="173"/>
      <c r="DJT66" s="173"/>
      <c r="DJU66" s="173"/>
      <c r="DJV66" s="173"/>
      <c r="DJW66" s="173"/>
      <c r="DJX66" s="173"/>
      <c r="DJY66" s="173"/>
      <c r="DJZ66" s="173"/>
      <c r="DKA66" s="173"/>
      <c r="DKB66" s="173"/>
      <c r="DKC66" s="173"/>
      <c r="DKD66" s="173"/>
      <c r="DKE66" s="173"/>
      <c r="DKF66" s="173"/>
      <c r="DKG66" s="173"/>
      <c r="DKH66" s="173"/>
      <c r="DKI66" s="173"/>
      <c r="DKJ66" s="173"/>
      <c r="DKK66" s="173"/>
      <c r="DKL66" s="173"/>
      <c r="DKM66" s="173"/>
      <c r="DKN66" s="173"/>
      <c r="DKO66" s="173"/>
      <c r="DKP66" s="173"/>
      <c r="DKQ66" s="173"/>
      <c r="DKR66" s="173"/>
      <c r="DKS66" s="173"/>
      <c r="DKT66" s="173"/>
      <c r="DKU66" s="173"/>
      <c r="DKV66" s="173"/>
      <c r="DKW66" s="173"/>
      <c r="DKX66" s="173"/>
      <c r="DKY66" s="173"/>
      <c r="DKZ66" s="173"/>
      <c r="DLA66" s="173"/>
      <c r="DLB66" s="173"/>
      <c r="DLC66" s="173"/>
      <c r="DLD66" s="173"/>
      <c r="DLE66" s="173"/>
      <c r="DLF66" s="173"/>
      <c r="DLG66" s="173"/>
      <c r="DLH66" s="173"/>
      <c r="DLI66" s="173"/>
      <c r="DLJ66" s="173"/>
      <c r="DLK66" s="173"/>
      <c r="DLL66" s="173"/>
      <c r="DLM66" s="173"/>
      <c r="DLN66" s="173"/>
      <c r="DLO66" s="173"/>
      <c r="DLP66" s="173"/>
      <c r="DLQ66" s="173"/>
      <c r="DLR66" s="173"/>
      <c r="DLS66" s="173"/>
      <c r="DLT66" s="173"/>
      <c r="DLU66" s="173"/>
      <c r="DLV66" s="173"/>
      <c r="DLW66" s="173"/>
      <c r="DLX66" s="173"/>
      <c r="DLY66" s="173"/>
      <c r="DLZ66" s="173"/>
      <c r="DMA66" s="173"/>
      <c r="DMB66" s="173"/>
      <c r="DMC66" s="173"/>
      <c r="DMD66" s="173"/>
      <c r="DME66" s="173"/>
      <c r="DMF66" s="173"/>
      <c r="DMG66" s="173"/>
      <c r="DMH66" s="173"/>
      <c r="DMI66" s="173"/>
      <c r="DMJ66" s="173"/>
      <c r="DMK66" s="173"/>
      <c r="DML66" s="173"/>
      <c r="DMM66" s="173"/>
      <c r="DMN66" s="173"/>
      <c r="DMO66" s="173"/>
      <c r="DMP66" s="173"/>
      <c r="DMQ66" s="173"/>
      <c r="DMR66" s="173"/>
      <c r="DMS66" s="173"/>
      <c r="DMT66" s="173"/>
      <c r="DMU66" s="173"/>
      <c r="DMV66" s="173"/>
      <c r="DMW66" s="173"/>
      <c r="DMX66" s="173"/>
      <c r="DMY66" s="173"/>
      <c r="DMZ66" s="173"/>
      <c r="DNA66" s="173"/>
      <c r="DNB66" s="173"/>
      <c r="DNC66" s="173"/>
      <c r="DND66" s="173"/>
      <c r="DNE66" s="173"/>
      <c r="DNF66" s="173"/>
      <c r="DNG66" s="173"/>
      <c r="DNH66" s="173"/>
      <c r="DNI66" s="173"/>
      <c r="DNJ66" s="173"/>
      <c r="DNK66" s="173"/>
      <c r="DNL66" s="173"/>
      <c r="DNM66" s="173"/>
      <c r="DNN66" s="173"/>
      <c r="DNO66" s="173"/>
      <c r="DNP66" s="173"/>
      <c r="DNQ66" s="173"/>
      <c r="DNR66" s="173"/>
      <c r="DNS66" s="173"/>
      <c r="DNT66" s="173"/>
      <c r="DNU66" s="173"/>
      <c r="DNV66" s="173"/>
      <c r="DNW66" s="173"/>
      <c r="DNX66" s="173"/>
      <c r="DNY66" s="173"/>
      <c r="DNZ66" s="173"/>
      <c r="DOA66" s="173"/>
      <c r="DOB66" s="173"/>
      <c r="DOC66" s="173"/>
      <c r="DOD66" s="173"/>
      <c r="DOE66" s="173"/>
      <c r="DOF66" s="173"/>
      <c r="DOG66" s="173"/>
      <c r="DOH66" s="173"/>
      <c r="DOI66" s="173"/>
      <c r="DOJ66" s="173"/>
      <c r="DOK66" s="173"/>
      <c r="DOL66" s="173"/>
      <c r="DOM66" s="173"/>
      <c r="DON66" s="173"/>
      <c r="DOO66" s="173"/>
      <c r="DOP66" s="173"/>
      <c r="DOQ66" s="173"/>
      <c r="DOR66" s="173"/>
      <c r="DOS66" s="173"/>
      <c r="DOT66" s="173"/>
      <c r="DOU66" s="173"/>
      <c r="DOV66" s="173"/>
      <c r="DOW66" s="173"/>
      <c r="DOX66" s="173"/>
      <c r="DOY66" s="173"/>
      <c r="DOZ66" s="173"/>
      <c r="DPA66" s="173"/>
      <c r="DPB66" s="173"/>
      <c r="DPC66" s="173"/>
      <c r="DPD66" s="173"/>
      <c r="DPE66" s="173"/>
      <c r="DPF66" s="173"/>
      <c r="DPG66" s="173"/>
      <c r="DPH66" s="173"/>
      <c r="DPI66" s="173"/>
      <c r="DPJ66" s="173"/>
      <c r="DPK66" s="173"/>
      <c r="DPL66" s="173"/>
      <c r="DPM66" s="173"/>
      <c r="DPN66" s="173"/>
      <c r="DPO66" s="173"/>
      <c r="DPP66" s="173"/>
      <c r="DPQ66" s="173"/>
      <c r="DPR66" s="173"/>
      <c r="DPS66" s="173"/>
      <c r="DPT66" s="173"/>
      <c r="DPU66" s="173"/>
      <c r="DPV66" s="173"/>
      <c r="DPW66" s="173"/>
      <c r="DPX66" s="173"/>
      <c r="DPY66" s="173"/>
      <c r="DPZ66" s="173"/>
      <c r="DQA66" s="173"/>
      <c r="DQB66" s="173"/>
      <c r="DQC66" s="173"/>
      <c r="DQD66" s="173"/>
      <c r="DQE66" s="173"/>
      <c r="DQF66" s="173"/>
      <c r="DQG66" s="173"/>
      <c r="DQH66" s="173"/>
      <c r="DQI66" s="173"/>
      <c r="DQJ66" s="173"/>
      <c r="DQK66" s="173"/>
      <c r="DQL66" s="173"/>
      <c r="DQM66" s="173"/>
      <c r="DQN66" s="173"/>
      <c r="DQO66" s="173"/>
      <c r="DQP66" s="173"/>
      <c r="DQQ66" s="173"/>
      <c r="DQR66" s="173"/>
      <c r="DQS66" s="173"/>
      <c r="DQT66" s="173"/>
      <c r="DQU66" s="173"/>
      <c r="DQV66" s="173"/>
      <c r="DQW66" s="173"/>
      <c r="DQX66" s="173"/>
      <c r="DQY66" s="173"/>
      <c r="DQZ66" s="173"/>
      <c r="DRA66" s="173"/>
      <c r="DRB66" s="173"/>
      <c r="DRC66" s="173"/>
      <c r="DRD66" s="173"/>
      <c r="DRE66" s="173"/>
      <c r="DRF66" s="173"/>
      <c r="DRG66" s="173"/>
      <c r="DRH66" s="173"/>
      <c r="DRI66" s="173"/>
      <c r="DRJ66" s="173"/>
      <c r="DRK66" s="173"/>
      <c r="DRL66" s="173"/>
      <c r="DRM66" s="173"/>
      <c r="DRN66" s="173"/>
      <c r="DRO66" s="173"/>
      <c r="DRP66" s="173"/>
      <c r="DRQ66" s="173"/>
      <c r="DRR66" s="173"/>
      <c r="DRS66" s="173"/>
      <c r="DRT66" s="173"/>
      <c r="DRU66" s="173"/>
      <c r="DRV66" s="173"/>
      <c r="DRW66" s="173"/>
      <c r="DRX66" s="173"/>
      <c r="DRY66" s="173"/>
      <c r="DRZ66" s="173"/>
      <c r="DSA66" s="173"/>
      <c r="DSB66" s="173"/>
      <c r="DSC66" s="173"/>
      <c r="DSD66" s="173"/>
      <c r="DSE66" s="173"/>
      <c r="DSF66" s="173"/>
      <c r="DSG66" s="173"/>
      <c r="DSH66" s="173"/>
      <c r="DSI66" s="173"/>
      <c r="DSJ66" s="173"/>
      <c r="DSK66" s="173"/>
      <c r="DSL66" s="173"/>
      <c r="DSM66" s="173"/>
      <c r="DSN66" s="173"/>
      <c r="DSO66" s="173"/>
      <c r="DSP66" s="173"/>
      <c r="DSQ66" s="173"/>
      <c r="DSR66" s="173"/>
      <c r="DSS66" s="173"/>
      <c r="DST66" s="173"/>
      <c r="DSU66" s="173"/>
      <c r="DSV66" s="173"/>
      <c r="DSW66" s="173"/>
      <c r="DSX66" s="173"/>
      <c r="DSY66" s="173"/>
      <c r="DSZ66" s="173"/>
      <c r="DTA66" s="173"/>
      <c r="DTB66" s="173"/>
      <c r="DTC66" s="173"/>
      <c r="DTD66" s="173"/>
      <c r="DTE66" s="173"/>
      <c r="DTF66" s="173"/>
      <c r="DTG66" s="173"/>
      <c r="DTH66" s="173"/>
      <c r="DTI66" s="173"/>
      <c r="DTJ66" s="173"/>
      <c r="DTK66" s="173"/>
      <c r="DTL66" s="173"/>
      <c r="DTM66" s="173"/>
      <c r="DTN66" s="173"/>
      <c r="DTO66" s="173"/>
      <c r="DTP66" s="173"/>
      <c r="DTQ66" s="173"/>
      <c r="DTR66" s="173"/>
      <c r="DTS66" s="173"/>
      <c r="DTT66" s="173"/>
      <c r="DTU66" s="173"/>
      <c r="DTV66" s="173"/>
      <c r="DTW66" s="173"/>
      <c r="DTX66" s="173"/>
      <c r="DTY66" s="173"/>
      <c r="DTZ66" s="173"/>
      <c r="DUA66" s="173"/>
      <c r="DUB66" s="173"/>
      <c r="DUC66" s="173"/>
      <c r="DUD66" s="173"/>
      <c r="DUE66" s="173"/>
      <c r="DUF66" s="173"/>
      <c r="DUG66" s="173"/>
      <c r="DUH66" s="173"/>
      <c r="DUI66" s="173"/>
      <c r="DUJ66" s="173"/>
      <c r="DUK66" s="173"/>
      <c r="DUL66" s="173"/>
      <c r="DUM66" s="173"/>
      <c r="DUN66" s="173"/>
      <c r="DUO66" s="173"/>
      <c r="DUP66" s="173"/>
      <c r="DUQ66" s="173"/>
      <c r="DUR66" s="173"/>
      <c r="DUS66" s="173"/>
      <c r="DUT66" s="173"/>
      <c r="DUU66" s="173"/>
      <c r="DUV66" s="173"/>
      <c r="DUW66" s="173"/>
      <c r="DUX66" s="173"/>
      <c r="DUY66" s="173"/>
      <c r="DUZ66" s="173"/>
      <c r="DVA66" s="173"/>
      <c r="DVB66" s="173"/>
      <c r="DVC66" s="173"/>
      <c r="DVD66" s="173"/>
      <c r="DVE66" s="173"/>
      <c r="DVF66" s="173"/>
      <c r="DVG66" s="173"/>
      <c r="DVH66" s="173"/>
      <c r="DVI66" s="173"/>
      <c r="DVJ66" s="173"/>
      <c r="DVK66" s="173"/>
      <c r="DVL66" s="173"/>
      <c r="DVM66" s="173"/>
      <c r="DVN66" s="173"/>
      <c r="DVO66" s="173"/>
      <c r="DVP66" s="173"/>
      <c r="DVQ66" s="173"/>
      <c r="DVR66" s="173"/>
      <c r="DVS66" s="173"/>
      <c r="DVT66" s="173"/>
      <c r="DVU66" s="173"/>
      <c r="DVV66" s="173"/>
      <c r="DVW66" s="173"/>
      <c r="DVX66" s="173"/>
      <c r="DVY66" s="173"/>
      <c r="DVZ66" s="173"/>
      <c r="DWA66" s="173"/>
      <c r="DWB66" s="173"/>
      <c r="DWC66" s="173"/>
      <c r="DWD66" s="173"/>
      <c r="DWE66" s="173"/>
      <c r="DWF66" s="173"/>
      <c r="DWG66" s="173"/>
      <c r="DWH66" s="173"/>
      <c r="DWI66" s="173"/>
      <c r="DWJ66" s="173"/>
      <c r="DWK66" s="173"/>
      <c r="DWL66" s="173"/>
      <c r="DWM66" s="173"/>
      <c r="DWN66" s="173"/>
      <c r="DWO66" s="173"/>
      <c r="DWP66" s="173"/>
      <c r="DWQ66" s="173"/>
      <c r="DWR66" s="173"/>
      <c r="DWS66" s="173"/>
      <c r="DWT66" s="173"/>
      <c r="DWU66" s="173"/>
      <c r="DWV66" s="173"/>
      <c r="DWW66" s="173"/>
      <c r="DWX66" s="173"/>
      <c r="DWY66" s="173"/>
      <c r="DWZ66" s="173"/>
      <c r="DXA66" s="173"/>
      <c r="DXB66" s="173"/>
      <c r="DXC66" s="173"/>
      <c r="DXD66" s="173"/>
      <c r="DXE66" s="173"/>
      <c r="DXF66" s="173"/>
      <c r="DXG66" s="173"/>
      <c r="DXH66" s="173"/>
      <c r="DXI66" s="173"/>
      <c r="DXJ66" s="173"/>
      <c r="DXK66" s="173"/>
      <c r="DXL66" s="173"/>
      <c r="DXM66" s="173"/>
      <c r="DXN66" s="173"/>
      <c r="DXO66" s="173"/>
      <c r="DXP66" s="173"/>
      <c r="DXQ66" s="173"/>
      <c r="DXR66" s="173"/>
      <c r="DXS66" s="173"/>
      <c r="DXT66" s="173"/>
      <c r="DXU66" s="173"/>
      <c r="DXV66" s="173"/>
      <c r="DXW66" s="173"/>
      <c r="DXX66" s="173"/>
      <c r="DXY66" s="173"/>
      <c r="DXZ66" s="173"/>
      <c r="DYA66" s="173"/>
      <c r="DYB66" s="173"/>
      <c r="DYC66" s="173"/>
      <c r="DYD66" s="173"/>
      <c r="DYE66" s="173"/>
      <c r="DYF66" s="173"/>
      <c r="DYG66" s="173"/>
      <c r="DYH66" s="173"/>
      <c r="DYI66" s="173"/>
      <c r="DYJ66" s="173"/>
      <c r="DYK66" s="173"/>
      <c r="DYL66" s="173"/>
      <c r="DYM66" s="173"/>
      <c r="DYN66" s="173"/>
      <c r="DYO66" s="173"/>
      <c r="DYP66" s="173"/>
      <c r="DYQ66" s="173"/>
      <c r="DYR66" s="173"/>
      <c r="DYS66" s="173"/>
      <c r="DYT66" s="173"/>
      <c r="DYU66" s="173"/>
      <c r="DYV66" s="173"/>
      <c r="DYW66" s="173"/>
      <c r="DYX66" s="173"/>
      <c r="DYY66" s="173"/>
      <c r="DYZ66" s="173"/>
      <c r="DZA66" s="173"/>
      <c r="DZB66" s="173"/>
      <c r="DZC66" s="173"/>
      <c r="DZD66" s="173"/>
      <c r="DZE66" s="173"/>
      <c r="DZF66" s="173"/>
      <c r="DZG66" s="173"/>
      <c r="DZH66" s="173"/>
      <c r="DZI66" s="173"/>
      <c r="DZJ66" s="173"/>
      <c r="DZK66" s="173"/>
      <c r="DZL66" s="173"/>
      <c r="DZM66" s="173"/>
      <c r="DZN66" s="173"/>
      <c r="DZO66" s="173"/>
      <c r="DZP66" s="173"/>
      <c r="DZQ66" s="173"/>
      <c r="DZR66" s="173"/>
      <c r="DZS66" s="173"/>
      <c r="DZT66" s="173"/>
      <c r="DZU66" s="173"/>
      <c r="DZV66" s="173"/>
      <c r="DZW66" s="173"/>
      <c r="DZX66" s="173"/>
      <c r="DZY66" s="173"/>
      <c r="DZZ66" s="173"/>
      <c r="EAA66" s="173"/>
      <c r="EAB66" s="173"/>
      <c r="EAC66" s="173"/>
      <c r="EAD66" s="173"/>
      <c r="EAE66" s="173"/>
      <c r="EAF66" s="173"/>
      <c r="EAG66" s="173"/>
      <c r="EAH66" s="173"/>
      <c r="EAI66" s="173"/>
      <c r="EAJ66" s="173"/>
      <c r="EAK66" s="173"/>
      <c r="EAL66" s="173"/>
      <c r="EAM66" s="173"/>
      <c r="EAN66" s="173"/>
      <c r="EAO66" s="173"/>
      <c r="EAP66" s="173"/>
      <c r="EAQ66" s="173"/>
      <c r="EAR66" s="173"/>
      <c r="EAS66" s="173"/>
      <c r="EAT66" s="173"/>
      <c r="EAU66" s="173"/>
      <c r="EAV66" s="173"/>
      <c r="EAW66" s="173"/>
      <c r="EAX66" s="173"/>
      <c r="EAY66" s="173"/>
      <c r="EAZ66" s="173"/>
      <c r="EBA66" s="173"/>
      <c r="EBB66" s="173"/>
      <c r="EBC66" s="173"/>
      <c r="EBD66" s="173"/>
      <c r="EBE66" s="173"/>
      <c r="EBF66" s="173"/>
      <c r="EBG66" s="173"/>
      <c r="EBH66" s="173"/>
      <c r="EBI66" s="173"/>
      <c r="EBJ66" s="173"/>
      <c r="EBK66" s="173"/>
      <c r="EBL66" s="173"/>
      <c r="EBM66" s="173"/>
      <c r="EBN66" s="173"/>
      <c r="EBO66" s="173"/>
      <c r="EBP66" s="173"/>
      <c r="EBQ66" s="173"/>
      <c r="EBR66" s="173"/>
      <c r="EBS66" s="173"/>
      <c r="EBT66" s="173"/>
      <c r="EBU66" s="173"/>
      <c r="EBV66" s="173"/>
      <c r="EBW66" s="173"/>
      <c r="EBX66" s="173"/>
      <c r="EBY66" s="173"/>
      <c r="EBZ66" s="173"/>
      <c r="ECA66" s="173"/>
      <c r="ECB66" s="173"/>
      <c r="ECC66" s="173"/>
      <c r="ECD66" s="173"/>
      <c r="ECE66" s="173"/>
      <c r="ECF66" s="173"/>
      <c r="ECG66" s="173"/>
      <c r="ECH66" s="173"/>
      <c r="ECI66" s="173"/>
      <c r="ECJ66" s="173"/>
      <c r="ECK66" s="173"/>
      <c r="ECL66" s="173"/>
      <c r="ECM66" s="173"/>
      <c r="ECN66" s="173"/>
      <c r="ECO66" s="173"/>
      <c r="ECP66" s="173"/>
      <c r="ECQ66" s="173"/>
      <c r="ECR66" s="173"/>
      <c r="ECS66" s="173"/>
      <c r="ECT66" s="173"/>
      <c r="ECU66" s="173"/>
      <c r="ECV66" s="173"/>
      <c r="ECW66" s="173"/>
      <c r="ECX66" s="173"/>
      <c r="ECY66" s="173"/>
      <c r="ECZ66" s="173"/>
      <c r="EDA66" s="173"/>
      <c r="EDB66" s="173"/>
      <c r="EDC66" s="173"/>
      <c r="EDD66" s="173"/>
      <c r="EDE66" s="173"/>
      <c r="EDF66" s="173"/>
      <c r="EDG66" s="173"/>
      <c r="EDH66" s="173"/>
      <c r="EDI66" s="173"/>
      <c r="EDJ66" s="173"/>
      <c r="EDK66" s="173"/>
      <c r="EDL66" s="173"/>
      <c r="EDM66" s="173"/>
      <c r="EDN66" s="173"/>
      <c r="EDO66" s="173"/>
      <c r="EDP66" s="173"/>
      <c r="EDQ66" s="173"/>
      <c r="EDR66" s="173"/>
      <c r="EDS66" s="173"/>
      <c r="EDT66" s="173"/>
      <c r="EDU66" s="173"/>
      <c r="EDV66" s="173"/>
      <c r="EDW66" s="173"/>
      <c r="EDX66" s="173"/>
      <c r="EDY66" s="173"/>
      <c r="EDZ66" s="173"/>
      <c r="EEA66" s="173"/>
      <c r="EEB66" s="173"/>
      <c r="EEC66" s="173"/>
      <c r="EED66" s="173"/>
      <c r="EEE66" s="173"/>
      <c r="EEF66" s="173"/>
      <c r="EEG66" s="173"/>
      <c r="EEH66" s="173"/>
      <c r="EEI66" s="173"/>
      <c r="EEJ66" s="173"/>
      <c r="EEK66" s="173"/>
      <c r="EEL66" s="173"/>
      <c r="EEM66" s="173"/>
      <c r="EEN66" s="173"/>
      <c r="EEO66" s="173"/>
      <c r="EEP66" s="173"/>
      <c r="EEQ66" s="173"/>
      <c r="EER66" s="173"/>
      <c r="EES66" s="173"/>
      <c r="EET66" s="173"/>
      <c r="EEU66" s="173"/>
      <c r="EEV66" s="173"/>
      <c r="EEW66" s="173"/>
      <c r="EEX66" s="173"/>
      <c r="EEY66" s="173"/>
      <c r="EEZ66" s="173"/>
      <c r="EFA66" s="173"/>
      <c r="EFB66" s="173"/>
      <c r="EFC66" s="173"/>
      <c r="EFD66" s="173"/>
      <c r="EFE66" s="173"/>
      <c r="EFF66" s="173"/>
      <c r="EFG66" s="173"/>
      <c r="EFH66" s="173"/>
      <c r="EFI66" s="173"/>
      <c r="EFJ66" s="173"/>
      <c r="EFK66" s="173"/>
      <c r="EFL66" s="173"/>
      <c r="EFM66" s="173"/>
      <c r="EFN66" s="173"/>
      <c r="EFO66" s="173"/>
      <c r="EFP66" s="173"/>
      <c r="EFQ66" s="173"/>
      <c r="EFR66" s="173"/>
      <c r="EFS66" s="173"/>
      <c r="EFT66" s="173"/>
      <c r="EFU66" s="173"/>
      <c r="EFV66" s="173"/>
      <c r="EFW66" s="173"/>
      <c r="EFX66" s="173"/>
      <c r="EFY66" s="173"/>
      <c r="EFZ66" s="173"/>
      <c r="EGA66" s="173"/>
      <c r="EGB66" s="173"/>
      <c r="EGC66" s="173"/>
      <c r="EGD66" s="173"/>
      <c r="EGE66" s="173"/>
      <c r="EGF66" s="173"/>
      <c r="EGG66" s="173"/>
      <c r="EGH66" s="173"/>
      <c r="EGI66" s="173"/>
      <c r="EGJ66" s="173"/>
      <c r="EGK66" s="173"/>
      <c r="EGL66" s="173"/>
      <c r="EGM66" s="173"/>
      <c r="EGN66" s="173"/>
      <c r="EGO66" s="173"/>
      <c r="EGP66" s="173"/>
      <c r="EGQ66" s="173"/>
      <c r="EGR66" s="173"/>
      <c r="EGS66" s="173"/>
      <c r="EGT66" s="173"/>
      <c r="EGU66" s="173"/>
      <c r="EGV66" s="173"/>
      <c r="EGW66" s="173"/>
      <c r="EGX66" s="173"/>
      <c r="EGY66" s="173"/>
      <c r="EGZ66" s="173"/>
      <c r="EHA66" s="173"/>
      <c r="EHB66" s="173"/>
      <c r="EHC66" s="173"/>
      <c r="EHD66" s="173"/>
      <c r="EHE66" s="173"/>
      <c r="EHF66" s="173"/>
      <c r="EHG66" s="173"/>
      <c r="EHH66" s="173"/>
      <c r="EHI66" s="173"/>
      <c r="EHJ66" s="173"/>
      <c r="EHK66" s="173"/>
      <c r="EHL66" s="173"/>
      <c r="EHM66" s="173"/>
      <c r="EHN66" s="173"/>
      <c r="EHO66" s="173"/>
      <c r="EHP66" s="173"/>
      <c r="EHQ66" s="173"/>
      <c r="EHR66" s="173"/>
      <c r="EHS66" s="173"/>
      <c r="EHT66" s="173"/>
      <c r="EHU66" s="173"/>
      <c r="EHV66" s="173"/>
      <c r="EHW66" s="173"/>
      <c r="EHX66" s="173"/>
      <c r="EHY66" s="173"/>
      <c r="EHZ66" s="173"/>
      <c r="EIA66" s="173"/>
      <c r="EIB66" s="173"/>
      <c r="EIC66" s="173"/>
      <c r="EID66" s="173"/>
      <c r="EIE66" s="173"/>
      <c r="EIF66" s="173"/>
      <c r="EIG66" s="173"/>
      <c r="EIH66" s="173"/>
      <c r="EII66" s="173"/>
      <c r="EIJ66" s="173"/>
      <c r="EIK66" s="173"/>
      <c r="EIL66" s="173"/>
      <c r="EIM66" s="173"/>
      <c r="EIN66" s="173"/>
      <c r="EIO66" s="173"/>
      <c r="EIP66" s="173"/>
      <c r="EIQ66" s="173"/>
      <c r="EIR66" s="173"/>
      <c r="EIS66" s="173"/>
      <c r="EIT66" s="173"/>
      <c r="EIU66" s="173"/>
      <c r="EIV66" s="173"/>
      <c r="EIW66" s="173"/>
      <c r="EIX66" s="173"/>
      <c r="EIY66" s="173"/>
      <c r="EIZ66" s="173"/>
      <c r="EJA66" s="173"/>
      <c r="EJB66" s="173"/>
      <c r="EJC66" s="173"/>
      <c r="EJD66" s="173"/>
      <c r="EJE66" s="173"/>
      <c r="EJF66" s="173"/>
      <c r="EJG66" s="173"/>
      <c r="EJH66" s="173"/>
      <c r="EJI66" s="173"/>
      <c r="EJJ66" s="173"/>
      <c r="EJK66" s="173"/>
      <c r="EJL66" s="173"/>
      <c r="EJM66" s="173"/>
      <c r="EJN66" s="173"/>
      <c r="EJO66" s="173"/>
      <c r="EJP66" s="173"/>
      <c r="EJQ66" s="173"/>
      <c r="EJR66" s="173"/>
      <c r="EJS66" s="173"/>
      <c r="EJT66" s="173"/>
      <c r="EJU66" s="173"/>
      <c r="EJV66" s="173"/>
      <c r="EJW66" s="173"/>
      <c r="EJX66" s="173"/>
      <c r="EJY66" s="173"/>
      <c r="EJZ66" s="173"/>
      <c r="EKA66" s="173"/>
      <c r="EKB66" s="173"/>
      <c r="EKC66" s="173"/>
      <c r="EKD66" s="173"/>
      <c r="EKE66" s="173"/>
      <c r="EKF66" s="173"/>
      <c r="EKG66" s="173"/>
      <c r="EKH66" s="173"/>
      <c r="EKI66" s="173"/>
      <c r="EKJ66" s="173"/>
      <c r="EKK66" s="173"/>
      <c r="EKL66" s="173"/>
      <c r="EKM66" s="173"/>
      <c r="EKN66" s="173"/>
      <c r="EKO66" s="173"/>
      <c r="EKP66" s="173"/>
      <c r="EKQ66" s="173"/>
      <c r="EKR66" s="173"/>
      <c r="EKS66" s="173"/>
      <c r="EKT66" s="173"/>
      <c r="EKU66" s="173"/>
      <c r="EKV66" s="173"/>
      <c r="EKW66" s="173"/>
      <c r="EKX66" s="173"/>
      <c r="EKY66" s="173"/>
      <c r="EKZ66" s="173"/>
      <c r="ELA66" s="173"/>
      <c r="ELB66" s="173"/>
      <c r="ELC66" s="173"/>
      <c r="ELD66" s="173"/>
      <c r="ELE66" s="173"/>
      <c r="ELF66" s="173"/>
      <c r="ELG66" s="173"/>
      <c r="ELH66" s="173"/>
      <c r="ELI66" s="173"/>
      <c r="ELJ66" s="173"/>
      <c r="ELK66" s="173"/>
      <c r="ELL66" s="173"/>
      <c r="ELM66" s="173"/>
      <c r="ELN66" s="173"/>
      <c r="ELO66" s="173"/>
      <c r="ELP66" s="173"/>
      <c r="ELQ66" s="173"/>
      <c r="ELR66" s="173"/>
      <c r="ELS66" s="173"/>
      <c r="ELT66" s="173"/>
      <c r="ELU66" s="173"/>
      <c r="ELV66" s="173"/>
      <c r="ELW66" s="173"/>
      <c r="ELX66" s="173"/>
      <c r="ELY66" s="173"/>
      <c r="ELZ66" s="173"/>
      <c r="EMA66" s="173"/>
      <c r="EMB66" s="173"/>
      <c r="EMC66" s="173"/>
      <c r="EMD66" s="173"/>
      <c r="EME66" s="173"/>
      <c r="EMF66" s="173"/>
      <c r="EMG66" s="173"/>
      <c r="EMH66" s="173"/>
      <c r="EMI66" s="173"/>
      <c r="EMJ66" s="173"/>
      <c r="EMK66" s="173"/>
      <c r="EML66" s="173"/>
      <c r="EMM66" s="173"/>
      <c r="EMN66" s="173"/>
      <c r="EMO66" s="173"/>
      <c r="EMP66" s="173"/>
      <c r="EMQ66" s="173"/>
      <c r="EMR66" s="173"/>
      <c r="EMS66" s="173"/>
      <c r="EMT66" s="173"/>
      <c r="EMU66" s="173"/>
      <c r="EMV66" s="173"/>
      <c r="EMW66" s="173"/>
      <c r="EMX66" s="173"/>
      <c r="EMY66" s="173"/>
      <c r="EMZ66" s="173"/>
      <c r="ENA66" s="173"/>
      <c r="ENB66" s="173"/>
      <c r="ENC66" s="173"/>
      <c r="END66" s="173"/>
      <c r="ENE66" s="173"/>
      <c r="ENF66" s="173"/>
      <c r="ENG66" s="173"/>
      <c r="ENH66" s="173"/>
      <c r="ENI66" s="173"/>
      <c r="ENJ66" s="173"/>
      <c r="ENK66" s="173"/>
      <c r="ENL66" s="173"/>
      <c r="ENM66" s="173"/>
      <c r="ENN66" s="173"/>
      <c r="ENO66" s="173"/>
      <c r="ENP66" s="173"/>
      <c r="ENQ66" s="173"/>
      <c r="ENR66" s="173"/>
      <c r="ENS66" s="173"/>
      <c r="ENT66" s="173"/>
      <c r="ENU66" s="173"/>
      <c r="ENV66" s="173"/>
      <c r="ENW66" s="173"/>
      <c r="ENX66" s="173"/>
      <c r="ENY66" s="173"/>
      <c r="ENZ66" s="173"/>
      <c r="EOA66" s="173"/>
      <c r="EOB66" s="173"/>
      <c r="EOC66" s="173"/>
      <c r="EOD66" s="173"/>
      <c r="EOE66" s="173"/>
      <c r="EOF66" s="173"/>
      <c r="EOG66" s="173"/>
      <c r="EOH66" s="173"/>
      <c r="EOI66" s="173"/>
      <c r="EOJ66" s="173"/>
      <c r="EOK66" s="173"/>
      <c r="EOL66" s="173"/>
      <c r="EOM66" s="173"/>
      <c r="EON66" s="173"/>
      <c r="EOO66" s="173"/>
      <c r="EOP66" s="173"/>
      <c r="EOQ66" s="173"/>
      <c r="EOR66" s="173"/>
      <c r="EOS66" s="173"/>
      <c r="EOT66" s="173"/>
      <c r="EOU66" s="173"/>
      <c r="EOV66" s="173"/>
      <c r="EOW66" s="173"/>
      <c r="EOX66" s="173"/>
      <c r="EOY66" s="173"/>
      <c r="EOZ66" s="173"/>
      <c r="EPA66" s="173"/>
      <c r="EPB66" s="173"/>
      <c r="EPC66" s="173"/>
      <c r="EPD66" s="173"/>
      <c r="EPE66" s="173"/>
      <c r="EPF66" s="173"/>
      <c r="EPG66" s="173"/>
      <c r="EPH66" s="173"/>
      <c r="EPI66" s="173"/>
      <c r="EPJ66" s="173"/>
      <c r="EPK66" s="173"/>
      <c r="EPL66" s="173"/>
      <c r="EPM66" s="173"/>
      <c r="EPN66" s="173"/>
      <c r="EPO66" s="173"/>
      <c r="EPP66" s="173"/>
      <c r="EPQ66" s="173"/>
      <c r="EPR66" s="173"/>
      <c r="EPS66" s="173"/>
      <c r="EPT66" s="173"/>
      <c r="EPU66" s="173"/>
      <c r="EPV66" s="173"/>
      <c r="EPW66" s="173"/>
      <c r="EPX66" s="173"/>
      <c r="EPY66" s="173"/>
      <c r="EPZ66" s="173"/>
      <c r="EQA66" s="173"/>
      <c r="EQB66" s="173"/>
      <c r="EQC66" s="173"/>
      <c r="EQD66" s="173"/>
      <c r="EQE66" s="173"/>
      <c r="EQF66" s="173"/>
      <c r="EQG66" s="173"/>
      <c r="EQH66" s="173"/>
      <c r="EQI66" s="173"/>
      <c r="EQJ66" s="173"/>
      <c r="EQK66" s="173"/>
      <c r="EQL66" s="173"/>
      <c r="EQM66" s="173"/>
      <c r="EQN66" s="173"/>
      <c r="EQO66" s="173"/>
      <c r="EQP66" s="173"/>
      <c r="EQQ66" s="173"/>
      <c r="EQR66" s="173"/>
      <c r="EQS66" s="173"/>
      <c r="EQT66" s="173"/>
      <c r="EQU66" s="173"/>
      <c r="EQV66" s="173"/>
      <c r="EQW66" s="173"/>
      <c r="EQX66" s="173"/>
      <c r="EQY66" s="173"/>
      <c r="EQZ66" s="173"/>
      <c r="ERA66" s="173"/>
      <c r="ERB66" s="173"/>
      <c r="ERC66" s="173"/>
      <c r="ERD66" s="173"/>
      <c r="ERE66" s="173"/>
      <c r="ERF66" s="173"/>
      <c r="ERG66" s="173"/>
      <c r="ERH66" s="173"/>
      <c r="ERI66" s="173"/>
      <c r="ERJ66" s="173"/>
      <c r="ERK66" s="173"/>
      <c r="ERL66" s="173"/>
      <c r="ERM66" s="173"/>
      <c r="ERN66" s="173"/>
      <c r="ERO66" s="173"/>
      <c r="ERP66" s="173"/>
      <c r="ERQ66" s="173"/>
      <c r="ERR66" s="173"/>
      <c r="ERS66" s="173"/>
      <c r="ERT66" s="173"/>
      <c r="ERU66" s="173"/>
      <c r="ERV66" s="173"/>
      <c r="ERW66" s="173"/>
      <c r="ERX66" s="173"/>
      <c r="ERY66" s="173"/>
      <c r="ERZ66" s="173"/>
      <c r="ESA66" s="173"/>
      <c r="ESB66" s="173"/>
      <c r="ESC66" s="173"/>
      <c r="ESD66" s="173"/>
      <c r="ESE66" s="173"/>
      <c r="ESF66" s="173"/>
      <c r="ESG66" s="173"/>
      <c r="ESH66" s="173"/>
      <c r="ESI66" s="173"/>
      <c r="ESJ66" s="173"/>
      <c r="ESK66" s="173"/>
      <c r="ESL66" s="173"/>
      <c r="ESM66" s="173"/>
      <c r="ESN66" s="173"/>
      <c r="ESO66" s="173"/>
      <c r="ESP66" s="173"/>
      <c r="ESQ66" s="173"/>
      <c r="ESR66" s="173"/>
      <c r="ESS66" s="173"/>
      <c r="EST66" s="173"/>
      <c r="ESU66" s="173"/>
      <c r="ESV66" s="173"/>
      <c r="ESW66" s="173"/>
      <c r="ESX66" s="173"/>
      <c r="ESY66" s="173"/>
      <c r="ESZ66" s="173"/>
      <c r="ETA66" s="173"/>
      <c r="ETB66" s="173"/>
      <c r="ETC66" s="173"/>
      <c r="ETD66" s="173"/>
      <c r="ETE66" s="173"/>
      <c r="ETF66" s="173"/>
      <c r="ETG66" s="173"/>
      <c r="ETH66" s="173"/>
      <c r="ETI66" s="173"/>
      <c r="ETJ66" s="173"/>
      <c r="ETK66" s="173"/>
      <c r="ETL66" s="173"/>
      <c r="ETM66" s="173"/>
      <c r="ETN66" s="173"/>
      <c r="ETO66" s="173"/>
      <c r="ETP66" s="173"/>
      <c r="ETQ66" s="173"/>
      <c r="ETR66" s="173"/>
      <c r="ETS66" s="173"/>
      <c r="ETT66" s="173"/>
      <c r="ETU66" s="173"/>
      <c r="ETV66" s="173"/>
      <c r="ETW66" s="173"/>
      <c r="ETX66" s="173"/>
      <c r="ETY66" s="173"/>
      <c r="ETZ66" s="173"/>
      <c r="EUA66" s="173"/>
      <c r="EUB66" s="173"/>
      <c r="EUC66" s="173"/>
      <c r="EUD66" s="173"/>
      <c r="EUE66" s="173"/>
      <c r="EUF66" s="173"/>
      <c r="EUG66" s="173"/>
      <c r="EUH66" s="173"/>
      <c r="EUI66" s="173"/>
      <c r="EUJ66" s="173"/>
      <c r="EUK66" s="173"/>
      <c r="EUL66" s="173"/>
      <c r="EUM66" s="173"/>
      <c r="EUN66" s="173"/>
      <c r="EUO66" s="173"/>
      <c r="EUP66" s="173"/>
      <c r="EUQ66" s="173"/>
      <c r="EUR66" s="173"/>
      <c r="EUS66" s="173"/>
      <c r="EUT66" s="173"/>
      <c r="EUU66" s="173"/>
      <c r="EUV66" s="173"/>
      <c r="EUW66" s="173"/>
      <c r="EUX66" s="173"/>
      <c r="EUY66" s="173"/>
      <c r="EUZ66" s="173"/>
      <c r="EVA66" s="173"/>
      <c r="EVB66" s="173"/>
      <c r="EVC66" s="173"/>
      <c r="EVD66" s="173"/>
      <c r="EVE66" s="173"/>
      <c r="EVF66" s="173"/>
      <c r="EVG66" s="173"/>
      <c r="EVH66" s="173"/>
      <c r="EVI66" s="173"/>
      <c r="EVJ66" s="173"/>
      <c r="EVK66" s="173"/>
      <c r="EVL66" s="173"/>
      <c r="EVM66" s="173"/>
      <c r="EVN66" s="173"/>
      <c r="EVO66" s="173"/>
      <c r="EVP66" s="173"/>
      <c r="EVQ66" s="173"/>
      <c r="EVR66" s="173"/>
      <c r="EVS66" s="173"/>
      <c r="EVT66" s="173"/>
      <c r="EVU66" s="173"/>
      <c r="EVV66" s="173"/>
      <c r="EVW66" s="173"/>
      <c r="EVX66" s="173"/>
      <c r="EVY66" s="173"/>
      <c r="EVZ66" s="173"/>
      <c r="EWA66" s="173"/>
      <c r="EWB66" s="173"/>
      <c r="EWC66" s="173"/>
      <c r="EWD66" s="173"/>
      <c r="EWE66" s="173"/>
      <c r="EWF66" s="173"/>
      <c r="EWG66" s="173"/>
      <c r="EWH66" s="173"/>
      <c r="EWI66" s="173"/>
      <c r="EWJ66" s="173"/>
      <c r="EWK66" s="173"/>
      <c r="EWL66" s="173"/>
      <c r="EWM66" s="173"/>
      <c r="EWN66" s="173"/>
      <c r="EWO66" s="173"/>
      <c r="EWP66" s="173"/>
      <c r="EWQ66" s="173"/>
      <c r="EWR66" s="173"/>
      <c r="EWS66" s="173"/>
      <c r="EWT66" s="173"/>
      <c r="EWU66" s="173"/>
      <c r="EWV66" s="173"/>
      <c r="EWW66" s="173"/>
      <c r="EWX66" s="173"/>
      <c r="EWY66" s="173"/>
      <c r="EWZ66" s="173"/>
      <c r="EXA66" s="173"/>
      <c r="EXB66" s="173"/>
      <c r="EXC66" s="173"/>
      <c r="EXD66" s="173"/>
      <c r="EXE66" s="173"/>
      <c r="EXF66" s="173"/>
      <c r="EXG66" s="173"/>
      <c r="EXH66" s="173"/>
      <c r="EXI66" s="173"/>
      <c r="EXJ66" s="173"/>
      <c r="EXK66" s="173"/>
      <c r="EXL66" s="173"/>
      <c r="EXM66" s="173"/>
      <c r="EXN66" s="173"/>
      <c r="EXO66" s="173"/>
      <c r="EXP66" s="173"/>
      <c r="EXQ66" s="173"/>
      <c r="EXR66" s="173"/>
      <c r="EXS66" s="173"/>
      <c r="EXT66" s="173"/>
      <c r="EXU66" s="173"/>
      <c r="EXV66" s="173"/>
      <c r="EXW66" s="173"/>
      <c r="EXX66" s="173"/>
      <c r="EXY66" s="173"/>
      <c r="EXZ66" s="173"/>
      <c r="EYA66" s="173"/>
      <c r="EYB66" s="173"/>
      <c r="EYC66" s="173"/>
      <c r="EYD66" s="173"/>
      <c r="EYE66" s="173"/>
      <c r="EYF66" s="173"/>
      <c r="EYG66" s="173"/>
      <c r="EYH66" s="173"/>
      <c r="EYI66" s="173"/>
      <c r="EYJ66" s="173"/>
      <c r="EYK66" s="173"/>
      <c r="EYL66" s="173"/>
      <c r="EYM66" s="173"/>
      <c r="EYN66" s="173"/>
      <c r="EYO66" s="173"/>
      <c r="EYP66" s="173"/>
      <c r="EYQ66" s="173"/>
      <c r="EYR66" s="173"/>
      <c r="EYS66" s="173"/>
      <c r="EYT66" s="173"/>
      <c r="EYU66" s="173"/>
      <c r="EYV66" s="173"/>
      <c r="EYW66" s="173"/>
      <c r="EYX66" s="173"/>
      <c r="EYY66" s="173"/>
      <c r="EYZ66" s="173"/>
      <c r="EZA66" s="173"/>
      <c r="EZB66" s="173"/>
      <c r="EZC66" s="173"/>
      <c r="EZD66" s="173"/>
      <c r="EZE66" s="173"/>
      <c r="EZF66" s="173"/>
      <c r="EZG66" s="173"/>
      <c r="EZH66" s="173"/>
      <c r="EZI66" s="173"/>
      <c r="EZJ66" s="173"/>
      <c r="EZK66" s="173"/>
      <c r="EZL66" s="173"/>
      <c r="EZM66" s="173"/>
      <c r="EZN66" s="173"/>
      <c r="EZO66" s="173"/>
      <c r="EZP66" s="173"/>
      <c r="EZQ66" s="173"/>
      <c r="EZR66" s="173"/>
      <c r="EZS66" s="173"/>
      <c r="EZT66" s="173"/>
      <c r="EZU66" s="173"/>
      <c r="EZV66" s="173"/>
      <c r="EZW66" s="173"/>
      <c r="EZX66" s="173"/>
      <c r="EZY66" s="173"/>
      <c r="EZZ66" s="173"/>
      <c r="FAA66" s="173"/>
      <c r="FAB66" s="173"/>
      <c r="FAC66" s="173"/>
      <c r="FAD66" s="173"/>
      <c r="FAE66" s="173"/>
      <c r="FAF66" s="173"/>
      <c r="FAG66" s="173"/>
      <c r="FAH66" s="173"/>
      <c r="FAI66" s="173"/>
      <c r="FAJ66" s="173"/>
      <c r="FAK66" s="173"/>
      <c r="FAL66" s="173"/>
      <c r="FAM66" s="173"/>
      <c r="FAN66" s="173"/>
      <c r="FAO66" s="173"/>
      <c r="FAP66" s="173"/>
      <c r="FAQ66" s="173"/>
      <c r="FAR66" s="173"/>
      <c r="FAS66" s="173"/>
      <c r="FAT66" s="173"/>
      <c r="FAU66" s="173"/>
      <c r="FAV66" s="173"/>
      <c r="FAW66" s="173"/>
      <c r="FAX66" s="173"/>
      <c r="FAY66" s="173"/>
      <c r="FAZ66" s="173"/>
      <c r="FBA66" s="173"/>
      <c r="FBB66" s="173"/>
      <c r="FBC66" s="173"/>
      <c r="FBD66" s="173"/>
      <c r="FBE66" s="173"/>
      <c r="FBF66" s="173"/>
      <c r="FBG66" s="173"/>
      <c r="FBH66" s="173"/>
      <c r="FBI66" s="173"/>
      <c r="FBJ66" s="173"/>
      <c r="FBK66" s="173"/>
      <c r="FBL66" s="173"/>
      <c r="FBM66" s="173"/>
      <c r="FBN66" s="173"/>
      <c r="FBO66" s="173"/>
      <c r="FBP66" s="173"/>
      <c r="FBQ66" s="173"/>
      <c r="FBR66" s="173"/>
      <c r="FBS66" s="173"/>
      <c r="FBT66" s="173"/>
      <c r="FBU66" s="173"/>
      <c r="FBV66" s="173"/>
      <c r="FBW66" s="173"/>
      <c r="FBX66" s="173"/>
      <c r="FBY66" s="173"/>
      <c r="FBZ66" s="173"/>
      <c r="FCA66" s="173"/>
      <c r="FCB66" s="173"/>
      <c r="FCC66" s="173"/>
      <c r="FCD66" s="173"/>
      <c r="FCE66" s="173"/>
      <c r="FCF66" s="173"/>
      <c r="FCG66" s="173"/>
      <c r="FCH66" s="173"/>
      <c r="FCI66" s="173"/>
      <c r="FCJ66" s="173"/>
      <c r="FCK66" s="173"/>
      <c r="FCL66" s="173"/>
      <c r="FCM66" s="173"/>
      <c r="FCN66" s="173"/>
      <c r="FCO66" s="173"/>
      <c r="FCP66" s="173"/>
      <c r="FCQ66" s="173"/>
      <c r="FCR66" s="173"/>
      <c r="FCS66" s="173"/>
      <c r="FCT66" s="173"/>
      <c r="FCU66" s="173"/>
      <c r="FCV66" s="173"/>
      <c r="FCW66" s="173"/>
      <c r="FCX66" s="173"/>
      <c r="FCY66" s="173"/>
      <c r="FCZ66" s="173"/>
      <c r="FDA66" s="173"/>
      <c r="FDB66" s="173"/>
      <c r="FDC66" s="173"/>
      <c r="FDD66" s="173"/>
      <c r="FDE66" s="173"/>
      <c r="FDF66" s="173"/>
      <c r="FDG66" s="173"/>
      <c r="FDH66" s="173"/>
      <c r="FDI66" s="173"/>
      <c r="FDJ66" s="173"/>
      <c r="FDK66" s="173"/>
      <c r="FDL66" s="173"/>
      <c r="FDM66" s="173"/>
      <c r="FDN66" s="173"/>
      <c r="FDO66" s="173"/>
      <c r="FDP66" s="173"/>
      <c r="FDQ66" s="173"/>
      <c r="FDR66" s="173"/>
      <c r="FDS66" s="173"/>
      <c r="FDT66" s="173"/>
      <c r="FDU66" s="173"/>
      <c r="FDV66" s="173"/>
      <c r="FDW66" s="173"/>
      <c r="FDX66" s="173"/>
      <c r="FDY66" s="173"/>
      <c r="FDZ66" s="173"/>
      <c r="FEA66" s="173"/>
      <c r="FEB66" s="173"/>
      <c r="FEC66" s="173"/>
      <c r="FED66" s="173"/>
      <c r="FEE66" s="173"/>
      <c r="FEF66" s="173"/>
      <c r="FEG66" s="173"/>
      <c r="FEH66" s="173"/>
      <c r="FEI66" s="173"/>
      <c r="FEJ66" s="173"/>
      <c r="FEK66" s="173"/>
      <c r="FEL66" s="173"/>
      <c r="FEM66" s="173"/>
      <c r="FEN66" s="173"/>
      <c r="FEO66" s="173"/>
      <c r="FEP66" s="173"/>
      <c r="FEQ66" s="173"/>
      <c r="FER66" s="173"/>
      <c r="FES66" s="173"/>
      <c r="FET66" s="173"/>
      <c r="FEU66" s="173"/>
      <c r="FEV66" s="173"/>
      <c r="FEW66" s="173"/>
      <c r="FEX66" s="173"/>
      <c r="FEY66" s="173"/>
      <c r="FEZ66" s="173"/>
      <c r="FFA66" s="173"/>
      <c r="FFB66" s="173"/>
      <c r="FFC66" s="173"/>
      <c r="FFD66" s="173"/>
      <c r="FFE66" s="173"/>
      <c r="FFF66" s="173"/>
      <c r="FFG66" s="173"/>
      <c r="FFH66" s="173"/>
      <c r="FFI66" s="173"/>
      <c r="FFJ66" s="173"/>
      <c r="FFK66" s="173"/>
      <c r="FFL66" s="173"/>
      <c r="FFM66" s="173"/>
      <c r="FFN66" s="173"/>
      <c r="FFO66" s="173"/>
      <c r="FFP66" s="173"/>
      <c r="FFQ66" s="173"/>
      <c r="FFR66" s="173"/>
      <c r="FFS66" s="173"/>
      <c r="FFT66" s="173"/>
      <c r="FFU66" s="173"/>
      <c r="FFV66" s="173"/>
      <c r="FFW66" s="173"/>
      <c r="FFX66" s="173"/>
      <c r="FFY66" s="173"/>
      <c r="FFZ66" s="173"/>
      <c r="FGA66" s="173"/>
      <c r="FGB66" s="173"/>
      <c r="FGC66" s="173"/>
      <c r="FGD66" s="173"/>
      <c r="FGE66" s="173"/>
      <c r="FGF66" s="173"/>
      <c r="FGG66" s="173"/>
      <c r="FGH66" s="173"/>
      <c r="FGI66" s="173"/>
      <c r="FGJ66" s="173"/>
      <c r="FGK66" s="173"/>
      <c r="FGL66" s="173"/>
      <c r="FGM66" s="173"/>
      <c r="FGN66" s="173"/>
      <c r="FGO66" s="173"/>
      <c r="FGP66" s="173"/>
      <c r="FGQ66" s="173"/>
      <c r="FGR66" s="173"/>
      <c r="FGS66" s="173"/>
      <c r="FGT66" s="173"/>
      <c r="FGU66" s="173"/>
      <c r="FGV66" s="173"/>
      <c r="FGW66" s="173"/>
      <c r="FGX66" s="173"/>
      <c r="FGY66" s="173"/>
      <c r="FGZ66" s="173"/>
      <c r="FHA66" s="173"/>
      <c r="FHB66" s="173"/>
      <c r="FHC66" s="173"/>
      <c r="FHD66" s="173"/>
      <c r="FHE66" s="173"/>
      <c r="FHF66" s="173"/>
      <c r="FHG66" s="173"/>
      <c r="FHH66" s="173"/>
      <c r="FHI66" s="173"/>
      <c r="FHJ66" s="173"/>
      <c r="FHK66" s="173"/>
      <c r="FHL66" s="173"/>
      <c r="FHM66" s="173"/>
      <c r="FHN66" s="173"/>
      <c r="FHO66" s="173"/>
      <c r="FHP66" s="173"/>
      <c r="FHQ66" s="173"/>
      <c r="FHR66" s="173"/>
      <c r="FHS66" s="173"/>
      <c r="FHT66" s="173"/>
      <c r="FHU66" s="173"/>
      <c r="FHV66" s="173"/>
      <c r="FHW66" s="173"/>
      <c r="FHX66" s="173"/>
      <c r="FHY66" s="173"/>
      <c r="FHZ66" s="173"/>
      <c r="FIA66" s="173"/>
      <c r="FIB66" s="173"/>
      <c r="FIC66" s="173"/>
      <c r="FID66" s="173"/>
      <c r="FIE66" s="173"/>
      <c r="FIF66" s="173"/>
      <c r="FIG66" s="173"/>
      <c r="FIH66" s="173"/>
      <c r="FII66" s="173"/>
      <c r="FIJ66" s="173"/>
      <c r="FIK66" s="173"/>
      <c r="FIL66" s="173"/>
      <c r="FIM66" s="173"/>
      <c r="FIN66" s="173"/>
      <c r="FIO66" s="173"/>
      <c r="FIP66" s="173"/>
      <c r="FIQ66" s="173"/>
      <c r="FIR66" s="173"/>
      <c r="FIS66" s="173"/>
      <c r="FIT66" s="173"/>
      <c r="FIU66" s="173"/>
      <c r="FIV66" s="173"/>
      <c r="FIW66" s="173"/>
      <c r="FIX66" s="173"/>
      <c r="FIY66" s="173"/>
      <c r="FIZ66" s="173"/>
      <c r="FJA66" s="173"/>
      <c r="FJB66" s="173"/>
      <c r="FJC66" s="173"/>
      <c r="FJD66" s="173"/>
      <c r="FJE66" s="173"/>
      <c r="FJF66" s="173"/>
      <c r="FJG66" s="173"/>
      <c r="FJH66" s="173"/>
      <c r="FJI66" s="173"/>
      <c r="FJJ66" s="173"/>
      <c r="FJK66" s="173"/>
      <c r="FJL66" s="173"/>
      <c r="FJM66" s="173"/>
      <c r="FJN66" s="173"/>
      <c r="FJO66" s="173"/>
      <c r="FJP66" s="173"/>
      <c r="FJQ66" s="173"/>
      <c r="FJR66" s="173"/>
      <c r="FJS66" s="173"/>
      <c r="FJT66" s="173"/>
      <c r="FJU66" s="173"/>
      <c r="FJV66" s="173"/>
      <c r="FJW66" s="173"/>
      <c r="FJX66" s="173"/>
      <c r="FJY66" s="173"/>
      <c r="FJZ66" s="173"/>
      <c r="FKA66" s="173"/>
      <c r="FKB66" s="173"/>
      <c r="FKC66" s="173"/>
      <c r="FKD66" s="173"/>
      <c r="FKE66" s="173"/>
      <c r="FKF66" s="173"/>
      <c r="FKG66" s="173"/>
      <c r="FKH66" s="173"/>
      <c r="FKI66" s="173"/>
      <c r="FKJ66" s="173"/>
      <c r="FKK66" s="173"/>
      <c r="FKL66" s="173"/>
      <c r="FKM66" s="173"/>
      <c r="FKN66" s="173"/>
      <c r="FKO66" s="173"/>
      <c r="FKP66" s="173"/>
      <c r="FKQ66" s="173"/>
      <c r="FKR66" s="173"/>
      <c r="FKS66" s="173"/>
      <c r="FKT66" s="173"/>
      <c r="FKU66" s="173"/>
      <c r="FKV66" s="173"/>
      <c r="FKW66" s="173"/>
      <c r="FKX66" s="173"/>
      <c r="FKY66" s="173"/>
      <c r="FKZ66" s="173"/>
      <c r="FLA66" s="173"/>
      <c r="FLB66" s="173"/>
      <c r="FLC66" s="173"/>
      <c r="FLD66" s="173"/>
      <c r="FLE66" s="173"/>
      <c r="FLF66" s="173"/>
      <c r="FLG66" s="173"/>
      <c r="FLH66" s="173"/>
      <c r="FLI66" s="173"/>
      <c r="FLJ66" s="173"/>
      <c r="FLK66" s="173"/>
      <c r="FLL66" s="173"/>
      <c r="FLM66" s="173"/>
      <c r="FLN66" s="173"/>
      <c r="FLO66" s="173"/>
      <c r="FLP66" s="173"/>
      <c r="FLQ66" s="173"/>
      <c r="FLR66" s="173"/>
      <c r="FLS66" s="173"/>
      <c r="FLT66" s="173"/>
      <c r="FLU66" s="173"/>
      <c r="FLV66" s="173"/>
      <c r="FLW66" s="173"/>
      <c r="FLX66" s="173"/>
      <c r="FLY66" s="173"/>
      <c r="FLZ66" s="173"/>
      <c r="FMA66" s="173"/>
      <c r="FMB66" s="173"/>
      <c r="FMC66" s="173"/>
      <c r="FMD66" s="173"/>
      <c r="FME66" s="173"/>
      <c r="FMF66" s="173"/>
      <c r="FMG66" s="173"/>
      <c r="FMH66" s="173"/>
      <c r="FMI66" s="173"/>
      <c r="FMJ66" s="173"/>
      <c r="FMK66" s="173"/>
      <c r="FML66" s="173"/>
      <c r="FMM66" s="173"/>
      <c r="FMN66" s="173"/>
      <c r="FMO66" s="173"/>
      <c r="FMP66" s="173"/>
      <c r="FMQ66" s="173"/>
      <c r="FMR66" s="173"/>
      <c r="FMS66" s="173"/>
      <c r="FMT66" s="173"/>
      <c r="FMU66" s="173"/>
      <c r="FMV66" s="173"/>
      <c r="FMW66" s="173"/>
      <c r="FMX66" s="173"/>
      <c r="FMY66" s="173"/>
      <c r="FMZ66" s="173"/>
      <c r="FNA66" s="173"/>
      <c r="FNB66" s="173"/>
      <c r="FNC66" s="173"/>
      <c r="FND66" s="173"/>
      <c r="FNE66" s="173"/>
      <c r="FNF66" s="173"/>
      <c r="FNG66" s="173"/>
      <c r="FNH66" s="173"/>
      <c r="FNI66" s="173"/>
      <c r="FNJ66" s="173"/>
      <c r="FNK66" s="173"/>
      <c r="FNL66" s="173"/>
      <c r="FNM66" s="173"/>
      <c r="FNN66" s="173"/>
      <c r="FNO66" s="173"/>
      <c r="FNP66" s="173"/>
      <c r="FNQ66" s="173"/>
      <c r="FNR66" s="173"/>
      <c r="FNS66" s="173"/>
      <c r="FNT66" s="173"/>
      <c r="FNU66" s="173"/>
      <c r="FNV66" s="173"/>
      <c r="FNW66" s="173"/>
      <c r="FNX66" s="173"/>
      <c r="FNY66" s="173"/>
      <c r="FNZ66" s="173"/>
      <c r="FOA66" s="173"/>
      <c r="FOB66" s="173"/>
      <c r="FOC66" s="173"/>
      <c r="FOD66" s="173"/>
      <c r="FOE66" s="173"/>
      <c r="FOF66" s="173"/>
      <c r="FOG66" s="173"/>
      <c r="FOH66" s="173"/>
      <c r="FOI66" s="173"/>
      <c r="FOJ66" s="173"/>
      <c r="FOK66" s="173"/>
      <c r="FOL66" s="173"/>
      <c r="FOM66" s="173"/>
      <c r="FON66" s="173"/>
      <c r="FOO66" s="173"/>
      <c r="FOP66" s="173"/>
      <c r="FOQ66" s="173"/>
      <c r="FOR66" s="173"/>
      <c r="FOS66" s="173"/>
      <c r="FOT66" s="173"/>
      <c r="FOU66" s="173"/>
      <c r="FOV66" s="173"/>
      <c r="FOW66" s="173"/>
      <c r="FOX66" s="173"/>
      <c r="FOY66" s="173"/>
      <c r="FOZ66" s="173"/>
      <c r="FPA66" s="173"/>
      <c r="FPB66" s="173"/>
      <c r="FPC66" s="173"/>
      <c r="FPD66" s="173"/>
      <c r="FPE66" s="173"/>
      <c r="FPF66" s="173"/>
      <c r="FPG66" s="173"/>
      <c r="FPH66" s="173"/>
      <c r="FPI66" s="173"/>
      <c r="FPJ66" s="173"/>
      <c r="FPK66" s="173"/>
      <c r="FPL66" s="173"/>
      <c r="FPM66" s="173"/>
      <c r="FPN66" s="173"/>
      <c r="FPO66" s="173"/>
      <c r="FPP66" s="173"/>
      <c r="FPQ66" s="173"/>
      <c r="FPR66" s="173"/>
      <c r="FPS66" s="173"/>
      <c r="FPT66" s="173"/>
      <c r="FPU66" s="173"/>
      <c r="FPV66" s="173"/>
      <c r="FPW66" s="173"/>
      <c r="FPX66" s="173"/>
      <c r="FPY66" s="173"/>
      <c r="FPZ66" s="173"/>
      <c r="FQA66" s="173"/>
      <c r="FQB66" s="173"/>
      <c r="FQC66" s="173"/>
      <c r="FQD66" s="173"/>
      <c r="FQE66" s="173"/>
      <c r="FQF66" s="173"/>
      <c r="FQG66" s="173"/>
      <c r="FQH66" s="173"/>
      <c r="FQI66" s="173"/>
      <c r="FQJ66" s="173"/>
      <c r="FQK66" s="173"/>
      <c r="FQL66" s="173"/>
      <c r="FQM66" s="173"/>
      <c r="FQN66" s="173"/>
      <c r="FQO66" s="173"/>
      <c r="FQP66" s="173"/>
      <c r="FQQ66" s="173"/>
      <c r="FQR66" s="173"/>
      <c r="FQS66" s="173"/>
      <c r="FQT66" s="173"/>
      <c r="FQU66" s="173"/>
      <c r="FQV66" s="173"/>
      <c r="FQW66" s="173"/>
      <c r="FQX66" s="173"/>
      <c r="FQY66" s="173"/>
      <c r="FQZ66" s="173"/>
      <c r="FRA66" s="173"/>
      <c r="FRB66" s="173"/>
      <c r="FRC66" s="173"/>
      <c r="FRD66" s="173"/>
      <c r="FRE66" s="173"/>
      <c r="FRF66" s="173"/>
      <c r="FRG66" s="173"/>
      <c r="FRH66" s="173"/>
      <c r="FRI66" s="173"/>
      <c r="FRJ66" s="173"/>
      <c r="FRK66" s="173"/>
      <c r="FRL66" s="173"/>
      <c r="FRM66" s="173"/>
      <c r="FRN66" s="173"/>
      <c r="FRO66" s="173"/>
      <c r="FRP66" s="173"/>
      <c r="FRQ66" s="173"/>
      <c r="FRR66" s="173"/>
      <c r="FRS66" s="173"/>
      <c r="FRT66" s="173"/>
      <c r="FRU66" s="173"/>
      <c r="FRV66" s="173"/>
      <c r="FRW66" s="173"/>
      <c r="FRX66" s="173"/>
      <c r="FRY66" s="173"/>
      <c r="FRZ66" s="173"/>
      <c r="FSA66" s="173"/>
      <c r="FSB66" s="173"/>
      <c r="FSC66" s="173"/>
      <c r="FSD66" s="173"/>
      <c r="FSE66" s="173"/>
      <c r="FSF66" s="173"/>
      <c r="FSG66" s="173"/>
      <c r="FSH66" s="173"/>
      <c r="FSI66" s="173"/>
      <c r="FSJ66" s="173"/>
      <c r="FSK66" s="173"/>
      <c r="FSL66" s="173"/>
      <c r="FSM66" s="173"/>
      <c r="FSN66" s="173"/>
      <c r="FSO66" s="173"/>
      <c r="FSP66" s="173"/>
      <c r="FSQ66" s="173"/>
      <c r="FSR66" s="173"/>
      <c r="FSS66" s="173"/>
      <c r="FST66" s="173"/>
      <c r="FSU66" s="173"/>
      <c r="FSV66" s="173"/>
      <c r="FSW66" s="173"/>
      <c r="FSX66" s="173"/>
      <c r="FSY66" s="173"/>
      <c r="FSZ66" s="173"/>
      <c r="FTA66" s="173"/>
      <c r="FTB66" s="173"/>
      <c r="FTC66" s="173"/>
      <c r="FTD66" s="173"/>
      <c r="FTE66" s="173"/>
      <c r="FTF66" s="173"/>
      <c r="FTG66" s="173"/>
      <c r="FTH66" s="173"/>
      <c r="FTI66" s="173"/>
      <c r="FTJ66" s="173"/>
      <c r="FTK66" s="173"/>
      <c r="FTL66" s="173"/>
      <c r="FTM66" s="173"/>
      <c r="FTN66" s="173"/>
      <c r="FTO66" s="173"/>
      <c r="FTP66" s="173"/>
      <c r="FTQ66" s="173"/>
      <c r="FTR66" s="173"/>
      <c r="FTS66" s="173"/>
      <c r="FTT66" s="173"/>
      <c r="FTU66" s="173"/>
      <c r="FTV66" s="173"/>
      <c r="FTW66" s="173"/>
      <c r="FTX66" s="173"/>
      <c r="FTY66" s="173"/>
      <c r="FTZ66" s="173"/>
      <c r="FUA66" s="173"/>
      <c r="FUB66" s="173"/>
      <c r="FUC66" s="173"/>
      <c r="FUD66" s="173"/>
      <c r="FUE66" s="173"/>
      <c r="FUF66" s="173"/>
      <c r="FUG66" s="173"/>
      <c r="FUH66" s="173"/>
      <c r="FUI66" s="173"/>
      <c r="FUJ66" s="173"/>
      <c r="FUK66" s="173"/>
      <c r="FUL66" s="173"/>
      <c r="FUM66" s="173"/>
      <c r="FUN66" s="173"/>
      <c r="FUO66" s="173"/>
      <c r="FUP66" s="173"/>
      <c r="FUQ66" s="173"/>
      <c r="FUR66" s="173"/>
      <c r="FUS66" s="173"/>
      <c r="FUT66" s="173"/>
      <c r="FUU66" s="173"/>
      <c r="FUV66" s="173"/>
      <c r="FUW66" s="173"/>
      <c r="FUX66" s="173"/>
      <c r="FUY66" s="173"/>
      <c r="FUZ66" s="173"/>
      <c r="FVA66" s="173"/>
      <c r="FVB66" s="173"/>
      <c r="FVC66" s="173"/>
      <c r="FVD66" s="173"/>
      <c r="FVE66" s="173"/>
      <c r="FVF66" s="173"/>
      <c r="FVG66" s="173"/>
      <c r="FVH66" s="173"/>
      <c r="FVI66" s="173"/>
      <c r="FVJ66" s="173"/>
      <c r="FVK66" s="173"/>
      <c r="FVL66" s="173"/>
      <c r="FVM66" s="173"/>
      <c r="FVN66" s="173"/>
      <c r="FVO66" s="173"/>
      <c r="FVP66" s="173"/>
      <c r="FVQ66" s="173"/>
      <c r="FVR66" s="173"/>
      <c r="FVS66" s="173"/>
      <c r="FVT66" s="173"/>
      <c r="FVU66" s="173"/>
      <c r="FVV66" s="173"/>
      <c r="FVW66" s="173"/>
      <c r="FVX66" s="173"/>
      <c r="FVY66" s="173"/>
      <c r="FVZ66" s="173"/>
      <c r="FWA66" s="173"/>
      <c r="FWB66" s="173"/>
      <c r="FWC66" s="173"/>
      <c r="FWD66" s="173"/>
      <c r="FWE66" s="173"/>
      <c r="FWF66" s="173"/>
      <c r="FWG66" s="173"/>
      <c r="FWH66" s="173"/>
      <c r="FWI66" s="173"/>
      <c r="FWJ66" s="173"/>
      <c r="FWK66" s="173"/>
      <c r="FWL66" s="173"/>
      <c r="FWM66" s="173"/>
      <c r="FWN66" s="173"/>
      <c r="FWO66" s="173"/>
      <c r="FWP66" s="173"/>
      <c r="FWQ66" s="173"/>
      <c r="FWR66" s="173"/>
      <c r="FWS66" s="173"/>
      <c r="FWT66" s="173"/>
      <c r="FWU66" s="173"/>
      <c r="FWV66" s="173"/>
      <c r="FWW66" s="173"/>
      <c r="FWX66" s="173"/>
      <c r="FWY66" s="173"/>
      <c r="FWZ66" s="173"/>
      <c r="FXA66" s="173"/>
      <c r="FXB66" s="173"/>
      <c r="FXC66" s="173"/>
      <c r="FXD66" s="173"/>
      <c r="FXE66" s="173"/>
      <c r="FXF66" s="173"/>
      <c r="FXG66" s="173"/>
      <c r="FXH66" s="173"/>
      <c r="FXI66" s="173"/>
      <c r="FXJ66" s="173"/>
      <c r="FXK66" s="173"/>
      <c r="FXL66" s="173"/>
      <c r="FXM66" s="173"/>
      <c r="FXN66" s="173"/>
      <c r="FXO66" s="173"/>
      <c r="FXP66" s="173"/>
      <c r="FXQ66" s="173"/>
      <c r="FXR66" s="173"/>
      <c r="FXS66" s="173"/>
      <c r="FXT66" s="173"/>
      <c r="FXU66" s="173"/>
      <c r="FXV66" s="173"/>
      <c r="FXW66" s="173"/>
      <c r="FXX66" s="173"/>
      <c r="FXY66" s="173"/>
      <c r="FXZ66" s="173"/>
      <c r="FYA66" s="173"/>
      <c r="FYB66" s="173"/>
      <c r="FYC66" s="173"/>
      <c r="FYD66" s="173"/>
      <c r="FYE66" s="173"/>
      <c r="FYF66" s="173"/>
      <c r="FYG66" s="173"/>
      <c r="FYH66" s="173"/>
      <c r="FYI66" s="173"/>
      <c r="FYJ66" s="173"/>
      <c r="FYK66" s="173"/>
      <c r="FYL66" s="173"/>
      <c r="FYM66" s="173"/>
      <c r="FYN66" s="173"/>
      <c r="FYO66" s="173"/>
      <c r="FYP66" s="173"/>
      <c r="FYQ66" s="173"/>
      <c r="FYR66" s="173"/>
      <c r="FYS66" s="173"/>
      <c r="FYT66" s="173"/>
      <c r="FYU66" s="173"/>
      <c r="FYV66" s="173"/>
      <c r="FYW66" s="173"/>
      <c r="FYX66" s="173"/>
      <c r="FYY66" s="173"/>
      <c r="FYZ66" s="173"/>
      <c r="FZA66" s="173"/>
      <c r="FZB66" s="173"/>
      <c r="FZC66" s="173"/>
      <c r="FZD66" s="173"/>
      <c r="FZE66" s="173"/>
      <c r="FZF66" s="173"/>
      <c r="FZG66" s="173"/>
      <c r="FZH66" s="173"/>
      <c r="FZI66" s="173"/>
      <c r="FZJ66" s="173"/>
      <c r="FZK66" s="173"/>
      <c r="FZL66" s="173"/>
      <c r="FZM66" s="173"/>
      <c r="FZN66" s="173"/>
      <c r="FZO66" s="173"/>
      <c r="FZP66" s="173"/>
      <c r="FZQ66" s="173"/>
      <c r="FZR66" s="173"/>
      <c r="FZS66" s="173"/>
      <c r="FZT66" s="173"/>
      <c r="FZU66" s="173"/>
      <c r="FZV66" s="173"/>
      <c r="FZW66" s="173"/>
      <c r="FZX66" s="173"/>
      <c r="FZY66" s="173"/>
      <c r="FZZ66" s="173"/>
      <c r="GAA66" s="173"/>
      <c r="GAB66" s="173"/>
      <c r="GAC66" s="173"/>
      <c r="GAD66" s="173"/>
      <c r="GAE66" s="173"/>
      <c r="GAF66" s="173"/>
      <c r="GAG66" s="173"/>
      <c r="GAH66" s="173"/>
      <c r="GAI66" s="173"/>
      <c r="GAJ66" s="173"/>
      <c r="GAK66" s="173"/>
      <c r="GAL66" s="173"/>
      <c r="GAM66" s="173"/>
      <c r="GAN66" s="173"/>
      <c r="GAO66" s="173"/>
      <c r="GAP66" s="173"/>
      <c r="GAQ66" s="173"/>
      <c r="GAR66" s="173"/>
      <c r="GAS66" s="173"/>
      <c r="GAT66" s="173"/>
      <c r="GAU66" s="173"/>
      <c r="GAV66" s="173"/>
      <c r="GAW66" s="173"/>
      <c r="GAX66" s="173"/>
      <c r="GAY66" s="173"/>
      <c r="GAZ66" s="173"/>
      <c r="GBA66" s="173"/>
      <c r="GBB66" s="173"/>
      <c r="GBC66" s="173"/>
      <c r="GBD66" s="173"/>
      <c r="GBE66" s="173"/>
      <c r="GBF66" s="173"/>
      <c r="GBG66" s="173"/>
      <c r="GBH66" s="173"/>
      <c r="GBI66" s="173"/>
      <c r="GBJ66" s="173"/>
      <c r="GBK66" s="173"/>
      <c r="GBL66" s="173"/>
      <c r="GBM66" s="173"/>
      <c r="GBN66" s="173"/>
      <c r="GBO66" s="173"/>
      <c r="GBP66" s="173"/>
      <c r="GBQ66" s="173"/>
      <c r="GBR66" s="173"/>
      <c r="GBS66" s="173"/>
      <c r="GBT66" s="173"/>
      <c r="GBU66" s="173"/>
      <c r="GBV66" s="173"/>
      <c r="GBW66" s="173"/>
      <c r="GBX66" s="173"/>
      <c r="GBY66" s="173"/>
      <c r="GBZ66" s="173"/>
      <c r="GCA66" s="173"/>
      <c r="GCB66" s="173"/>
      <c r="GCC66" s="173"/>
      <c r="GCD66" s="173"/>
      <c r="GCE66" s="173"/>
      <c r="GCF66" s="173"/>
      <c r="GCG66" s="173"/>
      <c r="GCH66" s="173"/>
      <c r="GCI66" s="173"/>
      <c r="GCJ66" s="173"/>
      <c r="GCK66" s="173"/>
      <c r="GCL66" s="173"/>
      <c r="GCM66" s="173"/>
      <c r="GCN66" s="173"/>
      <c r="GCO66" s="173"/>
      <c r="GCP66" s="173"/>
      <c r="GCQ66" s="173"/>
      <c r="GCR66" s="173"/>
      <c r="GCS66" s="173"/>
      <c r="GCT66" s="173"/>
      <c r="GCU66" s="173"/>
      <c r="GCV66" s="173"/>
      <c r="GCW66" s="173"/>
      <c r="GCX66" s="173"/>
      <c r="GCY66" s="173"/>
      <c r="GCZ66" s="173"/>
      <c r="GDA66" s="173"/>
      <c r="GDB66" s="173"/>
      <c r="GDC66" s="173"/>
      <c r="GDD66" s="173"/>
      <c r="GDE66" s="173"/>
      <c r="GDF66" s="173"/>
      <c r="GDG66" s="173"/>
      <c r="GDH66" s="173"/>
      <c r="GDI66" s="173"/>
      <c r="GDJ66" s="173"/>
      <c r="GDK66" s="173"/>
      <c r="GDL66" s="173"/>
      <c r="GDM66" s="173"/>
      <c r="GDN66" s="173"/>
      <c r="GDO66" s="173"/>
      <c r="GDP66" s="173"/>
      <c r="GDQ66" s="173"/>
      <c r="GDR66" s="173"/>
      <c r="GDS66" s="173"/>
      <c r="GDT66" s="173"/>
      <c r="GDU66" s="173"/>
      <c r="GDV66" s="173"/>
      <c r="GDW66" s="173"/>
      <c r="GDX66" s="173"/>
      <c r="GDY66" s="173"/>
      <c r="GDZ66" s="173"/>
      <c r="GEA66" s="173"/>
      <c r="GEB66" s="173"/>
      <c r="GEC66" s="173"/>
      <c r="GED66" s="173"/>
      <c r="GEE66" s="173"/>
      <c r="GEF66" s="173"/>
      <c r="GEG66" s="173"/>
      <c r="GEH66" s="173"/>
      <c r="GEI66" s="173"/>
      <c r="GEJ66" s="173"/>
      <c r="GEK66" s="173"/>
      <c r="GEL66" s="173"/>
      <c r="GEM66" s="173"/>
      <c r="GEN66" s="173"/>
      <c r="GEO66" s="173"/>
      <c r="GEP66" s="173"/>
      <c r="GEQ66" s="173"/>
      <c r="GER66" s="173"/>
      <c r="GES66" s="173"/>
      <c r="GET66" s="173"/>
      <c r="GEU66" s="173"/>
      <c r="GEV66" s="173"/>
      <c r="GEW66" s="173"/>
      <c r="GEX66" s="173"/>
      <c r="GEY66" s="173"/>
      <c r="GEZ66" s="173"/>
      <c r="GFA66" s="173"/>
      <c r="GFB66" s="173"/>
      <c r="GFC66" s="173"/>
      <c r="GFD66" s="173"/>
      <c r="GFE66" s="173"/>
      <c r="GFF66" s="173"/>
      <c r="GFG66" s="173"/>
      <c r="GFH66" s="173"/>
      <c r="GFI66" s="173"/>
      <c r="GFJ66" s="173"/>
      <c r="GFK66" s="173"/>
      <c r="GFL66" s="173"/>
      <c r="GFM66" s="173"/>
      <c r="GFN66" s="173"/>
      <c r="GFO66" s="173"/>
      <c r="GFP66" s="173"/>
      <c r="GFQ66" s="173"/>
      <c r="GFR66" s="173"/>
      <c r="GFS66" s="173"/>
      <c r="GFT66" s="173"/>
      <c r="GFU66" s="173"/>
      <c r="GFV66" s="173"/>
      <c r="GFW66" s="173"/>
      <c r="GFX66" s="173"/>
      <c r="GFY66" s="173"/>
      <c r="GFZ66" s="173"/>
      <c r="GGA66" s="173"/>
      <c r="GGB66" s="173"/>
      <c r="GGC66" s="173"/>
      <c r="GGD66" s="173"/>
      <c r="GGE66" s="173"/>
      <c r="GGF66" s="173"/>
      <c r="GGG66" s="173"/>
      <c r="GGH66" s="173"/>
      <c r="GGI66" s="173"/>
      <c r="GGJ66" s="173"/>
      <c r="GGK66" s="173"/>
      <c r="GGL66" s="173"/>
      <c r="GGM66" s="173"/>
      <c r="GGN66" s="173"/>
      <c r="GGO66" s="173"/>
      <c r="GGP66" s="173"/>
      <c r="GGQ66" s="173"/>
      <c r="GGR66" s="173"/>
      <c r="GGS66" s="173"/>
      <c r="GGT66" s="173"/>
      <c r="GGU66" s="173"/>
      <c r="GGV66" s="173"/>
      <c r="GGW66" s="173"/>
      <c r="GGX66" s="173"/>
      <c r="GGY66" s="173"/>
      <c r="GGZ66" s="173"/>
      <c r="GHA66" s="173"/>
      <c r="GHB66" s="173"/>
      <c r="GHC66" s="173"/>
      <c r="GHD66" s="173"/>
      <c r="GHE66" s="173"/>
      <c r="GHF66" s="173"/>
      <c r="GHG66" s="173"/>
      <c r="GHH66" s="173"/>
      <c r="GHI66" s="173"/>
      <c r="GHJ66" s="173"/>
      <c r="GHK66" s="173"/>
      <c r="GHL66" s="173"/>
      <c r="GHM66" s="173"/>
      <c r="GHN66" s="173"/>
      <c r="GHO66" s="173"/>
      <c r="GHP66" s="173"/>
      <c r="GHQ66" s="173"/>
      <c r="GHR66" s="173"/>
      <c r="GHS66" s="173"/>
      <c r="GHT66" s="173"/>
      <c r="GHU66" s="173"/>
      <c r="GHV66" s="173"/>
      <c r="GHW66" s="173"/>
      <c r="GHX66" s="173"/>
      <c r="GHY66" s="173"/>
      <c r="GHZ66" s="173"/>
      <c r="GIA66" s="173"/>
      <c r="GIB66" s="173"/>
      <c r="GIC66" s="173"/>
      <c r="GID66" s="173"/>
      <c r="GIE66" s="173"/>
      <c r="GIF66" s="173"/>
      <c r="GIG66" s="173"/>
      <c r="GIH66" s="173"/>
      <c r="GII66" s="173"/>
      <c r="GIJ66" s="173"/>
      <c r="GIK66" s="173"/>
      <c r="GIL66" s="173"/>
      <c r="GIM66" s="173"/>
      <c r="GIN66" s="173"/>
      <c r="GIO66" s="173"/>
      <c r="GIP66" s="173"/>
      <c r="GIQ66" s="173"/>
      <c r="GIR66" s="173"/>
      <c r="GIS66" s="173"/>
      <c r="GIT66" s="173"/>
      <c r="GIU66" s="173"/>
      <c r="GIV66" s="173"/>
      <c r="GIW66" s="173"/>
      <c r="GIX66" s="173"/>
      <c r="GIY66" s="173"/>
      <c r="GIZ66" s="173"/>
      <c r="GJA66" s="173"/>
      <c r="GJB66" s="173"/>
      <c r="GJC66" s="173"/>
      <c r="GJD66" s="173"/>
      <c r="GJE66" s="173"/>
      <c r="GJF66" s="173"/>
      <c r="GJG66" s="173"/>
      <c r="GJH66" s="173"/>
      <c r="GJI66" s="173"/>
      <c r="GJJ66" s="173"/>
      <c r="GJK66" s="173"/>
      <c r="GJL66" s="173"/>
      <c r="GJM66" s="173"/>
      <c r="GJN66" s="173"/>
      <c r="GJO66" s="173"/>
      <c r="GJP66" s="173"/>
      <c r="GJQ66" s="173"/>
      <c r="GJR66" s="173"/>
      <c r="GJS66" s="173"/>
      <c r="GJT66" s="173"/>
      <c r="GJU66" s="173"/>
      <c r="GJV66" s="173"/>
      <c r="GJW66" s="173"/>
      <c r="GJX66" s="173"/>
      <c r="GJY66" s="173"/>
      <c r="GJZ66" s="173"/>
      <c r="GKA66" s="173"/>
      <c r="GKB66" s="173"/>
      <c r="GKC66" s="173"/>
      <c r="GKD66" s="173"/>
      <c r="GKE66" s="173"/>
      <c r="GKF66" s="173"/>
      <c r="GKG66" s="173"/>
      <c r="GKH66" s="173"/>
      <c r="GKI66" s="173"/>
      <c r="GKJ66" s="173"/>
      <c r="GKK66" s="173"/>
      <c r="GKL66" s="173"/>
      <c r="GKM66" s="173"/>
      <c r="GKN66" s="173"/>
      <c r="GKO66" s="173"/>
      <c r="GKP66" s="173"/>
      <c r="GKQ66" s="173"/>
      <c r="GKR66" s="173"/>
      <c r="GKS66" s="173"/>
      <c r="GKT66" s="173"/>
      <c r="GKU66" s="173"/>
      <c r="GKV66" s="173"/>
      <c r="GKW66" s="173"/>
      <c r="GKX66" s="173"/>
      <c r="GKY66" s="173"/>
      <c r="GKZ66" s="173"/>
      <c r="GLA66" s="173"/>
      <c r="GLB66" s="173"/>
      <c r="GLC66" s="173"/>
      <c r="GLD66" s="173"/>
      <c r="GLE66" s="173"/>
      <c r="GLF66" s="173"/>
      <c r="GLG66" s="173"/>
      <c r="GLH66" s="173"/>
      <c r="GLI66" s="173"/>
      <c r="GLJ66" s="173"/>
      <c r="GLK66" s="173"/>
      <c r="GLL66" s="173"/>
      <c r="GLM66" s="173"/>
      <c r="GLN66" s="173"/>
      <c r="GLO66" s="173"/>
      <c r="GLP66" s="173"/>
      <c r="GLQ66" s="173"/>
      <c r="GLR66" s="173"/>
      <c r="GLS66" s="173"/>
      <c r="GLT66" s="173"/>
      <c r="GLU66" s="173"/>
      <c r="GLV66" s="173"/>
      <c r="GLW66" s="173"/>
      <c r="GLX66" s="173"/>
      <c r="GLY66" s="173"/>
      <c r="GLZ66" s="173"/>
      <c r="GMA66" s="173"/>
      <c r="GMB66" s="173"/>
      <c r="GMC66" s="173"/>
      <c r="GMD66" s="173"/>
      <c r="GME66" s="173"/>
      <c r="GMF66" s="173"/>
      <c r="GMG66" s="173"/>
      <c r="GMH66" s="173"/>
      <c r="GMI66" s="173"/>
      <c r="GMJ66" s="173"/>
      <c r="GMK66" s="173"/>
      <c r="GML66" s="173"/>
      <c r="GMM66" s="173"/>
      <c r="GMN66" s="173"/>
      <c r="GMO66" s="173"/>
      <c r="GMP66" s="173"/>
      <c r="GMQ66" s="173"/>
      <c r="GMR66" s="173"/>
      <c r="GMS66" s="173"/>
      <c r="GMT66" s="173"/>
      <c r="GMU66" s="173"/>
      <c r="GMV66" s="173"/>
      <c r="GMW66" s="173"/>
      <c r="GMX66" s="173"/>
      <c r="GMY66" s="173"/>
      <c r="GMZ66" s="173"/>
      <c r="GNA66" s="173"/>
      <c r="GNB66" s="173"/>
      <c r="GNC66" s="173"/>
      <c r="GND66" s="173"/>
      <c r="GNE66" s="173"/>
      <c r="GNF66" s="173"/>
      <c r="GNG66" s="173"/>
      <c r="GNH66" s="173"/>
      <c r="GNI66" s="173"/>
      <c r="GNJ66" s="173"/>
      <c r="GNK66" s="173"/>
      <c r="GNL66" s="173"/>
      <c r="GNM66" s="173"/>
      <c r="GNN66" s="173"/>
      <c r="GNO66" s="173"/>
      <c r="GNP66" s="173"/>
      <c r="GNQ66" s="173"/>
      <c r="GNR66" s="173"/>
      <c r="GNS66" s="173"/>
      <c r="GNT66" s="173"/>
      <c r="GNU66" s="173"/>
      <c r="GNV66" s="173"/>
      <c r="GNW66" s="173"/>
      <c r="GNX66" s="173"/>
      <c r="GNY66" s="173"/>
      <c r="GNZ66" s="173"/>
      <c r="GOA66" s="173"/>
      <c r="GOB66" s="173"/>
      <c r="GOC66" s="173"/>
      <c r="GOD66" s="173"/>
      <c r="GOE66" s="173"/>
      <c r="GOF66" s="173"/>
      <c r="GOG66" s="173"/>
      <c r="GOH66" s="173"/>
      <c r="GOI66" s="173"/>
      <c r="GOJ66" s="173"/>
      <c r="GOK66" s="173"/>
      <c r="GOL66" s="173"/>
      <c r="GOM66" s="173"/>
      <c r="GON66" s="173"/>
      <c r="GOO66" s="173"/>
      <c r="GOP66" s="173"/>
      <c r="GOQ66" s="173"/>
      <c r="GOR66" s="173"/>
      <c r="GOS66" s="173"/>
      <c r="GOT66" s="173"/>
      <c r="GOU66" s="173"/>
      <c r="GOV66" s="173"/>
      <c r="GOW66" s="173"/>
      <c r="GOX66" s="173"/>
      <c r="GOY66" s="173"/>
      <c r="GOZ66" s="173"/>
      <c r="GPA66" s="173"/>
      <c r="GPB66" s="173"/>
      <c r="GPC66" s="173"/>
      <c r="GPD66" s="173"/>
      <c r="GPE66" s="173"/>
      <c r="GPF66" s="173"/>
      <c r="GPG66" s="173"/>
      <c r="GPH66" s="173"/>
      <c r="GPI66" s="173"/>
      <c r="GPJ66" s="173"/>
      <c r="GPK66" s="173"/>
      <c r="GPL66" s="173"/>
      <c r="GPM66" s="173"/>
      <c r="GPN66" s="173"/>
      <c r="GPO66" s="173"/>
      <c r="GPP66" s="173"/>
      <c r="GPQ66" s="173"/>
      <c r="GPR66" s="173"/>
      <c r="GPS66" s="173"/>
      <c r="GPT66" s="173"/>
      <c r="GPU66" s="173"/>
      <c r="GPV66" s="173"/>
      <c r="GPW66" s="173"/>
      <c r="GPX66" s="173"/>
      <c r="GPY66" s="173"/>
      <c r="GPZ66" s="173"/>
      <c r="GQA66" s="173"/>
      <c r="GQB66" s="173"/>
      <c r="GQC66" s="173"/>
      <c r="GQD66" s="173"/>
      <c r="GQE66" s="173"/>
      <c r="GQF66" s="173"/>
      <c r="GQG66" s="173"/>
      <c r="GQH66" s="173"/>
      <c r="GQI66" s="173"/>
      <c r="GQJ66" s="173"/>
      <c r="GQK66" s="173"/>
      <c r="GQL66" s="173"/>
      <c r="GQM66" s="173"/>
      <c r="GQN66" s="173"/>
      <c r="GQO66" s="173"/>
      <c r="GQP66" s="173"/>
      <c r="GQQ66" s="173"/>
      <c r="GQR66" s="173"/>
      <c r="GQS66" s="173"/>
      <c r="GQT66" s="173"/>
      <c r="GQU66" s="173"/>
      <c r="GQV66" s="173"/>
      <c r="GQW66" s="173"/>
      <c r="GQX66" s="173"/>
      <c r="GQY66" s="173"/>
      <c r="GQZ66" s="173"/>
      <c r="GRA66" s="173"/>
      <c r="GRB66" s="173"/>
      <c r="GRC66" s="173"/>
      <c r="GRD66" s="173"/>
      <c r="GRE66" s="173"/>
      <c r="GRF66" s="173"/>
      <c r="GRG66" s="173"/>
      <c r="GRH66" s="173"/>
      <c r="GRI66" s="173"/>
      <c r="GRJ66" s="173"/>
      <c r="GRK66" s="173"/>
      <c r="GRL66" s="173"/>
      <c r="GRM66" s="173"/>
      <c r="GRN66" s="173"/>
      <c r="GRO66" s="173"/>
      <c r="GRP66" s="173"/>
      <c r="GRQ66" s="173"/>
      <c r="GRR66" s="173"/>
      <c r="GRS66" s="173"/>
      <c r="GRT66" s="173"/>
      <c r="GRU66" s="173"/>
      <c r="GRV66" s="173"/>
      <c r="GRW66" s="173"/>
      <c r="GRX66" s="173"/>
      <c r="GRY66" s="173"/>
      <c r="GRZ66" s="173"/>
      <c r="GSA66" s="173"/>
      <c r="GSB66" s="173"/>
      <c r="GSC66" s="173"/>
      <c r="GSD66" s="173"/>
      <c r="GSE66" s="173"/>
      <c r="GSF66" s="173"/>
      <c r="GSG66" s="173"/>
      <c r="GSH66" s="173"/>
      <c r="GSI66" s="173"/>
      <c r="GSJ66" s="173"/>
      <c r="GSK66" s="173"/>
      <c r="GSL66" s="173"/>
      <c r="GSM66" s="173"/>
      <c r="GSN66" s="173"/>
      <c r="GSO66" s="173"/>
      <c r="GSP66" s="173"/>
      <c r="GSQ66" s="173"/>
      <c r="GSR66" s="173"/>
      <c r="GSS66" s="173"/>
      <c r="GST66" s="173"/>
      <c r="GSU66" s="173"/>
      <c r="GSV66" s="173"/>
      <c r="GSW66" s="173"/>
      <c r="GSX66" s="173"/>
      <c r="GSY66" s="173"/>
      <c r="GSZ66" s="173"/>
      <c r="GTA66" s="173"/>
      <c r="GTB66" s="173"/>
      <c r="GTC66" s="173"/>
      <c r="GTD66" s="173"/>
      <c r="GTE66" s="173"/>
      <c r="GTF66" s="173"/>
      <c r="GTG66" s="173"/>
      <c r="GTH66" s="173"/>
      <c r="GTI66" s="173"/>
      <c r="GTJ66" s="173"/>
      <c r="GTK66" s="173"/>
      <c r="GTL66" s="173"/>
      <c r="GTM66" s="173"/>
      <c r="GTN66" s="173"/>
      <c r="GTO66" s="173"/>
      <c r="GTP66" s="173"/>
      <c r="GTQ66" s="173"/>
      <c r="GTR66" s="173"/>
      <c r="GTS66" s="173"/>
      <c r="GTT66" s="173"/>
      <c r="GTU66" s="173"/>
      <c r="GTV66" s="173"/>
      <c r="GTW66" s="173"/>
      <c r="GTX66" s="173"/>
      <c r="GTY66" s="173"/>
      <c r="GTZ66" s="173"/>
      <c r="GUA66" s="173"/>
      <c r="GUB66" s="173"/>
      <c r="GUC66" s="173"/>
      <c r="GUD66" s="173"/>
      <c r="GUE66" s="173"/>
      <c r="GUF66" s="173"/>
      <c r="GUG66" s="173"/>
      <c r="GUH66" s="173"/>
      <c r="GUI66" s="173"/>
      <c r="GUJ66" s="173"/>
      <c r="GUK66" s="173"/>
      <c r="GUL66" s="173"/>
      <c r="GUM66" s="173"/>
      <c r="GUN66" s="173"/>
      <c r="GUO66" s="173"/>
      <c r="GUP66" s="173"/>
      <c r="GUQ66" s="173"/>
      <c r="GUR66" s="173"/>
      <c r="GUS66" s="173"/>
      <c r="GUT66" s="173"/>
      <c r="GUU66" s="173"/>
      <c r="GUV66" s="173"/>
      <c r="GUW66" s="173"/>
      <c r="GUX66" s="173"/>
      <c r="GUY66" s="173"/>
      <c r="GUZ66" s="173"/>
      <c r="GVA66" s="173"/>
      <c r="GVB66" s="173"/>
      <c r="GVC66" s="173"/>
      <c r="GVD66" s="173"/>
      <c r="GVE66" s="173"/>
      <c r="GVF66" s="173"/>
      <c r="GVG66" s="173"/>
      <c r="GVH66" s="173"/>
      <c r="GVI66" s="173"/>
      <c r="GVJ66" s="173"/>
      <c r="GVK66" s="173"/>
      <c r="GVL66" s="173"/>
      <c r="GVM66" s="173"/>
      <c r="GVN66" s="173"/>
      <c r="GVO66" s="173"/>
      <c r="GVP66" s="173"/>
      <c r="GVQ66" s="173"/>
      <c r="GVR66" s="173"/>
      <c r="GVS66" s="173"/>
      <c r="GVT66" s="173"/>
      <c r="GVU66" s="173"/>
      <c r="GVV66" s="173"/>
      <c r="GVW66" s="173"/>
      <c r="GVX66" s="173"/>
      <c r="GVY66" s="173"/>
      <c r="GVZ66" s="173"/>
      <c r="GWA66" s="173"/>
      <c r="GWB66" s="173"/>
      <c r="GWC66" s="173"/>
      <c r="GWD66" s="173"/>
      <c r="GWE66" s="173"/>
      <c r="GWF66" s="173"/>
      <c r="GWG66" s="173"/>
      <c r="GWH66" s="173"/>
      <c r="GWI66" s="173"/>
      <c r="GWJ66" s="173"/>
      <c r="GWK66" s="173"/>
      <c r="GWL66" s="173"/>
      <c r="GWM66" s="173"/>
      <c r="GWN66" s="173"/>
      <c r="GWO66" s="173"/>
      <c r="GWP66" s="173"/>
      <c r="GWQ66" s="173"/>
      <c r="GWR66" s="173"/>
      <c r="GWS66" s="173"/>
      <c r="GWT66" s="173"/>
      <c r="GWU66" s="173"/>
      <c r="GWV66" s="173"/>
      <c r="GWW66" s="173"/>
      <c r="GWX66" s="173"/>
      <c r="GWY66" s="173"/>
      <c r="GWZ66" s="173"/>
      <c r="GXA66" s="173"/>
      <c r="GXB66" s="173"/>
      <c r="GXC66" s="173"/>
      <c r="GXD66" s="173"/>
      <c r="GXE66" s="173"/>
      <c r="GXF66" s="173"/>
      <c r="GXG66" s="173"/>
      <c r="GXH66" s="173"/>
      <c r="GXI66" s="173"/>
      <c r="GXJ66" s="173"/>
      <c r="GXK66" s="173"/>
      <c r="GXL66" s="173"/>
      <c r="GXM66" s="173"/>
      <c r="GXN66" s="173"/>
      <c r="GXO66" s="173"/>
      <c r="GXP66" s="173"/>
      <c r="GXQ66" s="173"/>
      <c r="GXR66" s="173"/>
      <c r="GXS66" s="173"/>
      <c r="GXT66" s="173"/>
      <c r="GXU66" s="173"/>
      <c r="GXV66" s="173"/>
      <c r="GXW66" s="173"/>
      <c r="GXX66" s="173"/>
      <c r="GXY66" s="173"/>
      <c r="GXZ66" s="173"/>
      <c r="GYA66" s="173"/>
      <c r="GYB66" s="173"/>
      <c r="GYC66" s="173"/>
      <c r="GYD66" s="173"/>
      <c r="GYE66" s="173"/>
      <c r="GYF66" s="173"/>
      <c r="GYG66" s="173"/>
      <c r="GYH66" s="173"/>
      <c r="GYI66" s="173"/>
      <c r="GYJ66" s="173"/>
      <c r="GYK66" s="173"/>
      <c r="GYL66" s="173"/>
      <c r="GYM66" s="173"/>
      <c r="GYN66" s="173"/>
      <c r="GYO66" s="173"/>
      <c r="GYP66" s="173"/>
      <c r="GYQ66" s="173"/>
      <c r="GYR66" s="173"/>
      <c r="GYS66" s="173"/>
      <c r="GYT66" s="173"/>
      <c r="GYU66" s="173"/>
      <c r="GYV66" s="173"/>
      <c r="GYW66" s="173"/>
      <c r="GYX66" s="173"/>
      <c r="GYY66" s="173"/>
      <c r="GYZ66" s="173"/>
      <c r="GZA66" s="173"/>
      <c r="GZB66" s="173"/>
      <c r="GZC66" s="173"/>
      <c r="GZD66" s="173"/>
      <c r="GZE66" s="173"/>
      <c r="GZF66" s="173"/>
      <c r="GZG66" s="173"/>
      <c r="GZH66" s="173"/>
      <c r="GZI66" s="173"/>
      <c r="GZJ66" s="173"/>
      <c r="GZK66" s="173"/>
      <c r="GZL66" s="173"/>
      <c r="GZM66" s="173"/>
      <c r="GZN66" s="173"/>
      <c r="GZO66" s="173"/>
      <c r="GZP66" s="173"/>
      <c r="GZQ66" s="173"/>
      <c r="GZR66" s="173"/>
      <c r="GZS66" s="173"/>
      <c r="GZT66" s="173"/>
      <c r="GZU66" s="173"/>
      <c r="GZV66" s="173"/>
      <c r="GZW66" s="173"/>
      <c r="GZX66" s="173"/>
      <c r="GZY66" s="173"/>
      <c r="GZZ66" s="173"/>
      <c r="HAA66" s="173"/>
      <c r="HAB66" s="173"/>
      <c r="HAC66" s="173"/>
      <c r="HAD66" s="173"/>
      <c r="HAE66" s="173"/>
      <c r="HAF66" s="173"/>
      <c r="HAG66" s="173"/>
      <c r="HAH66" s="173"/>
      <c r="HAI66" s="173"/>
      <c r="HAJ66" s="173"/>
      <c r="HAK66" s="173"/>
      <c r="HAL66" s="173"/>
      <c r="HAM66" s="173"/>
      <c r="HAN66" s="173"/>
      <c r="HAO66" s="173"/>
      <c r="HAP66" s="173"/>
      <c r="HAQ66" s="173"/>
      <c r="HAR66" s="173"/>
      <c r="HAS66" s="173"/>
      <c r="HAT66" s="173"/>
      <c r="HAU66" s="173"/>
      <c r="HAV66" s="173"/>
      <c r="HAW66" s="173"/>
      <c r="HAX66" s="173"/>
      <c r="HAY66" s="173"/>
      <c r="HAZ66" s="173"/>
      <c r="HBA66" s="173"/>
      <c r="HBB66" s="173"/>
      <c r="HBC66" s="173"/>
      <c r="HBD66" s="173"/>
      <c r="HBE66" s="173"/>
      <c r="HBF66" s="173"/>
      <c r="HBG66" s="173"/>
      <c r="HBH66" s="173"/>
      <c r="HBI66" s="173"/>
      <c r="HBJ66" s="173"/>
      <c r="HBK66" s="173"/>
      <c r="HBL66" s="173"/>
      <c r="HBM66" s="173"/>
      <c r="HBN66" s="173"/>
      <c r="HBO66" s="173"/>
      <c r="HBP66" s="173"/>
      <c r="HBQ66" s="173"/>
      <c r="HBR66" s="173"/>
      <c r="HBS66" s="173"/>
      <c r="HBT66" s="173"/>
      <c r="HBU66" s="173"/>
      <c r="HBV66" s="173"/>
      <c r="HBW66" s="173"/>
      <c r="HBX66" s="173"/>
      <c r="HBY66" s="173"/>
      <c r="HBZ66" s="173"/>
      <c r="HCA66" s="173"/>
      <c r="HCB66" s="173"/>
      <c r="HCC66" s="173"/>
      <c r="HCD66" s="173"/>
      <c r="HCE66" s="173"/>
      <c r="HCF66" s="173"/>
      <c r="HCG66" s="173"/>
      <c r="HCH66" s="173"/>
      <c r="HCI66" s="173"/>
      <c r="HCJ66" s="173"/>
      <c r="HCK66" s="173"/>
      <c r="HCL66" s="173"/>
      <c r="HCM66" s="173"/>
      <c r="HCN66" s="173"/>
      <c r="HCO66" s="173"/>
      <c r="HCP66" s="173"/>
      <c r="HCQ66" s="173"/>
      <c r="HCR66" s="173"/>
      <c r="HCS66" s="173"/>
      <c r="HCT66" s="173"/>
      <c r="HCU66" s="173"/>
      <c r="HCV66" s="173"/>
      <c r="HCW66" s="173"/>
      <c r="HCX66" s="173"/>
      <c r="HCY66" s="173"/>
      <c r="HCZ66" s="173"/>
      <c r="HDA66" s="173"/>
      <c r="HDB66" s="173"/>
      <c r="HDC66" s="173"/>
      <c r="HDD66" s="173"/>
      <c r="HDE66" s="173"/>
      <c r="HDF66" s="173"/>
      <c r="HDG66" s="173"/>
      <c r="HDH66" s="173"/>
      <c r="HDI66" s="173"/>
      <c r="HDJ66" s="173"/>
      <c r="HDK66" s="173"/>
      <c r="HDL66" s="173"/>
      <c r="HDM66" s="173"/>
      <c r="HDN66" s="173"/>
      <c r="HDO66" s="173"/>
      <c r="HDP66" s="173"/>
      <c r="HDQ66" s="173"/>
      <c r="HDR66" s="173"/>
      <c r="HDS66" s="173"/>
      <c r="HDT66" s="173"/>
      <c r="HDU66" s="173"/>
      <c r="HDV66" s="173"/>
      <c r="HDW66" s="173"/>
      <c r="HDX66" s="173"/>
      <c r="HDY66" s="173"/>
      <c r="HDZ66" s="173"/>
      <c r="HEA66" s="173"/>
      <c r="HEB66" s="173"/>
      <c r="HEC66" s="173"/>
      <c r="HED66" s="173"/>
      <c r="HEE66" s="173"/>
      <c r="HEF66" s="173"/>
      <c r="HEG66" s="173"/>
      <c r="HEH66" s="173"/>
      <c r="HEI66" s="173"/>
      <c r="HEJ66" s="173"/>
      <c r="HEK66" s="173"/>
      <c r="HEL66" s="173"/>
      <c r="HEM66" s="173"/>
      <c r="HEN66" s="173"/>
      <c r="HEO66" s="173"/>
      <c r="HEP66" s="173"/>
      <c r="HEQ66" s="173"/>
      <c r="HER66" s="173"/>
      <c r="HES66" s="173"/>
      <c r="HET66" s="173"/>
      <c r="HEU66" s="173"/>
      <c r="HEV66" s="173"/>
      <c r="HEW66" s="173"/>
      <c r="HEX66" s="173"/>
      <c r="HEY66" s="173"/>
      <c r="HEZ66" s="173"/>
      <c r="HFA66" s="173"/>
      <c r="HFB66" s="173"/>
      <c r="HFC66" s="173"/>
      <c r="HFD66" s="173"/>
      <c r="HFE66" s="173"/>
      <c r="HFF66" s="173"/>
      <c r="HFG66" s="173"/>
      <c r="HFH66" s="173"/>
      <c r="HFI66" s="173"/>
      <c r="HFJ66" s="173"/>
      <c r="HFK66" s="173"/>
      <c r="HFL66" s="173"/>
      <c r="HFM66" s="173"/>
      <c r="HFN66" s="173"/>
      <c r="HFO66" s="173"/>
      <c r="HFP66" s="173"/>
      <c r="HFQ66" s="173"/>
      <c r="HFR66" s="173"/>
      <c r="HFS66" s="173"/>
      <c r="HFT66" s="173"/>
      <c r="HFU66" s="173"/>
      <c r="HFV66" s="173"/>
      <c r="HFW66" s="173"/>
      <c r="HFX66" s="173"/>
      <c r="HFY66" s="173"/>
      <c r="HFZ66" s="173"/>
      <c r="HGA66" s="173"/>
      <c r="HGB66" s="173"/>
      <c r="HGC66" s="173"/>
      <c r="HGD66" s="173"/>
      <c r="HGE66" s="173"/>
      <c r="HGF66" s="173"/>
      <c r="HGG66" s="173"/>
      <c r="HGH66" s="173"/>
      <c r="HGI66" s="173"/>
      <c r="HGJ66" s="173"/>
      <c r="HGK66" s="173"/>
      <c r="HGL66" s="173"/>
      <c r="HGM66" s="173"/>
      <c r="HGN66" s="173"/>
      <c r="HGO66" s="173"/>
      <c r="HGP66" s="173"/>
      <c r="HGQ66" s="173"/>
      <c r="HGR66" s="173"/>
      <c r="HGS66" s="173"/>
      <c r="HGT66" s="173"/>
      <c r="HGU66" s="173"/>
      <c r="HGV66" s="173"/>
      <c r="HGW66" s="173"/>
      <c r="HGX66" s="173"/>
      <c r="HGY66" s="173"/>
      <c r="HGZ66" s="173"/>
      <c r="HHA66" s="173"/>
      <c r="HHB66" s="173"/>
      <c r="HHC66" s="173"/>
      <c r="HHD66" s="173"/>
      <c r="HHE66" s="173"/>
      <c r="HHF66" s="173"/>
      <c r="HHG66" s="173"/>
      <c r="HHH66" s="173"/>
      <c r="HHI66" s="173"/>
      <c r="HHJ66" s="173"/>
      <c r="HHK66" s="173"/>
      <c r="HHL66" s="173"/>
      <c r="HHM66" s="173"/>
      <c r="HHN66" s="173"/>
      <c r="HHO66" s="173"/>
      <c r="HHP66" s="173"/>
      <c r="HHQ66" s="173"/>
      <c r="HHR66" s="173"/>
      <c r="HHS66" s="173"/>
      <c r="HHT66" s="173"/>
      <c r="HHU66" s="173"/>
      <c r="HHV66" s="173"/>
      <c r="HHW66" s="173"/>
      <c r="HHX66" s="173"/>
      <c r="HHY66" s="173"/>
      <c r="HHZ66" s="173"/>
      <c r="HIA66" s="173"/>
      <c r="HIB66" s="173"/>
      <c r="HIC66" s="173"/>
      <c r="HID66" s="173"/>
      <c r="HIE66" s="173"/>
      <c r="HIF66" s="173"/>
      <c r="HIG66" s="173"/>
      <c r="HIH66" s="173"/>
      <c r="HII66" s="173"/>
      <c r="HIJ66" s="173"/>
      <c r="HIK66" s="173"/>
      <c r="HIL66" s="173"/>
      <c r="HIM66" s="173"/>
      <c r="HIN66" s="173"/>
      <c r="HIO66" s="173"/>
      <c r="HIP66" s="173"/>
      <c r="HIQ66" s="173"/>
      <c r="HIR66" s="173"/>
      <c r="HIS66" s="173"/>
      <c r="HIT66" s="173"/>
      <c r="HIU66" s="173"/>
      <c r="HIV66" s="173"/>
      <c r="HIW66" s="173"/>
      <c r="HIX66" s="173"/>
      <c r="HIY66" s="173"/>
      <c r="HIZ66" s="173"/>
      <c r="HJA66" s="173"/>
      <c r="HJB66" s="173"/>
      <c r="HJC66" s="173"/>
      <c r="HJD66" s="173"/>
      <c r="HJE66" s="173"/>
      <c r="HJF66" s="173"/>
      <c r="HJG66" s="173"/>
      <c r="HJH66" s="173"/>
      <c r="HJI66" s="173"/>
      <c r="HJJ66" s="173"/>
      <c r="HJK66" s="173"/>
      <c r="HJL66" s="173"/>
      <c r="HJM66" s="173"/>
      <c r="HJN66" s="173"/>
      <c r="HJO66" s="173"/>
      <c r="HJP66" s="173"/>
      <c r="HJQ66" s="173"/>
      <c r="HJR66" s="173"/>
      <c r="HJS66" s="173"/>
      <c r="HJT66" s="173"/>
      <c r="HJU66" s="173"/>
      <c r="HJV66" s="173"/>
      <c r="HJW66" s="173"/>
      <c r="HJX66" s="173"/>
      <c r="HJY66" s="173"/>
      <c r="HJZ66" s="173"/>
      <c r="HKA66" s="173"/>
      <c r="HKB66" s="173"/>
      <c r="HKC66" s="173"/>
      <c r="HKD66" s="173"/>
      <c r="HKE66" s="173"/>
      <c r="HKF66" s="173"/>
      <c r="HKG66" s="173"/>
      <c r="HKH66" s="173"/>
      <c r="HKI66" s="173"/>
      <c r="HKJ66" s="173"/>
      <c r="HKK66" s="173"/>
      <c r="HKL66" s="173"/>
      <c r="HKM66" s="173"/>
      <c r="HKN66" s="173"/>
      <c r="HKO66" s="173"/>
      <c r="HKP66" s="173"/>
      <c r="HKQ66" s="173"/>
      <c r="HKR66" s="173"/>
      <c r="HKS66" s="173"/>
      <c r="HKT66" s="173"/>
      <c r="HKU66" s="173"/>
      <c r="HKV66" s="173"/>
      <c r="HKW66" s="173"/>
      <c r="HKX66" s="173"/>
      <c r="HKY66" s="173"/>
      <c r="HKZ66" s="173"/>
      <c r="HLA66" s="173"/>
      <c r="HLB66" s="173"/>
      <c r="HLC66" s="173"/>
      <c r="HLD66" s="173"/>
      <c r="HLE66" s="173"/>
      <c r="HLF66" s="173"/>
      <c r="HLG66" s="173"/>
      <c r="HLH66" s="173"/>
      <c r="HLI66" s="173"/>
      <c r="HLJ66" s="173"/>
      <c r="HLK66" s="173"/>
      <c r="HLL66" s="173"/>
      <c r="HLM66" s="173"/>
      <c r="HLN66" s="173"/>
      <c r="HLO66" s="173"/>
      <c r="HLP66" s="173"/>
      <c r="HLQ66" s="173"/>
      <c r="HLR66" s="173"/>
      <c r="HLS66" s="173"/>
      <c r="HLT66" s="173"/>
      <c r="HLU66" s="173"/>
      <c r="HLV66" s="173"/>
      <c r="HLW66" s="173"/>
      <c r="HLX66" s="173"/>
      <c r="HLY66" s="173"/>
      <c r="HLZ66" s="173"/>
      <c r="HMA66" s="173"/>
      <c r="HMB66" s="173"/>
      <c r="HMC66" s="173"/>
      <c r="HMD66" s="173"/>
      <c r="HME66" s="173"/>
      <c r="HMF66" s="173"/>
      <c r="HMG66" s="173"/>
      <c r="HMH66" s="173"/>
      <c r="HMI66" s="173"/>
      <c r="HMJ66" s="173"/>
      <c r="HMK66" s="173"/>
      <c r="HML66" s="173"/>
      <c r="HMM66" s="173"/>
      <c r="HMN66" s="173"/>
      <c r="HMO66" s="173"/>
      <c r="HMP66" s="173"/>
      <c r="HMQ66" s="173"/>
      <c r="HMR66" s="173"/>
      <c r="HMS66" s="173"/>
      <c r="HMT66" s="173"/>
      <c r="HMU66" s="173"/>
      <c r="HMV66" s="173"/>
      <c r="HMW66" s="173"/>
      <c r="HMX66" s="173"/>
      <c r="HMY66" s="173"/>
      <c r="HMZ66" s="173"/>
      <c r="HNA66" s="173"/>
      <c r="HNB66" s="173"/>
      <c r="HNC66" s="173"/>
      <c r="HND66" s="173"/>
      <c r="HNE66" s="173"/>
      <c r="HNF66" s="173"/>
      <c r="HNG66" s="173"/>
      <c r="HNH66" s="173"/>
      <c r="HNI66" s="173"/>
      <c r="HNJ66" s="173"/>
      <c r="HNK66" s="173"/>
      <c r="HNL66" s="173"/>
      <c r="HNM66" s="173"/>
      <c r="HNN66" s="173"/>
      <c r="HNO66" s="173"/>
      <c r="HNP66" s="173"/>
      <c r="HNQ66" s="173"/>
      <c r="HNR66" s="173"/>
      <c r="HNS66" s="173"/>
      <c r="HNT66" s="173"/>
      <c r="HNU66" s="173"/>
      <c r="HNV66" s="173"/>
      <c r="HNW66" s="173"/>
      <c r="HNX66" s="173"/>
      <c r="HNY66" s="173"/>
      <c r="HNZ66" s="173"/>
      <c r="HOA66" s="173"/>
      <c r="HOB66" s="173"/>
      <c r="HOC66" s="173"/>
      <c r="HOD66" s="173"/>
      <c r="HOE66" s="173"/>
      <c r="HOF66" s="173"/>
      <c r="HOG66" s="173"/>
      <c r="HOH66" s="173"/>
      <c r="HOI66" s="173"/>
      <c r="HOJ66" s="173"/>
      <c r="HOK66" s="173"/>
      <c r="HOL66" s="173"/>
      <c r="HOM66" s="173"/>
      <c r="HON66" s="173"/>
      <c r="HOO66" s="173"/>
      <c r="HOP66" s="173"/>
      <c r="HOQ66" s="173"/>
      <c r="HOR66" s="173"/>
      <c r="HOS66" s="173"/>
      <c r="HOT66" s="173"/>
      <c r="HOU66" s="173"/>
      <c r="HOV66" s="173"/>
      <c r="HOW66" s="173"/>
      <c r="HOX66" s="173"/>
      <c r="HOY66" s="173"/>
      <c r="HOZ66" s="173"/>
      <c r="HPA66" s="173"/>
      <c r="HPB66" s="173"/>
      <c r="HPC66" s="173"/>
      <c r="HPD66" s="173"/>
      <c r="HPE66" s="173"/>
      <c r="HPF66" s="173"/>
      <c r="HPG66" s="173"/>
      <c r="HPH66" s="173"/>
      <c r="HPI66" s="173"/>
      <c r="HPJ66" s="173"/>
      <c r="HPK66" s="173"/>
      <c r="HPL66" s="173"/>
      <c r="HPM66" s="173"/>
      <c r="HPN66" s="173"/>
      <c r="HPO66" s="173"/>
      <c r="HPP66" s="173"/>
      <c r="HPQ66" s="173"/>
      <c r="HPR66" s="173"/>
      <c r="HPS66" s="173"/>
      <c r="HPT66" s="173"/>
      <c r="HPU66" s="173"/>
      <c r="HPV66" s="173"/>
      <c r="HPW66" s="173"/>
      <c r="HPX66" s="173"/>
      <c r="HPY66" s="173"/>
      <c r="HPZ66" s="173"/>
      <c r="HQA66" s="173"/>
      <c r="HQB66" s="173"/>
      <c r="HQC66" s="173"/>
      <c r="HQD66" s="173"/>
      <c r="HQE66" s="173"/>
      <c r="HQF66" s="173"/>
      <c r="HQG66" s="173"/>
      <c r="HQH66" s="173"/>
      <c r="HQI66" s="173"/>
      <c r="HQJ66" s="173"/>
      <c r="HQK66" s="173"/>
      <c r="HQL66" s="173"/>
      <c r="HQM66" s="173"/>
      <c r="HQN66" s="173"/>
      <c r="HQO66" s="173"/>
      <c r="HQP66" s="173"/>
      <c r="HQQ66" s="173"/>
      <c r="HQR66" s="173"/>
      <c r="HQS66" s="173"/>
      <c r="HQT66" s="173"/>
      <c r="HQU66" s="173"/>
      <c r="HQV66" s="173"/>
      <c r="HQW66" s="173"/>
      <c r="HQX66" s="173"/>
      <c r="HQY66" s="173"/>
      <c r="HQZ66" s="173"/>
      <c r="HRA66" s="173"/>
      <c r="HRB66" s="173"/>
      <c r="HRC66" s="173"/>
      <c r="HRD66" s="173"/>
      <c r="HRE66" s="173"/>
      <c r="HRF66" s="173"/>
      <c r="HRG66" s="173"/>
      <c r="HRH66" s="173"/>
      <c r="HRI66" s="173"/>
      <c r="HRJ66" s="173"/>
      <c r="HRK66" s="173"/>
      <c r="HRL66" s="173"/>
      <c r="HRM66" s="173"/>
      <c r="HRN66" s="173"/>
      <c r="HRO66" s="173"/>
      <c r="HRP66" s="173"/>
      <c r="HRQ66" s="173"/>
      <c r="HRR66" s="173"/>
      <c r="HRS66" s="173"/>
      <c r="HRT66" s="173"/>
      <c r="HRU66" s="173"/>
      <c r="HRV66" s="173"/>
      <c r="HRW66" s="173"/>
      <c r="HRX66" s="173"/>
      <c r="HRY66" s="173"/>
      <c r="HRZ66" s="173"/>
      <c r="HSA66" s="173"/>
      <c r="HSB66" s="173"/>
      <c r="HSC66" s="173"/>
      <c r="HSD66" s="173"/>
      <c r="HSE66" s="173"/>
      <c r="HSF66" s="173"/>
      <c r="HSG66" s="173"/>
      <c r="HSH66" s="173"/>
      <c r="HSI66" s="173"/>
      <c r="HSJ66" s="173"/>
      <c r="HSK66" s="173"/>
      <c r="HSL66" s="173"/>
      <c r="HSM66" s="173"/>
      <c r="HSN66" s="173"/>
      <c r="HSO66" s="173"/>
      <c r="HSP66" s="173"/>
      <c r="HSQ66" s="173"/>
      <c r="HSR66" s="173"/>
      <c r="HSS66" s="173"/>
      <c r="HST66" s="173"/>
      <c r="HSU66" s="173"/>
      <c r="HSV66" s="173"/>
      <c r="HSW66" s="173"/>
      <c r="HSX66" s="173"/>
      <c r="HSY66" s="173"/>
      <c r="HSZ66" s="173"/>
      <c r="HTA66" s="173"/>
      <c r="HTB66" s="173"/>
      <c r="HTC66" s="173"/>
      <c r="HTD66" s="173"/>
      <c r="HTE66" s="173"/>
      <c r="HTF66" s="173"/>
      <c r="HTG66" s="173"/>
      <c r="HTH66" s="173"/>
      <c r="HTI66" s="173"/>
      <c r="HTJ66" s="173"/>
      <c r="HTK66" s="173"/>
      <c r="HTL66" s="173"/>
      <c r="HTM66" s="173"/>
      <c r="HTN66" s="173"/>
      <c r="HTO66" s="173"/>
      <c r="HTP66" s="173"/>
      <c r="HTQ66" s="173"/>
      <c r="HTR66" s="173"/>
      <c r="HTS66" s="173"/>
      <c r="HTT66" s="173"/>
      <c r="HTU66" s="173"/>
      <c r="HTV66" s="173"/>
      <c r="HTW66" s="173"/>
      <c r="HTX66" s="173"/>
      <c r="HTY66" s="173"/>
      <c r="HTZ66" s="173"/>
      <c r="HUA66" s="173"/>
      <c r="HUB66" s="173"/>
      <c r="HUC66" s="173"/>
      <c r="HUD66" s="173"/>
      <c r="HUE66" s="173"/>
      <c r="HUF66" s="173"/>
      <c r="HUG66" s="173"/>
      <c r="HUH66" s="173"/>
      <c r="HUI66" s="173"/>
      <c r="HUJ66" s="173"/>
      <c r="HUK66" s="173"/>
      <c r="HUL66" s="173"/>
      <c r="HUM66" s="173"/>
      <c r="HUN66" s="173"/>
      <c r="HUO66" s="173"/>
      <c r="HUP66" s="173"/>
      <c r="HUQ66" s="173"/>
      <c r="HUR66" s="173"/>
      <c r="HUS66" s="173"/>
      <c r="HUT66" s="173"/>
      <c r="HUU66" s="173"/>
      <c r="HUV66" s="173"/>
      <c r="HUW66" s="173"/>
      <c r="HUX66" s="173"/>
      <c r="HUY66" s="173"/>
      <c r="HUZ66" s="173"/>
      <c r="HVA66" s="173"/>
      <c r="HVB66" s="173"/>
      <c r="HVC66" s="173"/>
      <c r="HVD66" s="173"/>
      <c r="HVE66" s="173"/>
      <c r="HVF66" s="173"/>
      <c r="HVG66" s="173"/>
      <c r="HVH66" s="173"/>
      <c r="HVI66" s="173"/>
      <c r="HVJ66" s="173"/>
      <c r="HVK66" s="173"/>
      <c r="HVL66" s="173"/>
      <c r="HVM66" s="173"/>
      <c r="HVN66" s="173"/>
      <c r="HVO66" s="173"/>
      <c r="HVP66" s="173"/>
      <c r="HVQ66" s="173"/>
      <c r="HVR66" s="173"/>
      <c r="HVS66" s="173"/>
      <c r="HVT66" s="173"/>
      <c r="HVU66" s="173"/>
      <c r="HVV66" s="173"/>
      <c r="HVW66" s="173"/>
      <c r="HVX66" s="173"/>
      <c r="HVY66" s="173"/>
      <c r="HVZ66" s="173"/>
      <c r="HWA66" s="173"/>
      <c r="HWB66" s="173"/>
      <c r="HWC66" s="173"/>
      <c r="HWD66" s="173"/>
      <c r="HWE66" s="173"/>
      <c r="HWF66" s="173"/>
      <c r="HWG66" s="173"/>
      <c r="HWH66" s="173"/>
      <c r="HWI66" s="173"/>
      <c r="HWJ66" s="173"/>
      <c r="HWK66" s="173"/>
      <c r="HWL66" s="173"/>
      <c r="HWM66" s="173"/>
      <c r="HWN66" s="173"/>
      <c r="HWO66" s="173"/>
      <c r="HWP66" s="173"/>
      <c r="HWQ66" s="173"/>
      <c r="HWR66" s="173"/>
      <c r="HWS66" s="173"/>
      <c r="HWT66" s="173"/>
      <c r="HWU66" s="173"/>
      <c r="HWV66" s="173"/>
      <c r="HWW66" s="173"/>
      <c r="HWX66" s="173"/>
      <c r="HWY66" s="173"/>
      <c r="HWZ66" s="173"/>
      <c r="HXA66" s="173"/>
      <c r="HXB66" s="173"/>
      <c r="HXC66" s="173"/>
      <c r="HXD66" s="173"/>
      <c r="HXE66" s="173"/>
      <c r="HXF66" s="173"/>
      <c r="HXG66" s="173"/>
      <c r="HXH66" s="173"/>
      <c r="HXI66" s="173"/>
      <c r="HXJ66" s="173"/>
      <c r="HXK66" s="173"/>
      <c r="HXL66" s="173"/>
      <c r="HXM66" s="173"/>
      <c r="HXN66" s="173"/>
      <c r="HXO66" s="173"/>
      <c r="HXP66" s="173"/>
      <c r="HXQ66" s="173"/>
      <c r="HXR66" s="173"/>
      <c r="HXS66" s="173"/>
      <c r="HXT66" s="173"/>
      <c r="HXU66" s="173"/>
      <c r="HXV66" s="173"/>
      <c r="HXW66" s="173"/>
      <c r="HXX66" s="173"/>
      <c r="HXY66" s="173"/>
      <c r="HXZ66" s="173"/>
      <c r="HYA66" s="173"/>
      <c r="HYB66" s="173"/>
      <c r="HYC66" s="173"/>
      <c r="HYD66" s="173"/>
      <c r="HYE66" s="173"/>
      <c r="HYF66" s="173"/>
      <c r="HYG66" s="173"/>
      <c r="HYH66" s="173"/>
      <c r="HYI66" s="173"/>
      <c r="HYJ66" s="173"/>
      <c r="HYK66" s="173"/>
      <c r="HYL66" s="173"/>
      <c r="HYM66" s="173"/>
      <c r="HYN66" s="173"/>
      <c r="HYO66" s="173"/>
      <c r="HYP66" s="173"/>
      <c r="HYQ66" s="173"/>
      <c r="HYR66" s="173"/>
      <c r="HYS66" s="173"/>
      <c r="HYT66" s="173"/>
      <c r="HYU66" s="173"/>
      <c r="HYV66" s="173"/>
      <c r="HYW66" s="173"/>
      <c r="HYX66" s="173"/>
      <c r="HYY66" s="173"/>
      <c r="HYZ66" s="173"/>
      <c r="HZA66" s="173"/>
      <c r="HZB66" s="173"/>
      <c r="HZC66" s="173"/>
      <c r="HZD66" s="173"/>
      <c r="HZE66" s="173"/>
      <c r="HZF66" s="173"/>
      <c r="HZG66" s="173"/>
      <c r="HZH66" s="173"/>
      <c r="HZI66" s="173"/>
      <c r="HZJ66" s="173"/>
      <c r="HZK66" s="173"/>
      <c r="HZL66" s="173"/>
      <c r="HZM66" s="173"/>
      <c r="HZN66" s="173"/>
      <c r="HZO66" s="173"/>
      <c r="HZP66" s="173"/>
      <c r="HZQ66" s="173"/>
      <c r="HZR66" s="173"/>
      <c r="HZS66" s="173"/>
      <c r="HZT66" s="173"/>
      <c r="HZU66" s="173"/>
      <c r="HZV66" s="173"/>
      <c r="HZW66" s="173"/>
      <c r="HZX66" s="173"/>
      <c r="HZY66" s="173"/>
      <c r="HZZ66" s="173"/>
      <c r="IAA66" s="173"/>
      <c r="IAB66" s="173"/>
      <c r="IAC66" s="173"/>
      <c r="IAD66" s="173"/>
      <c r="IAE66" s="173"/>
      <c r="IAF66" s="173"/>
      <c r="IAG66" s="173"/>
      <c r="IAH66" s="173"/>
      <c r="IAI66" s="173"/>
      <c r="IAJ66" s="173"/>
      <c r="IAK66" s="173"/>
      <c r="IAL66" s="173"/>
      <c r="IAM66" s="173"/>
      <c r="IAN66" s="173"/>
      <c r="IAO66" s="173"/>
      <c r="IAP66" s="173"/>
      <c r="IAQ66" s="173"/>
      <c r="IAR66" s="173"/>
      <c r="IAS66" s="173"/>
      <c r="IAT66" s="173"/>
      <c r="IAU66" s="173"/>
      <c r="IAV66" s="173"/>
      <c r="IAW66" s="173"/>
      <c r="IAX66" s="173"/>
      <c r="IAY66" s="173"/>
      <c r="IAZ66" s="173"/>
      <c r="IBA66" s="173"/>
      <c r="IBB66" s="173"/>
      <c r="IBC66" s="173"/>
      <c r="IBD66" s="173"/>
      <c r="IBE66" s="173"/>
      <c r="IBF66" s="173"/>
      <c r="IBG66" s="173"/>
      <c r="IBH66" s="173"/>
      <c r="IBI66" s="173"/>
      <c r="IBJ66" s="173"/>
      <c r="IBK66" s="173"/>
      <c r="IBL66" s="173"/>
      <c r="IBM66" s="173"/>
      <c r="IBN66" s="173"/>
      <c r="IBO66" s="173"/>
      <c r="IBP66" s="173"/>
      <c r="IBQ66" s="173"/>
      <c r="IBR66" s="173"/>
      <c r="IBS66" s="173"/>
      <c r="IBT66" s="173"/>
      <c r="IBU66" s="173"/>
      <c r="IBV66" s="173"/>
      <c r="IBW66" s="173"/>
      <c r="IBX66" s="173"/>
      <c r="IBY66" s="173"/>
      <c r="IBZ66" s="173"/>
      <c r="ICA66" s="173"/>
      <c r="ICB66" s="173"/>
      <c r="ICC66" s="173"/>
      <c r="ICD66" s="173"/>
      <c r="ICE66" s="173"/>
      <c r="ICF66" s="173"/>
      <c r="ICG66" s="173"/>
      <c r="ICH66" s="173"/>
      <c r="ICI66" s="173"/>
      <c r="ICJ66" s="173"/>
      <c r="ICK66" s="173"/>
      <c r="ICL66" s="173"/>
      <c r="ICM66" s="173"/>
      <c r="ICN66" s="173"/>
      <c r="ICO66" s="173"/>
      <c r="ICP66" s="173"/>
      <c r="ICQ66" s="173"/>
      <c r="ICR66" s="173"/>
      <c r="ICS66" s="173"/>
      <c r="ICT66" s="173"/>
      <c r="ICU66" s="173"/>
      <c r="ICV66" s="173"/>
      <c r="ICW66" s="173"/>
      <c r="ICX66" s="173"/>
      <c r="ICY66" s="173"/>
      <c r="ICZ66" s="173"/>
      <c r="IDA66" s="173"/>
      <c r="IDB66" s="173"/>
      <c r="IDC66" s="173"/>
      <c r="IDD66" s="173"/>
      <c r="IDE66" s="173"/>
      <c r="IDF66" s="173"/>
      <c r="IDG66" s="173"/>
      <c r="IDH66" s="173"/>
      <c r="IDI66" s="173"/>
      <c r="IDJ66" s="173"/>
      <c r="IDK66" s="173"/>
      <c r="IDL66" s="173"/>
      <c r="IDM66" s="173"/>
      <c r="IDN66" s="173"/>
      <c r="IDO66" s="173"/>
      <c r="IDP66" s="173"/>
      <c r="IDQ66" s="173"/>
      <c r="IDR66" s="173"/>
      <c r="IDS66" s="173"/>
      <c r="IDT66" s="173"/>
      <c r="IDU66" s="173"/>
      <c r="IDV66" s="173"/>
      <c r="IDW66" s="173"/>
      <c r="IDX66" s="173"/>
      <c r="IDY66" s="173"/>
      <c r="IDZ66" s="173"/>
      <c r="IEA66" s="173"/>
      <c r="IEB66" s="173"/>
      <c r="IEC66" s="173"/>
      <c r="IED66" s="173"/>
      <c r="IEE66" s="173"/>
      <c r="IEF66" s="173"/>
      <c r="IEG66" s="173"/>
      <c r="IEH66" s="173"/>
      <c r="IEI66" s="173"/>
      <c r="IEJ66" s="173"/>
      <c r="IEK66" s="173"/>
      <c r="IEL66" s="173"/>
      <c r="IEM66" s="173"/>
      <c r="IEN66" s="173"/>
      <c r="IEO66" s="173"/>
      <c r="IEP66" s="173"/>
      <c r="IEQ66" s="173"/>
      <c r="IER66" s="173"/>
      <c r="IES66" s="173"/>
      <c r="IET66" s="173"/>
      <c r="IEU66" s="173"/>
      <c r="IEV66" s="173"/>
      <c r="IEW66" s="173"/>
      <c r="IEX66" s="173"/>
      <c r="IEY66" s="173"/>
      <c r="IEZ66" s="173"/>
      <c r="IFA66" s="173"/>
      <c r="IFB66" s="173"/>
      <c r="IFC66" s="173"/>
      <c r="IFD66" s="173"/>
      <c r="IFE66" s="173"/>
      <c r="IFF66" s="173"/>
      <c r="IFG66" s="173"/>
      <c r="IFH66" s="173"/>
      <c r="IFI66" s="173"/>
      <c r="IFJ66" s="173"/>
      <c r="IFK66" s="173"/>
      <c r="IFL66" s="173"/>
      <c r="IFM66" s="173"/>
      <c r="IFN66" s="173"/>
      <c r="IFO66" s="173"/>
      <c r="IFP66" s="173"/>
      <c r="IFQ66" s="173"/>
      <c r="IFR66" s="173"/>
      <c r="IFS66" s="173"/>
      <c r="IFT66" s="173"/>
      <c r="IFU66" s="173"/>
      <c r="IFV66" s="173"/>
      <c r="IFW66" s="173"/>
      <c r="IFX66" s="173"/>
      <c r="IFY66" s="173"/>
      <c r="IFZ66" s="173"/>
      <c r="IGA66" s="173"/>
      <c r="IGB66" s="173"/>
      <c r="IGC66" s="173"/>
      <c r="IGD66" s="173"/>
      <c r="IGE66" s="173"/>
      <c r="IGF66" s="173"/>
      <c r="IGG66" s="173"/>
      <c r="IGH66" s="173"/>
      <c r="IGI66" s="173"/>
      <c r="IGJ66" s="173"/>
      <c r="IGK66" s="173"/>
      <c r="IGL66" s="173"/>
      <c r="IGM66" s="173"/>
      <c r="IGN66" s="173"/>
      <c r="IGO66" s="173"/>
      <c r="IGP66" s="173"/>
      <c r="IGQ66" s="173"/>
      <c r="IGR66" s="173"/>
      <c r="IGS66" s="173"/>
      <c r="IGT66" s="173"/>
      <c r="IGU66" s="173"/>
      <c r="IGV66" s="173"/>
      <c r="IGW66" s="173"/>
      <c r="IGX66" s="173"/>
      <c r="IGY66" s="173"/>
      <c r="IGZ66" s="173"/>
      <c r="IHA66" s="173"/>
      <c r="IHB66" s="173"/>
      <c r="IHC66" s="173"/>
      <c r="IHD66" s="173"/>
      <c r="IHE66" s="173"/>
      <c r="IHF66" s="173"/>
      <c r="IHG66" s="173"/>
      <c r="IHH66" s="173"/>
      <c r="IHI66" s="173"/>
      <c r="IHJ66" s="173"/>
      <c r="IHK66" s="173"/>
      <c r="IHL66" s="173"/>
      <c r="IHM66" s="173"/>
      <c r="IHN66" s="173"/>
      <c r="IHO66" s="173"/>
      <c r="IHP66" s="173"/>
      <c r="IHQ66" s="173"/>
      <c r="IHR66" s="173"/>
      <c r="IHS66" s="173"/>
      <c r="IHT66" s="173"/>
      <c r="IHU66" s="173"/>
      <c r="IHV66" s="173"/>
      <c r="IHW66" s="173"/>
      <c r="IHX66" s="173"/>
      <c r="IHY66" s="173"/>
      <c r="IHZ66" s="173"/>
      <c r="IIA66" s="173"/>
      <c r="IIB66" s="173"/>
      <c r="IIC66" s="173"/>
      <c r="IID66" s="173"/>
      <c r="IIE66" s="173"/>
      <c r="IIF66" s="173"/>
      <c r="IIG66" s="173"/>
      <c r="IIH66" s="173"/>
      <c r="III66" s="173"/>
      <c r="IIJ66" s="173"/>
      <c r="IIK66" s="173"/>
      <c r="IIL66" s="173"/>
      <c r="IIM66" s="173"/>
      <c r="IIN66" s="173"/>
      <c r="IIO66" s="173"/>
      <c r="IIP66" s="173"/>
      <c r="IIQ66" s="173"/>
      <c r="IIR66" s="173"/>
      <c r="IIS66" s="173"/>
      <c r="IIT66" s="173"/>
      <c r="IIU66" s="173"/>
      <c r="IIV66" s="173"/>
      <c r="IIW66" s="173"/>
      <c r="IIX66" s="173"/>
      <c r="IIY66" s="173"/>
      <c r="IIZ66" s="173"/>
      <c r="IJA66" s="173"/>
      <c r="IJB66" s="173"/>
      <c r="IJC66" s="173"/>
      <c r="IJD66" s="173"/>
      <c r="IJE66" s="173"/>
      <c r="IJF66" s="173"/>
      <c r="IJG66" s="173"/>
      <c r="IJH66" s="173"/>
      <c r="IJI66" s="173"/>
      <c r="IJJ66" s="173"/>
      <c r="IJK66" s="173"/>
      <c r="IJL66" s="173"/>
      <c r="IJM66" s="173"/>
      <c r="IJN66" s="173"/>
      <c r="IJO66" s="173"/>
      <c r="IJP66" s="173"/>
      <c r="IJQ66" s="173"/>
      <c r="IJR66" s="173"/>
      <c r="IJS66" s="173"/>
      <c r="IJT66" s="173"/>
      <c r="IJU66" s="173"/>
      <c r="IJV66" s="173"/>
      <c r="IJW66" s="173"/>
      <c r="IJX66" s="173"/>
      <c r="IJY66" s="173"/>
      <c r="IJZ66" s="173"/>
      <c r="IKA66" s="173"/>
      <c r="IKB66" s="173"/>
      <c r="IKC66" s="173"/>
      <c r="IKD66" s="173"/>
      <c r="IKE66" s="173"/>
      <c r="IKF66" s="173"/>
      <c r="IKG66" s="173"/>
      <c r="IKH66" s="173"/>
      <c r="IKI66" s="173"/>
      <c r="IKJ66" s="173"/>
      <c r="IKK66" s="173"/>
      <c r="IKL66" s="173"/>
      <c r="IKM66" s="173"/>
      <c r="IKN66" s="173"/>
      <c r="IKO66" s="173"/>
      <c r="IKP66" s="173"/>
      <c r="IKQ66" s="173"/>
      <c r="IKR66" s="173"/>
      <c r="IKS66" s="173"/>
      <c r="IKT66" s="173"/>
      <c r="IKU66" s="173"/>
      <c r="IKV66" s="173"/>
      <c r="IKW66" s="173"/>
      <c r="IKX66" s="173"/>
      <c r="IKY66" s="173"/>
      <c r="IKZ66" s="173"/>
      <c r="ILA66" s="173"/>
      <c r="ILB66" s="173"/>
      <c r="ILC66" s="173"/>
      <c r="ILD66" s="173"/>
      <c r="ILE66" s="173"/>
      <c r="ILF66" s="173"/>
      <c r="ILG66" s="173"/>
      <c r="ILH66" s="173"/>
      <c r="ILI66" s="173"/>
      <c r="ILJ66" s="173"/>
      <c r="ILK66" s="173"/>
      <c r="ILL66" s="173"/>
      <c r="ILM66" s="173"/>
      <c r="ILN66" s="173"/>
      <c r="ILO66" s="173"/>
      <c r="ILP66" s="173"/>
      <c r="ILQ66" s="173"/>
      <c r="ILR66" s="173"/>
      <c r="ILS66" s="173"/>
      <c r="ILT66" s="173"/>
      <c r="ILU66" s="173"/>
      <c r="ILV66" s="173"/>
      <c r="ILW66" s="173"/>
      <c r="ILX66" s="173"/>
      <c r="ILY66" s="173"/>
      <c r="ILZ66" s="173"/>
      <c r="IMA66" s="173"/>
      <c r="IMB66" s="173"/>
      <c r="IMC66" s="173"/>
      <c r="IMD66" s="173"/>
      <c r="IME66" s="173"/>
      <c r="IMF66" s="173"/>
      <c r="IMG66" s="173"/>
      <c r="IMH66" s="173"/>
      <c r="IMI66" s="173"/>
      <c r="IMJ66" s="173"/>
      <c r="IMK66" s="173"/>
      <c r="IML66" s="173"/>
      <c r="IMM66" s="173"/>
      <c r="IMN66" s="173"/>
      <c r="IMO66" s="173"/>
      <c r="IMP66" s="173"/>
      <c r="IMQ66" s="173"/>
      <c r="IMR66" s="173"/>
      <c r="IMS66" s="173"/>
      <c r="IMT66" s="173"/>
      <c r="IMU66" s="173"/>
      <c r="IMV66" s="173"/>
      <c r="IMW66" s="173"/>
      <c r="IMX66" s="173"/>
      <c r="IMY66" s="173"/>
      <c r="IMZ66" s="173"/>
      <c r="INA66" s="173"/>
      <c r="INB66" s="173"/>
      <c r="INC66" s="173"/>
      <c r="IND66" s="173"/>
      <c r="INE66" s="173"/>
      <c r="INF66" s="173"/>
      <c r="ING66" s="173"/>
      <c r="INH66" s="173"/>
      <c r="INI66" s="173"/>
      <c r="INJ66" s="173"/>
      <c r="INK66" s="173"/>
      <c r="INL66" s="173"/>
      <c r="INM66" s="173"/>
      <c r="INN66" s="173"/>
      <c r="INO66" s="173"/>
      <c r="INP66" s="173"/>
      <c r="INQ66" s="173"/>
      <c r="INR66" s="173"/>
      <c r="INS66" s="173"/>
      <c r="INT66" s="173"/>
      <c r="INU66" s="173"/>
      <c r="INV66" s="173"/>
      <c r="INW66" s="173"/>
      <c r="INX66" s="173"/>
      <c r="INY66" s="173"/>
      <c r="INZ66" s="173"/>
      <c r="IOA66" s="173"/>
      <c r="IOB66" s="173"/>
      <c r="IOC66" s="173"/>
      <c r="IOD66" s="173"/>
      <c r="IOE66" s="173"/>
      <c r="IOF66" s="173"/>
      <c r="IOG66" s="173"/>
      <c r="IOH66" s="173"/>
      <c r="IOI66" s="173"/>
      <c r="IOJ66" s="173"/>
      <c r="IOK66" s="173"/>
      <c r="IOL66" s="173"/>
      <c r="IOM66" s="173"/>
      <c r="ION66" s="173"/>
      <c r="IOO66" s="173"/>
      <c r="IOP66" s="173"/>
      <c r="IOQ66" s="173"/>
      <c r="IOR66" s="173"/>
      <c r="IOS66" s="173"/>
      <c r="IOT66" s="173"/>
      <c r="IOU66" s="173"/>
      <c r="IOV66" s="173"/>
      <c r="IOW66" s="173"/>
      <c r="IOX66" s="173"/>
      <c r="IOY66" s="173"/>
      <c r="IOZ66" s="173"/>
      <c r="IPA66" s="173"/>
      <c r="IPB66" s="173"/>
      <c r="IPC66" s="173"/>
      <c r="IPD66" s="173"/>
      <c r="IPE66" s="173"/>
      <c r="IPF66" s="173"/>
      <c r="IPG66" s="173"/>
      <c r="IPH66" s="173"/>
      <c r="IPI66" s="173"/>
      <c r="IPJ66" s="173"/>
      <c r="IPK66" s="173"/>
      <c r="IPL66" s="173"/>
      <c r="IPM66" s="173"/>
      <c r="IPN66" s="173"/>
      <c r="IPO66" s="173"/>
      <c r="IPP66" s="173"/>
      <c r="IPQ66" s="173"/>
      <c r="IPR66" s="173"/>
      <c r="IPS66" s="173"/>
      <c r="IPT66" s="173"/>
      <c r="IPU66" s="173"/>
      <c r="IPV66" s="173"/>
      <c r="IPW66" s="173"/>
      <c r="IPX66" s="173"/>
      <c r="IPY66" s="173"/>
      <c r="IPZ66" s="173"/>
      <c r="IQA66" s="173"/>
      <c r="IQB66" s="173"/>
      <c r="IQC66" s="173"/>
      <c r="IQD66" s="173"/>
      <c r="IQE66" s="173"/>
      <c r="IQF66" s="173"/>
      <c r="IQG66" s="173"/>
      <c r="IQH66" s="173"/>
      <c r="IQI66" s="173"/>
      <c r="IQJ66" s="173"/>
      <c r="IQK66" s="173"/>
      <c r="IQL66" s="173"/>
      <c r="IQM66" s="173"/>
      <c r="IQN66" s="173"/>
      <c r="IQO66" s="173"/>
      <c r="IQP66" s="173"/>
      <c r="IQQ66" s="173"/>
      <c r="IQR66" s="173"/>
      <c r="IQS66" s="173"/>
      <c r="IQT66" s="173"/>
      <c r="IQU66" s="173"/>
      <c r="IQV66" s="173"/>
      <c r="IQW66" s="173"/>
      <c r="IQX66" s="173"/>
      <c r="IQY66" s="173"/>
      <c r="IQZ66" s="173"/>
      <c r="IRA66" s="173"/>
      <c r="IRB66" s="173"/>
      <c r="IRC66" s="173"/>
      <c r="IRD66" s="173"/>
      <c r="IRE66" s="173"/>
      <c r="IRF66" s="173"/>
      <c r="IRG66" s="173"/>
      <c r="IRH66" s="173"/>
      <c r="IRI66" s="173"/>
      <c r="IRJ66" s="173"/>
      <c r="IRK66" s="173"/>
      <c r="IRL66" s="173"/>
      <c r="IRM66" s="173"/>
      <c r="IRN66" s="173"/>
      <c r="IRO66" s="173"/>
      <c r="IRP66" s="173"/>
      <c r="IRQ66" s="173"/>
      <c r="IRR66" s="173"/>
      <c r="IRS66" s="173"/>
      <c r="IRT66" s="173"/>
      <c r="IRU66" s="173"/>
      <c r="IRV66" s="173"/>
      <c r="IRW66" s="173"/>
      <c r="IRX66" s="173"/>
      <c r="IRY66" s="173"/>
      <c r="IRZ66" s="173"/>
      <c r="ISA66" s="173"/>
      <c r="ISB66" s="173"/>
      <c r="ISC66" s="173"/>
      <c r="ISD66" s="173"/>
      <c r="ISE66" s="173"/>
      <c r="ISF66" s="173"/>
      <c r="ISG66" s="173"/>
      <c r="ISH66" s="173"/>
      <c r="ISI66" s="173"/>
      <c r="ISJ66" s="173"/>
      <c r="ISK66" s="173"/>
      <c r="ISL66" s="173"/>
      <c r="ISM66" s="173"/>
      <c r="ISN66" s="173"/>
      <c r="ISO66" s="173"/>
      <c r="ISP66" s="173"/>
      <c r="ISQ66" s="173"/>
      <c r="ISR66" s="173"/>
      <c r="ISS66" s="173"/>
      <c r="IST66" s="173"/>
      <c r="ISU66" s="173"/>
      <c r="ISV66" s="173"/>
      <c r="ISW66" s="173"/>
      <c r="ISX66" s="173"/>
      <c r="ISY66" s="173"/>
      <c r="ISZ66" s="173"/>
      <c r="ITA66" s="173"/>
      <c r="ITB66" s="173"/>
      <c r="ITC66" s="173"/>
      <c r="ITD66" s="173"/>
      <c r="ITE66" s="173"/>
      <c r="ITF66" s="173"/>
      <c r="ITG66" s="173"/>
      <c r="ITH66" s="173"/>
      <c r="ITI66" s="173"/>
      <c r="ITJ66" s="173"/>
      <c r="ITK66" s="173"/>
      <c r="ITL66" s="173"/>
      <c r="ITM66" s="173"/>
      <c r="ITN66" s="173"/>
      <c r="ITO66" s="173"/>
      <c r="ITP66" s="173"/>
      <c r="ITQ66" s="173"/>
      <c r="ITR66" s="173"/>
      <c r="ITS66" s="173"/>
      <c r="ITT66" s="173"/>
      <c r="ITU66" s="173"/>
      <c r="ITV66" s="173"/>
      <c r="ITW66" s="173"/>
      <c r="ITX66" s="173"/>
      <c r="ITY66" s="173"/>
      <c r="ITZ66" s="173"/>
      <c r="IUA66" s="173"/>
      <c r="IUB66" s="173"/>
      <c r="IUC66" s="173"/>
      <c r="IUD66" s="173"/>
      <c r="IUE66" s="173"/>
      <c r="IUF66" s="173"/>
      <c r="IUG66" s="173"/>
      <c r="IUH66" s="173"/>
      <c r="IUI66" s="173"/>
      <c r="IUJ66" s="173"/>
      <c r="IUK66" s="173"/>
      <c r="IUL66" s="173"/>
      <c r="IUM66" s="173"/>
      <c r="IUN66" s="173"/>
      <c r="IUO66" s="173"/>
      <c r="IUP66" s="173"/>
      <c r="IUQ66" s="173"/>
      <c r="IUR66" s="173"/>
      <c r="IUS66" s="173"/>
      <c r="IUT66" s="173"/>
      <c r="IUU66" s="173"/>
      <c r="IUV66" s="173"/>
      <c r="IUW66" s="173"/>
      <c r="IUX66" s="173"/>
      <c r="IUY66" s="173"/>
      <c r="IUZ66" s="173"/>
      <c r="IVA66" s="173"/>
      <c r="IVB66" s="173"/>
      <c r="IVC66" s="173"/>
      <c r="IVD66" s="173"/>
      <c r="IVE66" s="173"/>
      <c r="IVF66" s="173"/>
      <c r="IVG66" s="173"/>
      <c r="IVH66" s="173"/>
      <c r="IVI66" s="173"/>
      <c r="IVJ66" s="173"/>
      <c r="IVK66" s="173"/>
      <c r="IVL66" s="173"/>
      <c r="IVM66" s="173"/>
      <c r="IVN66" s="173"/>
      <c r="IVO66" s="173"/>
      <c r="IVP66" s="173"/>
      <c r="IVQ66" s="173"/>
      <c r="IVR66" s="173"/>
      <c r="IVS66" s="173"/>
      <c r="IVT66" s="173"/>
      <c r="IVU66" s="173"/>
      <c r="IVV66" s="173"/>
      <c r="IVW66" s="173"/>
      <c r="IVX66" s="173"/>
      <c r="IVY66" s="173"/>
      <c r="IVZ66" s="173"/>
      <c r="IWA66" s="173"/>
      <c r="IWB66" s="173"/>
      <c r="IWC66" s="173"/>
      <c r="IWD66" s="173"/>
      <c r="IWE66" s="173"/>
      <c r="IWF66" s="173"/>
      <c r="IWG66" s="173"/>
      <c r="IWH66" s="173"/>
      <c r="IWI66" s="173"/>
      <c r="IWJ66" s="173"/>
      <c r="IWK66" s="173"/>
      <c r="IWL66" s="173"/>
      <c r="IWM66" s="173"/>
      <c r="IWN66" s="173"/>
      <c r="IWO66" s="173"/>
      <c r="IWP66" s="173"/>
      <c r="IWQ66" s="173"/>
      <c r="IWR66" s="173"/>
      <c r="IWS66" s="173"/>
      <c r="IWT66" s="173"/>
      <c r="IWU66" s="173"/>
      <c r="IWV66" s="173"/>
      <c r="IWW66" s="173"/>
      <c r="IWX66" s="173"/>
      <c r="IWY66" s="173"/>
      <c r="IWZ66" s="173"/>
      <c r="IXA66" s="173"/>
      <c r="IXB66" s="173"/>
      <c r="IXC66" s="173"/>
      <c r="IXD66" s="173"/>
      <c r="IXE66" s="173"/>
      <c r="IXF66" s="173"/>
      <c r="IXG66" s="173"/>
      <c r="IXH66" s="173"/>
      <c r="IXI66" s="173"/>
      <c r="IXJ66" s="173"/>
      <c r="IXK66" s="173"/>
      <c r="IXL66" s="173"/>
      <c r="IXM66" s="173"/>
      <c r="IXN66" s="173"/>
      <c r="IXO66" s="173"/>
      <c r="IXP66" s="173"/>
      <c r="IXQ66" s="173"/>
      <c r="IXR66" s="173"/>
      <c r="IXS66" s="173"/>
      <c r="IXT66" s="173"/>
      <c r="IXU66" s="173"/>
      <c r="IXV66" s="173"/>
      <c r="IXW66" s="173"/>
      <c r="IXX66" s="173"/>
      <c r="IXY66" s="173"/>
      <c r="IXZ66" s="173"/>
      <c r="IYA66" s="173"/>
      <c r="IYB66" s="173"/>
      <c r="IYC66" s="173"/>
      <c r="IYD66" s="173"/>
      <c r="IYE66" s="173"/>
      <c r="IYF66" s="173"/>
      <c r="IYG66" s="173"/>
      <c r="IYH66" s="173"/>
      <c r="IYI66" s="173"/>
      <c r="IYJ66" s="173"/>
      <c r="IYK66" s="173"/>
      <c r="IYL66" s="173"/>
      <c r="IYM66" s="173"/>
      <c r="IYN66" s="173"/>
      <c r="IYO66" s="173"/>
      <c r="IYP66" s="173"/>
      <c r="IYQ66" s="173"/>
      <c r="IYR66" s="173"/>
      <c r="IYS66" s="173"/>
      <c r="IYT66" s="173"/>
      <c r="IYU66" s="173"/>
      <c r="IYV66" s="173"/>
      <c r="IYW66" s="173"/>
      <c r="IYX66" s="173"/>
      <c r="IYY66" s="173"/>
      <c r="IYZ66" s="173"/>
      <c r="IZA66" s="173"/>
      <c r="IZB66" s="173"/>
      <c r="IZC66" s="173"/>
      <c r="IZD66" s="173"/>
      <c r="IZE66" s="173"/>
      <c r="IZF66" s="173"/>
      <c r="IZG66" s="173"/>
      <c r="IZH66" s="173"/>
      <c r="IZI66" s="173"/>
      <c r="IZJ66" s="173"/>
      <c r="IZK66" s="173"/>
      <c r="IZL66" s="173"/>
      <c r="IZM66" s="173"/>
      <c r="IZN66" s="173"/>
      <c r="IZO66" s="173"/>
      <c r="IZP66" s="173"/>
      <c r="IZQ66" s="173"/>
      <c r="IZR66" s="173"/>
      <c r="IZS66" s="173"/>
      <c r="IZT66" s="173"/>
      <c r="IZU66" s="173"/>
      <c r="IZV66" s="173"/>
      <c r="IZW66" s="173"/>
      <c r="IZX66" s="173"/>
      <c r="IZY66" s="173"/>
      <c r="IZZ66" s="173"/>
      <c r="JAA66" s="173"/>
      <c r="JAB66" s="173"/>
      <c r="JAC66" s="173"/>
      <c r="JAD66" s="173"/>
      <c r="JAE66" s="173"/>
      <c r="JAF66" s="173"/>
      <c r="JAG66" s="173"/>
      <c r="JAH66" s="173"/>
      <c r="JAI66" s="173"/>
      <c r="JAJ66" s="173"/>
      <c r="JAK66" s="173"/>
      <c r="JAL66" s="173"/>
      <c r="JAM66" s="173"/>
      <c r="JAN66" s="173"/>
      <c r="JAO66" s="173"/>
      <c r="JAP66" s="173"/>
      <c r="JAQ66" s="173"/>
      <c r="JAR66" s="173"/>
      <c r="JAS66" s="173"/>
      <c r="JAT66" s="173"/>
      <c r="JAU66" s="173"/>
      <c r="JAV66" s="173"/>
      <c r="JAW66" s="173"/>
      <c r="JAX66" s="173"/>
      <c r="JAY66" s="173"/>
      <c r="JAZ66" s="173"/>
      <c r="JBA66" s="173"/>
      <c r="JBB66" s="173"/>
      <c r="JBC66" s="173"/>
      <c r="JBD66" s="173"/>
      <c r="JBE66" s="173"/>
      <c r="JBF66" s="173"/>
      <c r="JBG66" s="173"/>
      <c r="JBH66" s="173"/>
      <c r="JBI66" s="173"/>
      <c r="JBJ66" s="173"/>
      <c r="JBK66" s="173"/>
      <c r="JBL66" s="173"/>
      <c r="JBM66" s="173"/>
      <c r="JBN66" s="173"/>
      <c r="JBO66" s="173"/>
      <c r="JBP66" s="173"/>
      <c r="JBQ66" s="173"/>
      <c r="JBR66" s="173"/>
      <c r="JBS66" s="173"/>
      <c r="JBT66" s="173"/>
      <c r="JBU66" s="173"/>
      <c r="JBV66" s="173"/>
      <c r="JBW66" s="173"/>
      <c r="JBX66" s="173"/>
      <c r="JBY66" s="173"/>
      <c r="JBZ66" s="173"/>
      <c r="JCA66" s="173"/>
      <c r="JCB66" s="173"/>
      <c r="JCC66" s="173"/>
      <c r="JCD66" s="173"/>
      <c r="JCE66" s="173"/>
      <c r="JCF66" s="173"/>
      <c r="JCG66" s="173"/>
      <c r="JCH66" s="173"/>
      <c r="JCI66" s="173"/>
      <c r="JCJ66" s="173"/>
      <c r="JCK66" s="173"/>
      <c r="JCL66" s="173"/>
      <c r="JCM66" s="173"/>
      <c r="JCN66" s="173"/>
      <c r="JCO66" s="173"/>
      <c r="JCP66" s="173"/>
      <c r="JCQ66" s="173"/>
      <c r="JCR66" s="173"/>
      <c r="JCS66" s="173"/>
      <c r="JCT66" s="173"/>
      <c r="JCU66" s="173"/>
      <c r="JCV66" s="173"/>
      <c r="JCW66" s="173"/>
      <c r="JCX66" s="173"/>
      <c r="JCY66" s="173"/>
      <c r="JCZ66" s="173"/>
      <c r="JDA66" s="173"/>
      <c r="JDB66" s="173"/>
      <c r="JDC66" s="173"/>
      <c r="JDD66" s="173"/>
      <c r="JDE66" s="173"/>
      <c r="JDF66" s="173"/>
      <c r="JDG66" s="173"/>
      <c r="JDH66" s="173"/>
      <c r="JDI66" s="173"/>
      <c r="JDJ66" s="173"/>
      <c r="JDK66" s="173"/>
      <c r="JDL66" s="173"/>
      <c r="JDM66" s="173"/>
      <c r="JDN66" s="173"/>
      <c r="JDO66" s="173"/>
      <c r="JDP66" s="173"/>
      <c r="JDQ66" s="173"/>
      <c r="JDR66" s="173"/>
      <c r="JDS66" s="173"/>
      <c r="JDT66" s="173"/>
      <c r="JDU66" s="173"/>
      <c r="JDV66" s="173"/>
      <c r="JDW66" s="173"/>
      <c r="JDX66" s="173"/>
      <c r="JDY66" s="173"/>
      <c r="JDZ66" s="173"/>
      <c r="JEA66" s="173"/>
      <c r="JEB66" s="173"/>
      <c r="JEC66" s="173"/>
      <c r="JED66" s="173"/>
      <c r="JEE66" s="173"/>
      <c r="JEF66" s="173"/>
      <c r="JEG66" s="173"/>
      <c r="JEH66" s="173"/>
      <c r="JEI66" s="173"/>
      <c r="JEJ66" s="173"/>
      <c r="JEK66" s="173"/>
      <c r="JEL66" s="173"/>
      <c r="JEM66" s="173"/>
      <c r="JEN66" s="173"/>
      <c r="JEO66" s="173"/>
      <c r="JEP66" s="173"/>
      <c r="JEQ66" s="173"/>
      <c r="JER66" s="173"/>
      <c r="JES66" s="173"/>
      <c r="JET66" s="173"/>
      <c r="JEU66" s="173"/>
      <c r="JEV66" s="173"/>
      <c r="JEW66" s="173"/>
      <c r="JEX66" s="173"/>
      <c r="JEY66" s="173"/>
      <c r="JEZ66" s="173"/>
      <c r="JFA66" s="173"/>
      <c r="JFB66" s="173"/>
      <c r="JFC66" s="173"/>
      <c r="JFD66" s="173"/>
      <c r="JFE66" s="173"/>
      <c r="JFF66" s="173"/>
      <c r="JFG66" s="173"/>
      <c r="JFH66" s="173"/>
      <c r="JFI66" s="173"/>
      <c r="JFJ66" s="173"/>
      <c r="JFK66" s="173"/>
      <c r="JFL66" s="173"/>
      <c r="JFM66" s="173"/>
      <c r="JFN66" s="173"/>
      <c r="JFO66" s="173"/>
      <c r="JFP66" s="173"/>
      <c r="JFQ66" s="173"/>
      <c r="JFR66" s="173"/>
      <c r="JFS66" s="173"/>
      <c r="JFT66" s="173"/>
      <c r="JFU66" s="173"/>
      <c r="JFV66" s="173"/>
      <c r="JFW66" s="173"/>
      <c r="JFX66" s="173"/>
      <c r="JFY66" s="173"/>
      <c r="JFZ66" s="173"/>
      <c r="JGA66" s="173"/>
      <c r="JGB66" s="173"/>
      <c r="JGC66" s="173"/>
      <c r="JGD66" s="173"/>
      <c r="JGE66" s="173"/>
      <c r="JGF66" s="173"/>
      <c r="JGG66" s="173"/>
      <c r="JGH66" s="173"/>
      <c r="JGI66" s="173"/>
      <c r="JGJ66" s="173"/>
      <c r="JGK66" s="173"/>
      <c r="JGL66" s="173"/>
      <c r="JGM66" s="173"/>
      <c r="JGN66" s="173"/>
      <c r="JGO66" s="173"/>
      <c r="JGP66" s="173"/>
      <c r="JGQ66" s="173"/>
      <c r="JGR66" s="173"/>
      <c r="JGS66" s="173"/>
      <c r="JGT66" s="173"/>
      <c r="JGU66" s="173"/>
      <c r="JGV66" s="173"/>
      <c r="JGW66" s="173"/>
      <c r="JGX66" s="173"/>
      <c r="JGY66" s="173"/>
      <c r="JGZ66" s="173"/>
      <c r="JHA66" s="173"/>
      <c r="JHB66" s="173"/>
      <c r="JHC66" s="173"/>
      <c r="JHD66" s="173"/>
      <c r="JHE66" s="173"/>
      <c r="JHF66" s="173"/>
      <c r="JHG66" s="173"/>
      <c r="JHH66" s="173"/>
      <c r="JHI66" s="173"/>
      <c r="JHJ66" s="173"/>
      <c r="JHK66" s="173"/>
      <c r="JHL66" s="173"/>
      <c r="JHM66" s="173"/>
      <c r="JHN66" s="173"/>
      <c r="JHO66" s="173"/>
      <c r="JHP66" s="173"/>
      <c r="JHQ66" s="173"/>
      <c r="JHR66" s="173"/>
      <c r="JHS66" s="173"/>
      <c r="JHT66" s="173"/>
      <c r="JHU66" s="173"/>
      <c r="JHV66" s="173"/>
      <c r="JHW66" s="173"/>
      <c r="JHX66" s="173"/>
      <c r="JHY66" s="173"/>
      <c r="JHZ66" s="173"/>
      <c r="JIA66" s="173"/>
      <c r="JIB66" s="173"/>
      <c r="JIC66" s="173"/>
      <c r="JID66" s="173"/>
      <c r="JIE66" s="173"/>
      <c r="JIF66" s="173"/>
      <c r="JIG66" s="173"/>
      <c r="JIH66" s="173"/>
      <c r="JII66" s="173"/>
      <c r="JIJ66" s="173"/>
      <c r="JIK66" s="173"/>
      <c r="JIL66" s="173"/>
      <c r="JIM66" s="173"/>
      <c r="JIN66" s="173"/>
      <c r="JIO66" s="173"/>
      <c r="JIP66" s="173"/>
      <c r="JIQ66" s="173"/>
      <c r="JIR66" s="173"/>
      <c r="JIS66" s="173"/>
      <c r="JIT66" s="173"/>
      <c r="JIU66" s="173"/>
      <c r="JIV66" s="173"/>
      <c r="JIW66" s="173"/>
      <c r="JIX66" s="173"/>
      <c r="JIY66" s="173"/>
      <c r="JIZ66" s="173"/>
      <c r="JJA66" s="173"/>
      <c r="JJB66" s="173"/>
      <c r="JJC66" s="173"/>
      <c r="JJD66" s="173"/>
      <c r="JJE66" s="173"/>
      <c r="JJF66" s="173"/>
      <c r="JJG66" s="173"/>
      <c r="JJH66" s="173"/>
      <c r="JJI66" s="173"/>
      <c r="JJJ66" s="173"/>
      <c r="JJK66" s="173"/>
      <c r="JJL66" s="173"/>
      <c r="JJM66" s="173"/>
      <c r="JJN66" s="173"/>
      <c r="JJO66" s="173"/>
      <c r="JJP66" s="173"/>
      <c r="JJQ66" s="173"/>
      <c r="JJR66" s="173"/>
      <c r="JJS66" s="173"/>
      <c r="JJT66" s="173"/>
      <c r="JJU66" s="173"/>
      <c r="JJV66" s="173"/>
      <c r="JJW66" s="173"/>
      <c r="JJX66" s="173"/>
      <c r="JJY66" s="173"/>
      <c r="JJZ66" s="173"/>
      <c r="JKA66" s="173"/>
      <c r="JKB66" s="173"/>
      <c r="JKC66" s="173"/>
      <c r="JKD66" s="173"/>
      <c r="JKE66" s="173"/>
      <c r="JKF66" s="173"/>
      <c r="JKG66" s="173"/>
      <c r="JKH66" s="173"/>
      <c r="JKI66" s="173"/>
      <c r="JKJ66" s="173"/>
      <c r="JKK66" s="173"/>
      <c r="JKL66" s="173"/>
      <c r="JKM66" s="173"/>
      <c r="JKN66" s="173"/>
      <c r="JKO66" s="173"/>
      <c r="JKP66" s="173"/>
      <c r="JKQ66" s="173"/>
      <c r="JKR66" s="173"/>
      <c r="JKS66" s="173"/>
      <c r="JKT66" s="173"/>
      <c r="JKU66" s="173"/>
      <c r="JKV66" s="173"/>
      <c r="JKW66" s="173"/>
      <c r="JKX66" s="173"/>
      <c r="JKY66" s="173"/>
      <c r="JKZ66" s="173"/>
      <c r="JLA66" s="173"/>
      <c r="JLB66" s="173"/>
      <c r="JLC66" s="173"/>
      <c r="JLD66" s="173"/>
      <c r="JLE66" s="173"/>
      <c r="JLF66" s="173"/>
      <c r="JLG66" s="173"/>
      <c r="JLH66" s="173"/>
      <c r="JLI66" s="173"/>
      <c r="JLJ66" s="173"/>
      <c r="JLK66" s="173"/>
      <c r="JLL66" s="173"/>
      <c r="JLM66" s="173"/>
      <c r="JLN66" s="173"/>
      <c r="JLO66" s="173"/>
      <c r="JLP66" s="173"/>
      <c r="JLQ66" s="173"/>
      <c r="JLR66" s="173"/>
      <c r="JLS66" s="173"/>
      <c r="JLT66" s="173"/>
      <c r="JLU66" s="173"/>
      <c r="JLV66" s="173"/>
      <c r="JLW66" s="173"/>
      <c r="JLX66" s="173"/>
      <c r="JLY66" s="173"/>
      <c r="JLZ66" s="173"/>
      <c r="JMA66" s="173"/>
      <c r="JMB66" s="173"/>
      <c r="JMC66" s="173"/>
      <c r="JMD66" s="173"/>
      <c r="JME66" s="173"/>
      <c r="JMF66" s="173"/>
      <c r="JMG66" s="173"/>
      <c r="JMH66" s="173"/>
      <c r="JMI66" s="173"/>
      <c r="JMJ66" s="173"/>
      <c r="JMK66" s="173"/>
      <c r="JML66" s="173"/>
      <c r="JMM66" s="173"/>
      <c r="JMN66" s="173"/>
      <c r="JMO66" s="173"/>
      <c r="JMP66" s="173"/>
      <c r="JMQ66" s="173"/>
      <c r="JMR66" s="173"/>
      <c r="JMS66" s="173"/>
      <c r="JMT66" s="173"/>
      <c r="JMU66" s="173"/>
      <c r="JMV66" s="173"/>
      <c r="JMW66" s="173"/>
      <c r="JMX66" s="173"/>
      <c r="JMY66" s="173"/>
      <c r="JMZ66" s="173"/>
      <c r="JNA66" s="173"/>
      <c r="JNB66" s="173"/>
      <c r="JNC66" s="173"/>
      <c r="JND66" s="173"/>
      <c r="JNE66" s="173"/>
      <c r="JNF66" s="173"/>
      <c r="JNG66" s="173"/>
      <c r="JNH66" s="173"/>
      <c r="JNI66" s="173"/>
      <c r="JNJ66" s="173"/>
      <c r="JNK66" s="173"/>
      <c r="JNL66" s="173"/>
      <c r="JNM66" s="173"/>
      <c r="JNN66" s="173"/>
      <c r="JNO66" s="173"/>
      <c r="JNP66" s="173"/>
      <c r="JNQ66" s="173"/>
      <c r="JNR66" s="173"/>
      <c r="JNS66" s="173"/>
      <c r="JNT66" s="173"/>
      <c r="JNU66" s="173"/>
      <c r="JNV66" s="173"/>
      <c r="JNW66" s="173"/>
      <c r="JNX66" s="173"/>
      <c r="JNY66" s="173"/>
      <c r="JNZ66" s="173"/>
      <c r="JOA66" s="173"/>
      <c r="JOB66" s="173"/>
      <c r="JOC66" s="173"/>
      <c r="JOD66" s="173"/>
      <c r="JOE66" s="173"/>
      <c r="JOF66" s="173"/>
      <c r="JOG66" s="173"/>
      <c r="JOH66" s="173"/>
      <c r="JOI66" s="173"/>
      <c r="JOJ66" s="173"/>
      <c r="JOK66" s="173"/>
      <c r="JOL66" s="173"/>
      <c r="JOM66" s="173"/>
      <c r="JON66" s="173"/>
      <c r="JOO66" s="173"/>
      <c r="JOP66" s="173"/>
      <c r="JOQ66" s="173"/>
      <c r="JOR66" s="173"/>
      <c r="JOS66" s="173"/>
      <c r="JOT66" s="173"/>
      <c r="JOU66" s="173"/>
      <c r="JOV66" s="173"/>
      <c r="JOW66" s="173"/>
      <c r="JOX66" s="173"/>
      <c r="JOY66" s="173"/>
      <c r="JOZ66" s="173"/>
      <c r="JPA66" s="173"/>
      <c r="JPB66" s="173"/>
      <c r="JPC66" s="173"/>
      <c r="JPD66" s="173"/>
      <c r="JPE66" s="173"/>
      <c r="JPF66" s="173"/>
      <c r="JPG66" s="173"/>
      <c r="JPH66" s="173"/>
      <c r="JPI66" s="173"/>
      <c r="JPJ66" s="173"/>
      <c r="JPK66" s="173"/>
      <c r="JPL66" s="173"/>
      <c r="JPM66" s="173"/>
      <c r="JPN66" s="173"/>
      <c r="JPO66" s="173"/>
      <c r="JPP66" s="173"/>
      <c r="JPQ66" s="173"/>
      <c r="JPR66" s="173"/>
      <c r="JPS66" s="173"/>
      <c r="JPT66" s="173"/>
      <c r="JPU66" s="173"/>
      <c r="JPV66" s="173"/>
      <c r="JPW66" s="173"/>
      <c r="JPX66" s="173"/>
      <c r="JPY66" s="173"/>
      <c r="JPZ66" s="173"/>
      <c r="JQA66" s="173"/>
      <c r="JQB66" s="173"/>
      <c r="JQC66" s="173"/>
      <c r="JQD66" s="173"/>
      <c r="JQE66" s="173"/>
      <c r="JQF66" s="173"/>
      <c r="JQG66" s="173"/>
      <c r="JQH66" s="173"/>
      <c r="JQI66" s="173"/>
      <c r="JQJ66" s="173"/>
      <c r="JQK66" s="173"/>
      <c r="JQL66" s="173"/>
      <c r="JQM66" s="173"/>
      <c r="JQN66" s="173"/>
      <c r="JQO66" s="173"/>
      <c r="JQP66" s="173"/>
      <c r="JQQ66" s="173"/>
      <c r="JQR66" s="173"/>
      <c r="JQS66" s="173"/>
      <c r="JQT66" s="173"/>
      <c r="JQU66" s="173"/>
      <c r="JQV66" s="173"/>
      <c r="JQW66" s="173"/>
      <c r="JQX66" s="173"/>
      <c r="JQY66" s="173"/>
      <c r="JQZ66" s="173"/>
      <c r="JRA66" s="173"/>
      <c r="JRB66" s="173"/>
      <c r="JRC66" s="173"/>
      <c r="JRD66" s="173"/>
      <c r="JRE66" s="173"/>
      <c r="JRF66" s="173"/>
      <c r="JRG66" s="173"/>
      <c r="JRH66" s="173"/>
      <c r="JRI66" s="173"/>
      <c r="JRJ66" s="173"/>
      <c r="JRK66" s="173"/>
      <c r="JRL66" s="173"/>
      <c r="JRM66" s="173"/>
      <c r="JRN66" s="173"/>
      <c r="JRO66" s="173"/>
      <c r="JRP66" s="173"/>
      <c r="JRQ66" s="173"/>
      <c r="JRR66" s="173"/>
      <c r="JRS66" s="173"/>
      <c r="JRT66" s="173"/>
      <c r="JRU66" s="173"/>
      <c r="JRV66" s="173"/>
      <c r="JRW66" s="173"/>
      <c r="JRX66" s="173"/>
      <c r="JRY66" s="173"/>
      <c r="JRZ66" s="173"/>
      <c r="JSA66" s="173"/>
      <c r="JSB66" s="173"/>
      <c r="JSC66" s="173"/>
      <c r="JSD66" s="173"/>
      <c r="JSE66" s="173"/>
      <c r="JSF66" s="173"/>
      <c r="JSG66" s="173"/>
      <c r="JSH66" s="173"/>
      <c r="JSI66" s="173"/>
      <c r="JSJ66" s="173"/>
      <c r="JSK66" s="173"/>
      <c r="JSL66" s="173"/>
      <c r="JSM66" s="173"/>
      <c r="JSN66" s="173"/>
      <c r="JSO66" s="173"/>
      <c r="JSP66" s="173"/>
      <c r="JSQ66" s="173"/>
      <c r="JSR66" s="173"/>
      <c r="JSS66" s="173"/>
      <c r="JST66" s="173"/>
      <c r="JSU66" s="173"/>
      <c r="JSV66" s="173"/>
      <c r="JSW66" s="173"/>
      <c r="JSX66" s="173"/>
      <c r="JSY66" s="173"/>
      <c r="JSZ66" s="173"/>
      <c r="JTA66" s="173"/>
      <c r="JTB66" s="173"/>
      <c r="JTC66" s="173"/>
      <c r="JTD66" s="173"/>
      <c r="JTE66" s="173"/>
      <c r="JTF66" s="173"/>
      <c r="JTG66" s="173"/>
      <c r="JTH66" s="173"/>
      <c r="JTI66" s="173"/>
      <c r="JTJ66" s="173"/>
      <c r="JTK66" s="173"/>
      <c r="JTL66" s="173"/>
      <c r="JTM66" s="173"/>
      <c r="JTN66" s="173"/>
      <c r="JTO66" s="173"/>
      <c r="JTP66" s="173"/>
      <c r="JTQ66" s="173"/>
      <c r="JTR66" s="173"/>
      <c r="JTS66" s="173"/>
      <c r="JTT66" s="173"/>
      <c r="JTU66" s="173"/>
      <c r="JTV66" s="173"/>
      <c r="JTW66" s="173"/>
      <c r="JTX66" s="173"/>
      <c r="JTY66" s="173"/>
      <c r="JTZ66" s="173"/>
      <c r="JUA66" s="173"/>
      <c r="JUB66" s="173"/>
      <c r="JUC66" s="173"/>
      <c r="JUD66" s="173"/>
      <c r="JUE66" s="173"/>
      <c r="JUF66" s="173"/>
      <c r="JUG66" s="173"/>
      <c r="JUH66" s="173"/>
      <c r="JUI66" s="173"/>
      <c r="JUJ66" s="173"/>
      <c r="JUK66" s="173"/>
      <c r="JUL66" s="173"/>
      <c r="JUM66" s="173"/>
      <c r="JUN66" s="173"/>
      <c r="JUO66" s="173"/>
      <c r="JUP66" s="173"/>
      <c r="JUQ66" s="173"/>
      <c r="JUR66" s="173"/>
      <c r="JUS66" s="173"/>
      <c r="JUT66" s="173"/>
      <c r="JUU66" s="173"/>
      <c r="JUV66" s="173"/>
      <c r="JUW66" s="173"/>
      <c r="JUX66" s="173"/>
      <c r="JUY66" s="173"/>
      <c r="JUZ66" s="173"/>
      <c r="JVA66" s="173"/>
      <c r="JVB66" s="173"/>
      <c r="JVC66" s="173"/>
      <c r="JVD66" s="173"/>
      <c r="JVE66" s="173"/>
      <c r="JVF66" s="173"/>
      <c r="JVG66" s="173"/>
      <c r="JVH66" s="173"/>
      <c r="JVI66" s="173"/>
      <c r="JVJ66" s="173"/>
      <c r="JVK66" s="173"/>
      <c r="JVL66" s="173"/>
      <c r="JVM66" s="173"/>
      <c r="JVN66" s="173"/>
      <c r="JVO66" s="173"/>
      <c r="JVP66" s="173"/>
      <c r="JVQ66" s="173"/>
      <c r="JVR66" s="173"/>
      <c r="JVS66" s="173"/>
      <c r="JVT66" s="173"/>
      <c r="JVU66" s="173"/>
      <c r="JVV66" s="173"/>
      <c r="JVW66" s="173"/>
      <c r="JVX66" s="173"/>
      <c r="JVY66" s="173"/>
      <c r="JVZ66" s="173"/>
      <c r="JWA66" s="173"/>
      <c r="JWB66" s="173"/>
      <c r="JWC66" s="173"/>
      <c r="JWD66" s="173"/>
      <c r="JWE66" s="173"/>
      <c r="JWF66" s="173"/>
      <c r="JWG66" s="173"/>
      <c r="JWH66" s="173"/>
      <c r="JWI66" s="173"/>
      <c r="JWJ66" s="173"/>
      <c r="JWK66" s="173"/>
      <c r="JWL66" s="173"/>
      <c r="JWM66" s="173"/>
      <c r="JWN66" s="173"/>
      <c r="JWO66" s="173"/>
      <c r="JWP66" s="173"/>
      <c r="JWQ66" s="173"/>
      <c r="JWR66" s="173"/>
      <c r="JWS66" s="173"/>
      <c r="JWT66" s="173"/>
      <c r="JWU66" s="173"/>
      <c r="JWV66" s="173"/>
      <c r="JWW66" s="173"/>
      <c r="JWX66" s="173"/>
      <c r="JWY66" s="173"/>
      <c r="JWZ66" s="173"/>
      <c r="JXA66" s="173"/>
      <c r="JXB66" s="173"/>
      <c r="JXC66" s="173"/>
      <c r="JXD66" s="173"/>
      <c r="JXE66" s="173"/>
      <c r="JXF66" s="173"/>
      <c r="JXG66" s="173"/>
      <c r="JXH66" s="173"/>
      <c r="JXI66" s="173"/>
      <c r="JXJ66" s="173"/>
      <c r="JXK66" s="173"/>
      <c r="JXL66" s="173"/>
      <c r="JXM66" s="173"/>
      <c r="JXN66" s="173"/>
      <c r="JXO66" s="173"/>
      <c r="JXP66" s="173"/>
      <c r="JXQ66" s="173"/>
      <c r="JXR66" s="173"/>
      <c r="JXS66" s="173"/>
      <c r="JXT66" s="173"/>
      <c r="JXU66" s="173"/>
      <c r="JXV66" s="173"/>
      <c r="JXW66" s="173"/>
      <c r="JXX66" s="173"/>
      <c r="JXY66" s="173"/>
      <c r="JXZ66" s="173"/>
      <c r="JYA66" s="173"/>
      <c r="JYB66" s="173"/>
      <c r="JYC66" s="173"/>
      <c r="JYD66" s="173"/>
      <c r="JYE66" s="173"/>
      <c r="JYF66" s="173"/>
      <c r="JYG66" s="173"/>
      <c r="JYH66" s="173"/>
      <c r="JYI66" s="173"/>
      <c r="JYJ66" s="173"/>
      <c r="JYK66" s="173"/>
      <c r="JYL66" s="173"/>
      <c r="JYM66" s="173"/>
      <c r="JYN66" s="173"/>
      <c r="JYO66" s="173"/>
      <c r="JYP66" s="173"/>
      <c r="JYQ66" s="173"/>
      <c r="JYR66" s="173"/>
      <c r="JYS66" s="173"/>
      <c r="JYT66" s="173"/>
      <c r="JYU66" s="173"/>
      <c r="JYV66" s="173"/>
      <c r="JYW66" s="173"/>
      <c r="JYX66" s="173"/>
      <c r="JYY66" s="173"/>
      <c r="JYZ66" s="173"/>
      <c r="JZA66" s="173"/>
      <c r="JZB66" s="173"/>
      <c r="JZC66" s="173"/>
      <c r="JZD66" s="173"/>
      <c r="JZE66" s="173"/>
      <c r="JZF66" s="173"/>
      <c r="JZG66" s="173"/>
      <c r="JZH66" s="173"/>
      <c r="JZI66" s="173"/>
      <c r="JZJ66" s="173"/>
      <c r="JZK66" s="173"/>
      <c r="JZL66" s="173"/>
      <c r="JZM66" s="173"/>
      <c r="JZN66" s="173"/>
      <c r="JZO66" s="173"/>
      <c r="JZP66" s="173"/>
      <c r="JZQ66" s="173"/>
      <c r="JZR66" s="173"/>
      <c r="JZS66" s="173"/>
      <c r="JZT66" s="173"/>
      <c r="JZU66" s="173"/>
      <c r="JZV66" s="173"/>
      <c r="JZW66" s="173"/>
      <c r="JZX66" s="173"/>
      <c r="JZY66" s="173"/>
      <c r="JZZ66" s="173"/>
      <c r="KAA66" s="173"/>
      <c r="KAB66" s="173"/>
      <c r="KAC66" s="173"/>
      <c r="KAD66" s="173"/>
      <c r="KAE66" s="173"/>
      <c r="KAF66" s="173"/>
      <c r="KAG66" s="173"/>
      <c r="KAH66" s="173"/>
      <c r="KAI66" s="173"/>
      <c r="KAJ66" s="173"/>
      <c r="KAK66" s="173"/>
      <c r="KAL66" s="173"/>
      <c r="KAM66" s="173"/>
      <c r="KAN66" s="173"/>
      <c r="KAO66" s="173"/>
      <c r="KAP66" s="173"/>
      <c r="KAQ66" s="173"/>
      <c r="KAR66" s="173"/>
      <c r="KAS66" s="173"/>
      <c r="KAT66" s="173"/>
      <c r="KAU66" s="173"/>
      <c r="KAV66" s="173"/>
      <c r="KAW66" s="173"/>
      <c r="KAX66" s="173"/>
      <c r="KAY66" s="173"/>
      <c r="KAZ66" s="173"/>
      <c r="KBA66" s="173"/>
      <c r="KBB66" s="173"/>
      <c r="KBC66" s="173"/>
      <c r="KBD66" s="173"/>
      <c r="KBE66" s="173"/>
      <c r="KBF66" s="173"/>
      <c r="KBG66" s="173"/>
      <c r="KBH66" s="173"/>
      <c r="KBI66" s="173"/>
      <c r="KBJ66" s="173"/>
      <c r="KBK66" s="173"/>
      <c r="KBL66" s="173"/>
      <c r="KBM66" s="173"/>
      <c r="KBN66" s="173"/>
      <c r="KBO66" s="173"/>
      <c r="KBP66" s="173"/>
      <c r="KBQ66" s="173"/>
      <c r="KBR66" s="173"/>
      <c r="KBS66" s="173"/>
      <c r="KBT66" s="173"/>
      <c r="KBU66" s="173"/>
      <c r="KBV66" s="173"/>
      <c r="KBW66" s="173"/>
      <c r="KBX66" s="173"/>
      <c r="KBY66" s="173"/>
      <c r="KBZ66" s="173"/>
      <c r="KCA66" s="173"/>
      <c r="KCB66" s="173"/>
      <c r="KCC66" s="173"/>
      <c r="KCD66" s="173"/>
      <c r="KCE66" s="173"/>
      <c r="KCF66" s="173"/>
      <c r="KCG66" s="173"/>
      <c r="KCH66" s="173"/>
      <c r="KCI66" s="173"/>
      <c r="KCJ66" s="173"/>
      <c r="KCK66" s="173"/>
      <c r="KCL66" s="173"/>
      <c r="KCM66" s="173"/>
      <c r="KCN66" s="173"/>
      <c r="KCO66" s="173"/>
      <c r="KCP66" s="173"/>
      <c r="KCQ66" s="173"/>
      <c r="KCR66" s="173"/>
      <c r="KCS66" s="173"/>
      <c r="KCT66" s="173"/>
      <c r="KCU66" s="173"/>
      <c r="KCV66" s="173"/>
      <c r="KCW66" s="173"/>
      <c r="KCX66" s="173"/>
      <c r="KCY66" s="173"/>
      <c r="KCZ66" s="173"/>
      <c r="KDA66" s="173"/>
      <c r="KDB66" s="173"/>
      <c r="KDC66" s="173"/>
      <c r="KDD66" s="173"/>
      <c r="KDE66" s="173"/>
      <c r="KDF66" s="173"/>
      <c r="KDG66" s="173"/>
      <c r="KDH66" s="173"/>
      <c r="KDI66" s="173"/>
      <c r="KDJ66" s="173"/>
      <c r="KDK66" s="173"/>
      <c r="KDL66" s="173"/>
      <c r="KDM66" s="173"/>
      <c r="KDN66" s="173"/>
      <c r="KDO66" s="173"/>
      <c r="KDP66" s="173"/>
      <c r="KDQ66" s="173"/>
      <c r="KDR66" s="173"/>
      <c r="KDS66" s="173"/>
      <c r="KDT66" s="173"/>
      <c r="KDU66" s="173"/>
      <c r="KDV66" s="173"/>
      <c r="KDW66" s="173"/>
      <c r="KDX66" s="173"/>
      <c r="KDY66" s="173"/>
      <c r="KDZ66" s="173"/>
      <c r="KEA66" s="173"/>
      <c r="KEB66" s="173"/>
      <c r="KEC66" s="173"/>
      <c r="KED66" s="173"/>
      <c r="KEE66" s="173"/>
      <c r="KEF66" s="173"/>
      <c r="KEG66" s="173"/>
      <c r="KEH66" s="173"/>
      <c r="KEI66" s="173"/>
      <c r="KEJ66" s="173"/>
      <c r="KEK66" s="173"/>
      <c r="KEL66" s="173"/>
      <c r="KEM66" s="173"/>
      <c r="KEN66" s="173"/>
      <c r="KEO66" s="173"/>
      <c r="KEP66" s="173"/>
      <c r="KEQ66" s="173"/>
      <c r="KER66" s="173"/>
      <c r="KES66" s="173"/>
      <c r="KET66" s="173"/>
      <c r="KEU66" s="173"/>
      <c r="KEV66" s="173"/>
      <c r="KEW66" s="173"/>
      <c r="KEX66" s="173"/>
      <c r="KEY66" s="173"/>
      <c r="KEZ66" s="173"/>
      <c r="KFA66" s="173"/>
      <c r="KFB66" s="173"/>
      <c r="KFC66" s="173"/>
      <c r="KFD66" s="173"/>
      <c r="KFE66" s="173"/>
      <c r="KFF66" s="173"/>
      <c r="KFG66" s="173"/>
      <c r="KFH66" s="173"/>
      <c r="KFI66" s="173"/>
      <c r="KFJ66" s="173"/>
      <c r="KFK66" s="173"/>
      <c r="KFL66" s="173"/>
      <c r="KFM66" s="173"/>
      <c r="KFN66" s="173"/>
      <c r="KFO66" s="173"/>
      <c r="KFP66" s="173"/>
      <c r="KFQ66" s="173"/>
      <c r="KFR66" s="173"/>
      <c r="KFS66" s="173"/>
      <c r="KFT66" s="173"/>
      <c r="KFU66" s="173"/>
      <c r="KFV66" s="173"/>
      <c r="KFW66" s="173"/>
      <c r="KFX66" s="173"/>
      <c r="KFY66" s="173"/>
      <c r="KFZ66" s="173"/>
      <c r="KGA66" s="173"/>
      <c r="KGB66" s="173"/>
      <c r="KGC66" s="173"/>
      <c r="KGD66" s="173"/>
      <c r="KGE66" s="173"/>
      <c r="KGF66" s="173"/>
      <c r="KGG66" s="173"/>
      <c r="KGH66" s="173"/>
      <c r="KGI66" s="173"/>
      <c r="KGJ66" s="173"/>
      <c r="KGK66" s="173"/>
      <c r="KGL66" s="173"/>
      <c r="KGM66" s="173"/>
      <c r="KGN66" s="173"/>
      <c r="KGO66" s="173"/>
      <c r="KGP66" s="173"/>
      <c r="KGQ66" s="173"/>
      <c r="KGR66" s="173"/>
      <c r="KGS66" s="173"/>
      <c r="KGT66" s="173"/>
      <c r="KGU66" s="173"/>
      <c r="KGV66" s="173"/>
      <c r="KGW66" s="173"/>
      <c r="KGX66" s="173"/>
      <c r="KGY66" s="173"/>
      <c r="KGZ66" s="173"/>
      <c r="KHA66" s="173"/>
      <c r="KHB66" s="173"/>
      <c r="KHC66" s="173"/>
      <c r="KHD66" s="173"/>
      <c r="KHE66" s="173"/>
      <c r="KHF66" s="173"/>
      <c r="KHG66" s="173"/>
      <c r="KHH66" s="173"/>
      <c r="KHI66" s="173"/>
      <c r="KHJ66" s="173"/>
      <c r="KHK66" s="173"/>
      <c r="KHL66" s="173"/>
      <c r="KHM66" s="173"/>
      <c r="KHN66" s="173"/>
      <c r="KHO66" s="173"/>
      <c r="KHP66" s="173"/>
      <c r="KHQ66" s="173"/>
      <c r="KHR66" s="173"/>
      <c r="KHS66" s="173"/>
      <c r="KHT66" s="173"/>
      <c r="KHU66" s="173"/>
      <c r="KHV66" s="173"/>
      <c r="KHW66" s="173"/>
      <c r="KHX66" s="173"/>
      <c r="KHY66" s="173"/>
      <c r="KHZ66" s="173"/>
      <c r="KIA66" s="173"/>
      <c r="KIB66" s="173"/>
      <c r="KIC66" s="173"/>
      <c r="KID66" s="173"/>
      <c r="KIE66" s="173"/>
      <c r="KIF66" s="173"/>
      <c r="KIG66" s="173"/>
      <c r="KIH66" s="173"/>
      <c r="KII66" s="173"/>
      <c r="KIJ66" s="173"/>
      <c r="KIK66" s="173"/>
      <c r="KIL66" s="173"/>
      <c r="KIM66" s="173"/>
      <c r="KIN66" s="173"/>
      <c r="KIO66" s="173"/>
      <c r="KIP66" s="173"/>
      <c r="KIQ66" s="173"/>
      <c r="KIR66" s="173"/>
      <c r="KIS66" s="173"/>
      <c r="KIT66" s="173"/>
      <c r="KIU66" s="173"/>
      <c r="KIV66" s="173"/>
      <c r="KIW66" s="173"/>
      <c r="KIX66" s="173"/>
      <c r="KIY66" s="173"/>
      <c r="KIZ66" s="173"/>
      <c r="KJA66" s="173"/>
      <c r="KJB66" s="173"/>
      <c r="KJC66" s="173"/>
      <c r="KJD66" s="173"/>
      <c r="KJE66" s="173"/>
      <c r="KJF66" s="173"/>
      <c r="KJG66" s="173"/>
      <c r="KJH66" s="173"/>
      <c r="KJI66" s="173"/>
      <c r="KJJ66" s="173"/>
      <c r="KJK66" s="173"/>
      <c r="KJL66" s="173"/>
      <c r="KJM66" s="173"/>
      <c r="KJN66" s="173"/>
      <c r="KJO66" s="173"/>
      <c r="KJP66" s="173"/>
      <c r="KJQ66" s="173"/>
      <c r="KJR66" s="173"/>
      <c r="KJS66" s="173"/>
      <c r="KJT66" s="173"/>
      <c r="KJU66" s="173"/>
      <c r="KJV66" s="173"/>
      <c r="KJW66" s="173"/>
      <c r="KJX66" s="173"/>
      <c r="KJY66" s="173"/>
      <c r="KJZ66" s="173"/>
      <c r="KKA66" s="173"/>
      <c r="KKB66" s="173"/>
      <c r="KKC66" s="173"/>
      <c r="KKD66" s="173"/>
      <c r="KKE66" s="173"/>
      <c r="KKF66" s="173"/>
      <c r="KKG66" s="173"/>
      <c r="KKH66" s="173"/>
      <c r="KKI66" s="173"/>
      <c r="KKJ66" s="173"/>
      <c r="KKK66" s="173"/>
      <c r="KKL66" s="173"/>
      <c r="KKM66" s="173"/>
      <c r="KKN66" s="173"/>
      <c r="KKO66" s="173"/>
      <c r="KKP66" s="173"/>
      <c r="KKQ66" s="173"/>
      <c r="KKR66" s="173"/>
      <c r="KKS66" s="173"/>
      <c r="KKT66" s="173"/>
      <c r="KKU66" s="173"/>
      <c r="KKV66" s="173"/>
      <c r="KKW66" s="173"/>
      <c r="KKX66" s="173"/>
      <c r="KKY66" s="173"/>
      <c r="KKZ66" s="173"/>
      <c r="KLA66" s="173"/>
      <c r="KLB66" s="173"/>
      <c r="KLC66" s="173"/>
      <c r="KLD66" s="173"/>
      <c r="KLE66" s="173"/>
      <c r="KLF66" s="173"/>
      <c r="KLG66" s="173"/>
      <c r="KLH66" s="173"/>
      <c r="KLI66" s="173"/>
      <c r="KLJ66" s="173"/>
      <c r="KLK66" s="173"/>
      <c r="KLL66" s="173"/>
      <c r="KLM66" s="173"/>
      <c r="KLN66" s="173"/>
      <c r="KLO66" s="173"/>
      <c r="KLP66" s="173"/>
      <c r="KLQ66" s="173"/>
      <c r="KLR66" s="173"/>
      <c r="KLS66" s="173"/>
      <c r="KLT66" s="173"/>
      <c r="KLU66" s="173"/>
      <c r="KLV66" s="173"/>
      <c r="KLW66" s="173"/>
      <c r="KLX66" s="173"/>
      <c r="KLY66" s="173"/>
      <c r="KLZ66" s="173"/>
      <c r="KMA66" s="173"/>
      <c r="KMB66" s="173"/>
      <c r="KMC66" s="173"/>
      <c r="KMD66" s="173"/>
      <c r="KME66" s="173"/>
      <c r="KMF66" s="173"/>
      <c r="KMG66" s="173"/>
      <c r="KMH66" s="173"/>
      <c r="KMI66" s="173"/>
      <c r="KMJ66" s="173"/>
      <c r="KMK66" s="173"/>
      <c r="KML66" s="173"/>
      <c r="KMM66" s="173"/>
      <c r="KMN66" s="173"/>
      <c r="KMO66" s="173"/>
      <c r="KMP66" s="173"/>
      <c r="KMQ66" s="173"/>
      <c r="KMR66" s="173"/>
      <c r="KMS66" s="173"/>
      <c r="KMT66" s="173"/>
      <c r="KMU66" s="173"/>
      <c r="KMV66" s="173"/>
      <c r="KMW66" s="173"/>
      <c r="KMX66" s="173"/>
      <c r="KMY66" s="173"/>
      <c r="KMZ66" s="173"/>
      <c r="KNA66" s="173"/>
      <c r="KNB66" s="173"/>
      <c r="KNC66" s="173"/>
      <c r="KND66" s="173"/>
      <c r="KNE66" s="173"/>
      <c r="KNF66" s="173"/>
      <c r="KNG66" s="173"/>
      <c r="KNH66" s="173"/>
      <c r="KNI66" s="173"/>
      <c r="KNJ66" s="173"/>
      <c r="KNK66" s="173"/>
      <c r="KNL66" s="173"/>
      <c r="KNM66" s="173"/>
      <c r="KNN66" s="173"/>
      <c r="KNO66" s="173"/>
      <c r="KNP66" s="173"/>
      <c r="KNQ66" s="173"/>
      <c r="KNR66" s="173"/>
      <c r="KNS66" s="173"/>
      <c r="KNT66" s="173"/>
      <c r="KNU66" s="173"/>
      <c r="KNV66" s="173"/>
      <c r="KNW66" s="173"/>
      <c r="KNX66" s="173"/>
      <c r="KNY66" s="173"/>
      <c r="KNZ66" s="173"/>
      <c r="KOA66" s="173"/>
      <c r="KOB66" s="173"/>
      <c r="KOC66" s="173"/>
      <c r="KOD66" s="173"/>
      <c r="KOE66" s="173"/>
      <c r="KOF66" s="173"/>
      <c r="KOG66" s="173"/>
      <c r="KOH66" s="173"/>
      <c r="KOI66" s="173"/>
      <c r="KOJ66" s="173"/>
      <c r="KOK66" s="173"/>
      <c r="KOL66" s="173"/>
      <c r="KOM66" s="173"/>
      <c r="KON66" s="173"/>
      <c r="KOO66" s="173"/>
      <c r="KOP66" s="173"/>
      <c r="KOQ66" s="173"/>
      <c r="KOR66" s="173"/>
      <c r="KOS66" s="173"/>
      <c r="KOT66" s="173"/>
      <c r="KOU66" s="173"/>
      <c r="KOV66" s="173"/>
      <c r="KOW66" s="173"/>
      <c r="KOX66" s="173"/>
      <c r="KOY66" s="173"/>
      <c r="KOZ66" s="173"/>
      <c r="KPA66" s="173"/>
      <c r="KPB66" s="173"/>
      <c r="KPC66" s="173"/>
      <c r="KPD66" s="173"/>
      <c r="KPE66" s="173"/>
      <c r="KPF66" s="173"/>
      <c r="KPG66" s="173"/>
      <c r="KPH66" s="173"/>
      <c r="KPI66" s="173"/>
      <c r="KPJ66" s="173"/>
      <c r="KPK66" s="173"/>
      <c r="KPL66" s="173"/>
      <c r="KPM66" s="173"/>
      <c r="KPN66" s="173"/>
      <c r="KPO66" s="173"/>
      <c r="KPP66" s="173"/>
      <c r="KPQ66" s="173"/>
      <c r="KPR66" s="173"/>
      <c r="KPS66" s="173"/>
      <c r="KPT66" s="173"/>
      <c r="KPU66" s="173"/>
      <c r="KPV66" s="173"/>
      <c r="KPW66" s="173"/>
      <c r="KPX66" s="173"/>
      <c r="KPY66" s="173"/>
      <c r="KPZ66" s="173"/>
      <c r="KQA66" s="173"/>
      <c r="KQB66" s="173"/>
      <c r="KQC66" s="173"/>
      <c r="KQD66" s="173"/>
      <c r="KQE66" s="173"/>
      <c r="KQF66" s="173"/>
      <c r="KQG66" s="173"/>
      <c r="KQH66" s="173"/>
      <c r="KQI66" s="173"/>
      <c r="KQJ66" s="173"/>
      <c r="KQK66" s="173"/>
      <c r="KQL66" s="173"/>
      <c r="KQM66" s="173"/>
      <c r="KQN66" s="173"/>
      <c r="KQO66" s="173"/>
      <c r="KQP66" s="173"/>
      <c r="KQQ66" s="173"/>
      <c r="KQR66" s="173"/>
      <c r="KQS66" s="173"/>
      <c r="KQT66" s="173"/>
      <c r="KQU66" s="173"/>
      <c r="KQV66" s="173"/>
      <c r="KQW66" s="173"/>
      <c r="KQX66" s="173"/>
      <c r="KQY66" s="173"/>
      <c r="KQZ66" s="173"/>
      <c r="KRA66" s="173"/>
      <c r="KRB66" s="173"/>
      <c r="KRC66" s="173"/>
      <c r="KRD66" s="173"/>
      <c r="KRE66" s="173"/>
      <c r="KRF66" s="173"/>
      <c r="KRG66" s="173"/>
      <c r="KRH66" s="173"/>
      <c r="KRI66" s="173"/>
      <c r="KRJ66" s="173"/>
      <c r="KRK66" s="173"/>
      <c r="KRL66" s="173"/>
      <c r="KRM66" s="173"/>
      <c r="KRN66" s="173"/>
      <c r="KRO66" s="173"/>
      <c r="KRP66" s="173"/>
      <c r="KRQ66" s="173"/>
      <c r="KRR66" s="173"/>
      <c r="KRS66" s="173"/>
      <c r="KRT66" s="173"/>
      <c r="KRU66" s="173"/>
      <c r="KRV66" s="173"/>
      <c r="KRW66" s="173"/>
      <c r="KRX66" s="173"/>
      <c r="KRY66" s="173"/>
      <c r="KRZ66" s="173"/>
      <c r="KSA66" s="173"/>
      <c r="KSB66" s="173"/>
      <c r="KSC66" s="173"/>
      <c r="KSD66" s="173"/>
      <c r="KSE66" s="173"/>
      <c r="KSF66" s="173"/>
      <c r="KSG66" s="173"/>
      <c r="KSH66" s="173"/>
      <c r="KSI66" s="173"/>
      <c r="KSJ66" s="173"/>
      <c r="KSK66" s="173"/>
      <c r="KSL66" s="173"/>
      <c r="KSM66" s="173"/>
      <c r="KSN66" s="173"/>
      <c r="KSO66" s="173"/>
      <c r="KSP66" s="173"/>
      <c r="KSQ66" s="173"/>
      <c r="KSR66" s="173"/>
      <c r="KSS66" s="173"/>
      <c r="KST66" s="173"/>
      <c r="KSU66" s="173"/>
      <c r="KSV66" s="173"/>
      <c r="KSW66" s="173"/>
      <c r="KSX66" s="173"/>
      <c r="KSY66" s="173"/>
      <c r="KSZ66" s="173"/>
      <c r="KTA66" s="173"/>
      <c r="KTB66" s="173"/>
      <c r="KTC66" s="173"/>
      <c r="KTD66" s="173"/>
      <c r="KTE66" s="173"/>
      <c r="KTF66" s="173"/>
      <c r="KTG66" s="173"/>
      <c r="KTH66" s="173"/>
      <c r="KTI66" s="173"/>
      <c r="KTJ66" s="173"/>
      <c r="KTK66" s="173"/>
      <c r="KTL66" s="173"/>
      <c r="KTM66" s="173"/>
      <c r="KTN66" s="173"/>
      <c r="KTO66" s="173"/>
      <c r="KTP66" s="173"/>
      <c r="KTQ66" s="173"/>
      <c r="KTR66" s="173"/>
      <c r="KTS66" s="173"/>
      <c r="KTT66" s="173"/>
      <c r="KTU66" s="173"/>
      <c r="KTV66" s="173"/>
      <c r="KTW66" s="173"/>
      <c r="KTX66" s="173"/>
      <c r="KTY66" s="173"/>
      <c r="KTZ66" s="173"/>
      <c r="KUA66" s="173"/>
      <c r="KUB66" s="173"/>
      <c r="KUC66" s="173"/>
      <c r="KUD66" s="173"/>
      <c r="KUE66" s="173"/>
      <c r="KUF66" s="173"/>
      <c r="KUG66" s="173"/>
      <c r="KUH66" s="173"/>
      <c r="KUI66" s="173"/>
      <c r="KUJ66" s="173"/>
      <c r="KUK66" s="173"/>
      <c r="KUL66" s="173"/>
      <c r="KUM66" s="173"/>
      <c r="KUN66" s="173"/>
      <c r="KUO66" s="173"/>
      <c r="KUP66" s="173"/>
      <c r="KUQ66" s="173"/>
      <c r="KUR66" s="173"/>
      <c r="KUS66" s="173"/>
      <c r="KUT66" s="173"/>
      <c r="KUU66" s="173"/>
      <c r="KUV66" s="173"/>
      <c r="KUW66" s="173"/>
      <c r="KUX66" s="173"/>
      <c r="KUY66" s="173"/>
      <c r="KUZ66" s="173"/>
      <c r="KVA66" s="173"/>
      <c r="KVB66" s="173"/>
      <c r="KVC66" s="173"/>
      <c r="KVD66" s="173"/>
      <c r="KVE66" s="173"/>
      <c r="KVF66" s="173"/>
      <c r="KVG66" s="173"/>
      <c r="KVH66" s="173"/>
      <c r="KVI66" s="173"/>
      <c r="KVJ66" s="173"/>
      <c r="KVK66" s="173"/>
      <c r="KVL66" s="173"/>
      <c r="KVM66" s="173"/>
      <c r="KVN66" s="173"/>
      <c r="KVO66" s="173"/>
      <c r="KVP66" s="173"/>
      <c r="KVQ66" s="173"/>
      <c r="KVR66" s="173"/>
      <c r="KVS66" s="173"/>
      <c r="KVT66" s="173"/>
      <c r="KVU66" s="173"/>
      <c r="KVV66" s="173"/>
      <c r="KVW66" s="173"/>
      <c r="KVX66" s="173"/>
      <c r="KVY66" s="173"/>
      <c r="KVZ66" s="173"/>
      <c r="KWA66" s="173"/>
      <c r="KWB66" s="173"/>
      <c r="KWC66" s="173"/>
      <c r="KWD66" s="173"/>
      <c r="KWE66" s="173"/>
      <c r="KWF66" s="173"/>
      <c r="KWG66" s="173"/>
      <c r="KWH66" s="173"/>
      <c r="KWI66" s="173"/>
      <c r="KWJ66" s="173"/>
      <c r="KWK66" s="173"/>
      <c r="KWL66" s="173"/>
      <c r="KWM66" s="173"/>
      <c r="KWN66" s="173"/>
      <c r="KWO66" s="173"/>
      <c r="KWP66" s="173"/>
      <c r="KWQ66" s="173"/>
      <c r="KWR66" s="173"/>
      <c r="KWS66" s="173"/>
      <c r="KWT66" s="173"/>
      <c r="KWU66" s="173"/>
      <c r="KWV66" s="173"/>
      <c r="KWW66" s="173"/>
      <c r="KWX66" s="173"/>
      <c r="KWY66" s="173"/>
      <c r="KWZ66" s="173"/>
      <c r="KXA66" s="173"/>
      <c r="KXB66" s="173"/>
      <c r="KXC66" s="173"/>
      <c r="KXD66" s="173"/>
      <c r="KXE66" s="173"/>
      <c r="KXF66" s="173"/>
      <c r="KXG66" s="173"/>
      <c r="KXH66" s="173"/>
      <c r="KXI66" s="173"/>
      <c r="KXJ66" s="173"/>
      <c r="KXK66" s="173"/>
      <c r="KXL66" s="173"/>
      <c r="KXM66" s="173"/>
      <c r="KXN66" s="173"/>
      <c r="KXO66" s="173"/>
      <c r="KXP66" s="173"/>
      <c r="KXQ66" s="173"/>
      <c r="KXR66" s="173"/>
      <c r="KXS66" s="173"/>
      <c r="KXT66" s="173"/>
      <c r="KXU66" s="173"/>
      <c r="KXV66" s="173"/>
      <c r="KXW66" s="173"/>
      <c r="KXX66" s="173"/>
      <c r="KXY66" s="173"/>
      <c r="KXZ66" s="173"/>
      <c r="KYA66" s="173"/>
      <c r="KYB66" s="173"/>
      <c r="KYC66" s="173"/>
      <c r="KYD66" s="173"/>
      <c r="KYE66" s="173"/>
      <c r="KYF66" s="173"/>
      <c r="KYG66" s="173"/>
      <c r="KYH66" s="173"/>
      <c r="KYI66" s="173"/>
      <c r="KYJ66" s="173"/>
      <c r="KYK66" s="173"/>
      <c r="KYL66" s="173"/>
      <c r="KYM66" s="173"/>
      <c r="KYN66" s="173"/>
      <c r="KYO66" s="173"/>
      <c r="KYP66" s="173"/>
      <c r="KYQ66" s="173"/>
      <c r="KYR66" s="173"/>
      <c r="KYS66" s="173"/>
      <c r="KYT66" s="173"/>
      <c r="KYU66" s="173"/>
      <c r="KYV66" s="173"/>
      <c r="KYW66" s="173"/>
      <c r="KYX66" s="173"/>
      <c r="KYY66" s="173"/>
      <c r="KYZ66" s="173"/>
      <c r="KZA66" s="173"/>
      <c r="KZB66" s="173"/>
      <c r="KZC66" s="173"/>
      <c r="KZD66" s="173"/>
      <c r="KZE66" s="173"/>
      <c r="KZF66" s="173"/>
      <c r="KZG66" s="173"/>
      <c r="KZH66" s="173"/>
      <c r="KZI66" s="173"/>
      <c r="KZJ66" s="173"/>
      <c r="KZK66" s="173"/>
      <c r="KZL66" s="173"/>
      <c r="KZM66" s="173"/>
      <c r="KZN66" s="173"/>
      <c r="KZO66" s="173"/>
      <c r="KZP66" s="173"/>
      <c r="KZQ66" s="173"/>
      <c r="KZR66" s="173"/>
      <c r="KZS66" s="173"/>
      <c r="KZT66" s="173"/>
      <c r="KZU66" s="173"/>
      <c r="KZV66" s="173"/>
      <c r="KZW66" s="173"/>
      <c r="KZX66" s="173"/>
      <c r="KZY66" s="173"/>
      <c r="KZZ66" s="173"/>
      <c r="LAA66" s="173"/>
      <c r="LAB66" s="173"/>
      <c r="LAC66" s="173"/>
      <c r="LAD66" s="173"/>
      <c r="LAE66" s="173"/>
      <c r="LAF66" s="173"/>
      <c r="LAG66" s="173"/>
      <c r="LAH66" s="173"/>
      <c r="LAI66" s="173"/>
      <c r="LAJ66" s="173"/>
      <c r="LAK66" s="173"/>
      <c r="LAL66" s="173"/>
      <c r="LAM66" s="173"/>
      <c r="LAN66" s="173"/>
      <c r="LAO66" s="173"/>
      <c r="LAP66" s="173"/>
      <c r="LAQ66" s="173"/>
      <c r="LAR66" s="173"/>
      <c r="LAS66" s="173"/>
      <c r="LAT66" s="173"/>
      <c r="LAU66" s="173"/>
      <c r="LAV66" s="173"/>
      <c r="LAW66" s="173"/>
      <c r="LAX66" s="173"/>
      <c r="LAY66" s="173"/>
      <c r="LAZ66" s="173"/>
      <c r="LBA66" s="173"/>
      <c r="LBB66" s="173"/>
      <c r="LBC66" s="173"/>
      <c r="LBD66" s="173"/>
      <c r="LBE66" s="173"/>
      <c r="LBF66" s="173"/>
      <c r="LBG66" s="173"/>
      <c r="LBH66" s="173"/>
      <c r="LBI66" s="173"/>
      <c r="LBJ66" s="173"/>
      <c r="LBK66" s="173"/>
      <c r="LBL66" s="173"/>
      <c r="LBM66" s="173"/>
      <c r="LBN66" s="173"/>
      <c r="LBO66" s="173"/>
      <c r="LBP66" s="173"/>
      <c r="LBQ66" s="173"/>
      <c r="LBR66" s="173"/>
      <c r="LBS66" s="173"/>
      <c r="LBT66" s="173"/>
      <c r="LBU66" s="173"/>
      <c r="LBV66" s="173"/>
      <c r="LBW66" s="173"/>
      <c r="LBX66" s="173"/>
      <c r="LBY66" s="173"/>
      <c r="LBZ66" s="173"/>
      <c r="LCA66" s="173"/>
      <c r="LCB66" s="173"/>
      <c r="LCC66" s="173"/>
      <c r="LCD66" s="173"/>
      <c r="LCE66" s="173"/>
      <c r="LCF66" s="173"/>
      <c r="LCG66" s="173"/>
      <c r="LCH66" s="173"/>
      <c r="LCI66" s="173"/>
      <c r="LCJ66" s="173"/>
      <c r="LCK66" s="173"/>
      <c r="LCL66" s="173"/>
      <c r="LCM66" s="173"/>
      <c r="LCN66" s="173"/>
      <c r="LCO66" s="173"/>
      <c r="LCP66" s="173"/>
      <c r="LCQ66" s="173"/>
      <c r="LCR66" s="173"/>
      <c r="LCS66" s="173"/>
      <c r="LCT66" s="173"/>
      <c r="LCU66" s="173"/>
      <c r="LCV66" s="173"/>
      <c r="LCW66" s="173"/>
      <c r="LCX66" s="173"/>
      <c r="LCY66" s="173"/>
      <c r="LCZ66" s="173"/>
      <c r="LDA66" s="173"/>
      <c r="LDB66" s="173"/>
      <c r="LDC66" s="173"/>
      <c r="LDD66" s="173"/>
      <c r="LDE66" s="173"/>
      <c r="LDF66" s="173"/>
      <c r="LDG66" s="173"/>
      <c r="LDH66" s="173"/>
      <c r="LDI66" s="173"/>
      <c r="LDJ66" s="173"/>
      <c r="LDK66" s="173"/>
      <c r="LDL66" s="173"/>
      <c r="LDM66" s="173"/>
      <c r="LDN66" s="173"/>
      <c r="LDO66" s="173"/>
      <c r="LDP66" s="173"/>
      <c r="LDQ66" s="173"/>
      <c r="LDR66" s="173"/>
      <c r="LDS66" s="173"/>
      <c r="LDT66" s="173"/>
      <c r="LDU66" s="173"/>
      <c r="LDV66" s="173"/>
      <c r="LDW66" s="173"/>
      <c r="LDX66" s="173"/>
      <c r="LDY66" s="173"/>
      <c r="LDZ66" s="173"/>
      <c r="LEA66" s="173"/>
      <c r="LEB66" s="173"/>
      <c r="LEC66" s="173"/>
      <c r="LED66" s="173"/>
      <c r="LEE66" s="173"/>
      <c r="LEF66" s="173"/>
      <c r="LEG66" s="173"/>
      <c r="LEH66" s="173"/>
      <c r="LEI66" s="173"/>
      <c r="LEJ66" s="173"/>
      <c r="LEK66" s="173"/>
      <c r="LEL66" s="173"/>
      <c r="LEM66" s="173"/>
      <c r="LEN66" s="173"/>
      <c r="LEO66" s="173"/>
      <c r="LEP66" s="173"/>
      <c r="LEQ66" s="173"/>
      <c r="LER66" s="173"/>
      <c r="LES66" s="173"/>
      <c r="LET66" s="173"/>
      <c r="LEU66" s="173"/>
      <c r="LEV66" s="173"/>
      <c r="LEW66" s="173"/>
      <c r="LEX66" s="173"/>
      <c r="LEY66" s="173"/>
      <c r="LEZ66" s="173"/>
      <c r="LFA66" s="173"/>
      <c r="LFB66" s="173"/>
      <c r="LFC66" s="173"/>
      <c r="LFD66" s="173"/>
      <c r="LFE66" s="173"/>
      <c r="LFF66" s="173"/>
      <c r="LFG66" s="173"/>
      <c r="LFH66" s="173"/>
      <c r="LFI66" s="173"/>
      <c r="LFJ66" s="173"/>
      <c r="LFK66" s="173"/>
      <c r="LFL66" s="173"/>
      <c r="LFM66" s="173"/>
      <c r="LFN66" s="173"/>
      <c r="LFO66" s="173"/>
      <c r="LFP66" s="173"/>
      <c r="LFQ66" s="173"/>
      <c r="LFR66" s="173"/>
      <c r="LFS66" s="173"/>
      <c r="LFT66" s="173"/>
      <c r="LFU66" s="173"/>
      <c r="LFV66" s="173"/>
      <c r="LFW66" s="173"/>
      <c r="LFX66" s="173"/>
      <c r="LFY66" s="173"/>
      <c r="LFZ66" s="173"/>
      <c r="LGA66" s="173"/>
      <c r="LGB66" s="173"/>
      <c r="LGC66" s="173"/>
      <c r="LGD66" s="173"/>
      <c r="LGE66" s="173"/>
      <c r="LGF66" s="173"/>
      <c r="LGG66" s="173"/>
      <c r="LGH66" s="173"/>
      <c r="LGI66" s="173"/>
      <c r="LGJ66" s="173"/>
      <c r="LGK66" s="173"/>
      <c r="LGL66" s="173"/>
      <c r="LGM66" s="173"/>
      <c r="LGN66" s="173"/>
      <c r="LGO66" s="173"/>
      <c r="LGP66" s="173"/>
      <c r="LGQ66" s="173"/>
      <c r="LGR66" s="173"/>
      <c r="LGS66" s="173"/>
      <c r="LGT66" s="173"/>
      <c r="LGU66" s="173"/>
      <c r="LGV66" s="173"/>
      <c r="LGW66" s="173"/>
      <c r="LGX66" s="173"/>
      <c r="LGY66" s="173"/>
      <c r="LGZ66" s="173"/>
      <c r="LHA66" s="173"/>
      <c r="LHB66" s="173"/>
      <c r="LHC66" s="173"/>
      <c r="LHD66" s="173"/>
      <c r="LHE66" s="173"/>
      <c r="LHF66" s="173"/>
      <c r="LHG66" s="173"/>
      <c r="LHH66" s="173"/>
      <c r="LHI66" s="173"/>
      <c r="LHJ66" s="173"/>
      <c r="LHK66" s="173"/>
      <c r="LHL66" s="173"/>
      <c r="LHM66" s="173"/>
      <c r="LHN66" s="173"/>
      <c r="LHO66" s="173"/>
      <c r="LHP66" s="173"/>
      <c r="LHQ66" s="173"/>
      <c r="LHR66" s="173"/>
      <c r="LHS66" s="173"/>
      <c r="LHT66" s="173"/>
      <c r="LHU66" s="173"/>
      <c r="LHV66" s="173"/>
      <c r="LHW66" s="173"/>
      <c r="LHX66" s="173"/>
      <c r="LHY66" s="173"/>
      <c r="LHZ66" s="173"/>
      <c r="LIA66" s="173"/>
      <c r="LIB66" s="173"/>
      <c r="LIC66" s="173"/>
      <c r="LID66" s="173"/>
      <c r="LIE66" s="173"/>
      <c r="LIF66" s="173"/>
      <c r="LIG66" s="173"/>
      <c r="LIH66" s="173"/>
      <c r="LII66" s="173"/>
      <c r="LIJ66" s="173"/>
      <c r="LIK66" s="173"/>
      <c r="LIL66" s="173"/>
      <c r="LIM66" s="173"/>
      <c r="LIN66" s="173"/>
      <c r="LIO66" s="173"/>
      <c r="LIP66" s="173"/>
      <c r="LIQ66" s="173"/>
      <c r="LIR66" s="173"/>
      <c r="LIS66" s="173"/>
      <c r="LIT66" s="173"/>
      <c r="LIU66" s="173"/>
      <c r="LIV66" s="173"/>
      <c r="LIW66" s="173"/>
      <c r="LIX66" s="173"/>
      <c r="LIY66" s="173"/>
      <c r="LIZ66" s="173"/>
      <c r="LJA66" s="173"/>
      <c r="LJB66" s="173"/>
      <c r="LJC66" s="173"/>
      <c r="LJD66" s="173"/>
      <c r="LJE66" s="173"/>
      <c r="LJF66" s="173"/>
      <c r="LJG66" s="173"/>
      <c r="LJH66" s="173"/>
      <c r="LJI66" s="173"/>
      <c r="LJJ66" s="173"/>
      <c r="LJK66" s="173"/>
      <c r="LJL66" s="173"/>
      <c r="LJM66" s="173"/>
      <c r="LJN66" s="173"/>
      <c r="LJO66" s="173"/>
      <c r="LJP66" s="173"/>
      <c r="LJQ66" s="173"/>
      <c r="LJR66" s="173"/>
      <c r="LJS66" s="173"/>
      <c r="LJT66" s="173"/>
      <c r="LJU66" s="173"/>
      <c r="LJV66" s="173"/>
      <c r="LJW66" s="173"/>
      <c r="LJX66" s="173"/>
      <c r="LJY66" s="173"/>
      <c r="LJZ66" s="173"/>
      <c r="LKA66" s="173"/>
      <c r="LKB66" s="173"/>
      <c r="LKC66" s="173"/>
      <c r="LKD66" s="173"/>
      <c r="LKE66" s="173"/>
      <c r="LKF66" s="173"/>
      <c r="LKG66" s="173"/>
      <c r="LKH66" s="173"/>
      <c r="LKI66" s="173"/>
      <c r="LKJ66" s="173"/>
      <c r="LKK66" s="173"/>
      <c r="LKL66" s="173"/>
      <c r="LKM66" s="173"/>
      <c r="LKN66" s="173"/>
      <c r="LKO66" s="173"/>
      <c r="LKP66" s="173"/>
      <c r="LKQ66" s="173"/>
      <c r="LKR66" s="173"/>
      <c r="LKS66" s="173"/>
      <c r="LKT66" s="173"/>
      <c r="LKU66" s="173"/>
      <c r="LKV66" s="173"/>
      <c r="LKW66" s="173"/>
      <c r="LKX66" s="173"/>
      <c r="LKY66" s="173"/>
      <c r="LKZ66" s="173"/>
      <c r="LLA66" s="173"/>
      <c r="LLB66" s="173"/>
      <c r="LLC66" s="173"/>
      <c r="LLD66" s="173"/>
      <c r="LLE66" s="173"/>
      <c r="LLF66" s="173"/>
      <c r="LLG66" s="173"/>
      <c r="LLH66" s="173"/>
      <c r="LLI66" s="173"/>
      <c r="LLJ66" s="173"/>
      <c r="LLK66" s="173"/>
      <c r="LLL66" s="173"/>
      <c r="LLM66" s="173"/>
      <c r="LLN66" s="173"/>
      <c r="LLO66" s="173"/>
      <c r="LLP66" s="173"/>
      <c r="LLQ66" s="173"/>
      <c r="LLR66" s="173"/>
      <c r="LLS66" s="173"/>
      <c r="LLT66" s="173"/>
      <c r="LLU66" s="173"/>
      <c r="LLV66" s="173"/>
      <c r="LLW66" s="173"/>
      <c r="LLX66" s="173"/>
      <c r="LLY66" s="173"/>
      <c r="LLZ66" s="173"/>
      <c r="LMA66" s="173"/>
      <c r="LMB66" s="173"/>
      <c r="LMC66" s="173"/>
      <c r="LMD66" s="173"/>
      <c r="LME66" s="173"/>
      <c r="LMF66" s="173"/>
      <c r="LMG66" s="173"/>
      <c r="LMH66" s="173"/>
      <c r="LMI66" s="173"/>
      <c r="LMJ66" s="173"/>
      <c r="LMK66" s="173"/>
      <c r="LML66" s="173"/>
      <c r="LMM66" s="173"/>
      <c r="LMN66" s="173"/>
      <c r="LMO66" s="173"/>
      <c r="LMP66" s="173"/>
      <c r="LMQ66" s="173"/>
      <c r="LMR66" s="173"/>
      <c r="LMS66" s="173"/>
      <c r="LMT66" s="173"/>
      <c r="LMU66" s="173"/>
      <c r="LMV66" s="173"/>
      <c r="LMW66" s="173"/>
      <c r="LMX66" s="173"/>
      <c r="LMY66" s="173"/>
      <c r="LMZ66" s="173"/>
      <c r="LNA66" s="173"/>
      <c r="LNB66" s="173"/>
      <c r="LNC66" s="173"/>
      <c r="LND66" s="173"/>
      <c r="LNE66" s="173"/>
      <c r="LNF66" s="173"/>
      <c r="LNG66" s="173"/>
      <c r="LNH66" s="173"/>
      <c r="LNI66" s="173"/>
      <c r="LNJ66" s="173"/>
      <c r="LNK66" s="173"/>
      <c r="LNL66" s="173"/>
      <c r="LNM66" s="173"/>
      <c r="LNN66" s="173"/>
      <c r="LNO66" s="173"/>
      <c r="LNP66" s="173"/>
      <c r="LNQ66" s="173"/>
      <c r="LNR66" s="173"/>
      <c r="LNS66" s="173"/>
      <c r="LNT66" s="173"/>
      <c r="LNU66" s="173"/>
      <c r="LNV66" s="173"/>
      <c r="LNW66" s="173"/>
      <c r="LNX66" s="173"/>
      <c r="LNY66" s="173"/>
      <c r="LNZ66" s="173"/>
      <c r="LOA66" s="173"/>
      <c r="LOB66" s="173"/>
      <c r="LOC66" s="173"/>
      <c r="LOD66" s="173"/>
      <c r="LOE66" s="173"/>
      <c r="LOF66" s="173"/>
      <c r="LOG66" s="173"/>
      <c r="LOH66" s="173"/>
      <c r="LOI66" s="173"/>
      <c r="LOJ66" s="173"/>
      <c r="LOK66" s="173"/>
      <c r="LOL66" s="173"/>
      <c r="LOM66" s="173"/>
      <c r="LON66" s="173"/>
      <c r="LOO66" s="173"/>
      <c r="LOP66" s="173"/>
      <c r="LOQ66" s="173"/>
      <c r="LOR66" s="173"/>
      <c r="LOS66" s="173"/>
      <c r="LOT66" s="173"/>
      <c r="LOU66" s="173"/>
      <c r="LOV66" s="173"/>
      <c r="LOW66" s="173"/>
      <c r="LOX66" s="173"/>
      <c r="LOY66" s="173"/>
      <c r="LOZ66" s="173"/>
      <c r="LPA66" s="173"/>
      <c r="LPB66" s="173"/>
      <c r="LPC66" s="173"/>
      <c r="LPD66" s="173"/>
      <c r="LPE66" s="173"/>
      <c r="LPF66" s="173"/>
      <c r="LPG66" s="173"/>
      <c r="LPH66" s="173"/>
      <c r="LPI66" s="173"/>
      <c r="LPJ66" s="173"/>
      <c r="LPK66" s="173"/>
      <c r="LPL66" s="173"/>
      <c r="LPM66" s="173"/>
      <c r="LPN66" s="173"/>
      <c r="LPO66" s="173"/>
      <c r="LPP66" s="173"/>
      <c r="LPQ66" s="173"/>
      <c r="LPR66" s="173"/>
      <c r="LPS66" s="173"/>
      <c r="LPT66" s="173"/>
      <c r="LPU66" s="173"/>
      <c r="LPV66" s="173"/>
      <c r="LPW66" s="173"/>
      <c r="LPX66" s="173"/>
      <c r="LPY66" s="173"/>
      <c r="LPZ66" s="173"/>
      <c r="LQA66" s="173"/>
      <c r="LQB66" s="173"/>
      <c r="LQC66" s="173"/>
      <c r="LQD66" s="173"/>
      <c r="LQE66" s="173"/>
      <c r="LQF66" s="173"/>
      <c r="LQG66" s="173"/>
      <c r="LQH66" s="173"/>
      <c r="LQI66" s="173"/>
      <c r="LQJ66" s="173"/>
      <c r="LQK66" s="173"/>
      <c r="LQL66" s="173"/>
      <c r="LQM66" s="173"/>
      <c r="LQN66" s="173"/>
      <c r="LQO66" s="173"/>
      <c r="LQP66" s="173"/>
      <c r="LQQ66" s="173"/>
      <c r="LQR66" s="173"/>
      <c r="LQS66" s="173"/>
      <c r="LQT66" s="173"/>
      <c r="LQU66" s="173"/>
      <c r="LQV66" s="173"/>
      <c r="LQW66" s="173"/>
      <c r="LQX66" s="173"/>
      <c r="LQY66" s="173"/>
      <c r="LQZ66" s="173"/>
      <c r="LRA66" s="173"/>
      <c r="LRB66" s="173"/>
      <c r="LRC66" s="173"/>
      <c r="LRD66" s="173"/>
      <c r="LRE66" s="173"/>
      <c r="LRF66" s="173"/>
      <c r="LRG66" s="173"/>
      <c r="LRH66" s="173"/>
      <c r="LRI66" s="173"/>
      <c r="LRJ66" s="173"/>
      <c r="LRK66" s="173"/>
      <c r="LRL66" s="173"/>
      <c r="LRM66" s="173"/>
      <c r="LRN66" s="173"/>
      <c r="LRO66" s="173"/>
      <c r="LRP66" s="173"/>
      <c r="LRQ66" s="173"/>
      <c r="LRR66" s="173"/>
      <c r="LRS66" s="173"/>
      <c r="LRT66" s="173"/>
      <c r="LRU66" s="173"/>
      <c r="LRV66" s="173"/>
      <c r="LRW66" s="173"/>
      <c r="LRX66" s="173"/>
      <c r="LRY66" s="173"/>
      <c r="LRZ66" s="173"/>
      <c r="LSA66" s="173"/>
      <c r="LSB66" s="173"/>
      <c r="LSC66" s="173"/>
      <c r="LSD66" s="173"/>
      <c r="LSE66" s="173"/>
      <c r="LSF66" s="173"/>
      <c r="LSG66" s="173"/>
      <c r="LSH66" s="173"/>
      <c r="LSI66" s="173"/>
      <c r="LSJ66" s="173"/>
      <c r="LSK66" s="173"/>
      <c r="LSL66" s="173"/>
      <c r="LSM66" s="173"/>
      <c r="LSN66" s="173"/>
      <c r="LSO66" s="173"/>
      <c r="LSP66" s="173"/>
      <c r="LSQ66" s="173"/>
      <c r="LSR66" s="173"/>
      <c r="LSS66" s="173"/>
      <c r="LST66" s="173"/>
      <c r="LSU66" s="173"/>
      <c r="LSV66" s="173"/>
      <c r="LSW66" s="173"/>
      <c r="LSX66" s="173"/>
      <c r="LSY66" s="173"/>
      <c r="LSZ66" s="173"/>
      <c r="LTA66" s="173"/>
      <c r="LTB66" s="173"/>
      <c r="LTC66" s="173"/>
      <c r="LTD66" s="173"/>
      <c r="LTE66" s="173"/>
      <c r="LTF66" s="173"/>
      <c r="LTG66" s="173"/>
      <c r="LTH66" s="173"/>
      <c r="LTI66" s="173"/>
      <c r="LTJ66" s="173"/>
      <c r="LTK66" s="173"/>
      <c r="LTL66" s="173"/>
      <c r="LTM66" s="173"/>
      <c r="LTN66" s="173"/>
      <c r="LTO66" s="173"/>
      <c r="LTP66" s="173"/>
      <c r="LTQ66" s="173"/>
      <c r="LTR66" s="173"/>
      <c r="LTS66" s="173"/>
      <c r="LTT66" s="173"/>
      <c r="LTU66" s="173"/>
      <c r="LTV66" s="173"/>
      <c r="LTW66" s="173"/>
      <c r="LTX66" s="173"/>
      <c r="LTY66" s="173"/>
      <c r="LTZ66" s="173"/>
      <c r="LUA66" s="173"/>
      <c r="LUB66" s="173"/>
      <c r="LUC66" s="173"/>
      <c r="LUD66" s="173"/>
      <c r="LUE66" s="173"/>
      <c r="LUF66" s="173"/>
      <c r="LUG66" s="173"/>
      <c r="LUH66" s="173"/>
      <c r="LUI66" s="173"/>
      <c r="LUJ66" s="173"/>
      <c r="LUK66" s="173"/>
      <c r="LUL66" s="173"/>
      <c r="LUM66" s="173"/>
      <c r="LUN66" s="173"/>
      <c r="LUO66" s="173"/>
      <c r="LUP66" s="173"/>
      <c r="LUQ66" s="173"/>
      <c r="LUR66" s="173"/>
      <c r="LUS66" s="173"/>
      <c r="LUT66" s="173"/>
      <c r="LUU66" s="173"/>
      <c r="LUV66" s="173"/>
      <c r="LUW66" s="173"/>
      <c r="LUX66" s="173"/>
      <c r="LUY66" s="173"/>
      <c r="LUZ66" s="173"/>
      <c r="LVA66" s="173"/>
      <c r="LVB66" s="173"/>
      <c r="LVC66" s="173"/>
      <c r="LVD66" s="173"/>
      <c r="LVE66" s="173"/>
      <c r="LVF66" s="173"/>
      <c r="LVG66" s="173"/>
      <c r="LVH66" s="173"/>
      <c r="LVI66" s="173"/>
      <c r="LVJ66" s="173"/>
      <c r="LVK66" s="173"/>
      <c r="LVL66" s="173"/>
      <c r="LVM66" s="173"/>
      <c r="LVN66" s="173"/>
      <c r="LVO66" s="173"/>
      <c r="LVP66" s="173"/>
      <c r="LVQ66" s="173"/>
      <c r="LVR66" s="173"/>
      <c r="LVS66" s="173"/>
      <c r="LVT66" s="173"/>
      <c r="LVU66" s="173"/>
      <c r="LVV66" s="173"/>
      <c r="LVW66" s="173"/>
      <c r="LVX66" s="173"/>
      <c r="LVY66" s="173"/>
      <c r="LVZ66" s="173"/>
      <c r="LWA66" s="173"/>
      <c r="LWB66" s="173"/>
      <c r="LWC66" s="173"/>
      <c r="LWD66" s="173"/>
      <c r="LWE66" s="173"/>
      <c r="LWF66" s="173"/>
      <c r="LWG66" s="173"/>
      <c r="LWH66" s="173"/>
      <c r="LWI66" s="173"/>
      <c r="LWJ66" s="173"/>
      <c r="LWK66" s="173"/>
      <c r="LWL66" s="173"/>
      <c r="LWM66" s="173"/>
      <c r="LWN66" s="173"/>
      <c r="LWO66" s="173"/>
      <c r="LWP66" s="173"/>
      <c r="LWQ66" s="173"/>
      <c r="LWR66" s="173"/>
      <c r="LWS66" s="173"/>
      <c r="LWT66" s="173"/>
      <c r="LWU66" s="173"/>
      <c r="LWV66" s="173"/>
      <c r="LWW66" s="173"/>
      <c r="LWX66" s="173"/>
      <c r="LWY66" s="173"/>
      <c r="LWZ66" s="173"/>
      <c r="LXA66" s="173"/>
      <c r="LXB66" s="173"/>
      <c r="LXC66" s="173"/>
      <c r="LXD66" s="173"/>
      <c r="LXE66" s="173"/>
      <c r="LXF66" s="173"/>
      <c r="LXG66" s="173"/>
      <c r="LXH66" s="173"/>
      <c r="LXI66" s="173"/>
      <c r="LXJ66" s="173"/>
      <c r="LXK66" s="173"/>
      <c r="LXL66" s="173"/>
      <c r="LXM66" s="173"/>
      <c r="LXN66" s="173"/>
      <c r="LXO66" s="173"/>
      <c r="LXP66" s="173"/>
      <c r="LXQ66" s="173"/>
      <c r="LXR66" s="173"/>
      <c r="LXS66" s="173"/>
      <c r="LXT66" s="173"/>
      <c r="LXU66" s="173"/>
      <c r="LXV66" s="173"/>
      <c r="LXW66" s="173"/>
      <c r="LXX66" s="173"/>
      <c r="LXY66" s="173"/>
      <c r="LXZ66" s="173"/>
      <c r="LYA66" s="173"/>
      <c r="LYB66" s="173"/>
      <c r="LYC66" s="173"/>
      <c r="LYD66" s="173"/>
      <c r="LYE66" s="173"/>
      <c r="LYF66" s="173"/>
      <c r="LYG66" s="173"/>
      <c r="LYH66" s="173"/>
      <c r="LYI66" s="173"/>
      <c r="LYJ66" s="173"/>
      <c r="LYK66" s="173"/>
      <c r="LYL66" s="173"/>
      <c r="LYM66" s="173"/>
      <c r="LYN66" s="173"/>
      <c r="LYO66" s="173"/>
      <c r="LYP66" s="173"/>
      <c r="LYQ66" s="173"/>
      <c r="LYR66" s="173"/>
      <c r="LYS66" s="173"/>
      <c r="LYT66" s="173"/>
      <c r="LYU66" s="173"/>
      <c r="LYV66" s="173"/>
      <c r="LYW66" s="173"/>
      <c r="LYX66" s="173"/>
      <c r="LYY66" s="173"/>
      <c r="LYZ66" s="173"/>
      <c r="LZA66" s="173"/>
      <c r="LZB66" s="173"/>
      <c r="LZC66" s="173"/>
      <c r="LZD66" s="173"/>
      <c r="LZE66" s="173"/>
      <c r="LZF66" s="173"/>
      <c r="LZG66" s="173"/>
      <c r="LZH66" s="173"/>
      <c r="LZI66" s="173"/>
      <c r="LZJ66" s="173"/>
      <c r="LZK66" s="173"/>
      <c r="LZL66" s="173"/>
      <c r="LZM66" s="173"/>
      <c r="LZN66" s="173"/>
      <c r="LZO66" s="173"/>
      <c r="LZP66" s="173"/>
      <c r="LZQ66" s="173"/>
      <c r="LZR66" s="173"/>
      <c r="LZS66" s="173"/>
      <c r="LZT66" s="173"/>
      <c r="LZU66" s="173"/>
      <c r="LZV66" s="173"/>
      <c r="LZW66" s="173"/>
      <c r="LZX66" s="173"/>
      <c r="LZY66" s="173"/>
      <c r="LZZ66" s="173"/>
      <c r="MAA66" s="173"/>
      <c r="MAB66" s="173"/>
      <c r="MAC66" s="173"/>
      <c r="MAD66" s="173"/>
      <c r="MAE66" s="173"/>
      <c r="MAF66" s="173"/>
      <c r="MAG66" s="173"/>
      <c r="MAH66" s="173"/>
      <c r="MAI66" s="173"/>
      <c r="MAJ66" s="173"/>
      <c r="MAK66" s="173"/>
      <c r="MAL66" s="173"/>
      <c r="MAM66" s="173"/>
      <c r="MAN66" s="173"/>
      <c r="MAO66" s="173"/>
      <c r="MAP66" s="173"/>
      <c r="MAQ66" s="173"/>
      <c r="MAR66" s="173"/>
      <c r="MAS66" s="173"/>
      <c r="MAT66" s="173"/>
      <c r="MAU66" s="173"/>
      <c r="MAV66" s="173"/>
      <c r="MAW66" s="173"/>
      <c r="MAX66" s="173"/>
      <c r="MAY66" s="173"/>
      <c r="MAZ66" s="173"/>
      <c r="MBA66" s="173"/>
      <c r="MBB66" s="173"/>
      <c r="MBC66" s="173"/>
      <c r="MBD66" s="173"/>
      <c r="MBE66" s="173"/>
      <c r="MBF66" s="173"/>
      <c r="MBG66" s="173"/>
      <c r="MBH66" s="173"/>
      <c r="MBI66" s="173"/>
      <c r="MBJ66" s="173"/>
      <c r="MBK66" s="173"/>
      <c r="MBL66" s="173"/>
      <c r="MBM66" s="173"/>
      <c r="MBN66" s="173"/>
      <c r="MBO66" s="173"/>
      <c r="MBP66" s="173"/>
      <c r="MBQ66" s="173"/>
      <c r="MBR66" s="173"/>
      <c r="MBS66" s="173"/>
      <c r="MBT66" s="173"/>
      <c r="MBU66" s="173"/>
      <c r="MBV66" s="173"/>
      <c r="MBW66" s="173"/>
      <c r="MBX66" s="173"/>
      <c r="MBY66" s="173"/>
      <c r="MBZ66" s="173"/>
      <c r="MCA66" s="173"/>
      <c r="MCB66" s="173"/>
      <c r="MCC66" s="173"/>
      <c r="MCD66" s="173"/>
      <c r="MCE66" s="173"/>
      <c r="MCF66" s="173"/>
      <c r="MCG66" s="173"/>
      <c r="MCH66" s="173"/>
      <c r="MCI66" s="173"/>
      <c r="MCJ66" s="173"/>
      <c r="MCK66" s="173"/>
      <c r="MCL66" s="173"/>
      <c r="MCM66" s="173"/>
      <c r="MCN66" s="173"/>
      <c r="MCO66" s="173"/>
      <c r="MCP66" s="173"/>
      <c r="MCQ66" s="173"/>
      <c r="MCR66" s="173"/>
      <c r="MCS66" s="173"/>
      <c r="MCT66" s="173"/>
      <c r="MCU66" s="173"/>
      <c r="MCV66" s="173"/>
      <c r="MCW66" s="173"/>
      <c r="MCX66" s="173"/>
      <c r="MCY66" s="173"/>
      <c r="MCZ66" s="173"/>
      <c r="MDA66" s="173"/>
      <c r="MDB66" s="173"/>
      <c r="MDC66" s="173"/>
      <c r="MDD66" s="173"/>
      <c r="MDE66" s="173"/>
      <c r="MDF66" s="173"/>
      <c r="MDG66" s="173"/>
      <c r="MDH66" s="173"/>
      <c r="MDI66" s="173"/>
      <c r="MDJ66" s="173"/>
      <c r="MDK66" s="173"/>
      <c r="MDL66" s="173"/>
      <c r="MDM66" s="173"/>
      <c r="MDN66" s="173"/>
      <c r="MDO66" s="173"/>
      <c r="MDP66" s="173"/>
      <c r="MDQ66" s="173"/>
      <c r="MDR66" s="173"/>
      <c r="MDS66" s="173"/>
      <c r="MDT66" s="173"/>
      <c r="MDU66" s="173"/>
      <c r="MDV66" s="173"/>
      <c r="MDW66" s="173"/>
      <c r="MDX66" s="173"/>
      <c r="MDY66" s="173"/>
      <c r="MDZ66" s="173"/>
      <c r="MEA66" s="173"/>
      <c r="MEB66" s="173"/>
      <c r="MEC66" s="173"/>
      <c r="MED66" s="173"/>
      <c r="MEE66" s="173"/>
      <c r="MEF66" s="173"/>
      <c r="MEG66" s="173"/>
      <c r="MEH66" s="173"/>
      <c r="MEI66" s="173"/>
      <c r="MEJ66" s="173"/>
      <c r="MEK66" s="173"/>
      <c r="MEL66" s="173"/>
      <c r="MEM66" s="173"/>
      <c r="MEN66" s="173"/>
      <c r="MEO66" s="173"/>
      <c r="MEP66" s="173"/>
      <c r="MEQ66" s="173"/>
      <c r="MER66" s="173"/>
      <c r="MES66" s="173"/>
      <c r="MET66" s="173"/>
      <c r="MEU66" s="173"/>
      <c r="MEV66" s="173"/>
      <c r="MEW66" s="173"/>
      <c r="MEX66" s="173"/>
      <c r="MEY66" s="173"/>
      <c r="MEZ66" s="173"/>
      <c r="MFA66" s="173"/>
      <c r="MFB66" s="173"/>
      <c r="MFC66" s="173"/>
      <c r="MFD66" s="173"/>
      <c r="MFE66" s="173"/>
      <c r="MFF66" s="173"/>
      <c r="MFG66" s="173"/>
      <c r="MFH66" s="173"/>
      <c r="MFI66" s="173"/>
      <c r="MFJ66" s="173"/>
      <c r="MFK66" s="173"/>
      <c r="MFL66" s="173"/>
      <c r="MFM66" s="173"/>
      <c r="MFN66" s="173"/>
      <c r="MFO66" s="173"/>
      <c r="MFP66" s="173"/>
      <c r="MFQ66" s="173"/>
      <c r="MFR66" s="173"/>
      <c r="MFS66" s="173"/>
      <c r="MFT66" s="173"/>
      <c r="MFU66" s="173"/>
      <c r="MFV66" s="173"/>
      <c r="MFW66" s="173"/>
      <c r="MFX66" s="173"/>
      <c r="MFY66" s="173"/>
      <c r="MFZ66" s="173"/>
      <c r="MGA66" s="173"/>
      <c r="MGB66" s="173"/>
      <c r="MGC66" s="173"/>
      <c r="MGD66" s="173"/>
      <c r="MGE66" s="173"/>
      <c r="MGF66" s="173"/>
      <c r="MGG66" s="173"/>
      <c r="MGH66" s="173"/>
      <c r="MGI66" s="173"/>
      <c r="MGJ66" s="173"/>
      <c r="MGK66" s="173"/>
      <c r="MGL66" s="173"/>
      <c r="MGM66" s="173"/>
      <c r="MGN66" s="173"/>
      <c r="MGO66" s="173"/>
      <c r="MGP66" s="173"/>
      <c r="MGQ66" s="173"/>
      <c r="MGR66" s="173"/>
      <c r="MGS66" s="173"/>
      <c r="MGT66" s="173"/>
      <c r="MGU66" s="173"/>
      <c r="MGV66" s="173"/>
      <c r="MGW66" s="173"/>
      <c r="MGX66" s="173"/>
      <c r="MGY66" s="173"/>
      <c r="MGZ66" s="173"/>
      <c r="MHA66" s="173"/>
      <c r="MHB66" s="173"/>
      <c r="MHC66" s="173"/>
      <c r="MHD66" s="173"/>
      <c r="MHE66" s="173"/>
      <c r="MHF66" s="173"/>
      <c r="MHG66" s="173"/>
      <c r="MHH66" s="173"/>
      <c r="MHI66" s="173"/>
      <c r="MHJ66" s="173"/>
      <c r="MHK66" s="173"/>
      <c r="MHL66" s="173"/>
      <c r="MHM66" s="173"/>
      <c r="MHN66" s="173"/>
      <c r="MHO66" s="173"/>
      <c r="MHP66" s="173"/>
      <c r="MHQ66" s="173"/>
      <c r="MHR66" s="173"/>
      <c r="MHS66" s="173"/>
      <c r="MHT66" s="173"/>
      <c r="MHU66" s="173"/>
      <c r="MHV66" s="173"/>
      <c r="MHW66" s="173"/>
      <c r="MHX66" s="173"/>
      <c r="MHY66" s="173"/>
      <c r="MHZ66" s="173"/>
      <c r="MIA66" s="173"/>
      <c r="MIB66" s="173"/>
      <c r="MIC66" s="173"/>
      <c r="MID66" s="173"/>
      <c r="MIE66" s="173"/>
      <c r="MIF66" s="173"/>
      <c r="MIG66" s="173"/>
      <c r="MIH66" s="173"/>
      <c r="MII66" s="173"/>
      <c r="MIJ66" s="173"/>
      <c r="MIK66" s="173"/>
      <c r="MIL66" s="173"/>
      <c r="MIM66" s="173"/>
      <c r="MIN66" s="173"/>
      <c r="MIO66" s="173"/>
      <c r="MIP66" s="173"/>
      <c r="MIQ66" s="173"/>
      <c r="MIR66" s="173"/>
      <c r="MIS66" s="173"/>
      <c r="MIT66" s="173"/>
      <c r="MIU66" s="173"/>
      <c r="MIV66" s="173"/>
      <c r="MIW66" s="173"/>
      <c r="MIX66" s="173"/>
      <c r="MIY66" s="173"/>
      <c r="MIZ66" s="173"/>
      <c r="MJA66" s="173"/>
      <c r="MJB66" s="173"/>
      <c r="MJC66" s="173"/>
      <c r="MJD66" s="173"/>
      <c r="MJE66" s="173"/>
      <c r="MJF66" s="173"/>
      <c r="MJG66" s="173"/>
      <c r="MJH66" s="173"/>
      <c r="MJI66" s="173"/>
      <c r="MJJ66" s="173"/>
      <c r="MJK66" s="173"/>
      <c r="MJL66" s="173"/>
      <c r="MJM66" s="173"/>
      <c r="MJN66" s="173"/>
      <c r="MJO66" s="173"/>
      <c r="MJP66" s="173"/>
      <c r="MJQ66" s="173"/>
      <c r="MJR66" s="173"/>
      <c r="MJS66" s="173"/>
      <c r="MJT66" s="173"/>
      <c r="MJU66" s="173"/>
      <c r="MJV66" s="173"/>
      <c r="MJW66" s="173"/>
      <c r="MJX66" s="173"/>
      <c r="MJY66" s="173"/>
      <c r="MJZ66" s="173"/>
      <c r="MKA66" s="173"/>
      <c r="MKB66" s="173"/>
      <c r="MKC66" s="173"/>
      <c r="MKD66" s="173"/>
      <c r="MKE66" s="173"/>
      <c r="MKF66" s="173"/>
      <c r="MKG66" s="173"/>
      <c r="MKH66" s="173"/>
      <c r="MKI66" s="173"/>
      <c r="MKJ66" s="173"/>
      <c r="MKK66" s="173"/>
      <c r="MKL66" s="173"/>
      <c r="MKM66" s="173"/>
      <c r="MKN66" s="173"/>
      <c r="MKO66" s="173"/>
      <c r="MKP66" s="173"/>
      <c r="MKQ66" s="173"/>
      <c r="MKR66" s="173"/>
      <c r="MKS66" s="173"/>
      <c r="MKT66" s="173"/>
      <c r="MKU66" s="173"/>
      <c r="MKV66" s="173"/>
      <c r="MKW66" s="173"/>
      <c r="MKX66" s="173"/>
      <c r="MKY66" s="173"/>
      <c r="MKZ66" s="173"/>
      <c r="MLA66" s="173"/>
      <c r="MLB66" s="173"/>
      <c r="MLC66" s="173"/>
      <c r="MLD66" s="173"/>
      <c r="MLE66" s="173"/>
      <c r="MLF66" s="173"/>
      <c r="MLG66" s="173"/>
      <c r="MLH66" s="173"/>
      <c r="MLI66" s="173"/>
      <c r="MLJ66" s="173"/>
      <c r="MLK66" s="173"/>
      <c r="MLL66" s="173"/>
      <c r="MLM66" s="173"/>
      <c r="MLN66" s="173"/>
      <c r="MLO66" s="173"/>
      <c r="MLP66" s="173"/>
      <c r="MLQ66" s="173"/>
      <c r="MLR66" s="173"/>
      <c r="MLS66" s="173"/>
      <c r="MLT66" s="173"/>
      <c r="MLU66" s="173"/>
      <c r="MLV66" s="173"/>
      <c r="MLW66" s="173"/>
      <c r="MLX66" s="173"/>
      <c r="MLY66" s="173"/>
      <c r="MLZ66" s="173"/>
      <c r="MMA66" s="173"/>
      <c r="MMB66" s="173"/>
      <c r="MMC66" s="173"/>
      <c r="MMD66" s="173"/>
      <c r="MME66" s="173"/>
      <c r="MMF66" s="173"/>
      <c r="MMG66" s="173"/>
      <c r="MMH66" s="173"/>
      <c r="MMI66" s="173"/>
      <c r="MMJ66" s="173"/>
      <c r="MMK66" s="173"/>
      <c r="MML66" s="173"/>
      <c r="MMM66" s="173"/>
      <c r="MMN66" s="173"/>
      <c r="MMO66" s="173"/>
      <c r="MMP66" s="173"/>
      <c r="MMQ66" s="173"/>
      <c r="MMR66" s="173"/>
      <c r="MMS66" s="173"/>
      <c r="MMT66" s="173"/>
      <c r="MMU66" s="173"/>
      <c r="MMV66" s="173"/>
      <c r="MMW66" s="173"/>
      <c r="MMX66" s="173"/>
      <c r="MMY66" s="173"/>
      <c r="MMZ66" s="173"/>
      <c r="MNA66" s="173"/>
      <c r="MNB66" s="173"/>
      <c r="MNC66" s="173"/>
      <c r="MND66" s="173"/>
      <c r="MNE66" s="173"/>
      <c r="MNF66" s="173"/>
      <c r="MNG66" s="173"/>
      <c r="MNH66" s="173"/>
      <c r="MNI66" s="173"/>
      <c r="MNJ66" s="173"/>
      <c r="MNK66" s="173"/>
      <c r="MNL66" s="173"/>
      <c r="MNM66" s="173"/>
      <c r="MNN66" s="173"/>
      <c r="MNO66" s="173"/>
      <c r="MNP66" s="173"/>
      <c r="MNQ66" s="173"/>
      <c r="MNR66" s="173"/>
      <c r="MNS66" s="173"/>
      <c r="MNT66" s="173"/>
      <c r="MNU66" s="173"/>
      <c r="MNV66" s="173"/>
      <c r="MNW66" s="173"/>
      <c r="MNX66" s="173"/>
      <c r="MNY66" s="173"/>
      <c r="MNZ66" s="173"/>
      <c r="MOA66" s="173"/>
      <c r="MOB66" s="173"/>
      <c r="MOC66" s="173"/>
      <c r="MOD66" s="173"/>
      <c r="MOE66" s="173"/>
      <c r="MOF66" s="173"/>
      <c r="MOG66" s="173"/>
      <c r="MOH66" s="173"/>
      <c r="MOI66" s="173"/>
      <c r="MOJ66" s="173"/>
      <c r="MOK66" s="173"/>
      <c r="MOL66" s="173"/>
      <c r="MOM66" s="173"/>
      <c r="MON66" s="173"/>
      <c r="MOO66" s="173"/>
      <c r="MOP66" s="173"/>
      <c r="MOQ66" s="173"/>
      <c r="MOR66" s="173"/>
      <c r="MOS66" s="173"/>
      <c r="MOT66" s="173"/>
      <c r="MOU66" s="173"/>
      <c r="MOV66" s="173"/>
      <c r="MOW66" s="173"/>
      <c r="MOX66" s="173"/>
      <c r="MOY66" s="173"/>
      <c r="MOZ66" s="173"/>
      <c r="MPA66" s="173"/>
      <c r="MPB66" s="173"/>
      <c r="MPC66" s="173"/>
      <c r="MPD66" s="173"/>
      <c r="MPE66" s="173"/>
      <c r="MPF66" s="173"/>
      <c r="MPG66" s="173"/>
      <c r="MPH66" s="173"/>
      <c r="MPI66" s="173"/>
      <c r="MPJ66" s="173"/>
      <c r="MPK66" s="173"/>
      <c r="MPL66" s="173"/>
      <c r="MPM66" s="173"/>
      <c r="MPN66" s="173"/>
      <c r="MPO66" s="173"/>
      <c r="MPP66" s="173"/>
      <c r="MPQ66" s="173"/>
      <c r="MPR66" s="173"/>
      <c r="MPS66" s="173"/>
      <c r="MPT66" s="173"/>
      <c r="MPU66" s="173"/>
      <c r="MPV66" s="173"/>
      <c r="MPW66" s="173"/>
      <c r="MPX66" s="173"/>
      <c r="MPY66" s="173"/>
      <c r="MPZ66" s="173"/>
      <c r="MQA66" s="173"/>
      <c r="MQB66" s="173"/>
      <c r="MQC66" s="173"/>
      <c r="MQD66" s="173"/>
      <c r="MQE66" s="173"/>
      <c r="MQF66" s="173"/>
      <c r="MQG66" s="173"/>
      <c r="MQH66" s="173"/>
      <c r="MQI66" s="173"/>
      <c r="MQJ66" s="173"/>
      <c r="MQK66" s="173"/>
      <c r="MQL66" s="173"/>
      <c r="MQM66" s="173"/>
      <c r="MQN66" s="173"/>
      <c r="MQO66" s="173"/>
      <c r="MQP66" s="173"/>
      <c r="MQQ66" s="173"/>
      <c r="MQR66" s="173"/>
      <c r="MQS66" s="173"/>
      <c r="MQT66" s="173"/>
      <c r="MQU66" s="173"/>
      <c r="MQV66" s="173"/>
      <c r="MQW66" s="173"/>
      <c r="MQX66" s="173"/>
      <c r="MQY66" s="173"/>
      <c r="MQZ66" s="173"/>
      <c r="MRA66" s="173"/>
      <c r="MRB66" s="173"/>
      <c r="MRC66" s="173"/>
      <c r="MRD66" s="173"/>
      <c r="MRE66" s="173"/>
      <c r="MRF66" s="173"/>
      <c r="MRG66" s="173"/>
      <c r="MRH66" s="173"/>
      <c r="MRI66" s="173"/>
      <c r="MRJ66" s="173"/>
      <c r="MRK66" s="173"/>
      <c r="MRL66" s="173"/>
      <c r="MRM66" s="173"/>
      <c r="MRN66" s="173"/>
      <c r="MRO66" s="173"/>
      <c r="MRP66" s="173"/>
      <c r="MRQ66" s="173"/>
      <c r="MRR66" s="173"/>
      <c r="MRS66" s="173"/>
      <c r="MRT66" s="173"/>
      <c r="MRU66" s="173"/>
      <c r="MRV66" s="173"/>
      <c r="MRW66" s="173"/>
      <c r="MRX66" s="173"/>
      <c r="MRY66" s="173"/>
      <c r="MRZ66" s="173"/>
      <c r="MSA66" s="173"/>
      <c r="MSB66" s="173"/>
      <c r="MSC66" s="173"/>
      <c r="MSD66" s="173"/>
      <c r="MSE66" s="173"/>
      <c r="MSF66" s="173"/>
      <c r="MSG66" s="173"/>
      <c r="MSH66" s="173"/>
      <c r="MSI66" s="173"/>
      <c r="MSJ66" s="173"/>
      <c r="MSK66" s="173"/>
      <c r="MSL66" s="173"/>
      <c r="MSM66" s="173"/>
      <c r="MSN66" s="173"/>
      <c r="MSO66" s="173"/>
      <c r="MSP66" s="173"/>
      <c r="MSQ66" s="173"/>
      <c r="MSR66" s="173"/>
      <c r="MSS66" s="173"/>
      <c r="MST66" s="173"/>
      <c r="MSU66" s="173"/>
      <c r="MSV66" s="173"/>
      <c r="MSW66" s="173"/>
      <c r="MSX66" s="173"/>
      <c r="MSY66" s="173"/>
      <c r="MSZ66" s="173"/>
      <c r="MTA66" s="173"/>
      <c r="MTB66" s="173"/>
      <c r="MTC66" s="173"/>
      <c r="MTD66" s="173"/>
      <c r="MTE66" s="173"/>
      <c r="MTF66" s="173"/>
      <c r="MTG66" s="173"/>
      <c r="MTH66" s="173"/>
      <c r="MTI66" s="173"/>
      <c r="MTJ66" s="173"/>
      <c r="MTK66" s="173"/>
      <c r="MTL66" s="173"/>
      <c r="MTM66" s="173"/>
      <c r="MTN66" s="173"/>
      <c r="MTO66" s="173"/>
      <c r="MTP66" s="173"/>
      <c r="MTQ66" s="173"/>
      <c r="MTR66" s="173"/>
      <c r="MTS66" s="173"/>
      <c r="MTT66" s="173"/>
      <c r="MTU66" s="173"/>
      <c r="MTV66" s="173"/>
      <c r="MTW66" s="173"/>
      <c r="MTX66" s="173"/>
      <c r="MTY66" s="173"/>
      <c r="MTZ66" s="173"/>
      <c r="MUA66" s="173"/>
      <c r="MUB66" s="173"/>
      <c r="MUC66" s="173"/>
      <c r="MUD66" s="173"/>
      <c r="MUE66" s="173"/>
      <c r="MUF66" s="173"/>
      <c r="MUG66" s="173"/>
      <c r="MUH66" s="173"/>
      <c r="MUI66" s="173"/>
      <c r="MUJ66" s="173"/>
      <c r="MUK66" s="173"/>
      <c r="MUL66" s="173"/>
      <c r="MUM66" s="173"/>
      <c r="MUN66" s="173"/>
      <c r="MUO66" s="173"/>
      <c r="MUP66" s="173"/>
      <c r="MUQ66" s="173"/>
      <c r="MUR66" s="173"/>
      <c r="MUS66" s="173"/>
      <c r="MUT66" s="173"/>
      <c r="MUU66" s="173"/>
      <c r="MUV66" s="173"/>
      <c r="MUW66" s="173"/>
      <c r="MUX66" s="173"/>
      <c r="MUY66" s="173"/>
      <c r="MUZ66" s="173"/>
      <c r="MVA66" s="173"/>
      <c r="MVB66" s="173"/>
      <c r="MVC66" s="173"/>
      <c r="MVD66" s="173"/>
      <c r="MVE66" s="173"/>
      <c r="MVF66" s="173"/>
      <c r="MVG66" s="173"/>
      <c r="MVH66" s="173"/>
      <c r="MVI66" s="173"/>
      <c r="MVJ66" s="173"/>
      <c r="MVK66" s="173"/>
      <c r="MVL66" s="173"/>
      <c r="MVM66" s="173"/>
      <c r="MVN66" s="173"/>
      <c r="MVO66" s="173"/>
      <c r="MVP66" s="173"/>
      <c r="MVQ66" s="173"/>
      <c r="MVR66" s="173"/>
      <c r="MVS66" s="173"/>
      <c r="MVT66" s="173"/>
      <c r="MVU66" s="173"/>
      <c r="MVV66" s="173"/>
      <c r="MVW66" s="173"/>
      <c r="MVX66" s="173"/>
      <c r="MVY66" s="173"/>
      <c r="MVZ66" s="173"/>
      <c r="MWA66" s="173"/>
      <c r="MWB66" s="173"/>
      <c r="MWC66" s="173"/>
      <c r="MWD66" s="173"/>
      <c r="MWE66" s="173"/>
      <c r="MWF66" s="173"/>
      <c r="MWG66" s="173"/>
      <c r="MWH66" s="173"/>
      <c r="MWI66" s="173"/>
      <c r="MWJ66" s="173"/>
      <c r="MWK66" s="173"/>
      <c r="MWL66" s="173"/>
      <c r="MWM66" s="173"/>
      <c r="MWN66" s="173"/>
      <c r="MWO66" s="173"/>
      <c r="MWP66" s="173"/>
      <c r="MWQ66" s="173"/>
      <c r="MWR66" s="173"/>
      <c r="MWS66" s="173"/>
      <c r="MWT66" s="173"/>
      <c r="MWU66" s="173"/>
      <c r="MWV66" s="173"/>
      <c r="MWW66" s="173"/>
      <c r="MWX66" s="173"/>
      <c r="MWY66" s="173"/>
      <c r="MWZ66" s="173"/>
      <c r="MXA66" s="173"/>
      <c r="MXB66" s="173"/>
      <c r="MXC66" s="173"/>
      <c r="MXD66" s="173"/>
      <c r="MXE66" s="173"/>
      <c r="MXF66" s="173"/>
      <c r="MXG66" s="173"/>
      <c r="MXH66" s="173"/>
      <c r="MXI66" s="173"/>
      <c r="MXJ66" s="173"/>
      <c r="MXK66" s="173"/>
      <c r="MXL66" s="173"/>
      <c r="MXM66" s="173"/>
      <c r="MXN66" s="173"/>
      <c r="MXO66" s="173"/>
      <c r="MXP66" s="173"/>
      <c r="MXQ66" s="173"/>
      <c r="MXR66" s="173"/>
      <c r="MXS66" s="173"/>
      <c r="MXT66" s="173"/>
      <c r="MXU66" s="173"/>
      <c r="MXV66" s="173"/>
      <c r="MXW66" s="173"/>
      <c r="MXX66" s="173"/>
      <c r="MXY66" s="173"/>
      <c r="MXZ66" s="173"/>
      <c r="MYA66" s="173"/>
      <c r="MYB66" s="173"/>
      <c r="MYC66" s="173"/>
      <c r="MYD66" s="173"/>
      <c r="MYE66" s="173"/>
      <c r="MYF66" s="173"/>
      <c r="MYG66" s="173"/>
      <c r="MYH66" s="173"/>
      <c r="MYI66" s="173"/>
      <c r="MYJ66" s="173"/>
      <c r="MYK66" s="173"/>
      <c r="MYL66" s="173"/>
      <c r="MYM66" s="173"/>
      <c r="MYN66" s="173"/>
      <c r="MYO66" s="173"/>
      <c r="MYP66" s="173"/>
      <c r="MYQ66" s="173"/>
      <c r="MYR66" s="173"/>
      <c r="MYS66" s="173"/>
      <c r="MYT66" s="173"/>
      <c r="MYU66" s="173"/>
      <c r="MYV66" s="173"/>
      <c r="MYW66" s="173"/>
      <c r="MYX66" s="173"/>
      <c r="MYY66" s="173"/>
      <c r="MYZ66" s="173"/>
      <c r="MZA66" s="173"/>
      <c r="MZB66" s="173"/>
      <c r="MZC66" s="173"/>
      <c r="MZD66" s="173"/>
      <c r="MZE66" s="173"/>
      <c r="MZF66" s="173"/>
      <c r="MZG66" s="173"/>
      <c r="MZH66" s="173"/>
      <c r="MZI66" s="173"/>
      <c r="MZJ66" s="173"/>
      <c r="MZK66" s="173"/>
      <c r="MZL66" s="173"/>
      <c r="MZM66" s="173"/>
      <c r="MZN66" s="173"/>
      <c r="MZO66" s="173"/>
      <c r="MZP66" s="173"/>
      <c r="MZQ66" s="173"/>
      <c r="MZR66" s="173"/>
      <c r="MZS66" s="173"/>
      <c r="MZT66" s="173"/>
      <c r="MZU66" s="173"/>
      <c r="MZV66" s="173"/>
      <c r="MZW66" s="173"/>
      <c r="MZX66" s="173"/>
      <c r="MZY66" s="173"/>
      <c r="MZZ66" s="173"/>
      <c r="NAA66" s="173"/>
      <c r="NAB66" s="173"/>
      <c r="NAC66" s="173"/>
      <c r="NAD66" s="173"/>
      <c r="NAE66" s="173"/>
      <c r="NAF66" s="173"/>
      <c r="NAG66" s="173"/>
      <c r="NAH66" s="173"/>
      <c r="NAI66" s="173"/>
      <c r="NAJ66" s="173"/>
      <c r="NAK66" s="173"/>
      <c r="NAL66" s="173"/>
      <c r="NAM66" s="173"/>
      <c r="NAN66" s="173"/>
      <c r="NAO66" s="173"/>
      <c r="NAP66" s="173"/>
      <c r="NAQ66" s="173"/>
      <c r="NAR66" s="173"/>
      <c r="NAS66" s="173"/>
      <c r="NAT66" s="173"/>
      <c r="NAU66" s="173"/>
      <c r="NAV66" s="173"/>
      <c r="NAW66" s="173"/>
      <c r="NAX66" s="173"/>
      <c r="NAY66" s="173"/>
      <c r="NAZ66" s="173"/>
      <c r="NBA66" s="173"/>
      <c r="NBB66" s="173"/>
      <c r="NBC66" s="173"/>
      <c r="NBD66" s="173"/>
      <c r="NBE66" s="173"/>
      <c r="NBF66" s="173"/>
      <c r="NBG66" s="173"/>
      <c r="NBH66" s="173"/>
      <c r="NBI66" s="173"/>
      <c r="NBJ66" s="173"/>
      <c r="NBK66" s="173"/>
      <c r="NBL66" s="173"/>
      <c r="NBM66" s="173"/>
      <c r="NBN66" s="173"/>
      <c r="NBO66" s="173"/>
      <c r="NBP66" s="173"/>
      <c r="NBQ66" s="173"/>
      <c r="NBR66" s="173"/>
      <c r="NBS66" s="173"/>
      <c r="NBT66" s="173"/>
      <c r="NBU66" s="173"/>
      <c r="NBV66" s="173"/>
      <c r="NBW66" s="173"/>
      <c r="NBX66" s="173"/>
      <c r="NBY66" s="173"/>
      <c r="NBZ66" s="173"/>
      <c r="NCA66" s="173"/>
      <c r="NCB66" s="173"/>
      <c r="NCC66" s="173"/>
      <c r="NCD66" s="173"/>
      <c r="NCE66" s="173"/>
      <c r="NCF66" s="173"/>
      <c r="NCG66" s="173"/>
      <c r="NCH66" s="173"/>
      <c r="NCI66" s="173"/>
      <c r="NCJ66" s="173"/>
      <c r="NCK66" s="173"/>
      <c r="NCL66" s="173"/>
      <c r="NCM66" s="173"/>
      <c r="NCN66" s="173"/>
      <c r="NCO66" s="173"/>
      <c r="NCP66" s="173"/>
      <c r="NCQ66" s="173"/>
      <c r="NCR66" s="173"/>
      <c r="NCS66" s="173"/>
      <c r="NCT66" s="173"/>
      <c r="NCU66" s="173"/>
      <c r="NCV66" s="173"/>
      <c r="NCW66" s="173"/>
      <c r="NCX66" s="173"/>
      <c r="NCY66" s="173"/>
      <c r="NCZ66" s="173"/>
      <c r="NDA66" s="173"/>
      <c r="NDB66" s="173"/>
      <c r="NDC66" s="173"/>
      <c r="NDD66" s="173"/>
      <c r="NDE66" s="173"/>
      <c r="NDF66" s="173"/>
      <c r="NDG66" s="173"/>
      <c r="NDH66" s="173"/>
      <c r="NDI66" s="173"/>
      <c r="NDJ66" s="173"/>
      <c r="NDK66" s="173"/>
      <c r="NDL66" s="173"/>
      <c r="NDM66" s="173"/>
      <c r="NDN66" s="173"/>
      <c r="NDO66" s="173"/>
      <c r="NDP66" s="173"/>
      <c r="NDQ66" s="173"/>
      <c r="NDR66" s="173"/>
      <c r="NDS66" s="173"/>
      <c r="NDT66" s="173"/>
      <c r="NDU66" s="173"/>
      <c r="NDV66" s="173"/>
      <c r="NDW66" s="173"/>
      <c r="NDX66" s="173"/>
      <c r="NDY66" s="173"/>
      <c r="NDZ66" s="173"/>
      <c r="NEA66" s="173"/>
      <c r="NEB66" s="173"/>
      <c r="NEC66" s="173"/>
      <c r="NED66" s="173"/>
      <c r="NEE66" s="173"/>
      <c r="NEF66" s="173"/>
      <c r="NEG66" s="173"/>
      <c r="NEH66" s="173"/>
      <c r="NEI66" s="173"/>
      <c r="NEJ66" s="173"/>
      <c r="NEK66" s="173"/>
      <c r="NEL66" s="173"/>
      <c r="NEM66" s="173"/>
      <c r="NEN66" s="173"/>
      <c r="NEO66" s="173"/>
      <c r="NEP66" s="173"/>
      <c r="NEQ66" s="173"/>
      <c r="NER66" s="173"/>
      <c r="NES66" s="173"/>
      <c r="NET66" s="173"/>
      <c r="NEU66" s="173"/>
      <c r="NEV66" s="173"/>
      <c r="NEW66" s="173"/>
      <c r="NEX66" s="173"/>
      <c r="NEY66" s="173"/>
      <c r="NEZ66" s="173"/>
      <c r="NFA66" s="173"/>
      <c r="NFB66" s="173"/>
      <c r="NFC66" s="173"/>
      <c r="NFD66" s="173"/>
      <c r="NFE66" s="173"/>
      <c r="NFF66" s="173"/>
      <c r="NFG66" s="173"/>
      <c r="NFH66" s="173"/>
      <c r="NFI66" s="173"/>
      <c r="NFJ66" s="173"/>
      <c r="NFK66" s="173"/>
      <c r="NFL66" s="173"/>
      <c r="NFM66" s="173"/>
      <c r="NFN66" s="173"/>
      <c r="NFO66" s="173"/>
      <c r="NFP66" s="173"/>
      <c r="NFQ66" s="173"/>
      <c r="NFR66" s="173"/>
      <c r="NFS66" s="173"/>
      <c r="NFT66" s="173"/>
      <c r="NFU66" s="173"/>
      <c r="NFV66" s="173"/>
      <c r="NFW66" s="173"/>
      <c r="NFX66" s="173"/>
      <c r="NFY66" s="173"/>
      <c r="NFZ66" s="173"/>
      <c r="NGA66" s="173"/>
      <c r="NGB66" s="173"/>
      <c r="NGC66" s="173"/>
      <c r="NGD66" s="173"/>
      <c r="NGE66" s="173"/>
      <c r="NGF66" s="173"/>
      <c r="NGG66" s="173"/>
      <c r="NGH66" s="173"/>
      <c r="NGI66" s="173"/>
      <c r="NGJ66" s="173"/>
      <c r="NGK66" s="173"/>
      <c r="NGL66" s="173"/>
      <c r="NGM66" s="173"/>
      <c r="NGN66" s="173"/>
      <c r="NGO66" s="173"/>
      <c r="NGP66" s="173"/>
      <c r="NGQ66" s="173"/>
      <c r="NGR66" s="173"/>
      <c r="NGS66" s="173"/>
      <c r="NGT66" s="173"/>
      <c r="NGU66" s="173"/>
      <c r="NGV66" s="173"/>
      <c r="NGW66" s="173"/>
      <c r="NGX66" s="173"/>
      <c r="NGY66" s="173"/>
      <c r="NGZ66" s="173"/>
      <c r="NHA66" s="173"/>
      <c r="NHB66" s="173"/>
      <c r="NHC66" s="173"/>
      <c r="NHD66" s="173"/>
      <c r="NHE66" s="173"/>
      <c r="NHF66" s="173"/>
      <c r="NHG66" s="173"/>
      <c r="NHH66" s="173"/>
      <c r="NHI66" s="173"/>
      <c r="NHJ66" s="173"/>
      <c r="NHK66" s="173"/>
      <c r="NHL66" s="173"/>
      <c r="NHM66" s="173"/>
      <c r="NHN66" s="173"/>
      <c r="NHO66" s="173"/>
      <c r="NHP66" s="173"/>
      <c r="NHQ66" s="173"/>
      <c r="NHR66" s="173"/>
      <c r="NHS66" s="173"/>
      <c r="NHT66" s="173"/>
      <c r="NHU66" s="173"/>
      <c r="NHV66" s="173"/>
      <c r="NHW66" s="173"/>
      <c r="NHX66" s="173"/>
      <c r="NHY66" s="173"/>
      <c r="NHZ66" s="173"/>
      <c r="NIA66" s="173"/>
      <c r="NIB66" s="173"/>
      <c r="NIC66" s="173"/>
      <c r="NID66" s="173"/>
      <c r="NIE66" s="173"/>
      <c r="NIF66" s="173"/>
      <c r="NIG66" s="173"/>
      <c r="NIH66" s="173"/>
      <c r="NII66" s="173"/>
      <c r="NIJ66" s="173"/>
      <c r="NIK66" s="173"/>
      <c r="NIL66" s="173"/>
      <c r="NIM66" s="173"/>
      <c r="NIN66" s="173"/>
      <c r="NIO66" s="173"/>
      <c r="NIP66" s="173"/>
      <c r="NIQ66" s="173"/>
      <c r="NIR66" s="173"/>
      <c r="NIS66" s="173"/>
      <c r="NIT66" s="173"/>
      <c r="NIU66" s="173"/>
      <c r="NIV66" s="173"/>
      <c r="NIW66" s="173"/>
      <c r="NIX66" s="173"/>
      <c r="NIY66" s="173"/>
      <c r="NIZ66" s="173"/>
      <c r="NJA66" s="173"/>
      <c r="NJB66" s="173"/>
      <c r="NJC66" s="173"/>
      <c r="NJD66" s="173"/>
      <c r="NJE66" s="173"/>
      <c r="NJF66" s="173"/>
      <c r="NJG66" s="173"/>
      <c r="NJH66" s="173"/>
      <c r="NJI66" s="173"/>
      <c r="NJJ66" s="173"/>
      <c r="NJK66" s="173"/>
      <c r="NJL66" s="173"/>
      <c r="NJM66" s="173"/>
      <c r="NJN66" s="173"/>
      <c r="NJO66" s="173"/>
      <c r="NJP66" s="173"/>
      <c r="NJQ66" s="173"/>
      <c r="NJR66" s="173"/>
      <c r="NJS66" s="173"/>
      <c r="NJT66" s="173"/>
      <c r="NJU66" s="173"/>
      <c r="NJV66" s="173"/>
      <c r="NJW66" s="173"/>
      <c r="NJX66" s="173"/>
      <c r="NJY66" s="173"/>
      <c r="NJZ66" s="173"/>
      <c r="NKA66" s="173"/>
      <c r="NKB66" s="173"/>
      <c r="NKC66" s="173"/>
      <c r="NKD66" s="173"/>
      <c r="NKE66" s="173"/>
      <c r="NKF66" s="173"/>
      <c r="NKG66" s="173"/>
      <c r="NKH66" s="173"/>
      <c r="NKI66" s="173"/>
      <c r="NKJ66" s="173"/>
      <c r="NKK66" s="173"/>
      <c r="NKL66" s="173"/>
      <c r="NKM66" s="173"/>
      <c r="NKN66" s="173"/>
      <c r="NKO66" s="173"/>
      <c r="NKP66" s="173"/>
      <c r="NKQ66" s="173"/>
      <c r="NKR66" s="173"/>
      <c r="NKS66" s="173"/>
      <c r="NKT66" s="173"/>
      <c r="NKU66" s="173"/>
      <c r="NKV66" s="173"/>
      <c r="NKW66" s="173"/>
      <c r="NKX66" s="173"/>
      <c r="NKY66" s="173"/>
      <c r="NKZ66" s="173"/>
      <c r="NLA66" s="173"/>
      <c r="NLB66" s="173"/>
      <c r="NLC66" s="173"/>
      <c r="NLD66" s="173"/>
      <c r="NLE66" s="173"/>
      <c r="NLF66" s="173"/>
      <c r="NLG66" s="173"/>
      <c r="NLH66" s="173"/>
      <c r="NLI66" s="173"/>
      <c r="NLJ66" s="173"/>
      <c r="NLK66" s="173"/>
      <c r="NLL66" s="173"/>
      <c r="NLM66" s="173"/>
      <c r="NLN66" s="173"/>
      <c r="NLO66" s="173"/>
      <c r="NLP66" s="173"/>
      <c r="NLQ66" s="173"/>
      <c r="NLR66" s="173"/>
      <c r="NLS66" s="173"/>
      <c r="NLT66" s="173"/>
      <c r="NLU66" s="173"/>
      <c r="NLV66" s="173"/>
      <c r="NLW66" s="173"/>
      <c r="NLX66" s="173"/>
      <c r="NLY66" s="173"/>
      <c r="NLZ66" s="173"/>
      <c r="NMA66" s="173"/>
      <c r="NMB66" s="173"/>
      <c r="NMC66" s="173"/>
      <c r="NMD66" s="173"/>
      <c r="NME66" s="173"/>
      <c r="NMF66" s="173"/>
      <c r="NMG66" s="173"/>
      <c r="NMH66" s="173"/>
      <c r="NMI66" s="173"/>
      <c r="NMJ66" s="173"/>
      <c r="NMK66" s="173"/>
      <c r="NML66" s="173"/>
      <c r="NMM66" s="173"/>
      <c r="NMN66" s="173"/>
      <c r="NMO66" s="173"/>
      <c r="NMP66" s="173"/>
      <c r="NMQ66" s="173"/>
      <c r="NMR66" s="173"/>
      <c r="NMS66" s="173"/>
      <c r="NMT66" s="173"/>
      <c r="NMU66" s="173"/>
      <c r="NMV66" s="173"/>
      <c r="NMW66" s="173"/>
      <c r="NMX66" s="173"/>
      <c r="NMY66" s="173"/>
      <c r="NMZ66" s="173"/>
      <c r="NNA66" s="173"/>
      <c r="NNB66" s="173"/>
      <c r="NNC66" s="173"/>
      <c r="NND66" s="173"/>
      <c r="NNE66" s="173"/>
      <c r="NNF66" s="173"/>
      <c r="NNG66" s="173"/>
      <c r="NNH66" s="173"/>
      <c r="NNI66" s="173"/>
      <c r="NNJ66" s="173"/>
      <c r="NNK66" s="173"/>
      <c r="NNL66" s="173"/>
      <c r="NNM66" s="173"/>
      <c r="NNN66" s="173"/>
      <c r="NNO66" s="173"/>
      <c r="NNP66" s="173"/>
      <c r="NNQ66" s="173"/>
      <c r="NNR66" s="173"/>
      <c r="NNS66" s="173"/>
      <c r="NNT66" s="173"/>
      <c r="NNU66" s="173"/>
      <c r="NNV66" s="173"/>
      <c r="NNW66" s="173"/>
      <c r="NNX66" s="173"/>
      <c r="NNY66" s="173"/>
      <c r="NNZ66" s="173"/>
      <c r="NOA66" s="173"/>
      <c r="NOB66" s="173"/>
      <c r="NOC66" s="173"/>
      <c r="NOD66" s="173"/>
      <c r="NOE66" s="173"/>
      <c r="NOF66" s="173"/>
      <c r="NOG66" s="173"/>
      <c r="NOH66" s="173"/>
      <c r="NOI66" s="173"/>
      <c r="NOJ66" s="173"/>
      <c r="NOK66" s="173"/>
      <c r="NOL66" s="173"/>
      <c r="NOM66" s="173"/>
      <c r="NON66" s="173"/>
      <c r="NOO66" s="173"/>
      <c r="NOP66" s="173"/>
      <c r="NOQ66" s="173"/>
      <c r="NOR66" s="173"/>
      <c r="NOS66" s="173"/>
      <c r="NOT66" s="173"/>
      <c r="NOU66" s="173"/>
      <c r="NOV66" s="173"/>
      <c r="NOW66" s="173"/>
      <c r="NOX66" s="173"/>
      <c r="NOY66" s="173"/>
      <c r="NOZ66" s="173"/>
      <c r="NPA66" s="173"/>
      <c r="NPB66" s="173"/>
      <c r="NPC66" s="173"/>
      <c r="NPD66" s="173"/>
      <c r="NPE66" s="173"/>
      <c r="NPF66" s="173"/>
      <c r="NPG66" s="173"/>
      <c r="NPH66" s="173"/>
      <c r="NPI66" s="173"/>
      <c r="NPJ66" s="173"/>
      <c r="NPK66" s="173"/>
      <c r="NPL66" s="173"/>
      <c r="NPM66" s="173"/>
      <c r="NPN66" s="173"/>
      <c r="NPO66" s="173"/>
      <c r="NPP66" s="173"/>
      <c r="NPQ66" s="173"/>
      <c r="NPR66" s="173"/>
      <c r="NPS66" s="173"/>
      <c r="NPT66" s="173"/>
      <c r="NPU66" s="173"/>
      <c r="NPV66" s="173"/>
      <c r="NPW66" s="173"/>
      <c r="NPX66" s="173"/>
      <c r="NPY66" s="173"/>
      <c r="NPZ66" s="173"/>
      <c r="NQA66" s="173"/>
      <c r="NQB66" s="173"/>
      <c r="NQC66" s="173"/>
      <c r="NQD66" s="173"/>
      <c r="NQE66" s="173"/>
      <c r="NQF66" s="173"/>
      <c r="NQG66" s="173"/>
      <c r="NQH66" s="173"/>
      <c r="NQI66" s="173"/>
      <c r="NQJ66" s="173"/>
      <c r="NQK66" s="173"/>
      <c r="NQL66" s="173"/>
      <c r="NQM66" s="173"/>
      <c r="NQN66" s="173"/>
      <c r="NQO66" s="173"/>
      <c r="NQP66" s="173"/>
      <c r="NQQ66" s="173"/>
      <c r="NQR66" s="173"/>
      <c r="NQS66" s="173"/>
      <c r="NQT66" s="173"/>
      <c r="NQU66" s="173"/>
      <c r="NQV66" s="173"/>
      <c r="NQW66" s="173"/>
      <c r="NQX66" s="173"/>
      <c r="NQY66" s="173"/>
      <c r="NQZ66" s="173"/>
      <c r="NRA66" s="173"/>
      <c r="NRB66" s="173"/>
      <c r="NRC66" s="173"/>
      <c r="NRD66" s="173"/>
      <c r="NRE66" s="173"/>
      <c r="NRF66" s="173"/>
      <c r="NRG66" s="173"/>
      <c r="NRH66" s="173"/>
      <c r="NRI66" s="173"/>
      <c r="NRJ66" s="173"/>
      <c r="NRK66" s="173"/>
      <c r="NRL66" s="173"/>
      <c r="NRM66" s="173"/>
      <c r="NRN66" s="173"/>
      <c r="NRO66" s="173"/>
      <c r="NRP66" s="173"/>
      <c r="NRQ66" s="173"/>
      <c r="NRR66" s="173"/>
      <c r="NRS66" s="173"/>
      <c r="NRT66" s="173"/>
      <c r="NRU66" s="173"/>
      <c r="NRV66" s="173"/>
      <c r="NRW66" s="173"/>
      <c r="NRX66" s="173"/>
      <c r="NRY66" s="173"/>
      <c r="NRZ66" s="173"/>
      <c r="NSA66" s="173"/>
      <c r="NSB66" s="173"/>
      <c r="NSC66" s="173"/>
      <c r="NSD66" s="173"/>
      <c r="NSE66" s="173"/>
      <c r="NSF66" s="173"/>
      <c r="NSG66" s="173"/>
      <c r="NSH66" s="173"/>
      <c r="NSI66" s="173"/>
      <c r="NSJ66" s="173"/>
      <c r="NSK66" s="173"/>
      <c r="NSL66" s="173"/>
      <c r="NSM66" s="173"/>
      <c r="NSN66" s="173"/>
      <c r="NSO66" s="173"/>
      <c r="NSP66" s="173"/>
      <c r="NSQ66" s="173"/>
      <c r="NSR66" s="173"/>
      <c r="NSS66" s="173"/>
      <c r="NST66" s="173"/>
      <c r="NSU66" s="173"/>
      <c r="NSV66" s="173"/>
      <c r="NSW66" s="173"/>
      <c r="NSX66" s="173"/>
      <c r="NSY66" s="173"/>
      <c r="NSZ66" s="173"/>
      <c r="NTA66" s="173"/>
      <c r="NTB66" s="173"/>
      <c r="NTC66" s="173"/>
      <c r="NTD66" s="173"/>
      <c r="NTE66" s="173"/>
      <c r="NTF66" s="173"/>
      <c r="NTG66" s="173"/>
      <c r="NTH66" s="173"/>
      <c r="NTI66" s="173"/>
      <c r="NTJ66" s="173"/>
      <c r="NTK66" s="173"/>
      <c r="NTL66" s="173"/>
      <c r="NTM66" s="173"/>
      <c r="NTN66" s="173"/>
      <c r="NTO66" s="173"/>
      <c r="NTP66" s="173"/>
      <c r="NTQ66" s="173"/>
      <c r="NTR66" s="173"/>
      <c r="NTS66" s="173"/>
      <c r="NTT66" s="173"/>
      <c r="NTU66" s="173"/>
      <c r="NTV66" s="173"/>
      <c r="NTW66" s="173"/>
      <c r="NTX66" s="173"/>
      <c r="NTY66" s="173"/>
      <c r="NTZ66" s="173"/>
      <c r="NUA66" s="173"/>
      <c r="NUB66" s="173"/>
      <c r="NUC66" s="173"/>
      <c r="NUD66" s="173"/>
      <c r="NUE66" s="173"/>
      <c r="NUF66" s="173"/>
      <c r="NUG66" s="173"/>
      <c r="NUH66" s="173"/>
      <c r="NUI66" s="173"/>
      <c r="NUJ66" s="173"/>
      <c r="NUK66" s="173"/>
      <c r="NUL66" s="173"/>
      <c r="NUM66" s="173"/>
      <c r="NUN66" s="173"/>
      <c r="NUO66" s="173"/>
      <c r="NUP66" s="173"/>
      <c r="NUQ66" s="173"/>
      <c r="NUR66" s="173"/>
      <c r="NUS66" s="173"/>
      <c r="NUT66" s="173"/>
      <c r="NUU66" s="173"/>
      <c r="NUV66" s="173"/>
      <c r="NUW66" s="173"/>
      <c r="NUX66" s="173"/>
      <c r="NUY66" s="173"/>
      <c r="NUZ66" s="173"/>
      <c r="NVA66" s="173"/>
      <c r="NVB66" s="173"/>
      <c r="NVC66" s="173"/>
      <c r="NVD66" s="173"/>
      <c r="NVE66" s="173"/>
      <c r="NVF66" s="173"/>
      <c r="NVG66" s="173"/>
      <c r="NVH66" s="173"/>
      <c r="NVI66" s="173"/>
      <c r="NVJ66" s="173"/>
      <c r="NVK66" s="173"/>
      <c r="NVL66" s="173"/>
      <c r="NVM66" s="173"/>
      <c r="NVN66" s="173"/>
      <c r="NVO66" s="173"/>
      <c r="NVP66" s="173"/>
      <c r="NVQ66" s="173"/>
      <c r="NVR66" s="173"/>
      <c r="NVS66" s="173"/>
      <c r="NVT66" s="173"/>
      <c r="NVU66" s="173"/>
      <c r="NVV66" s="173"/>
      <c r="NVW66" s="173"/>
      <c r="NVX66" s="173"/>
      <c r="NVY66" s="173"/>
      <c r="NVZ66" s="173"/>
      <c r="NWA66" s="173"/>
      <c r="NWB66" s="173"/>
      <c r="NWC66" s="173"/>
      <c r="NWD66" s="173"/>
      <c r="NWE66" s="173"/>
      <c r="NWF66" s="173"/>
      <c r="NWG66" s="173"/>
      <c r="NWH66" s="173"/>
      <c r="NWI66" s="173"/>
      <c r="NWJ66" s="173"/>
      <c r="NWK66" s="173"/>
      <c r="NWL66" s="173"/>
      <c r="NWM66" s="173"/>
      <c r="NWN66" s="173"/>
      <c r="NWO66" s="173"/>
      <c r="NWP66" s="173"/>
      <c r="NWQ66" s="173"/>
      <c r="NWR66" s="173"/>
      <c r="NWS66" s="173"/>
      <c r="NWT66" s="173"/>
      <c r="NWU66" s="173"/>
      <c r="NWV66" s="173"/>
      <c r="NWW66" s="173"/>
      <c r="NWX66" s="173"/>
      <c r="NWY66" s="173"/>
      <c r="NWZ66" s="173"/>
      <c r="NXA66" s="173"/>
      <c r="NXB66" s="173"/>
      <c r="NXC66" s="173"/>
      <c r="NXD66" s="173"/>
      <c r="NXE66" s="173"/>
      <c r="NXF66" s="173"/>
      <c r="NXG66" s="173"/>
      <c r="NXH66" s="173"/>
      <c r="NXI66" s="173"/>
      <c r="NXJ66" s="173"/>
      <c r="NXK66" s="173"/>
      <c r="NXL66" s="173"/>
      <c r="NXM66" s="173"/>
      <c r="NXN66" s="173"/>
      <c r="NXO66" s="173"/>
      <c r="NXP66" s="173"/>
      <c r="NXQ66" s="173"/>
      <c r="NXR66" s="173"/>
      <c r="NXS66" s="173"/>
      <c r="NXT66" s="173"/>
      <c r="NXU66" s="173"/>
      <c r="NXV66" s="173"/>
      <c r="NXW66" s="173"/>
      <c r="NXX66" s="173"/>
      <c r="NXY66" s="173"/>
      <c r="NXZ66" s="173"/>
      <c r="NYA66" s="173"/>
      <c r="NYB66" s="173"/>
      <c r="NYC66" s="173"/>
      <c r="NYD66" s="173"/>
      <c r="NYE66" s="173"/>
      <c r="NYF66" s="173"/>
      <c r="NYG66" s="173"/>
      <c r="NYH66" s="173"/>
      <c r="NYI66" s="173"/>
      <c r="NYJ66" s="173"/>
      <c r="NYK66" s="173"/>
      <c r="NYL66" s="173"/>
      <c r="NYM66" s="173"/>
      <c r="NYN66" s="173"/>
      <c r="NYO66" s="173"/>
      <c r="NYP66" s="173"/>
      <c r="NYQ66" s="173"/>
      <c r="NYR66" s="173"/>
      <c r="NYS66" s="173"/>
      <c r="NYT66" s="173"/>
      <c r="NYU66" s="173"/>
      <c r="NYV66" s="173"/>
      <c r="NYW66" s="173"/>
      <c r="NYX66" s="173"/>
      <c r="NYY66" s="173"/>
      <c r="NYZ66" s="173"/>
      <c r="NZA66" s="173"/>
      <c r="NZB66" s="173"/>
      <c r="NZC66" s="173"/>
      <c r="NZD66" s="173"/>
      <c r="NZE66" s="173"/>
      <c r="NZF66" s="173"/>
      <c r="NZG66" s="173"/>
      <c r="NZH66" s="173"/>
      <c r="NZI66" s="173"/>
      <c r="NZJ66" s="173"/>
      <c r="NZK66" s="173"/>
      <c r="NZL66" s="173"/>
      <c r="NZM66" s="173"/>
      <c r="NZN66" s="173"/>
      <c r="NZO66" s="173"/>
      <c r="NZP66" s="173"/>
      <c r="NZQ66" s="173"/>
      <c r="NZR66" s="173"/>
      <c r="NZS66" s="173"/>
      <c r="NZT66" s="173"/>
      <c r="NZU66" s="173"/>
      <c r="NZV66" s="173"/>
      <c r="NZW66" s="173"/>
      <c r="NZX66" s="173"/>
      <c r="NZY66" s="173"/>
      <c r="NZZ66" s="173"/>
      <c r="OAA66" s="173"/>
      <c r="OAB66" s="173"/>
      <c r="OAC66" s="173"/>
      <c r="OAD66" s="173"/>
      <c r="OAE66" s="173"/>
      <c r="OAF66" s="173"/>
      <c r="OAG66" s="173"/>
      <c r="OAH66" s="173"/>
      <c r="OAI66" s="173"/>
      <c r="OAJ66" s="173"/>
      <c r="OAK66" s="173"/>
      <c r="OAL66" s="173"/>
      <c r="OAM66" s="173"/>
      <c r="OAN66" s="173"/>
      <c r="OAO66" s="173"/>
      <c r="OAP66" s="173"/>
      <c r="OAQ66" s="173"/>
      <c r="OAR66" s="173"/>
      <c r="OAS66" s="173"/>
      <c r="OAT66" s="173"/>
      <c r="OAU66" s="173"/>
      <c r="OAV66" s="173"/>
      <c r="OAW66" s="173"/>
      <c r="OAX66" s="173"/>
      <c r="OAY66" s="173"/>
      <c r="OAZ66" s="173"/>
      <c r="OBA66" s="173"/>
      <c r="OBB66" s="173"/>
      <c r="OBC66" s="173"/>
      <c r="OBD66" s="173"/>
      <c r="OBE66" s="173"/>
      <c r="OBF66" s="173"/>
      <c r="OBG66" s="173"/>
      <c r="OBH66" s="173"/>
      <c r="OBI66" s="173"/>
      <c r="OBJ66" s="173"/>
      <c r="OBK66" s="173"/>
      <c r="OBL66" s="173"/>
      <c r="OBM66" s="173"/>
      <c r="OBN66" s="173"/>
      <c r="OBO66" s="173"/>
      <c r="OBP66" s="173"/>
      <c r="OBQ66" s="173"/>
      <c r="OBR66" s="173"/>
      <c r="OBS66" s="173"/>
      <c r="OBT66" s="173"/>
      <c r="OBU66" s="173"/>
      <c r="OBV66" s="173"/>
      <c r="OBW66" s="173"/>
      <c r="OBX66" s="173"/>
      <c r="OBY66" s="173"/>
      <c r="OBZ66" s="173"/>
      <c r="OCA66" s="173"/>
      <c r="OCB66" s="173"/>
      <c r="OCC66" s="173"/>
      <c r="OCD66" s="173"/>
      <c r="OCE66" s="173"/>
      <c r="OCF66" s="173"/>
      <c r="OCG66" s="173"/>
      <c r="OCH66" s="173"/>
      <c r="OCI66" s="173"/>
      <c r="OCJ66" s="173"/>
      <c r="OCK66" s="173"/>
      <c r="OCL66" s="173"/>
      <c r="OCM66" s="173"/>
      <c r="OCN66" s="173"/>
      <c r="OCO66" s="173"/>
      <c r="OCP66" s="173"/>
      <c r="OCQ66" s="173"/>
      <c r="OCR66" s="173"/>
      <c r="OCS66" s="173"/>
      <c r="OCT66" s="173"/>
      <c r="OCU66" s="173"/>
      <c r="OCV66" s="173"/>
      <c r="OCW66" s="173"/>
      <c r="OCX66" s="173"/>
      <c r="OCY66" s="173"/>
      <c r="OCZ66" s="173"/>
      <c r="ODA66" s="173"/>
      <c r="ODB66" s="173"/>
      <c r="ODC66" s="173"/>
      <c r="ODD66" s="173"/>
      <c r="ODE66" s="173"/>
      <c r="ODF66" s="173"/>
      <c r="ODG66" s="173"/>
      <c r="ODH66" s="173"/>
      <c r="ODI66" s="173"/>
      <c r="ODJ66" s="173"/>
      <c r="ODK66" s="173"/>
      <c r="ODL66" s="173"/>
      <c r="ODM66" s="173"/>
      <c r="ODN66" s="173"/>
      <c r="ODO66" s="173"/>
      <c r="ODP66" s="173"/>
      <c r="ODQ66" s="173"/>
      <c r="ODR66" s="173"/>
      <c r="ODS66" s="173"/>
      <c r="ODT66" s="173"/>
      <c r="ODU66" s="173"/>
      <c r="ODV66" s="173"/>
      <c r="ODW66" s="173"/>
      <c r="ODX66" s="173"/>
      <c r="ODY66" s="173"/>
      <c r="ODZ66" s="173"/>
      <c r="OEA66" s="173"/>
      <c r="OEB66" s="173"/>
      <c r="OEC66" s="173"/>
      <c r="OED66" s="173"/>
      <c r="OEE66" s="173"/>
      <c r="OEF66" s="173"/>
      <c r="OEG66" s="173"/>
      <c r="OEH66" s="173"/>
      <c r="OEI66" s="173"/>
      <c r="OEJ66" s="173"/>
      <c r="OEK66" s="173"/>
      <c r="OEL66" s="173"/>
      <c r="OEM66" s="173"/>
      <c r="OEN66" s="173"/>
      <c r="OEO66" s="173"/>
      <c r="OEP66" s="173"/>
      <c r="OEQ66" s="173"/>
      <c r="OER66" s="173"/>
      <c r="OES66" s="173"/>
      <c r="OET66" s="173"/>
      <c r="OEU66" s="173"/>
      <c r="OEV66" s="173"/>
      <c r="OEW66" s="173"/>
      <c r="OEX66" s="173"/>
      <c r="OEY66" s="173"/>
      <c r="OEZ66" s="173"/>
      <c r="OFA66" s="173"/>
      <c r="OFB66" s="173"/>
      <c r="OFC66" s="173"/>
      <c r="OFD66" s="173"/>
      <c r="OFE66" s="173"/>
      <c r="OFF66" s="173"/>
      <c r="OFG66" s="173"/>
      <c r="OFH66" s="173"/>
      <c r="OFI66" s="173"/>
      <c r="OFJ66" s="173"/>
      <c r="OFK66" s="173"/>
      <c r="OFL66" s="173"/>
      <c r="OFM66" s="173"/>
      <c r="OFN66" s="173"/>
      <c r="OFO66" s="173"/>
      <c r="OFP66" s="173"/>
      <c r="OFQ66" s="173"/>
      <c r="OFR66" s="173"/>
      <c r="OFS66" s="173"/>
      <c r="OFT66" s="173"/>
      <c r="OFU66" s="173"/>
      <c r="OFV66" s="173"/>
      <c r="OFW66" s="173"/>
      <c r="OFX66" s="173"/>
      <c r="OFY66" s="173"/>
      <c r="OFZ66" s="173"/>
      <c r="OGA66" s="173"/>
      <c r="OGB66" s="173"/>
      <c r="OGC66" s="173"/>
      <c r="OGD66" s="173"/>
      <c r="OGE66" s="173"/>
      <c r="OGF66" s="173"/>
      <c r="OGG66" s="173"/>
      <c r="OGH66" s="173"/>
      <c r="OGI66" s="173"/>
      <c r="OGJ66" s="173"/>
      <c r="OGK66" s="173"/>
      <c r="OGL66" s="173"/>
      <c r="OGM66" s="173"/>
      <c r="OGN66" s="173"/>
      <c r="OGO66" s="173"/>
      <c r="OGP66" s="173"/>
      <c r="OGQ66" s="173"/>
      <c r="OGR66" s="173"/>
      <c r="OGS66" s="173"/>
      <c r="OGT66" s="173"/>
      <c r="OGU66" s="173"/>
      <c r="OGV66" s="173"/>
      <c r="OGW66" s="173"/>
      <c r="OGX66" s="173"/>
      <c r="OGY66" s="173"/>
      <c r="OGZ66" s="173"/>
      <c r="OHA66" s="173"/>
      <c r="OHB66" s="173"/>
      <c r="OHC66" s="173"/>
      <c r="OHD66" s="173"/>
      <c r="OHE66" s="173"/>
      <c r="OHF66" s="173"/>
      <c r="OHG66" s="173"/>
      <c r="OHH66" s="173"/>
      <c r="OHI66" s="173"/>
      <c r="OHJ66" s="173"/>
      <c r="OHK66" s="173"/>
      <c r="OHL66" s="173"/>
      <c r="OHM66" s="173"/>
      <c r="OHN66" s="173"/>
      <c r="OHO66" s="173"/>
      <c r="OHP66" s="173"/>
      <c r="OHQ66" s="173"/>
      <c r="OHR66" s="173"/>
      <c r="OHS66" s="173"/>
      <c r="OHT66" s="173"/>
      <c r="OHU66" s="173"/>
      <c r="OHV66" s="173"/>
      <c r="OHW66" s="173"/>
      <c r="OHX66" s="173"/>
      <c r="OHY66" s="173"/>
      <c r="OHZ66" s="173"/>
      <c r="OIA66" s="173"/>
      <c r="OIB66" s="173"/>
      <c r="OIC66" s="173"/>
      <c r="OID66" s="173"/>
      <c r="OIE66" s="173"/>
      <c r="OIF66" s="173"/>
      <c r="OIG66" s="173"/>
      <c r="OIH66" s="173"/>
      <c r="OII66" s="173"/>
      <c r="OIJ66" s="173"/>
      <c r="OIK66" s="173"/>
      <c r="OIL66" s="173"/>
      <c r="OIM66" s="173"/>
      <c r="OIN66" s="173"/>
      <c r="OIO66" s="173"/>
      <c r="OIP66" s="173"/>
      <c r="OIQ66" s="173"/>
      <c r="OIR66" s="173"/>
      <c r="OIS66" s="173"/>
      <c r="OIT66" s="173"/>
      <c r="OIU66" s="173"/>
      <c r="OIV66" s="173"/>
      <c r="OIW66" s="173"/>
      <c r="OIX66" s="173"/>
      <c r="OIY66" s="173"/>
      <c r="OIZ66" s="173"/>
      <c r="OJA66" s="173"/>
      <c r="OJB66" s="173"/>
      <c r="OJC66" s="173"/>
      <c r="OJD66" s="173"/>
      <c r="OJE66" s="173"/>
      <c r="OJF66" s="173"/>
      <c r="OJG66" s="173"/>
      <c r="OJH66" s="173"/>
      <c r="OJI66" s="173"/>
      <c r="OJJ66" s="173"/>
      <c r="OJK66" s="173"/>
      <c r="OJL66" s="173"/>
      <c r="OJM66" s="173"/>
      <c r="OJN66" s="173"/>
      <c r="OJO66" s="173"/>
      <c r="OJP66" s="173"/>
      <c r="OJQ66" s="173"/>
      <c r="OJR66" s="173"/>
      <c r="OJS66" s="173"/>
      <c r="OJT66" s="173"/>
      <c r="OJU66" s="173"/>
      <c r="OJV66" s="173"/>
      <c r="OJW66" s="173"/>
      <c r="OJX66" s="173"/>
      <c r="OJY66" s="173"/>
      <c r="OJZ66" s="173"/>
      <c r="OKA66" s="173"/>
      <c r="OKB66" s="173"/>
      <c r="OKC66" s="173"/>
      <c r="OKD66" s="173"/>
      <c r="OKE66" s="173"/>
      <c r="OKF66" s="173"/>
      <c r="OKG66" s="173"/>
      <c r="OKH66" s="173"/>
      <c r="OKI66" s="173"/>
      <c r="OKJ66" s="173"/>
      <c r="OKK66" s="173"/>
      <c r="OKL66" s="173"/>
      <c r="OKM66" s="173"/>
      <c r="OKN66" s="173"/>
      <c r="OKO66" s="173"/>
      <c r="OKP66" s="173"/>
      <c r="OKQ66" s="173"/>
      <c r="OKR66" s="173"/>
      <c r="OKS66" s="173"/>
      <c r="OKT66" s="173"/>
      <c r="OKU66" s="173"/>
      <c r="OKV66" s="173"/>
      <c r="OKW66" s="173"/>
      <c r="OKX66" s="173"/>
      <c r="OKY66" s="173"/>
      <c r="OKZ66" s="173"/>
      <c r="OLA66" s="173"/>
      <c r="OLB66" s="173"/>
      <c r="OLC66" s="173"/>
      <c r="OLD66" s="173"/>
      <c r="OLE66" s="173"/>
      <c r="OLF66" s="173"/>
      <c r="OLG66" s="173"/>
      <c r="OLH66" s="173"/>
      <c r="OLI66" s="173"/>
      <c r="OLJ66" s="173"/>
      <c r="OLK66" s="173"/>
      <c r="OLL66" s="173"/>
      <c r="OLM66" s="173"/>
      <c r="OLN66" s="173"/>
      <c r="OLO66" s="173"/>
      <c r="OLP66" s="173"/>
      <c r="OLQ66" s="173"/>
      <c r="OLR66" s="173"/>
      <c r="OLS66" s="173"/>
      <c r="OLT66" s="173"/>
      <c r="OLU66" s="173"/>
      <c r="OLV66" s="173"/>
      <c r="OLW66" s="173"/>
      <c r="OLX66" s="173"/>
      <c r="OLY66" s="173"/>
      <c r="OLZ66" s="173"/>
      <c r="OMA66" s="173"/>
      <c r="OMB66" s="173"/>
      <c r="OMC66" s="173"/>
      <c r="OMD66" s="173"/>
      <c r="OME66" s="173"/>
      <c r="OMF66" s="173"/>
      <c r="OMG66" s="173"/>
      <c r="OMH66" s="173"/>
      <c r="OMI66" s="173"/>
      <c r="OMJ66" s="173"/>
      <c r="OMK66" s="173"/>
      <c r="OML66" s="173"/>
      <c r="OMM66" s="173"/>
      <c r="OMN66" s="173"/>
      <c r="OMO66" s="173"/>
      <c r="OMP66" s="173"/>
      <c r="OMQ66" s="173"/>
      <c r="OMR66" s="173"/>
      <c r="OMS66" s="173"/>
      <c r="OMT66" s="173"/>
      <c r="OMU66" s="173"/>
      <c r="OMV66" s="173"/>
      <c r="OMW66" s="173"/>
      <c r="OMX66" s="173"/>
      <c r="OMY66" s="173"/>
      <c r="OMZ66" s="173"/>
      <c r="ONA66" s="173"/>
      <c r="ONB66" s="173"/>
      <c r="ONC66" s="173"/>
      <c r="OND66" s="173"/>
      <c r="ONE66" s="173"/>
      <c r="ONF66" s="173"/>
      <c r="ONG66" s="173"/>
      <c r="ONH66" s="173"/>
      <c r="ONI66" s="173"/>
      <c r="ONJ66" s="173"/>
      <c r="ONK66" s="173"/>
      <c r="ONL66" s="173"/>
      <c r="ONM66" s="173"/>
      <c r="ONN66" s="173"/>
      <c r="ONO66" s="173"/>
      <c r="ONP66" s="173"/>
      <c r="ONQ66" s="173"/>
      <c r="ONR66" s="173"/>
      <c r="ONS66" s="173"/>
      <c r="ONT66" s="173"/>
      <c r="ONU66" s="173"/>
      <c r="ONV66" s="173"/>
      <c r="ONW66" s="173"/>
      <c r="ONX66" s="173"/>
      <c r="ONY66" s="173"/>
      <c r="ONZ66" s="173"/>
      <c r="OOA66" s="173"/>
      <c r="OOB66" s="173"/>
      <c r="OOC66" s="173"/>
      <c r="OOD66" s="173"/>
      <c r="OOE66" s="173"/>
      <c r="OOF66" s="173"/>
      <c r="OOG66" s="173"/>
      <c r="OOH66" s="173"/>
      <c r="OOI66" s="173"/>
      <c r="OOJ66" s="173"/>
      <c r="OOK66" s="173"/>
      <c r="OOL66" s="173"/>
      <c r="OOM66" s="173"/>
      <c r="OON66" s="173"/>
      <c r="OOO66" s="173"/>
      <c r="OOP66" s="173"/>
      <c r="OOQ66" s="173"/>
      <c r="OOR66" s="173"/>
      <c r="OOS66" s="173"/>
      <c r="OOT66" s="173"/>
      <c r="OOU66" s="173"/>
      <c r="OOV66" s="173"/>
      <c r="OOW66" s="173"/>
      <c r="OOX66" s="173"/>
      <c r="OOY66" s="173"/>
      <c r="OOZ66" s="173"/>
      <c r="OPA66" s="173"/>
      <c r="OPB66" s="173"/>
      <c r="OPC66" s="173"/>
      <c r="OPD66" s="173"/>
      <c r="OPE66" s="173"/>
      <c r="OPF66" s="173"/>
      <c r="OPG66" s="173"/>
      <c r="OPH66" s="173"/>
      <c r="OPI66" s="173"/>
      <c r="OPJ66" s="173"/>
      <c r="OPK66" s="173"/>
      <c r="OPL66" s="173"/>
      <c r="OPM66" s="173"/>
      <c r="OPN66" s="173"/>
      <c r="OPO66" s="173"/>
      <c r="OPP66" s="173"/>
      <c r="OPQ66" s="173"/>
      <c r="OPR66" s="173"/>
      <c r="OPS66" s="173"/>
      <c r="OPT66" s="173"/>
      <c r="OPU66" s="173"/>
      <c r="OPV66" s="173"/>
      <c r="OPW66" s="173"/>
      <c r="OPX66" s="173"/>
      <c r="OPY66" s="173"/>
      <c r="OPZ66" s="173"/>
      <c r="OQA66" s="173"/>
      <c r="OQB66" s="173"/>
      <c r="OQC66" s="173"/>
      <c r="OQD66" s="173"/>
      <c r="OQE66" s="173"/>
      <c r="OQF66" s="173"/>
      <c r="OQG66" s="173"/>
      <c r="OQH66" s="173"/>
      <c r="OQI66" s="173"/>
      <c r="OQJ66" s="173"/>
      <c r="OQK66" s="173"/>
      <c r="OQL66" s="173"/>
      <c r="OQM66" s="173"/>
      <c r="OQN66" s="173"/>
      <c r="OQO66" s="173"/>
      <c r="OQP66" s="173"/>
      <c r="OQQ66" s="173"/>
      <c r="OQR66" s="173"/>
      <c r="OQS66" s="173"/>
      <c r="OQT66" s="173"/>
      <c r="OQU66" s="173"/>
      <c r="OQV66" s="173"/>
      <c r="OQW66" s="173"/>
      <c r="OQX66" s="173"/>
      <c r="OQY66" s="173"/>
      <c r="OQZ66" s="173"/>
      <c r="ORA66" s="173"/>
      <c r="ORB66" s="173"/>
      <c r="ORC66" s="173"/>
      <c r="ORD66" s="173"/>
      <c r="ORE66" s="173"/>
      <c r="ORF66" s="173"/>
      <c r="ORG66" s="173"/>
      <c r="ORH66" s="173"/>
      <c r="ORI66" s="173"/>
      <c r="ORJ66" s="173"/>
      <c r="ORK66" s="173"/>
      <c r="ORL66" s="173"/>
      <c r="ORM66" s="173"/>
      <c r="ORN66" s="173"/>
      <c r="ORO66" s="173"/>
      <c r="ORP66" s="173"/>
      <c r="ORQ66" s="173"/>
      <c r="ORR66" s="173"/>
      <c r="ORS66" s="173"/>
      <c r="ORT66" s="173"/>
      <c r="ORU66" s="173"/>
      <c r="ORV66" s="173"/>
      <c r="ORW66" s="173"/>
      <c r="ORX66" s="173"/>
      <c r="ORY66" s="173"/>
      <c r="ORZ66" s="173"/>
      <c r="OSA66" s="173"/>
      <c r="OSB66" s="173"/>
      <c r="OSC66" s="173"/>
      <c r="OSD66" s="173"/>
      <c r="OSE66" s="173"/>
      <c r="OSF66" s="173"/>
      <c r="OSG66" s="173"/>
      <c r="OSH66" s="173"/>
      <c r="OSI66" s="173"/>
      <c r="OSJ66" s="173"/>
      <c r="OSK66" s="173"/>
      <c r="OSL66" s="173"/>
      <c r="OSM66" s="173"/>
      <c r="OSN66" s="173"/>
      <c r="OSO66" s="173"/>
      <c r="OSP66" s="173"/>
      <c r="OSQ66" s="173"/>
      <c r="OSR66" s="173"/>
      <c r="OSS66" s="173"/>
      <c r="OST66" s="173"/>
      <c r="OSU66" s="173"/>
      <c r="OSV66" s="173"/>
      <c r="OSW66" s="173"/>
      <c r="OSX66" s="173"/>
      <c r="OSY66" s="173"/>
      <c r="OSZ66" s="173"/>
      <c r="OTA66" s="173"/>
      <c r="OTB66" s="173"/>
      <c r="OTC66" s="173"/>
      <c r="OTD66" s="173"/>
      <c r="OTE66" s="173"/>
      <c r="OTF66" s="173"/>
      <c r="OTG66" s="173"/>
      <c r="OTH66" s="173"/>
      <c r="OTI66" s="173"/>
      <c r="OTJ66" s="173"/>
      <c r="OTK66" s="173"/>
      <c r="OTL66" s="173"/>
      <c r="OTM66" s="173"/>
      <c r="OTN66" s="173"/>
      <c r="OTO66" s="173"/>
      <c r="OTP66" s="173"/>
      <c r="OTQ66" s="173"/>
      <c r="OTR66" s="173"/>
      <c r="OTS66" s="173"/>
      <c r="OTT66" s="173"/>
      <c r="OTU66" s="173"/>
      <c r="OTV66" s="173"/>
      <c r="OTW66" s="173"/>
      <c r="OTX66" s="173"/>
      <c r="OTY66" s="173"/>
      <c r="OTZ66" s="173"/>
      <c r="OUA66" s="173"/>
      <c r="OUB66" s="173"/>
      <c r="OUC66" s="173"/>
      <c r="OUD66" s="173"/>
      <c r="OUE66" s="173"/>
      <c r="OUF66" s="173"/>
      <c r="OUG66" s="173"/>
      <c r="OUH66" s="173"/>
      <c r="OUI66" s="173"/>
      <c r="OUJ66" s="173"/>
      <c r="OUK66" s="173"/>
      <c r="OUL66" s="173"/>
      <c r="OUM66" s="173"/>
      <c r="OUN66" s="173"/>
      <c r="OUO66" s="173"/>
      <c r="OUP66" s="173"/>
      <c r="OUQ66" s="173"/>
      <c r="OUR66" s="173"/>
      <c r="OUS66" s="173"/>
      <c r="OUT66" s="173"/>
      <c r="OUU66" s="173"/>
      <c r="OUV66" s="173"/>
      <c r="OUW66" s="173"/>
      <c r="OUX66" s="173"/>
      <c r="OUY66" s="173"/>
      <c r="OUZ66" s="173"/>
      <c r="OVA66" s="173"/>
      <c r="OVB66" s="173"/>
      <c r="OVC66" s="173"/>
      <c r="OVD66" s="173"/>
      <c r="OVE66" s="173"/>
      <c r="OVF66" s="173"/>
      <c r="OVG66" s="173"/>
      <c r="OVH66" s="173"/>
      <c r="OVI66" s="173"/>
      <c r="OVJ66" s="173"/>
      <c r="OVK66" s="173"/>
      <c r="OVL66" s="173"/>
      <c r="OVM66" s="173"/>
      <c r="OVN66" s="173"/>
      <c r="OVO66" s="173"/>
      <c r="OVP66" s="173"/>
      <c r="OVQ66" s="173"/>
      <c r="OVR66" s="173"/>
      <c r="OVS66" s="173"/>
      <c r="OVT66" s="173"/>
      <c r="OVU66" s="173"/>
      <c r="OVV66" s="173"/>
      <c r="OVW66" s="173"/>
      <c r="OVX66" s="173"/>
      <c r="OVY66" s="173"/>
      <c r="OVZ66" s="173"/>
      <c r="OWA66" s="173"/>
      <c r="OWB66" s="173"/>
      <c r="OWC66" s="173"/>
      <c r="OWD66" s="173"/>
      <c r="OWE66" s="173"/>
      <c r="OWF66" s="173"/>
      <c r="OWG66" s="173"/>
      <c r="OWH66" s="173"/>
      <c r="OWI66" s="173"/>
      <c r="OWJ66" s="173"/>
      <c r="OWK66" s="173"/>
      <c r="OWL66" s="173"/>
      <c r="OWM66" s="173"/>
      <c r="OWN66" s="173"/>
      <c r="OWO66" s="173"/>
      <c r="OWP66" s="173"/>
      <c r="OWQ66" s="173"/>
      <c r="OWR66" s="173"/>
      <c r="OWS66" s="173"/>
      <c r="OWT66" s="173"/>
      <c r="OWU66" s="173"/>
      <c r="OWV66" s="173"/>
      <c r="OWW66" s="173"/>
      <c r="OWX66" s="173"/>
      <c r="OWY66" s="173"/>
      <c r="OWZ66" s="173"/>
      <c r="OXA66" s="173"/>
      <c r="OXB66" s="173"/>
      <c r="OXC66" s="173"/>
      <c r="OXD66" s="173"/>
      <c r="OXE66" s="173"/>
      <c r="OXF66" s="173"/>
      <c r="OXG66" s="173"/>
      <c r="OXH66" s="173"/>
      <c r="OXI66" s="173"/>
      <c r="OXJ66" s="173"/>
      <c r="OXK66" s="173"/>
      <c r="OXL66" s="173"/>
      <c r="OXM66" s="173"/>
      <c r="OXN66" s="173"/>
      <c r="OXO66" s="173"/>
      <c r="OXP66" s="173"/>
      <c r="OXQ66" s="173"/>
      <c r="OXR66" s="173"/>
      <c r="OXS66" s="173"/>
      <c r="OXT66" s="173"/>
      <c r="OXU66" s="173"/>
      <c r="OXV66" s="173"/>
      <c r="OXW66" s="173"/>
      <c r="OXX66" s="173"/>
      <c r="OXY66" s="173"/>
      <c r="OXZ66" s="173"/>
      <c r="OYA66" s="173"/>
      <c r="OYB66" s="173"/>
      <c r="OYC66" s="173"/>
      <c r="OYD66" s="173"/>
      <c r="OYE66" s="173"/>
      <c r="OYF66" s="173"/>
      <c r="OYG66" s="173"/>
      <c r="OYH66" s="173"/>
      <c r="OYI66" s="173"/>
      <c r="OYJ66" s="173"/>
      <c r="OYK66" s="173"/>
      <c r="OYL66" s="173"/>
      <c r="OYM66" s="173"/>
      <c r="OYN66" s="173"/>
      <c r="OYO66" s="173"/>
      <c r="OYP66" s="173"/>
      <c r="OYQ66" s="173"/>
      <c r="OYR66" s="173"/>
      <c r="OYS66" s="173"/>
      <c r="OYT66" s="173"/>
      <c r="OYU66" s="173"/>
      <c r="OYV66" s="173"/>
      <c r="OYW66" s="173"/>
      <c r="OYX66" s="173"/>
      <c r="OYY66" s="173"/>
      <c r="OYZ66" s="173"/>
      <c r="OZA66" s="173"/>
      <c r="OZB66" s="173"/>
      <c r="OZC66" s="173"/>
      <c r="OZD66" s="173"/>
      <c r="OZE66" s="173"/>
      <c r="OZF66" s="173"/>
      <c r="OZG66" s="173"/>
      <c r="OZH66" s="173"/>
      <c r="OZI66" s="173"/>
      <c r="OZJ66" s="173"/>
      <c r="OZK66" s="173"/>
      <c r="OZL66" s="173"/>
      <c r="OZM66" s="173"/>
      <c r="OZN66" s="173"/>
      <c r="OZO66" s="173"/>
      <c r="OZP66" s="173"/>
      <c r="OZQ66" s="173"/>
      <c r="OZR66" s="173"/>
      <c r="OZS66" s="173"/>
      <c r="OZT66" s="173"/>
      <c r="OZU66" s="173"/>
      <c r="OZV66" s="173"/>
      <c r="OZW66" s="173"/>
      <c r="OZX66" s="173"/>
      <c r="OZY66" s="173"/>
      <c r="OZZ66" s="173"/>
      <c r="PAA66" s="173"/>
      <c r="PAB66" s="173"/>
      <c r="PAC66" s="173"/>
      <c r="PAD66" s="173"/>
      <c r="PAE66" s="173"/>
      <c r="PAF66" s="173"/>
      <c r="PAG66" s="173"/>
      <c r="PAH66" s="173"/>
      <c r="PAI66" s="173"/>
      <c r="PAJ66" s="173"/>
      <c r="PAK66" s="173"/>
      <c r="PAL66" s="173"/>
      <c r="PAM66" s="173"/>
      <c r="PAN66" s="173"/>
      <c r="PAO66" s="173"/>
      <c r="PAP66" s="173"/>
      <c r="PAQ66" s="173"/>
      <c r="PAR66" s="173"/>
      <c r="PAS66" s="173"/>
      <c r="PAT66" s="173"/>
      <c r="PAU66" s="173"/>
      <c r="PAV66" s="173"/>
      <c r="PAW66" s="173"/>
      <c r="PAX66" s="173"/>
      <c r="PAY66" s="173"/>
      <c r="PAZ66" s="173"/>
      <c r="PBA66" s="173"/>
      <c r="PBB66" s="173"/>
      <c r="PBC66" s="173"/>
      <c r="PBD66" s="173"/>
      <c r="PBE66" s="173"/>
      <c r="PBF66" s="173"/>
      <c r="PBG66" s="173"/>
      <c r="PBH66" s="173"/>
      <c r="PBI66" s="173"/>
      <c r="PBJ66" s="173"/>
      <c r="PBK66" s="173"/>
      <c r="PBL66" s="173"/>
      <c r="PBM66" s="173"/>
      <c r="PBN66" s="173"/>
      <c r="PBO66" s="173"/>
      <c r="PBP66" s="173"/>
      <c r="PBQ66" s="173"/>
      <c r="PBR66" s="173"/>
      <c r="PBS66" s="173"/>
      <c r="PBT66" s="173"/>
      <c r="PBU66" s="173"/>
      <c r="PBV66" s="173"/>
      <c r="PBW66" s="173"/>
      <c r="PBX66" s="173"/>
      <c r="PBY66" s="173"/>
      <c r="PBZ66" s="173"/>
      <c r="PCA66" s="173"/>
      <c r="PCB66" s="173"/>
      <c r="PCC66" s="173"/>
      <c r="PCD66" s="173"/>
      <c r="PCE66" s="173"/>
      <c r="PCF66" s="173"/>
      <c r="PCG66" s="173"/>
      <c r="PCH66" s="173"/>
      <c r="PCI66" s="173"/>
      <c r="PCJ66" s="173"/>
      <c r="PCK66" s="173"/>
      <c r="PCL66" s="173"/>
      <c r="PCM66" s="173"/>
      <c r="PCN66" s="173"/>
      <c r="PCO66" s="173"/>
      <c r="PCP66" s="173"/>
      <c r="PCQ66" s="173"/>
      <c r="PCR66" s="173"/>
      <c r="PCS66" s="173"/>
      <c r="PCT66" s="173"/>
      <c r="PCU66" s="173"/>
      <c r="PCV66" s="173"/>
      <c r="PCW66" s="173"/>
      <c r="PCX66" s="173"/>
      <c r="PCY66" s="173"/>
      <c r="PCZ66" s="173"/>
      <c r="PDA66" s="173"/>
      <c r="PDB66" s="173"/>
      <c r="PDC66" s="173"/>
      <c r="PDD66" s="173"/>
      <c r="PDE66" s="173"/>
      <c r="PDF66" s="173"/>
      <c r="PDG66" s="173"/>
      <c r="PDH66" s="173"/>
      <c r="PDI66" s="173"/>
      <c r="PDJ66" s="173"/>
      <c r="PDK66" s="173"/>
      <c r="PDL66" s="173"/>
      <c r="PDM66" s="173"/>
      <c r="PDN66" s="173"/>
      <c r="PDO66" s="173"/>
      <c r="PDP66" s="173"/>
      <c r="PDQ66" s="173"/>
      <c r="PDR66" s="173"/>
      <c r="PDS66" s="173"/>
      <c r="PDT66" s="173"/>
      <c r="PDU66" s="173"/>
      <c r="PDV66" s="173"/>
      <c r="PDW66" s="173"/>
      <c r="PDX66" s="173"/>
      <c r="PDY66" s="173"/>
      <c r="PDZ66" s="173"/>
      <c r="PEA66" s="173"/>
      <c r="PEB66" s="173"/>
      <c r="PEC66" s="173"/>
      <c r="PED66" s="173"/>
      <c r="PEE66" s="173"/>
      <c r="PEF66" s="173"/>
      <c r="PEG66" s="173"/>
      <c r="PEH66" s="173"/>
      <c r="PEI66" s="173"/>
      <c r="PEJ66" s="173"/>
      <c r="PEK66" s="173"/>
      <c r="PEL66" s="173"/>
      <c r="PEM66" s="173"/>
      <c r="PEN66" s="173"/>
      <c r="PEO66" s="173"/>
      <c r="PEP66" s="173"/>
      <c r="PEQ66" s="173"/>
      <c r="PER66" s="173"/>
      <c r="PES66" s="173"/>
      <c r="PET66" s="173"/>
      <c r="PEU66" s="173"/>
      <c r="PEV66" s="173"/>
      <c r="PEW66" s="173"/>
      <c r="PEX66" s="173"/>
      <c r="PEY66" s="173"/>
      <c r="PEZ66" s="173"/>
      <c r="PFA66" s="173"/>
      <c r="PFB66" s="173"/>
      <c r="PFC66" s="173"/>
      <c r="PFD66" s="173"/>
      <c r="PFE66" s="173"/>
      <c r="PFF66" s="173"/>
      <c r="PFG66" s="173"/>
      <c r="PFH66" s="173"/>
      <c r="PFI66" s="173"/>
      <c r="PFJ66" s="173"/>
      <c r="PFK66" s="173"/>
      <c r="PFL66" s="173"/>
      <c r="PFM66" s="173"/>
      <c r="PFN66" s="173"/>
      <c r="PFO66" s="173"/>
      <c r="PFP66" s="173"/>
      <c r="PFQ66" s="173"/>
      <c r="PFR66" s="173"/>
      <c r="PFS66" s="173"/>
      <c r="PFT66" s="173"/>
      <c r="PFU66" s="173"/>
      <c r="PFV66" s="173"/>
      <c r="PFW66" s="173"/>
      <c r="PFX66" s="173"/>
      <c r="PFY66" s="173"/>
      <c r="PFZ66" s="173"/>
      <c r="PGA66" s="173"/>
      <c r="PGB66" s="173"/>
      <c r="PGC66" s="173"/>
      <c r="PGD66" s="173"/>
      <c r="PGE66" s="173"/>
      <c r="PGF66" s="173"/>
      <c r="PGG66" s="173"/>
      <c r="PGH66" s="173"/>
      <c r="PGI66" s="173"/>
      <c r="PGJ66" s="173"/>
      <c r="PGK66" s="173"/>
      <c r="PGL66" s="173"/>
      <c r="PGM66" s="173"/>
      <c r="PGN66" s="173"/>
      <c r="PGO66" s="173"/>
      <c r="PGP66" s="173"/>
      <c r="PGQ66" s="173"/>
      <c r="PGR66" s="173"/>
      <c r="PGS66" s="173"/>
      <c r="PGT66" s="173"/>
      <c r="PGU66" s="173"/>
      <c r="PGV66" s="173"/>
      <c r="PGW66" s="173"/>
      <c r="PGX66" s="173"/>
      <c r="PGY66" s="173"/>
      <c r="PGZ66" s="173"/>
      <c r="PHA66" s="173"/>
      <c r="PHB66" s="173"/>
      <c r="PHC66" s="173"/>
      <c r="PHD66" s="173"/>
      <c r="PHE66" s="173"/>
      <c r="PHF66" s="173"/>
      <c r="PHG66" s="173"/>
      <c r="PHH66" s="173"/>
      <c r="PHI66" s="173"/>
      <c r="PHJ66" s="173"/>
      <c r="PHK66" s="173"/>
      <c r="PHL66" s="173"/>
      <c r="PHM66" s="173"/>
      <c r="PHN66" s="173"/>
      <c r="PHO66" s="173"/>
      <c r="PHP66" s="173"/>
      <c r="PHQ66" s="173"/>
      <c r="PHR66" s="173"/>
      <c r="PHS66" s="173"/>
      <c r="PHT66" s="173"/>
      <c r="PHU66" s="173"/>
      <c r="PHV66" s="173"/>
      <c r="PHW66" s="173"/>
      <c r="PHX66" s="173"/>
      <c r="PHY66" s="173"/>
      <c r="PHZ66" s="173"/>
      <c r="PIA66" s="173"/>
      <c r="PIB66" s="173"/>
      <c r="PIC66" s="173"/>
      <c r="PID66" s="173"/>
      <c r="PIE66" s="173"/>
      <c r="PIF66" s="173"/>
      <c r="PIG66" s="173"/>
      <c r="PIH66" s="173"/>
      <c r="PII66" s="173"/>
      <c r="PIJ66" s="173"/>
      <c r="PIK66" s="173"/>
      <c r="PIL66" s="173"/>
      <c r="PIM66" s="173"/>
      <c r="PIN66" s="173"/>
      <c r="PIO66" s="173"/>
      <c r="PIP66" s="173"/>
      <c r="PIQ66" s="173"/>
      <c r="PIR66" s="173"/>
      <c r="PIS66" s="173"/>
      <c r="PIT66" s="173"/>
      <c r="PIU66" s="173"/>
      <c r="PIV66" s="173"/>
      <c r="PIW66" s="173"/>
      <c r="PIX66" s="173"/>
      <c r="PIY66" s="173"/>
      <c r="PIZ66" s="173"/>
      <c r="PJA66" s="173"/>
      <c r="PJB66" s="173"/>
      <c r="PJC66" s="173"/>
      <c r="PJD66" s="173"/>
      <c r="PJE66" s="173"/>
      <c r="PJF66" s="173"/>
      <c r="PJG66" s="173"/>
      <c r="PJH66" s="173"/>
      <c r="PJI66" s="173"/>
      <c r="PJJ66" s="173"/>
      <c r="PJK66" s="173"/>
      <c r="PJL66" s="173"/>
      <c r="PJM66" s="173"/>
      <c r="PJN66" s="173"/>
      <c r="PJO66" s="173"/>
      <c r="PJP66" s="173"/>
      <c r="PJQ66" s="173"/>
      <c r="PJR66" s="173"/>
      <c r="PJS66" s="173"/>
      <c r="PJT66" s="173"/>
      <c r="PJU66" s="173"/>
      <c r="PJV66" s="173"/>
      <c r="PJW66" s="173"/>
      <c r="PJX66" s="173"/>
      <c r="PJY66" s="173"/>
      <c r="PJZ66" s="173"/>
      <c r="PKA66" s="173"/>
      <c r="PKB66" s="173"/>
      <c r="PKC66" s="173"/>
      <c r="PKD66" s="173"/>
      <c r="PKE66" s="173"/>
      <c r="PKF66" s="173"/>
      <c r="PKG66" s="173"/>
      <c r="PKH66" s="173"/>
      <c r="PKI66" s="173"/>
      <c r="PKJ66" s="173"/>
      <c r="PKK66" s="173"/>
      <c r="PKL66" s="173"/>
      <c r="PKM66" s="173"/>
      <c r="PKN66" s="173"/>
      <c r="PKO66" s="173"/>
      <c r="PKP66" s="173"/>
      <c r="PKQ66" s="173"/>
      <c r="PKR66" s="173"/>
      <c r="PKS66" s="173"/>
      <c r="PKT66" s="173"/>
      <c r="PKU66" s="173"/>
      <c r="PKV66" s="173"/>
      <c r="PKW66" s="173"/>
      <c r="PKX66" s="173"/>
      <c r="PKY66" s="173"/>
      <c r="PKZ66" s="173"/>
      <c r="PLA66" s="173"/>
      <c r="PLB66" s="173"/>
      <c r="PLC66" s="173"/>
      <c r="PLD66" s="173"/>
      <c r="PLE66" s="173"/>
      <c r="PLF66" s="173"/>
      <c r="PLG66" s="173"/>
      <c r="PLH66" s="173"/>
      <c r="PLI66" s="173"/>
      <c r="PLJ66" s="173"/>
      <c r="PLK66" s="173"/>
      <c r="PLL66" s="173"/>
      <c r="PLM66" s="173"/>
      <c r="PLN66" s="173"/>
      <c r="PLO66" s="173"/>
      <c r="PLP66" s="173"/>
      <c r="PLQ66" s="173"/>
      <c r="PLR66" s="173"/>
      <c r="PLS66" s="173"/>
      <c r="PLT66" s="173"/>
      <c r="PLU66" s="173"/>
      <c r="PLV66" s="173"/>
      <c r="PLW66" s="173"/>
      <c r="PLX66" s="173"/>
      <c r="PLY66" s="173"/>
      <c r="PLZ66" s="173"/>
      <c r="PMA66" s="173"/>
      <c r="PMB66" s="173"/>
      <c r="PMC66" s="173"/>
      <c r="PMD66" s="173"/>
      <c r="PME66" s="173"/>
      <c r="PMF66" s="173"/>
      <c r="PMG66" s="173"/>
      <c r="PMH66" s="173"/>
      <c r="PMI66" s="173"/>
      <c r="PMJ66" s="173"/>
      <c r="PMK66" s="173"/>
      <c r="PML66" s="173"/>
      <c r="PMM66" s="173"/>
      <c r="PMN66" s="173"/>
      <c r="PMO66" s="173"/>
      <c r="PMP66" s="173"/>
      <c r="PMQ66" s="173"/>
      <c r="PMR66" s="173"/>
      <c r="PMS66" s="173"/>
      <c r="PMT66" s="173"/>
      <c r="PMU66" s="173"/>
      <c r="PMV66" s="173"/>
      <c r="PMW66" s="173"/>
      <c r="PMX66" s="173"/>
      <c r="PMY66" s="173"/>
      <c r="PMZ66" s="173"/>
      <c r="PNA66" s="173"/>
      <c r="PNB66" s="173"/>
      <c r="PNC66" s="173"/>
      <c r="PND66" s="173"/>
      <c r="PNE66" s="173"/>
      <c r="PNF66" s="173"/>
      <c r="PNG66" s="173"/>
      <c r="PNH66" s="173"/>
      <c r="PNI66" s="173"/>
      <c r="PNJ66" s="173"/>
      <c r="PNK66" s="173"/>
      <c r="PNL66" s="173"/>
      <c r="PNM66" s="173"/>
      <c r="PNN66" s="173"/>
      <c r="PNO66" s="173"/>
      <c r="PNP66" s="173"/>
      <c r="PNQ66" s="173"/>
      <c r="PNR66" s="173"/>
      <c r="PNS66" s="173"/>
      <c r="PNT66" s="173"/>
      <c r="PNU66" s="173"/>
      <c r="PNV66" s="173"/>
      <c r="PNW66" s="173"/>
      <c r="PNX66" s="173"/>
      <c r="PNY66" s="173"/>
      <c r="PNZ66" s="173"/>
      <c r="POA66" s="173"/>
      <c r="POB66" s="173"/>
      <c r="POC66" s="173"/>
      <c r="POD66" s="173"/>
      <c r="POE66" s="173"/>
      <c r="POF66" s="173"/>
      <c r="POG66" s="173"/>
      <c r="POH66" s="173"/>
      <c r="POI66" s="173"/>
      <c r="POJ66" s="173"/>
      <c r="POK66" s="173"/>
      <c r="POL66" s="173"/>
      <c r="POM66" s="173"/>
      <c r="PON66" s="173"/>
      <c r="POO66" s="173"/>
      <c r="POP66" s="173"/>
      <c r="POQ66" s="173"/>
      <c r="POR66" s="173"/>
      <c r="POS66" s="173"/>
      <c r="POT66" s="173"/>
      <c r="POU66" s="173"/>
      <c r="POV66" s="173"/>
      <c r="POW66" s="173"/>
      <c r="POX66" s="173"/>
      <c r="POY66" s="173"/>
      <c r="POZ66" s="173"/>
      <c r="PPA66" s="173"/>
      <c r="PPB66" s="173"/>
      <c r="PPC66" s="173"/>
      <c r="PPD66" s="173"/>
      <c r="PPE66" s="173"/>
      <c r="PPF66" s="173"/>
      <c r="PPG66" s="173"/>
      <c r="PPH66" s="173"/>
      <c r="PPI66" s="173"/>
      <c r="PPJ66" s="173"/>
      <c r="PPK66" s="173"/>
      <c r="PPL66" s="173"/>
      <c r="PPM66" s="173"/>
      <c r="PPN66" s="173"/>
      <c r="PPO66" s="173"/>
      <c r="PPP66" s="173"/>
      <c r="PPQ66" s="173"/>
      <c r="PPR66" s="173"/>
      <c r="PPS66" s="173"/>
      <c r="PPT66" s="173"/>
      <c r="PPU66" s="173"/>
      <c r="PPV66" s="173"/>
      <c r="PPW66" s="173"/>
      <c r="PPX66" s="173"/>
      <c r="PPY66" s="173"/>
      <c r="PPZ66" s="173"/>
      <c r="PQA66" s="173"/>
      <c r="PQB66" s="173"/>
      <c r="PQC66" s="173"/>
      <c r="PQD66" s="173"/>
      <c r="PQE66" s="173"/>
      <c r="PQF66" s="173"/>
      <c r="PQG66" s="173"/>
      <c r="PQH66" s="173"/>
      <c r="PQI66" s="173"/>
      <c r="PQJ66" s="173"/>
      <c r="PQK66" s="173"/>
      <c r="PQL66" s="173"/>
      <c r="PQM66" s="173"/>
      <c r="PQN66" s="173"/>
      <c r="PQO66" s="173"/>
      <c r="PQP66" s="173"/>
      <c r="PQQ66" s="173"/>
      <c r="PQR66" s="173"/>
      <c r="PQS66" s="173"/>
      <c r="PQT66" s="173"/>
      <c r="PQU66" s="173"/>
      <c r="PQV66" s="173"/>
      <c r="PQW66" s="173"/>
      <c r="PQX66" s="173"/>
      <c r="PQY66" s="173"/>
      <c r="PQZ66" s="173"/>
      <c r="PRA66" s="173"/>
      <c r="PRB66" s="173"/>
      <c r="PRC66" s="173"/>
      <c r="PRD66" s="173"/>
      <c r="PRE66" s="173"/>
      <c r="PRF66" s="173"/>
      <c r="PRG66" s="173"/>
      <c r="PRH66" s="173"/>
      <c r="PRI66" s="173"/>
      <c r="PRJ66" s="173"/>
      <c r="PRK66" s="173"/>
      <c r="PRL66" s="173"/>
      <c r="PRM66" s="173"/>
      <c r="PRN66" s="173"/>
      <c r="PRO66" s="173"/>
      <c r="PRP66" s="173"/>
      <c r="PRQ66" s="173"/>
      <c r="PRR66" s="173"/>
      <c r="PRS66" s="173"/>
      <c r="PRT66" s="173"/>
      <c r="PRU66" s="173"/>
      <c r="PRV66" s="173"/>
      <c r="PRW66" s="173"/>
      <c r="PRX66" s="173"/>
      <c r="PRY66" s="173"/>
      <c r="PRZ66" s="173"/>
      <c r="PSA66" s="173"/>
      <c r="PSB66" s="173"/>
      <c r="PSC66" s="173"/>
      <c r="PSD66" s="173"/>
      <c r="PSE66" s="173"/>
      <c r="PSF66" s="173"/>
      <c r="PSG66" s="173"/>
      <c r="PSH66" s="173"/>
      <c r="PSI66" s="173"/>
      <c r="PSJ66" s="173"/>
      <c r="PSK66" s="173"/>
      <c r="PSL66" s="173"/>
      <c r="PSM66" s="173"/>
      <c r="PSN66" s="173"/>
      <c r="PSO66" s="173"/>
      <c r="PSP66" s="173"/>
      <c r="PSQ66" s="173"/>
      <c r="PSR66" s="173"/>
      <c r="PSS66" s="173"/>
      <c r="PST66" s="173"/>
      <c r="PSU66" s="173"/>
      <c r="PSV66" s="173"/>
      <c r="PSW66" s="173"/>
      <c r="PSX66" s="173"/>
      <c r="PSY66" s="173"/>
      <c r="PSZ66" s="173"/>
      <c r="PTA66" s="173"/>
      <c r="PTB66" s="173"/>
      <c r="PTC66" s="173"/>
      <c r="PTD66" s="173"/>
      <c r="PTE66" s="173"/>
      <c r="PTF66" s="173"/>
      <c r="PTG66" s="173"/>
      <c r="PTH66" s="173"/>
      <c r="PTI66" s="173"/>
      <c r="PTJ66" s="173"/>
      <c r="PTK66" s="173"/>
      <c r="PTL66" s="173"/>
      <c r="PTM66" s="173"/>
      <c r="PTN66" s="173"/>
      <c r="PTO66" s="173"/>
      <c r="PTP66" s="173"/>
      <c r="PTQ66" s="173"/>
      <c r="PTR66" s="173"/>
      <c r="PTS66" s="173"/>
      <c r="PTT66" s="173"/>
      <c r="PTU66" s="173"/>
      <c r="PTV66" s="173"/>
      <c r="PTW66" s="173"/>
      <c r="PTX66" s="173"/>
      <c r="PTY66" s="173"/>
      <c r="PTZ66" s="173"/>
      <c r="PUA66" s="173"/>
      <c r="PUB66" s="173"/>
      <c r="PUC66" s="173"/>
      <c r="PUD66" s="173"/>
      <c r="PUE66" s="173"/>
      <c r="PUF66" s="173"/>
      <c r="PUG66" s="173"/>
      <c r="PUH66" s="173"/>
      <c r="PUI66" s="173"/>
      <c r="PUJ66" s="173"/>
      <c r="PUK66" s="173"/>
      <c r="PUL66" s="173"/>
      <c r="PUM66" s="173"/>
      <c r="PUN66" s="173"/>
      <c r="PUO66" s="173"/>
      <c r="PUP66" s="173"/>
      <c r="PUQ66" s="173"/>
      <c r="PUR66" s="173"/>
      <c r="PUS66" s="173"/>
      <c r="PUT66" s="173"/>
      <c r="PUU66" s="173"/>
      <c r="PUV66" s="173"/>
      <c r="PUW66" s="173"/>
      <c r="PUX66" s="173"/>
      <c r="PUY66" s="173"/>
      <c r="PUZ66" s="173"/>
      <c r="PVA66" s="173"/>
      <c r="PVB66" s="173"/>
      <c r="PVC66" s="173"/>
      <c r="PVD66" s="173"/>
      <c r="PVE66" s="173"/>
      <c r="PVF66" s="173"/>
      <c r="PVG66" s="173"/>
      <c r="PVH66" s="173"/>
      <c r="PVI66" s="173"/>
      <c r="PVJ66" s="173"/>
      <c r="PVK66" s="173"/>
      <c r="PVL66" s="173"/>
      <c r="PVM66" s="173"/>
      <c r="PVN66" s="173"/>
      <c r="PVO66" s="173"/>
      <c r="PVP66" s="173"/>
      <c r="PVQ66" s="173"/>
      <c r="PVR66" s="173"/>
      <c r="PVS66" s="173"/>
      <c r="PVT66" s="173"/>
      <c r="PVU66" s="173"/>
      <c r="PVV66" s="173"/>
      <c r="PVW66" s="173"/>
      <c r="PVX66" s="173"/>
      <c r="PVY66" s="173"/>
      <c r="PVZ66" s="173"/>
      <c r="PWA66" s="173"/>
      <c r="PWB66" s="173"/>
      <c r="PWC66" s="173"/>
      <c r="PWD66" s="173"/>
      <c r="PWE66" s="173"/>
      <c r="PWF66" s="173"/>
      <c r="PWG66" s="173"/>
      <c r="PWH66" s="173"/>
      <c r="PWI66" s="173"/>
      <c r="PWJ66" s="173"/>
      <c r="PWK66" s="173"/>
      <c r="PWL66" s="173"/>
      <c r="PWM66" s="173"/>
      <c r="PWN66" s="173"/>
      <c r="PWO66" s="173"/>
      <c r="PWP66" s="173"/>
      <c r="PWQ66" s="173"/>
      <c r="PWR66" s="173"/>
      <c r="PWS66" s="173"/>
      <c r="PWT66" s="173"/>
      <c r="PWU66" s="173"/>
      <c r="PWV66" s="173"/>
      <c r="PWW66" s="173"/>
      <c r="PWX66" s="173"/>
      <c r="PWY66" s="173"/>
      <c r="PWZ66" s="173"/>
      <c r="PXA66" s="173"/>
      <c r="PXB66" s="173"/>
      <c r="PXC66" s="173"/>
      <c r="PXD66" s="173"/>
      <c r="PXE66" s="173"/>
      <c r="PXF66" s="173"/>
      <c r="PXG66" s="173"/>
      <c r="PXH66" s="173"/>
      <c r="PXI66" s="173"/>
      <c r="PXJ66" s="173"/>
      <c r="PXK66" s="173"/>
      <c r="PXL66" s="173"/>
      <c r="PXM66" s="173"/>
      <c r="PXN66" s="173"/>
      <c r="PXO66" s="173"/>
      <c r="PXP66" s="173"/>
      <c r="PXQ66" s="173"/>
      <c r="PXR66" s="173"/>
      <c r="PXS66" s="173"/>
      <c r="PXT66" s="173"/>
      <c r="PXU66" s="173"/>
      <c r="PXV66" s="173"/>
      <c r="PXW66" s="173"/>
      <c r="PXX66" s="173"/>
      <c r="PXY66" s="173"/>
      <c r="PXZ66" s="173"/>
      <c r="PYA66" s="173"/>
      <c r="PYB66" s="173"/>
      <c r="PYC66" s="173"/>
      <c r="PYD66" s="173"/>
      <c r="PYE66" s="173"/>
      <c r="PYF66" s="173"/>
      <c r="PYG66" s="173"/>
      <c r="PYH66" s="173"/>
      <c r="PYI66" s="173"/>
      <c r="PYJ66" s="173"/>
      <c r="PYK66" s="173"/>
      <c r="PYL66" s="173"/>
      <c r="PYM66" s="173"/>
      <c r="PYN66" s="173"/>
      <c r="PYO66" s="173"/>
      <c r="PYP66" s="173"/>
      <c r="PYQ66" s="173"/>
      <c r="PYR66" s="173"/>
      <c r="PYS66" s="173"/>
      <c r="PYT66" s="173"/>
      <c r="PYU66" s="173"/>
      <c r="PYV66" s="173"/>
      <c r="PYW66" s="173"/>
      <c r="PYX66" s="173"/>
      <c r="PYY66" s="173"/>
      <c r="PYZ66" s="173"/>
      <c r="PZA66" s="173"/>
      <c r="PZB66" s="173"/>
      <c r="PZC66" s="173"/>
      <c r="PZD66" s="173"/>
      <c r="PZE66" s="173"/>
      <c r="PZF66" s="173"/>
      <c r="PZG66" s="173"/>
      <c r="PZH66" s="173"/>
      <c r="PZI66" s="173"/>
      <c r="PZJ66" s="173"/>
      <c r="PZK66" s="173"/>
      <c r="PZL66" s="173"/>
      <c r="PZM66" s="173"/>
      <c r="PZN66" s="173"/>
      <c r="PZO66" s="173"/>
      <c r="PZP66" s="173"/>
      <c r="PZQ66" s="173"/>
      <c r="PZR66" s="173"/>
      <c r="PZS66" s="173"/>
      <c r="PZT66" s="173"/>
      <c r="PZU66" s="173"/>
      <c r="PZV66" s="173"/>
      <c r="PZW66" s="173"/>
      <c r="PZX66" s="173"/>
      <c r="PZY66" s="173"/>
      <c r="PZZ66" s="173"/>
      <c r="QAA66" s="173"/>
      <c r="QAB66" s="173"/>
      <c r="QAC66" s="173"/>
      <c r="QAD66" s="173"/>
      <c r="QAE66" s="173"/>
      <c r="QAF66" s="173"/>
      <c r="QAG66" s="173"/>
      <c r="QAH66" s="173"/>
      <c r="QAI66" s="173"/>
      <c r="QAJ66" s="173"/>
      <c r="QAK66" s="173"/>
      <c r="QAL66" s="173"/>
      <c r="QAM66" s="173"/>
      <c r="QAN66" s="173"/>
      <c r="QAO66" s="173"/>
      <c r="QAP66" s="173"/>
      <c r="QAQ66" s="173"/>
      <c r="QAR66" s="173"/>
      <c r="QAS66" s="173"/>
      <c r="QAT66" s="173"/>
      <c r="QAU66" s="173"/>
      <c r="QAV66" s="173"/>
      <c r="QAW66" s="173"/>
      <c r="QAX66" s="173"/>
      <c r="QAY66" s="173"/>
      <c r="QAZ66" s="173"/>
      <c r="QBA66" s="173"/>
      <c r="QBB66" s="173"/>
      <c r="QBC66" s="173"/>
      <c r="QBD66" s="173"/>
      <c r="QBE66" s="173"/>
      <c r="QBF66" s="173"/>
      <c r="QBG66" s="173"/>
      <c r="QBH66" s="173"/>
      <c r="QBI66" s="173"/>
      <c r="QBJ66" s="173"/>
      <c r="QBK66" s="173"/>
      <c r="QBL66" s="173"/>
      <c r="QBM66" s="173"/>
      <c r="QBN66" s="173"/>
      <c r="QBO66" s="173"/>
      <c r="QBP66" s="173"/>
      <c r="QBQ66" s="173"/>
      <c r="QBR66" s="173"/>
      <c r="QBS66" s="173"/>
      <c r="QBT66" s="173"/>
      <c r="QBU66" s="173"/>
      <c r="QBV66" s="173"/>
      <c r="QBW66" s="173"/>
      <c r="QBX66" s="173"/>
      <c r="QBY66" s="173"/>
      <c r="QBZ66" s="173"/>
      <c r="QCA66" s="173"/>
      <c r="QCB66" s="173"/>
      <c r="QCC66" s="173"/>
      <c r="QCD66" s="173"/>
      <c r="QCE66" s="173"/>
      <c r="QCF66" s="173"/>
      <c r="QCG66" s="173"/>
      <c r="QCH66" s="173"/>
      <c r="QCI66" s="173"/>
      <c r="QCJ66" s="173"/>
      <c r="QCK66" s="173"/>
      <c r="QCL66" s="173"/>
      <c r="QCM66" s="173"/>
      <c r="QCN66" s="173"/>
      <c r="QCO66" s="173"/>
      <c r="QCP66" s="173"/>
      <c r="QCQ66" s="173"/>
      <c r="QCR66" s="173"/>
      <c r="QCS66" s="173"/>
      <c r="QCT66" s="173"/>
      <c r="QCU66" s="173"/>
      <c r="QCV66" s="173"/>
      <c r="QCW66" s="173"/>
      <c r="QCX66" s="173"/>
      <c r="QCY66" s="173"/>
      <c r="QCZ66" s="173"/>
      <c r="QDA66" s="173"/>
      <c r="QDB66" s="173"/>
      <c r="QDC66" s="173"/>
      <c r="QDD66" s="173"/>
      <c r="QDE66" s="173"/>
      <c r="QDF66" s="173"/>
      <c r="QDG66" s="173"/>
      <c r="QDH66" s="173"/>
      <c r="QDI66" s="173"/>
      <c r="QDJ66" s="173"/>
      <c r="QDK66" s="173"/>
      <c r="QDL66" s="173"/>
      <c r="QDM66" s="173"/>
      <c r="QDN66" s="173"/>
      <c r="QDO66" s="173"/>
      <c r="QDP66" s="173"/>
      <c r="QDQ66" s="173"/>
      <c r="QDR66" s="173"/>
      <c r="QDS66" s="173"/>
      <c r="QDT66" s="173"/>
      <c r="QDU66" s="173"/>
      <c r="QDV66" s="173"/>
      <c r="QDW66" s="173"/>
      <c r="QDX66" s="173"/>
      <c r="QDY66" s="173"/>
      <c r="QDZ66" s="173"/>
      <c r="QEA66" s="173"/>
      <c r="QEB66" s="173"/>
      <c r="QEC66" s="173"/>
      <c r="QED66" s="173"/>
      <c r="QEE66" s="173"/>
      <c r="QEF66" s="173"/>
      <c r="QEG66" s="173"/>
      <c r="QEH66" s="173"/>
      <c r="QEI66" s="173"/>
      <c r="QEJ66" s="173"/>
      <c r="QEK66" s="173"/>
      <c r="QEL66" s="173"/>
      <c r="QEM66" s="173"/>
      <c r="QEN66" s="173"/>
      <c r="QEO66" s="173"/>
      <c r="QEP66" s="173"/>
      <c r="QEQ66" s="173"/>
      <c r="QER66" s="173"/>
      <c r="QES66" s="173"/>
      <c r="QET66" s="173"/>
      <c r="QEU66" s="173"/>
      <c r="QEV66" s="173"/>
      <c r="QEW66" s="173"/>
      <c r="QEX66" s="173"/>
      <c r="QEY66" s="173"/>
      <c r="QEZ66" s="173"/>
      <c r="QFA66" s="173"/>
      <c r="QFB66" s="173"/>
      <c r="QFC66" s="173"/>
      <c r="QFD66" s="173"/>
      <c r="QFE66" s="173"/>
      <c r="QFF66" s="173"/>
      <c r="QFG66" s="173"/>
      <c r="QFH66" s="173"/>
      <c r="QFI66" s="173"/>
      <c r="QFJ66" s="173"/>
      <c r="QFK66" s="173"/>
      <c r="QFL66" s="173"/>
      <c r="QFM66" s="173"/>
      <c r="QFN66" s="173"/>
      <c r="QFO66" s="173"/>
      <c r="QFP66" s="173"/>
      <c r="QFQ66" s="173"/>
      <c r="QFR66" s="173"/>
      <c r="QFS66" s="173"/>
      <c r="QFT66" s="173"/>
      <c r="QFU66" s="173"/>
      <c r="QFV66" s="173"/>
      <c r="QFW66" s="173"/>
      <c r="QFX66" s="173"/>
      <c r="QFY66" s="173"/>
      <c r="QFZ66" s="173"/>
      <c r="QGA66" s="173"/>
      <c r="QGB66" s="173"/>
      <c r="QGC66" s="173"/>
      <c r="QGD66" s="173"/>
      <c r="QGE66" s="173"/>
      <c r="QGF66" s="173"/>
      <c r="QGG66" s="173"/>
      <c r="QGH66" s="173"/>
      <c r="QGI66" s="173"/>
      <c r="QGJ66" s="173"/>
      <c r="QGK66" s="173"/>
      <c r="QGL66" s="173"/>
      <c r="QGM66" s="173"/>
      <c r="QGN66" s="173"/>
      <c r="QGO66" s="173"/>
      <c r="QGP66" s="173"/>
      <c r="QGQ66" s="173"/>
      <c r="QGR66" s="173"/>
      <c r="QGS66" s="173"/>
      <c r="QGT66" s="173"/>
      <c r="QGU66" s="173"/>
      <c r="QGV66" s="173"/>
      <c r="QGW66" s="173"/>
      <c r="QGX66" s="173"/>
      <c r="QGY66" s="173"/>
      <c r="QGZ66" s="173"/>
      <c r="QHA66" s="173"/>
      <c r="QHB66" s="173"/>
      <c r="QHC66" s="173"/>
      <c r="QHD66" s="173"/>
      <c r="QHE66" s="173"/>
      <c r="QHF66" s="173"/>
      <c r="QHG66" s="173"/>
      <c r="QHH66" s="173"/>
      <c r="QHI66" s="173"/>
      <c r="QHJ66" s="173"/>
      <c r="QHK66" s="173"/>
      <c r="QHL66" s="173"/>
      <c r="QHM66" s="173"/>
      <c r="QHN66" s="173"/>
      <c r="QHO66" s="173"/>
      <c r="QHP66" s="173"/>
      <c r="QHQ66" s="173"/>
      <c r="QHR66" s="173"/>
      <c r="QHS66" s="173"/>
      <c r="QHT66" s="173"/>
      <c r="QHU66" s="173"/>
      <c r="QHV66" s="173"/>
      <c r="QHW66" s="173"/>
      <c r="QHX66" s="173"/>
      <c r="QHY66" s="173"/>
      <c r="QHZ66" s="173"/>
      <c r="QIA66" s="173"/>
      <c r="QIB66" s="173"/>
      <c r="QIC66" s="173"/>
      <c r="QID66" s="173"/>
      <c r="QIE66" s="173"/>
      <c r="QIF66" s="173"/>
      <c r="QIG66" s="173"/>
      <c r="QIH66" s="173"/>
      <c r="QII66" s="173"/>
      <c r="QIJ66" s="173"/>
      <c r="QIK66" s="173"/>
      <c r="QIL66" s="173"/>
      <c r="QIM66" s="173"/>
      <c r="QIN66" s="173"/>
      <c r="QIO66" s="173"/>
      <c r="QIP66" s="173"/>
      <c r="QIQ66" s="173"/>
      <c r="QIR66" s="173"/>
      <c r="QIS66" s="173"/>
      <c r="QIT66" s="173"/>
      <c r="QIU66" s="173"/>
      <c r="QIV66" s="173"/>
      <c r="QIW66" s="173"/>
      <c r="QIX66" s="173"/>
      <c r="QIY66" s="173"/>
      <c r="QIZ66" s="173"/>
      <c r="QJA66" s="173"/>
      <c r="QJB66" s="173"/>
      <c r="QJC66" s="173"/>
      <c r="QJD66" s="173"/>
      <c r="QJE66" s="173"/>
      <c r="QJF66" s="173"/>
      <c r="QJG66" s="173"/>
      <c r="QJH66" s="173"/>
      <c r="QJI66" s="173"/>
      <c r="QJJ66" s="173"/>
      <c r="QJK66" s="173"/>
      <c r="QJL66" s="173"/>
      <c r="QJM66" s="173"/>
      <c r="QJN66" s="173"/>
      <c r="QJO66" s="173"/>
      <c r="QJP66" s="173"/>
      <c r="QJQ66" s="173"/>
      <c r="QJR66" s="173"/>
      <c r="QJS66" s="173"/>
      <c r="QJT66" s="173"/>
      <c r="QJU66" s="173"/>
      <c r="QJV66" s="173"/>
      <c r="QJW66" s="173"/>
      <c r="QJX66" s="173"/>
      <c r="QJY66" s="173"/>
      <c r="QJZ66" s="173"/>
      <c r="QKA66" s="173"/>
      <c r="QKB66" s="173"/>
      <c r="QKC66" s="173"/>
      <c r="QKD66" s="173"/>
      <c r="QKE66" s="173"/>
      <c r="QKF66" s="173"/>
      <c r="QKG66" s="173"/>
      <c r="QKH66" s="173"/>
      <c r="QKI66" s="173"/>
      <c r="QKJ66" s="173"/>
      <c r="QKK66" s="173"/>
      <c r="QKL66" s="173"/>
      <c r="QKM66" s="173"/>
      <c r="QKN66" s="173"/>
      <c r="QKO66" s="173"/>
      <c r="QKP66" s="173"/>
      <c r="QKQ66" s="173"/>
      <c r="QKR66" s="173"/>
      <c r="QKS66" s="173"/>
      <c r="QKT66" s="173"/>
      <c r="QKU66" s="173"/>
      <c r="QKV66" s="173"/>
      <c r="QKW66" s="173"/>
      <c r="QKX66" s="173"/>
      <c r="QKY66" s="173"/>
      <c r="QKZ66" s="173"/>
      <c r="QLA66" s="173"/>
      <c r="QLB66" s="173"/>
      <c r="QLC66" s="173"/>
      <c r="QLD66" s="173"/>
      <c r="QLE66" s="173"/>
      <c r="QLF66" s="173"/>
      <c r="QLG66" s="173"/>
      <c r="QLH66" s="173"/>
      <c r="QLI66" s="173"/>
      <c r="QLJ66" s="173"/>
      <c r="QLK66" s="173"/>
      <c r="QLL66" s="173"/>
      <c r="QLM66" s="173"/>
      <c r="QLN66" s="173"/>
      <c r="QLO66" s="173"/>
      <c r="QLP66" s="173"/>
      <c r="QLQ66" s="173"/>
      <c r="QLR66" s="173"/>
      <c r="QLS66" s="173"/>
      <c r="QLT66" s="173"/>
      <c r="QLU66" s="173"/>
      <c r="QLV66" s="173"/>
      <c r="QLW66" s="173"/>
      <c r="QLX66" s="173"/>
      <c r="QLY66" s="173"/>
      <c r="QLZ66" s="173"/>
      <c r="QMA66" s="173"/>
      <c r="QMB66" s="173"/>
      <c r="QMC66" s="173"/>
      <c r="QMD66" s="173"/>
      <c r="QME66" s="173"/>
      <c r="QMF66" s="173"/>
      <c r="QMG66" s="173"/>
      <c r="QMH66" s="173"/>
      <c r="QMI66" s="173"/>
      <c r="QMJ66" s="173"/>
      <c r="QMK66" s="173"/>
      <c r="QML66" s="173"/>
      <c r="QMM66" s="173"/>
      <c r="QMN66" s="173"/>
      <c r="QMO66" s="173"/>
      <c r="QMP66" s="173"/>
      <c r="QMQ66" s="173"/>
      <c r="QMR66" s="173"/>
      <c r="QMS66" s="173"/>
      <c r="QMT66" s="173"/>
      <c r="QMU66" s="173"/>
      <c r="QMV66" s="173"/>
      <c r="QMW66" s="173"/>
      <c r="QMX66" s="173"/>
      <c r="QMY66" s="173"/>
      <c r="QMZ66" s="173"/>
      <c r="QNA66" s="173"/>
      <c r="QNB66" s="173"/>
      <c r="QNC66" s="173"/>
      <c r="QND66" s="173"/>
      <c r="QNE66" s="173"/>
      <c r="QNF66" s="173"/>
      <c r="QNG66" s="173"/>
      <c r="QNH66" s="173"/>
      <c r="QNI66" s="173"/>
      <c r="QNJ66" s="173"/>
      <c r="QNK66" s="173"/>
      <c r="QNL66" s="173"/>
      <c r="QNM66" s="173"/>
      <c r="QNN66" s="173"/>
      <c r="QNO66" s="173"/>
      <c r="QNP66" s="173"/>
      <c r="QNQ66" s="173"/>
      <c r="QNR66" s="173"/>
      <c r="QNS66" s="173"/>
      <c r="QNT66" s="173"/>
      <c r="QNU66" s="173"/>
      <c r="QNV66" s="173"/>
      <c r="QNW66" s="173"/>
      <c r="QNX66" s="173"/>
      <c r="QNY66" s="173"/>
      <c r="QNZ66" s="173"/>
      <c r="QOA66" s="173"/>
      <c r="QOB66" s="173"/>
      <c r="QOC66" s="173"/>
      <c r="QOD66" s="173"/>
      <c r="QOE66" s="173"/>
      <c r="QOF66" s="173"/>
      <c r="QOG66" s="173"/>
      <c r="QOH66" s="173"/>
      <c r="QOI66" s="173"/>
      <c r="QOJ66" s="173"/>
      <c r="QOK66" s="173"/>
      <c r="QOL66" s="173"/>
      <c r="QOM66" s="173"/>
      <c r="QON66" s="173"/>
      <c r="QOO66" s="173"/>
      <c r="QOP66" s="173"/>
      <c r="QOQ66" s="173"/>
      <c r="QOR66" s="173"/>
      <c r="QOS66" s="173"/>
      <c r="QOT66" s="173"/>
      <c r="QOU66" s="173"/>
      <c r="QOV66" s="173"/>
      <c r="QOW66" s="173"/>
      <c r="QOX66" s="173"/>
      <c r="QOY66" s="173"/>
      <c r="QOZ66" s="173"/>
      <c r="QPA66" s="173"/>
      <c r="QPB66" s="173"/>
      <c r="QPC66" s="173"/>
      <c r="QPD66" s="173"/>
      <c r="QPE66" s="173"/>
      <c r="QPF66" s="173"/>
      <c r="QPG66" s="173"/>
      <c r="QPH66" s="173"/>
      <c r="QPI66" s="173"/>
      <c r="QPJ66" s="173"/>
      <c r="QPK66" s="173"/>
      <c r="QPL66" s="173"/>
      <c r="QPM66" s="173"/>
      <c r="QPN66" s="173"/>
      <c r="QPO66" s="173"/>
      <c r="QPP66" s="173"/>
      <c r="QPQ66" s="173"/>
      <c r="QPR66" s="173"/>
      <c r="QPS66" s="173"/>
      <c r="QPT66" s="173"/>
      <c r="QPU66" s="173"/>
      <c r="QPV66" s="173"/>
      <c r="QPW66" s="173"/>
      <c r="QPX66" s="173"/>
      <c r="QPY66" s="173"/>
      <c r="QPZ66" s="173"/>
      <c r="QQA66" s="173"/>
      <c r="QQB66" s="173"/>
      <c r="QQC66" s="173"/>
      <c r="QQD66" s="173"/>
      <c r="QQE66" s="173"/>
      <c r="QQF66" s="173"/>
      <c r="QQG66" s="173"/>
      <c r="QQH66" s="173"/>
      <c r="QQI66" s="173"/>
      <c r="QQJ66" s="173"/>
      <c r="QQK66" s="173"/>
      <c r="QQL66" s="173"/>
      <c r="QQM66" s="173"/>
      <c r="QQN66" s="173"/>
      <c r="QQO66" s="173"/>
      <c r="QQP66" s="173"/>
      <c r="QQQ66" s="173"/>
      <c r="QQR66" s="173"/>
      <c r="QQS66" s="173"/>
      <c r="QQT66" s="173"/>
      <c r="QQU66" s="173"/>
      <c r="QQV66" s="173"/>
      <c r="QQW66" s="173"/>
      <c r="QQX66" s="173"/>
      <c r="QQY66" s="173"/>
      <c r="QQZ66" s="173"/>
      <c r="QRA66" s="173"/>
      <c r="QRB66" s="173"/>
      <c r="QRC66" s="173"/>
      <c r="QRD66" s="173"/>
      <c r="QRE66" s="173"/>
      <c r="QRF66" s="173"/>
      <c r="QRG66" s="173"/>
      <c r="QRH66" s="173"/>
      <c r="QRI66" s="173"/>
      <c r="QRJ66" s="173"/>
      <c r="QRK66" s="173"/>
      <c r="QRL66" s="173"/>
      <c r="QRM66" s="173"/>
      <c r="QRN66" s="173"/>
      <c r="QRO66" s="173"/>
      <c r="QRP66" s="173"/>
      <c r="QRQ66" s="173"/>
      <c r="QRR66" s="173"/>
      <c r="QRS66" s="173"/>
      <c r="QRT66" s="173"/>
      <c r="QRU66" s="173"/>
      <c r="QRV66" s="173"/>
      <c r="QRW66" s="173"/>
      <c r="QRX66" s="173"/>
      <c r="QRY66" s="173"/>
      <c r="QRZ66" s="173"/>
      <c r="QSA66" s="173"/>
      <c r="QSB66" s="173"/>
      <c r="QSC66" s="173"/>
      <c r="QSD66" s="173"/>
      <c r="QSE66" s="173"/>
      <c r="QSF66" s="173"/>
      <c r="QSG66" s="173"/>
      <c r="QSH66" s="173"/>
      <c r="QSI66" s="173"/>
      <c r="QSJ66" s="173"/>
      <c r="QSK66" s="173"/>
      <c r="QSL66" s="173"/>
      <c r="QSM66" s="173"/>
      <c r="QSN66" s="173"/>
      <c r="QSO66" s="173"/>
      <c r="QSP66" s="173"/>
      <c r="QSQ66" s="173"/>
      <c r="QSR66" s="173"/>
      <c r="QSS66" s="173"/>
      <c r="QST66" s="173"/>
      <c r="QSU66" s="173"/>
      <c r="QSV66" s="173"/>
      <c r="QSW66" s="173"/>
      <c r="QSX66" s="173"/>
      <c r="QSY66" s="173"/>
      <c r="QSZ66" s="173"/>
      <c r="QTA66" s="173"/>
      <c r="QTB66" s="173"/>
      <c r="QTC66" s="173"/>
      <c r="QTD66" s="173"/>
      <c r="QTE66" s="173"/>
      <c r="QTF66" s="173"/>
      <c r="QTG66" s="173"/>
      <c r="QTH66" s="173"/>
      <c r="QTI66" s="173"/>
      <c r="QTJ66" s="173"/>
      <c r="QTK66" s="173"/>
      <c r="QTL66" s="173"/>
      <c r="QTM66" s="173"/>
      <c r="QTN66" s="173"/>
      <c r="QTO66" s="173"/>
      <c r="QTP66" s="173"/>
      <c r="QTQ66" s="173"/>
      <c r="QTR66" s="173"/>
      <c r="QTS66" s="173"/>
      <c r="QTT66" s="173"/>
      <c r="QTU66" s="173"/>
      <c r="QTV66" s="173"/>
      <c r="QTW66" s="173"/>
      <c r="QTX66" s="173"/>
      <c r="QTY66" s="173"/>
      <c r="QTZ66" s="173"/>
      <c r="QUA66" s="173"/>
      <c r="QUB66" s="173"/>
      <c r="QUC66" s="173"/>
      <c r="QUD66" s="173"/>
      <c r="QUE66" s="173"/>
      <c r="QUF66" s="173"/>
      <c r="QUG66" s="173"/>
      <c r="QUH66" s="173"/>
      <c r="QUI66" s="173"/>
      <c r="QUJ66" s="173"/>
      <c r="QUK66" s="173"/>
      <c r="QUL66" s="173"/>
      <c r="QUM66" s="173"/>
      <c r="QUN66" s="173"/>
      <c r="QUO66" s="173"/>
      <c r="QUP66" s="173"/>
      <c r="QUQ66" s="173"/>
      <c r="QUR66" s="173"/>
      <c r="QUS66" s="173"/>
      <c r="QUT66" s="173"/>
      <c r="QUU66" s="173"/>
      <c r="QUV66" s="173"/>
      <c r="QUW66" s="173"/>
      <c r="QUX66" s="173"/>
      <c r="QUY66" s="173"/>
      <c r="QUZ66" s="173"/>
      <c r="QVA66" s="173"/>
      <c r="QVB66" s="173"/>
      <c r="QVC66" s="173"/>
      <c r="QVD66" s="173"/>
      <c r="QVE66" s="173"/>
      <c r="QVF66" s="173"/>
      <c r="QVG66" s="173"/>
      <c r="QVH66" s="173"/>
      <c r="QVI66" s="173"/>
      <c r="QVJ66" s="173"/>
      <c r="QVK66" s="173"/>
      <c r="QVL66" s="173"/>
      <c r="QVM66" s="173"/>
      <c r="QVN66" s="173"/>
      <c r="QVO66" s="173"/>
      <c r="QVP66" s="173"/>
      <c r="QVQ66" s="173"/>
      <c r="QVR66" s="173"/>
      <c r="QVS66" s="173"/>
      <c r="QVT66" s="173"/>
      <c r="QVU66" s="173"/>
      <c r="QVV66" s="173"/>
      <c r="QVW66" s="173"/>
      <c r="QVX66" s="173"/>
      <c r="QVY66" s="173"/>
      <c r="QVZ66" s="173"/>
      <c r="QWA66" s="173"/>
      <c r="QWB66" s="173"/>
      <c r="QWC66" s="173"/>
      <c r="QWD66" s="173"/>
      <c r="QWE66" s="173"/>
      <c r="QWF66" s="173"/>
      <c r="QWG66" s="173"/>
      <c r="QWH66" s="173"/>
      <c r="QWI66" s="173"/>
      <c r="QWJ66" s="173"/>
      <c r="QWK66" s="173"/>
      <c r="QWL66" s="173"/>
      <c r="QWM66" s="173"/>
      <c r="QWN66" s="173"/>
      <c r="QWO66" s="173"/>
      <c r="QWP66" s="173"/>
      <c r="QWQ66" s="173"/>
      <c r="QWR66" s="173"/>
      <c r="QWS66" s="173"/>
      <c r="QWT66" s="173"/>
      <c r="QWU66" s="173"/>
      <c r="QWV66" s="173"/>
      <c r="QWW66" s="173"/>
      <c r="QWX66" s="173"/>
      <c r="QWY66" s="173"/>
      <c r="QWZ66" s="173"/>
      <c r="QXA66" s="173"/>
      <c r="QXB66" s="173"/>
      <c r="QXC66" s="173"/>
      <c r="QXD66" s="173"/>
      <c r="QXE66" s="173"/>
      <c r="QXF66" s="173"/>
      <c r="QXG66" s="173"/>
      <c r="QXH66" s="173"/>
      <c r="QXI66" s="173"/>
      <c r="QXJ66" s="173"/>
      <c r="QXK66" s="173"/>
      <c r="QXL66" s="173"/>
      <c r="QXM66" s="173"/>
      <c r="QXN66" s="173"/>
      <c r="QXO66" s="173"/>
      <c r="QXP66" s="173"/>
      <c r="QXQ66" s="173"/>
      <c r="QXR66" s="173"/>
      <c r="QXS66" s="173"/>
      <c r="QXT66" s="173"/>
      <c r="QXU66" s="173"/>
      <c r="QXV66" s="173"/>
      <c r="QXW66" s="173"/>
      <c r="QXX66" s="173"/>
      <c r="QXY66" s="173"/>
      <c r="QXZ66" s="173"/>
      <c r="QYA66" s="173"/>
      <c r="QYB66" s="173"/>
      <c r="QYC66" s="173"/>
      <c r="QYD66" s="173"/>
      <c r="QYE66" s="173"/>
      <c r="QYF66" s="173"/>
      <c r="QYG66" s="173"/>
      <c r="QYH66" s="173"/>
      <c r="QYI66" s="173"/>
      <c r="QYJ66" s="173"/>
      <c r="QYK66" s="173"/>
      <c r="QYL66" s="173"/>
      <c r="QYM66" s="173"/>
      <c r="QYN66" s="173"/>
      <c r="QYO66" s="173"/>
      <c r="QYP66" s="173"/>
      <c r="QYQ66" s="173"/>
      <c r="QYR66" s="173"/>
      <c r="QYS66" s="173"/>
      <c r="QYT66" s="173"/>
      <c r="QYU66" s="173"/>
      <c r="QYV66" s="173"/>
      <c r="QYW66" s="173"/>
      <c r="QYX66" s="173"/>
      <c r="QYY66" s="173"/>
      <c r="QYZ66" s="173"/>
      <c r="QZA66" s="173"/>
      <c r="QZB66" s="173"/>
      <c r="QZC66" s="173"/>
      <c r="QZD66" s="173"/>
      <c r="QZE66" s="173"/>
      <c r="QZF66" s="173"/>
      <c r="QZG66" s="173"/>
      <c r="QZH66" s="173"/>
      <c r="QZI66" s="173"/>
      <c r="QZJ66" s="173"/>
      <c r="QZK66" s="173"/>
      <c r="QZL66" s="173"/>
      <c r="QZM66" s="173"/>
      <c r="QZN66" s="173"/>
      <c r="QZO66" s="173"/>
      <c r="QZP66" s="173"/>
      <c r="QZQ66" s="173"/>
      <c r="QZR66" s="173"/>
      <c r="QZS66" s="173"/>
      <c r="QZT66" s="173"/>
      <c r="QZU66" s="173"/>
      <c r="QZV66" s="173"/>
      <c r="QZW66" s="173"/>
      <c r="QZX66" s="173"/>
      <c r="QZY66" s="173"/>
      <c r="QZZ66" s="173"/>
      <c r="RAA66" s="173"/>
      <c r="RAB66" s="173"/>
      <c r="RAC66" s="173"/>
      <c r="RAD66" s="173"/>
      <c r="RAE66" s="173"/>
      <c r="RAF66" s="173"/>
      <c r="RAG66" s="173"/>
      <c r="RAH66" s="173"/>
      <c r="RAI66" s="173"/>
      <c r="RAJ66" s="173"/>
      <c r="RAK66" s="173"/>
      <c r="RAL66" s="173"/>
      <c r="RAM66" s="173"/>
      <c r="RAN66" s="173"/>
      <c r="RAO66" s="173"/>
      <c r="RAP66" s="173"/>
      <c r="RAQ66" s="173"/>
      <c r="RAR66" s="173"/>
      <c r="RAS66" s="173"/>
      <c r="RAT66" s="173"/>
      <c r="RAU66" s="173"/>
      <c r="RAV66" s="173"/>
      <c r="RAW66" s="173"/>
      <c r="RAX66" s="173"/>
      <c r="RAY66" s="173"/>
      <c r="RAZ66" s="173"/>
      <c r="RBA66" s="173"/>
      <c r="RBB66" s="173"/>
      <c r="RBC66" s="173"/>
      <c r="RBD66" s="173"/>
      <c r="RBE66" s="173"/>
      <c r="RBF66" s="173"/>
      <c r="RBG66" s="173"/>
      <c r="RBH66" s="173"/>
      <c r="RBI66" s="173"/>
      <c r="RBJ66" s="173"/>
      <c r="RBK66" s="173"/>
      <c r="RBL66" s="173"/>
      <c r="RBM66" s="173"/>
      <c r="RBN66" s="173"/>
      <c r="RBO66" s="173"/>
      <c r="RBP66" s="173"/>
      <c r="RBQ66" s="173"/>
      <c r="RBR66" s="173"/>
      <c r="RBS66" s="173"/>
      <c r="RBT66" s="173"/>
      <c r="RBU66" s="173"/>
      <c r="RBV66" s="173"/>
      <c r="RBW66" s="173"/>
      <c r="RBX66" s="173"/>
      <c r="RBY66" s="173"/>
      <c r="RBZ66" s="173"/>
      <c r="RCA66" s="173"/>
      <c r="RCB66" s="173"/>
      <c r="RCC66" s="173"/>
      <c r="RCD66" s="173"/>
      <c r="RCE66" s="173"/>
      <c r="RCF66" s="173"/>
      <c r="RCG66" s="173"/>
      <c r="RCH66" s="173"/>
      <c r="RCI66" s="173"/>
      <c r="RCJ66" s="173"/>
      <c r="RCK66" s="173"/>
      <c r="RCL66" s="173"/>
      <c r="RCM66" s="173"/>
      <c r="RCN66" s="173"/>
      <c r="RCO66" s="173"/>
      <c r="RCP66" s="173"/>
      <c r="RCQ66" s="173"/>
      <c r="RCR66" s="173"/>
      <c r="RCS66" s="173"/>
      <c r="RCT66" s="173"/>
      <c r="RCU66" s="173"/>
      <c r="RCV66" s="173"/>
      <c r="RCW66" s="173"/>
      <c r="RCX66" s="173"/>
      <c r="RCY66" s="173"/>
      <c r="RCZ66" s="173"/>
      <c r="RDA66" s="173"/>
      <c r="RDB66" s="173"/>
      <c r="RDC66" s="173"/>
      <c r="RDD66" s="173"/>
      <c r="RDE66" s="173"/>
      <c r="RDF66" s="173"/>
      <c r="RDG66" s="173"/>
      <c r="RDH66" s="173"/>
      <c r="RDI66" s="173"/>
      <c r="RDJ66" s="173"/>
      <c r="RDK66" s="173"/>
      <c r="RDL66" s="173"/>
      <c r="RDM66" s="173"/>
      <c r="RDN66" s="173"/>
      <c r="RDO66" s="173"/>
      <c r="RDP66" s="173"/>
      <c r="RDQ66" s="173"/>
      <c r="RDR66" s="173"/>
      <c r="RDS66" s="173"/>
      <c r="RDT66" s="173"/>
      <c r="RDU66" s="173"/>
      <c r="RDV66" s="173"/>
      <c r="RDW66" s="173"/>
      <c r="RDX66" s="173"/>
      <c r="RDY66" s="173"/>
      <c r="RDZ66" s="173"/>
      <c r="REA66" s="173"/>
      <c r="REB66" s="173"/>
      <c r="REC66" s="173"/>
      <c r="RED66" s="173"/>
      <c r="REE66" s="173"/>
      <c r="REF66" s="173"/>
      <c r="REG66" s="173"/>
      <c r="REH66" s="173"/>
      <c r="REI66" s="173"/>
      <c r="REJ66" s="173"/>
      <c r="REK66" s="173"/>
      <c r="REL66" s="173"/>
      <c r="REM66" s="173"/>
      <c r="REN66" s="173"/>
      <c r="REO66" s="173"/>
      <c r="REP66" s="173"/>
      <c r="REQ66" s="173"/>
      <c r="RER66" s="173"/>
      <c r="RES66" s="173"/>
      <c r="RET66" s="173"/>
      <c r="REU66" s="173"/>
      <c r="REV66" s="173"/>
      <c r="REW66" s="173"/>
      <c r="REX66" s="173"/>
      <c r="REY66" s="173"/>
      <c r="REZ66" s="173"/>
      <c r="RFA66" s="173"/>
      <c r="RFB66" s="173"/>
      <c r="RFC66" s="173"/>
      <c r="RFD66" s="173"/>
      <c r="RFE66" s="173"/>
      <c r="RFF66" s="173"/>
      <c r="RFG66" s="173"/>
      <c r="RFH66" s="173"/>
      <c r="RFI66" s="173"/>
      <c r="RFJ66" s="173"/>
      <c r="RFK66" s="173"/>
      <c r="RFL66" s="173"/>
      <c r="RFM66" s="173"/>
      <c r="RFN66" s="173"/>
      <c r="RFO66" s="173"/>
      <c r="RFP66" s="173"/>
      <c r="RFQ66" s="173"/>
      <c r="RFR66" s="173"/>
      <c r="RFS66" s="173"/>
      <c r="RFT66" s="173"/>
      <c r="RFU66" s="173"/>
      <c r="RFV66" s="173"/>
      <c r="RFW66" s="173"/>
      <c r="RFX66" s="173"/>
      <c r="RFY66" s="173"/>
      <c r="RFZ66" s="173"/>
      <c r="RGA66" s="173"/>
      <c r="RGB66" s="173"/>
      <c r="RGC66" s="173"/>
      <c r="RGD66" s="173"/>
      <c r="RGE66" s="173"/>
      <c r="RGF66" s="173"/>
      <c r="RGG66" s="173"/>
      <c r="RGH66" s="173"/>
      <c r="RGI66" s="173"/>
      <c r="RGJ66" s="173"/>
      <c r="RGK66" s="173"/>
      <c r="RGL66" s="173"/>
      <c r="RGM66" s="173"/>
      <c r="RGN66" s="173"/>
      <c r="RGO66" s="173"/>
      <c r="RGP66" s="173"/>
      <c r="RGQ66" s="173"/>
      <c r="RGR66" s="173"/>
      <c r="RGS66" s="173"/>
      <c r="RGT66" s="173"/>
      <c r="RGU66" s="173"/>
      <c r="RGV66" s="173"/>
      <c r="RGW66" s="173"/>
      <c r="RGX66" s="173"/>
      <c r="RGY66" s="173"/>
      <c r="RGZ66" s="173"/>
      <c r="RHA66" s="173"/>
      <c r="RHB66" s="173"/>
      <c r="RHC66" s="173"/>
      <c r="RHD66" s="173"/>
      <c r="RHE66" s="173"/>
      <c r="RHF66" s="173"/>
      <c r="RHG66" s="173"/>
      <c r="RHH66" s="173"/>
      <c r="RHI66" s="173"/>
      <c r="RHJ66" s="173"/>
      <c r="RHK66" s="173"/>
      <c r="RHL66" s="173"/>
      <c r="RHM66" s="173"/>
      <c r="RHN66" s="173"/>
      <c r="RHO66" s="173"/>
      <c r="RHP66" s="173"/>
      <c r="RHQ66" s="173"/>
      <c r="RHR66" s="173"/>
      <c r="RHS66" s="173"/>
      <c r="RHT66" s="173"/>
      <c r="RHU66" s="173"/>
      <c r="RHV66" s="173"/>
      <c r="RHW66" s="173"/>
      <c r="RHX66" s="173"/>
      <c r="RHY66" s="173"/>
      <c r="RHZ66" s="173"/>
      <c r="RIA66" s="173"/>
      <c r="RIB66" s="173"/>
      <c r="RIC66" s="173"/>
      <c r="RID66" s="173"/>
      <c r="RIE66" s="173"/>
      <c r="RIF66" s="173"/>
      <c r="RIG66" s="173"/>
      <c r="RIH66" s="173"/>
      <c r="RII66" s="173"/>
      <c r="RIJ66" s="173"/>
      <c r="RIK66" s="173"/>
      <c r="RIL66" s="173"/>
      <c r="RIM66" s="173"/>
      <c r="RIN66" s="173"/>
      <c r="RIO66" s="173"/>
      <c r="RIP66" s="173"/>
      <c r="RIQ66" s="173"/>
      <c r="RIR66" s="173"/>
      <c r="RIS66" s="173"/>
      <c r="RIT66" s="173"/>
      <c r="RIU66" s="173"/>
      <c r="RIV66" s="173"/>
      <c r="RIW66" s="173"/>
      <c r="RIX66" s="173"/>
      <c r="RIY66" s="173"/>
      <c r="RIZ66" s="173"/>
      <c r="RJA66" s="173"/>
      <c r="RJB66" s="173"/>
      <c r="RJC66" s="173"/>
      <c r="RJD66" s="173"/>
      <c r="RJE66" s="173"/>
      <c r="RJF66" s="173"/>
      <c r="RJG66" s="173"/>
      <c r="RJH66" s="173"/>
      <c r="RJI66" s="173"/>
      <c r="RJJ66" s="173"/>
      <c r="RJK66" s="173"/>
      <c r="RJL66" s="173"/>
      <c r="RJM66" s="173"/>
      <c r="RJN66" s="173"/>
      <c r="RJO66" s="173"/>
      <c r="RJP66" s="173"/>
      <c r="RJQ66" s="173"/>
      <c r="RJR66" s="173"/>
      <c r="RJS66" s="173"/>
      <c r="RJT66" s="173"/>
      <c r="RJU66" s="173"/>
      <c r="RJV66" s="173"/>
      <c r="RJW66" s="173"/>
      <c r="RJX66" s="173"/>
      <c r="RJY66" s="173"/>
      <c r="RJZ66" s="173"/>
      <c r="RKA66" s="173"/>
      <c r="RKB66" s="173"/>
      <c r="RKC66" s="173"/>
      <c r="RKD66" s="173"/>
      <c r="RKE66" s="173"/>
      <c r="RKF66" s="173"/>
      <c r="RKG66" s="173"/>
      <c r="RKH66" s="173"/>
      <c r="RKI66" s="173"/>
      <c r="RKJ66" s="173"/>
      <c r="RKK66" s="173"/>
      <c r="RKL66" s="173"/>
      <c r="RKM66" s="173"/>
      <c r="RKN66" s="173"/>
      <c r="RKO66" s="173"/>
      <c r="RKP66" s="173"/>
      <c r="RKQ66" s="173"/>
      <c r="RKR66" s="173"/>
      <c r="RKS66" s="173"/>
      <c r="RKT66" s="173"/>
      <c r="RKU66" s="173"/>
      <c r="RKV66" s="173"/>
      <c r="RKW66" s="173"/>
      <c r="RKX66" s="173"/>
      <c r="RKY66" s="173"/>
      <c r="RKZ66" s="173"/>
      <c r="RLA66" s="173"/>
      <c r="RLB66" s="173"/>
      <c r="RLC66" s="173"/>
      <c r="RLD66" s="173"/>
      <c r="RLE66" s="173"/>
      <c r="RLF66" s="173"/>
      <c r="RLG66" s="173"/>
      <c r="RLH66" s="173"/>
      <c r="RLI66" s="173"/>
      <c r="RLJ66" s="173"/>
      <c r="RLK66" s="173"/>
      <c r="RLL66" s="173"/>
      <c r="RLM66" s="173"/>
      <c r="RLN66" s="173"/>
      <c r="RLO66" s="173"/>
      <c r="RLP66" s="173"/>
      <c r="RLQ66" s="173"/>
      <c r="RLR66" s="173"/>
      <c r="RLS66" s="173"/>
      <c r="RLT66" s="173"/>
      <c r="RLU66" s="173"/>
      <c r="RLV66" s="173"/>
      <c r="RLW66" s="173"/>
      <c r="RLX66" s="173"/>
      <c r="RLY66" s="173"/>
      <c r="RLZ66" s="173"/>
      <c r="RMA66" s="173"/>
      <c r="RMB66" s="173"/>
      <c r="RMC66" s="173"/>
      <c r="RMD66" s="173"/>
      <c r="RME66" s="173"/>
      <c r="RMF66" s="173"/>
      <c r="RMG66" s="173"/>
      <c r="RMH66" s="173"/>
      <c r="RMI66" s="173"/>
      <c r="RMJ66" s="173"/>
      <c r="RMK66" s="173"/>
      <c r="RML66" s="173"/>
      <c r="RMM66" s="173"/>
      <c r="RMN66" s="173"/>
      <c r="RMO66" s="173"/>
      <c r="RMP66" s="173"/>
      <c r="RMQ66" s="173"/>
      <c r="RMR66" s="173"/>
      <c r="RMS66" s="173"/>
      <c r="RMT66" s="173"/>
      <c r="RMU66" s="173"/>
      <c r="RMV66" s="173"/>
      <c r="RMW66" s="173"/>
      <c r="RMX66" s="173"/>
      <c r="RMY66" s="173"/>
      <c r="RMZ66" s="173"/>
      <c r="RNA66" s="173"/>
      <c r="RNB66" s="173"/>
      <c r="RNC66" s="173"/>
      <c r="RND66" s="173"/>
      <c r="RNE66" s="173"/>
      <c r="RNF66" s="173"/>
      <c r="RNG66" s="173"/>
      <c r="RNH66" s="173"/>
      <c r="RNI66" s="173"/>
      <c r="RNJ66" s="173"/>
      <c r="RNK66" s="173"/>
      <c r="RNL66" s="173"/>
      <c r="RNM66" s="173"/>
      <c r="RNN66" s="173"/>
      <c r="RNO66" s="173"/>
      <c r="RNP66" s="173"/>
      <c r="RNQ66" s="173"/>
      <c r="RNR66" s="173"/>
      <c r="RNS66" s="173"/>
      <c r="RNT66" s="173"/>
      <c r="RNU66" s="173"/>
      <c r="RNV66" s="173"/>
      <c r="RNW66" s="173"/>
      <c r="RNX66" s="173"/>
      <c r="RNY66" s="173"/>
      <c r="RNZ66" s="173"/>
      <c r="ROA66" s="173"/>
      <c r="ROB66" s="173"/>
      <c r="ROC66" s="173"/>
      <c r="ROD66" s="173"/>
      <c r="ROE66" s="173"/>
      <c r="ROF66" s="173"/>
      <c r="ROG66" s="173"/>
      <c r="ROH66" s="173"/>
      <c r="ROI66" s="173"/>
      <c r="ROJ66" s="173"/>
      <c r="ROK66" s="173"/>
      <c r="ROL66" s="173"/>
      <c r="ROM66" s="173"/>
      <c r="RON66" s="173"/>
      <c r="ROO66" s="173"/>
      <c r="ROP66" s="173"/>
      <c r="ROQ66" s="173"/>
      <c r="ROR66" s="173"/>
      <c r="ROS66" s="173"/>
      <c r="ROT66" s="173"/>
      <c r="ROU66" s="173"/>
      <c r="ROV66" s="173"/>
      <c r="ROW66" s="173"/>
      <c r="ROX66" s="173"/>
      <c r="ROY66" s="173"/>
      <c r="ROZ66" s="173"/>
      <c r="RPA66" s="173"/>
      <c r="RPB66" s="173"/>
      <c r="RPC66" s="173"/>
      <c r="RPD66" s="173"/>
      <c r="RPE66" s="173"/>
      <c r="RPF66" s="173"/>
      <c r="RPG66" s="173"/>
      <c r="RPH66" s="173"/>
      <c r="RPI66" s="173"/>
      <c r="RPJ66" s="173"/>
      <c r="RPK66" s="173"/>
      <c r="RPL66" s="173"/>
      <c r="RPM66" s="173"/>
      <c r="RPN66" s="173"/>
      <c r="RPO66" s="173"/>
      <c r="RPP66" s="173"/>
      <c r="RPQ66" s="173"/>
      <c r="RPR66" s="173"/>
      <c r="RPS66" s="173"/>
      <c r="RPT66" s="173"/>
      <c r="RPU66" s="173"/>
      <c r="RPV66" s="173"/>
      <c r="RPW66" s="173"/>
      <c r="RPX66" s="173"/>
      <c r="RPY66" s="173"/>
      <c r="RPZ66" s="173"/>
      <c r="RQA66" s="173"/>
      <c r="RQB66" s="173"/>
      <c r="RQC66" s="173"/>
      <c r="RQD66" s="173"/>
      <c r="RQE66" s="173"/>
      <c r="RQF66" s="173"/>
      <c r="RQG66" s="173"/>
      <c r="RQH66" s="173"/>
      <c r="RQI66" s="173"/>
      <c r="RQJ66" s="173"/>
      <c r="RQK66" s="173"/>
      <c r="RQL66" s="173"/>
      <c r="RQM66" s="173"/>
      <c r="RQN66" s="173"/>
      <c r="RQO66" s="173"/>
      <c r="RQP66" s="173"/>
      <c r="RQQ66" s="173"/>
      <c r="RQR66" s="173"/>
      <c r="RQS66" s="173"/>
      <c r="RQT66" s="173"/>
      <c r="RQU66" s="173"/>
      <c r="RQV66" s="173"/>
      <c r="RQW66" s="173"/>
      <c r="RQX66" s="173"/>
      <c r="RQY66" s="173"/>
      <c r="RQZ66" s="173"/>
      <c r="RRA66" s="173"/>
      <c r="RRB66" s="173"/>
      <c r="RRC66" s="173"/>
      <c r="RRD66" s="173"/>
      <c r="RRE66" s="173"/>
      <c r="RRF66" s="173"/>
      <c r="RRG66" s="173"/>
      <c r="RRH66" s="173"/>
      <c r="RRI66" s="173"/>
      <c r="RRJ66" s="173"/>
      <c r="RRK66" s="173"/>
      <c r="RRL66" s="173"/>
      <c r="RRM66" s="173"/>
      <c r="RRN66" s="173"/>
      <c r="RRO66" s="173"/>
      <c r="RRP66" s="173"/>
      <c r="RRQ66" s="173"/>
      <c r="RRR66" s="173"/>
      <c r="RRS66" s="173"/>
      <c r="RRT66" s="173"/>
      <c r="RRU66" s="173"/>
      <c r="RRV66" s="173"/>
      <c r="RRW66" s="173"/>
      <c r="RRX66" s="173"/>
      <c r="RRY66" s="173"/>
      <c r="RRZ66" s="173"/>
      <c r="RSA66" s="173"/>
      <c r="RSB66" s="173"/>
      <c r="RSC66" s="173"/>
      <c r="RSD66" s="173"/>
      <c r="RSE66" s="173"/>
      <c r="RSF66" s="173"/>
      <c r="RSG66" s="173"/>
      <c r="RSH66" s="173"/>
      <c r="RSI66" s="173"/>
      <c r="RSJ66" s="173"/>
      <c r="RSK66" s="173"/>
      <c r="RSL66" s="173"/>
      <c r="RSM66" s="173"/>
      <c r="RSN66" s="173"/>
      <c r="RSO66" s="173"/>
      <c r="RSP66" s="173"/>
      <c r="RSQ66" s="173"/>
      <c r="RSR66" s="173"/>
      <c r="RSS66" s="173"/>
      <c r="RST66" s="173"/>
      <c r="RSU66" s="173"/>
      <c r="RSV66" s="173"/>
      <c r="RSW66" s="173"/>
      <c r="RSX66" s="173"/>
      <c r="RSY66" s="173"/>
      <c r="RSZ66" s="173"/>
      <c r="RTA66" s="173"/>
      <c r="RTB66" s="173"/>
      <c r="RTC66" s="173"/>
      <c r="RTD66" s="173"/>
      <c r="RTE66" s="173"/>
      <c r="RTF66" s="173"/>
      <c r="RTG66" s="173"/>
      <c r="RTH66" s="173"/>
      <c r="RTI66" s="173"/>
      <c r="RTJ66" s="173"/>
      <c r="RTK66" s="173"/>
      <c r="RTL66" s="173"/>
      <c r="RTM66" s="173"/>
      <c r="RTN66" s="173"/>
      <c r="RTO66" s="173"/>
      <c r="RTP66" s="173"/>
      <c r="RTQ66" s="173"/>
      <c r="RTR66" s="173"/>
      <c r="RTS66" s="173"/>
      <c r="RTT66" s="173"/>
      <c r="RTU66" s="173"/>
      <c r="RTV66" s="173"/>
      <c r="RTW66" s="173"/>
      <c r="RTX66" s="173"/>
      <c r="RTY66" s="173"/>
      <c r="RTZ66" s="173"/>
      <c r="RUA66" s="173"/>
      <c r="RUB66" s="173"/>
      <c r="RUC66" s="173"/>
      <c r="RUD66" s="173"/>
      <c r="RUE66" s="173"/>
      <c r="RUF66" s="173"/>
      <c r="RUG66" s="173"/>
      <c r="RUH66" s="173"/>
      <c r="RUI66" s="173"/>
      <c r="RUJ66" s="173"/>
      <c r="RUK66" s="173"/>
      <c r="RUL66" s="173"/>
      <c r="RUM66" s="173"/>
      <c r="RUN66" s="173"/>
      <c r="RUO66" s="173"/>
      <c r="RUP66" s="173"/>
      <c r="RUQ66" s="173"/>
      <c r="RUR66" s="173"/>
      <c r="RUS66" s="173"/>
      <c r="RUT66" s="173"/>
      <c r="RUU66" s="173"/>
      <c r="RUV66" s="173"/>
      <c r="RUW66" s="173"/>
      <c r="RUX66" s="173"/>
      <c r="RUY66" s="173"/>
      <c r="RUZ66" s="173"/>
      <c r="RVA66" s="173"/>
      <c r="RVB66" s="173"/>
      <c r="RVC66" s="173"/>
      <c r="RVD66" s="173"/>
      <c r="RVE66" s="173"/>
      <c r="RVF66" s="173"/>
      <c r="RVG66" s="173"/>
      <c r="RVH66" s="173"/>
      <c r="RVI66" s="173"/>
      <c r="RVJ66" s="173"/>
      <c r="RVK66" s="173"/>
      <c r="RVL66" s="173"/>
      <c r="RVM66" s="173"/>
      <c r="RVN66" s="173"/>
      <c r="RVO66" s="173"/>
      <c r="RVP66" s="173"/>
      <c r="RVQ66" s="173"/>
      <c r="RVR66" s="173"/>
      <c r="RVS66" s="173"/>
      <c r="RVT66" s="173"/>
      <c r="RVU66" s="173"/>
      <c r="RVV66" s="173"/>
      <c r="RVW66" s="173"/>
      <c r="RVX66" s="173"/>
      <c r="RVY66" s="173"/>
      <c r="RVZ66" s="173"/>
      <c r="RWA66" s="173"/>
      <c r="RWB66" s="173"/>
      <c r="RWC66" s="173"/>
      <c r="RWD66" s="173"/>
      <c r="RWE66" s="173"/>
      <c r="RWF66" s="173"/>
      <c r="RWG66" s="173"/>
      <c r="RWH66" s="173"/>
      <c r="RWI66" s="173"/>
      <c r="RWJ66" s="173"/>
      <c r="RWK66" s="173"/>
      <c r="RWL66" s="173"/>
      <c r="RWM66" s="173"/>
      <c r="RWN66" s="173"/>
      <c r="RWO66" s="173"/>
      <c r="RWP66" s="173"/>
      <c r="RWQ66" s="173"/>
      <c r="RWR66" s="173"/>
      <c r="RWS66" s="173"/>
      <c r="RWT66" s="173"/>
      <c r="RWU66" s="173"/>
      <c r="RWV66" s="173"/>
      <c r="RWW66" s="173"/>
      <c r="RWX66" s="173"/>
      <c r="RWY66" s="173"/>
      <c r="RWZ66" s="173"/>
      <c r="RXA66" s="173"/>
      <c r="RXB66" s="173"/>
      <c r="RXC66" s="173"/>
      <c r="RXD66" s="173"/>
      <c r="RXE66" s="173"/>
      <c r="RXF66" s="173"/>
      <c r="RXG66" s="173"/>
      <c r="RXH66" s="173"/>
      <c r="RXI66" s="173"/>
      <c r="RXJ66" s="173"/>
      <c r="RXK66" s="173"/>
      <c r="RXL66" s="173"/>
      <c r="RXM66" s="173"/>
      <c r="RXN66" s="173"/>
      <c r="RXO66" s="173"/>
      <c r="RXP66" s="173"/>
      <c r="RXQ66" s="173"/>
      <c r="RXR66" s="173"/>
      <c r="RXS66" s="173"/>
      <c r="RXT66" s="173"/>
      <c r="RXU66" s="173"/>
      <c r="RXV66" s="173"/>
      <c r="RXW66" s="173"/>
      <c r="RXX66" s="173"/>
      <c r="RXY66" s="173"/>
      <c r="RXZ66" s="173"/>
      <c r="RYA66" s="173"/>
      <c r="RYB66" s="173"/>
      <c r="RYC66" s="173"/>
      <c r="RYD66" s="173"/>
      <c r="RYE66" s="173"/>
      <c r="RYF66" s="173"/>
      <c r="RYG66" s="173"/>
      <c r="RYH66" s="173"/>
      <c r="RYI66" s="173"/>
      <c r="RYJ66" s="173"/>
      <c r="RYK66" s="173"/>
      <c r="RYL66" s="173"/>
      <c r="RYM66" s="173"/>
      <c r="RYN66" s="173"/>
      <c r="RYO66" s="173"/>
      <c r="RYP66" s="173"/>
      <c r="RYQ66" s="173"/>
      <c r="RYR66" s="173"/>
      <c r="RYS66" s="173"/>
      <c r="RYT66" s="173"/>
      <c r="RYU66" s="173"/>
      <c r="RYV66" s="173"/>
      <c r="RYW66" s="173"/>
      <c r="RYX66" s="173"/>
      <c r="RYY66" s="173"/>
      <c r="RYZ66" s="173"/>
      <c r="RZA66" s="173"/>
      <c r="RZB66" s="173"/>
      <c r="RZC66" s="173"/>
      <c r="RZD66" s="173"/>
      <c r="RZE66" s="173"/>
      <c r="RZF66" s="173"/>
      <c r="RZG66" s="173"/>
      <c r="RZH66" s="173"/>
      <c r="RZI66" s="173"/>
      <c r="RZJ66" s="173"/>
      <c r="RZK66" s="173"/>
      <c r="RZL66" s="173"/>
      <c r="RZM66" s="173"/>
      <c r="RZN66" s="173"/>
      <c r="RZO66" s="173"/>
      <c r="RZP66" s="173"/>
      <c r="RZQ66" s="173"/>
      <c r="RZR66" s="173"/>
      <c r="RZS66" s="173"/>
      <c r="RZT66" s="173"/>
      <c r="RZU66" s="173"/>
      <c r="RZV66" s="173"/>
      <c r="RZW66" s="173"/>
      <c r="RZX66" s="173"/>
      <c r="RZY66" s="173"/>
      <c r="RZZ66" s="173"/>
      <c r="SAA66" s="173"/>
      <c r="SAB66" s="173"/>
      <c r="SAC66" s="173"/>
      <c r="SAD66" s="173"/>
      <c r="SAE66" s="173"/>
      <c r="SAF66" s="173"/>
      <c r="SAG66" s="173"/>
      <c r="SAH66" s="173"/>
      <c r="SAI66" s="173"/>
      <c r="SAJ66" s="173"/>
      <c r="SAK66" s="173"/>
      <c r="SAL66" s="173"/>
      <c r="SAM66" s="173"/>
      <c r="SAN66" s="173"/>
      <c r="SAO66" s="173"/>
      <c r="SAP66" s="173"/>
      <c r="SAQ66" s="173"/>
      <c r="SAR66" s="173"/>
      <c r="SAS66" s="173"/>
      <c r="SAT66" s="173"/>
      <c r="SAU66" s="173"/>
      <c r="SAV66" s="173"/>
      <c r="SAW66" s="173"/>
      <c r="SAX66" s="173"/>
      <c r="SAY66" s="173"/>
      <c r="SAZ66" s="173"/>
      <c r="SBA66" s="173"/>
      <c r="SBB66" s="173"/>
      <c r="SBC66" s="173"/>
      <c r="SBD66" s="173"/>
      <c r="SBE66" s="173"/>
      <c r="SBF66" s="173"/>
      <c r="SBG66" s="173"/>
      <c r="SBH66" s="173"/>
      <c r="SBI66" s="173"/>
      <c r="SBJ66" s="173"/>
      <c r="SBK66" s="173"/>
      <c r="SBL66" s="173"/>
      <c r="SBM66" s="173"/>
      <c r="SBN66" s="173"/>
      <c r="SBO66" s="173"/>
      <c r="SBP66" s="173"/>
      <c r="SBQ66" s="173"/>
      <c r="SBR66" s="173"/>
      <c r="SBS66" s="173"/>
      <c r="SBT66" s="173"/>
      <c r="SBU66" s="173"/>
      <c r="SBV66" s="173"/>
      <c r="SBW66" s="173"/>
      <c r="SBX66" s="173"/>
      <c r="SBY66" s="173"/>
      <c r="SBZ66" s="173"/>
      <c r="SCA66" s="173"/>
      <c r="SCB66" s="173"/>
      <c r="SCC66" s="173"/>
      <c r="SCD66" s="173"/>
      <c r="SCE66" s="173"/>
      <c r="SCF66" s="173"/>
      <c r="SCG66" s="173"/>
      <c r="SCH66" s="173"/>
      <c r="SCI66" s="173"/>
      <c r="SCJ66" s="173"/>
      <c r="SCK66" s="173"/>
      <c r="SCL66" s="173"/>
      <c r="SCM66" s="173"/>
      <c r="SCN66" s="173"/>
      <c r="SCO66" s="173"/>
      <c r="SCP66" s="173"/>
      <c r="SCQ66" s="173"/>
      <c r="SCR66" s="173"/>
      <c r="SCS66" s="173"/>
      <c r="SCT66" s="173"/>
      <c r="SCU66" s="173"/>
      <c r="SCV66" s="173"/>
      <c r="SCW66" s="173"/>
      <c r="SCX66" s="173"/>
      <c r="SCY66" s="173"/>
      <c r="SCZ66" s="173"/>
      <c r="SDA66" s="173"/>
      <c r="SDB66" s="173"/>
      <c r="SDC66" s="173"/>
      <c r="SDD66" s="173"/>
      <c r="SDE66" s="173"/>
      <c r="SDF66" s="173"/>
      <c r="SDG66" s="173"/>
      <c r="SDH66" s="173"/>
      <c r="SDI66" s="173"/>
      <c r="SDJ66" s="173"/>
      <c r="SDK66" s="173"/>
      <c r="SDL66" s="173"/>
      <c r="SDM66" s="173"/>
      <c r="SDN66" s="173"/>
      <c r="SDO66" s="173"/>
      <c r="SDP66" s="173"/>
      <c r="SDQ66" s="173"/>
      <c r="SDR66" s="173"/>
      <c r="SDS66" s="173"/>
      <c r="SDT66" s="173"/>
      <c r="SDU66" s="173"/>
      <c r="SDV66" s="173"/>
      <c r="SDW66" s="173"/>
      <c r="SDX66" s="173"/>
      <c r="SDY66" s="173"/>
      <c r="SDZ66" s="173"/>
      <c r="SEA66" s="173"/>
      <c r="SEB66" s="173"/>
      <c r="SEC66" s="173"/>
      <c r="SED66" s="173"/>
      <c r="SEE66" s="173"/>
      <c r="SEF66" s="173"/>
      <c r="SEG66" s="173"/>
      <c r="SEH66" s="173"/>
      <c r="SEI66" s="173"/>
      <c r="SEJ66" s="173"/>
      <c r="SEK66" s="173"/>
      <c r="SEL66" s="173"/>
      <c r="SEM66" s="173"/>
      <c r="SEN66" s="173"/>
      <c r="SEO66" s="173"/>
      <c r="SEP66" s="173"/>
      <c r="SEQ66" s="173"/>
      <c r="SER66" s="173"/>
      <c r="SES66" s="173"/>
      <c r="SET66" s="173"/>
      <c r="SEU66" s="173"/>
      <c r="SEV66" s="173"/>
      <c r="SEW66" s="173"/>
      <c r="SEX66" s="173"/>
      <c r="SEY66" s="173"/>
      <c r="SEZ66" s="173"/>
      <c r="SFA66" s="173"/>
      <c r="SFB66" s="173"/>
      <c r="SFC66" s="173"/>
      <c r="SFD66" s="173"/>
      <c r="SFE66" s="173"/>
      <c r="SFF66" s="173"/>
      <c r="SFG66" s="173"/>
      <c r="SFH66" s="173"/>
      <c r="SFI66" s="173"/>
      <c r="SFJ66" s="173"/>
      <c r="SFK66" s="173"/>
      <c r="SFL66" s="173"/>
      <c r="SFM66" s="173"/>
      <c r="SFN66" s="173"/>
      <c r="SFO66" s="173"/>
      <c r="SFP66" s="173"/>
      <c r="SFQ66" s="173"/>
      <c r="SFR66" s="173"/>
      <c r="SFS66" s="173"/>
      <c r="SFT66" s="173"/>
      <c r="SFU66" s="173"/>
      <c r="SFV66" s="173"/>
      <c r="SFW66" s="173"/>
      <c r="SFX66" s="173"/>
      <c r="SFY66" s="173"/>
      <c r="SFZ66" s="173"/>
      <c r="SGA66" s="173"/>
      <c r="SGB66" s="173"/>
      <c r="SGC66" s="173"/>
      <c r="SGD66" s="173"/>
      <c r="SGE66" s="173"/>
      <c r="SGF66" s="173"/>
      <c r="SGG66" s="173"/>
      <c r="SGH66" s="173"/>
      <c r="SGI66" s="173"/>
      <c r="SGJ66" s="173"/>
      <c r="SGK66" s="173"/>
      <c r="SGL66" s="173"/>
      <c r="SGM66" s="173"/>
      <c r="SGN66" s="173"/>
      <c r="SGO66" s="173"/>
      <c r="SGP66" s="173"/>
      <c r="SGQ66" s="173"/>
      <c r="SGR66" s="173"/>
      <c r="SGS66" s="173"/>
      <c r="SGT66" s="173"/>
      <c r="SGU66" s="173"/>
      <c r="SGV66" s="173"/>
      <c r="SGW66" s="173"/>
      <c r="SGX66" s="173"/>
      <c r="SGY66" s="173"/>
      <c r="SGZ66" s="173"/>
      <c r="SHA66" s="173"/>
      <c r="SHB66" s="173"/>
      <c r="SHC66" s="173"/>
      <c r="SHD66" s="173"/>
      <c r="SHE66" s="173"/>
      <c r="SHF66" s="173"/>
      <c r="SHG66" s="173"/>
      <c r="SHH66" s="173"/>
      <c r="SHI66" s="173"/>
      <c r="SHJ66" s="173"/>
      <c r="SHK66" s="173"/>
      <c r="SHL66" s="173"/>
      <c r="SHM66" s="173"/>
      <c r="SHN66" s="173"/>
      <c r="SHO66" s="173"/>
      <c r="SHP66" s="173"/>
      <c r="SHQ66" s="173"/>
      <c r="SHR66" s="173"/>
      <c r="SHS66" s="173"/>
      <c r="SHT66" s="173"/>
      <c r="SHU66" s="173"/>
      <c r="SHV66" s="173"/>
      <c r="SHW66" s="173"/>
      <c r="SHX66" s="173"/>
      <c r="SHY66" s="173"/>
      <c r="SHZ66" s="173"/>
      <c r="SIA66" s="173"/>
      <c r="SIB66" s="173"/>
      <c r="SIC66" s="173"/>
      <c r="SID66" s="173"/>
      <c r="SIE66" s="173"/>
      <c r="SIF66" s="173"/>
      <c r="SIG66" s="173"/>
      <c r="SIH66" s="173"/>
      <c r="SII66" s="173"/>
      <c r="SIJ66" s="173"/>
      <c r="SIK66" s="173"/>
      <c r="SIL66" s="173"/>
      <c r="SIM66" s="173"/>
      <c r="SIN66" s="173"/>
      <c r="SIO66" s="173"/>
      <c r="SIP66" s="173"/>
      <c r="SIQ66" s="173"/>
      <c r="SIR66" s="173"/>
      <c r="SIS66" s="173"/>
      <c r="SIT66" s="173"/>
      <c r="SIU66" s="173"/>
      <c r="SIV66" s="173"/>
      <c r="SIW66" s="173"/>
      <c r="SIX66" s="173"/>
      <c r="SIY66" s="173"/>
      <c r="SIZ66" s="173"/>
      <c r="SJA66" s="173"/>
      <c r="SJB66" s="173"/>
      <c r="SJC66" s="173"/>
      <c r="SJD66" s="173"/>
      <c r="SJE66" s="173"/>
      <c r="SJF66" s="173"/>
      <c r="SJG66" s="173"/>
      <c r="SJH66" s="173"/>
      <c r="SJI66" s="173"/>
      <c r="SJJ66" s="173"/>
      <c r="SJK66" s="173"/>
      <c r="SJL66" s="173"/>
      <c r="SJM66" s="173"/>
      <c r="SJN66" s="173"/>
      <c r="SJO66" s="173"/>
      <c r="SJP66" s="173"/>
      <c r="SJQ66" s="173"/>
      <c r="SJR66" s="173"/>
      <c r="SJS66" s="173"/>
      <c r="SJT66" s="173"/>
      <c r="SJU66" s="173"/>
      <c r="SJV66" s="173"/>
      <c r="SJW66" s="173"/>
      <c r="SJX66" s="173"/>
      <c r="SJY66" s="173"/>
      <c r="SJZ66" s="173"/>
      <c r="SKA66" s="173"/>
      <c r="SKB66" s="173"/>
      <c r="SKC66" s="173"/>
      <c r="SKD66" s="173"/>
      <c r="SKE66" s="173"/>
      <c r="SKF66" s="173"/>
      <c r="SKG66" s="173"/>
      <c r="SKH66" s="173"/>
      <c r="SKI66" s="173"/>
      <c r="SKJ66" s="173"/>
      <c r="SKK66" s="173"/>
      <c r="SKL66" s="173"/>
      <c r="SKM66" s="173"/>
      <c r="SKN66" s="173"/>
      <c r="SKO66" s="173"/>
      <c r="SKP66" s="173"/>
      <c r="SKQ66" s="173"/>
      <c r="SKR66" s="173"/>
      <c r="SKS66" s="173"/>
      <c r="SKT66" s="173"/>
      <c r="SKU66" s="173"/>
      <c r="SKV66" s="173"/>
      <c r="SKW66" s="173"/>
      <c r="SKX66" s="173"/>
      <c r="SKY66" s="173"/>
      <c r="SKZ66" s="173"/>
      <c r="SLA66" s="173"/>
      <c r="SLB66" s="173"/>
      <c r="SLC66" s="173"/>
      <c r="SLD66" s="173"/>
      <c r="SLE66" s="173"/>
      <c r="SLF66" s="173"/>
      <c r="SLG66" s="173"/>
      <c r="SLH66" s="173"/>
      <c r="SLI66" s="173"/>
      <c r="SLJ66" s="173"/>
      <c r="SLK66" s="173"/>
      <c r="SLL66" s="173"/>
      <c r="SLM66" s="173"/>
      <c r="SLN66" s="173"/>
      <c r="SLO66" s="173"/>
      <c r="SLP66" s="173"/>
      <c r="SLQ66" s="173"/>
      <c r="SLR66" s="173"/>
      <c r="SLS66" s="173"/>
      <c r="SLT66" s="173"/>
      <c r="SLU66" s="173"/>
      <c r="SLV66" s="173"/>
      <c r="SLW66" s="173"/>
      <c r="SLX66" s="173"/>
      <c r="SLY66" s="173"/>
      <c r="SLZ66" s="173"/>
      <c r="SMA66" s="173"/>
      <c r="SMB66" s="173"/>
      <c r="SMC66" s="173"/>
      <c r="SMD66" s="173"/>
      <c r="SME66" s="173"/>
      <c r="SMF66" s="173"/>
      <c r="SMG66" s="173"/>
      <c r="SMH66" s="173"/>
      <c r="SMI66" s="173"/>
      <c r="SMJ66" s="173"/>
      <c r="SMK66" s="173"/>
      <c r="SML66" s="173"/>
      <c r="SMM66" s="173"/>
      <c r="SMN66" s="173"/>
      <c r="SMO66" s="173"/>
      <c r="SMP66" s="173"/>
      <c r="SMQ66" s="173"/>
      <c r="SMR66" s="173"/>
      <c r="SMS66" s="173"/>
      <c r="SMT66" s="173"/>
      <c r="SMU66" s="173"/>
      <c r="SMV66" s="173"/>
      <c r="SMW66" s="173"/>
      <c r="SMX66" s="173"/>
      <c r="SMY66" s="173"/>
      <c r="SMZ66" s="173"/>
      <c r="SNA66" s="173"/>
      <c r="SNB66" s="173"/>
      <c r="SNC66" s="173"/>
      <c r="SND66" s="173"/>
      <c r="SNE66" s="173"/>
      <c r="SNF66" s="173"/>
      <c r="SNG66" s="173"/>
      <c r="SNH66" s="173"/>
      <c r="SNI66" s="173"/>
      <c r="SNJ66" s="173"/>
      <c r="SNK66" s="173"/>
      <c r="SNL66" s="173"/>
      <c r="SNM66" s="173"/>
      <c r="SNN66" s="173"/>
      <c r="SNO66" s="173"/>
      <c r="SNP66" s="173"/>
      <c r="SNQ66" s="173"/>
      <c r="SNR66" s="173"/>
      <c r="SNS66" s="173"/>
      <c r="SNT66" s="173"/>
      <c r="SNU66" s="173"/>
      <c r="SNV66" s="173"/>
      <c r="SNW66" s="173"/>
      <c r="SNX66" s="173"/>
      <c r="SNY66" s="173"/>
      <c r="SNZ66" s="173"/>
      <c r="SOA66" s="173"/>
      <c r="SOB66" s="173"/>
      <c r="SOC66" s="173"/>
      <c r="SOD66" s="173"/>
      <c r="SOE66" s="173"/>
      <c r="SOF66" s="173"/>
      <c r="SOG66" s="173"/>
      <c r="SOH66" s="173"/>
      <c r="SOI66" s="173"/>
      <c r="SOJ66" s="173"/>
      <c r="SOK66" s="173"/>
      <c r="SOL66" s="173"/>
      <c r="SOM66" s="173"/>
      <c r="SON66" s="173"/>
      <c r="SOO66" s="173"/>
      <c r="SOP66" s="173"/>
      <c r="SOQ66" s="173"/>
      <c r="SOR66" s="173"/>
      <c r="SOS66" s="173"/>
      <c r="SOT66" s="173"/>
      <c r="SOU66" s="173"/>
      <c r="SOV66" s="173"/>
      <c r="SOW66" s="173"/>
      <c r="SOX66" s="173"/>
      <c r="SOY66" s="173"/>
      <c r="SOZ66" s="173"/>
      <c r="SPA66" s="173"/>
      <c r="SPB66" s="173"/>
      <c r="SPC66" s="173"/>
      <c r="SPD66" s="173"/>
      <c r="SPE66" s="173"/>
      <c r="SPF66" s="173"/>
      <c r="SPG66" s="173"/>
      <c r="SPH66" s="173"/>
      <c r="SPI66" s="173"/>
      <c r="SPJ66" s="173"/>
      <c r="SPK66" s="173"/>
      <c r="SPL66" s="173"/>
      <c r="SPM66" s="173"/>
      <c r="SPN66" s="173"/>
      <c r="SPO66" s="173"/>
      <c r="SPP66" s="173"/>
      <c r="SPQ66" s="173"/>
      <c r="SPR66" s="173"/>
      <c r="SPS66" s="173"/>
      <c r="SPT66" s="173"/>
      <c r="SPU66" s="173"/>
      <c r="SPV66" s="173"/>
      <c r="SPW66" s="173"/>
      <c r="SPX66" s="173"/>
      <c r="SPY66" s="173"/>
      <c r="SPZ66" s="173"/>
      <c r="SQA66" s="173"/>
      <c r="SQB66" s="173"/>
      <c r="SQC66" s="173"/>
      <c r="SQD66" s="173"/>
      <c r="SQE66" s="173"/>
      <c r="SQF66" s="173"/>
      <c r="SQG66" s="173"/>
      <c r="SQH66" s="173"/>
      <c r="SQI66" s="173"/>
      <c r="SQJ66" s="173"/>
      <c r="SQK66" s="173"/>
      <c r="SQL66" s="173"/>
      <c r="SQM66" s="173"/>
      <c r="SQN66" s="173"/>
      <c r="SQO66" s="173"/>
      <c r="SQP66" s="173"/>
      <c r="SQQ66" s="173"/>
      <c r="SQR66" s="173"/>
      <c r="SQS66" s="173"/>
      <c r="SQT66" s="173"/>
      <c r="SQU66" s="173"/>
      <c r="SQV66" s="173"/>
      <c r="SQW66" s="173"/>
      <c r="SQX66" s="173"/>
      <c r="SQY66" s="173"/>
      <c r="SQZ66" s="173"/>
      <c r="SRA66" s="173"/>
      <c r="SRB66" s="173"/>
      <c r="SRC66" s="173"/>
      <c r="SRD66" s="173"/>
      <c r="SRE66" s="173"/>
      <c r="SRF66" s="173"/>
      <c r="SRG66" s="173"/>
      <c r="SRH66" s="173"/>
      <c r="SRI66" s="173"/>
      <c r="SRJ66" s="173"/>
      <c r="SRK66" s="173"/>
      <c r="SRL66" s="173"/>
      <c r="SRM66" s="173"/>
      <c r="SRN66" s="173"/>
      <c r="SRO66" s="173"/>
      <c r="SRP66" s="173"/>
      <c r="SRQ66" s="173"/>
      <c r="SRR66" s="173"/>
      <c r="SRS66" s="173"/>
      <c r="SRT66" s="173"/>
      <c r="SRU66" s="173"/>
      <c r="SRV66" s="173"/>
      <c r="SRW66" s="173"/>
      <c r="SRX66" s="173"/>
      <c r="SRY66" s="173"/>
      <c r="SRZ66" s="173"/>
      <c r="SSA66" s="173"/>
      <c r="SSB66" s="173"/>
      <c r="SSC66" s="173"/>
      <c r="SSD66" s="173"/>
      <c r="SSE66" s="173"/>
      <c r="SSF66" s="173"/>
      <c r="SSG66" s="173"/>
      <c r="SSH66" s="173"/>
      <c r="SSI66" s="173"/>
      <c r="SSJ66" s="173"/>
      <c r="SSK66" s="173"/>
      <c r="SSL66" s="173"/>
      <c r="SSM66" s="173"/>
      <c r="SSN66" s="173"/>
      <c r="SSO66" s="173"/>
      <c r="SSP66" s="173"/>
      <c r="SSQ66" s="173"/>
      <c r="SSR66" s="173"/>
      <c r="SSS66" s="173"/>
      <c r="SST66" s="173"/>
      <c r="SSU66" s="173"/>
      <c r="SSV66" s="173"/>
      <c r="SSW66" s="173"/>
      <c r="SSX66" s="173"/>
      <c r="SSY66" s="173"/>
      <c r="SSZ66" s="173"/>
      <c r="STA66" s="173"/>
      <c r="STB66" s="173"/>
      <c r="STC66" s="173"/>
      <c r="STD66" s="173"/>
      <c r="STE66" s="173"/>
      <c r="STF66" s="173"/>
      <c r="STG66" s="173"/>
      <c r="STH66" s="173"/>
      <c r="STI66" s="173"/>
      <c r="STJ66" s="173"/>
      <c r="STK66" s="173"/>
      <c r="STL66" s="173"/>
      <c r="STM66" s="173"/>
      <c r="STN66" s="173"/>
      <c r="STO66" s="173"/>
      <c r="STP66" s="173"/>
      <c r="STQ66" s="173"/>
      <c r="STR66" s="173"/>
      <c r="STS66" s="173"/>
      <c r="STT66" s="173"/>
      <c r="STU66" s="173"/>
      <c r="STV66" s="173"/>
      <c r="STW66" s="173"/>
      <c r="STX66" s="173"/>
      <c r="STY66" s="173"/>
      <c r="STZ66" s="173"/>
      <c r="SUA66" s="173"/>
      <c r="SUB66" s="173"/>
      <c r="SUC66" s="173"/>
      <c r="SUD66" s="173"/>
      <c r="SUE66" s="173"/>
      <c r="SUF66" s="173"/>
      <c r="SUG66" s="173"/>
      <c r="SUH66" s="173"/>
      <c r="SUI66" s="173"/>
      <c r="SUJ66" s="173"/>
      <c r="SUK66" s="173"/>
      <c r="SUL66" s="173"/>
      <c r="SUM66" s="173"/>
      <c r="SUN66" s="173"/>
      <c r="SUO66" s="173"/>
      <c r="SUP66" s="173"/>
      <c r="SUQ66" s="173"/>
      <c r="SUR66" s="173"/>
      <c r="SUS66" s="173"/>
      <c r="SUT66" s="173"/>
      <c r="SUU66" s="173"/>
      <c r="SUV66" s="173"/>
      <c r="SUW66" s="173"/>
      <c r="SUX66" s="173"/>
      <c r="SUY66" s="173"/>
      <c r="SUZ66" s="173"/>
      <c r="SVA66" s="173"/>
      <c r="SVB66" s="173"/>
      <c r="SVC66" s="173"/>
      <c r="SVD66" s="173"/>
      <c r="SVE66" s="173"/>
      <c r="SVF66" s="173"/>
      <c r="SVG66" s="173"/>
      <c r="SVH66" s="173"/>
      <c r="SVI66" s="173"/>
      <c r="SVJ66" s="173"/>
      <c r="SVK66" s="173"/>
      <c r="SVL66" s="173"/>
      <c r="SVM66" s="173"/>
      <c r="SVN66" s="173"/>
      <c r="SVO66" s="173"/>
      <c r="SVP66" s="173"/>
      <c r="SVQ66" s="173"/>
      <c r="SVR66" s="173"/>
      <c r="SVS66" s="173"/>
      <c r="SVT66" s="173"/>
      <c r="SVU66" s="173"/>
      <c r="SVV66" s="173"/>
      <c r="SVW66" s="173"/>
      <c r="SVX66" s="173"/>
      <c r="SVY66" s="173"/>
      <c r="SVZ66" s="173"/>
      <c r="SWA66" s="173"/>
      <c r="SWB66" s="173"/>
      <c r="SWC66" s="173"/>
      <c r="SWD66" s="173"/>
      <c r="SWE66" s="173"/>
      <c r="SWF66" s="173"/>
      <c r="SWG66" s="173"/>
      <c r="SWH66" s="173"/>
      <c r="SWI66" s="173"/>
      <c r="SWJ66" s="173"/>
      <c r="SWK66" s="173"/>
      <c r="SWL66" s="173"/>
      <c r="SWM66" s="173"/>
      <c r="SWN66" s="173"/>
      <c r="SWO66" s="173"/>
      <c r="SWP66" s="173"/>
      <c r="SWQ66" s="173"/>
      <c r="SWR66" s="173"/>
      <c r="SWS66" s="173"/>
      <c r="SWT66" s="173"/>
      <c r="SWU66" s="173"/>
      <c r="SWV66" s="173"/>
      <c r="SWW66" s="173"/>
      <c r="SWX66" s="173"/>
      <c r="SWY66" s="173"/>
      <c r="SWZ66" s="173"/>
      <c r="SXA66" s="173"/>
      <c r="SXB66" s="173"/>
      <c r="SXC66" s="173"/>
      <c r="SXD66" s="173"/>
      <c r="SXE66" s="173"/>
      <c r="SXF66" s="173"/>
      <c r="SXG66" s="173"/>
      <c r="SXH66" s="173"/>
      <c r="SXI66" s="173"/>
      <c r="SXJ66" s="173"/>
      <c r="SXK66" s="173"/>
      <c r="SXL66" s="173"/>
      <c r="SXM66" s="173"/>
      <c r="SXN66" s="173"/>
      <c r="SXO66" s="173"/>
      <c r="SXP66" s="173"/>
      <c r="SXQ66" s="173"/>
      <c r="SXR66" s="173"/>
      <c r="SXS66" s="173"/>
      <c r="SXT66" s="173"/>
      <c r="SXU66" s="173"/>
      <c r="SXV66" s="173"/>
      <c r="SXW66" s="173"/>
      <c r="SXX66" s="173"/>
      <c r="SXY66" s="173"/>
      <c r="SXZ66" s="173"/>
      <c r="SYA66" s="173"/>
      <c r="SYB66" s="173"/>
      <c r="SYC66" s="173"/>
      <c r="SYD66" s="173"/>
      <c r="SYE66" s="173"/>
      <c r="SYF66" s="173"/>
      <c r="SYG66" s="173"/>
      <c r="SYH66" s="173"/>
      <c r="SYI66" s="173"/>
      <c r="SYJ66" s="173"/>
      <c r="SYK66" s="173"/>
      <c r="SYL66" s="173"/>
      <c r="SYM66" s="173"/>
      <c r="SYN66" s="173"/>
      <c r="SYO66" s="173"/>
      <c r="SYP66" s="173"/>
      <c r="SYQ66" s="173"/>
      <c r="SYR66" s="173"/>
      <c r="SYS66" s="173"/>
      <c r="SYT66" s="173"/>
      <c r="SYU66" s="173"/>
      <c r="SYV66" s="173"/>
      <c r="SYW66" s="173"/>
      <c r="SYX66" s="173"/>
      <c r="SYY66" s="173"/>
      <c r="SYZ66" s="173"/>
      <c r="SZA66" s="173"/>
      <c r="SZB66" s="173"/>
      <c r="SZC66" s="173"/>
      <c r="SZD66" s="173"/>
      <c r="SZE66" s="173"/>
      <c r="SZF66" s="173"/>
      <c r="SZG66" s="173"/>
      <c r="SZH66" s="173"/>
      <c r="SZI66" s="173"/>
      <c r="SZJ66" s="173"/>
      <c r="SZK66" s="173"/>
      <c r="SZL66" s="173"/>
      <c r="SZM66" s="173"/>
      <c r="SZN66" s="173"/>
      <c r="SZO66" s="173"/>
      <c r="SZP66" s="173"/>
      <c r="SZQ66" s="173"/>
      <c r="SZR66" s="173"/>
      <c r="SZS66" s="173"/>
      <c r="SZT66" s="173"/>
      <c r="SZU66" s="173"/>
      <c r="SZV66" s="173"/>
      <c r="SZW66" s="173"/>
      <c r="SZX66" s="173"/>
      <c r="SZY66" s="173"/>
      <c r="SZZ66" s="173"/>
      <c r="TAA66" s="173"/>
      <c r="TAB66" s="173"/>
      <c r="TAC66" s="173"/>
      <c r="TAD66" s="173"/>
      <c r="TAE66" s="173"/>
      <c r="TAF66" s="173"/>
      <c r="TAG66" s="173"/>
      <c r="TAH66" s="173"/>
      <c r="TAI66" s="173"/>
      <c r="TAJ66" s="173"/>
      <c r="TAK66" s="173"/>
      <c r="TAL66" s="173"/>
      <c r="TAM66" s="173"/>
      <c r="TAN66" s="173"/>
      <c r="TAO66" s="173"/>
      <c r="TAP66" s="173"/>
      <c r="TAQ66" s="173"/>
      <c r="TAR66" s="173"/>
      <c r="TAS66" s="173"/>
      <c r="TAT66" s="173"/>
      <c r="TAU66" s="173"/>
      <c r="TAV66" s="173"/>
      <c r="TAW66" s="173"/>
      <c r="TAX66" s="173"/>
      <c r="TAY66" s="173"/>
      <c r="TAZ66" s="173"/>
      <c r="TBA66" s="173"/>
      <c r="TBB66" s="173"/>
      <c r="TBC66" s="173"/>
      <c r="TBD66" s="173"/>
      <c r="TBE66" s="173"/>
      <c r="TBF66" s="173"/>
      <c r="TBG66" s="173"/>
      <c r="TBH66" s="173"/>
      <c r="TBI66" s="173"/>
      <c r="TBJ66" s="173"/>
      <c r="TBK66" s="173"/>
      <c r="TBL66" s="173"/>
      <c r="TBM66" s="173"/>
      <c r="TBN66" s="173"/>
      <c r="TBO66" s="173"/>
      <c r="TBP66" s="173"/>
      <c r="TBQ66" s="173"/>
      <c r="TBR66" s="173"/>
      <c r="TBS66" s="173"/>
      <c r="TBT66" s="173"/>
      <c r="TBU66" s="173"/>
      <c r="TBV66" s="173"/>
      <c r="TBW66" s="173"/>
      <c r="TBX66" s="173"/>
      <c r="TBY66" s="173"/>
      <c r="TBZ66" s="173"/>
      <c r="TCA66" s="173"/>
      <c r="TCB66" s="173"/>
      <c r="TCC66" s="173"/>
      <c r="TCD66" s="173"/>
      <c r="TCE66" s="173"/>
      <c r="TCF66" s="173"/>
      <c r="TCG66" s="173"/>
      <c r="TCH66" s="173"/>
      <c r="TCI66" s="173"/>
      <c r="TCJ66" s="173"/>
      <c r="TCK66" s="173"/>
      <c r="TCL66" s="173"/>
      <c r="TCM66" s="173"/>
      <c r="TCN66" s="173"/>
      <c r="TCO66" s="173"/>
      <c r="TCP66" s="173"/>
      <c r="TCQ66" s="173"/>
      <c r="TCR66" s="173"/>
      <c r="TCS66" s="173"/>
      <c r="TCT66" s="173"/>
      <c r="TCU66" s="173"/>
      <c r="TCV66" s="173"/>
      <c r="TCW66" s="173"/>
      <c r="TCX66" s="173"/>
      <c r="TCY66" s="173"/>
      <c r="TCZ66" s="173"/>
      <c r="TDA66" s="173"/>
      <c r="TDB66" s="173"/>
      <c r="TDC66" s="173"/>
      <c r="TDD66" s="173"/>
      <c r="TDE66" s="173"/>
      <c r="TDF66" s="173"/>
      <c r="TDG66" s="173"/>
      <c r="TDH66" s="173"/>
      <c r="TDI66" s="173"/>
      <c r="TDJ66" s="173"/>
      <c r="TDK66" s="173"/>
      <c r="TDL66" s="173"/>
      <c r="TDM66" s="173"/>
      <c r="TDN66" s="173"/>
      <c r="TDO66" s="173"/>
      <c r="TDP66" s="173"/>
      <c r="TDQ66" s="173"/>
      <c r="TDR66" s="173"/>
      <c r="TDS66" s="173"/>
      <c r="TDT66" s="173"/>
      <c r="TDU66" s="173"/>
      <c r="TDV66" s="173"/>
      <c r="TDW66" s="173"/>
      <c r="TDX66" s="173"/>
      <c r="TDY66" s="173"/>
      <c r="TDZ66" s="173"/>
      <c r="TEA66" s="173"/>
      <c r="TEB66" s="173"/>
      <c r="TEC66" s="173"/>
      <c r="TED66" s="173"/>
      <c r="TEE66" s="173"/>
      <c r="TEF66" s="173"/>
      <c r="TEG66" s="173"/>
      <c r="TEH66" s="173"/>
      <c r="TEI66" s="173"/>
      <c r="TEJ66" s="173"/>
      <c r="TEK66" s="173"/>
      <c r="TEL66" s="173"/>
      <c r="TEM66" s="173"/>
      <c r="TEN66" s="173"/>
      <c r="TEO66" s="173"/>
      <c r="TEP66" s="173"/>
      <c r="TEQ66" s="173"/>
      <c r="TER66" s="173"/>
      <c r="TES66" s="173"/>
      <c r="TET66" s="173"/>
      <c r="TEU66" s="173"/>
      <c r="TEV66" s="173"/>
      <c r="TEW66" s="173"/>
      <c r="TEX66" s="173"/>
      <c r="TEY66" s="173"/>
      <c r="TEZ66" s="173"/>
      <c r="TFA66" s="173"/>
      <c r="TFB66" s="173"/>
      <c r="TFC66" s="173"/>
      <c r="TFD66" s="173"/>
      <c r="TFE66" s="173"/>
      <c r="TFF66" s="173"/>
      <c r="TFG66" s="173"/>
      <c r="TFH66" s="173"/>
      <c r="TFI66" s="173"/>
      <c r="TFJ66" s="173"/>
      <c r="TFK66" s="173"/>
      <c r="TFL66" s="173"/>
      <c r="TFM66" s="173"/>
      <c r="TFN66" s="173"/>
      <c r="TFO66" s="173"/>
      <c r="TFP66" s="173"/>
      <c r="TFQ66" s="173"/>
      <c r="TFR66" s="173"/>
      <c r="TFS66" s="173"/>
      <c r="TFT66" s="173"/>
      <c r="TFU66" s="173"/>
      <c r="TFV66" s="173"/>
      <c r="TFW66" s="173"/>
      <c r="TFX66" s="173"/>
      <c r="TFY66" s="173"/>
      <c r="TFZ66" s="173"/>
      <c r="TGA66" s="173"/>
      <c r="TGB66" s="173"/>
      <c r="TGC66" s="173"/>
      <c r="TGD66" s="173"/>
      <c r="TGE66" s="173"/>
      <c r="TGF66" s="173"/>
      <c r="TGG66" s="173"/>
      <c r="TGH66" s="173"/>
      <c r="TGI66" s="173"/>
      <c r="TGJ66" s="173"/>
      <c r="TGK66" s="173"/>
      <c r="TGL66" s="173"/>
      <c r="TGM66" s="173"/>
      <c r="TGN66" s="173"/>
      <c r="TGO66" s="173"/>
      <c r="TGP66" s="173"/>
      <c r="TGQ66" s="173"/>
      <c r="TGR66" s="173"/>
      <c r="TGS66" s="173"/>
      <c r="TGT66" s="173"/>
      <c r="TGU66" s="173"/>
      <c r="TGV66" s="173"/>
      <c r="TGW66" s="173"/>
      <c r="TGX66" s="173"/>
      <c r="TGY66" s="173"/>
      <c r="TGZ66" s="173"/>
      <c r="THA66" s="173"/>
      <c r="THB66" s="173"/>
      <c r="THC66" s="173"/>
      <c r="THD66" s="173"/>
      <c r="THE66" s="173"/>
      <c r="THF66" s="173"/>
      <c r="THG66" s="173"/>
      <c r="THH66" s="173"/>
      <c r="THI66" s="173"/>
      <c r="THJ66" s="173"/>
      <c r="THK66" s="173"/>
      <c r="THL66" s="173"/>
      <c r="THM66" s="173"/>
      <c r="THN66" s="173"/>
      <c r="THO66" s="173"/>
      <c r="THP66" s="173"/>
      <c r="THQ66" s="173"/>
      <c r="THR66" s="173"/>
      <c r="THS66" s="173"/>
      <c r="THT66" s="173"/>
      <c r="THU66" s="173"/>
      <c r="THV66" s="173"/>
      <c r="THW66" s="173"/>
      <c r="THX66" s="173"/>
      <c r="THY66" s="173"/>
      <c r="THZ66" s="173"/>
      <c r="TIA66" s="173"/>
      <c r="TIB66" s="173"/>
      <c r="TIC66" s="173"/>
      <c r="TID66" s="173"/>
      <c r="TIE66" s="173"/>
      <c r="TIF66" s="173"/>
      <c r="TIG66" s="173"/>
      <c r="TIH66" s="173"/>
      <c r="TII66" s="173"/>
      <c r="TIJ66" s="173"/>
      <c r="TIK66" s="173"/>
      <c r="TIL66" s="173"/>
      <c r="TIM66" s="173"/>
      <c r="TIN66" s="173"/>
      <c r="TIO66" s="173"/>
      <c r="TIP66" s="173"/>
      <c r="TIQ66" s="173"/>
      <c r="TIR66" s="173"/>
      <c r="TIS66" s="173"/>
      <c r="TIT66" s="173"/>
      <c r="TIU66" s="173"/>
      <c r="TIV66" s="173"/>
      <c r="TIW66" s="173"/>
      <c r="TIX66" s="173"/>
      <c r="TIY66" s="173"/>
      <c r="TIZ66" s="173"/>
      <c r="TJA66" s="173"/>
      <c r="TJB66" s="173"/>
      <c r="TJC66" s="173"/>
      <c r="TJD66" s="173"/>
      <c r="TJE66" s="173"/>
      <c r="TJF66" s="173"/>
      <c r="TJG66" s="173"/>
      <c r="TJH66" s="173"/>
      <c r="TJI66" s="173"/>
      <c r="TJJ66" s="173"/>
      <c r="TJK66" s="173"/>
      <c r="TJL66" s="173"/>
      <c r="TJM66" s="173"/>
      <c r="TJN66" s="173"/>
      <c r="TJO66" s="173"/>
      <c r="TJP66" s="173"/>
      <c r="TJQ66" s="173"/>
      <c r="TJR66" s="173"/>
      <c r="TJS66" s="173"/>
      <c r="TJT66" s="173"/>
      <c r="TJU66" s="173"/>
      <c r="TJV66" s="173"/>
      <c r="TJW66" s="173"/>
      <c r="TJX66" s="173"/>
      <c r="TJY66" s="173"/>
      <c r="TJZ66" s="173"/>
      <c r="TKA66" s="173"/>
      <c r="TKB66" s="173"/>
      <c r="TKC66" s="173"/>
      <c r="TKD66" s="173"/>
      <c r="TKE66" s="173"/>
      <c r="TKF66" s="173"/>
      <c r="TKG66" s="173"/>
      <c r="TKH66" s="173"/>
      <c r="TKI66" s="173"/>
      <c r="TKJ66" s="173"/>
      <c r="TKK66" s="173"/>
      <c r="TKL66" s="173"/>
      <c r="TKM66" s="173"/>
      <c r="TKN66" s="173"/>
      <c r="TKO66" s="173"/>
      <c r="TKP66" s="173"/>
      <c r="TKQ66" s="173"/>
      <c r="TKR66" s="173"/>
      <c r="TKS66" s="173"/>
      <c r="TKT66" s="173"/>
      <c r="TKU66" s="173"/>
      <c r="TKV66" s="173"/>
      <c r="TKW66" s="173"/>
      <c r="TKX66" s="173"/>
      <c r="TKY66" s="173"/>
      <c r="TKZ66" s="173"/>
      <c r="TLA66" s="173"/>
      <c r="TLB66" s="173"/>
      <c r="TLC66" s="173"/>
      <c r="TLD66" s="173"/>
      <c r="TLE66" s="173"/>
      <c r="TLF66" s="173"/>
      <c r="TLG66" s="173"/>
      <c r="TLH66" s="173"/>
      <c r="TLI66" s="173"/>
      <c r="TLJ66" s="173"/>
      <c r="TLK66" s="173"/>
      <c r="TLL66" s="173"/>
      <c r="TLM66" s="173"/>
      <c r="TLN66" s="173"/>
      <c r="TLO66" s="173"/>
      <c r="TLP66" s="173"/>
      <c r="TLQ66" s="173"/>
      <c r="TLR66" s="173"/>
      <c r="TLS66" s="173"/>
      <c r="TLT66" s="173"/>
      <c r="TLU66" s="173"/>
      <c r="TLV66" s="173"/>
      <c r="TLW66" s="173"/>
      <c r="TLX66" s="173"/>
      <c r="TLY66" s="173"/>
      <c r="TLZ66" s="173"/>
      <c r="TMA66" s="173"/>
      <c r="TMB66" s="173"/>
      <c r="TMC66" s="173"/>
      <c r="TMD66" s="173"/>
      <c r="TME66" s="173"/>
      <c r="TMF66" s="173"/>
      <c r="TMG66" s="173"/>
      <c r="TMH66" s="173"/>
      <c r="TMI66" s="173"/>
      <c r="TMJ66" s="173"/>
      <c r="TMK66" s="173"/>
      <c r="TML66" s="173"/>
      <c r="TMM66" s="173"/>
      <c r="TMN66" s="173"/>
      <c r="TMO66" s="173"/>
      <c r="TMP66" s="173"/>
      <c r="TMQ66" s="173"/>
      <c r="TMR66" s="173"/>
      <c r="TMS66" s="173"/>
      <c r="TMT66" s="173"/>
      <c r="TMU66" s="173"/>
      <c r="TMV66" s="173"/>
      <c r="TMW66" s="173"/>
      <c r="TMX66" s="173"/>
      <c r="TMY66" s="173"/>
      <c r="TMZ66" s="173"/>
      <c r="TNA66" s="173"/>
      <c r="TNB66" s="173"/>
      <c r="TNC66" s="173"/>
      <c r="TND66" s="173"/>
      <c r="TNE66" s="173"/>
      <c r="TNF66" s="173"/>
      <c r="TNG66" s="173"/>
      <c r="TNH66" s="173"/>
      <c r="TNI66" s="173"/>
      <c r="TNJ66" s="173"/>
      <c r="TNK66" s="173"/>
      <c r="TNL66" s="173"/>
      <c r="TNM66" s="173"/>
      <c r="TNN66" s="173"/>
      <c r="TNO66" s="173"/>
      <c r="TNP66" s="173"/>
      <c r="TNQ66" s="173"/>
      <c r="TNR66" s="173"/>
      <c r="TNS66" s="173"/>
      <c r="TNT66" s="173"/>
      <c r="TNU66" s="173"/>
      <c r="TNV66" s="173"/>
      <c r="TNW66" s="173"/>
      <c r="TNX66" s="173"/>
      <c r="TNY66" s="173"/>
      <c r="TNZ66" s="173"/>
      <c r="TOA66" s="173"/>
      <c r="TOB66" s="173"/>
      <c r="TOC66" s="173"/>
      <c r="TOD66" s="173"/>
      <c r="TOE66" s="173"/>
      <c r="TOF66" s="173"/>
      <c r="TOG66" s="173"/>
      <c r="TOH66" s="173"/>
      <c r="TOI66" s="173"/>
      <c r="TOJ66" s="173"/>
      <c r="TOK66" s="173"/>
      <c r="TOL66" s="173"/>
      <c r="TOM66" s="173"/>
      <c r="TON66" s="173"/>
      <c r="TOO66" s="173"/>
      <c r="TOP66" s="173"/>
      <c r="TOQ66" s="173"/>
      <c r="TOR66" s="173"/>
      <c r="TOS66" s="173"/>
      <c r="TOT66" s="173"/>
      <c r="TOU66" s="173"/>
      <c r="TOV66" s="173"/>
      <c r="TOW66" s="173"/>
      <c r="TOX66" s="173"/>
      <c r="TOY66" s="173"/>
      <c r="TOZ66" s="173"/>
      <c r="TPA66" s="173"/>
      <c r="TPB66" s="173"/>
      <c r="TPC66" s="173"/>
      <c r="TPD66" s="173"/>
      <c r="TPE66" s="173"/>
      <c r="TPF66" s="173"/>
      <c r="TPG66" s="173"/>
      <c r="TPH66" s="173"/>
      <c r="TPI66" s="173"/>
      <c r="TPJ66" s="173"/>
      <c r="TPK66" s="173"/>
      <c r="TPL66" s="173"/>
      <c r="TPM66" s="173"/>
      <c r="TPN66" s="173"/>
      <c r="TPO66" s="173"/>
      <c r="TPP66" s="173"/>
      <c r="TPQ66" s="173"/>
      <c r="TPR66" s="173"/>
      <c r="TPS66" s="173"/>
      <c r="TPT66" s="173"/>
      <c r="TPU66" s="173"/>
      <c r="TPV66" s="173"/>
      <c r="TPW66" s="173"/>
      <c r="TPX66" s="173"/>
      <c r="TPY66" s="173"/>
      <c r="TPZ66" s="173"/>
      <c r="TQA66" s="173"/>
      <c r="TQB66" s="173"/>
      <c r="TQC66" s="173"/>
      <c r="TQD66" s="173"/>
      <c r="TQE66" s="173"/>
      <c r="TQF66" s="173"/>
      <c r="TQG66" s="173"/>
      <c r="TQH66" s="173"/>
      <c r="TQI66" s="173"/>
      <c r="TQJ66" s="173"/>
      <c r="TQK66" s="173"/>
      <c r="TQL66" s="173"/>
      <c r="TQM66" s="173"/>
      <c r="TQN66" s="173"/>
      <c r="TQO66" s="173"/>
      <c r="TQP66" s="173"/>
      <c r="TQQ66" s="173"/>
      <c r="TQR66" s="173"/>
      <c r="TQS66" s="173"/>
      <c r="TQT66" s="173"/>
      <c r="TQU66" s="173"/>
      <c r="TQV66" s="173"/>
      <c r="TQW66" s="173"/>
      <c r="TQX66" s="173"/>
      <c r="TQY66" s="173"/>
      <c r="TQZ66" s="173"/>
      <c r="TRA66" s="173"/>
      <c r="TRB66" s="173"/>
      <c r="TRC66" s="173"/>
      <c r="TRD66" s="173"/>
      <c r="TRE66" s="173"/>
      <c r="TRF66" s="173"/>
      <c r="TRG66" s="173"/>
      <c r="TRH66" s="173"/>
      <c r="TRI66" s="173"/>
      <c r="TRJ66" s="173"/>
      <c r="TRK66" s="173"/>
      <c r="TRL66" s="173"/>
      <c r="TRM66" s="173"/>
      <c r="TRN66" s="173"/>
      <c r="TRO66" s="173"/>
      <c r="TRP66" s="173"/>
      <c r="TRQ66" s="173"/>
      <c r="TRR66" s="173"/>
      <c r="TRS66" s="173"/>
      <c r="TRT66" s="173"/>
      <c r="TRU66" s="173"/>
      <c r="TRV66" s="173"/>
      <c r="TRW66" s="173"/>
      <c r="TRX66" s="173"/>
      <c r="TRY66" s="173"/>
      <c r="TRZ66" s="173"/>
      <c r="TSA66" s="173"/>
      <c r="TSB66" s="173"/>
      <c r="TSC66" s="173"/>
      <c r="TSD66" s="173"/>
      <c r="TSE66" s="173"/>
      <c r="TSF66" s="173"/>
      <c r="TSG66" s="173"/>
      <c r="TSH66" s="173"/>
      <c r="TSI66" s="173"/>
      <c r="TSJ66" s="173"/>
      <c r="TSK66" s="173"/>
      <c r="TSL66" s="173"/>
      <c r="TSM66" s="173"/>
      <c r="TSN66" s="173"/>
      <c r="TSO66" s="173"/>
      <c r="TSP66" s="173"/>
      <c r="TSQ66" s="173"/>
      <c r="TSR66" s="173"/>
      <c r="TSS66" s="173"/>
      <c r="TST66" s="173"/>
      <c r="TSU66" s="173"/>
      <c r="TSV66" s="173"/>
      <c r="TSW66" s="173"/>
      <c r="TSX66" s="173"/>
      <c r="TSY66" s="173"/>
      <c r="TSZ66" s="173"/>
      <c r="TTA66" s="173"/>
      <c r="TTB66" s="173"/>
      <c r="TTC66" s="173"/>
      <c r="TTD66" s="173"/>
      <c r="TTE66" s="173"/>
      <c r="TTF66" s="173"/>
      <c r="TTG66" s="173"/>
      <c r="TTH66" s="173"/>
      <c r="TTI66" s="173"/>
      <c r="TTJ66" s="173"/>
      <c r="TTK66" s="173"/>
      <c r="TTL66" s="173"/>
      <c r="TTM66" s="173"/>
      <c r="TTN66" s="173"/>
      <c r="TTO66" s="173"/>
      <c r="TTP66" s="173"/>
      <c r="TTQ66" s="173"/>
      <c r="TTR66" s="173"/>
      <c r="TTS66" s="173"/>
      <c r="TTT66" s="173"/>
      <c r="TTU66" s="173"/>
      <c r="TTV66" s="173"/>
      <c r="TTW66" s="173"/>
      <c r="TTX66" s="173"/>
      <c r="TTY66" s="173"/>
      <c r="TTZ66" s="173"/>
      <c r="TUA66" s="173"/>
      <c r="TUB66" s="173"/>
      <c r="TUC66" s="173"/>
      <c r="TUD66" s="173"/>
      <c r="TUE66" s="173"/>
      <c r="TUF66" s="173"/>
      <c r="TUG66" s="173"/>
      <c r="TUH66" s="173"/>
      <c r="TUI66" s="173"/>
      <c r="TUJ66" s="173"/>
      <c r="TUK66" s="173"/>
      <c r="TUL66" s="173"/>
      <c r="TUM66" s="173"/>
      <c r="TUN66" s="173"/>
      <c r="TUO66" s="173"/>
      <c r="TUP66" s="173"/>
      <c r="TUQ66" s="173"/>
      <c r="TUR66" s="173"/>
      <c r="TUS66" s="173"/>
      <c r="TUT66" s="173"/>
      <c r="TUU66" s="173"/>
      <c r="TUV66" s="173"/>
      <c r="TUW66" s="173"/>
      <c r="TUX66" s="173"/>
      <c r="TUY66" s="173"/>
      <c r="TUZ66" s="173"/>
      <c r="TVA66" s="173"/>
      <c r="TVB66" s="173"/>
      <c r="TVC66" s="173"/>
      <c r="TVD66" s="173"/>
      <c r="TVE66" s="173"/>
      <c r="TVF66" s="173"/>
      <c r="TVG66" s="173"/>
      <c r="TVH66" s="173"/>
      <c r="TVI66" s="173"/>
      <c r="TVJ66" s="173"/>
      <c r="TVK66" s="173"/>
      <c r="TVL66" s="173"/>
      <c r="TVM66" s="173"/>
      <c r="TVN66" s="173"/>
      <c r="TVO66" s="173"/>
      <c r="TVP66" s="173"/>
      <c r="TVQ66" s="173"/>
      <c r="TVR66" s="173"/>
      <c r="TVS66" s="173"/>
      <c r="TVT66" s="173"/>
      <c r="TVU66" s="173"/>
      <c r="TVV66" s="173"/>
      <c r="TVW66" s="173"/>
      <c r="TVX66" s="173"/>
      <c r="TVY66" s="173"/>
      <c r="TVZ66" s="173"/>
      <c r="TWA66" s="173"/>
      <c r="TWB66" s="173"/>
      <c r="TWC66" s="173"/>
      <c r="TWD66" s="173"/>
      <c r="TWE66" s="173"/>
      <c r="TWF66" s="173"/>
      <c r="TWG66" s="173"/>
      <c r="TWH66" s="173"/>
      <c r="TWI66" s="173"/>
      <c r="TWJ66" s="173"/>
      <c r="TWK66" s="173"/>
      <c r="TWL66" s="173"/>
      <c r="TWM66" s="173"/>
      <c r="TWN66" s="173"/>
      <c r="TWO66" s="173"/>
      <c r="TWP66" s="173"/>
      <c r="TWQ66" s="173"/>
      <c r="TWR66" s="173"/>
      <c r="TWS66" s="173"/>
      <c r="TWT66" s="173"/>
      <c r="TWU66" s="173"/>
      <c r="TWV66" s="173"/>
      <c r="TWW66" s="173"/>
      <c r="TWX66" s="173"/>
      <c r="TWY66" s="173"/>
      <c r="TWZ66" s="173"/>
      <c r="TXA66" s="173"/>
      <c r="TXB66" s="173"/>
      <c r="TXC66" s="173"/>
      <c r="TXD66" s="173"/>
      <c r="TXE66" s="173"/>
      <c r="TXF66" s="173"/>
      <c r="TXG66" s="173"/>
      <c r="TXH66" s="173"/>
      <c r="TXI66" s="173"/>
      <c r="TXJ66" s="173"/>
      <c r="TXK66" s="173"/>
      <c r="TXL66" s="173"/>
      <c r="TXM66" s="173"/>
      <c r="TXN66" s="173"/>
      <c r="TXO66" s="173"/>
      <c r="TXP66" s="173"/>
      <c r="TXQ66" s="173"/>
      <c r="TXR66" s="173"/>
      <c r="TXS66" s="173"/>
      <c r="TXT66" s="173"/>
      <c r="TXU66" s="173"/>
      <c r="TXV66" s="173"/>
      <c r="TXW66" s="173"/>
      <c r="TXX66" s="173"/>
      <c r="TXY66" s="173"/>
      <c r="TXZ66" s="173"/>
      <c r="TYA66" s="173"/>
      <c r="TYB66" s="173"/>
      <c r="TYC66" s="173"/>
      <c r="TYD66" s="173"/>
      <c r="TYE66" s="173"/>
      <c r="TYF66" s="173"/>
      <c r="TYG66" s="173"/>
      <c r="TYH66" s="173"/>
      <c r="TYI66" s="173"/>
      <c r="TYJ66" s="173"/>
      <c r="TYK66" s="173"/>
      <c r="TYL66" s="173"/>
      <c r="TYM66" s="173"/>
      <c r="TYN66" s="173"/>
      <c r="TYO66" s="173"/>
      <c r="TYP66" s="173"/>
      <c r="TYQ66" s="173"/>
      <c r="TYR66" s="173"/>
      <c r="TYS66" s="173"/>
      <c r="TYT66" s="173"/>
      <c r="TYU66" s="173"/>
      <c r="TYV66" s="173"/>
      <c r="TYW66" s="173"/>
      <c r="TYX66" s="173"/>
      <c r="TYY66" s="173"/>
      <c r="TYZ66" s="173"/>
      <c r="TZA66" s="173"/>
      <c r="TZB66" s="173"/>
      <c r="TZC66" s="173"/>
      <c r="TZD66" s="173"/>
      <c r="TZE66" s="173"/>
      <c r="TZF66" s="173"/>
      <c r="TZG66" s="173"/>
      <c r="TZH66" s="173"/>
      <c r="TZI66" s="173"/>
      <c r="TZJ66" s="173"/>
      <c r="TZK66" s="173"/>
      <c r="TZL66" s="173"/>
      <c r="TZM66" s="173"/>
      <c r="TZN66" s="173"/>
      <c r="TZO66" s="173"/>
      <c r="TZP66" s="173"/>
      <c r="TZQ66" s="173"/>
      <c r="TZR66" s="173"/>
      <c r="TZS66" s="173"/>
      <c r="TZT66" s="173"/>
      <c r="TZU66" s="173"/>
      <c r="TZV66" s="173"/>
      <c r="TZW66" s="173"/>
      <c r="TZX66" s="173"/>
      <c r="TZY66" s="173"/>
      <c r="TZZ66" s="173"/>
      <c r="UAA66" s="173"/>
      <c r="UAB66" s="173"/>
      <c r="UAC66" s="173"/>
      <c r="UAD66" s="173"/>
      <c r="UAE66" s="173"/>
      <c r="UAF66" s="173"/>
      <c r="UAG66" s="173"/>
      <c r="UAH66" s="173"/>
      <c r="UAI66" s="173"/>
      <c r="UAJ66" s="173"/>
      <c r="UAK66" s="173"/>
      <c r="UAL66" s="173"/>
      <c r="UAM66" s="173"/>
      <c r="UAN66" s="173"/>
      <c r="UAO66" s="173"/>
      <c r="UAP66" s="173"/>
      <c r="UAQ66" s="173"/>
      <c r="UAR66" s="173"/>
      <c r="UAS66" s="173"/>
      <c r="UAT66" s="173"/>
      <c r="UAU66" s="173"/>
      <c r="UAV66" s="173"/>
      <c r="UAW66" s="173"/>
      <c r="UAX66" s="173"/>
      <c r="UAY66" s="173"/>
      <c r="UAZ66" s="173"/>
      <c r="UBA66" s="173"/>
      <c r="UBB66" s="173"/>
      <c r="UBC66" s="173"/>
      <c r="UBD66" s="173"/>
      <c r="UBE66" s="173"/>
      <c r="UBF66" s="173"/>
      <c r="UBG66" s="173"/>
      <c r="UBH66" s="173"/>
      <c r="UBI66" s="173"/>
      <c r="UBJ66" s="173"/>
      <c r="UBK66" s="173"/>
      <c r="UBL66" s="173"/>
      <c r="UBM66" s="173"/>
      <c r="UBN66" s="173"/>
      <c r="UBO66" s="173"/>
      <c r="UBP66" s="173"/>
      <c r="UBQ66" s="173"/>
      <c r="UBR66" s="173"/>
      <c r="UBS66" s="173"/>
      <c r="UBT66" s="173"/>
      <c r="UBU66" s="173"/>
      <c r="UBV66" s="173"/>
      <c r="UBW66" s="173"/>
      <c r="UBX66" s="173"/>
      <c r="UBY66" s="173"/>
      <c r="UBZ66" s="173"/>
      <c r="UCA66" s="173"/>
      <c r="UCB66" s="173"/>
      <c r="UCC66" s="173"/>
      <c r="UCD66" s="173"/>
      <c r="UCE66" s="173"/>
      <c r="UCF66" s="173"/>
      <c r="UCG66" s="173"/>
      <c r="UCH66" s="173"/>
      <c r="UCI66" s="173"/>
      <c r="UCJ66" s="173"/>
      <c r="UCK66" s="173"/>
      <c r="UCL66" s="173"/>
      <c r="UCM66" s="173"/>
      <c r="UCN66" s="173"/>
      <c r="UCO66" s="173"/>
      <c r="UCP66" s="173"/>
      <c r="UCQ66" s="173"/>
      <c r="UCR66" s="173"/>
      <c r="UCS66" s="173"/>
      <c r="UCT66" s="173"/>
      <c r="UCU66" s="173"/>
      <c r="UCV66" s="173"/>
      <c r="UCW66" s="173"/>
      <c r="UCX66" s="173"/>
      <c r="UCY66" s="173"/>
      <c r="UCZ66" s="173"/>
      <c r="UDA66" s="173"/>
      <c r="UDB66" s="173"/>
      <c r="UDC66" s="173"/>
      <c r="UDD66" s="173"/>
      <c r="UDE66" s="173"/>
      <c r="UDF66" s="173"/>
      <c r="UDG66" s="173"/>
      <c r="UDH66" s="173"/>
      <c r="UDI66" s="173"/>
      <c r="UDJ66" s="173"/>
      <c r="UDK66" s="173"/>
      <c r="UDL66" s="173"/>
      <c r="UDM66" s="173"/>
      <c r="UDN66" s="173"/>
      <c r="UDO66" s="173"/>
      <c r="UDP66" s="173"/>
      <c r="UDQ66" s="173"/>
      <c r="UDR66" s="173"/>
      <c r="UDS66" s="173"/>
      <c r="UDT66" s="173"/>
      <c r="UDU66" s="173"/>
      <c r="UDV66" s="173"/>
      <c r="UDW66" s="173"/>
      <c r="UDX66" s="173"/>
      <c r="UDY66" s="173"/>
      <c r="UDZ66" s="173"/>
      <c r="UEA66" s="173"/>
      <c r="UEB66" s="173"/>
      <c r="UEC66" s="173"/>
      <c r="UED66" s="173"/>
      <c r="UEE66" s="173"/>
      <c r="UEF66" s="173"/>
      <c r="UEG66" s="173"/>
      <c r="UEH66" s="173"/>
      <c r="UEI66" s="173"/>
      <c r="UEJ66" s="173"/>
      <c r="UEK66" s="173"/>
      <c r="UEL66" s="173"/>
      <c r="UEM66" s="173"/>
      <c r="UEN66" s="173"/>
      <c r="UEO66" s="173"/>
      <c r="UEP66" s="173"/>
      <c r="UEQ66" s="173"/>
      <c r="UER66" s="173"/>
      <c r="UES66" s="173"/>
      <c r="UET66" s="173"/>
      <c r="UEU66" s="173"/>
      <c r="UEV66" s="173"/>
      <c r="UEW66" s="173"/>
      <c r="UEX66" s="173"/>
      <c r="UEY66" s="173"/>
      <c r="UEZ66" s="173"/>
      <c r="UFA66" s="173"/>
      <c r="UFB66" s="173"/>
      <c r="UFC66" s="173"/>
      <c r="UFD66" s="173"/>
      <c r="UFE66" s="173"/>
      <c r="UFF66" s="173"/>
      <c r="UFG66" s="173"/>
      <c r="UFH66" s="173"/>
      <c r="UFI66" s="173"/>
      <c r="UFJ66" s="173"/>
      <c r="UFK66" s="173"/>
      <c r="UFL66" s="173"/>
      <c r="UFM66" s="173"/>
      <c r="UFN66" s="173"/>
      <c r="UFO66" s="173"/>
      <c r="UFP66" s="173"/>
      <c r="UFQ66" s="173"/>
      <c r="UFR66" s="173"/>
      <c r="UFS66" s="173"/>
      <c r="UFT66" s="173"/>
      <c r="UFU66" s="173"/>
      <c r="UFV66" s="173"/>
      <c r="UFW66" s="173"/>
      <c r="UFX66" s="173"/>
      <c r="UFY66" s="173"/>
      <c r="UFZ66" s="173"/>
      <c r="UGA66" s="173"/>
      <c r="UGB66" s="173"/>
      <c r="UGC66" s="173"/>
      <c r="UGD66" s="173"/>
      <c r="UGE66" s="173"/>
      <c r="UGF66" s="173"/>
      <c r="UGG66" s="173"/>
      <c r="UGH66" s="173"/>
      <c r="UGI66" s="173"/>
      <c r="UGJ66" s="173"/>
      <c r="UGK66" s="173"/>
      <c r="UGL66" s="173"/>
      <c r="UGM66" s="173"/>
      <c r="UGN66" s="173"/>
      <c r="UGO66" s="173"/>
      <c r="UGP66" s="173"/>
      <c r="UGQ66" s="173"/>
      <c r="UGR66" s="173"/>
      <c r="UGS66" s="173"/>
      <c r="UGT66" s="173"/>
      <c r="UGU66" s="173"/>
      <c r="UGV66" s="173"/>
      <c r="UGW66" s="173"/>
      <c r="UGX66" s="173"/>
      <c r="UGY66" s="173"/>
      <c r="UGZ66" s="173"/>
      <c r="UHA66" s="173"/>
      <c r="UHB66" s="173"/>
      <c r="UHC66" s="173"/>
      <c r="UHD66" s="173"/>
      <c r="UHE66" s="173"/>
      <c r="UHF66" s="173"/>
      <c r="UHG66" s="173"/>
      <c r="UHH66" s="173"/>
      <c r="UHI66" s="173"/>
      <c r="UHJ66" s="173"/>
      <c r="UHK66" s="173"/>
      <c r="UHL66" s="173"/>
      <c r="UHM66" s="173"/>
      <c r="UHN66" s="173"/>
      <c r="UHO66" s="173"/>
      <c r="UHP66" s="173"/>
      <c r="UHQ66" s="173"/>
      <c r="UHR66" s="173"/>
      <c r="UHS66" s="173"/>
      <c r="UHT66" s="173"/>
      <c r="UHU66" s="173"/>
      <c r="UHV66" s="173"/>
      <c r="UHW66" s="173"/>
      <c r="UHX66" s="173"/>
      <c r="UHY66" s="173"/>
      <c r="UHZ66" s="173"/>
      <c r="UIA66" s="173"/>
      <c r="UIB66" s="173"/>
      <c r="UIC66" s="173"/>
      <c r="UID66" s="173"/>
      <c r="UIE66" s="173"/>
      <c r="UIF66" s="173"/>
      <c r="UIG66" s="173"/>
      <c r="UIH66" s="173"/>
      <c r="UII66" s="173"/>
      <c r="UIJ66" s="173"/>
      <c r="UIK66" s="173"/>
      <c r="UIL66" s="173"/>
      <c r="UIM66" s="173"/>
      <c r="UIN66" s="173"/>
      <c r="UIO66" s="173"/>
      <c r="UIP66" s="173"/>
      <c r="UIQ66" s="173"/>
      <c r="UIR66" s="173"/>
      <c r="UIS66" s="173"/>
      <c r="UIT66" s="173"/>
      <c r="UIU66" s="173"/>
      <c r="UIV66" s="173"/>
      <c r="UIW66" s="173"/>
      <c r="UIX66" s="173"/>
      <c r="UIY66" s="173"/>
      <c r="UIZ66" s="173"/>
      <c r="UJA66" s="173"/>
      <c r="UJB66" s="173"/>
      <c r="UJC66" s="173"/>
      <c r="UJD66" s="173"/>
      <c r="UJE66" s="173"/>
      <c r="UJF66" s="173"/>
      <c r="UJG66" s="173"/>
      <c r="UJH66" s="173"/>
      <c r="UJI66" s="173"/>
      <c r="UJJ66" s="173"/>
      <c r="UJK66" s="173"/>
      <c r="UJL66" s="173"/>
      <c r="UJM66" s="173"/>
      <c r="UJN66" s="173"/>
      <c r="UJO66" s="173"/>
      <c r="UJP66" s="173"/>
      <c r="UJQ66" s="173"/>
      <c r="UJR66" s="173"/>
      <c r="UJS66" s="173"/>
      <c r="UJT66" s="173"/>
      <c r="UJU66" s="173"/>
      <c r="UJV66" s="173"/>
      <c r="UJW66" s="173"/>
      <c r="UJX66" s="173"/>
      <c r="UJY66" s="173"/>
      <c r="UJZ66" s="173"/>
      <c r="UKA66" s="173"/>
      <c r="UKB66" s="173"/>
      <c r="UKC66" s="173"/>
      <c r="UKD66" s="173"/>
      <c r="UKE66" s="173"/>
      <c r="UKF66" s="173"/>
      <c r="UKG66" s="173"/>
      <c r="UKH66" s="173"/>
      <c r="UKI66" s="173"/>
      <c r="UKJ66" s="173"/>
      <c r="UKK66" s="173"/>
      <c r="UKL66" s="173"/>
      <c r="UKM66" s="173"/>
      <c r="UKN66" s="173"/>
      <c r="UKO66" s="173"/>
      <c r="UKP66" s="173"/>
      <c r="UKQ66" s="173"/>
      <c r="UKR66" s="173"/>
      <c r="UKS66" s="173"/>
      <c r="UKT66" s="173"/>
      <c r="UKU66" s="173"/>
      <c r="UKV66" s="173"/>
      <c r="UKW66" s="173"/>
      <c r="UKX66" s="173"/>
      <c r="UKY66" s="173"/>
      <c r="UKZ66" s="173"/>
      <c r="ULA66" s="173"/>
      <c r="ULB66" s="173"/>
      <c r="ULC66" s="173"/>
      <c r="ULD66" s="173"/>
      <c r="ULE66" s="173"/>
      <c r="ULF66" s="173"/>
      <c r="ULG66" s="173"/>
      <c r="ULH66" s="173"/>
      <c r="ULI66" s="173"/>
      <c r="ULJ66" s="173"/>
      <c r="ULK66" s="173"/>
      <c r="ULL66" s="173"/>
      <c r="ULM66" s="173"/>
      <c r="ULN66" s="173"/>
      <c r="ULO66" s="173"/>
      <c r="ULP66" s="173"/>
      <c r="ULQ66" s="173"/>
      <c r="ULR66" s="173"/>
      <c r="ULS66" s="173"/>
      <c r="ULT66" s="173"/>
      <c r="ULU66" s="173"/>
      <c r="ULV66" s="173"/>
      <c r="ULW66" s="173"/>
      <c r="ULX66" s="173"/>
      <c r="ULY66" s="173"/>
      <c r="ULZ66" s="173"/>
      <c r="UMA66" s="173"/>
      <c r="UMB66" s="173"/>
      <c r="UMC66" s="173"/>
      <c r="UMD66" s="173"/>
      <c r="UME66" s="173"/>
      <c r="UMF66" s="173"/>
      <c r="UMG66" s="173"/>
      <c r="UMH66" s="173"/>
      <c r="UMI66" s="173"/>
      <c r="UMJ66" s="173"/>
      <c r="UMK66" s="173"/>
      <c r="UML66" s="173"/>
      <c r="UMM66" s="173"/>
      <c r="UMN66" s="173"/>
      <c r="UMO66" s="173"/>
      <c r="UMP66" s="173"/>
      <c r="UMQ66" s="173"/>
      <c r="UMR66" s="173"/>
      <c r="UMS66" s="173"/>
      <c r="UMT66" s="173"/>
      <c r="UMU66" s="173"/>
      <c r="UMV66" s="173"/>
      <c r="UMW66" s="173"/>
      <c r="UMX66" s="173"/>
      <c r="UMY66" s="173"/>
      <c r="UMZ66" s="173"/>
      <c r="UNA66" s="173"/>
      <c r="UNB66" s="173"/>
      <c r="UNC66" s="173"/>
      <c r="UND66" s="173"/>
      <c r="UNE66" s="173"/>
      <c r="UNF66" s="173"/>
      <c r="UNG66" s="173"/>
      <c r="UNH66" s="173"/>
      <c r="UNI66" s="173"/>
      <c r="UNJ66" s="173"/>
      <c r="UNK66" s="173"/>
      <c r="UNL66" s="173"/>
      <c r="UNM66" s="173"/>
      <c r="UNN66" s="173"/>
      <c r="UNO66" s="173"/>
      <c r="UNP66" s="173"/>
      <c r="UNQ66" s="173"/>
      <c r="UNR66" s="173"/>
      <c r="UNS66" s="173"/>
      <c r="UNT66" s="173"/>
      <c r="UNU66" s="173"/>
      <c r="UNV66" s="173"/>
      <c r="UNW66" s="173"/>
      <c r="UNX66" s="173"/>
      <c r="UNY66" s="173"/>
      <c r="UNZ66" s="173"/>
      <c r="UOA66" s="173"/>
      <c r="UOB66" s="173"/>
      <c r="UOC66" s="173"/>
      <c r="UOD66" s="173"/>
      <c r="UOE66" s="173"/>
      <c r="UOF66" s="173"/>
      <c r="UOG66" s="173"/>
      <c r="UOH66" s="173"/>
      <c r="UOI66" s="173"/>
      <c r="UOJ66" s="173"/>
      <c r="UOK66" s="173"/>
      <c r="UOL66" s="173"/>
      <c r="UOM66" s="173"/>
      <c r="UON66" s="173"/>
      <c r="UOO66" s="173"/>
      <c r="UOP66" s="173"/>
      <c r="UOQ66" s="173"/>
      <c r="UOR66" s="173"/>
      <c r="UOS66" s="173"/>
      <c r="UOT66" s="173"/>
      <c r="UOU66" s="173"/>
      <c r="UOV66" s="173"/>
      <c r="UOW66" s="173"/>
      <c r="UOX66" s="173"/>
      <c r="UOY66" s="173"/>
      <c r="UOZ66" s="173"/>
      <c r="UPA66" s="173"/>
      <c r="UPB66" s="173"/>
      <c r="UPC66" s="173"/>
      <c r="UPD66" s="173"/>
      <c r="UPE66" s="173"/>
      <c r="UPF66" s="173"/>
      <c r="UPG66" s="173"/>
      <c r="UPH66" s="173"/>
      <c r="UPI66" s="173"/>
      <c r="UPJ66" s="173"/>
      <c r="UPK66" s="173"/>
      <c r="UPL66" s="173"/>
      <c r="UPM66" s="173"/>
      <c r="UPN66" s="173"/>
      <c r="UPO66" s="173"/>
      <c r="UPP66" s="173"/>
      <c r="UPQ66" s="173"/>
      <c r="UPR66" s="173"/>
      <c r="UPS66" s="173"/>
      <c r="UPT66" s="173"/>
      <c r="UPU66" s="173"/>
      <c r="UPV66" s="173"/>
      <c r="UPW66" s="173"/>
      <c r="UPX66" s="173"/>
      <c r="UPY66" s="173"/>
      <c r="UPZ66" s="173"/>
      <c r="UQA66" s="173"/>
      <c r="UQB66" s="173"/>
      <c r="UQC66" s="173"/>
      <c r="UQD66" s="173"/>
      <c r="UQE66" s="173"/>
      <c r="UQF66" s="173"/>
      <c r="UQG66" s="173"/>
      <c r="UQH66" s="173"/>
      <c r="UQI66" s="173"/>
      <c r="UQJ66" s="173"/>
      <c r="UQK66" s="173"/>
      <c r="UQL66" s="173"/>
      <c r="UQM66" s="173"/>
      <c r="UQN66" s="173"/>
      <c r="UQO66" s="173"/>
      <c r="UQP66" s="173"/>
      <c r="UQQ66" s="173"/>
      <c r="UQR66" s="173"/>
      <c r="UQS66" s="173"/>
      <c r="UQT66" s="173"/>
      <c r="UQU66" s="173"/>
      <c r="UQV66" s="173"/>
      <c r="UQW66" s="173"/>
      <c r="UQX66" s="173"/>
      <c r="UQY66" s="173"/>
      <c r="UQZ66" s="173"/>
      <c r="URA66" s="173"/>
      <c r="URB66" s="173"/>
      <c r="URC66" s="173"/>
      <c r="URD66" s="173"/>
      <c r="URE66" s="173"/>
      <c r="URF66" s="173"/>
      <c r="URG66" s="173"/>
      <c r="URH66" s="173"/>
      <c r="URI66" s="173"/>
      <c r="URJ66" s="173"/>
      <c r="URK66" s="173"/>
      <c r="URL66" s="173"/>
      <c r="URM66" s="173"/>
      <c r="URN66" s="173"/>
      <c r="URO66" s="173"/>
      <c r="URP66" s="173"/>
      <c r="URQ66" s="173"/>
      <c r="URR66" s="173"/>
      <c r="URS66" s="173"/>
      <c r="URT66" s="173"/>
      <c r="URU66" s="173"/>
      <c r="URV66" s="173"/>
      <c r="URW66" s="173"/>
      <c r="URX66" s="173"/>
      <c r="URY66" s="173"/>
      <c r="URZ66" s="173"/>
      <c r="USA66" s="173"/>
      <c r="USB66" s="173"/>
      <c r="USC66" s="173"/>
      <c r="USD66" s="173"/>
      <c r="USE66" s="173"/>
      <c r="USF66" s="173"/>
      <c r="USG66" s="173"/>
      <c r="USH66" s="173"/>
      <c r="USI66" s="173"/>
      <c r="USJ66" s="173"/>
      <c r="USK66" s="173"/>
      <c r="USL66" s="173"/>
      <c r="USM66" s="173"/>
      <c r="USN66" s="173"/>
      <c r="USO66" s="173"/>
      <c r="USP66" s="173"/>
      <c r="USQ66" s="173"/>
      <c r="USR66" s="173"/>
      <c r="USS66" s="173"/>
      <c r="UST66" s="173"/>
      <c r="USU66" s="173"/>
      <c r="USV66" s="173"/>
      <c r="USW66" s="173"/>
      <c r="USX66" s="173"/>
      <c r="USY66" s="173"/>
      <c r="USZ66" s="173"/>
      <c r="UTA66" s="173"/>
      <c r="UTB66" s="173"/>
      <c r="UTC66" s="173"/>
      <c r="UTD66" s="173"/>
      <c r="UTE66" s="173"/>
      <c r="UTF66" s="173"/>
      <c r="UTG66" s="173"/>
      <c r="UTH66" s="173"/>
      <c r="UTI66" s="173"/>
      <c r="UTJ66" s="173"/>
      <c r="UTK66" s="173"/>
      <c r="UTL66" s="173"/>
      <c r="UTM66" s="173"/>
      <c r="UTN66" s="173"/>
      <c r="UTO66" s="173"/>
      <c r="UTP66" s="173"/>
      <c r="UTQ66" s="173"/>
      <c r="UTR66" s="173"/>
      <c r="UTS66" s="173"/>
      <c r="UTT66" s="173"/>
      <c r="UTU66" s="173"/>
      <c r="UTV66" s="173"/>
      <c r="UTW66" s="173"/>
      <c r="UTX66" s="173"/>
      <c r="UTY66" s="173"/>
      <c r="UTZ66" s="173"/>
      <c r="UUA66" s="173"/>
      <c r="UUB66" s="173"/>
      <c r="UUC66" s="173"/>
      <c r="UUD66" s="173"/>
      <c r="UUE66" s="173"/>
      <c r="UUF66" s="173"/>
      <c r="UUG66" s="173"/>
      <c r="UUH66" s="173"/>
      <c r="UUI66" s="173"/>
      <c r="UUJ66" s="173"/>
      <c r="UUK66" s="173"/>
      <c r="UUL66" s="173"/>
      <c r="UUM66" s="173"/>
      <c r="UUN66" s="173"/>
      <c r="UUO66" s="173"/>
      <c r="UUP66" s="173"/>
      <c r="UUQ66" s="173"/>
      <c r="UUR66" s="173"/>
      <c r="UUS66" s="173"/>
      <c r="UUT66" s="173"/>
      <c r="UUU66" s="173"/>
      <c r="UUV66" s="173"/>
      <c r="UUW66" s="173"/>
      <c r="UUX66" s="173"/>
      <c r="UUY66" s="173"/>
      <c r="UUZ66" s="173"/>
      <c r="UVA66" s="173"/>
      <c r="UVB66" s="173"/>
      <c r="UVC66" s="173"/>
      <c r="UVD66" s="173"/>
      <c r="UVE66" s="173"/>
      <c r="UVF66" s="173"/>
      <c r="UVG66" s="173"/>
      <c r="UVH66" s="173"/>
      <c r="UVI66" s="173"/>
      <c r="UVJ66" s="173"/>
      <c r="UVK66" s="173"/>
      <c r="UVL66" s="173"/>
      <c r="UVM66" s="173"/>
      <c r="UVN66" s="173"/>
      <c r="UVO66" s="173"/>
      <c r="UVP66" s="173"/>
      <c r="UVQ66" s="173"/>
      <c r="UVR66" s="173"/>
      <c r="UVS66" s="173"/>
      <c r="UVT66" s="173"/>
      <c r="UVU66" s="173"/>
      <c r="UVV66" s="173"/>
      <c r="UVW66" s="173"/>
      <c r="UVX66" s="173"/>
      <c r="UVY66" s="173"/>
      <c r="UVZ66" s="173"/>
      <c r="UWA66" s="173"/>
      <c r="UWB66" s="173"/>
      <c r="UWC66" s="173"/>
      <c r="UWD66" s="173"/>
      <c r="UWE66" s="173"/>
      <c r="UWF66" s="173"/>
      <c r="UWG66" s="173"/>
      <c r="UWH66" s="173"/>
      <c r="UWI66" s="173"/>
      <c r="UWJ66" s="173"/>
      <c r="UWK66" s="173"/>
      <c r="UWL66" s="173"/>
      <c r="UWM66" s="173"/>
      <c r="UWN66" s="173"/>
      <c r="UWO66" s="173"/>
      <c r="UWP66" s="173"/>
      <c r="UWQ66" s="173"/>
      <c r="UWR66" s="173"/>
      <c r="UWS66" s="173"/>
      <c r="UWT66" s="173"/>
      <c r="UWU66" s="173"/>
      <c r="UWV66" s="173"/>
      <c r="UWW66" s="173"/>
      <c r="UWX66" s="173"/>
      <c r="UWY66" s="173"/>
      <c r="UWZ66" s="173"/>
      <c r="UXA66" s="173"/>
      <c r="UXB66" s="173"/>
      <c r="UXC66" s="173"/>
      <c r="UXD66" s="173"/>
      <c r="UXE66" s="173"/>
      <c r="UXF66" s="173"/>
      <c r="UXG66" s="173"/>
      <c r="UXH66" s="173"/>
      <c r="UXI66" s="173"/>
      <c r="UXJ66" s="173"/>
      <c r="UXK66" s="173"/>
      <c r="UXL66" s="173"/>
      <c r="UXM66" s="173"/>
      <c r="UXN66" s="173"/>
      <c r="UXO66" s="173"/>
      <c r="UXP66" s="173"/>
      <c r="UXQ66" s="173"/>
      <c r="UXR66" s="173"/>
      <c r="UXS66" s="173"/>
      <c r="UXT66" s="173"/>
      <c r="UXU66" s="173"/>
      <c r="UXV66" s="173"/>
      <c r="UXW66" s="173"/>
      <c r="UXX66" s="173"/>
      <c r="UXY66" s="173"/>
      <c r="UXZ66" s="173"/>
      <c r="UYA66" s="173"/>
      <c r="UYB66" s="173"/>
      <c r="UYC66" s="173"/>
      <c r="UYD66" s="173"/>
      <c r="UYE66" s="173"/>
      <c r="UYF66" s="173"/>
      <c r="UYG66" s="173"/>
      <c r="UYH66" s="173"/>
      <c r="UYI66" s="173"/>
      <c r="UYJ66" s="173"/>
      <c r="UYK66" s="173"/>
      <c r="UYL66" s="173"/>
      <c r="UYM66" s="173"/>
      <c r="UYN66" s="173"/>
      <c r="UYO66" s="173"/>
      <c r="UYP66" s="173"/>
      <c r="UYQ66" s="173"/>
      <c r="UYR66" s="173"/>
      <c r="UYS66" s="173"/>
      <c r="UYT66" s="173"/>
      <c r="UYU66" s="173"/>
      <c r="UYV66" s="173"/>
      <c r="UYW66" s="173"/>
      <c r="UYX66" s="173"/>
      <c r="UYY66" s="173"/>
      <c r="UYZ66" s="173"/>
      <c r="UZA66" s="173"/>
      <c r="UZB66" s="173"/>
      <c r="UZC66" s="173"/>
      <c r="UZD66" s="173"/>
      <c r="UZE66" s="173"/>
      <c r="UZF66" s="173"/>
      <c r="UZG66" s="173"/>
      <c r="UZH66" s="173"/>
      <c r="UZI66" s="173"/>
      <c r="UZJ66" s="173"/>
      <c r="UZK66" s="173"/>
      <c r="UZL66" s="173"/>
      <c r="UZM66" s="173"/>
      <c r="UZN66" s="173"/>
      <c r="UZO66" s="173"/>
      <c r="UZP66" s="173"/>
      <c r="UZQ66" s="173"/>
      <c r="UZR66" s="173"/>
      <c r="UZS66" s="173"/>
      <c r="UZT66" s="173"/>
      <c r="UZU66" s="173"/>
      <c r="UZV66" s="173"/>
      <c r="UZW66" s="173"/>
      <c r="UZX66" s="173"/>
      <c r="UZY66" s="173"/>
      <c r="UZZ66" s="173"/>
      <c r="VAA66" s="173"/>
      <c r="VAB66" s="173"/>
      <c r="VAC66" s="173"/>
      <c r="VAD66" s="173"/>
      <c r="VAE66" s="173"/>
      <c r="VAF66" s="173"/>
      <c r="VAG66" s="173"/>
      <c r="VAH66" s="173"/>
      <c r="VAI66" s="173"/>
      <c r="VAJ66" s="173"/>
      <c r="VAK66" s="173"/>
      <c r="VAL66" s="173"/>
      <c r="VAM66" s="173"/>
      <c r="VAN66" s="173"/>
      <c r="VAO66" s="173"/>
      <c r="VAP66" s="173"/>
      <c r="VAQ66" s="173"/>
      <c r="VAR66" s="173"/>
      <c r="VAS66" s="173"/>
      <c r="VAT66" s="173"/>
      <c r="VAU66" s="173"/>
      <c r="VAV66" s="173"/>
      <c r="VAW66" s="173"/>
      <c r="VAX66" s="173"/>
      <c r="VAY66" s="173"/>
      <c r="VAZ66" s="173"/>
      <c r="VBA66" s="173"/>
      <c r="VBB66" s="173"/>
      <c r="VBC66" s="173"/>
      <c r="VBD66" s="173"/>
      <c r="VBE66" s="173"/>
      <c r="VBF66" s="173"/>
      <c r="VBG66" s="173"/>
      <c r="VBH66" s="173"/>
      <c r="VBI66" s="173"/>
      <c r="VBJ66" s="173"/>
      <c r="VBK66" s="173"/>
      <c r="VBL66" s="173"/>
      <c r="VBM66" s="173"/>
      <c r="VBN66" s="173"/>
      <c r="VBO66" s="173"/>
      <c r="VBP66" s="173"/>
      <c r="VBQ66" s="173"/>
      <c r="VBR66" s="173"/>
      <c r="VBS66" s="173"/>
      <c r="VBT66" s="173"/>
      <c r="VBU66" s="173"/>
      <c r="VBV66" s="173"/>
      <c r="VBW66" s="173"/>
      <c r="VBX66" s="173"/>
      <c r="VBY66" s="173"/>
      <c r="VBZ66" s="173"/>
      <c r="VCA66" s="173"/>
      <c r="VCB66" s="173"/>
      <c r="VCC66" s="173"/>
      <c r="VCD66" s="173"/>
      <c r="VCE66" s="173"/>
      <c r="VCF66" s="173"/>
      <c r="VCG66" s="173"/>
      <c r="VCH66" s="173"/>
      <c r="VCI66" s="173"/>
      <c r="VCJ66" s="173"/>
      <c r="VCK66" s="173"/>
      <c r="VCL66" s="173"/>
      <c r="VCM66" s="173"/>
      <c r="VCN66" s="173"/>
      <c r="VCO66" s="173"/>
      <c r="VCP66" s="173"/>
      <c r="VCQ66" s="173"/>
      <c r="VCR66" s="173"/>
      <c r="VCS66" s="173"/>
      <c r="VCT66" s="173"/>
      <c r="VCU66" s="173"/>
      <c r="VCV66" s="173"/>
      <c r="VCW66" s="173"/>
      <c r="VCX66" s="173"/>
      <c r="VCY66" s="173"/>
      <c r="VCZ66" s="173"/>
      <c r="VDA66" s="173"/>
      <c r="VDB66" s="173"/>
      <c r="VDC66" s="173"/>
      <c r="VDD66" s="173"/>
      <c r="VDE66" s="173"/>
      <c r="VDF66" s="173"/>
      <c r="VDG66" s="173"/>
      <c r="VDH66" s="173"/>
      <c r="VDI66" s="173"/>
      <c r="VDJ66" s="173"/>
      <c r="VDK66" s="173"/>
      <c r="VDL66" s="173"/>
      <c r="VDM66" s="173"/>
      <c r="VDN66" s="173"/>
      <c r="VDO66" s="173"/>
      <c r="VDP66" s="173"/>
      <c r="VDQ66" s="173"/>
      <c r="VDR66" s="173"/>
      <c r="VDS66" s="173"/>
      <c r="VDT66" s="173"/>
      <c r="VDU66" s="173"/>
      <c r="VDV66" s="173"/>
      <c r="VDW66" s="173"/>
      <c r="VDX66" s="173"/>
      <c r="VDY66" s="173"/>
      <c r="VDZ66" s="173"/>
      <c r="VEA66" s="173"/>
      <c r="VEB66" s="173"/>
      <c r="VEC66" s="173"/>
      <c r="VED66" s="173"/>
      <c r="VEE66" s="173"/>
      <c r="VEF66" s="173"/>
      <c r="VEG66" s="173"/>
      <c r="VEH66" s="173"/>
      <c r="VEI66" s="173"/>
      <c r="VEJ66" s="173"/>
      <c r="VEK66" s="173"/>
      <c r="VEL66" s="173"/>
      <c r="VEM66" s="173"/>
      <c r="VEN66" s="173"/>
      <c r="VEO66" s="173"/>
      <c r="VEP66" s="173"/>
      <c r="VEQ66" s="173"/>
      <c r="VER66" s="173"/>
      <c r="VES66" s="173"/>
      <c r="VET66" s="173"/>
      <c r="VEU66" s="173"/>
      <c r="VEV66" s="173"/>
      <c r="VEW66" s="173"/>
      <c r="VEX66" s="173"/>
      <c r="VEY66" s="173"/>
      <c r="VEZ66" s="173"/>
      <c r="VFA66" s="173"/>
      <c r="VFB66" s="173"/>
      <c r="VFC66" s="173"/>
      <c r="VFD66" s="173"/>
      <c r="VFE66" s="173"/>
      <c r="VFF66" s="173"/>
      <c r="VFG66" s="173"/>
      <c r="VFH66" s="173"/>
      <c r="VFI66" s="173"/>
      <c r="VFJ66" s="173"/>
      <c r="VFK66" s="173"/>
      <c r="VFL66" s="173"/>
      <c r="VFM66" s="173"/>
      <c r="VFN66" s="173"/>
      <c r="VFO66" s="173"/>
      <c r="VFP66" s="173"/>
      <c r="VFQ66" s="173"/>
      <c r="VFR66" s="173"/>
      <c r="VFS66" s="173"/>
      <c r="VFT66" s="173"/>
      <c r="VFU66" s="173"/>
      <c r="VFV66" s="173"/>
      <c r="VFW66" s="173"/>
      <c r="VFX66" s="173"/>
      <c r="VFY66" s="173"/>
      <c r="VFZ66" s="173"/>
      <c r="VGA66" s="173"/>
      <c r="VGB66" s="173"/>
      <c r="VGC66" s="173"/>
      <c r="VGD66" s="173"/>
      <c r="VGE66" s="173"/>
      <c r="VGF66" s="173"/>
      <c r="VGG66" s="173"/>
      <c r="VGH66" s="173"/>
      <c r="VGI66" s="173"/>
      <c r="VGJ66" s="173"/>
      <c r="VGK66" s="173"/>
      <c r="VGL66" s="173"/>
      <c r="VGM66" s="173"/>
      <c r="VGN66" s="173"/>
      <c r="VGO66" s="173"/>
      <c r="VGP66" s="173"/>
      <c r="VGQ66" s="173"/>
      <c r="VGR66" s="173"/>
      <c r="VGS66" s="173"/>
      <c r="VGT66" s="173"/>
      <c r="VGU66" s="173"/>
      <c r="VGV66" s="173"/>
      <c r="VGW66" s="173"/>
      <c r="VGX66" s="173"/>
      <c r="VGY66" s="173"/>
      <c r="VGZ66" s="173"/>
      <c r="VHA66" s="173"/>
      <c r="VHB66" s="173"/>
      <c r="VHC66" s="173"/>
      <c r="VHD66" s="173"/>
      <c r="VHE66" s="173"/>
      <c r="VHF66" s="173"/>
      <c r="VHG66" s="173"/>
      <c r="VHH66" s="173"/>
      <c r="VHI66" s="173"/>
      <c r="VHJ66" s="173"/>
      <c r="VHK66" s="173"/>
      <c r="VHL66" s="173"/>
      <c r="VHM66" s="173"/>
      <c r="VHN66" s="173"/>
      <c r="VHO66" s="173"/>
      <c r="VHP66" s="173"/>
      <c r="VHQ66" s="173"/>
      <c r="VHR66" s="173"/>
      <c r="VHS66" s="173"/>
      <c r="VHT66" s="173"/>
      <c r="VHU66" s="173"/>
      <c r="VHV66" s="173"/>
      <c r="VHW66" s="173"/>
      <c r="VHX66" s="173"/>
      <c r="VHY66" s="173"/>
      <c r="VHZ66" s="173"/>
      <c r="VIA66" s="173"/>
      <c r="VIB66" s="173"/>
      <c r="VIC66" s="173"/>
      <c r="VID66" s="173"/>
      <c r="VIE66" s="173"/>
      <c r="VIF66" s="173"/>
      <c r="VIG66" s="173"/>
      <c r="VIH66" s="173"/>
      <c r="VII66" s="173"/>
      <c r="VIJ66" s="173"/>
      <c r="VIK66" s="173"/>
      <c r="VIL66" s="173"/>
      <c r="VIM66" s="173"/>
      <c r="VIN66" s="173"/>
      <c r="VIO66" s="173"/>
      <c r="VIP66" s="173"/>
      <c r="VIQ66" s="173"/>
      <c r="VIR66" s="173"/>
      <c r="VIS66" s="173"/>
      <c r="VIT66" s="173"/>
      <c r="VIU66" s="173"/>
      <c r="VIV66" s="173"/>
      <c r="VIW66" s="173"/>
      <c r="VIX66" s="173"/>
      <c r="VIY66" s="173"/>
      <c r="VIZ66" s="173"/>
      <c r="VJA66" s="173"/>
      <c r="VJB66" s="173"/>
      <c r="VJC66" s="173"/>
      <c r="VJD66" s="173"/>
      <c r="VJE66" s="173"/>
      <c r="VJF66" s="173"/>
      <c r="VJG66" s="173"/>
      <c r="VJH66" s="173"/>
      <c r="VJI66" s="173"/>
      <c r="VJJ66" s="173"/>
      <c r="VJK66" s="173"/>
      <c r="VJL66" s="173"/>
      <c r="VJM66" s="173"/>
      <c r="VJN66" s="173"/>
      <c r="VJO66" s="173"/>
      <c r="VJP66" s="173"/>
      <c r="VJQ66" s="173"/>
      <c r="VJR66" s="173"/>
      <c r="VJS66" s="173"/>
      <c r="VJT66" s="173"/>
      <c r="VJU66" s="173"/>
      <c r="VJV66" s="173"/>
      <c r="VJW66" s="173"/>
      <c r="VJX66" s="173"/>
      <c r="VJY66" s="173"/>
      <c r="VJZ66" s="173"/>
      <c r="VKA66" s="173"/>
      <c r="VKB66" s="173"/>
      <c r="VKC66" s="173"/>
      <c r="VKD66" s="173"/>
      <c r="VKE66" s="173"/>
      <c r="VKF66" s="173"/>
      <c r="VKG66" s="173"/>
      <c r="VKH66" s="173"/>
      <c r="VKI66" s="173"/>
      <c r="VKJ66" s="173"/>
      <c r="VKK66" s="173"/>
      <c r="VKL66" s="173"/>
      <c r="VKM66" s="173"/>
      <c r="VKN66" s="173"/>
      <c r="VKO66" s="173"/>
      <c r="VKP66" s="173"/>
      <c r="VKQ66" s="173"/>
      <c r="VKR66" s="173"/>
      <c r="VKS66" s="173"/>
      <c r="VKT66" s="173"/>
      <c r="VKU66" s="173"/>
      <c r="VKV66" s="173"/>
      <c r="VKW66" s="173"/>
      <c r="VKX66" s="173"/>
      <c r="VKY66" s="173"/>
      <c r="VKZ66" s="173"/>
      <c r="VLA66" s="173"/>
      <c r="VLB66" s="173"/>
      <c r="VLC66" s="173"/>
      <c r="VLD66" s="173"/>
      <c r="VLE66" s="173"/>
      <c r="VLF66" s="173"/>
      <c r="VLG66" s="173"/>
      <c r="VLH66" s="173"/>
      <c r="VLI66" s="173"/>
      <c r="VLJ66" s="173"/>
      <c r="VLK66" s="173"/>
      <c r="VLL66" s="173"/>
      <c r="VLM66" s="173"/>
      <c r="VLN66" s="173"/>
      <c r="VLO66" s="173"/>
      <c r="VLP66" s="173"/>
      <c r="VLQ66" s="173"/>
      <c r="VLR66" s="173"/>
      <c r="VLS66" s="173"/>
      <c r="VLT66" s="173"/>
      <c r="VLU66" s="173"/>
      <c r="VLV66" s="173"/>
      <c r="VLW66" s="173"/>
      <c r="VLX66" s="173"/>
      <c r="VLY66" s="173"/>
      <c r="VLZ66" s="173"/>
      <c r="VMA66" s="173"/>
      <c r="VMB66" s="173"/>
      <c r="VMC66" s="173"/>
      <c r="VMD66" s="173"/>
      <c r="VME66" s="173"/>
      <c r="VMF66" s="173"/>
      <c r="VMG66" s="173"/>
      <c r="VMH66" s="173"/>
      <c r="VMI66" s="173"/>
      <c r="VMJ66" s="173"/>
      <c r="VMK66" s="173"/>
      <c r="VML66" s="173"/>
      <c r="VMM66" s="173"/>
      <c r="VMN66" s="173"/>
      <c r="VMO66" s="173"/>
      <c r="VMP66" s="173"/>
      <c r="VMQ66" s="173"/>
      <c r="VMR66" s="173"/>
      <c r="VMS66" s="173"/>
      <c r="VMT66" s="173"/>
      <c r="VMU66" s="173"/>
      <c r="VMV66" s="173"/>
      <c r="VMW66" s="173"/>
      <c r="VMX66" s="173"/>
      <c r="VMY66" s="173"/>
      <c r="VMZ66" s="173"/>
      <c r="VNA66" s="173"/>
      <c r="VNB66" s="173"/>
      <c r="VNC66" s="173"/>
      <c r="VND66" s="173"/>
      <c r="VNE66" s="173"/>
      <c r="VNF66" s="173"/>
      <c r="VNG66" s="173"/>
      <c r="VNH66" s="173"/>
      <c r="VNI66" s="173"/>
      <c r="VNJ66" s="173"/>
      <c r="VNK66" s="173"/>
      <c r="VNL66" s="173"/>
      <c r="VNM66" s="173"/>
      <c r="VNN66" s="173"/>
      <c r="VNO66" s="173"/>
      <c r="VNP66" s="173"/>
      <c r="VNQ66" s="173"/>
      <c r="VNR66" s="173"/>
      <c r="VNS66" s="173"/>
      <c r="VNT66" s="173"/>
      <c r="VNU66" s="173"/>
      <c r="VNV66" s="173"/>
      <c r="VNW66" s="173"/>
      <c r="VNX66" s="173"/>
      <c r="VNY66" s="173"/>
      <c r="VNZ66" s="173"/>
      <c r="VOA66" s="173"/>
      <c r="VOB66" s="173"/>
      <c r="VOC66" s="173"/>
      <c r="VOD66" s="173"/>
      <c r="VOE66" s="173"/>
      <c r="VOF66" s="173"/>
      <c r="VOG66" s="173"/>
      <c r="VOH66" s="173"/>
      <c r="VOI66" s="173"/>
      <c r="VOJ66" s="173"/>
      <c r="VOK66" s="173"/>
      <c r="VOL66" s="173"/>
      <c r="VOM66" s="173"/>
      <c r="VON66" s="173"/>
      <c r="VOO66" s="173"/>
      <c r="VOP66" s="173"/>
      <c r="VOQ66" s="173"/>
      <c r="VOR66" s="173"/>
      <c r="VOS66" s="173"/>
      <c r="VOT66" s="173"/>
      <c r="VOU66" s="173"/>
      <c r="VOV66" s="173"/>
      <c r="VOW66" s="173"/>
      <c r="VOX66" s="173"/>
      <c r="VOY66" s="173"/>
      <c r="VOZ66" s="173"/>
      <c r="VPA66" s="173"/>
      <c r="VPB66" s="173"/>
      <c r="VPC66" s="173"/>
      <c r="VPD66" s="173"/>
      <c r="VPE66" s="173"/>
      <c r="VPF66" s="173"/>
      <c r="VPG66" s="173"/>
      <c r="VPH66" s="173"/>
      <c r="VPI66" s="173"/>
      <c r="VPJ66" s="173"/>
      <c r="VPK66" s="173"/>
      <c r="VPL66" s="173"/>
      <c r="VPM66" s="173"/>
      <c r="VPN66" s="173"/>
      <c r="VPO66" s="173"/>
      <c r="VPP66" s="173"/>
      <c r="VPQ66" s="173"/>
      <c r="VPR66" s="173"/>
      <c r="VPS66" s="173"/>
      <c r="VPT66" s="173"/>
      <c r="VPU66" s="173"/>
      <c r="VPV66" s="173"/>
      <c r="VPW66" s="173"/>
      <c r="VPX66" s="173"/>
      <c r="VPY66" s="173"/>
      <c r="VPZ66" s="173"/>
      <c r="VQA66" s="173"/>
      <c r="VQB66" s="173"/>
      <c r="VQC66" s="173"/>
      <c r="VQD66" s="173"/>
      <c r="VQE66" s="173"/>
      <c r="VQF66" s="173"/>
      <c r="VQG66" s="173"/>
      <c r="VQH66" s="173"/>
      <c r="VQI66" s="173"/>
      <c r="VQJ66" s="173"/>
      <c r="VQK66" s="173"/>
      <c r="VQL66" s="173"/>
      <c r="VQM66" s="173"/>
      <c r="VQN66" s="173"/>
      <c r="VQO66" s="173"/>
      <c r="VQP66" s="173"/>
      <c r="VQQ66" s="173"/>
      <c r="VQR66" s="173"/>
      <c r="VQS66" s="173"/>
      <c r="VQT66" s="173"/>
      <c r="VQU66" s="173"/>
      <c r="VQV66" s="173"/>
      <c r="VQW66" s="173"/>
      <c r="VQX66" s="173"/>
      <c r="VQY66" s="173"/>
      <c r="VQZ66" s="173"/>
      <c r="VRA66" s="173"/>
      <c r="VRB66" s="173"/>
      <c r="VRC66" s="173"/>
      <c r="VRD66" s="173"/>
      <c r="VRE66" s="173"/>
      <c r="VRF66" s="173"/>
      <c r="VRG66" s="173"/>
      <c r="VRH66" s="173"/>
      <c r="VRI66" s="173"/>
      <c r="VRJ66" s="173"/>
      <c r="VRK66" s="173"/>
      <c r="VRL66" s="173"/>
      <c r="VRM66" s="173"/>
      <c r="VRN66" s="173"/>
      <c r="VRO66" s="173"/>
      <c r="VRP66" s="173"/>
      <c r="VRQ66" s="173"/>
      <c r="VRR66" s="173"/>
      <c r="VRS66" s="173"/>
      <c r="VRT66" s="173"/>
      <c r="VRU66" s="173"/>
      <c r="VRV66" s="173"/>
      <c r="VRW66" s="173"/>
      <c r="VRX66" s="173"/>
      <c r="VRY66" s="173"/>
      <c r="VRZ66" s="173"/>
      <c r="VSA66" s="173"/>
      <c r="VSB66" s="173"/>
      <c r="VSC66" s="173"/>
      <c r="VSD66" s="173"/>
      <c r="VSE66" s="173"/>
      <c r="VSF66" s="173"/>
      <c r="VSG66" s="173"/>
      <c r="VSH66" s="173"/>
      <c r="VSI66" s="173"/>
      <c r="VSJ66" s="173"/>
      <c r="VSK66" s="173"/>
      <c r="VSL66" s="173"/>
      <c r="VSM66" s="173"/>
      <c r="VSN66" s="173"/>
      <c r="VSO66" s="173"/>
      <c r="VSP66" s="173"/>
      <c r="VSQ66" s="173"/>
      <c r="VSR66" s="173"/>
      <c r="VSS66" s="173"/>
      <c r="VST66" s="173"/>
      <c r="VSU66" s="173"/>
      <c r="VSV66" s="173"/>
      <c r="VSW66" s="173"/>
      <c r="VSX66" s="173"/>
      <c r="VSY66" s="173"/>
      <c r="VSZ66" s="173"/>
      <c r="VTA66" s="173"/>
      <c r="VTB66" s="173"/>
      <c r="VTC66" s="173"/>
      <c r="VTD66" s="173"/>
      <c r="VTE66" s="173"/>
      <c r="VTF66" s="173"/>
      <c r="VTG66" s="173"/>
      <c r="VTH66" s="173"/>
      <c r="VTI66" s="173"/>
      <c r="VTJ66" s="173"/>
      <c r="VTK66" s="173"/>
      <c r="VTL66" s="173"/>
      <c r="VTM66" s="173"/>
      <c r="VTN66" s="173"/>
      <c r="VTO66" s="173"/>
      <c r="VTP66" s="173"/>
      <c r="VTQ66" s="173"/>
      <c r="VTR66" s="173"/>
      <c r="VTS66" s="173"/>
      <c r="VTT66" s="173"/>
      <c r="VTU66" s="173"/>
      <c r="VTV66" s="173"/>
      <c r="VTW66" s="173"/>
      <c r="VTX66" s="173"/>
      <c r="VTY66" s="173"/>
      <c r="VTZ66" s="173"/>
      <c r="VUA66" s="173"/>
      <c r="VUB66" s="173"/>
      <c r="VUC66" s="173"/>
      <c r="VUD66" s="173"/>
      <c r="VUE66" s="173"/>
      <c r="VUF66" s="173"/>
      <c r="VUG66" s="173"/>
      <c r="VUH66" s="173"/>
      <c r="VUI66" s="173"/>
      <c r="VUJ66" s="173"/>
      <c r="VUK66" s="173"/>
      <c r="VUL66" s="173"/>
      <c r="VUM66" s="173"/>
      <c r="VUN66" s="173"/>
      <c r="VUO66" s="173"/>
      <c r="VUP66" s="173"/>
      <c r="VUQ66" s="173"/>
      <c r="VUR66" s="173"/>
      <c r="VUS66" s="173"/>
      <c r="VUT66" s="173"/>
      <c r="VUU66" s="173"/>
      <c r="VUV66" s="173"/>
      <c r="VUW66" s="173"/>
      <c r="VUX66" s="173"/>
      <c r="VUY66" s="173"/>
      <c r="VUZ66" s="173"/>
      <c r="VVA66" s="173"/>
      <c r="VVB66" s="173"/>
      <c r="VVC66" s="173"/>
      <c r="VVD66" s="173"/>
      <c r="VVE66" s="173"/>
      <c r="VVF66" s="173"/>
      <c r="VVG66" s="173"/>
      <c r="VVH66" s="173"/>
      <c r="VVI66" s="173"/>
      <c r="VVJ66" s="173"/>
      <c r="VVK66" s="173"/>
      <c r="VVL66" s="173"/>
      <c r="VVM66" s="173"/>
      <c r="VVN66" s="173"/>
      <c r="VVO66" s="173"/>
      <c r="VVP66" s="173"/>
      <c r="VVQ66" s="173"/>
      <c r="VVR66" s="173"/>
      <c r="VVS66" s="173"/>
      <c r="VVT66" s="173"/>
      <c r="VVU66" s="173"/>
      <c r="VVV66" s="173"/>
      <c r="VVW66" s="173"/>
      <c r="VVX66" s="173"/>
      <c r="VVY66" s="173"/>
      <c r="VVZ66" s="173"/>
      <c r="VWA66" s="173"/>
      <c r="VWB66" s="173"/>
      <c r="VWC66" s="173"/>
      <c r="VWD66" s="173"/>
      <c r="VWE66" s="173"/>
      <c r="VWF66" s="173"/>
      <c r="VWG66" s="173"/>
      <c r="VWH66" s="173"/>
      <c r="VWI66" s="173"/>
      <c r="VWJ66" s="173"/>
      <c r="VWK66" s="173"/>
      <c r="VWL66" s="173"/>
      <c r="VWM66" s="173"/>
      <c r="VWN66" s="173"/>
      <c r="VWO66" s="173"/>
      <c r="VWP66" s="173"/>
      <c r="VWQ66" s="173"/>
      <c r="VWR66" s="173"/>
      <c r="VWS66" s="173"/>
      <c r="VWT66" s="173"/>
      <c r="VWU66" s="173"/>
      <c r="VWV66" s="173"/>
      <c r="VWW66" s="173"/>
      <c r="VWX66" s="173"/>
      <c r="VWY66" s="173"/>
      <c r="VWZ66" s="173"/>
      <c r="VXA66" s="173"/>
      <c r="VXB66" s="173"/>
      <c r="VXC66" s="173"/>
      <c r="VXD66" s="173"/>
      <c r="VXE66" s="173"/>
      <c r="VXF66" s="173"/>
      <c r="VXG66" s="173"/>
      <c r="VXH66" s="173"/>
      <c r="VXI66" s="173"/>
      <c r="VXJ66" s="173"/>
      <c r="VXK66" s="173"/>
      <c r="VXL66" s="173"/>
      <c r="VXM66" s="173"/>
      <c r="VXN66" s="173"/>
      <c r="VXO66" s="173"/>
      <c r="VXP66" s="173"/>
      <c r="VXQ66" s="173"/>
      <c r="VXR66" s="173"/>
      <c r="VXS66" s="173"/>
      <c r="VXT66" s="173"/>
      <c r="VXU66" s="173"/>
      <c r="VXV66" s="173"/>
      <c r="VXW66" s="173"/>
      <c r="VXX66" s="173"/>
      <c r="VXY66" s="173"/>
      <c r="VXZ66" s="173"/>
      <c r="VYA66" s="173"/>
      <c r="VYB66" s="173"/>
      <c r="VYC66" s="173"/>
      <c r="VYD66" s="173"/>
      <c r="VYE66" s="173"/>
      <c r="VYF66" s="173"/>
      <c r="VYG66" s="173"/>
      <c r="VYH66" s="173"/>
      <c r="VYI66" s="173"/>
      <c r="VYJ66" s="173"/>
      <c r="VYK66" s="173"/>
      <c r="VYL66" s="173"/>
      <c r="VYM66" s="173"/>
      <c r="VYN66" s="173"/>
      <c r="VYO66" s="173"/>
      <c r="VYP66" s="173"/>
      <c r="VYQ66" s="173"/>
      <c r="VYR66" s="173"/>
      <c r="VYS66" s="173"/>
      <c r="VYT66" s="173"/>
      <c r="VYU66" s="173"/>
      <c r="VYV66" s="173"/>
      <c r="VYW66" s="173"/>
      <c r="VYX66" s="173"/>
      <c r="VYY66" s="173"/>
      <c r="VYZ66" s="173"/>
      <c r="VZA66" s="173"/>
      <c r="VZB66" s="173"/>
      <c r="VZC66" s="173"/>
      <c r="VZD66" s="173"/>
      <c r="VZE66" s="173"/>
      <c r="VZF66" s="173"/>
      <c r="VZG66" s="173"/>
      <c r="VZH66" s="173"/>
      <c r="VZI66" s="173"/>
      <c r="VZJ66" s="173"/>
      <c r="VZK66" s="173"/>
      <c r="VZL66" s="173"/>
      <c r="VZM66" s="173"/>
      <c r="VZN66" s="173"/>
      <c r="VZO66" s="173"/>
      <c r="VZP66" s="173"/>
      <c r="VZQ66" s="173"/>
      <c r="VZR66" s="173"/>
      <c r="VZS66" s="173"/>
      <c r="VZT66" s="173"/>
      <c r="VZU66" s="173"/>
      <c r="VZV66" s="173"/>
      <c r="VZW66" s="173"/>
      <c r="VZX66" s="173"/>
      <c r="VZY66" s="173"/>
      <c r="VZZ66" s="173"/>
      <c r="WAA66" s="173"/>
      <c r="WAB66" s="173"/>
      <c r="WAC66" s="173"/>
      <c r="WAD66" s="173"/>
      <c r="WAE66" s="173"/>
      <c r="WAF66" s="173"/>
      <c r="WAG66" s="173"/>
      <c r="WAH66" s="173"/>
      <c r="WAI66" s="173"/>
      <c r="WAJ66" s="173"/>
      <c r="WAK66" s="173"/>
      <c r="WAL66" s="173"/>
      <c r="WAM66" s="173"/>
      <c r="WAN66" s="173"/>
      <c r="WAO66" s="173"/>
      <c r="WAP66" s="173"/>
      <c r="WAQ66" s="173"/>
      <c r="WAR66" s="173"/>
      <c r="WAS66" s="173"/>
      <c r="WAT66" s="173"/>
      <c r="WAU66" s="173"/>
      <c r="WAV66" s="173"/>
      <c r="WAW66" s="173"/>
      <c r="WAX66" s="173"/>
      <c r="WAY66" s="173"/>
      <c r="WAZ66" s="173"/>
      <c r="WBA66" s="173"/>
      <c r="WBB66" s="173"/>
      <c r="WBC66" s="173"/>
      <c r="WBD66" s="173"/>
      <c r="WBE66" s="173"/>
      <c r="WBF66" s="173"/>
      <c r="WBG66" s="173"/>
      <c r="WBH66" s="173"/>
      <c r="WBI66" s="173"/>
      <c r="WBJ66" s="173"/>
      <c r="WBK66" s="173"/>
      <c r="WBL66" s="173"/>
      <c r="WBM66" s="173"/>
      <c r="WBN66" s="173"/>
      <c r="WBO66" s="173"/>
      <c r="WBP66" s="173"/>
      <c r="WBQ66" s="173"/>
      <c r="WBR66" s="173"/>
      <c r="WBS66" s="173"/>
      <c r="WBT66" s="173"/>
      <c r="WBU66" s="173"/>
      <c r="WBV66" s="173"/>
      <c r="WBW66" s="173"/>
      <c r="WBX66" s="173"/>
      <c r="WBY66" s="173"/>
      <c r="WBZ66" s="173"/>
      <c r="WCA66" s="173"/>
      <c r="WCB66" s="173"/>
      <c r="WCC66" s="173"/>
      <c r="WCD66" s="173"/>
      <c r="WCE66" s="173"/>
      <c r="WCF66" s="173"/>
      <c r="WCG66" s="173"/>
      <c r="WCH66" s="173"/>
      <c r="WCI66" s="173"/>
      <c r="WCJ66" s="173"/>
      <c r="WCK66" s="173"/>
      <c r="WCL66" s="173"/>
      <c r="WCM66" s="173"/>
      <c r="WCN66" s="173"/>
      <c r="WCO66" s="173"/>
      <c r="WCP66" s="173"/>
      <c r="WCQ66" s="173"/>
      <c r="WCR66" s="173"/>
      <c r="WCS66" s="173"/>
      <c r="WCT66" s="173"/>
      <c r="WCU66" s="173"/>
      <c r="WCV66" s="173"/>
      <c r="WCW66" s="173"/>
      <c r="WCX66" s="173"/>
      <c r="WCY66" s="173"/>
      <c r="WCZ66" s="173"/>
      <c r="WDA66" s="173"/>
      <c r="WDB66" s="173"/>
      <c r="WDC66" s="173"/>
      <c r="WDD66" s="173"/>
      <c r="WDE66" s="173"/>
      <c r="WDF66" s="173"/>
      <c r="WDG66" s="173"/>
      <c r="WDH66" s="173"/>
      <c r="WDI66" s="173"/>
      <c r="WDJ66" s="173"/>
      <c r="WDK66" s="173"/>
      <c r="WDL66" s="173"/>
      <c r="WDM66" s="173"/>
      <c r="WDN66" s="173"/>
      <c r="WDO66" s="173"/>
      <c r="WDP66" s="173"/>
      <c r="WDQ66" s="173"/>
      <c r="WDR66" s="173"/>
      <c r="WDS66" s="173"/>
      <c r="WDT66" s="173"/>
      <c r="WDU66" s="173"/>
      <c r="WDV66" s="173"/>
      <c r="WDW66" s="173"/>
      <c r="WDX66" s="173"/>
      <c r="WDY66" s="173"/>
      <c r="WDZ66" s="173"/>
      <c r="WEA66" s="173"/>
      <c r="WEB66" s="173"/>
      <c r="WEC66" s="173"/>
      <c r="WED66" s="173"/>
      <c r="WEE66" s="173"/>
      <c r="WEF66" s="173"/>
      <c r="WEG66" s="173"/>
      <c r="WEH66" s="173"/>
      <c r="WEI66" s="173"/>
      <c r="WEJ66" s="173"/>
      <c r="WEK66" s="173"/>
      <c r="WEL66" s="173"/>
      <c r="WEM66" s="173"/>
      <c r="WEN66" s="173"/>
      <c r="WEO66" s="173"/>
      <c r="WEP66" s="173"/>
      <c r="WEQ66" s="173"/>
      <c r="WER66" s="173"/>
      <c r="WES66" s="173"/>
      <c r="WET66" s="173"/>
      <c r="WEU66" s="173"/>
      <c r="WEV66" s="173"/>
      <c r="WEW66" s="173"/>
      <c r="WEX66" s="173"/>
      <c r="WEY66" s="173"/>
      <c r="WEZ66" s="173"/>
      <c r="WFA66" s="173"/>
      <c r="WFB66" s="173"/>
      <c r="WFC66" s="173"/>
      <c r="WFD66" s="173"/>
      <c r="WFE66" s="173"/>
      <c r="WFF66" s="173"/>
      <c r="WFG66" s="173"/>
      <c r="WFH66" s="173"/>
      <c r="WFI66" s="173"/>
      <c r="WFJ66" s="173"/>
      <c r="WFK66" s="173"/>
      <c r="WFL66" s="173"/>
      <c r="WFM66" s="173"/>
      <c r="WFN66" s="173"/>
      <c r="WFO66" s="173"/>
      <c r="WFP66" s="173"/>
      <c r="WFQ66" s="173"/>
      <c r="WFR66" s="173"/>
      <c r="WFS66" s="173"/>
      <c r="WFT66" s="173"/>
      <c r="WFU66" s="173"/>
      <c r="WFV66" s="173"/>
      <c r="WFW66" s="173"/>
      <c r="WFX66" s="173"/>
      <c r="WFY66" s="173"/>
      <c r="WFZ66" s="173"/>
      <c r="WGA66" s="173"/>
      <c r="WGB66" s="173"/>
      <c r="WGC66" s="173"/>
      <c r="WGD66" s="173"/>
      <c r="WGE66" s="173"/>
      <c r="WGF66" s="173"/>
      <c r="WGG66" s="173"/>
      <c r="WGH66" s="173"/>
      <c r="WGI66" s="173"/>
      <c r="WGJ66" s="173"/>
      <c r="WGK66" s="173"/>
      <c r="WGL66" s="173"/>
      <c r="WGM66" s="173"/>
      <c r="WGN66" s="173"/>
      <c r="WGO66" s="173"/>
      <c r="WGP66" s="173"/>
      <c r="WGQ66" s="173"/>
      <c r="WGR66" s="173"/>
      <c r="WGS66" s="173"/>
      <c r="WGT66" s="173"/>
      <c r="WGU66" s="173"/>
      <c r="WGV66" s="173"/>
      <c r="WGW66" s="173"/>
      <c r="WGX66" s="173"/>
      <c r="WGY66" s="173"/>
      <c r="WGZ66" s="173"/>
      <c r="WHA66" s="173"/>
      <c r="WHB66" s="173"/>
      <c r="WHC66" s="173"/>
      <c r="WHD66" s="173"/>
      <c r="WHE66" s="173"/>
      <c r="WHF66" s="173"/>
      <c r="WHG66" s="173"/>
      <c r="WHH66" s="173"/>
      <c r="WHI66" s="173"/>
      <c r="WHJ66" s="173"/>
      <c r="WHK66" s="173"/>
      <c r="WHL66" s="173"/>
      <c r="WHM66" s="173"/>
      <c r="WHN66" s="173"/>
      <c r="WHO66" s="173"/>
      <c r="WHP66" s="173"/>
      <c r="WHQ66" s="173"/>
      <c r="WHR66" s="173"/>
      <c r="WHS66" s="173"/>
      <c r="WHT66" s="173"/>
      <c r="WHU66" s="173"/>
      <c r="WHV66" s="173"/>
      <c r="WHW66" s="173"/>
      <c r="WHX66" s="173"/>
      <c r="WHY66" s="173"/>
      <c r="WHZ66" s="173"/>
      <c r="WIA66" s="173"/>
      <c r="WIB66" s="173"/>
      <c r="WIC66" s="173"/>
      <c r="WID66" s="173"/>
      <c r="WIE66" s="173"/>
      <c r="WIF66" s="173"/>
      <c r="WIG66" s="173"/>
      <c r="WIH66" s="173"/>
      <c r="WII66" s="173"/>
      <c r="WIJ66" s="173"/>
      <c r="WIK66" s="173"/>
      <c r="WIL66" s="173"/>
      <c r="WIM66" s="173"/>
      <c r="WIN66" s="173"/>
      <c r="WIO66" s="173"/>
      <c r="WIP66" s="173"/>
      <c r="WIQ66" s="173"/>
      <c r="WIR66" s="173"/>
      <c r="WIS66" s="173"/>
      <c r="WIT66" s="173"/>
      <c r="WIU66" s="173"/>
      <c r="WIV66" s="173"/>
      <c r="WIW66" s="173"/>
      <c r="WIX66" s="173"/>
      <c r="WIY66" s="173"/>
      <c r="WIZ66" s="173"/>
      <c r="WJA66" s="173"/>
      <c r="WJB66" s="173"/>
      <c r="WJC66" s="173"/>
      <c r="WJD66" s="173"/>
      <c r="WJE66" s="173"/>
      <c r="WJF66" s="173"/>
      <c r="WJG66" s="173"/>
      <c r="WJH66" s="173"/>
      <c r="WJI66" s="173"/>
      <c r="WJJ66" s="173"/>
      <c r="WJK66" s="173"/>
      <c r="WJL66" s="173"/>
      <c r="WJM66" s="173"/>
      <c r="WJN66" s="173"/>
      <c r="WJO66" s="173"/>
      <c r="WJP66" s="173"/>
      <c r="WJQ66" s="173"/>
      <c r="WJR66" s="173"/>
      <c r="WJS66" s="173"/>
      <c r="WJT66" s="173"/>
      <c r="WJU66" s="173"/>
      <c r="WJV66" s="173"/>
      <c r="WJW66" s="173"/>
      <c r="WJX66" s="173"/>
      <c r="WJY66" s="173"/>
      <c r="WJZ66" s="173"/>
      <c r="WKA66" s="173"/>
      <c r="WKB66" s="173"/>
      <c r="WKC66" s="173"/>
      <c r="WKD66" s="173"/>
      <c r="WKE66" s="173"/>
      <c r="WKF66" s="173"/>
      <c r="WKG66" s="173"/>
      <c r="WKH66" s="173"/>
      <c r="WKI66" s="173"/>
      <c r="WKJ66" s="173"/>
      <c r="WKK66" s="173"/>
      <c r="WKL66" s="173"/>
      <c r="WKM66" s="173"/>
      <c r="WKN66" s="173"/>
      <c r="WKO66" s="173"/>
      <c r="WKP66" s="173"/>
      <c r="WKQ66" s="173"/>
      <c r="WKR66" s="173"/>
      <c r="WKS66" s="173"/>
      <c r="WKT66" s="173"/>
      <c r="WKU66" s="173"/>
      <c r="WKV66" s="173"/>
      <c r="WKW66" s="173"/>
      <c r="WKX66" s="173"/>
      <c r="WKY66" s="173"/>
      <c r="WKZ66" s="173"/>
      <c r="WLA66" s="173"/>
      <c r="WLB66" s="173"/>
      <c r="WLC66" s="173"/>
      <c r="WLD66" s="173"/>
      <c r="WLE66" s="173"/>
      <c r="WLF66" s="173"/>
      <c r="WLG66" s="173"/>
      <c r="WLH66" s="173"/>
      <c r="WLI66" s="173"/>
      <c r="WLJ66" s="173"/>
      <c r="WLK66" s="173"/>
      <c r="WLL66" s="173"/>
      <c r="WLM66" s="173"/>
      <c r="WLN66" s="173"/>
      <c r="WLO66" s="173"/>
      <c r="WLP66" s="173"/>
      <c r="WLQ66" s="173"/>
      <c r="WLR66" s="173"/>
      <c r="WLS66" s="173"/>
      <c r="WLT66" s="173"/>
      <c r="WLU66" s="173"/>
      <c r="WLV66" s="173"/>
      <c r="WLW66" s="173"/>
      <c r="WLX66" s="173"/>
      <c r="WLY66" s="173"/>
      <c r="WLZ66" s="173"/>
      <c r="WMA66" s="173"/>
      <c r="WMB66" s="173"/>
      <c r="WMC66" s="173"/>
      <c r="WMD66" s="173"/>
      <c r="WME66" s="173"/>
      <c r="WMF66" s="173"/>
      <c r="WMG66" s="173"/>
      <c r="WMH66" s="173"/>
      <c r="WMI66" s="173"/>
      <c r="WMJ66" s="173"/>
      <c r="WMK66" s="173"/>
      <c r="WML66" s="173"/>
      <c r="WMM66" s="173"/>
      <c r="WMN66" s="173"/>
      <c r="WMO66" s="173"/>
      <c r="WMP66" s="173"/>
      <c r="WMQ66" s="173"/>
      <c r="WMR66" s="173"/>
      <c r="WMS66" s="173"/>
      <c r="WMT66" s="173"/>
      <c r="WMU66" s="173"/>
      <c r="WMV66" s="173"/>
      <c r="WMW66" s="173"/>
      <c r="WMX66" s="173"/>
      <c r="WMY66" s="173"/>
      <c r="WMZ66" s="173"/>
      <c r="WNA66" s="173"/>
      <c r="WNB66" s="173"/>
      <c r="WNC66" s="173"/>
      <c r="WND66" s="173"/>
      <c r="WNE66" s="173"/>
      <c r="WNF66" s="173"/>
      <c r="WNG66" s="173"/>
      <c r="WNH66" s="173"/>
      <c r="WNI66" s="173"/>
      <c r="WNJ66" s="173"/>
      <c r="WNK66" s="173"/>
      <c r="WNL66" s="173"/>
      <c r="WNM66" s="173"/>
      <c r="WNN66" s="173"/>
      <c r="WNO66" s="173"/>
      <c r="WNP66" s="173"/>
      <c r="WNQ66" s="173"/>
      <c r="WNR66" s="173"/>
      <c r="WNS66" s="173"/>
      <c r="WNT66" s="173"/>
      <c r="WNU66" s="173"/>
      <c r="WNV66" s="173"/>
      <c r="WNW66" s="173"/>
      <c r="WNX66" s="173"/>
      <c r="WNY66" s="173"/>
      <c r="WNZ66" s="173"/>
      <c r="WOA66" s="173"/>
      <c r="WOB66" s="173"/>
      <c r="WOC66" s="173"/>
      <c r="WOD66" s="173"/>
      <c r="WOE66" s="173"/>
      <c r="WOF66" s="173"/>
      <c r="WOG66" s="173"/>
      <c r="WOH66" s="173"/>
      <c r="WOI66" s="173"/>
      <c r="WOJ66" s="173"/>
      <c r="WOK66" s="173"/>
      <c r="WOL66" s="173"/>
      <c r="WOM66" s="173"/>
      <c r="WON66" s="173"/>
      <c r="WOO66" s="173"/>
      <c r="WOP66" s="173"/>
      <c r="WOQ66" s="173"/>
      <c r="WOR66" s="173"/>
      <c r="WOS66" s="173"/>
      <c r="WOT66" s="173"/>
      <c r="WOU66" s="173"/>
      <c r="WOV66" s="173"/>
      <c r="WOW66" s="173"/>
      <c r="WOX66" s="173"/>
      <c r="WOY66" s="173"/>
      <c r="WOZ66" s="173"/>
      <c r="WPA66" s="173"/>
      <c r="WPB66" s="173"/>
      <c r="WPC66" s="173"/>
      <c r="WPD66" s="173"/>
      <c r="WPE66" s="173"/>
      <c r="WPF66" s="173"/>
      <c r="WPG66" s="173"/>
      <c r="WPH66" s="173"/>
      <c r="WPI66" s="173"/>
      <c r="WPJ66" s="173"/>
      <c r="WPK66" s="173"/>
      <c r="WPL66" s="173"/>
      <c r="WPM66" s="173"/>
      <c r="WPN66" s="173"/>
      <c r="WPO66" s="173"/>
      <c r="WPP66" s="173"/>
      <c r="WPQ66" s="173"/>
      <c r="WPR66" s="173"/>
      <c r="WPS66" s="173"/>
      <c r="WPT66" s="173"/>
      <c r="WPU66" s="173"/>
      <c r="WPV66" s="173"/>
      <c r="WPW66" s="173"/>
      <c r="WPX66" s="173"/>
      <c r="WPY66" s="173"/>
      <c r="WPZ66" s="173"/>
      <c r="WQA66" s="173"/>
      <c r="WQB66" s="173"/>
      <c r="WQC66" s="173"/>
      <c r="WQD66" s="173"/>
      <c r="WQE66" s="173"/>
      <c r="WQF66" s="173"/>
      <c r="WQG66" s="173"/>
      <c r="WQH66" s="173"/>
      <c r="WQI66" s="173"/>
      <c r="WQJ66" s="173"/>
      <c r="WQK66" s="173"/>
      <c r="WQL66" s="173"/>
      <c r="WQM66" s="173"/>
      <c r="WQN66" s="173"/>
      <c r="WQO66" s="173"/>
      <c r="WQP66" s="173"/>
      <c r="WQQ66" s="173"/>
      <c r="WQR66" s="173"/>
      <c r="WQS66" s="173"/>
      <c r="WQT66" s="173"/>
      <c r="WQU66" s="173"/>
      <c r="WQV66" s="173"/>
      <c r="WQW66" s="173"/>
      <c r="WQX66" s="173"/>
      <c r="WQY66" s="173"/>
      <c r="WQZ66" s="173"/>
      <c r="WRA66" s="173"/>
      <c r="WRB66" s="173"/>
      <c r="WRC66" s="173"/>
      <c r="WRD66" s="173"/>
      <c r="WRE66" s="173"/>
      <c r="WRF66" s="173"/>
      <c r="WRG66" s="173"/>
      <c r="WRH66" s="173"/>
      <c r="WRI66" s="173"/>
      <c r="WRJ66" s="173"/>
      <c r="WRK66" s="173"/>
      <c r="WRL66" s="173"/>
      <c r="WRM66" s="173"/>
      <c r="WRN66" s="173"/>
      <c r="WRO66" s="173"/>
      <c r="WRP66" s="173"/>
      <c r="WRQ66" s="173"/>
      <c r="WRR66" s="173"/>
      <c r="WRS66" s="173"/>
      <c r="WRT66" s="173"/>
      <c r="WRU66" s="173"/>
      <c r="WRV66" s="173"/>
      <c r="WRW66" s="173"/>
      <c r="WRX66" s="173"/>
      <c r="WRY66" s="173"/>
      <c r="WRZ66" s="173"/>
      <c r="WSA66" s="173"/>
      <c r="WSB66" s="173"/>
      <c r="WSC66" s="173"/>
      <c r="WSD66" s="173"/>
      <c r="WSE66" s="173"/>
      <c r="WSF66" s="173"/>
      <c r="WSG66" s="173"/>
      <c r="WSH66" s="173"/>
      <c r="WSI66" s="173"/>
      <c r="WSJ66" s="173"/>
      <c r="WSK66" s="173"/>
      <c r="WSL66" s="173"/>
      <c r="WSM66" s="173"/>
      <c r="WSN66" s="173"/>
      <c r="WSO66" s="173"/>
      <c r="WSP66" s="173"/>
      <c r="WSQ66" s="173"/>
      <c r="WSR66" s="173"/>
      <c r="WSS66" s="173"/>
      <c r="WST66" s="173"/>
      <c r="WSU66" s="173"/>
      <c r="WSV66" s="173"/>
      <c r="WSW66" s="173"/>
      <c r="WSX66" s="173"/>
      <c r="WSY66" s="173"/>
      <c r="WSZ66" s="173"/>
      <c r="WTA66" s="173"/>
      <c r="WTB66" s="173"/>
      <c r="WTC66" s="173"/>
      <c r="WTD66" s="173"/>
      <c r="WTE66" s="173"/>
      <c r="WTF66" s="173"/>
      <c r="WTG66" s="173"/>
      <c r="WTH66" s="173"/>
      <c r="WTI66" s="173"/>
      <c r="WTJ66" s="173"/>
      <c r="WTK66" s="173"/>
      <c r="WTL66" s="173"/>
      <c r="WTM66" s="173"/>
      <c r="WTN66" s="173"/>
      <c r="WTO66" s="173"/>
      <c r="WTP66" s="173"/>
      <c r="WTQ66" s="173"/>
      <c r="WTR66" s="173"/>
      <c r="WTS66" s="173"/>
      <c r="WTT66" s="173"/>
      <c r="WTU66" s="173"/>
      <c r="WTV66" s="173"/>
      <c r="WTW66" s="173"/>
      <c r="WTX66" s="173"/>
      <c r="WTY66" s="173"/>
      <c r="WTZ66" s="173"/>
      <c r="WUA66" s="173"/>
      <c r="WUB66" s="173"/>
      <c r="WUC66" s="173"/>
      <c r="WUD66" s="173"/>
      <c r="WUE66" s="173"/>
      <c r="WUF66" s="173"/>
      <c r="WUG66" s="173"/>
      <c r="WUH66" s="173"/>
      <c r="WUI66" s="173"/>
      <c r="WUJ66" s="173"/>
      <c r="WUK66" s="173"/>
      <c r="WUL66" s="173"/>
      <c r="WUM66" s="173"/>
      <c r="WUN66" s="173"/>
      <c r="WUO66" s="173"/>
      <c r="WUP66" s="173"/>
      <c r="WUQ66" s="173"/>
      <c r="WUR66" s="173"/>
      <c r="WUS66" s="173"/>
      <c r="WUT66" s="173"/>
      <c r="WUU66" s="173"/>
      <c r="WUV66" s="173"/>
      <c r="WUW66" s="173"/>
      <c r="WUX66" s="173"/>
      <c r="WUY66" s="173"/>
      <c r="WUZ66" s="173"/>
      <c r="WVA66" s="173"/>
      <c r="WVB66" s="173"/>
      <c r="WVC66" s="173"/>
      <c r="WVD66" s="173"/>
      <c r="WVE66" s="173"/>
      <c r="WVF66" s="173"/>
      <c r="WVG66" s="173"/>
      <c r="WVH66" s="173"/>
      <c r="WVI66" s="173"/>
      <c r="WVJ66" s="173"/>
      <c r="WVK66" s="173"/>
      <c r="WVL66" s="173"/>
      <c r="WVM66" s="173"/>
      <c r="WVN66" s="173"/>
      <c r="WVO66" s="173"/>
      <c r="WVP66" s="173"/>
      <c r="WVQ66" s="173"/>
      <c r="WVR66" s="173"/>
      <c r="WVS66" s="173"/>
      <c r="WVT66" s="173"/>
      <c r="WVU66" s="173"/>
      <c r="WVV66" s="173"/>
    </row>
    <row r="67" spans="1:16142" s="175" customFormat="1" x14ac:dyDescent="0.2">
      <c r="A67" s="173"/>
      <c r="B67" s="176" t="s">
        <v>559</v>
      </c>
      <c r="C67" s="173"/>
      <c r="D67" s="173"/>
      <c r="E67" s="179">
        <v>187984</v>
      </c>
      <c r="F67" s="179">
        <f t="shared" ref="F67:N67" si="14">E68</f>
        <v>168685</v>
      </c>
      <c r="G67" s="179">
        <f t="shared" si="14"/>
        <v>173818</v>
      </c>
      <c r="H67" s="179">
        <f t="shared" si="14"/>
        <v>174742</v>
      </c>
      <c r="I67" s="179">
        <f t="shared" si="14"/>
        <v>177635</v>
      </c>
      <c r="J67" s="179">
        <f t="shared" si="14"/>
        <v>202751</v>
      </c>
      <c r="K67" s="179">
        <f t="shared" si="14"/>
        <v>227638</v>
      </c>
      <c r="L67" s="179">
        <f t="shared" si="14"/>
        <v>153272</v>
      </c>
      <c r="M67" s="179">
        <f t="shared" si="14"/>
        <v>161893</v>
      </c>
      <c r="N67" s="179">
        <f t="shared" si="14"/>
        <v>213685</v>
      </c>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c r="AW67" s="173"/>
      <c r="AX67" s="173"/>
      <c r="AY67" s="173"/>
      <c r="AZ67" s="173"/>
      <c r="BA67" s="173"/>
      <c r="BB67" s="173"/>
      <c r="BC67" s="173"/>
      <c r="BD67" s="173"/>
      <c r="BE67" s="173"/>
      <c r="BF67" s="173"/>
      <c r="BG67" s="173"/>
      <c r="BH67" s="173"/>
      <c r="BI67" s="173"/>
      <c r="BJ67" s="173"/>
      <c r="BK67" s="173"/>
      <c r="BL67" s="173"/>
      <c r="BM67" s="173"/>
      <c r="BN67" s="173"/>
      <c r="BO67" s="173"/>
      <c r="BP67" s="173"/>
      <c r="BQ67" s="173"/>
      <c r="BR67" s="173"/>
      <c r="BS67" s="173"/>
      <c r="BT67" s="173"/>
      <c r="BU67" s="173"/>
      <c r="BV67" s="173"/>
      <c r="BW67" s="173"/>
      <c r="BX67" s="173"/>
      <c r="BY67" s="173"/>
      <c r="BZ67" s="173"/>
      <c r="CA67" s="173"/>
      <c r="CB67" s="173"/>
      <c r="CC67" s="173"/>
      <c r="CD67" s="173"/>
      <c r="CE67" s="173"/>
      <c r="CF67" s="173"/>
      <c r="CG67" s="173"/>
      <c r="CH67" s="173"/>
      <c r="CI67" s="173"/>
      <c r="CJ67" s="173"/>
      <c r="CK67" s="173"/>
      <c r="CL67" s="173"/>
      <c r="CM67" s="173"/>
      <c r="CN67" s="173"/>
      <c r="CO67" s="173"/>
      <c r="CP67" s="173"/>
      <c r="CQ67" s="173"/>
      <c r="CR67" s="173"/>
      <c r="CS67" s="173"/>
      <c r="CT67" s="173"/>
      <c r="CU67" s="173"/>
      <c r="CV67" s="173"/>
      <c r="CW67" s="173"/>
      <c r="CX67" s="173"/>
      <c r="CY67" s="173"/>
      <c r="CZ67" s="173"/>
      <c r="DA67" s="173"/>
      <c r="DB67" s="173"/>
      <c r="DC67" s="173"/>
      <c r="DD67" s="173"/>
      <c r="DE67" s="173"/>
      <c r="DF67" s="173"/>
      <c r="DG67" s="173"/>
      <c r="DH67" s="173"/>
      <c r="DI67" s="173"/>
      <c r="DJ67" s="173"/>
      <c r="DK67" s="173"/>
      <c r="DL67" s="173"/>
      <c r="DM67" s="173"/>
      <c r="DN67" s="173"/>
      <c r="DO67" s="173"/>
      <c r="DP67" s="173"/>
      <c r="DQ67" s="173"/>
      <c r="DR67" s="173"/>
      <c r="DS67" s="173"/>
      <c r="DT67" s="173"/>
      <c r="DU67" s="173"/>
      <c r="DV67" s="173"/>
      <c r="DW67" s="173"/>
      <c r="DX67" s="173"/>
      <c r="DY67" s="173"/>
      <c r="DZ67" s="173"/>
      <c r="EA67" s="173"/>
      <c r="EB67" s="173"/>
      <c r="EC67" s="173"/>
      <c r="ED67" s="173"/>
      <c r="EE67" s="173"/>
      <c r="EF67" s="173"/>
      <c r="EG67" s="173"/>
      <c r="EH67" s="173"/>
      <c r="EI67" s="173"/>
      <c r="EJ67" s="173"/>
      <c r="EK67" s="173"/>
      <c r="EL67" s="173"/>
      <c r="EM67" s="173"/>
      <c r="EN67" s="173"/>
      <c r="EO67" s="173"/>
      <c r="EP67" s="173"/>
      <c r="EQ67" s="173"/>
      <c r="ER67" s="173"/>
      <c r="ES67" s="173"/>
      <c r="ET67" s="173"/>
      <c r="EU67" s="173"/>
      <c r="EV67" s="173"/>
      <c r="EW67" s="173"/>
      <c r="EX67" s="173"/>
      <c r="EY67" s="173"/>
      <c r="EZ67" s="173"/>
      <c r="FA67" s="173"/>
      <c r="FB67" s="173"/>
      <c r="FC67" s="173"/>
      <c r="FD67" s="173"/>
      <c r="FE67" s="173"/>
      <c r="FF67" s="173"/>
      <c r="FG67" s="173"/>
      <c r="FH67" s="173"/>
      <c r="FI67" s="173"/>
      <c r="FJ67" s="173"/>
      <c r="FK67" s="173"/>
      <c r="FL67" s="173"/>
      <c r="FM67" s="173"/>
      <c r="FN67" s="173"/>
      <c r="FO67" s="173"/>
      <c r="FP67" s="173"/>
      <c r="FQ67" s="173"/>
      <c r="FR67" s="173"/>
      <c r="FS67" s="173"/>
      <c r="FT67" s="173"/>
      <c r="FU67" s="173"/>
      <c r="FV67" s="173"/>
      <c r="FW67" s="173"/>
      <c r="FX67" s="173"/>
      <c r="FY67" s="173"/>
      <c r="FZ67" s="173"/>
      <c r="GA67" s="173"/>
      <c r="GB67" s="173"/>
      <c r="GC67" s="173"/>
      <c r="GD67" s="173"/>
      <c r="GE67" s="173"/>
      <c r="GF67" s="173"/>
      <c r="GG67" s="173"/>
      <c r="GH67" s="173"/>
      <c r="GI67" s="173"/>
      <c r="GJ67" s="173"/>
      <c r="GK67" s="173"/>
      <c r="GL67" s="173"/>
      <c r="GM67" s="173"/>
      <c r="GN67" s="173"/>
      <c r="GO67" s="173"/>
      <c r="GP67" s="173"/>
      <c r="GQ67" s="173"/>
      <c r="GR67" s="173"/>
      <c r="GS67" s="173"/>
      <c r="GT67" s="173"/>
      <c r="GU67" s="173"/>
      <c r="GV67" s="173"/>
      <c r="GW67" s="173"/>
      <c r="GX67" s="173"/>
      <c r="GY67" s="173"/>
      <c r="GZ67" s="173"/>
      <c r="HA67" s="173"/>
      <c r="HB67" s="173"/>
      <c r="HC67" s="173"/>
      <c r="HD67" s="173"/>
      <c r="HE67" s="173"/>
      <c r="HF67" s="173"/>
      <c r="HG67" s="173"/>
      <c r="HH67" s="173"/>
      <c r="HI67" s="173"/>
      <c r="HJ67" s="173"/>
      <c r="HK67" s="173"/>
      <c r="HL67" s="173"/>
      <c r="HM67" s="173"/>
      <c r="HN67" s="173"/>
      <c r="HO67" s="173"/>
      <c r="HP67" s="173"/>
      <c r="HQ67" s="173"/>
      <c r="HR67" s="173"/>
      <c r="HS67" s="173"/>
      <c r="HT67" s="173"/>
      <c r="HU67" s="173"/>
      <c r="HV67" s="173"/>
      <c r="HW67" s="173"/>
      <c r="HX67" s="173"/>
      <c r="HY67" s="173"/>
      <c r="HZ67" s="173"/>
      <c r="IA67" s="173"/>
      <c r="IB67" s="173"/>
      <c r="IC67" s="173"/>
      <c r="ID67" s="173"/>
      <c r="IE67" s="173"/>
      <c r="IF67" s="173"/>
      <c r="IG67" s="173"/>
      <c r="IH67" s="173"/>
      <c r="II67" s="173"/>
      <c r="IJ67" s="173"/>
      <c r="IK67" s="173"/>
      <c r="IL67" s="173"/>
      <c r="IM67" s="173"/>
      <c r="IN67" s="173"/>
      <c r="IO67" s="173"/>
      <c r="IP67" s="173"/>
      <c r="IQ67" s="173"/>
      <c r="IR67" s="173"/>
      <c r="IS67" s="173"/>
      <c r="IT67" s="173"/>
      <c r="IU67" s="173"/>
      <c r="IV67" s="173"/>
      <c r="IW67" s="173"/>
      <c r="IX67" s="173"/>
      <c r="IY67" s="173"/>
      <c r="IZ67" s="173"/>
      <c r="JA67" s="173"/>
      <c r="JB67" s="173"/>
      <c r="JC67" s="173"/>
      <c r="JD67" s="173"/>
      <c r="JE67" s="173"/>
      <c r="JF67" s="173"/>
      <c r="JG67" s="173"/>
      <c r="JH67" s="173"/>
      <c r="JI67" s="173"/>
      <c r="JJ67" s="173"/>
      <c r="JK67" s="173"/>
      <c r="JL67" s="173"/>
      <c r="JM67" s="173"/>
      <c r="JN67" s="173"/>
      <c r="JO67" s="173"/>
      <c r="JP67" s="173"/>
      <c r="JQ67" s="173"/>
      <c r="JR67" s="173"/>
      <c r="JS67" s="173"/>
      <c r="JT67" s="173"/>
      <c r="JU67" s="173"/>
      <c r="JV67" s="173"/>
      <c r="JW67" s="173"/>
      <c r="JX67" s="173"/>
      <c r="JY67" s="173"/>
      <c r="JZ67" s="173"/>
      <c r="KA67" s="173"/>
      <c r="KB67" s="173"/>
      <c r="KC67" s="173"/>
      <c r="KD67" s="173"/>
      <c r="KE67" s="173"/>
      <c r="KF67" s="173"/>
      <c r="KG67" s="173"/>
      <c r="KH67" s="173"/>
      <c r="KI67" s="173"/>
      <c r="KJ67" s="173"/>
      <c r="KK67" s="173"/>
      <c r="KL67" s="173"/>
      <c r="KM67" s="173"/>
      <c r="KN67" s="173"/>
      <c r="KO67" s="173"/>
      <c r="KP67" s="173"/>
      <c r="KQ67" s="173"/>
      <c r="KR67" s="173"/>
      <c r="KS67" s="173"/>
      <c r="KT67" s="173"/>
      <c r="KU67" s="173"/>
      <c r="KV67" s="173"/>
      <c r="KW67" s="173"/>
      <c r="KX67" s="173"/>
      <c r="KY67" s="173"/>
      <c r="KZ67" s="173"/>
      <c r="LA67" s="173"/>
      <c r="LB67" s="173"/>
      <c r="LC67" s="173"/>
      <c r="LD67" s="173"/>
      <c r="LE67" s="173"/>
      <c r="LF67" s="173"/>
      <c r="LG67" s="173"/>
      <c r="LH67" s="173"/>
      <c r="LI67" s="173"/>
      <c r="LJ67" s="173"/>
      <c r="LK67" s="173"/>
      <c r="LL67" s="173"/>
      <c r="LM67" s="173"/>
      <c r="LN67" s="173"/>
      <c r="LO67" s="173"/>
      <c r="LP67" s="173"/>
      <c r="LQ67" s="173"/>
      <c r="LR67" s="173"/>
      <c r="LS67" s="173"/>
      <c r="LT67" s="173"/>
      <c r="LU67" s="173"/>
      <c r="LV67" s="173"/>
      <c r="LW67" s="173"/>
      <c r="LX67" s="173"/>
      <c r="LY67" s="173"/>
      <c r="LZ67" s="173"/>
      <c r="MA67" s="173"/>
      <c r="MB67" s="173"/>
      <c r="MC67" s="173"/>
      <c r="MD67" s="173"/>
      <c r="ME67" s="173"/>
      <c r="MF67" s="173"/>
      <c r="MG67" s="173"/>
      <c r="MH67" s="173"/>
      <c r="MI67" s="173"/>
      <c r="MJ67" s="173"/>
      <c r="MK67" s="173"/>
      <c r="ML67" s="173"/>
      <c r="MM67" s="173"/>
      <c r="MN67" s="173"/>
      <c r="MO67" s="173"/>
      <c r="MP67" s="173"/>
      <c r="MQ67" s="173"/>
      <c r="MR67" s="173"/>
      <c r="MS67" s="173"/>
      <c r="MT67" s="173"/>
      <c r="MU67" s="173"/>
      <c r="MV67" s="173"/>
      <c r="MW67" s="173"/>
      <c r="MX67" s="173"/>
      <c r="MY67" s="173"/>
      <c r="MZ67" s="173"/>
      <c r="NA67" s="173"/>
      <c r="NB67" s="173"/>
      <c r="NC67" s="173"/>
      <c r="ND67" s="173"/>
      <c r="NE67" s="173"/>
      <c r="NF67" s="173"/>
      <c r="NG67" s="173"/>
      <c r="NH67" s="173"/>
      <c r="NI67" s="173"/>
      <c r="NJ67" s="173"/>
      <c r="NK67" s="173"/>
      <c r="NL67" s="173"/>
      <c r="NM67" s="173"/>
      <c r="NN67" s="173"/>
      <c r="NO67" s="173"/>
      <c r="NP67" s="173"/>
      <c r="NQ67" s="173"/>
      <c r="NR67" s="173"/>
      <c r="NS67" s="173"/>
      <c r="NT67" s="173"/>
      <c r="NU67" s="173"/>
      <c r="NV67" s="173"/>
      <c r="NW67" s="173"/>
      <c r="NX67" s="173"/>
      <c r="NY67" s="173"/>
      <c r="NZ67" s="173"/>
      <c r="OA67" s="173"/>
      <c r="OB67" s="173"/>
      <c r="OC67" s="173"/>
      <c r="OD67" s="173"/>
      <c r="OE67" s="173"/>
      <c r="OF67" s="173"/>
      <c r="OG67" s="173"/>
      <c r="OH67" s="173"/>
      <c r="OI67" s="173"/>
      <c r="OJ67" s="173"/>
      <c r="OK67" s="173"/>
      <c r="OL67" s="173"/>
      <c r="OM67" s="173"/>
      <c r="ON67" s="173"/>
      <c r="OO67" s="173"/>
      <c r="OP67" s="173"/>
      <c r="OQ67" s="173"/>
      <c r="OR67" s="173"/>
      <c r="OS67" s="173"/>
      <c r="OT67" s="173"/>
      <c r="OU67" s="173"/>
      <c r="OV67" s="173"/>
      <c r="OW67" s="173"/>
      <c r="OX67" s="173"/>
      <c r="OY67" s="173"/>
      <c r="OZ67" s="173"/>
      <c r="PA67" s="173"/>
      <c r="PB67" s="173"/>
      <c r="PC67" s="173"/>
      <c r="PD67" s="173"/>
      <c r="PE67" s="173"/>
      <c r="PF67" s="173"/>
      <c r="PG67" s="173"/>
      <c r="PH67" s="173"/>
      <c r="PI67" s="173"/>
      <c r="PJ67" s="173"/>
      <c r="PK67" s="173"/>
      <c r="PL67" s="173"/>
      <c r="PM67" s="173"/>
      <c r="PN67" s="173"/>
      <c r="PO67" s="173"/>
      <c r="PP67" s="173"/>
      <c r="PQ67" s="173"/>
      <c r="PR67" s="173"/>
      <c r="PS67" s="173"/>
      <c r="PT67" s="173"/>
      <c r="PU67" s="173"/>
      <c r="PV67" s="173"/>
      <c r="PW67" s="173"/>
      <c r="PX67" s="173"/>
      <c r="PY67" s="173"/>
      <c r="PZ67" s="173"/>
      <c r="QA67" s="173"/>
      <c r="QB67" s="173"/>
      <c r="QC67" s="173"/>
      <c r="QD67" s="173"/>
      <c r="QE67" s="173"/>
      <c r="QF67" s="173"/>
      <c r="QG67" s="173"/>
      <c r="QH67" s="173"/>
      <c r="QI67" s="173"/>
      <c r="QJ67" s="173"/>
      <c r="QK67" s="173"/>
      <c r="QL67" s="173"/>
      <c r="QM67" s="173"/>
      <c r="QN67" s="173"/>
      <c r="QO67" s="173"/>
      <c r="QP67" s="173"/>
      <c r="QQ67" s="173"/>
      <c r="QR67" s="173"/>
      <c r="QS67" s="173"/>
      <c r="QT67" s="173"/>
      <c r="QU67" s="173"/>
      <c r="QV67" s="173"/>
      <c r="QW67" s="173"/>
      <c r="QX67" s="173"/>
      <c r="QY67" s="173"/>
      <c r="QZ67" s="173"/>
      <c r="RA67" s="173"/>
      <c r="RB67" s="173"/>
      <c r="RC67" s="173"/>
      <c r="RD67" s="173"/>
      <c r="RE67" s="173"/>
      <c r="RF67" s="173"/>
      <c r="RG67" s="173"/>
      <c r="RH67" s="173"/>
      <c r="RI67" s="173"/>
      <c r="RJ67" s="173"/>
      <c r="RK67" s="173"/>
      <c r="RL67" s="173"/>
      <c r="RM67" s="173"/>
      <c r="RN67" s="173"/>
      <c r="RO67" s="173"/>
      <c r="RP67" s="173"/>
      <c r="RQ67" s="173"/>
      <c r="RR67" s="173"/>
      <c r="RS67" s="173"/>
      <c r="RT67" s="173"/>
      <c r="RU67" s="173"/>
      <c r="RV67" s="173"/>
      <c r="RW67" s="173"/>
      <c r="RX67" s="173"/>
      <c r="RY67" s="173"/>
      <c r="RZ67" s="173"/>
      <c r="SA67" s="173"/>
      <c r="SB67" s="173"/>
      <c r="SC67" s="173"/>
      <c r="SD67" s="173"/>
      <c r="SE67" s="173"/>
      <c r="SF67" s="173"/>
      <c r="SG67" s="173"/>
      <c r="SH67" s="173"/>
      <c r="SI67" s="173"/>
      <c r="SJ67" s="173"/>
      <c r="SK67" s="173"/>
      <c r="SL67" s="173"/>
      <c r="SM67" s="173"/>
      <c r="SN67" s="173"/>
      <c r="SO67" s="173"/>
      <c r="SP67" s="173"/>
      <c r="SQ67" s="173"/>
      <c r="SR67" s="173"/>
      <c r="SS67" s="173"/>
      <c r="ST67" s="173"/>
      <c r="SU67" s="173"/>
      <c r="SV67" s="173"/>
      <c r="SW67" s="173"/>
      <c r="SX67" s="173"/>
      <c r="SY67" s="173"/>
      <c r="SZ67" s="173"/>
      <c r="TA67" s="173"/>
      <c r="TB67" s="173"/>
      <c r="TC67" s="173"/>
      <c r="TD67" s="173"/>
      <c r="TE67" s="173"/>
      <c r="TF67" s="173"/>
      <c r="TG67" s="173"/>
      <c r="TH67" s="173"/>
      <c r="TI67" s="173"/>
      <c r="TJ67" s="173"/>
      <c r="TK67" s="173"/>
      <c r="TL67" s="173"/>
      <c r="TM67" s="173"/>
      <c r="TN67" s="173"/>
      <c r="TO67" s="173"/>
      <c r="TP67" s="173"/>
      <c r="TQ67" s="173"/>
      <c r="TR67" s="173"/>
      <c r="TS67" s="173"/>
      <c r="TT67" s="173"/>
      <c r="TU67" s="173"/>
      <c r="TV67" s="173"/>
      <c r="TW67" s="173"/>
      <c r="TX67" s="173"/>
      <c r="TY67" s="173"/>
      <c r="TZ67" s="173"/>
      <c r="UA67" s="173"/>
      <c r="UB67" s="173"/>
      <c r="UC67" s="173"/>
      <c r="UD67" s="173"/>
      <c r="UE67" s="173"/>
      <c r="UF67" s="173"/>
      <c r="UG67" s="173"/>
      <c r="UH67" s="173"/>
      <c r="UI67" s="173"/>
      <c r="UJ67" s="173"/>
      <c r="UK67" s="173"/>
      <c r="UL67" s="173"/>
      <c r="UM67" s="173"/>
      <c r="UN67" s="173"/>
      <c r="UO67" s="173"/>
      <c r="UP67" s="173"/>
      <c r="UQ67" s="173"/>
      <c r="UR67" s="173"/>
      <c r="US67" s="173"/>
      <c r="UT67" s="173"/>
      <c r="UU67" s="173"/>
      <c r="UV67" s="173"/>
      <c r="UW67" s="173"/>
      <c r="UX67" s="173"/>
      <c r="UY67" s="173"/>
      <c r="UZ67" s="173"/>
      <c r="VA67" s="173"/>
      <c r="VB67" s="173"/>
      <c r="VC67" s="173"/>
      <c r="VD67" s="173"/>
      <c r="VE67" s="173"/>
      <c r="VF67" s="173"/>
      <c r="VG67" s="173"/>
      <c r="VH67" s="173"/>
      <c r="VI67" s="173"/>
      <c r="VJ67" s="173"/>
      <c r="VK67" s="173"/>
      <c r="VL67" s="173"/>
      <c r="VM67" s="173"/>
      <c r="VN67" s="173"/>
      <c r="VO67" s="173"/>
      <c r="VP67" s="173"/>
      <c r="VQ67" s="173"/>
      <c r="VR67" s="173"/>
      <c r="VS67" s="173"/>
      <c r="VT67" s="173"/>
      <c r="VU67" s="173"/>
      <c r="VV67" s="173"/>
      <c r="VW67" s="173"/>
      <c r="VX67" s="173"/>
      <c r="VY67" s="173"/>
      <c r="VZ67" s="173"/>
      <c r="WA67" s="173"/>
      <c r="WB67" s="173"/>
      <c r="WC67" s="173"/>
      <c r="WD67" s="173"/>
      <c r="WE67" s="173"/>
      <c r="WF67" s="173"/>
      <c r="WG67" s="173"/>
      <c r="WH67" s="173"/>
      <c r="WI67" s="173"/>
      <c r="WJ67" s="173"/>
      <c r="WK67" s="173"/>
      <c r="WL67" s="173"/>
      <c r="WM67" s="173"/>
      <c r="WN67" s="173"/>
      <c r="WO67" s="173"/>
      <c r="WP67" s="173"/>
      <c r="WQ67" s="173"/>
      <c r="WR67" s="173"/>
      <c r="WS67" s="173"/>
      <c r="WT67" s="173"/>
      <c r="WU67" s="173"/>
      <c r="WV67" s="173"/>
      <c r="WW67" s="173"/>
      <c r="WX67" s="173"/>
      <c r="WY67" s="173"/>
      <c r="WZ67" s="173"/>
      <c r="XA67" s="173"/>
      <c r="XB67" s="173"/>
      <c r="XC67" s="173"/>
      <c r="XD67" s="173"/>
      <c r="XE67" s="173"/>
      <c r="XF67" s="173"/>
      <c r="XG67" s="173"/>
      <c r="XH67" s="173"/>
      <c r="XI67" s="173"/>
      <c r="XJ67" s="173"/>
      <c r="XK67" s="173"/>
      <c r="XL67" s="173"/>
      <c r="XM67" s="173"/>
      <c r="XN67" s="173"/>
      <c r="XO67" s="173"/>
      <c r="XP67" s="173"/>
      <c r="XQ67" s="173"/>
      <c r="XR67" s="173"/>
      <c r="XS67" s="173"/>
      <c r="XT67" s="173"/>
      <c r="XU67" s="173"/>
      <c r="XV67" s="173"/>
      <c r="XW67" s="173"/>
      <c r="XX67" s="173"/>
      <c r="XY67" s="173"/>
      <c r="XZ67" s="173"/>
      <c r="YA67" s="173"/>
      <c r="YB67" s="173"/>
      <c r="YC67" s="173"/>
      <c r="YD67" s="173"/>
      <c r="YE67" s="173"/>
      <c r="YF67" s="173"/>
      <c r="YG67" s="173"/>
      <c r="YH67" s="173"/>
      <c r="YI67" s="173"/>
      <c r="YJ67" s="173"/>
      <c r="YK67" s="173"/>
      <c r="YL67" s="173"/>
      <c r="YM67" s="173"/>
      <c r="YN67" s="173"/>
      <c r="YO67" s="173"/>
      <c r="YP67" s="173"/>
      <c r="YQ67" s="173"/>
      <c r="YR67" s="173"/>
      <c r="YS67" s="173"/>
      <c r="YT67" s="173"/>
      <c r="YU67" s="173"/>
      <c r="YV67" s="173"/>
      <c r="YW67" s="173"/>
      <c r="YX67" s="173"/>
      <c r="YY67" s="173"/>
      <c r="YZ67" s="173"/>
      <c r="ZA67" s="173"/>
      <c r="ZB67" s="173"/>
      <c r="ZC67" s="173"/>
      <c r="ZD67" s="173"/>
      <c r="ZE67" s="173"/>
      <c r="ZF67" s="173"/>
      <c r="ZG67" s="173"/>
      <c r="ZH67" s="173"/>
      <c r="ZI67" s="173"/>
      <c r="ZJ67" s="173"/>
      <c r="ZK67" s="173"/>
      <c r="ZL67" s="173"/>
      <c r="ZM67" s="173"/>
      <c r="ZN67" s="173"/>
      <c r="ZO67" s="173"/>
      <c r="ZP67" s="173"/>
      <c r="ZQ67" s="173"/>
      <c r="ZR67" s="173"/>
      <c r="ZS67" s="173"/>
      <c r="ZT67" s="173"/>
      <c r="ZU67" s="173"/>
      <c r="ZV67" s="173"/>
      <c r="ZW67" s="173"/>
      <c r="ZX67" s="173"/>
      <c r="ZY67" s="173"/>
      <c r="ZZ67" s="173"/>
      <c r="AAA67" s="173"/>
      <c r="AAB67" s="173"/>
      <c r="AAC67" s="173"/>
      <c r="AAD67" s="173"/>
      <c r="AAE67" s="173"/>
      <c r="AAF67" s="173"/>
      <c r="AAG67" s="173"/>
      <c r="AAH67" s="173"/>
      <c r="AAI67" s="173"/>
      <c r="AAJ67" s="173"/>
      <c r="AAK67" s="173"/>
      <c r="AAL67" s="173"/>
      <c r="AAM67" s="173"/>
      <c r="AAN67" s="173"/>
      <c r="AAO67" s="173"/>
      <c r="AAP67" s="173"/>
      <c r="AAQ67" s="173"/>
      <c r="AAR67" s="173"/>
      <c r="AAS67" s="173"/>
      <c r="AAT67" s="173"/>
      <c r="AAU67" s="173"/>
      <c r="AAV67" s="173"/>
      <c r="AAW67" s="173"/>
      <c r="AAX67" s="173"/>
      <c r="AAY67" s="173"/>
      <c r="AAZ67" s="173"/>
      <c r="ABA67" s="173"/>
      <c r="ABB67" s="173"/>
      <c r="ABC67" s="173"/>
      <c r="ABD67" s="173"/>
      <c r="ABE67" s="173"/>
      <c r="ABF67" s="173"/>
      <c r="ABG67" s="173"/>
      <c r="ABH67" s="173"/>
      <c r="ABI67" s="173"/>
      <c r="ABJ67" s="173"/>
      <c r="ABK67" s="173"/>
      <c r="ABL67" s="173"/>
      <c r="ABM67" s="173"/>
      <c r="ABN67" s="173"/>
      <c r="ABO67" s="173"/>
      <c r="ABP67" s="173"/>
      <c r="ABQ67" s="173"/>
      <c r="ABR67" s="173"/>
      <c r="ABS67" s="173"/>
      <c r="ABT67" s="173"/>
      <c r="ABU67" s="173"/>
      <c r="ABV67" s="173"/>
      <c r="ABW67" s="173"/>
      <c r="ABX67" s="173"/>
      <c r="ABY67" s="173"/>
      <c r="ABZ67" s="173"/>
      <c r="ACA67" s="173"/>
      <c r="ACB67" s="173"/>
      <c r="ACC67" s="173"/>
      <c r="ACD67" s="173"/>
      <c r="ACE67" s="173"/>
      <c r="ACF67" s="173"/>
      <c r="ACG67" s="173"/>
      <c r="ACH67" s="173"/>
      <c r="ACI67" s="173"/>
      <c r="ACJ67" s="173"/>
      <c r="ACK67" s="173"/>
      <c r="ACL67" s="173"/>
      <c r="ACM67" s="173"/>
      <c r="ACN67" s="173"/>
      <c r="ACO67" s="173"/>
      <c r="ACP67" s="173"/>
      <c r="ACQ67" s="173"/>
      <c r="ACR67" s="173"/>
      <c r="ACS67" s="173"/>
      <c r="ACT67" s="173"/>
      <c r="ACU67" s="173"/>
      <c r="ACV67" s="173"/>
      <c r="ACW67" s="173"/>
      <c r="ACX67" s="173"/>
      <c r="ACY67" s="173"/>
      <c r="ACZ67" s="173"/>
      <c r="ADA67" s="173"/>
      <c r="ADB67" s="173"/>
      <c r="ADC67" s="173"/>
      <c r="ADD67" s="173"/>
      <c r="ADE67" s="173"/>
      <c r="ADF67" s="173"/>
      <c r="ADG67" s="173"/>
      <c r="ADH67" s="173"/>
      <c r="ADI67" s="173"/>
      <c r="ADJ67" s="173"/>
      <c r="ADK67" s="173"/>
      <c r="ADL67" s="173"/>
      <c r="ADM67" s="173"/>
      <c r="ADN67" s="173"/>
      <c r="ADO67" s="173"/>
      <c r="ADP67" s="173"/>
      <c r="ADQ67" s="173"/>
      <c r="ADR67" s="173"/>
      <c r="ADS67" s="173"/>
      <c r="ADT67" s="173"/>
      <c r="ADU67" s="173"/>
      <c r="ADV67" s="173"/>
      <c r="ADW67" s="173"/>
      <c r="ADX67" s="173"/>
      <c r="ADY67" s="173"/>
      <c r="ADZ67" s="173"/>
      <c r="AEA67" s="173"/>
      <c r="AEB67" s="173"/>
      <c r="AEC67" s="173"/>
      <c r="AED67" s="173"/>
      <c r="AEE67" s="173"/>
      <c r="AEF67" s="173"/>
      <c r="AEG67" s="173"/>
      <c r="AEH67" s="173"/>
      <c r="AEI67" s="173"/>
      <c r="AEJ67" s="173"/>
      <c r="AEK67" s="173"/>
      <c r="AEL67" s="173"/>
      <c r="AEM67" s="173"/>
      <c r="AEN67" s="173"/>
      <c r="AEO67" s="173"/>
      <c r="AEP67" s="173"/>
      <c r="AEQ67" s="173"/>
      <c r="AER67" s="173"/>
      <c r="AES67" s="173"/>
      <c r="AET67" s="173"/>
      <c r="AEU67" s="173"/>
      <c r="AEV67" s="173"/>
      <c r="AEW67" s="173"/>
      <c r="AEX67" s="173"/>
      <c r="AEY67" s="173"/>
      <c r="AEZ67" s="173"/>
      <c r="AFA67" s="173"/>
      <c r="AFB67" s="173"/>
      <c r="AFC67" s="173"/>
      <c r="AFD67" s="173"/>
      <c r="AFE67" s="173"/>
      <c r="AFF67" s="173"/>
      <c r="AFG67" s="173"/>
      <c r="AFH67" s="173"/>
      <c r="AFI67" s="173"/>
      <c r="AFJ67" s="173"/>
      <c r="AFK67" s="173"/>
      <c r="AFL67" s="173"/>
      <c r="AFM67" s="173"/>
      <c r="AFN67" s="173"/>
      <c r="AFO67" s="173"/>
      <c r="AFP67" s="173"/>
      <c r="AFQ67" s="173"/>
      <c r="AFR67" s="173"/>
      <c r="AFS67" s="173"/>
      <c r="AFT67" s="173"/>
      <c r="AFU67" s="173"/>
      <c r="AFV67" s="173"/>
      <c r="AFW67" s="173"/>
      <c r="AFX67" s="173"/>
      <c r="AFY67" s="173"/>
      <c r="AFZ67" s="173"/>
      <c r="AGA67" s="173"/>
      <c r="AGB67" s="173"/>
      <c r="AGC67" s="173"/>
      <c r="AGD67" s="173"/>
      <c r="AGE67" s="173"/>
      <c r="AGF67" s="173"/>
      <c r="AGG67" s="173"/>
      <c r="AGH67" s="173"/>
      <c r="AGI67" s="173"/>
      <c r="AGJ67" s="173"/>
      <c r="AGK67" s="173"/>
      <c r="AGL67" s="173"/>
      <c r="AGM67" s="173"/>
      <c r="AGN67" s="173"/>
      <c r="AGO67" s="173"/>
      <c r="AGP67" s="173"/>
      <c r="AGQ67" s="173"/>
      <c r="AGR67" s="173"/>
      <c r="AGS67" s="173"/>
      <c r="AGT67" s="173"/>
      <c r="AGU67" s="173"/>
      <c r="AGV67" s="173"/>
      <c r="AGW67" s="173"/>
      <c r="AGX67" s="173"/>
      <c r="AGY67" s="173"/>
      <c r="AGZ67" s="173"/>
      <c r="AHA67" s="173"/>
      <c r="AHB67" s="173"/>
      <c r="AHC67" s="173"/>
      <c r="AHD67" s="173"/>
      <c r="AHE67" s="173"/>
      <c r="AHF67" s="173"/>
      <c r="AHG67" s="173"/>
      <c r="AHH67" s="173"/>
      <c r="AHI67" s="173"/>
      <c r="AHJ67" s="173"/>
      <c r="AHK67" s="173"/>
      <c r="AHL67" s="173"/>
      <c r="AHM67" s="173"/>
      <c r="AHN67" s="173"/>
      <c r="AHO67" s="173"/>
      <c r="AHP67" s="173"/>
      <c r="AHQ67" s="173"/>
      <c r="AHR67" s="173"/>
      <c r="AHS67" s="173"/>
      <c r="AHT67" s="173"/>
      <c r="AHU67" s="173"/>
      <c r="AHV67" s="173"/>
      <c r="AHW67" s="173"/>
      <c r="AHX67" s="173"/>
      <c r="AHY67" s="173"/>
      <c r="AHZ67" s="173"/>
      <c r="AIA67" s="173"/>
      <c r="AIB67" s="173"/>
      <c r="AIC67" s="173"/>
      <c r="AID67" s="173"/>
      <c r="AIE67" s="173"/>
      <c r="AIF67" s="173"/>
      <c r="AIG67" s="173"/>
      <c r="AIH67" s="173"/>
      <c r="AII67" s="173"/>
      <c r="AIJ67" s="173"/>
      <c r="AIK67" s="173"/>
      <c r="AIL67" s="173"/>
      <c r="AIM67" s="173"/>
      <c r="AIN67" s="173"/>
      <c r="AIO67" s="173"/>
      <c r="AIP67" s="173"/>
      <c r="AIQ67" s="173"/>
      <c r="AIR67" s="173"/>
      <c r="AIS67" s="173"/>
      <c r="AIT67" s="173"/>
      <c r="AIU67" s="173"/>
      <c r="AIV67" s="173"/>
      <c r="AIW67" s="173"/>
      <c r="AIX67" s="173"/>
      <c r="AIY67" s="173"/>
      <c r="AIZ67" s="173"/>
      <c r="AJA67" s="173"/>
      <c r="AJB67" s="173"/>
      <c r="AJC67" s="173"/>
      <c r="AJD67" s="173"/>
      <c r="AJE67" s="173"/>
      <c r="AJF67" s="173"/>
      <c r="AJG67" s="173"/>
      <c r="AJH67" s="173"/>
      <c r="AJI67" s="173"/>
      <c r="AJJ67" s="173"/>
      <c r="AJK67" s="173"/>
      <c r="AJL67" s="173"/>
      <c r="AJM67" s="173"/>
      <c r="AJN67" s="173"/>
      <c r="AJO67" s="173"/>
      <c r="AJP67" s="173"/>
      <c r="AJQ67" s="173"/>
      <c r="AJR67" s="173"/>
      <c r="AJS67" s="173"/>
      <c r="AJT67" s="173"/>
      <c r="AJU67" s="173"/>
      <c r="AJV67" s="173"/>
      <c r="AJW67" s="173"/>
      <c r="AJX67" s="173"/>
      <c r="AJY67" s="173"/>
      <c r="AJZ67" s="173"/>
      <c r="AKA67" s="173"/>
      <c r="AKB67" s="173"/>
      <c r="AKC67" s="173"/>
      <c r="AKD67" s="173"/>
      <c r="AKE67" s="173"/>
      <c r="AKF67" s="173"/>
      <c r="AKG67" s="173"/>
      <c r="AKH67" s="173"/>
      <c r="AKI67" s="173"/>
      <c r="AKJ67" s="173"/>
      <c r="AKK67" s="173"/>
      <c r="AKL67" s="173"/>
      <c r="AKM67" s="173"/>
      <c r="AKN67" s="173"/>
      <c r="AKO67" s="173"/>
      <c r="AKP67" s="173"/>
      <c r="AKQ67" s="173"/>
      <c r="AKR67" s="173"/>
      <c r="AKS67" s="173"/>
      <c r="AKT67" s="173"/>
      <c r="AKU67" s="173"/>
      <c r="AKV67" s="173"/>
      <c r="AKW67" s="173"/>
      <c r="AKX67" s="173"/>
      <c r="AKY67" s="173"/>
      <c r="AKZ67" s="173"/>
      <c r="ALA67" s="173"/>
      <c r="ALB67" s="173"/>
      <c r="ALC67" s="173"/>
      <c r="ALD67" s="173"/>
      <c r="ALE67" s="173"/>
      <c r="ALF67" s="173"/>
      <c r="ALG67" s="173"/>
      <c r="ALH67" s="173"/>
      <c r="ALI67" s="173"/>
      <c r="ALJ67" s="173"/>
      <c r="ALK67" s="173"/>
      <c r="ALL67" s="173"/>
      <c r="ALM67" s="173"/>
      <c r="ALN67" s="173"/>
      <c r="ALO67" s="173"/>
      <c r="ALP67" s="173"/>
      <c r="ALQ67" s="173"/>
      <c r="ALR67" s="173"/>
      <c r="ALS67" s="173"/>
      <c r="ALT67" s="173"/>
      <c r="ALU67" s="173"/>
      <c r="ALV67" s="173"/>
      <c r="ALW67" s="173"/>
      <c r="ALX67" s="173"/>
      <c r="ALY67" s="173"/>
      <c r="ALZ67" s="173"/>
      <c r="AMA67" s="173"/>
      <c r="AMB67" s="173"/>
      <c r="AMC67" s="173"/>
      <c r="AMD67" s="173"/>
      <c r="AME67" s="173"/>
      <c r="AMF67" s="173"/>
      <c r="AMG67" s="173"/>
      <c r="AMH67" s="173"/>
      <c r="AMI67" s="173"/>
      <c r="AMJ67" s="173"/>
      <c r="AMK67" s="173"/>
      <c r="AML67" s="173"/>
      <c r="AMM67" s="173"/>
      <c r="AMN67" s="173"/>
      <c r="AMO67" s="173"/>
      <c r="AMP67" s="173"/>
      <c r="AMQ67" s="173"/>
      <c r="AMR67" s="173"/>
      <c r="AMS67" s="173"/>
      <c r="AMT67" s="173"/>
      <c r="AMU67" s="173"/>
      <c r="AMV67" s="173"/>
      <c r="AMW67" s="173"/>
      <c r="AMX67" s="173"/>
      <c r="AMY67" s="173"/>
      <c r="AMZ67" s="173"/>
      <c r="ANA67" s="173"/>
      <c r="ANB67" s="173"/>
      <c r="ANC67" s="173"/>
      <c r="AND67" s="173"/>
      <c r="ANE67" s="173"/>
      <c r="ANF67" s="173"/>
      <c r="ANG67" s="173"/>
      <c r="ANH67" s="173"/>
      <c r="ANI67" s="173"/>
      <c r="ANJ67" s="173"/>
      <c r="ANK67" s="173"/>
      <c r="ANL67" s="173"/>
      <c r="ANM67" s="173"/>
      <c r="ANN67" s="173"/>
      <c r="ANO67" s="173"/>
      <c r="ANP67" s="173"/>
      <c r="ANQ67" s="173"/>
      <c r="ANR67" s="173"/>
      <c r="ANS67" s="173"/>
      <c r="ANT67" s="173"/>
      <c r="ANU67" s="173"/>
      <c r="ANV67" s="173"/>
      <c r="ANW67" s="173"/>
      <c r="ANX67" s="173"/>
      <c r="ANY67" s="173"/>
      <c r="ANZ67" s="173"/>
      <c r="AOA67" s="173"/>
      <c r="AOB67" s="173"/>
      <c r="AOC67" s="173"/>
      <c r="AOD67" s="173"/>
      <c r="AOE67" s="173"/>
      <c r="AOF67" s="173"/>
      <c r="AOG67" s="173"/>
      <c r="AOH67" s="173"/>
      <c r="AOI67" s="173"/>
      <c r="AOJ67" s="173"/>
      <c r="AOK67" s="173"/>
      <c r="AOL67" s="173"/>
      <c r="AOM67" s="173"/>
      <c r="AON67" s="173"/>
      <c r="AOO67" s="173"/>
      <c r="AOP67" s="173"/>
      <c r="AOQ67" s="173"/>
      <c r="AOR67" s="173"/>
      <c r="AOS67" s="173"/>
      <c r="AOT67" s="173"/>
      <c r="AOU67" s="173"/>
      <c r="AOV67" s="173"/>
      <c r="AOW67" s="173"/>
      <c r="AOX67" s="173"/>
      <c r="AOY67" s="173"/>
      <c r="AOZ67" s="173"/>
      <c r="APA67" s="173"/>
      <c r="APB67" s="173"/>
      <c r="APC67" s="173"/>
      <c r="APD67" s="173"/>
      <c r="APE67" s="173"/>
      <c r="APF67" s="173"/>
      <c r="APG67" s="173"/>
      <c r="APH67" s="173"/>
      <c r="API67" s="173"/>
      <c r="APJ67" s="173"/>
      <c r="APK67" s="173"/>
      <c r="APL67" s="173"/>
      <c r="APM67" s="173"/>
      <c r="APN67" s="173"/>
      <c r="APO67" s="173"/>
      <c r="APP67" s="173"/>
      <c r="APQ67" s="173"/>
      <c r="APR67" s="173"/>
      <c r="APS67" s="173"/>
      <c r="APT67" s="173"/>
      <c r="APU67" s="173"/>
      <c r="APV67" s="173"/>
      <c r="APW67" s="173"/>
      <c r="APX67" s="173"/>
      <c r="APY67" s="173"/>
      <c r="APZ67" s="173"/>
      <c r="AQA67" s="173"/>
      <c r="AQB67" s="173"/>
      <c r="AQC67" s="173"/>
      <c r="AQD67" s="173"/>
      <c r="AQE67" s="173"/>
      <c r="AQF67" s="173"/>
      <c r="AQG67" s="173"/>
      <c r="AQH67" s="173"/>
      <c r="AQI67" s="173"/>
      <c r="AQJ67" s="173"/>
      <c r="AQK67" s="173"/>
      <c r="AQL67" s="173"/>
      <c r="AQM67" s="173"/>
      <c r="AQN67" s="173"/>
      <c r="AQO67" s="173"/>
      <c r="AQP67" s="173"/>
      <c r="AQQ67" s="173"/>
      <c r="AQR67" s="173"/>
      <c r="AQS67" s="173"/>
      <c r="AQT67" s="173"/>
      <c r="AQU67" s="173"/>
      <c r="AQV67" s="173"/>
      <c r="AQW67" s="173"/>
      <c r="AQX67" s="173"/>
      <c r="AQY67" s="173"/>
      <c r="AQZ67" s="173"/>
      <c r="ARA67" s="173"/>
      <c r="ARB67" s="173"/>
      <c r="ARC67" s="173"/>
      <c r="ARD67" s="173"/>
      <c r="ARE67" s="173"/>
      <c r="ARF67" s="173"/>
      <c r="ARG67" s="173"/>
      <c r="ARH67" s="173"/>
      <c r="ARI67" s="173"/>
      <c r="ARJ67" s="173"/>
      <c r="ARK67" s="173"/>
      <c r="ARL67" s="173"/>
      <c r="ARM67" s="173"/>
      <c r="ARN67" s="173"/>
      <c r="ARO67" s="173"/>
      <c r="ARP67" s="173"/>
      <c r="ARQ67" s="173"/>
      <c r="ARR67" s="173"/>
      <c r="ARS67" s="173"/>
      <c r="ART67" s="173"/>
      <c r="ARU67" s="173"/>
      <c r="ARV67" s="173"/>
      <c r="ARW67" s="173"/>
      <c r="ARX67" s="173"/>
      <c r="ARY67" s="173"/>
      <c r="ARZ67" s="173"/>
      <c r="ASA67" s="173"/>
      <c r="ASB67" s="173"/>
      <c r="ASC67" s="173"/>
      <c r="ASD67" s="173"/>
      <c r="ASE67" s="173"/>
      <c r="ASF67" s="173"/>
      <c r="ASG67" s="173"/>
      <c r="ASH67" s="173"/>
      <c r="ASI67" s="173"/>
      <c r="ASJ67" s="173"/>
      <c r="ASK67" s="173"/>
      <c r="ASL67" s="173"/>
      <c r="ASM67" s="173"/>
      <c r="ASN67" s="173"/>
      <c r="ASO67" s="173"/>
      <c r="ASP67" s="173"/>
      <c r="ASQ67" s="173"/>
      <c r="ASR67" s="173"/>
      <c r="ASS67" s="173"/>
      <c r="AST67" s="173"/>
      <c r="ASU67" s="173"/>
      <c r="ASV67" s="173"/>
      <c r="ASW67" s="173"/>
      <c r="ASX67" s="173"/>
      <c r="ASY67" s="173"/>
      <c r="ASZ67" s="173"/>
      <c r="ATA67" s="173"/>
      <c r="ATB67" s="173"/>
      <c r="ATC67" s="173"/>
      <c r="ATD67" s="173"/>
      <c r="ATE67" s="173"/>
      <c r="ATF67" s="173"/>
      <c r="ATG67" s="173"/>
      <c r="ATH67" s="173"/>
      <c r="ATI67" s="173"/>
      <c r="ATJ67" s="173"/>
      <c r="ATK67" s="173"/>
      <c r="ATL67" s="173"/>
      <c r="ATM67" s="173"/>
      <c r="ATN67" s="173"/>
      <c r="ATO67" s="173"/>
      <c r="ATP67" s="173"/>
      <c r="ATQ67" s="173"/>
      <c r="ATR67" s="173"/>
      <c r="ATS67" s="173"/>
      <c r="ATT67" s="173"/>
      <c r="ATU67" s="173"/>
      <c r="ATV67" s="173"/>
      <c r="ATW67" s="173"/>
      <c r="ATX67" s="173"/>
      <c r="ATY67" s="173"/>
      <c r="ATZ67" s="173"/>
      <c r="AUA67" s="173"/>
      <c r="AUB67" s="173"/>
      <c r="AUC67" s="173"/>
      <c r="AUD67" s="173"/>
      <c r="AUE67" s="173"/>
      <c r="AUF67" s="173"/>
      <c r="AUG67" s="173"/>
      <c r="AUH67" s="173"/>
      <c r="AUI67" s="173"/>
      <c r="AUJ67" s="173"/>
      <c r="AUK67" s="173"/>
      <c r="AUL67" s="173"/>
      <c r="AUM67" s="173"/>
      <c r="AUN67" s="173"/>
      <c r="AUO67" s="173"/>
      <c r="AUP67" s="173"/>
      <c r="AUQ67" s="173"/>
      <c r="AUR67" s="173"/>
      <c r="AUS67" s="173"/>
      <c r="AUT67" s="173"/>
      <c r="AUU67" s="173"/>
      <c r="AUV67" s="173"/>
      <c r="AUW67" s="173"/>
      <c r="AUX67" s="173"/>
      <c r="AUY67" s="173"/>
      <c r="AUZ67" s="173"/>
      <c r="AVA67" s="173"/>
      <c r="AVB67" s="173"/>
      <c r="AVC67" s="173"/>
      <c r="AVD67" s="173"/>
      <c r="AVE67" s="173"/>
      <c r="AVF67" s="173"/>
      <c r="AVG67" s="173"/>
      <c r="AVH67" s="173"/>
      <c r="AVI67" s="173"/>
      <c r="AVJ67" s="173"/>
      <c r="AVK67" s="173"/>
      <c r="AVL67" s="173"/>
      <c r="AVM67" s="173"/>
      <c r="AVN67" s="173"/>
      <c r="AVO67" s="173"/>
      <c r="AVP67" s="173"/>
      <c r="AVQ67" s="173"/>
      <c r="AVR67" s="173"/>
      <c r="AVS67" s="173"/>
      <c r="AVT67" s="173"/>
      <c r="AVU67" s="173"/>
      <c r="AVV67" s="173"/>
      <c r="AVW67" s="173"/>
      <c r="AVX67" s="173"/>
      <c r="AVY67" s="173"/>
      <c r="AVZ67" s="173"/>
      <c r="AWA67" s="173"/>
      <c r="AWB67" s="173"/>
      <c r="AWC67" s="173"/>
      <c r="AWD67" s="173"/>
      <c r="AWE67" s="173"/>
      <c r="AWF67" s="173"/>
      <c r="AWG67" s="173"/>
      <c r="AWH67" s="173"/>
      <c r="AWI67" s="173"/>
      <c r="AWJ67" s="173"/>
      <c r="AWK67" s="173"/>
      <c r="AWL67" s="173"/>
      <c r="AWM67" s="173"/>
      <c r="AWN67" s="173"/>
      <c r="AWO67" s="173"/>
      <c r="AWP67" s="173"/>
      <c r="AWQ67" s="173"/>
      <c r="AWR67" s="173"/>
      <c r="AWS67" s="173"/>
      <c r="AWT67" s="173"/>
      <c r="AWU67" s="173"/>
      <c r="AWV67" s="173"/>
      <c r="AWW67" s="173"/>
      <c r="AWX67" s="173"/>
      <c r="AWY67" s="173"/>
      <c r="AWZ67" s="173"/>
      <c r="AXA67" s="173"/>
      <c r="AXB67" s="173"/>
      <c r="AXC67" s="173"/>
      <c r="AXD67" s="173"/>
      <c r="AXE67" s="173"/>
      <c r="AXF67" s="173"/>
      <c r="AXG67" s="173"/>
      <c r="AXH67" s="173"/>
      <c r="AXI67" s="173"/>
      <c r="AXJ67" s="173"/>
      <c r="AXK67" s="173"/>
      <c r="AXL67" s="173"/>
      <c r="AXM67" s="173"/>
      <c r="AXN67" s="173"/>
      <c r="AXO67" s="173"/>
      <c r="AXP67" s="173"/>
      <c r="AXQ67" s="173"/>
      <c r="AXR67" s="173"/>
      <c r="AXS67" s="173"/>
      <c r="AXT67" s="173"/>
      <c r="AXU67" s="173"/>
      <c r="AXV67" s="173"/>
      <c r="AXW67" s="173"/>
      <c r="AXX67" s="173"/>
      <c r="AXY67" s="173"/>
      <c r="AXZ67" s="173"/>
      <c r="AYA67" s="173"/>
      <c r="AYB67" s="173"/>
      <c r="AYC67" s="173"/>
      <c r="AYD67" s="173"/>
      <c r="AYE67" s="173"/>
      <c r="AYF67" s="173"/>
      <c r="AYG67" s="173"/>
      <c r="AYH67" s="173"/>
      <c r="AYI67" s="173"/>
      <c r="AYJ67" s="173"/>
      <c r="AYK67" s="173"/>
      <c r="AYL67" s="173"/>
      <c r="AYM67" s="173"/>
      <c r="AYN67" s="173"/>
      <c r="AYO67" s="173"/>
      <c r="AYP67" s="173"/>
      <c r="AYQ67" s="173"/>
      <c r="AYR67" s="173"/>
      <c r="AYS67" s="173"/>
      <c r="AYT67" s="173"/>
      <c r="AYU67" s="173"/>
      <c r="AYV67" s="173"/>
      <c r="AYW67" s="173"/>
      <c r="AYX67" s="173"/>
      <c r="AYY67" s="173"/>
      <c r="AYZ67" s="173"/>
      <c r="AZA67" s="173"/>
      <c r="AZB67" s="173"/>
      <c r="AZC67" s="173"/>
      <c r="AZD67" s="173"/>
      <c r="AZE67" s="173"/>
      <c r="AZF67" s="173"/>
      <c r="AZG67" s="173"/>
      <c r="AZH67" s="173"/>
      <c r="AZI67" s="173"/>
      <c r="AZJ67" s="173"/>
      <c r="AZK67" s="173"/>
      <c r="AZL67" s="173"/>
      <c r="AZM67" s="173"/>
      <c r="AZN67" s="173"/>
      <c r="AZO67" s="173"/>
      <c r="AZP67" s="173"/>
      <c r="AZQ67" s="173"/>
      <c r="AZR67" s="173"/>
      <c r="AZS67" s="173"/>
      <c r="AZT67" s="173"/>
      <c r="AZU67" s="173"/>
      <c r="AZV67" s="173"/>
      <c r="AZW67" s="173"/>
      <c r="AZX67" s="173"/>
      <c r="AZY67" s="173"/>
      <c r="AZZ67" s="173"/>
      <c r="BAA67" s="173"/>
      <c r="BAB67" s="173"/>
      <c r="BAC67" s="173"/>
      <c r="BAD67" s="173"/>
      <c r="BAE67" s="173"/>
      <c r="BAF67" s="173"/>
      <c r="BAG67" s="173"/>
      <c r="BAH67" s="173"/>
      <c r="BAI67" s="173"/>
      <c r="BAJ67" s="173"/>
      <c r="BAK67" s="173"/>
      <c r="BAL67" s="173"/>
      <c r="BAM67" s="173"/>
      <c r="BAN67" s="173"/>
      <c r="BAO67" s="173"/>
      <c r="BAP67" s="173"/>
      <c r="BAQ67" s="173"/>
      <c r="BAR67" s="173"/>
      <c r="BAS67" s="173"/>
      <c r="BAT67" s="173"/>
      <c r="BAU67" s="173"/>
      <c r="BAV67" s="173"/>
      <c r="BAW67" s="173"/>
      <c r="BAX67" s="173"/>
      <c r="BAY67" s="173"/>
      <c r="BAZ67" s="173"/>
      <c r="BBA67" s="173"/>
      <c r="BBB67" s="173"/>
      <c r="BBC67" s="173"/>
      <c r="BBD67" s="173"/>
      <c r="BBE67" s="173"/>
      <c r="BBF67" s="173"/>
      <c r="BBG67" s="173"/>
      <c r="BBH67" s="173"/>
      <c r="BBI67" s="173"/>
      <c r="BBJ67" s="173"/>
      <c r="BBK67" s="173"/>
      <c r="BBL67" s="173"/>
      <c r="BBM67" s="173"/>
      <c r="BBN67" s="173"/>
      <c r="BBO67" s="173"/>
      <c r="BBP67" s="173"/>
      <c r="BBQ67" s="173"/>
      <c r="BBR67" s="173"/>
      <c r="BBS67" s="173"/>
      <c r="BBT67" s="173"/>
      <c r="BBU67" s="173"/>
      <c r="BBV67" s="173"/>
      <c r="BBW67" s="173"/>
      <c r="BBX67" s="173"/>
      <c r="BBY67" s="173"/>
      <c r="BBZ67" s="173"/>
      <c r="BCA67" s="173"/>
      <c r="BCB67" s="173"/>
      <c r="BCC67" s="173"/>
      <c r="BCD67" s="173"/>
      <c r="BCE67" s="173"/>
      <c r="BCF67" s="173"/>
      <c r="BCG67" s="173"/>
      <c r="BCH67" s="173"/>
      <c r="BCI67" s="173"/>
      <c r="BCJ67" s="173"/>
      <c r="BCK67" s="173"/>
      <c r="BCL67" s="173"/>
      <c r="BCM67" s="173"/>
      <c r="BCN67" s="173"/>
      <c r="BCO67" s="173"/>
      <c r="BCP67" s="173"/>
      <c r="BCQ67" s="173"/>
      <c r="BCR67" s="173"/>
      <c r="BCS67" s="173"/>
      <c r="BCT67" s="173"/>
      <c r="BCU67" s="173"/>
      <c r="BCV67" s="173"/>
      <c r="BCW67" s="173"/>
      <c r="BCX67" s="173"/>
      <c r="BCY67" s="173"/>
      <c r="BCZ67" s="173"/>
      <c r="BDA67" s="173"/>
      <c r="BDB67" s="173"/>
      <c r="BDC67" s="173"/>
      <c r="BDD67" s="173"/>
      <c r="BDE67" s="173"/>
      <c r="BDF67" s="173"/>
      <c r="BDG67" s="173"/>
      <c r="BDH67" s="173"/>
      <c r="BDI67" s="173"/>
      <c r="BDJ67" s="173"/>
      <c r="BDK67" s="173"/>
      <c r="BDL67" s="173"/>
      <c r="BDM67" s="173"/>
      <c r="BDN67" s="173"/>
      <c r="BDO67" s="173"/>
      <c r="BDP67" s="173"/>
      <c r="BDQ67" s="173"/>
      <c r="BDR67" s="173"/>
      <c r="BDS67" s="173"/>
      <c r="BDT67" s="173"/>
      <c r="BDU67" s="173"/>
      <c r="BDV67" s="173"/>
      <c r="BDW67" s="173"/>
      <c r="BDX67" s="173"/>
      <c r="BDY67" s="173"/>
      <c r="BDZ67" s="173"/>
      <c r="BEA67" s="173"/>
      <c r="BEB67" s="173"/>
      <c r="BEC67" s="173"/>
      <c r="BED67" s="173"/>
      <c r="BEE67" s="173"/>
      <c r="BEF67" s="173"/>
      <c r="BEG67" s="173"/>
      <c r="BEH67" s="173"/>
      <c r="BEI67" s="173"/>
      <c r="BEJ67" s="173"/>
      <c r="BEK67" s="173"/>
      <c r="BEL67" s="173"/>
      <c r="BEM67" s="173"/>
      <c r="BEN67" s="173"/>
      <c r="BEO67" s="173"/>
      <c r="BEP67" s="173"/>
      <c r="BEQ67" s="173"/>
      <c r="BER67" s="173"/>
      <c r="BES67" s="173"/>
      <c r="BET67" s="173"/>
      <c r="BEU67" s="173"/>
      <c r="BEV67" s="173"/>
      <c r="BEW67" s="173"/>
      <c r="BEX67" s="173"/>
      <c r="BEY67" s="173"/>
      <c r="BEZ67" s="173"/>
      <c r="BFA67" s="173"/>
      <c r="BFB67" s="173"/>
      <c r="BFC67" s="173"/>
      <c r="BFD67" s="173"/>
      <c r="BFE67" s="173"/>
      <c r="BFF67" s="173"/>
      <c r="BFG67" s="173"/>
      <c r="BFH67" s="173"/>
      <c r="BFI67" s="173"/>
      <c r="BFJ67" s="173"/>
      <c r="BFK67" s="173"/>
      <c r="BFL67" s="173"/>
      <c r="BFM67" s="173"/>
      <c r="BFN67" s="173"/>
      <c r="BFO67" s="173"/>
      <c r="BFP67" s="173"/>
      <c r="BFQ67" s="173"/>
      <c r="BFR67" s="173"/>
      <c r="BFS67" s="173"/>
      <c r="BFT67" s="173"/>
      <c r="BFU67" s="173"/>
      <c r="BFV67" s="173"/>
      <c r="BFW67" s="173"/>
      <c r="BFX67" s="173"/>
      <c r="BFY67" s="173"/>
      <c r="BFZ67" s="173"/>
      <c r="BGA67" s="173"/>
      <c r="BGB67" s="173"/>
      <c r="BGC67" s="173"/>
      <c r="BGD67" s="173"/>
      <c r="BGE67" s="173"/>
      <c r="BGF67" s="173"/>
      <c r="BGG67" s="173"/>
      <c r="BGH67" s="173"/>
      <c r="BGI67" s="173"/>
      <c r="BGJ67" s="173"/>
      <c r="BGK67" s="173"/>
      <c r="BGL67" s="173"/>
      <c r="BGM67" s="173"/>
      <c r="BGN67" s="173"/>
      <c r="BGO67" s="173"/>
      <c r="BGP67" s="173"/>
      <c r="BGQ67" s="173"/>
      <c r="BGR67" s="173"/>
      <c r="BGS67" s="173"/>
      <c r="BGT67" s="173"/>
      <c r="BGU67" s="173"/>
      <c r="BGV67" s="173"/>
      <c r="BGW67" s="173"/>
      <c r="BGX67" s="173"/>
      <c r="BGY67" s="173"/>
      <c r="BGZ67" s="173"/>
      <c r="BHA67" s="173"/>
      <c r="BHB67" s="173"/>
      <c r="BHC67" s="173"/>
      <c r="BHD67" s="173"/>
      <c r="BHE67" s="173"/>
      <c r="BHF67" s="173"/>
      <c r="BHG67" s="173"/>
      <c r="BHH67" s="173"/>
      <c r="BHI67" s="173"/>
      <c r="BHJ67" s="173"/>
      <c r="BHK67" s="173"/>
      <c r="BHL67" s="173"/>
      <c r="BHM67" s="173"/>
      <c r="BHN67" s="173"/>
      <c r="BHO67" s="173"/>
      <c r="BHP67" s="173"/>
      <c r="BHQ67" s="173"/>
      <c r="BHR67" s="173"/>
      <c r="BHS67" s="173"/>
      <c r="BHT67" s="173"/>
      <c r="BHU67" s="173"/>
      <c r="BHV67" s="173"/>
      <c r="BHW67" s="173"/>
      <c r="BHX67" s="173"/>
      <c r="BHY67" s="173"/>
      <c r="BHZ67" s="173"/>
      <c r="BIA67" s="173"/>
      <c r="BIB67" s="173"/>
      <c r="BIC67" s="173"/>
      <c r="BID67" s="173"/>
      <c r="BIE67" s="173"/>
      <c r="BIF67" s="173"/>
      <c r="BIG67" s="173"/>
      <c r="BIH67" s="173"/>
      <c r="BII67" s="173"/>
      <c r="BIJ67" s="173"/>
      <c r="BIK67" s="173"/>
      <c r="BIL67" s="173"/>
      <c r="BIM67" s="173"/>
      <c r="BIN67" s="173"/>
      <c r="BIO67" s="173"/>
      <c r="BIP67" s="173"/>
      <c r="BIQ67" s="173"/>
      <c r="BIR67" s="173"/>
      <c r="BIS67" s="173"/>
      <c r="BIT67" s="173"/>
      <c r="BIU67" s="173"/>
      <c r="BIV67" s="173"/>
      <c r="BIW67" s="173"/>
      <c r="BIX67" s="173"/>
      <c r="BIY67" s="173"/>
      <c r="BIZ67" s="173"/>
      <c r="BJA67" s="173"/>
      <c r="BJB67" s="173"/>
      <c r="BJC67" s="173"/>
      <c r="BJD67" s="173"/>
      <c r="BJE67" s="173"/>
      <c r="BJF67" s="173"/>
      <c r="BJG67" s="173"/>
      <c r="BJH67" s="173"/>
      <c r="BJI67" s="173"/>
      <c r="BJJ67" s="173"/>
      <c r="BJK67" s="173"/>
      <c r="BJL67" s="173"/>
      <c r="BJM67" s="173"/>
      <c r="BJN67" s="173"/>
      <c r="BJO67" s="173"/>
      <c r="BJP67" s="173"/>
      <c r="BJQ67" s="173"/>
      <c r="BJR67" s="173"/>
      <c r="BJS67" s="173"/>
      <c r="BJT67" s="173"/>
      <c r="BJU67" s="173"/>
      <c r="BJV67" s="173"/>
      <c r="BJW67" s="173"/>
      <c r="BJX67" s="173"/>
      <c r="BJY67" s="173"/>
      <c r="BJZ67" s="173"/>
      <c r="BKA67" s="173"/>
      <c r="BKB67" s="173"/>
      <c r="BKC67" s="173"/>
      <c r="BKD67" s="173"/>
      <c r="BKE67" s="173"/>
      <c r="BKF67" s="173"/>
      <c r="BKG67" s="173"/>
      <c r="BKH67" s="173"/>
      <c r="BKI67" s="173"/>
      <c r="BKJ67" s="173"/>
      <c r="BKK67" s="173"/>
      <c r="BKL67" s="173"/>
      <c r="BKM67" s="173"/>
      <c r="BKN67" s="173"/>
      <c r="BKO67" s="173"/>
      <c r="BKP67" s="173"/>
      <c r="BKQ67" s="173"/>
      <c r="BKR67" s="173"/>
      <c r="BKS67" s="173"/>
      <c r="BKT67" s="173"/>
      <c r="BKU67" s="173"/>
      <c r="BKV67" s="173"/>
      <c r="BKW67" s="173"/>
      <c r="BKX67" s="173"/>
      <c r="BKY67" s="173"/>
      <c r="BKZ67" s="173"/>
      <c r="BLA67" s="173"/>
      <c r="BLB67" s="173"/>
      <c r="BLC67" s="173"/>
      <c r="BLD67" s="173"/>
      <c r="BLE67" s="173"/>
      <c r="BLF67" s="173"/>
      <c r="BLG67" s="173"/>
      <c r="BLH67" s="173"/>
      <c r="BLI67" s="173"/>
      <c r="BLJ67" s="173"/>
      <c r="BLK67" s="173"/>
      <c r="BLL67" s="173"/>
      <c r="BLM67" s="173"/>
      <c r="BLN67" s="173"/>
      <c r="BLO67" s="173"/>
      <c r="BLP67" s="173"/>
      <c r="BLQ67" s="173"/>
      <c r="BLR67" s="173"/>
      <c r="BLS67" s="173"/>
      <c r="BLT67" s="173"/>
      <c r="BLU67" s="173"/>
      <c r="BLV67" s="173"/>
      <c r="BLW67" s="173"/>
      <c r="BLX67" s="173"/>
      <c r="BLY67" s="173"/>
      <c r="BLZ67" s="173"/>
      <c r="BMA67" s="173"/>
      <c r="BMB67" s="173"/>
      <c r="BMC67" s="173"/>
      <c r="BMD67" s="173"/>
      <c r="BME67" s="173"/>
      <c r="BMF67" s="173"/>
      <c r="BMG67" s="173"/>
      <c r="BMH67" s="173"/>
      <c r="BMI67" s="173"/>
      <c r="BMJ67" s="173"/>
      <c r="BMK67" s="173"/>
      <c r="BML67" s="173"/>
      <c r="BMM67" s="173"/>
      <c r="BMN67" s="173"/>
      <c r="BMO67" s="173"/>
      <c r="BMP67" s="173"/>
      <c r="BMQ67" s="173"/>
      <c r="BMR67" s="173"/>
      <c r="BMS67" s="173"/>
      <c r="BMT67" s="173"/>
      <c r="BMU67" s="173"/>
      <c r="BMV67" s="173"/>
      <c r="BMW67" s="173"/>
      <c r="BMX67" s="173"/>
      <c r="BMY67" s="173"/>
      <c r="BMZ67" s="173"/>
      <c r="BNA67" s="173"/>
      <c r="BNB67" s="173"/>
      <c r="BNC67" s="173"/>
      <c r="BND67" s="173"/>
      <c r="BNE67" s="173"/>
      <c r="BNF67" s="173"/>
      <c r="BNG67" s="173"/>
      <c r="BNH67" s="173"/>
      <c r="BNI67" s="173"/>
      <c r="BNJ67" s="173"/>
      <c r="BNK67" s="173"/>
      <c r="BNL67" s="173"/>
      <c r="BNM67" s="173"/>
      <c r="BNN67" s="173"/>
      <c r="BNO67" s="173"/>
      <c r="BNP67" s="173"/>
      <c r="BNQ67" s="173"/>
      <c r="BNR67" s="173"/>
      <c r="BNS67" s="173"/>
      <c r="BNT67" s="173"/>
      <c r="BNU67" s="173"/>
      <c r="BNV67" s="173"/>
      <c r="BNW67" s="173"/>
      <c r="BNX67" s="173"/>
      <c r="BNY67" s="173"/>
      <c r="BNZ67" s="173"/>
      <c r="BOA67" s="173"/>
      <c r="BOB67" s="173"/>
      <c r="BOC67" s="173"/>
      <c r="BOD67" s="173"/>
      <c r="BOE67" s="173"/>
      <c r="BOF67" s="173"/>
      <c r="BOG67" s="173"/>
      <c r="BOH67" s="173"/>
      <c r="BOI67" s="173"/>
      <c r="BOJ67" s="173"/>
      <c r="BOK67" s="173"/>
      <c r="BOL67" s="173"/>
      <c r="BOM67" s="173"/>
      <c r="BON67" s="173"/>
      <c r="BOO67" s="173"/>
      <c r="BOP67" s="173"/>
      <c r="BOQ67" s="173"/>
      <c r="BOR67" s="173"/>
      <c r="BOS67" s="173"/>
      <c r="BOT67" s="173"/>
      <c r="BOU67" s="173"/>
      <c r="BOV67" s="173"/>
      <c r="BOW67" s="173"/>
      <c r="BOX67" s="173"/>
      <c r="BOY67" s="173"/>
      <c r="BOZ67" s="173"/>
      <c r="BPA67" s="173"/>
      <c r="BPB67" s="173"/>
      <c r="BPC67" s="173"/>
      <c r="BPD67" s="173"/>
      <c r="BPE67" s="173"/>
      <c r="BPF67" s="173"/>
      <c r="BPG67" s="173"/>
      <c r="BPH67" s="173"/>
      <c r="BPI67" s="173"/>
      <c r="BPJ67" s="173"/>
      <c r="BPK67" s="173"/>
      <c r="BPL67" s="173"/>
      <c r="BPM67" s="173"/>
      <c r="BPN67" s="173"/>
      <c r="BPO67" s="173"/>
      <c r="BPP67" s="173"/>
      <c r="BPQ67" s="173"/>
      <c r="BPR67" s="173"/>
      <c r="BPS67" s="173"/>
      <c r="BPT67" s="173"/>
      <c r="BPU67" s="173"/>
      <c r="BPV67" s="173"/>
      <c r="BPW67" s="173"/>
      <c r="BPX67" s="173"/>
      <c r="BPY67" s="173"/>
      <c r="BPZ67" s="173"/>
      <c r="BQA67" s="173"/>
      <c r="BQB67" s="173"/>
      <c r="BQC67" s="173"/>
      <c r="BQD67" s="173"/>
      <c r="BQE67" s="173"/>
      <c r="BQF67" s="173"/>
      <c r="BQG67" s="173"/>
      <c r="BQH67" s="173"/>
      <c r="BQI67" s="173"/>
      <c r="BQJ67" s="173"/>
      <c r="BQK67" s="173"/>
      <c r="BQL67" s="173"/>
      <c r="BQM67" s="173"/>
      <c r="BQN67" s="173"/>
      <c r="BQO67" s="173"/>
      <c r="BQP67" s="173"/>
      <c r="BQQ67" s="173"/>
      <c r="BQR67" s="173"/>
      <c r="BQS67" s="173"/>
      <c r="BQT67" s="173"/>
      <c r="BQU67" s="173"/>
      <c r="BQV67" s="173"/>
      <c r="BQW67" s="173"/>
      <c r="BQX67" s="173"/>
      <c r="BQY67" s="173"/>
      <c r="BQZ67" s="173"/>
      <c r="BRA67" s="173"/>
      <c r="BRB67" s="173"/>
      <c r="BRC67" s="173"/>
      <c r="BRD67" s="173"/>
      <c r="BRE67" s="173"/>
      <c r="BRF67" s="173"/>
      <c r="BRG67" s="173"/>
      <c r="BRH67" s="173"/>
      <c r="BRI67" s="173"/>
      <c r="BRJ67" s="173"/>
      <c r="BRK67" s="173"/>
      <c r="BRL67" s="173"/>
      <c r="BRM67" s="173"/>
      <c r="BRN67" s="173"/>
      <c r="BRO67" s="173"/>
      <c r="BRP67" s="173"/>
      <c r="BRQ67" s="173"/>
      <c r="BRR67" s="173"/>
      <c r="BRS67" s="173"/>
      <c r="BRT67" s="173"/>
      <c r="BRU67" s="173"/>
      <c r="BRV67" s="173"/>
      <c r="BRW67" s="173"/>
      <c r="BRX67" s="173"/>
      <c r="BRY67" s="173"/>
      <c r="BRZ67" s="173"/>
      <c r="BSA67" s="173"/>
      <c r="BSB67" s="173"/>
      <c r="BSC67" s="173"/>
      <c r="BSD67" s="173"/>
      <c r="BSE67" s="173"/>
      <c r="BSF67" s="173"/>
      <c r="BSG67" s="173"/>
      <c r="BSH67" s="173"/>
      <c r="BSI67" s="173"/>
      <c r="BSJ67" s="173"/>
      <c r="BSK67" s="173"/>
      <c r="BSL67" s="173"/>
      <c r="BSM67" s="173"/>
      <c r="BSN67" s="173"/>
      <c r="BSO67" s="173"/>
      <c r="BSP67" s="173"/>
      <c r="BSQ67" s="173"/>
      <c r="BSR67" s="173"/>
      <c r="BSS67" s="173"/>
      <c r="BST67" s="173"/>
      <c r="BSU67" s="173"/>
      <c r="BSV67" s="173"/>
      <c r="BSW67" s="173"/>
      <c r="BSX67" s="173"/>
      <c r="BSY67" s="173"/>
      <c r="BSZ67" s="173"/>
      <c r="BTA67" s="173"/>
      <c r="BTB67" s="173"/>
      <c r="BTC67" s="173"/>
      <c r="BTD67" s="173"/>
      <c r="BTE67" s="173"/>
      <c r="BTF67" s="173"/>
      <c r="BTG67" s="173"/>
      <c r="BTH67" s="173"/>
      <c r="BTI67" s="173"/>
      <c r="BTJ67" s="173"/>
      <c r="BTK67" s="173"/>
      <c r="BTL67" s="173"/>
      <c r="BTM67" s="173"/>
      <c r="BTN67" s="173"/>
      <c r="BTO67" s="173"/>
      <c r="BTP67" s="173"/>
      <c r="BTQ67" s="173"/>
      <c r="BTR67" s="173"/>
      <c r="BTS67" s="173"/>
      <c r="BTT67" s="173"/>
      <c r="BTU67" s="173"/>
      <c r="BTV67" s="173"/>
      <c r="BTW67" s="173"/>
      <c r="BTX67" s="173"/>
      <c r="BTY67" s="173"/>
      <c r="BTZ67" s="173"/>
      <c r="BUA67" s="173"/>
      <c r="BUB67" s="173"/>
      <c r="BUC67" s="173"/>
      <c r="BUD67" s="173"/>
      <c r="BUE67" s="173"/>
      <c r="BUF67" s="173"/>
      <c r="BUG67" s="173"/>
      <c r="BUH67" s="173"/>
      <c r="BUI67" s="173"/>
      <c r="BUJ67" s="173"/>
      <c r="BUK67" s="173"/>
      <c r="BUL67" s="173"/>
      <c r="BUM67" s="173"/>
      <c r="BUN67" s="173"/>
      <c r="BUO67" s="173"/>
      <c r="BUP67" s="173"/>
      <c r="BUQ67" s="173"/>
      <c r="BUR67" s="173"/>
      <c r="BUS67" s="173"/>
      <c r="BUT67" s="173"/>
      <c r="BUU67" s="173"/>
      <c r="BUV67" s="173"/>
      <c r="BUW67" s="173"/>
      <c r="BUX67" s="173"/>
      <c r="BUY67" s="173"/>
      <c r="BUZ67" s="173"/>
      <c r="BVA67" s="173"/>
      <c r="BVB67" s="173"/>
      <c r="BVC67" s="173"/>
      <c r="BVD67" s="173"/>
      <c r="BVE67" s="173"/>
      <c r="BVF67" s="173"/>
      <c r="BVG67" s="173"/>
      <c r="BVH67" s="173"/>
      <c r="BVI67" s="173"/>
      <c r="BVJ67" s="173"/>
      <c r="BVK67" s="173"/>
      <c r="BVL67" s="173"/>
      <c r="BVM67" s="173"/>
      <c r="BVN67" s="173"/>
      <c r="BVO67" s="173"/>
      <c r="BVP67" s="173"/>
      <c r="BVQ67" s="173"/>
      <c r="BVR67" s="173"/>
      <c r="BVS67" s="173"/>
      <c r="BVT67" s="173"/>
      <c r="BVU67" s="173"/>
      <c r="BVV67" s="173"/>
      <c r="BVW67" s="173"/>
      <c r="BVX67" s="173"/>
      <c r="BVY67" s="173"/>
      <c r="BVZ67" s="173"/>
      <c r="BWA67" s="173"/>
      <c r="BWB67" s="173"/>
      <c r="BWC67" s="173"/>
      <c r="BWD67" s="173"/>
      <c r="BWE67" s="173"/>
      <c r="BWF67" s="173"/>
      <c r="BWG67" s="173"/>
      <c r="BWH67" s="173"/>
      <c r="BWI67" s="173"/>
      <c r="BWJ67" s="173"/>
      <c r="BWK67" s="173"/>
      <c r="BWL67" s="173"/>
      <c r="BWM67" s="173"/>
      <c r="BWN67" s="173"/>
      <c r="BWO67" s="173"/>
      <c r="BWP67" s="173"/>
      <c r="BWQ67" s="173"/>
      <c r="BWR67" s="173"/>
      <c r="BWS67" s="173"/>
      <c r="BWT67" s="173"/>
      <c r="BWU67" s="173"/>
      <c r="BWV67" s="173"/>
      <c r="BWW67" s="173"/>
      <c r="BWX67" s="173"/>
      <c r="BWY67" s="173"/>
      <c r="BWZ67" s="173"/>
      <c r="BXA67" s="173"/>
      <c r="BXB67" s="173"/>
      <c r="BXC67" s="173"/>
      <c r="BXD67" s="173"/>
      <c r="BXE67" s="173"/>
      <c r="BXF67" s="173"/>
      <c r="BXG67" s="173"/>
      <c r="BXH67" s="173"/>
      <c r="BXI67" s="173"/>
      <c r="BXJ67" s="173"/>
      <c r="BXK67" s="173"/>
      <c r="BXL67" s="173"/>
      <c r="BXM67" s="173"/>
      <c r="BXN67" s="173"/>
      <c r="BXO67" s="173"/>
      <c r="BXP67" s="173"/>
      <c r="BXQ67" s="173"/>
      <c r="BXR67" s="173"/>
      <c r="BXS67" s="173"/>
      <c r="BXT67" s="173"/>
      <c r="BXU67" s="173"/>
      <c r="BXV67" s="173"/>
      <c r="BXW67" s="173"/>
      <c r="BXX67" s="173"/>
      <c r="BXY67" s="173"/>
      <c r="BXZ67" s="173"/>
      <c r="BYA67" s="173"/>
      <c r="BYB67" s="173"/>
      <c r="BYC67" s="173"/>
      <c r="BYD67" s="173"/>
      <c r="BYE67" s="173"/>
      <c r="BYF67" s="173"/>
      <c r="BYG67" s="173"/>
      <c r="BYH67" s="173"/>
      <c r="BYI67" s="173"/>
      <c r="BYJ67" s="173"/>
      <c r="BYK67" s="173"/>
      <c r="BYL67" s="173"/>
      <c r="BYM67" s="173"/>
      <c r="BYN67" s="173"/>
      <c r="BYO67" s="173"/>
      <c r="BYP67" s="173"/>
      <c r="BYQ67" s="173"/>
      <c r="BYR67" s="173"/>
      <c r="BYS67" s="173"/>
      <c r="BYT67" s="173"/>
      <c r="BYU67" s="173"/>
      <c r="BYV67" s="173"/>
      <c r="BYW67" s="173"/>
      <c r="BYX67" s="173"/>
      <c r="BYY67" s="173"/>
      <c r="BYZ67" s="173"/>
      <c r="BZA67" s="173"/>
      <c r="BZB67" s="173"/>
      <c r="BZC67" s="173"/>
      <c r="BZD67" s="173"/>
      <c r="BZE67" s="173"/>
      <c r="BZF67" s="173"/>
      <c r="BZG67" s="173"/>
      <c r="BZH67" s="173"/>
      <c r="BZI67" s="173"/>
      <c r="BZJ67" s="173"/>
      <c r="BZK67" s="173"/>
      <c r="BZL67" s="173"/>
      <c r="BZM67" s="173"/>
      <c r="BZN67" s="173"/>
      <c r="BZO67" s="173"/>
      <c r="BZP67" s="173"/>
      <c r="BZQ67" s="173"/>
      <c r="BZR67" s="173"/>
      <c r="BZS67" s="173"/>
      <c r="BZT67" s="173"/>
      <c r="BZU67" s="173"/>
      <c r="BZV67" s="173"/>
      <c r="BZW67" s="173"/>
      <c r="BZX67" s="173"/>
      <c r="BZY67" s="173"/>
      <c r="BZZ67" s="173"/>
      <c r="CAA67" s="173"/>
      <c r="CAB67" s="173"/>
      <c r="CAC67" s="173"/>
      <c r="CAD67" s="173"/>
      <c r="CAE67" s="173"/>
      <c r="CAF67" s="173"/>
      <c r="CAG67" s="173"/>
      <c r="CAH67" s="173"/>
      <c r="CAI67" s="173"/>
      <c r="CAJ67" s="173"/>
      <c r="CAK67" s="173"/>
      <c r="CAL67" s="173"/>
      <c r="CAM67" s="173"/>
      <c r="CAN67" s="173"/>
      <c r="CAO67" s="173"/>
      <c r="CAP67" s="173"/>
      <c r="CAQ67" s="173"/>
      <c r="CAR67" s="173"/>
      <c r="CAS67" s="173"/>
      <c r="CAT67" s="173"/>
      <c r="CAU67" s="173"/>
      <c r="CAV67" s="173"/>
      <c r="CAW67" s="173"/>
      <c r="CAX67" s="173"/>
      <c r="CAY67" s="173"/>
      <c r="CAZ67" s="173"/>
      <c r="CBA67" s="173"/>
      <c r="CBB67" s="173"/>
      <c r="CBC67" s="173"/>
      <c r="CBD67" s="173"/>
      <c r="CBE67" s="173"/>
      <c r="CBF67" s="173"/>
      <c r="CBG67" s="173"/>
      <c r="CBH67" s="173"/>
      <c r="CBI67" s="173"/>
      <c r="CBJ67" s="173"/>
      <c r="CBK67" s="173"/>
      <c r="CBL67" s="173"/>
      <c r="CBM67" s="173"/>
      <c r="CBN67" s="173"/>
      <c r="CBO67" s="173"/>
      <c r="CBP67" s="173"/>
      <c r="CBQ67" s="173"/>
      <c r="CBR67" s="173"/>
      <c r="CBS67" s="173"/>
      <c r="CBT67" s="173"/>
      <c r="CBU67" s="173"/>
      <c r="CBV67" s="173"/>
      <c r="CBW67" s="173"/>
      <c r="CBX67" s="173"/>
      <c r="CBY67" s="173"/>
      <c r="CBZ67" s="173"/>
      <c r="CCA67" s="173"/>
      <c r="CCB67" s="173"/>
      <c r="CCC67" s="173"/>
      <c r="CCD67" s="173"/>
      <c r="CCE67" s="173"/>
      <c r="CCF67" s="173"/>
      <c r="CCG67" s="173"/>
      <c r="CCH67" s="173"/>
      <c r="CCI67" s="173"/>
      <c r="CCJ67" s="173"/>
      <c r="CCK67" s="173"/>
      <c r="CCL67" s="173"/>
      <c r="CCM67" s="173"/>
      <c r="CCN67" s="173"/>
      <c r="CCO67" s="173"/>
      <c r="CCP67" s="173"/>
      <c r="CCQ67" s="173"/>
      <c r="CCR67" s="173"/>
      <c r="CCS67" s="173"/>
      <c r="CCT67" s="173"/>
      <c r="CCU67" s="173"/>
      <c r="CCV67" s="173"/>
      <c r="CCW67" s="173"/>
      <c r="CCX67" s="173"/>
      <c r="CCY67" s="173"/>
      <c r="CCZ67" s="173"/>
      <c r="CDA67" s="173"/>
      <c r="CDB67" s="173"/>
      <c r="CDC67" s="173"/>
      <c r="CDD67" s="173"/>
      <c r="CDE67" s="173"/>
      <c r="CDF67" s="173"/>
      <c r="CDG67" s="173"/>
      <c r="CDH67" s="173"/>
      <c r="CDI67" s="173"/>
      <c r="CDJ67" s="173"/>
      <c r="CDK67" s="173"/>
      <c r="CDL67" s="173"/>
      <c r="CDM67" s="173"/>
      <c r="CDN67" s="173"/>
      <c r="CDO67" s="173"/>
      <c r="CDP67" s="173"/>
      <c r="CDQ67" s="173"/>
      <c r="CDR67" s="173"/>
      <c r="CDS67" s="173"/>
      <c r="CDT67" s="173"/>
      <c r="CDU67" s="173"/>
      <c r="CDV67" s="173"/>
      <c r="CDW67" s="173"/>
      <c r="CDX67" s="173"/>
      <c r="CDY67" s="173"/>
      <c r="CDZ67" s="173"/>
      <c r="CEA67" s="173"/>
      <c r="CEB67" s="173"/>
      <c r="CEC67" s="173"/>
      <c r="CED67" s="173"/>
      <c r="CEE67" s="173"/>
      <c r="CEF67" s="173"/>
      <c r="CEG67" s="173"/>
      <c r="CEH67" s="173"/>
      <c r="CEI67" s="173"/>
      <c r="CEJ67" s="173"/>
      <c r="CEK67" s="173"/>
      <c r="CEL67" s="173"/>
      <c r="CEM67" s="173"/>
      <c r="CEN67" s="173"/>
      <c r="CEO67" s="173"/>
      <c r="CEP67" s="173"/>
      <c r="CEQ67" s="173"/>
      <c r="CER67" s="173"/>
      <c r="CES67" s="173"/>
      <c r="CET67" s="173"/>
      <c r="CEU67" s="173"/>
      <c r="CEV67" s="173"/>
      <c r="CEW67" s="173"/>
      <c r="CEX67" s="173"/>
      <c r="CEY67" s="173"/>
      <c r="CEZ67" s="173"/>
      <c r="CFA67" s="173"/>
      <c r="CFB67" s="173"/>
      <c r="CFC67" s="173"/>
      <c r="CFD67" s="173"/>
      <c r="CFE67" s="173"/>
      <c r="CFF67" s="173"/>
      <c r="CFG67" s="173"/>
      <c r="CFH67" s="173"/>
      <c r="CFI67" s="173"/>
      <c r="CFJ67" s="173"/>
      <c r="CFK67" s="173"/>
      <c r="CFL67" s="173"/>
      <c r="CFM67" s="173"/>
      <c r="CFN67" s="173"/>
      <c r="CFO67" s="173"/>
      <c r="CFP67" s="173"/>
      <c r="CFQ67" s="173"/>
      <c r="CFR67" s="173"/>
      <c r="CFS67" s="173"/>
      <c r="CFT67" s="173"/>
      <c r="CFU67" s="173"/>
      <c r="CFV67" s="173"/>
      <c r="CFW67" s="173"/>
      <c r="CFX67" s="173"/>
      <c r="CFY67" s="173"/>
      <c r="CFZ67" s="173"/>
      <c r="CGA67" s="173"/>
      <c r="CGB67" s="173"/>
      <c r="CGC67" s="173"/>
      <c r="CGD67" s="173"/>
      <c r="CGE67" s="173"/>
      <c r="CGF67" s="173"/>
      <c r="CGG67" s="173"/>
      <c r="CGH67" s="173"/>
      <c r="CGI67" s="173"/>
      <c r="CGJ67" s="173"/>
      <c r="CGK67" s="173"/>
      <c r="CGL67" s="173"/>
      <c r="CGM67" s="173"/>
      <c r="CGN67" s="173"/>
      <c r="CGO67" s="173"/>
      <c r="CGP67" s="173"/>
      <c r="CGQ67" s="173"/>
      <c r="CGR67" s="173"/>
      <c r="CGS67" s="173"/>
      <c r="CGT67" s="173"/>
      <c r="CGU67" s="173"/>
      <c r="CGV67" s="173"/>
      <c r="CGW67" s="173"/>
      <c r="CGX67" s="173"/>
      <c r="CGY67" s="173"/>
      <c r="CGZ67" s="173"/>
      <c r="CHA67" s="173"/>
      <c r="CHB67" s="173"/>
      <c r="CHC67" s="173"/>
      <c r="CHD67" s="173"/>
      <c r="CHE67" s="173"/>
      <c r="CHF67" s="173"/>
      <c r="CHG67" s="173"/>
      <c r="CHH67" s="173"/>
      <c r="CHI67" s="173"/>
      <c r="CHJ67" s="173"/>
      <c r="CHK67" s="173"/>
      <c r="CHL67" s="173"/>
      <c r="CHM67" s="173"/>
      <c r="CHN67" s="173"/>
      <c r="CHO67" s="173"/>
      <c r="CHP67" s="173"/>
      <c r="CHQ67" s="173"/>
      <c r="CHR67" s="173"/>
      <c r="CHS67" s="173"/>
      <c r="CHT67" s="173"/>
      <c r="CHU67" s="173"/>
      <c r="CHV67" s="173"/>
      <c r="CHW67" s="173"/>
      <c r="CHX67" s="173"/>
      <c r="CHY67" s="173"/>
      <c r="CHZ67" s="173"/>
      <c r="CIA67" s="173"/>
      <c r="CIB67" s="173"/>
      <c r="CIC67" s="173"/>
      <c r="CID67" s="173"/>
      <c r="CIE67" s="173"/>
      <c r="CIF67" s="173"/>
      <c r="CIG67" s="173"/>
      <c r="CIH67" s="173"/>
      <c r="CII67" s="173"/>
      <c r="CIJ67" s="173"/>
      <c r="CIK67" s="173"/>
      <c r="CIL67" s="173"/>
      <c r="CIM67" s="173"/>
      <c r="CIN67" s="173"/>
      <c r="CIO67" s="173"/>
      <c r="CIP67" s="173"/>
      <c r="CIQ67" s="173"/>
      <c r="CIR67" s="173"/>
      <c r="CIS67" s="173"/>
      <c r="CIT67" s="173"/>
      <c r="CIU67" s="173"/>
      <c r="CIV67" s="173"/>
      <c r="CIW67" s="173"/>
      <c r="CIX67" s="173"/>
      <c r="CIY67" s="173"/>
      <c r="CIZ67" s="173"/>
      <c r="CJA67" s="173"/>
      <c r="CJB67" s="173"/>
      <c r="CJC67" s="173"/>
      <c r="CJD67" s="173"/>
      <c r="CJE67" s="173"/>
      <c r="CJF67" s="173"/>
      <c r="CJG67" s="173"/>
      <c r="CJH67" s="173"/>
      <c r="CJI67" s="173"/>
      <c r="CJJ67" s="173"/>
      <c r="CJK67" s="173"/>
      <c r="CJL67" s="173"/>
      <c r="CJM67" s="173"/>
      <c r="CJN67" s="173"/>
      <c r="CJO67" s="173"/>
      <c r="CJP67" s="173"/>
      <c r="CJQ67" s="173"/>
      <c r="CJR67" s="173"/>
      <c r="CJS67" s="173"/>
      <c r="CJT67" s="173"/>
      <c r="CJU67" s="173"/>
      <c r="CJV67" s="173"/>
      <c r="CJW67" s="173"/>
      <c r="CJX67" s="173"/>
      <c r="CJY67" s="173"/>
      <c r="CJZ67" s="173"/>
      <c r="CKA67" s="173"/>
      <c r="CKB67" s="173"/>
      <c r="CKC67" s="173"/>
      <c r="CKD67" s="173"/>
      <c r="CKE67" s="173"/>
      <c r="CKF67" s="173"/>
      <c r="CKG67" s="173"/>
      <c r="CKH67" s="173"/>
      <c r="CKI67" s="173"/>
      <c r="CKJ67" s="173"/>
      <c r="CKK67" s="173"/>
      <c r="CKL67" s="173"/>
      <c r="CKM67" s="173"/>
      <c r="CKN67" s="173"/>
      <c r="CKO67" s="173"/>
      <c r="CKP67" s="173"/>
      <c r="CKQ67" s="173"/>
      <c r="CKR67" s="173"/>
      <c r="CKS67" s="173"/>
      <c r="CKT67" s="173"/>
      <c r="CKU67" s="173"/>
      <c r="CKV67" s="173"/>
      <c r="CKW67" s="173"/>
      <c r="CKX67" s="173"/>
      <c r="CKY67" s="173"/>
      <c r="CKZ67" s="173"/>
      <c r="CLA67" s="173"/>
      <c r="CLB67" s="173"/>
      <c r="CLC67" s="173"/>
      <c r="CLD67" s="173"/>
      <c r="CLE67" s="173"/>
      <c r="CLF67" s="173"/>
      <c r="CLG67" s="173"/>
      <c r="CLH67" s="173"/>
      <c r="CLI67" s="173"/>
      <c r="CLJ67" s="173"/>
      <c r="CLK67" s="173"/>
      <c r="CLL67" s="173"/>
      <c r="CLM67" s="173"/>
      <c r="CLN67" s="173"/>
      <c r="CLO67" s="173"/>
      <c r="CLP67" s="173"/>
      <c r="CLQ67" s="173"/>
      <c r="CLR67" s="173"/>
      <c r="CLS67" s="173"/>
      <c r="CLT67" s="173"/>
      <c r="CLU67" s="173"/>
      <c r="CLV67" s="173"/>
      <c r="CLW67" s="173"/>
      <c r="CLX67" s="173"/>
      <c r="CLY67" s="173"/>
      <c r="CLZ67" s="173"/>
      <c r="CMA67" s="173"/>
      <c r="CMB67" s="173"/>
      <c r="CMC67" s="173"/>
      <c r="CMD67" s="173"/>
      <c r="CME67" s="173"/>
      <c r="CMF67" s="173"/>
      <c r="CMG67" s="173"/>
      <c r="CMH67" s="173"/>
      <c r="CMI67" s="173"/>
      <c r="CMJ67" s="173"/>
      <c r="CMK67" s="173"/>
      <c r="CML67" s="173"/>
      <c r="CMM67" s="173"/>
      <c r="CMN67" s="173"/>
      <c r="CMO67" s="173"/>
      <c r="CMP67" s="173"/>
      <c r="CMQ67" s="173"/>
      <c r="CMR67" s="173"/>
      <c r="CMS67" s="173"/>
      <c r="CMT67" s="173"/>
      <c r="CMU67" s="173"/>
      <c r="CMV67" s="173"/>
      <c r="CMW67" s="173"/>
      <c r="CMX67" s="173"/>
      <c r="CMY67" s="173"/>
      <c r="CMZ67" s="173"/>
      <c r="CNA67" s="173"/>
      <c r="CNB67" s="173"/>
      <c r="CNC67" s="173"/>
      <c r="CND67" s="173"/>
      <c r="CNE67" s="173"/>
      <c r="CNF67" s="173"/>
      <c r="CNG67" s="173"/>
      <c r="CNH67" s="173"/>
      <c r="CNI67" s="173"/>
      <c r="CNJ67" s="173"/>
      <c r="CNK67" s="173"/>
      <c r="CNL67" s="173"/>
      <c r="CNM67" s="173"/>
      <c r="CNN67" s="173"/>
      <c r="CNO67" s="173"/>
      <c r="CNP67" s="173"/>
      <c r="CNQ67" s="173"/>
      <c r="CNR67" s="173"/>
      <c r="CNS67" s="173"/>
      <c r="CNT67" s="173"/>
      <c r="CNU67" s="173"/>
      <c r="CNV67" s="173"/>
      <c r="CNW67" s="173"/>
      <c r="CNX67" s="173"/>
      <c r="CNY67" s="173"/>
      <c r="CNZ67" s="173"/>
      <c r="COA67" s="173"/>
      <c r="COB67" s="173"/>
      <c r="COC67" s="173"/>
      <c r="COD67" s="173"/>
      <c r="COE67" s="173"/>
      <c r="COF67" s="173"/>
      <c r="COG67" s="173"/>
      <c r="COH67" s="173"/>
      <c r="COI67" s="173"/>
      <c r="COJ67" s="173"/>
      <c r="COK67" s="173"/>
      <c r="COL67" s="173"/>
      <c r="COM67" s="173"/>
      <c r="CON67" s="173"/>
      <c r="COO67" s="173"/>
      <c r="COP67" s="173"/>
      <c r="COQ67" s="173"/>
      <c r="COR67" s="173"/>
      <c r="COS67" s="173"/>
      <c r="COT67" s="173"/>
      <c r="COU67" s="173"/>
      <c r="COV67" s="173"/>
      <c r="COW67" s="173"/>
      <c r="COX67" s="173"/>
      <c r="COY67" s="173"/>
      <c r="COZ67" s="173"/>
      <c r="CPA67" s="173"/>
      <c r="CPB67" s="173"/>
      <c r="CPC67" s="173"/>
      <c r="CPD67" s="173"/>
      <c r="CPE67" s="173"/>
      <c r="CPF67" s="173"/>
      <c r="CPG67" s="173"/>
      <c r="CPH67" s="173"/>
      <c r="CPI67" s="173"/>
      <c r="CPJ67" s="173"/>
      <c r="CPK67" s="173"/>
      <c r="CPL67" s="173"/>
      <c r="CPM67" s="173"/>
      <c r="CPN67" s="173"/>
      <c r="CPO67" s="173"/>
      <c r="CPP67" s="173"/>
      <c r="CPQ67" s="173"/>
      <c r="CPR67" s="173"/>
      <c r="CPS67" s="173"/>
      <c r="CPT67" s="173"/>
      <c r="CPU67" s="173"/>
      <c r="CPV67" s="173"/>
      <c r="CPW67" s="173"/>
      <c r="CPX67" s="173"/>
      <c r="CPY67" s="173"/>
      <c r="CPZ67" s="173"/>
      <c r="CQA67" s="173"/>
      <c r="CQB67" s="173"/>
      <c r="CQC67" s="173"/>
      <c r="CQD67" s="173"/>
      <c r="CQE67" s="173"/>
      <c r="CQF67" s="173"/>
      <c r="CQG67" s="173"/>
      <c r="CQH67" s="173"/>
      <c r="CQI67" s="173"/>
      <c r="CQJ67" s="173"/>
      <c r="CQK67" s="173"/>
      <c r="CQL67" s="173"/>
      <c r="CQM67" s="173"/>
      <c r="CQN67" s="173"/>
      <c r="CQO67" s="173"/>
      <c r="CQP67" s="173"/>
      <c r="CQQ67" s="173"/>
      <c r="CQR67" s="173"/>
      <c r="CQS67" s="173"/>
      <c r="CQT67" s="173"/>
      <c r="CQU67" s="173"/>
      <c r="CQV67" s="173"/>
      <c r="CQW67" s="173"/>
      <c r="CQX67" s="173"/>
      <c r="CQY67" s="173"/>
      <c r="CQZ67" s="173"/>
      <c r="CRA67" s="173"/>
      <c r="CRB67" s="173"/>
      <c r="CRC67" s="173"/>
      <c r="CRD67" s="173"/>
      <c r="CRE67" s="173"/>
      <c r="CRF67" s="173"/>
      <c r="CRG67" s="173"/>
      <c r="CRH67" s="173"/>
      <c r="CRI67" s="173"/>
      <c r="CRJ67" s="173"/>
      <c r="CRK67" s="173"/>
      <c r="CRL67" s="173"/>
      <c r="CRM67" s="173"/>
      <c r="CRN67" s="173"/>
      <c r="CRO67" s="173"/>
      <c r="CRP67" s="173"/>
      <c r="CRQ67" s="173"/>
      <c r="CRR67" s="173"/>
      <c r="CRS67" s="173"/>
      <c r="CRT67" s="173"/>
      <c r="CRU67" s="173"/>
      <c r="CRV67" s="173"/>
      <c r="CRW67" s="173"/>
      <c r="CRX67" s="173"/>
      <c r="CRY67" s="173"/>
      <c r="CRZ67" s="173"/>
      <c r="CSA67" s="173"/>
      <c r="CSB67" s="173"/>
      <c r="CSC67" s="173"/>
      <c r="CSD67" s="173"/>
      <c r="CSE67" s="173"/>
      <c r="CSF67" s="173"/>
      <c r="CSG67" s="173"/>
      <c r="CSH67" s="173"/>
      <c r="CSI67" s="173"/>
      <c r="CSJ67" s="173"/>
      <c r="CSK67" s="173"/>
      <c r="CSL67" s="173"/>
      <c r="CSM67" s="173"/>
      <c r="CSN67" s="173"/>
      <c r="CSO67" s="173"/>
      <c r="CSP67" s="173"/>
      <c r="CSQ67" s="173"/>
      <c r="CSR67" s="173"/>
      <c r="CSS67" s="173"/>
      <c r="CST67" s="173"/>
      <c r="CSU67" s="173"/>
      <c r="CSV67" s="173"/>
      <c r="CSW67" s="173"/>
      <c r="CSX67" s="173"/>
      <c r="CSY67" s="173"/>
      <c r="CSZ67" s="173"/>
      <c r="CTA67" s="173"/>
      <c r="CTB67" s="173"/>
      <c r="CTC67" s="173"/>
      <c r="CTD67" s="173"/>
      <c r="CTE67" s="173"/>
      <c r="CTF67" s="173"/>
      <c r="CTG67" s="173"/>
      <c r="CTH67" s="173"/>
      <c r="CTI67" s="173"/>
      <c r="CTJ67" s="173"/>
      <c r="CTK67" s="173"/>
      <c r="CTL67" s="173"/>
      <c r="CTM67" s="173"/>
      <c r="CTN67" s="173"/>
      <c r="CTO67" s="173"/>
      <c r="CTP67" s="173"/>
      <c r="CTQ67" s="173"/>
      <c r="CTR67" s="173"/>
      <c r="CTS67" s="173"/>
      <c r="CTT67" s="173"/>
      <c r="CTU67" s="173"/>
      <c r="CTV67" s="173"/>
      <c r="CTW67" s="173"/>
      <c r="CTX67" s="173"/>
      <c r="CTY67" s="173"/>
      <c r="CTZ67" s="173"/>
      <c r="CUA67" s="173"/>
      <c r="CUB67" s="173"/>
      <c r="CUC67" s="173"/>
      <c r="CUD67" s="173"/>
      <c r="CUE67" s="173"/>
      <c r="CUF67" s="173"/>
      <c r="CUG67" s="173"/>
      <c r="CUH67" s="173"/>
      <c r="CUI67" s="173"/>
      <c r="CUJ67" s="173"/>
      <c r="CUK67" s="173"/>
      <c r="CUL67" s="173"/>
      <c r="CUM67" s="173"/>
      <c r="CUN67" s="173"/>
      <c r="CUO67" s="173"/>
      <c r="CUP67" s="173"/>
      <c r="CUQ67" s="173"/>
      <c r="CUR67" s="173"/>
      <c r="CUS67" s="173"/>
      <c r="CUT67" s="173"/>
      <c r="CUU67" s="173"/>
      <c r="CUV67" s="173"/>
      <c r="CUW67" s="173"/>
      <c r="CUX67" s="173"/>
      <c r="CUY67" s="173"/>
      <c r="CUZ67" s="173"/>
      <c r="CVA67" s="173"/>
      <c r="CVB67" s="173"/>
      <c r="CVC67" s="173"/>
      <c r="CVD67" s="173"/>
      <c r="CVE67" s="173"/>
      <c r="CVF67" s="173"/>
      <c r="CVG67" s="173"/>
      <c r="CVH67" s="173"/>
      <c r="CVI67" s="173"/>
      <c r="CVJ67" s="173"/>
      <c r="CVK67" s="173"/>
      <c r="CVL67" s="173"/>
      <c r="CVM67" s="173"/>
      <c r="CVN67" s="173"/>
      <c r="CVO67" s="173"/>
      <c r="CVP67" s="173"/>
      <c r="CVQ67" s="173"/>
      <c r="CVR67" s="173"/>
      <c r="CVS67" s="173"/>
      <c r="CVT67" s="173"/>
      <c r="CVU67" s="173"/>
      <c r="CVV67" s="173"/>
      <c r="CVW67" s="173"/>
      <c r="CVX67" s="173"/>
      <c r="CVY67" s="173"/>
      <c r="CVZ67" s="173"/>
      <c r="CWA67" s="173"/>
      <c r="CWB67" s="173"/>
      <c r="CWC67" s="173"/>
      <c r="CWD67" s="173"/>
      <c r="CWE67" s="173"/>
      <c r="CWF67" s="173"/>
      <c r="CWG67" s="173"/>
      <c r="CWH67" s="173"/>
      <c r="CWI67" s="173"/>
      <c r="CWJ67" s="173"/>
      <c r="CWK67" s="173"/>
      <c r="CWL67" s="173"/>
      <c r="CWM67" s="173"/>
      <c r="CWN67" s="173"/>
      <c r="CWO67" s="173"/>
      <c r="CWP67" s="173"/>
      <c r="CWQ67" s="173"/>
      <c r="CWR67" s="173"/>
      <c r="CWS67" s="173"/>
      <c r="CWT67" s="173"/>
      <c r="CWU67" s="173"/>
      <c r="CWV67" s="173"/>
      <c r="CWW67" s="173"/>
      <c r="CWX67" s="173"/>
      <c r="CWY67" s="173"/>
      <c r="CWZ67" s="173"/>
      <c r="CXA67" s="173"/>
      <c r="CXB67" s="173"/>
      <c r="CXC67" s="173"/>
      <c r="CXD67" s="173"/>
      <c r="CXE67" s="173"/>
      <c r="CXF67" s="173"/>
      <c r="CXG67" s="173"/>
      <c r="CXH67" s="173"/>
      <c r="CXI67" s="173"/>
      <c r="CXJ67" s="173"/>
      <c r="CXK67" s="173"/>
      <c r="CXL67" s="173"/>
      <c r="CXM67" s="173"/>
      <c r="CXN67" s="173"/>
      <c r="CXO67" s="173"/>
      <c r="CXP67" s="173"/>
      <c r="CXQ67" s="173"/>
      <c r="CXR67" s="173"/>
      <c r="CXS67" s="173"/>
      <c r="CXT67" s="173"/>
      <c r="CXU67" s="173"/>
      <c r="CXV67" s="173"/>
      <c r="CXW67" s="173"/>
      <c r="CXX67" s="173"/>
      <c r="CXY67" s="173"/>
      <c r="CXZ67" s="173"/>
      <c r="CYA67" s="173"/>
      <c r="CYB67" s="173"/>
      <c r="CYC67" s="173"/>
      <c r="CYD67" s="173"/>
      <c r="CYE67" s="173"/>
      <c r="CYF67" s="173"/>
      <c r="CYG67" s="173"/>
      <c r="CYH67" s="173"/>
      <c r="CYI67" s="173"/>
      <c r="CYJ67" s="173"/>
      <c r="CYK67" s="173"/>
      <c r="CYL67" s="173"/>
      <c r="CYM67" s="173"/>
      <c r="CYN67" s="173"/>
      <c r="CYO67" s="173"/>
      <c r="CYP67" s="173"/>
      <c r="CYQ67" s="173"/>
      <c r="CYR67" s="173"/>
      <c r="CYS67" s="173"/>
      <c r="CYT67" s="173"/>
      <c r="CYU67" s="173"/>
      <c r="CYV67" s="173"/>
      <c r="CYW67" s="173"/>
      <c r="CYX67" s="173"/>
      <c r="CYY67" s="173"/>
      <c r="CYZ67" s="173"/>
      <c r="CZA67" s="173"/>
      <c r="CZB67" s="173"/>
      <c r="CZC67" s="173"/>
      <c r="CZD67" s="173"/>
      <c r="CZE67" s="173"/>
      <c r="CZF67" s="173"/>
      <c r="CZG67" s="173"/>
      <c r="CZH67" s="173"/>
      <c r="CZI67" s="173"/>
      <c r="CZJ67" s="173"/>
      <c r="CZK67" s="173"/>
      <c r="CZL67" s="173"/>
      <c r="CZM67" s="173"/>
      <c r="CZN67" s="173"/>
      <c r="CZO67" s="173"/>
      <c r="CZP67" s="173"/>
      <c r="CZQ67" s="173"/>
      <c r="CZR67" s="173"/>
      <c r="CZS67" s="173"/>
      <c r="CZT67" s="173"/>
      <c r="CZU67" s="173"/>
      <c r="CZV67" s="173"/>
      <c r="CZW67" s="173"/>
      <c r="CZX67" s="173"/>
      <c r="CZY67" s="173"/>
      <c r="CZZ67" s="173"/>
      <c r="DAA67" s="173"/>
      <c r="DAB67" s="173"/>
      <c r="DAC67" s="173"/>
      <c r="DAD67" s="173"/>
      <c r="DAE67" s="173"/>
      <c r="DAF67" s="173"/>
      <c r="DAG67" s="173"/>
      <c r="DAH67" s="173"/>
      <c r="DAI67" s="173"/>
      <c r="DAJ67" s="173"/>
      <c r="DAK67" s="173"/>
      <c r="DAL67" s="173"/>
      <c r="DAM67" s="173"/>
      <c r="DAN67" s="173"/>
      <c r="DAO67" s="173"/>
      <c r="DAP67" s="173"/>
      <c r="DAQ67" s="173"/>
      <c r="DAR67" s="173"/>
      <c r="DAS67" s="173"/>
      <c r="DAT67" s="173"/>
      <c r="DAU67" s="173"/>
      <c r="DAV67" s="173"/>
      <c r="DAW67" s="173"/>
      <c r="DAX67" s="173"/>
      <c r="DAY67" s="173"/>
      <c r="DAZ67" s="173"/>
      <c r="DBA67" s="173"/>
      <c r="DBB67" s="173"/>
      <c r="DBC67" s="173"/>
      <c r="DBD67" s="173"/>
      <c r="DBE67" s="173"/>
      <c r="DBF67" s="173"/>
      <c r="DBG67" s="173"/>
      <c r="DBH67" s="173"/>
      <c r="DBI67" s="173"/>
      <c r="DBJ67" s="173"/>
      <c r="DBK67" s="173"/>
      <c r="DBL67" s="173"/>
      <c r="DBM67" s="173"/>
      <c r="DBN67" s="173"/>
      <c r="DBO67" s="173"/>
      <c r="DBP67" s="173"/>
      <c r="DBQ67" s="173"/>
      <c r="DBR67" s="173"/>
      <c r="DBS67" s="173"/>
      <c r="DBT67" s="173"/>
      <c r="DBU67" s="173"/>
      <c r="DBV67" s="173"/>
      <c r="DBW67" s="173"/>
      <c r="DBX67" s="173"/>
      <c r="DBY67" s="173"/>
      <c r="DBZ67" s="173"/>
      <c r="DCA67" s="173"/>
      <c r="DCB67" s="173"/>
      <c r="DCC67" s="173"/>
      <c r="DCD67" s="173"/>
      <c r="DCE67" s="173"/>
      <c r="DCF67" s="173"/>
      <c r="DCG67" s="173"/>
      <c r="DCH67" s="173"/>
      <c r="DCI67" s="173"/>
      <c r="DCJ67" s="173"/>
      <c r="DCK67" s="173"/>
      <c r="DCL67" s="173"/>
      <c r="DCM67" s="173"/>
      <c r="DCN67" s="173"/>
      <c r="DCO67" s="173"/>
      <c r="DCP67" s="173"/>
      <c r="DCQ67" s="173"/>
      <c r="DCR67" s="173"/>
      <c r="DCS67" s="173"/>
      <c r="DCT67" s="173"/>
      <c r="DCU67" s="173"/>
      <c r="DCV67" s="173"/>
      <c r="DCW67" s="173"/>
      <c r="DCX67" s="173"/>
      <c r="DCY67" s="173"/>
      <c r="DCZ67" s="173"/>
      <c r="DDA67" s="173"/>
      <c r="DDB67" s="173"/>
      <c r="DDC67" s="173"/>
      <c r="DDD67" s="173"/>
      <c r="DDE67" s="173"/>
      <c r="DDF67" s="173"/>
      <c r="DDG67" s="173"/>
      <c r="DDH67" s="173"/>
      <c r="DDI67" s="173"/>
      <c r="DDJ67" s="173"/>
      <c r="DDK67" s="173"/>
      <c r="DDL67" s="173"/>
      <c r="DDM67" s="173"/>
      <c r="DDN67" s="173"/>
      <c r="DDO67" s="173"/>
      <c r="DDP67" s="173"/>
      <c r="DDQ67" s="173"/>
      <c r="DDR67" s="173"/>
      <c r="DDS67" s="173"/>
      <c r="DDT67" s="173"/>
      <c r="DDU67" s="173"/>
      <c r="DDV67" s="173"/>
      <c r="DDW67" s="173"/>
      <c r="DDX67" s="173"/>
      <c r="DDY67" s="173"/>
      <c r="DDZ67" s="173"/>
      <c r="DEA67" s="173"/>
      <c r="DEB67" s="173"/>
      <c r="DEC67" s="173"/>
      <c r="DED67" s="173"/>
      <c r="DEE67" s="173"/>
      <c r="DEF67" s="173"/>
      <c r="DEG67" s="173"/>
      <c r="DEH67" s="173"/>
      <c r="DEI67" s="173"/>
      <c r="DEJ67" s="173"/>
      <c r="DEK67" s="173"/>
      <c r="DEL67" s="173"/>
      <c r="DEM67" s="173"/>
      <c r="DEN67" s="173"/>
      <c r="DEO67" s="173"/>
      <c r="DEP67" s="173"/>
      <c r="DEQ67" s="173"/>
      <c r="DER67" s="173"/>
      <c r="DES67" s="173"/>
      <c r="DET67" s="173"/>
      <c r="DEU67" s="173"/>
      <c r="DEV67" s="173"/>
      <c r="DEW67" s="173"/>
      <c r="DEX67" s="173"/>
      <c r="DEY67" s="173"/>
      <c r="DEZ67" s="173"/>
      <c r="DFA67" s="173"/>
      <c r="DFB67" s="173"/>
      <c r="DFC67" s="173"/>
      <c r="DFD67" s="173"/>
      <c r="DFE67" s="173"/>
      <c r="DFF67" s="173"/>
      <c r="DFG67" s="173"/>
      <c r="DFH67" s="173"/>
      <c r="DFI67" s="173"/>
      <c r="DFJ67" s="173"/>
      <c r="DFK67" s="173"/>
      <c r="DFL67" s="173"/>
      <c r="DFM67" s="173"/>
      <c r="DFN67" s="173"/>
      <c r="DFO67" s="173"/>
      <c r="DFP67" s="173"/>
      <c r="DFQ67" s="173"/>
      <c r="DFR67" s="173"/>
      <c r="DFS67" s="173"/>
      <c r="DFT67" s="173"/>
      <c r="DFU67" s="173"/>
      <c r="DFV67" s="173"/>
      <c r="DFW67" s="173"/>
      <c r="DFX67" s="173"/>
      <c r="DFY67" s="173"/>
      <c r="DFZ67" s="173"/>
      <c r="DGA67" s="173"/>
      <c r="DGB67" s="173"/>
      <c r="DGC67" s="173"/>
      <c r="DGD67" s="173"/>
      <c r="DGE67" s="173"/>
      <c r="DGF67" s="173"/>
      <c r="DGG67" s="173"/>
      <c r="DGH67" s="173"/>
      <c r="DGI67" s="173"/>
      <c r="DGJ67" s="173"/>
      <c r="DGK67" s="173"/>
      <c r="DGL67" s="173"/>
      <c r="DGM67" s="173"/>
      <c r="DGN67" s="173"/>
      <c r="DGO67" s="173"/>
      <c r="DGP67" s="173"/>
      <c r="DGQ67" s="173"/>
      <c r="DGR67" s="173"/>
      <c r="DGS67" s="173"/>
      <c r="DGT67" s="173"/>
      <c r="DGU67" s="173"/>
      <c r="DGV67" s="173"/>
      <c r="DGW67" s="173"/>
      <c r="DGX67" s="173"/>
      <c r="DGY67" s="173"/>
      <c r="DGZ67" s="173"/>
      <c r="DHA67" s="173"/>
      <c r="DHB67" s="173"/>
      <c r="DHC67" s="173"/>
      <c r="DHD67" s="173"/>
      <c r="DHE67" s="173"/>
      <c r="DHF67" s="173"/>
      <c r="DHG67" s="173"/>
      <c r="DHH67" s="173"/>
      <c r="DHI67" s="173"/>
      <c r="DHJ67" s="173"/>
      <c r="DHK67" s="173"/>
      <c r="DHL67" s="173"/>
      <c r="DHM67" s="173"/>
      <c r="DHN67" s="173"/>
      <c r="DHO67" s="173"/>
      <c r="DHP67" s="173"/>
      <c r="DHQ67" s="173"/>
      <c r="DHR67" s="173"/>
      <c r="DHS67" s="173"/>
      <c r="DHT67" s="173"/>
      <c r="DHU67" s="173"/>
      <c r="DHV67" s="173"/>
      <c r="DHW67" s="173"/>
      <c r="DHX67" s="173"/>
      <c r="DHY67" s="173"/>
      <c r="DHZ67" s="173"/>
      <c r="DIA67" s="173"/>
      <c r="DIB67" s="173"/>
      <c r="DIC67" s="173"/>
      <c r="DID67" s="173"/>
      <c r="DIE67" s="173"/>
      <c r="DIF67" s="173"/>
      <c r="DIG67" s="173"/>
      <c r="DIH67" s="173"/>
      <c r="DII67" s="173"/>
      <c r="DIJ67" s="173"/>
      <c r="DIK67" s="173"/>
      <c r="DIL67" s="173"/>
      <c r="DIM67" s="173"/>
      <c r="DIN67" s="173"/>
      <c r="DIO67" s="173"/>
      <c r="DIP67" s="173"/>
      <c r="DIQ67" s="173"/>
      <c r="DIR67" s="173"/>
      <c r="DIS67" s="173"/>
      <c r="DIT67" s="173"/>
      <c r="DIU67" s="173"/>
      <c r="DIV67" s="173"/>
      <c r="DIW67" s="173"/>
      <c r="DIX67" s="173"/>
      <c r="DIY67" s="173"/>
      <c r="DIZ67" s="173"/>
      <c r="DJA67" s="173"/>
      <c r="DJB67" s="173"/>
      <c r="DJC67" s="173"/>
      <c r="DJD67" s="173"/>
      <c r="DJE67" s="173"/>
      <c r="DJF67" s="173"/>
      <c r="DJG67" s="173"/>
      <c r="DJH67" s="173"/>
      <c r="DJI67" s="173"/>
      <c r="DJJ67" s="173"/>
      <c r="DJK67" s="173"/>
      <c r="DJL67" s="173"/>
      <c r="DJM67" s="173"/>
      <c r="DJN67" s="173"/>
      <c r="DJO67" s="173"/>
      <c r="DJP67" s="173"/>
      <c r="DJQ67" s="173"/>
      <c r="DJR67" s="173"/>
      <c r="DJS67" s="173"/>
      <c r="DJT67" s="173"/>
      <c r="DJU67" s="173"/>
      <c r="DJV67" s="173"/>
      <c r="DJW67" s="173"/>
      <c r="DJX67" s="173"/>
      <c r="DJY67" s="173"/>
      <c r="DJZ67" s="173"/>
      <c r="DKA67" s="173"/>
      <c r="DKB67" s="173"/>
      <c r="DKC67" s="173"/>
      <c r="DKD67" s="173"/>
      <c r="DKE67" s="173"/>
      <c r="DKF67" s="173"/>
      <c r="DKG67" s="173"/>
      <c r="DKH67" s="173"/>
      <c r="DKI67" s="173"/>
      <c r="DKJ67" s="173"/>
      <c r="DKK67" s="173"/>
      <c r="DKL67" s="173"/>
      <c r="DKM67" s="173"/>
      <c r="DKN67" s="173"/>
      <c r="DKO67" s="173"/>
      <c r="DKP67" s="173"/>
      <c r="DKQ67" s="173"/>
      <c r="DKR67" s="173"/>
      <c r="DKS67" s="173"/>
      <c r="DKT67" s="173"/>
      <c r="DKU67" s="173"/>
      <c r="DKV67" s="173"/>
      <c r="DKW67" s="173"/>
      <c r="DKX67" s="173"/>
      <c r="DKY67" s="173"/>
      <c r="DKZ67" s="173"/>
      <c r="DLA67" s="173"/>
      <c r="DLB67" s="173"/>
      <c r="DLC67" s="173"/>
      <c r="DLD67" s="173"/>
      <c r="DLE67" s="173"/>
      <c r="DLF67" s="173"/>
      <c r="DLG67" s="173"/>
      <c r="DLH67" s="173"/>
      <c r="DLI67" s="173"/>
      <c r="DLJ67" s="173"/>
      <c r="DLK67" s="173"/>
      <c r="DLL67" s="173"/>
      <c r="DLM67" s="173"/>
      <c r="DLN67" s="173"/>
      <c r="DLO67" s="173"/>
      <c r="DLP67" s="173"/>
      <c r="DLQ67" s="173"/>
      <c r="DLR67" s="173"/>
      <c r="DLS67" s="173"/>
      <c r="DLT67" s="173"/>
      <c r="DLU67" s="173"/>
      <c r="DLV67" s="173"/>
      <c r="DLW67" s="173"/>
      <c r="DLX67" s="173"/>
      <c r="DLY67" s="173"/>
      <c r="DLZ67" s="173"/>
      <c r="DMA67" s="173"/>
      <c r="DMB67" s="173"/>
      <c r="DMC67" s="173"/>
      <c r="DMD67" s="173"/>
      <c r="DME67" s="173"/>
      <c r="DMF67" s="173"/>
      <c r="DMG67" s="173"/>
      <c r="DMH67" s="173"/>
      <c r="DMI67" s="173"/>
      <c r="DMJ67" s="173"/>
      <c r="DMK67" s="173"/>
      <c r="DML67" s="173"/>
      <c r="DMM67" s="173"/>
      <c r="DMN67" s="173"/>
      <c r="DMO67" s="173"/>
      <c r="DMP67" s="173"/>
      <c r="DMQ67" s="173"/>
      <c r="DMR67" s="173"/>
      <c r="DMS67" s="173"/>
      <c r="DMT67" s="173"/>
      <c r="DMU67" s="173"/>
      <c r="DMV67" s="173"/>
      <c r="DMW67" s="173"/>
      <c r="DMX67" s="173"/>
      <c r="DMY67" s="173"/>
      <c r="DMZ67" s="173"/>
      <c r="DNA67" s="173"/>
      <c r="DNB67" s="173"/>
      <c r="DNC67" s="173"/>
      <c r="DND67" s="173"/>
      <c r="DNE67" s="173"/>
      <c r="DNF67" s="173"/>
      <c r="DNG67" s="173"/>
      <c r="DNH67" s="173"/>
      <c r="DNI67" s="173"/>
      <c r="DNJ67" s="173"/>
      <c r="DNK67" s="173"/>
      <c r="DNL67" s="173"/>
      <c r="DNM67" s="173"/>
      <c r="DNN67" s="173"/>
      <c r="DNO67" s="173"/>
      <c r="DNP67" s="173"/>
      <c r="DNQ67" s="173"/>
      <c r="DNR67" s="173"/>
      <c r="DNS67" s="173"/>
      <c r="DNT67" s="173"/>
      <c r="DNU67" s="173"/>
      <c r="DNV67" s="173"/>
      <c r="DNW67" s="173"/>
      <c r="DNX67" s="173"/>
      <c r="DNY67" s="173"/>
      <c r="DNZ67" s="173"/>
      <c r="DOA67" s="173"/>
      <c r="DOB67" s="173"/>
      <c r="DOC67" s="173"/>
      <c r="DOD67" s="173"/>
      <c r="DOE67" s="173"/>
      <c r="DOF67" s="173"/>
      <c r="DOG67" s="173"/>
      <c r="DOH67" s="173"/>
      <c r="DOI67" s="173"/>
      <c r="DOJ67" s="173"/>
      <c r="DOK67" s="173"/>
      <c r="DOL67" s="173"/>
      <c r="DOM67" s="173"/>
      <c r="DON67" s="173"/>
      <c r="DOO67" s="173"/>
      <c r="DOP67" s="173"/>
      <c r="DOQ67" s="173"/>
      <c r="DOR67" s="173"/>
      <c r="DOS67" s="173"/>
      <c r="DOT67" s="173"/>
      <c r="DOU67" s="173"/>
      <c r="DOV67" s="173"/>
      <c r="DOW67" s="173"/>
      <c r="DOX67" s="173"/>
      <c r="DOY67" s="173"/>
      <c r="DOZ67" s="173"/>
      <c r="DPA67" s="173"/>
      <c r="DPB67" s="173"/>
      <c r="DPC67" s="173"/>
      <c r="DPD67" s="173"/>
      <c r="DPE67" s="173"/>
      <c r="DPF67" s="173"/>
      <c r="DPG67" s="173"/>
      <c r="DPH67" s="173"/>
      <c r="DPI67" s="173"/>
      <c r="DPJ67" s="173"/>
      <c r="DPK67" s="173"/>
      <c r="DPL67" s="173"/>
      <c r="DPM67" s="173"/>
      <c r="DPN67" s="173"/>
      <c r="DPO67" s="173"/>
      <c r="DPP67" s="173"/>
      <c r="DPQ67" s="173"/>
      <c r="DPR67" s="173"/>
      <c r="DPS67" s="173"/>
      <c r="DPT67" s="173"/>
      <c r="DPU67" s="173"/>
      <c r="DPV67" s="173"/>
      <c r="DPW67" s="173"/>
      <c r="DPX67" s="173"/>
      <c r="DPY67" s="173"/>
      <c r="DPZ67" s="173"/>
      <c r="DQA67" s="173"/>
      <c r="DQB67" s="173"/>
      <c r="DQC67" s="173"/>
      <c r="DQD67" s="173"/>
      <c r="DQE67" s="173"/>
      <c r="DQF67" s="173"/>
      <c r="DQG67" s="173"/>
      <c r="DQH67" s="173"/>
      <c r="DQI67" s="173"/>
      <c r="DQJ67" s="173"/>
      <c r="DQK67" s="173"/>
      <c r="DQL67" s="173"/>
      <c r="DQM67" s="173"/>
      <c r="DQN67" s="173"/>
      <c r="DQO67" s="173"/>
      <c r="DQP67" s="173"/>
      <c r="DQQ67" s="173"/>
      <c r="DQR67" s="173"/>
      <c r="DQS67" s="173"/>
      <c r="DQT67" s="173"/>
      <c r="DQU67" s="173"/>
      <c r="DQV67" s="173"/>
      <c r="DQW67" s="173"/>
      <c r="DQX67" s="173"/>
      <c r="DQY67" s="173"/>
      <c r="DQZ67" s="173"/>
      <c r="DRA67" s="173"/>
      <c r="DRB67" s="173"/>
      <c r="DRC67" s="173"/>
      <c r="DRD67" s="173"/>
      <c r="DRE67" s="173"/>
      <c r="DRF67" s="173"/>
      <c r="DRG67" s="173"/>
      <c r="DRH67" s="173"/>
      <c r="DRI67" s="173"/>
      <c r="DRJ67" s="173"/>
      <c r="DRK67" s="173"/>
      <c r="DRL67" s="173"/>
      <c r="DRM67" s="173"/>
      <c r="DRN67" s="173"/>
      <c r="DRO67" s="173"/>
      <c r="DRP67" s="173"/>
      <c r="DRQ67" s="173"/>
      <c r="DRR67" s="173"/>
      <c r="DRS67" s="173"/>
      <c r="DRT67" s="173"/>
      <c r="DRU67" s="173"/>
      <c r="DRV67" s="173"/>
      <c r="DRW67" s="173"/>
      <c r="DRX67" s="173"/>
      <c r="DRY67" s="173"/>
      <c r="DRZ67" s="173"/>
      <c r="DSA67" s="173"/>
      <c r="DSB67" s="173"/>
      <c r="DSC67" s="173"/>
      <c r="DSD67" s="173"/>
      <c r="DSE67" s="173"/>
      <c r="DSF67" s="173"/>
      <c r="DSG67" s="173"/>
      <c r="DSH67" s="173"/>
      <c r="DSI67" s="173"/>
      <c r="DSJ67" s="173"/>
      <c r="DSK67" s="173"/>
      <c r="DSL67" s="173"/>
      <c r="DSM67" s="173"/>
      <c r="DSN67" s="173"/>
      <c r="DSO67" s="173"/>
      <c r="DSP67" s="173"/>
      <c r="DSQ67" s="173"/>
      <c r="DSR67" s="173"/>
      <c r="DSS67" s="173"/>
      <c r="DST67" s="173"/>
      <c r="DSU67" s="173"/>
      <c r="DSV67" s="173"/>
      <c r="DSW67" s="173"/>
      <c r="DSX67" s="173"/>
      <c r="DSY67" s="173"/>
      <c r="DSZ67" s="173"/>
      <c r="DTA67" s="173"/>
      <c r="DTB67" s="173"/>
      <c r="DTC67" s="173"/>
      <c r="DTD67" s="173"/>
      <c r="DTE67" s="173"/>
      <c r="DTF67" s="173"/>
      <c r="DTG67" s="173"/>
      <c r="DTH67" s="173"/>
      <c r="DTI67" s="173"/>
      <c r="DTJ67" s="173"/>
      <c r="DTK67" s="173"/>
      <c r="DTL67" s="173"/>
      <c r="DTM67" s="173"/>
      <c r="DTN67" s="173"/>
      <c r="DTO67" s="173"/>
      <c r="DTP67" s="173"/>
      <c r="DTQ67" s="173"/>
      <c r="DTR67" s="173"/>
      <c r="DTS67" s="173"/>
      <c r="DTT67" s="173"/>
      <c r="DTU67" s="173"/>
      <c r="DTV67" s="173"/>
      <c r="DTW67" s="173"/>
      <c r="DTX67" s="173"/>
      <c r="DTY67" s="173"/>
      <c r="DTZ67" s="173"/>
      <c r="DUA67" s="173"/>
      <c r="DUB67" s="173"/>
      <c r="DUC67" s="173"/>
      <c r="DUD67" s="173"/>
      <c r="DUE67" s="173"/>
      <c r="DUF67" s="173"/>
      <c r="DUG67" s="173"/>
      <c r="DUH67" s="173"/>
      <c r="DUI67" s="173"/>
      <c r="DUJ67" s="173"/>
      <c r="DUK67" s="173"/>
      <c r="DUL67" s="173"/>
      <c r="DUM67" s="173"/>
      <c r="DUN67" s="173"/>
      <c r="DUO67" s="173"/>
      <c r="DUP67" s="173"/>
      <c r="DUQ67" s="173"/>
      <c r="DUR67" s="173"/>
      <c r="DUS67" s="173"/>
      <c r="DUT67" s="173"/>
      <c r="DUU67" s="173"/>
      <c r="DUV67" s="173"/>
      <c r="DUW67" s="173"/>
      <c r="DUX67" s="173"/>
      <c r="DUY67" s="173"/>
      <c r="DUZ67" s="173"/>
      <c r="DVA67" s="173"/>
      <c r="DVB67" s="173"/>
      <c r="DVC67" s="173"/>
      <c r="DVD67" s="173"/>
      <c r="DVE67" s="173"/>
      <c r="DVF67" s="173"/>
      <c r="DVG67" s="173"/>
      <c r="DVH67" s="173"/>
      <c r="DVI67" s="173"/>
      <c r="DVJ67" s="173"/>
      <c r="DVK67" s="173"/>
      <c r="DVL67" s="173"/>
      <c r="DVM67" s="173"/>
      <c r="DVN67" s="173"/>
      <c r="DVO67" s="173"/>
      <c r="DVP67" s="173"/>
      <c r="DVQ67" s="173"/>
      <c r="DVR67" s="173"/>
      <c r="DVS67" s="173"/>
      <c r="DVT67" s="173"/>
      <c r="DVU67" s="173"/>
      <c r="DVV67" s="173"/>
      <c r="DVW67" s="173"/>
      <c r="DVX67" s="173"/>
      <c r="DVY67" s="173"/>
      <c r="DVZ67" s="173"/>
      <c r="DWA67" s="173"/>
      <c r="DWB67" s="173"/>
      <c r="DWC67" s="173"/>
      <c r="DWD67" s="173"/>
      <c r="DWE67" s="173"/>
      <c r="DWF67" s="173"/>
      <c r="DWG67" s="173"/>
      <c r="DWH67" s="173"/>
      <c r="DWI67" s="173"/>
      <c r="DWJ67" s="173"/>
      <c r="DWK67" s="173"/>
      <c r="DWL67" s="173"/>
      <c r="DWM67" s="173"/>
      <c r="DWN67" s="173"/>
      <c r="DWO67" s="173"/>
      <c r="DWP67" s="173"/>
      <c r="DWQ67" s="173"/>
      <c r="DWR67" s="173"/>
      <c r="DWS67" s="173"/>
      <c r="DWT67" s="173"/>
      <c r="DWU67" s="173"/>
      <c r="DWV67" s="173"/>
      <c r="DWW67" s="173"/>
      <c r="DWX67" s="173"/>
      <c r="DWY67" s="173"/>
      <c r="DWZ67" s="173"/>
      <c r="DXA67" s="173"/>
      <c r="DXB67" s="173"/>
      <c r="DXC67" s="173"/>
      <c r="DXD67" s="173"/>
      <c r="DXE67" s="173"/>
      <c r="DXF67" s="173"/>
      <c r="DXG67" s="173"/>
      <c r="DXH67" s="173"/>
      <c r="DXI67" s="173"/>
      <c r="DXJ67" s="173"/>
      <c r="DXK67" s="173"/>
      <c r="DXL67" s="173"/>
      <c r="DXM67" s="173"/>
      <c r="DXN67" s="173"/>
      <c r="DXO67" s="173"/>
      <c r="DXP67" s="173"/>
      <c r="DXQ67" s="173"/>
      <c r="DXR67" s="173"/>
      <c r="DXS67" s="173"/>
      <c r="DXT67" s="173"/>
      <c r="DXU67" s="173"/>
      <c r="DXV67" s="173"/>
      <c r="DXW67" s="173"/>
      <c r="DXX67" s="173"/>
      <c r="DXY67" s="173"/>
      <c r="DXZ67" s="173"/>
      <c r="DYA67" s="173"/>
      <c r="DYB67" s="173"/>
      <c r="DYC67" s="173"/>
      <c r="DYD67" s="173"/>
      <c r="DYE67" s="173"/>
      <c r="DYF67" s="173"/>
      <c r="DYG67" s="173"/>
      <c r="DYH67" s="173"/>
      <c r="DYI67" s="173"/>
      <c r="DYJ67" s="173"/>
      <c r="DYK67" s="173"/>
      <c r="DYL67" s="173"/>
      <c r="DYM67" s="173"/>
      <c r="DYN67" s="173"/>
      <c r="DYO67" s="173"/>
      <c r="DYP67" s="173"/>
      <c r="DYQ67" s="173"/>
      <c r="DYR67" s="173"/>
      <c r="DYS67" s="173"/>
      <c r="DYT67" s="173"/>
      <c r="DYU67" s="173"/>
      <c r="DYV67" s="173"/>
      <c r="DYW67" s="173"/>
      <c r="DYX67" s="173"/>
      <c r="DYY67" s="173"/>
      <c r="DYZ67" s="173"/>
      <c r="DZA67" s="173"/>
      <c r="DZB67" s="173"/>
      <c r="DZC67" s="173"/>
      <c r="DZD67" s="173"/>
      <c r="DZE67" s="173"/>
      <c r="DZF67" s="173"/>
      <c r="DZG67" s="173"/>
      <c r="DZH67" s="173"/>
      <c r="DZI67" s="173"/>
      <c r="DZJ67" s="173"/>
      <c r="DZK67" s="173"/>
      <c r="DZL67" s="173"/>
      <c r="DZM67" s="173"/>
      <c r="DZN67" s="173"/>
      <c r="DZO67" s="173"/>
      <c r="DZP67" s="173"/>
      <c r="DZQ67" s="173"/>
      <c r="DZR67" s="173"/>
      <c r="DZS67" s="173"/>
      <c r="DZT67" s="173"/>
      <c r="DZU67" s="173"/>
      <c r="DZV67" s="173"/>
      <c r="DZW67" s="173"/>
      <c r="DZX67" s="173"/>
      <c r="DZY67" s="173"/>
      <c r="DZZ67" s="173"/>
      <c r="EAA67" s="173"/>
      <c r="EAB67" s="173"/>
      <c r="EAC67" s="173"/>
      <c r="EAD67" s="173"/>
      <c r="EAE67" s="173"/>
      <c r="EAF67" s="173"/>
      <c r="EAG67" s="173"/>
      <c r="EAH67" s="173"/>
      <c r="EAI67" s="173"/>
      <c r="EAJ67" s="173"/>
      <c r="EAK67" s="173"/>
      <c r="EAL67" s="173"/>
      <c r="EAM67" s="173"/>
      <c r="EAN67" s="173"/>
      <c r="EAO67" s="173"/>
      <c r="EAP67" s="173"/>
      <c r="EAQ67" s="173"/>
      <c r="EAR67" s="173"/>
      <c r="EAS67" s="173"/>
      <c r="EAT67" s="173"/>
      <c r="EAU67" s="173"/>
      <c r="EAV67" s="173"/>
      <c r="EAW67" s="173"/>
      <c r="EAX67" s="173"/>
      <c r="EAY67" s="173"/>
      <c r="EAZ67" s="173"/>
      <c r="EBA67" s="173"/>
      <c r="EBB67" s="173"/>
      <c r="EBC67" s="173"/>
      <c r="EBD67" s="173"/>
      <c r="EBE67" s="173"/>
      <c r="EBF67" s="173"/>
      <c r="EBG67" s="173"/>
      <c r="EBH67" s="173"/>
      <c r="EBI67" s="173"/>
      <c r="EBJ67" s="173"/>
      <c r="EBK67" s="173"/>
      <c r="EBL67" s="173"/>
      <c r="EBM67" s="173"/>
      <c r="EBN67" s="173"/>
      <c r="EBO67" s="173"/>
      <c r="EBP67" s="173"/>
      <c r="EBQ67" s="173"/>
      <c r="EBR67" s="173"/>
      <c r="EBS67" s="173"/>
      <c r="EBT67" s="173"/>
      <c r="EBU67" s="173"/>
      <c r="EBV67" s="173"/>
      <c r="EBW67" s="173"/>
      <c r="EBX67" s="173"/>
      <c r="EBY67" s="173"/>
      <c r="EBZ67" s="173"/>
      <c r="ECA67" s="173"/>
      <c r="ECB67" s="173"/>
      <c r="ECC67" s="173"/>
      <c r="ECD67" s="173"/>
      <c r="ECE67" s="173"/>
      <c r="ECF67" s="173"/>
      <c r="ECG67" s="173"/>
      <c r="ECH67" s="173"/>
      <c r="ECI67" s="173"/>
      <c r="ECJ67" s="173"/>
      <c r="ECK67" s="173"/>
      <c r="ECL67" s="173"/>
      <c r="ECM67" s="173"/>
      <c r="ECN67" s="173"/>
      <c r="ECO67" s="173"/>
      <c r="ECP67" s="173"/>
      <c r="ECQ67" s="173"/>
      <c r="ECR67" s="173"/>
      <c r="ECS67" s="173"/>
      <c r="ECT67" s="173"/>
      <c r="ECU67" s="173"/>
      <c r="ECV67" s="173"/>
      <c r="ECW67" s="173"/>
      <c r="ECX67" s="173"/>
      <c r="ECY67" s="173"/>
      <c r="ECZ67" s="173"/>
      <c r="EDA67" s="173"/>
      <c r="EDB67" s="173"/>
      <c r="EDC67" s="173"/>
      <c r="EDD67" s="173"/>
      <c r="EDE67" s="173"/>
      <c r="EDF67" s="173"/>
      <c r="EDG67" s="173"/>
      <c r="EDH67" s="173"/>
      <c r="EDI67" s="173"/>
      <c r="EDJ67" s="173"/>
      <c r="EDK67" s="173"/>
      <c r="EDL67" s="173"/>
      <c r="EDM67" s="173"/>
      <c r="EDN67" s="173"/>
      <c r="EDO67" s="173"/>
      <c r="EDP67" s="173"/>
      <c r="EDQ67" s="173"/>
      <c r="EDR67" s="173"/>
      <c r="EDS67" s="173"/>
      <c r="EDT67" s="173"/>
      <c r="EDU67" s="173"/>
      <c r="EDV67" s="173"/>
      <c r="EDW67" s="173"/>
      <c r="EDX67" s="173"/>
      <c r="EDY67" s="173"/>
      <c r="EDZ67" s="173"/>
      <c r="EEA67" s="173"/>
      <c r="EEB67" s="173"/>
      <c r="EEC67" s="173"/>
      <c r="EED67" s="173"/>
      <c r="EEE67" s="173"/>
      <c r="EEF67" s="173"/>
      <c r="EEG67" s="173"/>
      <c r="EEH67" s="173"/>
      <c r="EEI67" s="173"/>
      <c r="EEJ67" s="173"/>
      <c r="EEK67" s="173"/>
      <c r="EEL67" s="173"/>
      <c r="EEM67" s="173"/>
      <c r="EEN67" s="173"/>
      <c r="EEO67" s="173"/>
      <c r="EEP67" s="173"/>
      <c r="EEQ67" s="173"/>
      <c r="EER67" s="173"/>
      <c r="EES67" s="173"/>
      <c r="EET67" s="173"/>
      <c r="EEU67" s="173"/>
      <c r="EEV67" s="173"/>
      <c r="EEW67" s="173"/>
      <c r="EEX67" s="173"/>
      <c r="EEY67" s="173"/>
      <c r="EEZ67" s="173"/>
      <c r="EFA67" s="173"/>
      <c r="EFB67" s="173"/>
      <c r="EFC67" s="173"/>
      <c r="EFD67" s="173"/>
      <c r="EFE67" s="173"/>
      <c r="EFF67" s="173"/>
      <c r="EFG67" s="173"/>
      <c r="EFH67" s="173"/>
      <c r="EFI67" s="173"/>
      <c r="EFJ67" s="173"/>
      <c r="EFK67" s="173"/>
      <c r="EFL67" s="173"/>
      <c r="EFM67" s="173"/>
      <c r="EFN67" s="173"/>
      <c r="EFO67" s="173"/>
      <c r="EFP67" s="173"/>
      <c r="EFQ67" s="173"/>
      <c r="EFR67" s="173"/>
      <c r="EFS67" s="173"/>
      <c r="EFT67" s="173"/>
      <c r="EFU67" s="173"/>
      <c r="EFV67" s="173"/>
      <c r="EFW67" s="173"/>
      <c r="EFX67" s="173"/>
      <c r="EFY67" s="173"/>
      <c r="EFZ67" s="173"/>
      <c r="EGA67" s="173"/>
      <c r="EGB67" s="173"/>
      <c r="EGC67" s="173"/>
      <c r="EGD67" s="173"/>
      <c r="EGE67" s="173"/>
      <c r="EGF67" s="173"/>
      <c r="EGG67" s="173"/>
      <c r="EGH67" s="173"/>
      <c r="EGI67" s="173"/>
      <c r="EGJ67" s="173"/>
      <c r="EGK67" s="173"/>
      <c r="EGL67" s="173"/>
      <c r="EGM67" s="173"/>
      <c r="EGN67" s="173"/>
      <c r="EGO67" s="173"/>
      <c r="EGP67" s="173"/>
      <c r="EGQ67" s="173"/>
      <c r="EGR67" s="173"/>
      <c r="EGS67" s="173"/>
      <c r="EGT67" s="173"/>
      <c r="EGU67" s="173"/>
      <c r="EGV67" s="173"/>
      <c r="EGW67" s="173"/>
      <c r="EGX67" s="173"/>
      <c r="EGY67" s="173"/>
      <c r="EGZ67" s="173"/>
      <c r="EHA67" s="173"/>
      <c r="EHB67" s="173"/>
      <c r="EHC67" s="173"/>
      <c r="EHD67" s="173"/>
      <c r="EHE67" s="173"/>
      <c r="EHF67" s="173"/>
      <c r="EHG67" s="173"/>
      <c r="EHH67" s="173"/>
      <c r="EHI67" s="173"/>
      <c r="EHJ67" s="173"/>
      <c r="EHK67" s="173"/>
      <c r="EHL67" s="173"/>
      <c r="EHM67" s="173"/>
      <c r="EHN67" s="173"/>
      <c r="EHO67" s="173"/>
      <c r="EHP67" s="173"/>
      <c r="EHQ67" s="173"/>
      <c r="EHR67" s="173"/>
      <c r="EHS67" s="173"/>
      <c r="EHT67" s="173"/>
      <c r="EHU67" s="173"/>
      <c r="EHV67" s="173"/>
      <c r="EHW67" s="173"/>
      <c r="EHX67" s="173"/>
      <c r="EHY67" s="173"/>
      <c r="EHZ67" s="173"/>
      <c r="EIA67" s="173"/>
      <c r="EIB67" s="173"/>
      <c r="EIC67" s="173"/>
      <c r="EID67" s="173"/>
      <c r="EIE67" s="173"/>
      <c r="EIF67" s="173"/>
      <c r="EIG67" s="173"/>
      <c r="EIH67" s="173"/>
      <c r="EII67" s="173"/>
      <c r="EIJ67" s="173"/>
      <c r="EIK67" s="173"/>
      <c r="EIL67" s="173"/>
      <c r="EIM67" s="173"/>
      <c r="EIN67" s="173"/>
      <c r="EIO67" s="173"/>
      <c r="EIP67" s="173"/>
      <c r="EIQ67" s="173"/>
      <c r="EIR67" s="173"/>
      <c r="EIS67" s="173"/>
      <c r="EIT67" s="173"/>
      <c r="EIU67" s="173"/>
      <c r="EIV67" s="173"/>
      <c r="EIW67" s="173"/>
      <c r="EIX67" s="173"/>
      <c r="EIY67" s="173"/>
      <c r="EIZ67" s="173"/>
      <c r="EJA67" s="173"/>
      <c r="EJB67" s="173"/>
      <c r="EJC67" s="173"/>
      <c r="EJD67" s="173"/>
      <c r="EJE67" s="173"/>
      <c r="EJF67" s="173"/>
      <c r="EJG67" s="173"/>
      <c r="EJH67" s="173"/>
      <c r="EJI67" s="173"/>
      <c r="EJJ67" s="173"/>
      <c r="EJK67" s="173"/>
      <c r="EJL67" s="173"/>
      <c r="EJM67" s="173"/>
      <c r="EJN67" s="173"/>
      <c r="EJO67" s="173"/>
      <c r="EJP67" s="173"/>
      <c r="EJQ67" s="173"/>
      <c r="EJR67" s="173"/>
      <c r="EJS67" s="173"/>
      <c r="EJT67" s="173"/>
      <c r="EJU67" s="173"/>
      <c r="EJV67" s="173"/>
      <c r="EJW67" s="173"/>
      <c r="EJX67" s="173"/>
      <c r="EJY67" s="173"/>
      <c r="EJZ67" s="173"/>
      <c r="EKA67" s="173"/>
      <c r="EKB67" s="173"/>
      <c r="EKC67" s="173"/>
      <c r="EKD67" s="173"/>
      <c r="EKE67" s="173"/>
      <c r="EKF67" s="173"/>
      <c r="EKG67" s="173"/>
      <c r="EKH67" s="173"/>
      <c r="EKI67" s="173"/>
      <c r="EKJ67" s="173"/>
      <c r="EKK67" s="173"/>
      <c r="EKL67" s="173"/>
      <c r="EKM67" s="173"/>
      <c r="EKN67" s="173"/>
      <c r="EKO67" s="173"/>
      <c r="EKP67" s="173"/>
      <c r="EKQ67" s="173"/>
      <c r="EKR67" s="173"/>
      <c r="EKS67" s="173"/>
      <c r="EKT67" s="173"/>
      <c r="EKU67" s="173"/>
      <c r="EKV67" s="173"/>
      <c r="EKW67" s="173"/>
      <c r="EKX67" s="173"/>
      <c r="EKY67" s="173"/>
      <c r="EKZ67" s="173"/>
      <c r="ELA67" s="173"/>
      <c r="ELB67" s="173"/>
      <c r="ELC67" s="173"/>
      <c r="ELD67" s="173"/>
      <c r="ELE67" s="173"/>
      <c r="ELF67" s="173"/>
      <c r="ELG67" s="173"/>
      <c r="ELH67" s="173"/>
      <c r="ELI67" s="173"/>
      <c r="ELJ67" s="173"/>
      <c r="ELK67" s="173"/>
      <c r="ELL67" s="173"/>
      <c r="ELM67" s="173"/>
      <c r="ELN67" s="173"/>
      <c r="ELO67" s="173"/>
      <c r="ELP67" s="173"/>
      <c r="ELQ67" s="173"/>
      <c r="ELR67" s="173"/>
      <c r="ELS67" s="173"/>
      <c r="ELT67" s="173"/>
      <c r="ELU67" s="173"/>
      <c r="ELV67" s="173"/>
      <c r="ELW67" s="173"/>
      <c r="ELX67" s="173"/>
      <c r="ELY67" s="173"/>
      <c r="ELZ67" s="173"/>
      <c r="EMA67" s="173"/>
      <c r="EMB67" s="173"/>
      <c r="EMC67" s="173"/>
      <c r="EMD67" s="173"/>
      <c r="EME67" s="173"/>
      <c r="EMF67" s="173"/>
      <c r="EMG67" s="173"/>
      <c r="EMH67" s="173"/>
      <c r="EMI67" s="173"/>
      <c r="EMJ67" s="173"/>
      <c r="EMK67" s="173"/>
      <c r="EML67" s="173"/>
      <c r="EMM67" s="173"/>
      <c r="EMN67" s="173"/>
      <c r="EMO67" s="173"/>
      <c r="EMP67" s="173"/>
      <c r="EMQ67" s="173"/>
      <c r="EMR67" s="173"/>
      <c r="EMS67" s="173"/>
      <c r="EMT67" s="173"/>
      <c r="EMU67" s="173"/>
      <c r="EMV67" s="173"/>
      <c r="EMW67" s="173"/>
      <c r="EMX67" s="173"/>
      <c r="EMY67" s="173"/>
      <c r="EMZ67" s="173"/>
      <c r="ENA67" s="173"/>
      <c r="ENB67" s="173"/>
      <c r="ENC67" s="173"/>
      <c r="END67" s="173"/>
      <c r="ENE67" s="173"/>
      <c r="ENF67" s="173"/>
      <c r="ENG67" s="173"/>
      <c r="ENH67" s="173"/>
      <c r="ENI67" s="173"/>
      <c r="ENJ67" s="173"/>
      <c r="ENK67" s="173"/>
      <c r="ENL67" s="173"/>
      <c r="ENM67" s="173"/>
      <c r="ENN67" s="173"/>
      <c r="ENO67" s="173"/>
      <c r="ENP67" s="173"/>
      <c r="ENQ67" s="173"/>
      <c r="ENR67" s="173"/>
      <c r="ENS67" s="173"/>
      <c r="ENT67" s="173"/>
      <c r="ENU67" s="173"/>
      <c r="ENV67" s="173"/>
      <c r="ENW67" s="173"/>
      <c r="ENX67" s="173"/>
      <c r="ENY67" s="173"/>
      <c r="ENZ67" s="173"/>
      <c r="EOA67" s="173"/>
      <c r="EOB67" s="173"/>
      <c r="EOC67" s="173"/>
      <c r="EOD67" s="173"/>
      <c r="EOE67" s="173"/>
      <c r="EOF67" s="173"/>
      <c r="EOG67" s="173"/>
      <c r="EOH67" s="173"/>
      <c r="EOI67" s="173"/>
      <c r="EOJ67" s="173"/>
      <c r="EOK67" s="173"/>
      <c r="EOL67" s="173"/>
      <c r="EOM67" s="173"/>
      <c r="EON67" s="173"/>
      <c r="EOO67" s="173"/>
      <c r="EOP67" s="173"/>
      <c r="EOQ67" s="173"/>
      <c r="EOR67" s="173"/>
      <c r="EOS67" s="173"/>
      <c r="EOT67" s="173"/>
      <c r="EOU67" s="173"/>
      <c r="EOV67" s="173"/>
      <c r="EOW67" s="173"/>
      <c r="EOX67" s="173"/>
      <c r="EOY67" s="173"/>
      <c r="EOZ67" s="173"/>
      <c r="EPA67" s="173"/>
      <c r="EPB67" s="173"/>
      <c r="EPC67" s="173"/>
      <c r="EPD67" s="173"/>
      <c r="EPE67" s="173"/>
      <c r="EPF67" s="173"/>
      <c r="EPG67" s="173"/>
      <c r="EPH67" s="173"/>
      <c r="EPI67" s="173"/>
      <c r="EPJ67" s="173"/>
      <c r="EPK67" s="173"/>
      <c r="EPL67" s="173"/>
      <c r="EPM67" s="173"/>
      <c r="EPN67" s="173"/>
      <c r="EPO67" s="173"/>
      <c r="EPP67" s="173"/>
      <c r="EPQ67" s="173"/>
      <c r="EPR67" s="173"/>
      <c r="EPS67" s="173"/>
      <c r="EPT67" s="173"/>
      <c r="EPU67" s="173"/>
      <c r="EPV67" s="173"/>
      <c r="EPW67" s="173"/>
      <c r="EPX67" s="173"/>
      <c r="EPY67" s="173"/>
      <c r="EPZ67" s="173"/>
      <c r="EQA67" s="173"/>
      <c r="EQB67" s="173"/>
      <c r="EQC67" s="173"/>
      <c r="EQD67" s="173"/>
      <c r="EQE67" s="173"/>
      <c r="EQF67" s="173"/>
      <c r="EQG67" s="173"/>
      <c r="EQH67" s="173"/>
      <c r="EQI67" s="173"/>
      <c r="EQJ67" s="173"/>
      <c r="EQK67" s="173"/>
      <c r="EQL67" s="173"/>
      <c r="EQM67" s="173"/>
      <c r="EQN67" s="173"/>
      <c r="EQO67" s="173"/>
      <c r="EQP67" s="173"/>
      <c r="EQQ67" s="173"/>
      <c r="EQR67" s="173"/>
      <c r="EQS67" s="173"/>
      <c r="EQT67" s="173"/>
      <c r="EQU67" s="173"/>
      <c r="EQV67" s="173"/>
      <c r="EQW67" s="173"/>
      <c r="EQX67" s="173"/>
      <c r="EQY67" s="173"/>
      <c r="EQZ67" s="173"/>
      <c r="ERA67" s="173"/>
      <c r="ERB67" s="173"/>
      <c r="ERC67" s="173"/>
      <c r="ERD67" s="173"/>
      <c r="ERE67" s="173"/>
      <c r="ERF67" s="173"/>
      <c r="ERG67" s="173"/>
      <c r="ERH67" s="173"/>
      <c r="ERI67" s="173"/>
      <c r="ERJ67" s="173"/>
      <c r="ERK67" s="173"/>
      <c r="ERL67" s="173"/>
      <c r="ERM67" s="173"/>
      <c r="ERN67" s="173"/>
      <c r="ERO67" s="173"/>
      <c r="ERP67" s="173"/>
      <c r="ERQ67" s="173"/>
      <c r="ERR67" s="173"/>
      <c r="ERS67" s="173"/>
      <c r="ERT67" s="173"/>
      <c r="ERU67" s="173"/>
      <c r="ERV67" s="173"/>
      <c r="ERW67" s="173"/>
      <c r="ERX67" s="173"/>
      <c r="ERY67" s="173"/>
      <c r="ERZ67" s="173"/>
      <c r="ESA67" s="173"/>
      <c r="ESB67" s="173"/>
      <c r="ESC67" s="173"/>
      <c r="ESD67" s="173"/>
      <c r="ESE67" s="173"/>
      <c r="ESF67" s="173"/>
      <c r="ESG67" s="173"/>
      <c r="ESH67" s="173"/>
      <c r="ESI67" s="173"/>
      <c r="ESJ67" s="173"/>
      <c r="ESK67" s="173"/>
      <c r="ESL67" s="173"/>
      <c r="ESM67" s="173"/>
      <c r="ESN67" s="173"/>
      <c r="ESO67" s="173"/>
      <c r="ESP67" s="173"/>
      <c r="ESQ67" s="173"/>
      <c r="ESR67" s="173"/>
      <c r="ESS67" s="173"/>
      <c r="EST67" s="173"/>
      <c r="ESU67" s="173"/>
      <c r="ESV67" s="173"/>
      <c r="ESW67" s="173"/>
      <c r="ESX67" s="173"/>
      <c r="ESY67" s="173"/>
      <c r="ESZ67" s="173"/>
      <c r="ETA67" s="173"/>
      <c r="ETB67" s="173"/>
      <c r="ETC67" s="173"/>
      <c r="ETD67" s="173"/>
      <c r="ETE67" s="173"/>
      <c r="ETF67" s="173"/>
      <c r="ETG67" s="173"/>
      <c r="ETH67" s="173"/>
      <c r="ETI67" s="173"/>
      <c r="ETJ67" s="173"/>
      <c r="ETK67" s="173"/>
      <c r="ETL67" s="173"/>
      <c r="ETM67" s="173"/>
      <c r="ETN67" s="173"/>
      <c r="ETO67" s="173"/>
      <c r="ETP67" s="173"/>
      <c r="ETQ67" s="173"/>
      <c r="ETR67" s="173"/>
      <c r="ETS67" s="173"/>
      <c r="ETT67" s="173"/>
      <c r="ETU67" s="173"/>
      <c r="ETV67" s="173"/>
      <c r="ETW67" s="173"/>
      <c r="ETX67" s="173"/>
      <c r="ETY67" s="173"/>
      <c r="ETZ67" s="173"/>
      <c r="EUA67" s="173"/>
      <c r="EUB67" s="173"/>
      <c r="EUC67" s="173"/>
      <c r="EUD67" s="173"/>
      <c r="EUE67" s="173"/>
      <c r="EUF67" s="173"/>
      <c r="EUG67" s="173"/>
      <c r="EUH67" s="173"/>
      <c r="EUI67" s="173"/>
      <c r="EUJ67" s="173"/>
      <c r="EUK67" s="173"/>
      <c r="EUL67" s="173"/>
      <c r="EUM67" s="173"/>
      <c r="EUN67" s="173"/>
      <c r="EUO67" s="173"/>
      <c r="EUP67" s="173"/>
      <c r="EUQ67" s="173"/>
      <c r="EUR67" s="173"/>
      <c r="EUS67" s="173"/>
      <c r="EUT67" s="173"/>
      <c r="EUU67" s="173"/>
      <c r="EUV67" s="173"/>
      <c r="EUW67" s="173"/>
      <c r="EUX67" s="173"/>
      <c r="EUY67" s="173"/>
      <c r="EUZ67" s="173"/>
      <c r="EVA67" s="173"/>
      <c r="EVB67" s="173"/>
      <c r="EVC67" s="173"/>
      <c r="EVD67" s="173"/>
      <c r="EVE67" s="173"/>
      <c r="EVF67" s="173"/>
      <c r="EVG67" s="173"/>
      <c r="EVH67" s="173"/>
      <c r="EVI67" s="173"/>
      <c r="EVJ67" s="173"/>
      <c r="EVK67" s="173"/>
      <c r="EVL67" s="173"/>
      <c r="EVM67" s="173"/>
      <c r="EVN67" s="173"/>
      <c r="EVO67" s="173"/>
      <c r="EVP67" s="173"/>
      <c r="EVQ67" s="173"/>
      <c r="EVR67" s="173"/>
      <c r="EVS67" s="173"/>
      <c r="EVT67" s="173"/>
      <c r="EVU67" s="173"/>
      <c r="EVV67" s="173"/>
      <c r="EVW67" s="173"/>
      <c r="EVX67" s="173"/>
      <c r="EVY67" s="173"/>
      <c r="EVZ67" s="173"/>
      <c r="EWA67" s="173"/>
      <c r="EWB67" s="173"/>
      <c r="EWC67" s="173"/>
      <c r="EWD67" s="173"/>
      <c r="EWE67" s="173"/>
      <c r="EWF67" s="173"/>
      <c r="EWG67" s="173"/>
      <c r="EWH67" s="173"/>
      <c r="EWI67" s="173"/>
      <c r="EWJ67" s="173"/>
      <c r="EWK67" s="173"/>
      <c r="EWL67" s="173"/>
      <c r="EWM67" s="173"/>
      <c r="EWN67" s="173"/>
      <c r="EWO67" s="173"/>
      <c r="EWP67" s="173"/>
      <c r="EWQ67" s="173"/>
      <c r="EWR67" s="173"/>
      <c r="EWS67" s="173"/>
      <c r="EWT67" s="173"/>
      <c r="EWU67" s="173"/>
      <c r="EWV67" s="173"/>
      <c r="EWW67" s="173"/>
      <c r="EWX67" s="173"/>
      <c r="EWY67" s="173"/>
      <c r="EWZ67" s="173"/>
      <c r="EXA67" s="173"/>
      <c r="EXB67" s="173"/>
      <c r="EXC67" s="173"/>
      <c r="EXD67" s="173"/>
      <c r="EXE67" s="173"/>
      <c r="EXF67" s="173"/>
      <c r="EXG67" s="173"/>
      <c r="EXH67" s="173"/>
      <c r="EXI67" s="173"/>
      <c r="EXJ67" s="173"/>
      <c r="EXK67" s="173"/>
      <c r="EXL67" s="173"/>
      <c r="EXM67" s="173"/>
      <c r="EXN67" s="173"/>
      <c r="EXO67" s="173"/>
      <c r="EXP67" s="173"/>
      <c r="EXQ67" s="173"/>
      <c r="EXR67" s="173"/>
      <c r="EXS67" s="173"/>
      <c r="EXT67" s="173"/>
      <c r="EXU67" s="173"/>
      <c r="EXV67" s="173"/>
      <c r="EXW67" s="173"/>
      <c r="EXX67" s="173"/>
      <c r="EXY67" s="173"/>
      <c r="EXZ67" s="173"/>
      <c r="EYA67" s="173"/>
      <c r="EYB67" s="173"/>
      <c r="EYC67" s="173"/>
      <c r="EYD67" s="173"/>
      <c r="EYE67" s="173"/>
      <c r="EYF67" s="173"/>
      <c r="EYG67" s="173"/>
      <c r="EYH67" s="173"/>
      <c r="EYI67" s="173"/>
      <c r="EYJ67" s="173"/>
      <c r="EYK67" s="173"/>
      <c r="EYL67" s="173"/>
      <c r="EYM67" s="173"/>
      <c r="EYN67" s="173"/>
      <c r="EYO67" s="173"/>
      <c r="EYP67" s="173"/>
      <c r="EYQ67" s="173"/>
      <c r="EYR67" s="173"/>
      <c r="EYS67" s="173"/>
      <c r="EYT67" s="173"/>
      <c r="EYU67" s="173"/>
      <c r="EYV67" s="173"/>
      <c r="EYW67" s="173"/>
      <c r="EYX67" s="173"/>
      <c r="EYY67" s="173"/>
      <c r="EYZ67" s="173"/>
      <c r="EZA67" s="173"/>
      <c r="EZB67" s="173"/>
      <c r="EZC67" s="173"/>
      <c r="EZD67" s="173"/>
      <c r="EZE67" s="173"/>
      <c r="EZF67" s="173"/>
      <c r="EZG67" s="173"/>
      <c r="EZH67" s="173"/>
      <c r="EZI67" s="173"/>
      <c r="EZJ67" s="173"/>
      <c r="EZK67" s="173"/>
      <c r="EZL67" s="173"/>
      <c r="EZM67" s="173"/>
      <c r="EZN67" s="173"/>
      <c r="EZO67" s="173"/>
      <c r="EZP67" s="173"/>
      <c r="EZQ67" s="173"/>
      <c r="EZR67" s="173"/>
      <c r="EZS67" s="173"/>
      <c r="EZT67" s="173"/>
      <c r="EZU67" s="173"/>
      <c r="EZV67" s="173"/>
      <c r="EZW67" s="173"/>
      <c r="EZX67" s="173"/>
      <c r="EZY67" s="173"/>
      <c r="EZZ67" s="173"/>
      <c r="FAA67" s="173"/>
      <c r="FAB67" s="173"/>
      <c r="FAC67" s="173"/>
      <c r="FAD67" s="173"/>
      <c r="FAE67" s="173"/>
      <c r="FAF67" s="173"/>
      <c r="FAG67" s="173"/>
      <c r="FAH67" s="173"/>
      <c r="FAI67" s="173"/>
      <c r="FAJ67" s="173"/>
      <c r="FAK67" s="173"/>
      <c r="FAL67" s="173"/>
      <c r="FAM67" s="173"/>
      <c r="FAN67" s="173"/>
      <c r="FAO67" s="173"/>
      <c r="FAP67" s="173"/>
      <c r="FAQ67" s="173"/>
      <c r="FAR67" s="173"/>
      <c r="FAS67" s="173"/>
      <c r="FAT67" s="173"/>
      <c r="FAU67" s="173"/>
      <c r="FAV67" s="173"/>
      <c r="FAW67" s="173"/>
      <c r="FAX67" s="173"/>
      <c r="FAY67" s="173"/>
      <c r="FAZ67" s="173"/>
      <c r="FBA67" s="173"/>
      <c r="FBB67" s="173"/>
      <c r="FBC67" s="173"/>
      <c r="FBD67" s="173"/>
      <c r="FBE67" s="173"/>
      <c r="FBF67" s="173"/>
      <c r="FBG67" s="173"/>
      <c r="FBH67" s="173"/>
      <c r="FBI67" s="173"/>
      <c r="FBJ67" s="173"/>
      <c r="FBK67" s="173"/>
      <c r="FBL67" s="173"/>
      <c r="FBM67" s="173"/>
      <c r="FBN67" s="173"/>
      <c r="FBO67" s="173"/>
      <c r="FBP67" s="173"/>
      <c r="FBQ67" s="173"/>
      <c r="FBR67" s="173"/>
      <c r="FBS67" s="173"/>
      <c r="FBT67" s="173"/>
      <c r="FBU67" s="173"/>
      <c r="FBV67" s="173"/>
      <c r="FBW67" s="173"/>
      <c r="FBX67" s="173"/>
      <c r="FBY67" s="173"/>
      <c r="FBZ67" s="173"/>
      <c r="FCA67" s="173"/>
      <c r="FCB67" s="173"/>
      <c r="FCC67" s="173"/>
      <c r="FCD67" s="173"/>
      <c r="FCE67" s="173"/>
      <c r="FCF67" s="173"/>
      <c r="FCG67" s="173"/>
      <c r="FCH67" s="173"/>
      <c r="FCI67" s="173"/>
      <c r="FCJ67" s="173"/>
      <c r="FCK67" s="173"/>
      <c r="FCL67" s="173"/>
      <c r="FCM67" s="173"/>
      <c r="FCN67" s="173"/>
      <c r="FCO67" s="173"/>
      <c r="FCP67" s="173"/>
      <c r="FCQ67" s="173"/>
      <c r="FCR67" s="173"/>
      <c r="FCS67" s="173"/>
      <c r="FCT67" s="173"/>
      <c r="FCU67" s="173"/>
      <c r="FCV67" s="173"/>
      <c r="FCW67" s="173"/>
      <c r="FCX67" s="173"/>
      <c r="FCY67" s="173"/>
      <c r="FCZ67" s="173"/>
      <c r="FDA67" s="173"/>
      <c r="FDB67" s="173"/>
      <c r="FDC67" s="173"/>
      <c r="FDD67" s="173"/>
      <c r="FDE67" s="173"/>
      <c r="FDF67" s="173"/>
      <c r="FDG67" s="173"/>
      <c r="FDH67" s="173"/>
      <c r="FDI67" s="173"/>
      <c r="FDJ67" s="173"/>
      <c r="FDK67" s="173"/>
      <c r="FDL67" s="173"/>
      <c r="FDM67" s="173"/>
      <c r="FDN67" s="173"/>
      <c r="FDO67" s="173"/>
      <c r="FDP67" s="173"/>
      <c r="FDQ67" s="173"/>
      <c r="FDR67" s="173"/>
      <c r="FDS67" s="173"/>
      <c r="FDT67" s="173"/>
      <c r="FDU67" s="173"/>
      <c r="FDV67" s="173"/>
      <c r="FDW67" s="173"/>
      <c r="FDX67" s="173"/>
      <c r="FDY67" s="173"/>
      <c r="FDZ67" s="173"/>
      <c r="FEA67" s="173"/>
      <c r="FEB67" s="173"/>
      <c r="FEC67" s="173"/>
      <c r="FED67" s="173"/>
      <c r="FEE67" s="173"/>
      <c r="FEF67" s="173"/>
      <c r="FEG67" s="173"/>
      <c r="FEH67" s="173"/>
      <c r="FEI67" s="173"/>
      <c r="FEJ67" s="173"/>
      <c r="FEK67" s="173"/>
      <c r="FEL67" s="173"/>
      <c r="FEM67" s="173"/>
      <c r="FEN67" s="173"/>
      <c r="FEO67" s="173"/>
      <c r="FEP67" s="173"/>
      <c r="FEQ67" s="173"/>
      <c r="FER67" s="173"/>
      <c r="FES67" s="173"/>
      <c r="FET67" s="173"/>
      <c r="FEU67" s="173"/>
      <c r="FEV67" s="173"/>
      <c r="FEW67" s="173"/>
      <c r="FEX67" s="173"/>
      <c r="FEY67" s="173"/>
      <c r="FEZ67" s="173"/>
      <c r="FFA67" s="173"/>
      <c r="FFB67" s="173"/>
      <c r="FFC67" s="173"/>
      <c r="FFD67" s="173"/>
      <c r="FFE67" s="173"/>
      <c r="FFF67" s="173"/>
      <c r="FFG67" s="173"/>
      <c r="FFH67" s="173"/>
      <c r="FFI67" s="173"/>
      <c r="FFJ67" s="173"/>
      <c r="FFK67" s="173"/>
      <c r="FFL67" s="173"/>
      <c r="FFM67" s="173"/>
      <c r="FFN67" s="173"/>
      <c r="FFO67" s="173"/>
      <c r="FFP67" s="173"/>
      <c r="FFQ67" s="173"/>
      <c r="FFR67" s="173"/>
      <c r="FFS67" s="173"/>
      <c r="FFT67" s="173"/>
      <c r="FFU67" s="173"/>
      <c r="FFV67" s="173"/>
      <c r="FFW67" s="173"/>
      <c r="FFX67" s="173"/>
      <c r="FFY67" s="173"/>
      <c r="FFZ67" s="173"/>
      <c r="FGA67" s="173"/>
      <c r="FGB67" s="173"/>
      <c r="FGC67" s="173"/>
      <c r="FGD67" s="173"/>
      <c r="FGE67" s="173"/>
      <c r="FGF67" s="173"/>
      <c r="FGG67" s="173"/>
      <c r="FGH67" s="173"/>
      <c r="FGI67" s="173"/>
      <c r="FGJ67" s="173"/>
      <c r="FGK67" s="173"/>
      <c r="FGL67" s="173"/>
      <c r="FGM67" s="173"/>
      <c r="FGN67" s="173"/>
      <c r="FGO67" s="173"/>
      <c r="FGP67" s="173"/>
      <c r="FGQ67" s="173"/>
      <c r="FGR67" s="173"/>
      <c r="FGS67" s="173"/>
      <c r="FGT67" s="173"/>
      <c r="FGU67" s="173"/>
      <c r="FGV67" s="173"/>
      <c r="FGW67" s="173"/>
      <c r="FGX67" s="173"/>
      <c r="FGY67" s="173"/>
      <c r="FGZ67" s="173"/>
      <c r="FHA67" s="173"/>
      <c r="FHB67" s="173"/>
      <c r="FHC67" s="173"/>
      <c r="FHD67" s="173"/>
      <c r="FHE67" s="173"/>
      <c r="FHF67" s="173"/>
      <c r="FHG67" s="173"/>
      <c r="FHH67" s="173"/>
      <c r="FHI67" s="173"/>
      <c r="FHJ67" s="173"/>
      <c r="FHK67" s="173"/>
      <c r="FHL67" s="173"/>
      <c r="FHM67" s="173"/>
      <c r="FHN67" s="173"/>
      <c r="FHO67" s="173"/>
      <c r="FHP67" s="173"/>
      <c r="FHQ67" s="173"/>
      <c r="FHR67" s="173"/>
      <c r="FHS67" s="173"/>
      <c r="FHT67" s="173"/>
      <c r="FHU67" s="173"/>
      <c r="FHV67" s="173"/>
      <c r="FHW67" s="173"/>
      <c r="FHX67" s="173"/>
      <c r="FHY67" s="173"/>
      <c r="FHZ67" s="173"/>
      <c r="FIA67" s="173"/>
      <c r="FIB67" s="173"/>
      <c r="FIC67" s="173"/>
      <c r="FID67" s="173"/>
      <c r="FIE67" s="173"/>
      <c r="FIF67" s="173"/>
      <c r="FIG67" s="173"/>
      <c r="FIH67" s="173"/>
      <c r="FII67" s="173"/>
      <c r="FIJ67" s="173"/>
      <c r="FIK67" s="173"/>
      <c r="FIL67" s="173"/>
      <c r="FIM67" s="173"/>
      <c r="FIN67" s="173"/>
      <c r="FIO67" s="173"/>
      <c r="FIP67" s="173"/>
      <c r="FIQ67" s="173"/>
      <c r="FIR67" s="173"/>
      <c r="FIS67" s="173"/>
      <c r="FIT67" s="173"/>
      <c r="FIU67" s="173"/>
      <c r="FIV67" s="173"/>
      <c r="FIW67" s="173"/>
      <c r="FIX67" s="173"/>
      <c r="FIY67" s="173"/>
      <c r="FIZ67" s="173"/>
      <c r="FJA67" s="173"/>
      <c r="FJB67" s="173"/>
      <c r="FJC67" s="173"/>
      <c r="FJD67" s="173"/>
      <c r="FJE67" s="173"/>
      <c r="FJF67" s="173"/>
      <c r="FJG67" s="173"/>
      <c r="FJH67" s="173"/>
      <c r="FJI67" s="173"/>
      <c r="FJJ67" s="173"/>
      <c r="FJK67" s="173"/>
      <c r="FJL67" s="173"/>
      <c r="FJM67" s="173"/>
      <c r="FJN67" s="173"/>
      <c r="FJO67" s="173"/>
      <c r="FJP67" s="173"/>
      <c r="FJQ67" s="173"/>
      <c r="FJR67" s="173"/>
      <c r="FJS67" s="173"/>
      <c r="FJT67" s="173"/>
      <c r="FJU67" s="173"/>
      <c r="FJV67" s="173"/>
      <c r="FJW67" s="173"/>
      <c r="FJX67" s="173"/>
      <c r="FJY67" s="173"/>
      <c r="FJZ67" s="173"/>
      <c r="FKA67" s="173"/>
      <c r="FKB67" s="173"/>
      <c r="FKC67" s="173"/>
      <c r="FKD67" s="173"/>
      <c r="FKE67" s="173"/>
      <c r="FKF67" s="173"/>
      <c r="FKG67" s="173"/>
      <c r="FKH67" s="173"/>
      <c r="FKI67" s="173"/>
      <c r="FKJ67" s="173"/>
      <c r="FKK67" s="173"/>
      <c r="FKL67" s="173"/>
      <c r="FKM67" s="173"/>
      <c r="FKN67" s="173"/>
      <c r="FKO67" s="173"/>
      <c r="FKP67" s="173"/>
      <c r="FKQ67" s="173"/>
      <c r="FKR67" s="173"/>
      <c r="FKS67" s="173"/>
      <c r="FKT67" s="173"/>
      <c r="FKU67" s="173"/>
      <c r="FKV67" s="173"/>
      <c r="FKW67" s="173"/>
      <c r="FKX67" s="173"/>
      <c r="FKY67" s="173"/>
      <c r="FKZ67" s="173"/>
      <c r="FLA67" s="173"/>
      <c r="FLB67" s="173"/>
      <c r="FLC67" s="173"/>
      <c r="FLD67" s="173"/>
      <c r="FLE67" s="173"/>
      <c r="FLF67" s="173"/>
      <c r="FLG67" s="173"/>
      <c r="FLH67" s="173"/>
      <c r="FLI67" s="173"/>
      <c r="FLJ67" s="173"/>
      <c r="FLK67" s="173"/>
      <c r="FLL67" s="173"/>
      <c r="FLM67" s="173"/>
      <c r="FLN67" s="173"/>
      <c r="FLO67" s="173"/>
      <c r="FLP67" s="173"/>
      <c r="FLQ67" s="173"/>
      <c r="FLR67" s="173"/>
      <c r="FLS67" s="173"/>
      <c r="FLT67" s="173"/>
      <c r="FLU67" s="173"/>
      <c r="FLV67" s="173"/>
      <c r="FLW67" s="173"/>
      <c r="FLX67" s="173"/>
      <c r="FLY67" s="173"/>
      <c r="FLZ67" s="173"/>
      <c r="FMA67" s="173"/>
      <c r="FMB67" s="173"/>
      <c r="FMC67" s="173"/>
      <c r="FMD67" s="173"/>
      <c r="FME67" s="173"/>
      <c r="FMF67" s="173"/>
      <c r="FMG67" s="173"/>
      <c r="FMH67" s="173"/>
      <c r="FMI67" s="173"/>
      <c r="FMJ67" s="173"/>
      <c r="FMK67" s="173"/>
      <c r="FML67" s="173"/>
      <c r="FMM67" s="173"/>
      <c r="FMN67" s="173"/>
      <c r="FMO67" s="173"/>
      <c r="FMP67" s="173"/>
      <c r="FMQ67" s="173"/>
      <c r="FMR67" s="173"/>
      <c r="FMS67" s="173"/>
      <c r="FMT67" s="173"/>
      <c r="FMU67" s="173"/>
      <c r="FMV67" s="173"/>
      <c r="FMW67" s="173"/>
      <c r="FMX67" s="173"/>
      <c r="FMY67" s="173"/>
      <c r="FMZ67" s="173"/>
      <c r="FNA67" s="173"/>
      <c r="FNB67" s="173"/>
      <c r="FNC67" s="173"/>
      <c r="FND67" s="173"/>
      <c r="FNE67" s="173"/>
      <c r="FNF67" s="173"/>
      <c r="FNG67" s="173"/>
      <c r="FNH67" s="173"/>
      <c r="FNI67" s="173"/>
      <c r="FNJ67" s="173"/>
      <c r="FNK67" s="173"/>
      <c r="FNL67" s="173"/>
      <c r="FNM67" s="173"/>
      <c r="FNN67" s="173"/>
      <c r="FNO67" s="173"/>
      <c r="FNP67" s="173"/>
      <c r="FNQ67" s="173"/>
      <c r="FNR67" s="173"/>
      <c r="FNS67" s="173"/>
      <c r="FNT67" s="173"/>
      <c r="FNU67" s="173"/>
      <c r="FNV67" s="173"/>
      <c r="FNW67" s="173"/>
      <c r="FNX67" s="173"/>
      <c r="FNY67" s="173"/>
      <c r="FNZ67" s="173"/>
      <c r="FOA67" s="173"/>
      <c r="FOB67" s="173"/>
      <c r="FOC67" s="173"/>
      <c r="FOD67" s="173"/>
      <c r="FOE67" s="173"/>
      <c r="FOF67" s="173"/>
      <c r="FOG67" s="173"/>
      <c r="FOH67" s="173"/>
      <c r="FOI67" s="173"/>
      <c r="FOJ67" s="173"/>
      <c r="FOK67" s="173"/>
      <c r="FOL67" s="173"/>
      <c r="FOM67" s="173"/>
      <c r="FON67" s="173"/>
      <c r="FOO67" s="173"/>
      <c r="FOP67" s="173"/>
      <c r="FOQ67" s="173"/>
      <c r="FOR67" s="173"/>
      <c r="FOS67" s="173"/>
      <c r="FOT67" s="173"/>
      <c r="FOU67" s="173"/>
      <c r="FOV67" s="173"/>
      <c r="FOW67" s="173"/>
      <c r="FOX67" s="173"/>
      <c r="FOY67" s="173"/>
      <c r="FOZ67" s="173"/>
      <c r="FPA67" s="173"/>
      <c r="FPB67" s="173"/>
      <c r="FPC67" s="173"/>
      <c r="FPD67" s="173"/>
      <c r="FPE67" s="173"/>
      <c r="FPF67" s="173"/>
      <c r="FPG67" s="173"/>
      <c r="FPH67" s="173"/>
      <c r="FPI67" s="173"/>
      <c r="FPJ67" s="173"/>
      <c r="FPK67" s="173"/>
      <c r="FPL67" s="173"/>
      <c r="FPM67" s="173"/>
      <c r="FPN67" s="173"/>
      <c r="FPO67" s="173"/>
      <c r="FPP67" s="173"/>
      <c r="FPQ67" s="173"/>
      <c r="FPR67" s="173"/>
      <c r="FPS67" s="173"/>
      <c r="FPT67" s="173"/>
      <c r="FPU67" s="173"/>
      <c r="FPV67" s="173"/>
      <c r="FPW67" s="173"/>
      <c r="FPX67" s="173"/>
      <c r="FPY67" s="173"/>
      <c r="FPZ67" s="173"/>
      <c r="FQA67" s="173"/>
      <c r="FQB67" s="173"/>
      <c r="FQC67" s="173"/>
      <c r="FQD67" s="173"/>
      <c r="FQE67" s="173"/>
      <c r="FQF67" s="173"/>
      <c r="FQG67" s="173"/>
      <c r="FQH67" s="173"/>
      <c r="FQI67" s="173"/>
      <c r="FQJ67" s="173"/>
      <c r="FQK67" s="173"/>
      <c r="FQL67" s="173"/>
      <c r="FQM67" s="173"/>
      <c r="FQN67" s="173"/>
      <c r="FQO67" s="173"/>
      <c r="FQP67" s="173"/>
      <c r="FQQ67" s="173"/>
      <c r="FQR67" s="173"/>
      <c r="FQS67" s="173"/>
      <c r="FQT67" s="173"/>
      <c r="FQU67" s="173"/>
      <c r="FQV67" s="173"/>
      <c r="FQW67" s="173"/>
      <c r="FQX67" s="173"/>
      <c r="FQY67" s="173"/>
      <c r="FQZ67" s="173"/>
      <c r="FRA67" s="173"/>
      <c r="FRB67" s="173"/>
      <c r="FRC67" s="173"/>
      <c r="FRD67" s="173"/>
      <c r="FRE67" s="173"/>
      <c r="FRF67" s="173"/>
      <c r="FRG67" s="173"/>
      <c r="FRH67" s="173"/>
      <c r="FRI67" s="173"/>
      <c r="FRJ67" s="173"/>
      <c r="FRK67" s="173"/>
      <c r="FRL67" s="173"/>
      <c r="FRM67" s="173"/>
      <c r="FRN67" s="173"/>
      <c r="FRO67" s="173"/>
      <c r="FRP67" s="173"/>
      <c r="FRQ67" s="173"/>
      <c r="FRR67" s="173"/>
      <c r="FRS67" s="173"/>
      <c r="FRT67" s="173"/>
      <c r="FRU67" s="173"/>
      <c r="FRV67" s="173"/>
      <c r="FRW67" s="173"/>
      <c r="FRX67" s="173"/>
      <c r="FRY67" s="173"/>
      <c r="FRZ67" s="173"/>
      <c r="FSA67" s="173"/>
      <c r="FSB67" s="173"/>
      <c r="FSC67" s="173"/>
      <c r="FSD67" s="173"/>
      <c r="FSE67" s="173"/>
      <c r="FSF67" s="173"/>
      <c r="FSG67" s="173"/>
      <c r="FSH67" s="173"/>
      <c r="FSI67" s="173"/>
      <c r="FSJ67" s="173"/>
      <c r="FSK67" s="173"/>
      <c r="FSL67" s="173"/>
      <c r="FSM67" s="173"/>
      <c r="FSN67" s="173"/>
      <c r="FSO67" s="173"/>
      <c r="FSP67" s="173"/>
      <c r="FSQ67" s="173"/>
      <c r="FSR67" s="173"/>
      <c r="FSS67" s="173"/>
      <c r="FST67" s="173"/>
      <c r="FSU67" s="173"/>
      <c r="FSV67" s="173"/>
      <c r="FSW67" s="173"/>
      <c r="FSX67" s="173"/>
      <c r="FSY67" s="173"/>
      <c r="FSZ67" s="173"/>
      <c r="FTA67" s="173"/>
      <c r="FTB67" s="173"/>
      <c r="FTC67" s="173"/>
      <c r="FTD67" s="173"/>
      <c r="FTE67" s="173"/>
      <c r="FTF67" s="173"/>
      <c r="FTG67" s="173"/>
      <c r="FTH67" s="173"/>
      <c r="FTI67" s="173"/>
      <c r="FTJ67" s="173"/>
      <c r="FTK67" s="173"/>
      <c r="FTL67" s="173"/>
      <c r="FTM67" s="173"/>
      <c r="FTN67" s="173"/>
      <c r="FTO67" s="173"/>
      <c r="FTP67" s="173"/>
      <c r="FTQ67" s="173"/>
      <c r="FTR67" s="173"/>
      <c r="FTS67" s="173"/>
      <c r="FTT67" s="173"/>
      <c r="FTU67" s="173"/>
      <c r="FTV67" s="173"/>
      <c r="FTW67" s="173"/>
      <c r="FTX67" s="173"/>
      <c r="FTY67" s="173"/>
      <c r="FTZ67" s="173"/>
      <c r="FUA67" s="173"/>
      <c r="FUB67" s="173"/>
      <c r="FUC67" s="173"/>
      <c r="FUD67" s="173"/>
      <c r="FUE67" s="173"/>
      <c r="FUF67" s="173"/>
      <c r="FUG67" s="173"/>
      <c r="FUH67" s="173"/>
      <c r="FUI67" s="173"/>
      <c r="FUJ67" s="173"/>
      <c r="FUK67" s="173"/>
      <c r="FUL67" s="173"/>
      <c r="FUM67" s="173"/>
      <c r="FUN67" s="173"/>
      <c r="FUO67" s="173"/>
      <c r="FUP67" s="173"/>
      <c r="FUQ67" s="173"/>
      <c r="FUR67" s="173"/>
      <c r="FUS67" s="173"/>
      <c r="FUT67" s="173"/>
      <c r="FUU67" s="173"/>
      <c r="FUV67" s="173"/>
      <c r="FUW67" s="173"/>
      <c r="FUX67" s="173"/>
      <c r="FUY67" s="173"/>
      <c r="FUZ67" s="173"/>
      <c r="FVA67" s="173"/>
      <c r="FVB67" s="173"/>
      <c r="FVC67" s="173"/>
      <c r="FVD67" s="173"/>
      <c r="FVE67" s="173"/>
      <c r="FVF67" s="173"/>
      <c r="FVG67" s="173"/>
      <c r="FVH67" s="173"/>
      <c r="FVI67" s="173"/>
      <c r="FVJ67" s="173"/>
      <c r="FVK67" s="173"/>
      <c r="FVL67" s="173"/>
      <c r="FVM67" s="173"/>
      <c r="FVN67" s="173"/>
      <c r="FVO67" s="173"/>
      <c r="FVP67" s="173"/>
      <c r="FVQ67" s="173"/>
      <c r="FVR67" s="173"/>
      <c r="FVS67" s="173"/>
      <c r="FVT67" s="173"/>
      <c r="FVU67" s="173"/>
      <c r="FVV67" s="173"/>
      <c r="FVW67" s="173"/>
      <c r="FVX67" s="173"/>
      <c r="FVY67" s="173"/>
      <c r="FVZ67" s="173"/>
      <c r="FWA67" s="173"/>
      <c r="FWB67" s="173"/>
      <c r="FWC67" s="173"/>
      <c r="FWD67" s="173"/>
      <c r="FWE67" s="173"/>
      <c r="FWF67" s="173"/>
      <c r="FWG67" s="173"/>
      <c r="FWH67" s="173"/>
      <c r="FWI67" s="173"/>
      <c r="FWJ67" s="173"/>
      <c r="FWK67" s="173"/>
      <c r="FWL67" s="173"/>
      <c r="FWM67" s="173"/>
      <c r="FWN67" s="173"/>
      <c r="FWO67" s="173"/>
      <c r="FWP67" s="173"/>
      <c r="FWQ67" s="173"/>
      <c r="FWR67" s="173"/>
      <c r="FWS67" s="173"/>
      <c r="FWT67" s="173"/>
      <c r="FWU67" s="173"/>
      <c r="FWV67" s="173"/>
      <c r="FWW67" s="173"/>
      <c r="FWX67" s="173"/>
      <c r="FWY67" s="173"/>
      <c r="FWZ67" s="173"/>
      <c r="FXA67" s="173"/>
      <c r="FXB67" s="173"/>
      <c r="FXC67" s="173"/>
      <c r="FXD67" s="173"/>
      <c r="FXE67" s="173"/>
      <c r="FXF67" s="173"/>
      <c r="FXG67" s="173"/>
      <c r="FXH67" s="173"/>
      <c r="FXI67" s="173"/>
      <c r="FXJ67" s="173"/>
      <c r="FXK67" s="173"/>
      <c r="FXL67" s="173"/>
      <c r="FXM67" s="173"/>
      <c r="FXN67" s="173"/>
      <c r="FXO67" s="173"/>
      <c r="FXP67" s="173"/>
      <c r="FXQ67" s="173"/>
      <c r="FXR67" s="173"/>
      <c r="FXS67" s="173"/>
      <c r="FXT67" s="173"/>
      <c r="FXU67" s="173"/>
      <c r="FXV67" s="173"/>
      <c r="FXW67" s="173"/>
      <c r="FXX67" s="173"/>
      <c r="FXY67" s="173"/>
      <c r="FXZ67" s="173"/>
      <c r="FYA67" s="173"/>
      <c r="FYB67" s="173"/>
      <c r="FYC67" s="173"/>
      <c r="FYD67" s="173"/>
      <c r="FYE67" s="173"/>
      <c r="FYF67" s="173"/>
      <c r="FYG67" s="173"/>
      <c r="FYH67" s="173"/>
      <c r="FYI67" s="173"/>
      <c r="FYJ67" s="173"/>
      <c r="FYK67" s="173"/>
      <c r="FYL67" s="173"/>
      <c r="FYM67" s="173"/>
      <c r="FYN67" s="173"/>
      <c r="FYO67" s="173"/>
      <c r="FYP67" s="173"/>
      <c r="FYQ67" s="173"/>
      <c r="FYR67" s="173"/>
      <c r="FYS67" s="173"/>
      <c r="FYT67" s="173"/>
      <c r="FYU67" s="173"/>
      <c r="FYV67" s="173"/>
      <c r="FYW67" s="173"/>
      <c r="FYX67" s="173"/>
      <c r="FYY67" s="173"/>
      <c r="FYZ67" s="173"/>
      <c r="FZA67" s="173"/>
      <c r="FZB67" s="173"/>
      <c r="FZC67" s="173"/>
      <c r="FZD67" s="173"/>
      <c r="FZE67" s="173"/>
      <c r="FZF67" s="173"/>
      <c r="FZG67" s="173"/>
      <c r="FZH67" s="173"/>
      <c r="FZI67" s="173"/>
      <c r="FZJ67" s="173"/>
      <c r="FZK67" s="173"/>
      <c r="FZL67" s="173"/>
      <c r="FZM67" s="173"/>
      <c r="FZN67" s="173"/>
      <c r="FZO67" s="173"/>
      <c r="FZP67" s="173"/>
      <c r="FZQ67" s="173"/>
      <c r="FZR67" s="173"/>
      <c r="FZS67" s="173"/>
      <c r="FZT67" s="173"/>
      <c r="FZU67" s="173"/>
      <c r="FZV67" s="173"/>
      <c r="FZW67" s="173"/>
      <c r="FZX67" s="173"/>
      <c r="FZY67" s="173"/>
      <c r="FZZ67" s="173"/>
      <c r="GAA67" s="173"/>
      <c r="GAB67" s="173"/>
      <c r="GAC67" s="173"/>
      <c r="GAD67" s="173"/>
      <c r="GAE67" s="173"/>
      <c r="GAF67" s="173"/>
      <c r="GAG67" s="173"/>
      <c r="GAH67" s="173"/>
      <c r="GAI67" s="173"/>
      <c r="GAJ67" s="173"/>
      <c r="GAK67" s="173"/>
      <c r="GAL67" s="173"/>
      <c r="GAM67" s="173"/>
      <c r="GAN67" s="173"/>
      <c r="GAO67" s="173"/>
      <c r="GAP67" s="173"/>
      <c r="GAQ67" s="173"/>
      <c r="GAR67" s="173"/>
      <c r="GAS67" s="173"/>
      <c r="GAT67" s="173"/>
      <c r="GAU67" s="173"/>
      <c r="GAV67" s="173"/>
      <c r="GAW67" s="173"/>
      <c r="GAX67" s="173"/>
      <c r="GAY67" s="173"/>
      <c r="GAZ67" s="173"/>
      <c r="GBA67" s="173"/>
      <c r="GBB67" s="173"/>
      <c r="GBC67" s="173"/>
      <c r="GBD67" s="173"/>
      <c r="GBE67" s="173"/>
      <c r="GBF67" s="173"/>
      <c r="GBG67" s="173"/>
      <c r="GBH67" s="173"/>
      <c r="GBI67" s="173"/>
      <c r="GBJ67" s="173"/>
      <c r="GBK67" s="173"/>
      <c r="GBL67" s="173"/>
      <c r="GBM67" s="173"/>
      <c r="GBN67" s="173"/>
      <c r="GBO67" s="173"/>
      <c r="GBP67" s="173"/>
      <c r="GBQ67" s="173"/>
      <c r="GBR67" s="173"/>
      <c r="GBS67" s="173"/>
      <c r="GBT67" s="173"/>
      <c r="GBU67" s="173"/>
      <c r="GBV67" s="173"/>
      <c r="GBW67" s="173"/>
      <c r="GBX67" s="173"/>
      <c r="GBY67" s="173"/>
      <c r="GBZ67" s="173"/>
      <c r="GCA67" s="173"/>
      <c r="GCB67" s="173"/>
      <c r="GCC67" s="173"/>
      <c r="GCD67" s="173"/>
      <c r="GCE67" s="173"/>
      <c r="GCF67" s="173"/>
      <c r="GCG67" s="173"/>
      <c r="GCH67" s="173"/>
      <c r="GCI67" s="173"/>
      <c r="GCJ67" s="173"/>
      <c r="GCK67" s="173"/>
      <c r="GCL67" s="173"/>
      <c r="GCM67" s="173"/>
      <c r="GCN67" s="173"/>
      <c r="GCO67" s="173"/>
      <c r="GCP67" s="173"/>
      <c r="GCQ67" s="173"/>
      <c r="GCR67" s="173"/>
      <c r="GCS67" s="173"/>
      <c r="GCT67" s="173"/>
      <c r="GCU67" s="173"/>
      <c r="GCV67" s="173"/>
      <c r="GCW67" s="173"/>
      <c r="GCX67" s="173"/>
      <c r="GCY67" s="173"/>
      <c r="GCZ67" s="173"/>
      <c r="GDA67" s="173"/>
      <c r="GDB67" s="173"/>
      <c r="GDC67" s="173"/>
      <c r="GDD67" s="173"/>
      <c r="GDE67" s="173"/>
      <c r="GDF67" s="173"/>
      <c r="GDG67" s="173"/>
      <c r="GDH67" s="173"/>
      <c r="GDI67" s="173"/>
      <c r="GDJ67" s="173"/>
      <c r="GDK67" s="173"/>
      <c r="GDL67" s="173"/>
      <c r="GDM67" s="173"/>
      <c r="GDN67" s="173"/>
      <c r="GDO67" s="173"/>
      <c r="GDP67" s="173"/>
      <c r="GDQ67" s="173"/>
      <c r="GDR67" s="173"/>
      <c r="GDS67" s="173"/>
      <c r="GDT67" s="173"/>
      <c r="GDU67" s="173"/>
      <c r="GDV67" s="173"/>
      <c r="GDW67" s="173"/>
      <c r="GDX67" s="173"/>
      <c r="GDY67" s="173"/>
      <c r="GDZ67" s="173"/>
      <c r="GEA67" s="173"/>
      <c r="GEB67" s="173"/>
      <c r="GEC67" s="173"/>
      <c r="GED67" s="173"/>
      <c r="GEE67" s="173"/>
      <c r="GEF67" s="173"/>
      <c r="GEG67" s="173"/>
      <c r="GEH67" s="173"/>
      <c r="GEI67" s="173"/>
      <c r="GEJ67" s="173"/>
      <c r="GEK67" s="173"/>
      <c r="GEL67" s="173"/>
      <c r="GEM67" s="173"/>
      <c r="GEN67" s="173"/>
      <c r="GEO67" s="173"/>
      <c r="GEP67" s="173"/>
      <c r="GEQ67" s="173"/>
      <c r="GER67" s="173"/>
      <c r="GES67" s="173"/>
      <c r="GET67" s="173"/>
      <c r="GEU67" s="173"/>
      <c r="GEV67" s="173"/>
      <c r="GEW67" s="173"/>
      <c r="GEX67" s="173"/>
      <c r="GEY67" s="173"/>
      <c r="GEZ67" s="173"/>
      <c r="GFA67" s="173"/>
      <c r="GFB67" s="173"/>
      <c r="GFC67" s="173"/>
      <c r="GFD67" s="173"/>
      <c r="GFE67" s="173"/>
      <c r="GFF67" s="173"/>
      <c r="GFG67" s="173"/>
      <c r="GFH67" s="173"/>
      <c r="GFI67" s="173"/>
      <c r="GFJ67" s="173"/>
      <c r="GFK67" s="173"/>
      <c r="GFL67" s="173"/>
      <c r="GFM67" s="173"/>
      <c r="GFN67" s="173"/>
      <c r="GFO67" s="173"/>
      <c r="GFP67" s="173"/>
      <c r="GFQ67" s="173"/>
      <c r="GFR67" s="173"/>
      <c r="GFS67" s="173"/>
      <c r="GFT67" s="173"/>
      <c r="GFU67" s="173"/>
      <c r="GFV67" s="173"/>
      <c r="GFW67" s="173"/>
      <c r="GFX67" s="173"/>
      <c r="GFY67" s="173"/>
      <c r="GFZ67" s="173"/>
      <c r="GGA67" s="173"/>
      <c r="GGB67" s="173"/>
      <c r="GGC67" s="173"/>
      <c r="GGD67" s="173"/>
      <c r="GGE67" s="173"/>
      <c r="GGF67" s="173"/>
      <c r="GGG67" s="173"/>
      <c r="GGH67" s="173"/>
      <c r="GGI67" s="173"/>
      <c r="GGJ67" s="173"/>
      <c r="GGK67" s="173"/>
      <c r="GGL67" s="173"/>
      <c r="GGM67" s="173"/>
      <c r="GGN67" s="173"/>
      <c r="GGO67" s="173"/>
      <c r="GGP67" s="173"/>
      <c r="GGQ67" s="173"/>
      <c r="GGR67" s="173"/>
      <c r="GGS67" s="173"/>
      <c r="GGT67" s="173"/>
      <c r="GGU67" s="173"/>
      <c r="GGV67" s="173"/>
      <c r="GGW67" s="173"/>
      <c r="GGX67" s="173"/>
      <c r="GGY67" s="173"/>
      <c r="GGZ67" s="173"/>
      <c r="GHA67" s="173"/>
      <c r="GHB67" s="173"/>
      <c r="GHC67" s="173"/>
      <c r="GHD67" s="173"/>
      <c r="GHE67" s="173"/>
      <c r="GHF67" s="173"/>
      <c r="GHG67" s="173"/>
      <c r="GHH67" s="173"/>
      <c r="GHI67" s="173"/>
      <c r="GHJ67" s="173"/>
      <c r="GHK67" s="173"/>
      <c r="GHL67" s="173"/>
      <c r="GHM67" s="173"/>
      <c r="GHN67" s="173"/>
      <c r="GHO67" s="173"/>
      <c r="GHP67" s="173"/>
      <c r="GHQ67" s="173"/>
      <c r="GHR67" s="173"/>
      <c r="GHS67" s="173"/>
      <c r="GHT67" s="173"/>
      <c r="GHU67" s="173"/>
      <c r="GHV67" s="173"/>
      <c r="GHW67" s="173"/>
      <c r="GHX67" s="173"/>
      <c r="GHY67" s="173"/>
      <c r="GHZ67" s="173"/>
      <c r="GIA67" s="173"/>
      <c r="GIB67" s="173"/>
      <c r="GIC67" s="173"/>
      <c r="GID67" s="173"/>
      <c r="GIE67" s="173"/>
      <c r="GIF67" s="173"/>
      <c r="GIG67" s="173"/>
      <c r="GIH67" s="173"/>
      <c r="GII67" s="173"/>
      <c r="GIJ67" s="173"/>
      <c r="GIK67" s="173"/>
      <c r="GIL67" s="173"/>
      <c r="GIM67" s="173"/>
      <c r="GIN67" s="173"/>
      <c r="GIO67" s="173"/>
      <c r="GIP67" s="173"/>
      <c r="GIQ67" s="173"/>
      <c r="GIR67" s="173"/>
      <c r="GIS67" s="173"/>
      <c r="GIT67" s="173"/>
      <c r="GIU67" s="173"/>
      <c r="GIV67" s="173"/>
      <c r="GIW67" s="173"/>
      <c r="GIX67" s="173"/>
      <c r="GIY67" s="173"/>
      <c r="GIZ67" s="173"/>
      <c r="GJA67" s="173"/>
      <c r="GJB67" s="173"/>
      <c r="GJC67" s="173"/>
      <c r="GJD67" s="173"/>
      <c r="GJE67" s="173"/>
      <c r="GJF67" s="173"/>
      <c r="GJG67" s="173"/>
      <c r="GJH67" s="173"/>
      <c r="GJI67" s="173"/>
      <c r="GJJ67" s="173"/>
      <c r="GJK67" s="173"/>
      <c r="GJL67" s="173"/>
      <c r="GJM67" s="173"/>
      <c r="GJN67" s="173"/>
      <c r="GJO67" s="173"/>
      <c r="GJP67" s="173"/>
      <c r="GJQ67" s="173"/>
      <c r="GJR67" s="173"/>
      <c r="GJS67" s="173"/>
      <c r="GJT67" s="173"/>
      <c r="GJU67" s="173"/>
      <c r="GJV67" s="173"/>
      <c r="GJW67" s="173"/>
      <c r="GJX67" s="173"/>
      <c r="GJY67" s="173"/>
      <c r="GJZ67" s="173"/>
      <c r="GKA67" s="173"/>
      <c r="GKB67" s="173"/>
      <c r="GKC67" s="173"/>
      <c r="GKD67" s="173"/>
      <c r="GKE67" s="173"/>
      <c r="GKF67" s="173"/>
      <c r="GKG67" s="173"/>
      <c r="GKH67" s="173"/>
      <c r="GKI67" s="173"/>
      <c r="GKJ67" s="173"/>
      <c r="GKK67" s="173"/>
      <c r="GKL67" s="173"/>
      <c r="GKM67" s="173"/>
      <c r="GKN67" s="173"/>
      <c r="GKO67" s="173"/>
      <c r="GKP67" s="173"/>
      <c r="GKQ67" s="173"/>
      <c r="GKR67" s="173"/>
      <c r="GKS67" s="173"/>
      <c r="GKT67" s="173"/>
      <c r="GKU67" s="173"/>
      <c r="GKV67" s="173"/>
      <c r="GKW67" s="173"/>
      <c r="GKX67" s="173"/>
      <c r="GKY67" s="173"/>
      <c r="GKZ67" s="173"/>
      <c r="GLA67" s="173"/>
      <c r="GLB67" s="173"/>
      <c r="GLC67" s="173"/>
      <c r="GLD67" s="173"/>
      <c r="GLE67" s="173"/>
      <c r="GLF67" s="173"/>
      <c r="GLG67" s="173"/>
      <c r="GLH67" s="173"/>
      <c r="GLI67" s="173"/>
      <c r="GLJ67" s="173"/>
      <c r="GLK67" s="173"/>
      <c r="GLL67" s="173"/>
      <c r="GLM67" s="173"/>
      <c r="GLN67" s="173"/>
      <c r="GLO67" s="173"/>
      <c r="GLP67" s="173"/>
      <c r="GLQ67" s="173"/>
      <c r="GLR67" s="173"/>
      <c r="GLS67" s="173"/>
      <c r="GLT67" s="173"/>
      <c r="GLU67" s="173"/>
      <c r="GLV67" s="173"/>
      <c r="GLW67" s="173"/>
      <c r="GLX67" s="173"/>
      <c r="GLY67" s="173"/>
      <c r="GLZ67" s="173"/>
      <c r="GMA67" s="173"/>
      <c r="GMB67" s="173"/>
      <c r="GMC67" s="173"/>
      <c r="GMD67" s="173"/>
      <c r="GME67" s="173"/>
      <c r="GMF67" s="173"/>
      <c r="GMG67" s="173"/>
      <c r="GMH67" s="173"/>
      <c r="GMI67" s="173"/>
      <c r="GMJ67" s="173"/>
      <c r="GMK67" s="173"/>
      <c r="GML67" s="173"/>
      <c r="GMM67" s="173"/>
      <c r="GMN67" s="173"/>
      <c r="GMO67" s="173"/>
      <c r="GMP67" s="173"/>
      <c r="GMQ67" s="173"/>
      <c r="GMR67" s="173"/>
      <c r="GMS67" s="173"/>
      <c r="GMT67" s="173"/>
      <c r="GMU67" s="173"/>
      <c r="GMV67" s="173"/>
      <c r="GMW67" s="173"/>
      <c r="GMX67" s="173"/>
      <c r="GMY67" s="173"/>
      <c r="GMZ67" s="173"/>
      <c r="GNA67" s="173"/>
      <c r="GNB67" s="173"/>
      <c r="GNC67" s="173"/>
      <c r="GND67" s="173"/>
      <c r="GNE67" s="173"/>
      <c r="GNF67" s="173"/>
      <c r="GNG67" s="173"/>
      <c r="GNH67" s="173"/>
      <c r="GNI67" s="173"/>
      <c r="GNJ67" s="173"/>
      <c r="GNK67" s="173"/>
      <c r="GNL67" s="173"/>
      <c r="GNM67" s="173"/>
      <c r="GNN67" s="173"/>
      <c r="GNO67" s="173"/>
      <c r="GNP67" s="173"/>
      <c r="GNQ67" s="173"/>
      <c r="GNR67" s="173"/>
      <c r="GNS67" s="173"/>
      <c r="GNT67" s="173"/>
      <c r="GNU67" s="173"/>
      <c r="GNV67" s="173"/>
      <c r="GNW67" s="173"/>
      <c r="GNX67" s="173"/>
      <c r="GNY67" s="173"/>
      <c r="GNZ67" s="173"/>
      <c r="GOA67" s="173"/>
      <c r="GOB67" s="173"/>
      <c r="GOC67" s="173"/>
      <c r="GOD67" s="173"/>
      <c r="GOE67" s="173"/>
      <c r="GOF67" s="173"/>
      <c r="GOG67" s="173"/>
      <c r="GOH67" s="173"/>
      <c r="GOI67" s="173"/>
      <c r="GOJ67" s="173"/>
      <c r="GOK67" s="173"/>
      <c r="GOL67" s="173"/>
      <c r="GOM67" s="173"/>
      <c r="GON67" s="173"/>
      <c r="GOO67" s="173"/>
      <c r="GOP67" s="173"/>
      <c r="GOQ67" s="173"/>
      <c r="GOR67" s="173"/>
      <c r="GOS67" s="173"/>
      <c r="GOT67" s="173"/>
      <c r="GOU67" s="173"/>
      <c r="GOV67" s="173"/>
      <c r="GOW67" s="173"/>
      <c r="GOX67" s="173"/>
      <c r="GOY67" s="173"/>
      <c r="GOZ67" s="173"/>
      <c r="GPA67" s="173"/>
      <c r="GPB67" s="173"/>
      <c r="GPC67" s="173"/>
      <c r="GPD67" s="173"/>
      <c r="GPE67" s="173"/>
      <c r="GPF67" s="173"/>
      <c r="GPG67" s="173"/>
      <c r="GPH67" s="173"/>
      <c r="GPI67" s="173"/>
      <c r="GPJ67" s="173"/>
      <c r="GPK67" s="173"/>
      <c r="GPL67" s="173"/>
      <c r="GPM67" s="173"/>
      <c r="GPN67" s="173"/>
      <c r="GPO67" s="173"/>
      <c r="GPP67" s="173"/>
      <c r="GPQ67" s="173"/>
      <c r="GPR67" s="173"/>
      <c r="GPS67" s="173"/>
      <c r="GPT67" s="173"/>
      <c r="GPU67" s="173"/>
      <c r="GPV67" s="173"/>
      <c r="GPW67" s="173"/>
      <c r="GPX67" s="173"/>
      <c r="GPY67" s="173"/>
      <c r="GPZ67" s="173"/>
      <c r="GQA67" s="173"/>
      <c r="GQB67" s="173"/>
      <c r="GQC67" s="173"/>
      <c r="GQD67" s="173"/>
      <c r="GQE67" s="173"/>
      <c r="GQF67" s="173"/>
      <c r="GQG67" s="173"/>
      <c r="GQH67" s="173"/>
      <c r="GQI67" s="173"/>
      <c r="GQJ67" s="173"/>
      <c r="GQK67" s="173"/>
      <c r="GQL67" s="173"/>
      <c r="GQM67" s="173"/>
      <c r="GQN67" s="173"/>
      <c r="GQO67" s="173"/>
      <c r="GQP67" s="173"/>
      <c r="GQQ67" s="173"/>
      <c r="GQR67" s="173"/>
      <c r="GQS67" s="173"/>
      <c r="GQT67" s="173"/>
      <c r="GQU67" s="173"/>
      <c r="GQV67" s="173"/>
      <c r="GQW67" s="173"/>
      <c r="GQX67" s="173"/>
      <c r="GQY67" s="173"/>
      <c r="GQZ67" s="173"/>
      <c r="GRA67" s="173"/>
      <c r="GRB67" s="173"/>
      <c r="GRC67" s="173"/>
      <c r="GRD67" s="173"/>
      <c r="GRE67" s="173"/>
      <c r="GRF67" s="173"/>
      <c r="GRG67" s="173"/>
      <c r="GRH67" s="173"/>
      <c r="GRI67" s="173"/>
      <c r="GRJ67" s="173"/>
      <c r="GRK67" s="173"/>
      <c r="GRL67" s="173"/>
      <c r="GRM67" s="173"/>
      <c r="GRN67" s="173"/>
      <c r="GRO67" s="173"/>
      <c r="GRP67" s="173"/>
      <c r="GRQ67" s="173"/>
      <c r="GRR67" s="173"/>
      <c r="GRS67" s="173"/>
      <c r="GRT67" s="173"/>
      <c r="GRU67" s="173"/>
      <c r="GRV67" s="173"/>
      <c r="GRW67" s="173"/>
      <c r="GRX67" s="173"/>
      <c r="GRY67" s="173"/>
      <c r="GRZ67" s="173"/>
      <c r="GSA67" s="173"/>
      <c r="GSB67" s="173"/>
      <c r="GSC67" s="173"/>
      <c r="GSD67" s="173"/>
      <c r="GSE67" s="173"/>
      <c r="GSF67" s="173"/>
      <c r="GSG67" s="173"/>
      <c r="GSH67" s="173"/>
      <c r="GSI67" s="173"/>
      <c r="GSJ67" s="173"/>
      <c r="GSK67" s="173"/>
      <c r="GSL67" s="173"/>
      <c r="GSM67" s="173"/>
      <c r="GSN67" s="173"/>
      <c r="GSO67" s="173"/>
      <c r="GSP67" s="173"/>
      <c r="GSQ67" s="173"/>
      <c r="GSR67" s="173"/>
      <c r="GSS67" s="173"/>
      <c r="GST67" s="173"/>
      <c r="GSU67" s="173"/>
      <c r="GSV67" s="173"/>
      <c r="GSW67" s="173"/>
      <c r="GSX67" s="173"/>
      <c r="GSY67" s="173"/>
      <c r="GSZ67" s="173"/>
      <c r="GTA67" s="173"/>
      <c r="GTB67" s="173"/>
      <c r="GTC67" s="173"/>
      <c r="GTD67" s="173"/>
      <c r="GTE67" s="173"/>
      <c r="GTF67" s="173"/>
      <c r="GTG67" s="173"/>
      <c r="GTH67" s="173"/>
      <c r="GTI67" s="173"/>
      <c r="GTJ67" s="173"/>
      <c r="GTK67" s="173"/>
      <c r="GTL67" s="173"/>
      <c r="GTM67" s="173"/>
      <c r="GTN67" s="173"/>
      <c r="GTO67" s="173"/>
      <c r="GTP67" s="173"/>
      <c r="GTQ67" s="173"/>
      <c r="GTR67" s="173"/>
      <c r="GTS67" s="173"/>
      <c r="GTT67" s="173"/>
      <c r="GTU67" s="173"/>
      <c r="GTV67" s="173"/>
      <c r="GTW67" s="173"/>
      <c r="GTX67" s="173"/>
      <c r="GTY67" s="173"/>
      <c r="GTZ67" s="173"/>
      <c r="GUA67" s="173"/>
      <c r="GUB67" s="173"/>
      <c r="GUC67" s="173"/>
      <c r="GUD67" s="173"/>
      <c r="GUE67" s="173"/>
      <c r="GUF67" s="173"/>
      <c r="GUG67" s="173"/>
      <c r="GUH67" s="173"/>
      <c r="GUI67" s="173"/>
      <c r="GUJ67" s="173"/>
      <c r="GUK67" s="173"/>
      <c r="GUL67" s="173"/>
      <c r="GUM67" s="173"/>
      <c r="GUN67" s="173"/>
      <c r="GUO67" s="173"/>
      <c r="GUP67" s="173"/>
      <c r="GUQ67" s="173"/>
      <c r="GUR67" s="173"/>
      <c r="GUS67" s="173"/>
      <c r="GUT67" s="173"/>
      <c r="GUU67" s="173"/>
      <c r="GUV67" s="173"/>
      <c r="GUW67" s="173"/>
      <c r="GUX67" s="173"/>
      <c r="GUY67" s="173"/>
      <c r="GUZ67" s="173"/>
      <c r="GVA67" s="173"/>
      <c r="GVB67" s="173"/>
      <c r="GVC67" s="173"/>
      <c r="GVD67" s="173"/>
      <c r="GVE67" s="173"/>
      <c r="GVF67" s="173"/>
      <c r="GVG67" s="173"/>
      <c r="GVH67" s="173"/>
      <c r="GVI67" s="173"/>
      <c r="GVJ67" s="173"/>
      <c r="GVK67" s="173"/>
      <c r="GVL67" s="173"/>
      <c r="GVM67" s="173"/>
      <c r="GVN67" s="173"/>
      <c r="GVO67" s="173"/>
      <c r="GVP67" s="173"/>
      <c r="GVQ67" s="173"/>
      <c r="GVR67" s="173"/>
      <c r="GVS67" s="173"/>
      <c r="GVT67" s="173"/>
      <c r="GVU67" s="173"/>
      <c r="GVV67" s="173"/>
      <c r="GVW67" s="173"/>
      <c r="GVX67" s="173"/>
      <c r="GVY67" s="173"/>
      <c r="GVZ67" s="173"/>
      <c r="GWA67" s="173"/>
      <c r="GWB67" s="173"/>
      <c r="GWC67" s="173"/>
      <c r="GWD67" s="173"/>
      <c r="GWE67" s="173"/>
      <c r="GWF67" s="173"/>
      <c r="GWG67" s="173"/>
      <c r="GWH67" s="173"/>
      <c r="GWI67" s="173"/>
      <c r="GWJ67" s="173"/>
      <c r="GWK67" s="173"/>
      <c r="GWL67" s="173"/>
      <c r="GWM67" s="173"/>
      <c r="GWN67" s="173"/>
      <c r="GWO67" s="173"/>
      <c r="GWP67" s="173"/>
      <c r="GWQ67" s="173"/>
      <c r="GWR67" s="173"/>
      <c r="GWS67" s="173"/>
      <c r="GWT67" s="173"/>
      <c r="GWU67" s="173"/>
      <c r="GWV67" s="173"/>
      <c r="GWW67" s="173"/>
      <c r="GWX67" s="173"/>
      <c r="GWY67" s="173"/>
      <c r="GWZ67" s="173"/>
      <c r="GXA67" s="173"/>
      <c r="GXB67" s="173"/>
      <c r="GXC67" s="173"/>
      <c r="GXD67" s="173"/>
      <c r="GXE67" s="173"/>
      <c r="GXF67" s="173"/>
      <c r="GXG67" s="173"/>
      <c r="GXH67" s="173"/>
      <c r="GXI67" s="173"/>
      <c r="GXJ67" s="173"/>
      <c r="GXK67" s="173"/>
      <c r="GXL67" s="173"/>
      <c r="GXM67" s="173"/>
      <c r="GXN67" s="173"/>
      <c r="GXO67" s="173"/>
      <c r="GXP67" s="173"/>
      <c r="GXQ67" s="173"/>
      <c r="GXR67" s="173"/>
      <c r="GXS67" s="173"/>
      <c r="GXT67" s="173"/>
      <c r="GXU67" s="173"/>
      <c r="GXV67" s="173"/>
      <c r="GXW67" s="173"/>
      <c r="GXX67" s="173"/>
      <c r="GXY67" s="173"/>
      <c r="GXZ67" s="173"/>
      <c r="GYA67" s="173"/>
      <c r="GYB67" s="173"/>
      <c r="GYC67" s="173"/>
      <c r="GYD67" s="173"/>
      <c r="GYE67" s="173"/>
      <c r="GYF67" s="173"/>
      <c r="GYG67" s="173"/>
      <c r="GYH67" s="173"/>
      <c r="GYI67" s="173"/>
      <c r="GYJ67" s="173"/>
      <c r="GYK67" s="173"/>
      <c r="GYL67" s="173"/>
      <c r="GYM67" s="173"/>
      <c r="GYN67" s="173"/>
      <c r="GYO67" s="173"/>
      <c r="GYP67" s="173"/>
      <c r="GYQ67" s="173"/>
      <c r="GYR67" s="173"/>
      <c r="GYS67" s="173"/>
      <c r="GYT67" s="173"/>
      <c r="GYU67" s="173"/>
      <c r="GYV67" s="173"/>
      <c r="GYW67" s="173"/>
      <c r="GYX67" s="173"/>
      <c r="GYY67" s="173"/>
      <c r="GYZ67" s="173"/>
      <c r="GZA67" s="173"/>
      <c r="GZB67" s="173"/>
      <c r="GZC67" s="173"/>
      <c r="GZD67" s="173"/>
      <c r="GZE67" s="173"/>
      <c r="GZF67" s="173"/>
      <c r="GZG67" s="173"/>
      <c r="GZH67" s="173"/>
      <c r="GZI67" s="173"/>
      <c r="GZJ67" s="173"/>
      <c r="GZK67" s="173"/>
      <c r="GZL67" s="173"/>
      <c r="GZM67" s="173"/>
      <c r="GZN67" s="173"/>
      <c r="GZO67" s="173"/>
      <c r="GZP67" s="173"/>
      <c r="GZQ67" s="173"/>
      <c r="GZR67" s="173"/>
      <c r="GZS67" s="173"/>
      <c r="GZT67" s="173"/>
      <c r="GZU67" s="173"/>
      <c r="GZV67" s="173"/>
      <c r="GZW67" s="173"/>
      <c r="GZX67" s="173"/>
      <c r="GZY67" s="173"/>
      <c r="GZZ67" s="173"/>
      <c r="HAA67" s="173"/>
      <c r="HAB67" s="173"/>
      <c r="HAC67" s="173"/>
      <c r="HAD67" s="173"/>
      <c r="HAE67" s="173"/>
      <c r="HAF67" s="173"/>
      <c r="HAG67" s="173"/>
      <c r="HAH67" s="173"/>
      <c r="HAI67" s="173"/>
      <c r="HAJ67" s="173"/>
      <c r="HAK67" s="173"/>
      <c r="HAL67" s="173"/>
      <c r="HAM67" s="173"/>
      <c r="HAN67" s="173"/>
      <c r="HAO67" s="173"/>
      <c r="HAP67" s="173"/>
      <c r="HAQ67" s="173"/>
      <c r="HAR67" s="173"/>
      <c r="HAS67" s="173"/>
      <c r="HAT67" s="173"/>
      <c r="HAU67" s="173"/>
      <c r="HAV67" s="173"/>
      <c r="HAW67" s="173"/>
      <c r="HAX67" s="173"/>
      <c r="HAY67" s="173"/>
      <c r="HAZ67" s="173"/>
      <c r="HBA67" s="173"/>
      <c r="HBB67" s="173"/>
      <c r="HBC67" s="173"/>
      <c r="HBD67" s="173"/>
      <c r="HBE67" s="173"/>
      <c r="HBF67" s="173"/>
      <c r="HBG67" s="173"/>
      <c r="HBH67" s="173"/>
      <c r="HBI67" s="173"/>
      <c r="HBJ67" s="173"/>
      <c r="HBK67" s="173"/>
      <c r="HBL67" s="173"/>
      <c r="HBM67" s="173"/>
      <c r="HBN67" s="173"/>
      <c r="HBO67" s="173"/>
      <c r="HBP67" s="173"/>
      <c r="HBQ67" s="173"/>
      <c r="HBR67" s="173"/>
      <c r="HBS67" s="173"/>
      <c r="HBT67" s="173"/>
      <c r="HBU67" s="173"/>
      <c r="HBV67" s="173"/>
      <c r="HBW67" s="173"/>
      <c r="HBX67" s="173"/>
      <c r="HBY67" s="173"/>
      <c r="HBZ67" s="173"/>
      <c r="HCA67" s="173"/>
      <c r="HCB67" s="173"/>
      <c r="HCC67" s="173"/>
      <c r="HCD67" s="173"/>
      <c r="HCE67" s="173"/>
      <c r="HCF67" s="173"/>
      <c r="HCG67" s="173"/>
      <c r="HCH67" s="173"/>
      <c r="HCI67" s="173"/>
      <c r="HCJ67" s="173"/>
      <c r="HCK67" s="173"/>
      <c r="HCL67" s="173"/>
      <c r="HCM67" s="173"/>
      <c r="HCN67" s="173"/>
      <c r="HCO67" s="173"/>
      <c r="HCP67" s="173"/>
      <c r="HCQ67" s="173"/>
      <c r="HCR67" s="173"/>
      <c r="HCS67" s="173"/>
      <c r="HCT67" s="173"/>
      <c r="HCU67" s="173"/>
      <c r="HCV67" s="173"/>
      <c r="HCW67" s="173"/>
      <c r="HCX67" s="173"/>
      <c r="HCY67" s="173"/>
      <c r="HCZ67" s="173"/>
      <c r="HDA67" s="173"/>
      <c r="HDB67" s="173"/>
      <c r="HDC67" s="173"/>
      <c r="HDD67" s="173"/>
      <c r="HDE67" s="173"/>
      <c r="HDF67" s="173"/>
      <c r="HDG67" s="173"/>
      <c r="HDH67" s="173"/>
      <c r="HDI67" s="173"/>
      <c r="HDJ67" s="173"/>
      <c r="HDK67" s="173"/>
      <c r="HDL67" s="173"/>
      <c r="HDM67" s="173"/>
      <c r="HDN67" s="173"/>
      <c r="HDO67" s="173"/>
      <c r="HDP67" s="173"/>
      <c r="HDQ67" s="173"/>
      <c r="HDR67" s="173"/>
      <c r="HDS67" s="173"/>
      <c r="HDT67" s="173"/>
      <c r="HDU67" s="173"/>
      <c r="HDV67" s="173"/>
      <c r="HDW67" s="173"/>
      <c r="HDX67" s="173"/>
      <c r="HDY67" s="173"/>
      <c r="HDZ67" s="173"/>
      <c r="HEA67" s="173"/>
      <c r="HEB67" s="173"/>
      <c r="HEC67" s="173"/>
      <c r="HED67" s="173"/>
      <c r="HEE67" s="173"/>
      <c r="HEF67" s="173"/>
      <c r="HEG67" s="173"/>
      <c r="HEH67" s="173"/>
      <c r="HEI67" s="173"/>
      <c r="HEJ67" s="173"/>
      <c r="HEK67" s="173"/>
      <c r="HEL67" s="173"/>
      <c r="HEM67" s="173"/>
      <c r="HEN67" s="173"/>
      <c r="HEO67" s="173"/>
      <c r="HEP67" s="173"/>
      <c r="HEQ67" s="173"/>
      <c r="HER67" s="173"/>
      <c r="HES67" s="173"/>
      <c r="HET67" s="173"/>
      <c r="HEU67" s="173"/>
      <c r="HEV67" s="173"/>
      <c r="HEW67" s="173"/>
      <c r="HEX67" s="173"/>
      <c r="HEY67" s="173"/>
      <c r="HEZ67" s="173"/>
      <c r="HFA67" s="173"/>
      <c r="HFB67" s="173"/>
      <c r="HFC67" s="173"/>
      <c r="HFD67" s="173"/>
      <c r="HFE67" s="173"/>
      <c r="HFF67" s="173"/>
      <c r="HFG67" s="173"/>
      <c r="HFH67" s="173"/>
      <c r="HFI67" s="173"/>
      <c r="HFJ67" s="173"/>
      <c r="HFK67" s="173"/>
      <c r="HFL67" s="173"/>
      <c r="HFM67" s="173"/>
      <c r="HFN67" s="173"/>
      <c r="HFO67" s="173"/>
      <c r="HFP67" s="173"/>
      <c r="HFQ67" s="173"/>
      <c r="HFR67" s="173"/>
      <c r="HFS67" s="173"/>
      <c r="HFT67" s="173"/>
      <c r="HFU67" s="173"/>
      <c r="HFV67" s="173"/>
      <c r="HFW67" s="173"/>
      <c r="HFX67" s="173"/>
      <c r="HFY67" s="173"/>
      <c r="HFZ67" s="173"/>
      <c r="HGA67" s="173"/>
      <c r="HGB67" s="173"/>
      <c r="HGC67" s="173"/>
      <c r="HGD67" s="173"/>
      <c r="HGE67" s="173"/>
      <c r="HGF67" s="173"/>
      <c r="HGG67" s="173"/>
      <c r="HGH67" s="173"/>
      <c r="HGI67" s="173"/>
      <c r="HGJ67" s="173"/>
      <c r="HGK67" s="173"/>
      <c r="HGL67" s="173"/>
      <c r="HGM67" s="173"/>
      <c r="HGN67" s="173"/>
      <c r="HGO67" s="173"/>
      <c r="HGP67" s="173"/>
      <c r="HGQ67" s="173"/>
      <c r="HGR67" s="173"/>
      <c r="HGS67" s="173"/>
      <c r="HGT67" s="173"/>
      <c r="HGU67" s="173"/>
      <c r="HGV67" s="173"/>
      <c r="HGW67" s="173"/>
      <c r="HGX67" s="173"/>
      <c r="HGY67" s="173"/>
      <c r="HGZ67" s="173"/>
      <c r="HHA67" s="173"/>
      <c r="HHB67" s="173"/>
      <c r="HHC67" s="173"/>
      <c r="HHD67" s="173"/>
      <c r="HHE67" s="173"/>
      <c r="HHF67" s="173"/>
      <c r="HHG67" s="173"/>
      <c r="HHH67" s="173"/>
      <c r="HHI67" s="173"/>
      <c r="HHJ67" s="173"/>
      <c r="HHK67" s="173"/>
      <c r="HHL67" s="173"/>
      <c r="HHM67" s="173"/>
      <c r="HHN67" s="173"/>
      <c r="HHO67" s="173"/>
      <c r="HHP67" s="173"/>
      <c r="HHQ67" s="173"/>
      <c r="HHR67" s="173"/>
      <c r="HHS67" s="173"/>
      <c r="HHT67" s="173"/>
      <c r="HHU67" s="173"/>
      <c r="HHV67" s="173"/>
      <c r="HHW67" s="173"/>
      <c r="HHX67" s="173"/>
      <c r="HHY67" s="173"/>
      <c r="HHZ67" s="173"/>
      <c r="HIA67" s="173"/>
      <c r="HIB67" s="173"/>
      <c r="HIC67" s="173"/>
      <c r="HID67" s="173"/>
      <c r="HIE67" s="173"/>
      <c r="HIF67" s="173"/>
      <c r="HIG67" s="173"/>
      <c r="HIH67" s="173"/>
      <c r="HII67" s="173"/>
      <c r="HIJ67" s="173"/>
      <c r="HIK67" s="173"/>
      <c r="HIL67" s="173"/>
      <c r="HIM67" s="173"/>
      <c r="HIN67" s="173"/>
      <c r="HIO67" s="173"/>
      <c r="HIP67" s="173"/>
      <c r="HIQ67" s="173"/>
      <c r="HIR67" s="173"/>
      <c r="HIS67" s="173"/>
      <c r="HIT67" s="173"/>
      <c r="HIU67" s="173"/>
      <c r="HIV67" s="173"/>
      <c r="HIW67" s="173"/>
      <c r="HIX67" s="173"/>
      <c r="HIY67" s="173"/>
      <c r="HIZ67" s="173"/>
      <c r="HJA67" s="173"/>
      <c r="HJB67" s="173"/>
      <c r="HJC67" s="173"/>
      <c r="HJD67" s="173"/>
      <c r="HJE67" s="173"/>
      <c r="HJF67" s="173"/>
      <c r="HJG67" s="173"/>
      <c r="HJH67" s="173"/>
      <c r="HJI67" s="173"/>
      <c r="HJJ67" s="173"/>
      <c r="HJK67" s="173"/>
      <c r="HJL67" s="173"/>
      <c r="HJM67" s="173"/>
      <c r="HJN67" s="173"/>
      <c r="HJO67" s="173"/>
      <c r="HJP67" s="173"/>
      <c r="HJQ67" s="173"/>
      <c r="HJR67" s="173"/>
      <c r="HJS67" s="173"/>
      <c r="HJT67" s="173"/>
      <c r="HJU67" s="173"/>
      <c r="HJV67" s="173"/>
      <c r="HJW67" s="173"/>
      <c r="HJX67" s="173"/>
      <c r="HJY67" s="173"/>
      <c r="HJZ67" s="173"/>
      <c r="HKA67" s="173"/>
      <c r="HKB67" s="173"/>
      <c r="HKC67" s="173"/>
      <c r="HKD67" s="173"/>
      <c r="HKE67" s="173"/>
      <c r="HKF67" s="173"/>
      <c r="HKG67" s="173"/>
      <c r="HKH67" s="173"/>
      <c r="HKI67" s="173"/>
      <c r="HKJ67" s="173"/>
      <c r="HKK67" s="173"/>
      <c r="HKL67" s="173"/>
      <c r="HKM67" s="173"/>
      <c r="HKN67" s="173"/>
      <c r="HKO67" s="173"/>
      <c r="HKP67" s="173"/>
      <c r="HKQ67" s="173"/>
      <c r="HKR67" s="173"/>
      <c r="HKS67" s="173"/>
      <c r="HKT67" s="173"/>
      <c r="HKU67" s="173"/>
      <c r="HKV67" s="173"/>
      <c r="HKW67" s="173"/>
      <c r="HKX67" s="173"/>
      <c r="HKY67" s="173"/>
      <c r="HKZ67" s="173"/>
      <c r="HLA67" s="173"/>
      <c r="HLB67" s="173"/>
      <c r="HLC67" s="173"/>
      <c r="HLD67" s="173"/>
      <c r="HLE67" s="173"/>
      <c r="HLF67" s="173"/>
      <c r="HLG67" s="173"/>
      <c r="HLH67" s="173"/>
      <c r="HLI67" s="173"/>
      <c r="HLJ67" s="173"/>
      <c r="HLK67" s="173"/>
      <c r="HLL67" s="173"/>
      <c r="HLM67" s="173"/>
      <c r="HLN67" s="173"/>
      <c r="HLO67" s="173"/>
      <c r="HLP67" s="173"/>
      <c r="HLQ67" s="173"/>
      <c r="HLR67" s="173"/>
      <c r="HLS67" s="173"/>
      <c r="HLT67" s="173"/>
      <c r="HLU67" s="173"/>
      <c r="HLV67" s="173"/>
      <c r="HLW67" s="173"/>
      <c r="HLX67" s="173"/>
      <c r="HLY67" s="173"/>
      <c r="HLZ67" s="173"/>
      <c r="HMA67" s="173"/>
      <c r="HMB67" s="173"/>
      <c r="HMC67" s="173"/>
      <c r="HMD67" s="173"/>
      <c r="HME67" s="173"/>
      <c r="HMF67" s="173"/>
      <c r="HMG67" s="173"/>
      <c r="HMH67" s="173"/>
      <c r="HMI67" s="173"/>
      <c r="HMJ67" s="173"/>
      <c r="HMK67" s="173"/>
      <c r="HML67" s="173"/>
      <c r="HMM67" s="173"/>
      <c r="HMN67" s="173"/>
      <c r="HMO67" s="173"/>
      <c r="HMP67" s="173"/>
      <c r="HMQ67" s="173"/>
      <c r="HMR67" s="173"/>
      <c r="HMS67" s="173"/>
      <c r="HMT67" s="173"/>
      <c r="HMU67" s="173"/>
      <c r="HMV67" s="173"/>
      <c r="HMW67" s="173"/>
      <c r="HMX67" s="173"/>
      <c r="HMY67" s="173"/>
      <c r="HMZ67" s="173"/>
      <c r="HNA67" s="173"/>
      <c r="HNB67" s="173"/>
      <c r="HNC67" s="173"/>
      <c r="HND67" s="173"/>
      <c r="HNE67" s="173"/>
      <c r="HNF67" s="173"/>
      <c r="HNG67" s="173"/>
      <c r="HNH67" s="173"/>
      <c r="HNI67" s="173"/>
      <c r="HNJ67" s="173"/>
      <c r="HNK67" s="173"/>
      <c r="HNL67" s="173"/>
      <c r="HNM67" s="173"/>
      <c r="HNN67" s="173"/>
      <c r="HNO67" s="173"/>
      <c r="HNP67" s="173"/>
      <c r="HNQ67" s="173"/>
      <c r="HNR67" s="173"/>
      <c r="HNS67" s="173"/>
      <c r="HNT67" s="173"/>
      <c r="HNU67" s="173"/>
      <c r="HNV67" s="173"/>
      <c r="HNW67" s="173"/>
      <c r="HNX67" s="173"/>
      <c r="HNY67" s="173"/>
      <c r="HNZ67" s="173"/>
      <c r="HOA67" s="173"/>
      <c r="HOB67" s="173"/>
      <c r="HOC67" s="173"/>
      <c r="HOD67" s="173"/>
      <c r="HOE67" s="173"/>
      <c r="HOF67" s="173"/>
      <c r="HOG67" s="173"/>
      <c r="HOH67" s="173"/>
      <c r="HOI67" s="173"/>
      <c r="HOJ67" s="173"/>
      <c r="HOK67" s="173"/>
      <c r="HOL67" s="173"/>
      <c r="HOM67" s="173"/>
      <c r="HON67" s="173"/>
      <c r="HOO67" s="173"/>
      <c r="HOP67" s="173"/>
      <c r="HOQ67" s="173"/>
      <c r="HOR67" s="173"/>
      <c r="HOS67" s="173"/>
      <c r="HOT67" s="173"/>
      <c r="HOU67" s="173"/>
      <c r="HOV67" s="173"/>
      <c r="HOW67" s="173"/>
      <c r="HOX67" s="173"/>
      <c r="HOY67" s="173"/>
      <c r="HOZ67" s="173"/>
      <c r="HPA67" s="173"/>
      <c r="HPB67" s="173"/>
      <c r="HPC67" s="173"/>
      <c r="HPD67" s="173"/>
      <c r="HPE67" s="173"/>
      <c r="HPF67" s="173"/>
      <c r="HPG67" s="173"/>
      <c r="HPH67" s="173"/>
      <c r="HPI67" s="173"/>
      <c r="HPJ67" s="173"/>
      <c r="HPK67" s="173"/>
      <c r="HPL67" s="173"/>
      <c r="HPM67" s="173"/>
      <c r="HPN67" s="173"/>
      <c r="HPO67" s="173"/>
      <c r="HPP67" s="173"/>
      <c r="HPQ67" s="173"/>
      <c r="HPR67" s="173"/>
      <c r="HPS67" s="173"/>
      <c r="HPT67" s="173"/>
      <c r="HPU67" s="173"/>
      <c r="HPV67" s="173"/>
      <c r="HPW67" s="173"/>
      <c r="HPX67" s="173"/>
      <c r="HPY67" s="173"/>
      <c r="HPZ67" s="173"/>
      <c r="HQA67" s="173"/>
      <c r="HQB67" s="173"/>
      <c r="HQC67" s="173"/>
      <c r="HQD67" s="173"/>
      <c r="HQE67" s="173"/>
      <c r="HQF67" s="173"/>
      <c r="HQG67" s="173"/>
      <c r="HQH67" s="173"/>
      <c r="HQI67" s="173"/>
      <c r="HQJ67" s="173"/>
      <c r="HQK67" s="173"/>
      <c r="HQL67" s="173"/>
      <c r="HQM67" s="173"/>
      <c r="HQN67" s="173"/>
      <c r="HQO67" s="173"/>
      <c r="HQP67" s="173"/>
      <c r="HQQ67" s="173"/>
      <c r="HQR67" s="173"/>
      <c r="HQS67" s="173"/>
      <c r="HQT67" s="173"/>
      <c r="HQU67" s="173"/>
      <c r="HQV67" s="173"/>
      <c r="HQW67" s="173"/>
      <c r="HQX67" s="173"/>
      <c r="HQY67" s="173"/>
      <c r="HQZ67" s="173"/>
      <c r="HRA67" s="173"/>
      <c r="HRB67" s="173"/>
      <c r="HRC67" s="173"/>
      <c r="HRD67" s="173"/>
      <c r="HRE67" s="173"/>
      <c r="HRF67" s="173"/>
      <c r="HRG67" s="173"/>
      <c r="HRH67" s="173"/>
      <c r="HRI67" s="173"/>
      <c r="HRJ67" s="173"/>
      <c r="HRK67" s="173"/>
      <c r="HRL67" s="173"/>
      <c r="HRM67" s="173"/>
      <c r="HRN67" s="173"/>
      <c r="HRO67" s="173"/>
      <c r="HRP67" s="173"/>
      <c r="HRQ67" s="173"/>
      <c r="HRR67" s="173"/>
      <c r="HRS67" s="173"/>
      <c r="HRT67" s="173"/>
      <c r="HRU67" s="173"/>
      <c r="HRV67" s="173"/>
      <c r="HRW67" s="173"/>
      <c r="HRX67" s="173"/>
      <c r="HRY67" s="173"/>
      <c r="HRZ67" s="173"/>
      <c r="HSA67" s="173"/>
      <c r="HSB67" s="173"/>
      <c r="HSC67" s="173"/>
      <c r="HSD67" s="173"/>
      <c r="HSE67" s="173"/>
      <c r="HSF67" s="173"/>
      <c r="HSG67" s="173"/>
      <c r="HSH67" s="173"/>
      <c r="HSI67" s="173"/>
      <c r="HSJ67" s="173"/>
      <c r="HSK67" s="173"/>
      <c r="HSL67" s="173"/>
      <c r="HSM67" s="173"/>
      <c r="HSN67" s="173"/>
      <c r="HSO67" s="173"/>
      <c r="HSP67" s="173"/>
      <c r="HSQ67" s="173"/>
      <c r="HSR67" s="173"/>
      <c r="HSS67" s="173"/>
      <c r="HST67" s="173"/>
      <c r="HSU67" s="173"/>
      <c r="HSV67" s="173"/>
      <c r="HSW67" s="173"/>
      <c r="HSX67" s="173"/>
      <c r="HSY67" s="173"/>
      <c r="HSZ67" s="173"/>
      <c r="HTA67" s="173"/>
      <c r="HTB67" s="173"/>
      <c r="HTC67" s="173"/>
      <c r="HTD67" s="173"/>
      <c r="HTE67" s="173"/>
      <c r="HTF67" s="173"/>
      <c r="HTG67" s="173"/>
      <c r="HTH67" s="173"/>
      <c r="HTI67" s="173"/>
      <c r="HTJ67" s="173"/>
      <c r="HTK67" s="173"/>
      <c r="HTL67" s="173"/>
      <c r="HTM67" s="173"/>
      <c r="HTN67" s="173"/>
      <c r="HTO67" s="173"/>
      <c r="HTP67" s="173"/>
      <c r="HTQ67" s="173"/>
      <c r="HTR67" s="173"/>
      <c r="HTS67" s="173"/>
      <c r="HTT67" s="173"/>
      <c r="HTU67" s="173"/>
      <c r="HTV67" s="173"/>
      <c r="HTW67" s="173"/>
      <c r="HTX67" s="173"/>
      <c r="HTY67" s="173"/>
      <c r="HTZ67" s="173"/>
      <c r="HUA67" s="173"/>
      <c r="HUB67" s="173"/>
      <c r="HUC67" s="173"/>
      <c r="HUD67" s="173"/>
      <c r="HUE67" s="173"/>
      <c r="HUF67" s="173"/>
      <c r="HUG67" s="173"/>
      <c r="HUH67" s="173"/>
      <c r="HUI67" s="173"/>
      <c r="HUJ67" s="173"/>
      <c r="HUK67" s="173"/>
      <c r="HUL67" s="173"/>
      <c r="HUM67" s="173"/>
      <c r="HUN67" s="173"/>
      <c r="HUO67" s="173"/>
      <c r="HUP67" s="173"/>
      <c r="HUQ67" s="173"/>
      <c r="HUR67" s="173"/>
      <c r="HUS67" s="173"/>
      <c r="HUT67" s="173"/>
      <c r="HUU67" s="173"/>
      <c r="HUV67" s="173"/>
      <c r="HUW67" s="173"/>
      <c r="HUX67" s="173"/>
      <c r="HUY67" s="173"/>
      <c r="HUZ67" s="173"/>
      <c r="HVA67" s="173"/>
      <c r="HVB67" s="173"/>
      <c r="HVC67" s="173"/>
      <c r="HVD67" s="173"/>
      <c r="HVE67" s="173"/>
      <c r="HVF67" s="173"/>
      <c r="HVG67" s="173"/>
      <c r="HVH67" s="173"/>
      <c r="HVI67" s="173"/>
      <c r="HVJ67" s="173"/>
      <c r="HVK67" s="173"/>
      <c r="HVL67" s="173"/>
      <c r="HVM67" s="173"/>
      <c r="HVN67" s="173"/>
      <c r="HVO67" s="173"/>
      <c r="HVP67" s="173"/>
      <c r="HVQ67" s="173"/>
      <c r="HVR67" s="173"/>
      <c r="HVS67" s="173"/>
      <c r="HVT67" s="173"/>
      <c r="HVU67" s="173"/>
      <c r="HVV67" s="173"/>
      <c r="HVW67" s="173"/>
      <c r="HVX67" s="173"/>
      <c r="HVY67" s="173"/>
      <c r="HVZ67" s="173"/>
      <c r="HWA67" s="173"/>
      <c r="HWB67" s="173"/>
      <c r="HWC67" s="173"/>
      <c r="HWD67" s="173"/>
      <c r="HWE67" s="173"/>
      <c r="HWF67" s="173"/>
      <c r="HWG67" s="173"/>
      <c r="HWH67" s="173"/>
      <c r="HWI67" s="173"/>
      <c r="HWJ67" s="173"/>
      <c r="HWK67" s="173"/>
      <c r="HWL67" s="173"/>
      <c r="HWM67" s="173"/>
      <c r="HWN67" s="173"/>
      <c r="HWO67" s="173"/>
      <c r="HWP67" s="173"/>
      <c r="HWQ67" s="173"/>
      <c r="HWR67" s="173"/>
      <c r="HWS67" s="173"/>
      <c r="HWT67" s="173"/>
      <c r="HWU67" s="173"/>
      <c r="HWV67" s="173"/>
      <c r="HWW67" s="173"/>
      <c r="HWX67" s="173"/>
      <c r="HWY67" s="173"/>
      <c r="HWZ67" s="173"/>
      <c r="HXA67" s="173"/>
      <c r="HXB67" s="173"/>
      <c r="HXC67" s="173"/>
      <c r="HXD67" s="173"/>
      <c r="HXE67" s="173"/>
      <c r="HXF67" s="173"/>
      <c r="HXG67" s="173"/>
      <c r="HXH67" s="173"/>
      <c r="HXI67" s="173"/>
      <c r="HXJ67" s="173"/>
      <c r="HXK67" s="173"/>
      <c r="HXL67" s="173"/>
      <c r="HXM67" s="173"/>
      <c r="HXN67" s="173"/>
      <c r="HXO67" s="173"/>
      <c r="HXP67" s="173"/>
      <c r="HXQ67" s="173"/>
      <c r="HXR67" s="173"/>
      <c r="HXS67" s="173"/>
      <c r="HXT67" s="173"/>
      <c r="HXU67" s="173"/>
      <c r="HXV67" s="173"/>
      <c r="HXW67" s="173"/>
      <c r="HXX67" s="173"/>
      <c r="HXY67" s="173"/>
      <c r="HXZ67" s="173"/>
      <c r="HYA67" s="173"/>
      <c r="HYB67" s="173"/>
      <c r="HYC67" s="173"/>
      <c r="HYD67" s="173"/>
      <c r="HYE67" s="173"/>
      <c r="HYF67" s="173"/>
      <c r="HYG67" s="173"/>
      <c r="HYH67" s="173"/>
      <c r="HYI67" s="173"/>
      <c r="HYJ67" s="173"/>
      <c r="HYK67" s="173"/>
      <c r="HYL67" s="173"/>
      <c r="HYM67" s="173"/>
      <c r="HYN67" s="173"/>
      <c r="HYO67" s="173"/>
      <c r="HYP67" s="173"/>
      <c r="HYQ67" s="173"/>
      <c r="HYR67" s="173"/>
      <c r="HYS67" s="173"/>
      <c r="HYT67" s="173"/>
      <c r="HYU67" s="173"/>
      <c r="HYV67" s="173"/>
      <c r="HYW67" s="173"/>
      <c r="HYX67" s="173"/>
      <c r="HYY67" s="173"/>
      <c r="HYZ67" s="173"/>
      <c r="HZA67" s="173"/>
      <c r="HZB67" s="173"/>
      <c r="HZC67" s="173"/>
      <c r="HZD67" s="173"/>
      <c r="HZE67" s="173"/>
      <c r="HZF67" s="173"/>
      <c r="HZG67" s="173"/>
      <c r="HZH67" s="173"/>
      <c r="HZI67" s="173"/>
      <c r="HZJ67" s="173"/>
      <c r="HZK67" s="173"/>
      <c r="HZL67" s="173"/>
      <c r="HZM67" s="173"/>
      <c r="HZN67" s="173"/>
      <c r="HZO67" s="173"/>
      <c r="HZP67" s="173"/>
      <c r="HZQ67" s="173"/>
      <c r="HZR67" s="173"/>
      <c r="HZS67" s="173"/>
      <c r="HZT67" s="173"/>
      <c r="HZU67" s="173"/>
      <c r="HZV67" s="173"/>
      <c r="HZW67" s="173"/>
      <c r="HZX67" s="173"/>
      <c r="HZY67" s="173"/>
      <c r="HZZ67" s="173"/>
      <c r="IAA67" s="173"/>
      <c r="IAB67" s="173"/>
      <c r="IAC67" s="173"/>
      <c r="IAD67" s="173"/>
      <c r="IAE67" s="173"/>
      <c r="IAF67" s="173"/>
      <c r="IAG67" s="173"/>
      <c r="IAH67" s="173"/>
      <c r="IAI67" s="173"/>
      <c r="IAJ67" s="173"/>
      <c r="IAK67" s="173"/>
      <c r="IAL67" s="173"/>
      <c r="IAM67" s="173"/>
      <c r="IAN67" s="173"/>
      <c r="IAO67" s="173"/>
      <c r="IAP67" s="173"/>
      <c r="IAQ67" s="173"/>
      <c r="IAR67" s="173"/>
      <c r="IAS67" s="173"/>
      <c r="IAT67" s="173"/>
      <c r="IAU67" s="173"/>
      <c r="IAV67" s="173"/>
      <c r="IAW67" s="173"/>
      <c r="IAX67" s="173"/>
      <c r="IAY67" s="173"/>
      <c r="IAZ67" s="173"/>
      <c r="IBA67" s="173"/>
      <c r="IBB67" s="173"/>
      <c r="IBC67" s="173"/>
      <c r="IBD67" s="173"/>
      <c r="IBE67" s="173"/>
      <c r="IBF67" s="173"/>
      <c r="IBG67" s="173"/>
      <c r="IBH67" s="173"/>
      <c r="IBI67" s="173"/>
      <c r="IBJ67" s="173"/>
      <c r="IBK67" s="173"/>
      <c r="IBL67" s="173"/>
      <c r="IBM67" s="173"/>
      <c r="IBN67" s="173"/>
      <c r="IBO67" s="173"/>
      <c r="IBP67" s="173"/>
      <c r="IBQ67" s="173"/>
      <c r="IBR67" s="173"/>
      <c r="IBS67" s="173"/>
      <c r="IBT67" s="173"/>
      <c r="IBU67" s="173"/>
      <c r="IBV67" s="173"/>
      <c r="IBW67" s="173"/>
      <c r="IBX67" s="173"/>
      <c r="IBY67" s="173"/>
      <c r="IBZ67" s="173"/>
      <c r="ICA67" s="173"/>
      <c r="ICB67" s="173"/>
      <c r="ICC67" s="173"/>
      <c r="ICD67" s="173"/>
      <c r="ICE67" s="173"/>
      <c r="ICF67" s="173"/>
      <c r="ICG67" s="173"/>
      <c r="ICH67" s="173"/>
      <c r="ICI67" s="173"/>
      <c r="ICJ67" s="173"/>
      <c r="ICK67" s="173"/>
      <c r="ICL67" s="173"/>
      <c r="ICM67" s="173"/>
      <c r="ICN67" s="173"/>
      <c r="ICO67" s="173"/>
      <c r="ICP67" s="173"/>
      <c r="ICQ67" s="173"/>
      <c r="ICR67" s="173"/>
      <c r="ICS67" s="173"/>
      <c r="ICT67" s="173"/>
      <c r="ICU67" s="173"/>
      <c r="ICV67" s="173"/>
      <c r="ICW67" s="173"/>
      <c r="ICX67" s="173"/>
      <c r="ICY67" s="173"/>
      <c r="ICZ67" s="173"/>
      <c r="IDA67" s="173"/>
      <c r="IDB67" s="173"/>
      <c r="IDC67" s="173"/>
      <c r="IDD67" s="173"/>
      <c r="IDE67" s="173"/>
      <c r="IDF67" s="173"/>
      <c r="IDG67" s="173"/>
      <c r="IDH67" s="173"/>
      <c r="IDI67" s="173"/>
      <c r="IDJ67" s="173"/>
      <c r="IDK67" s="173"/>
      <c r="IDL67" s="173"/>
      <c r="IDM67" s="173"/>
      <c r="IDN67" s="173"/>
      <c r="IDO67" s="173"/>
      <c r="IDP67" s="173"/>
      <c r="IDQ67" s="173"/>
      <c r="IDR67" s="173"/>
      <c r="IDS67" s="173"/>
      <c r="IDT67" s="173"/>
      <c r="IDU67" s="173"/>
      <c r="IDV67" s="173"/>
      <c r="IDW67" s="173"/>
      <c r="IDX67" s="173"/>
      <c r="IDY67" s="173"/>
      <c r="IDZ67" s="173"/>
      <c r="IEA67" s="173"/>
      <c r="IEB67" s="173"/>
      <c r="IEC67" s="173"/>
      <c r="IED67" s="173"/>
      <c r="IEE67" s="173"/>
      <c r="IEF67" s="173"/>
      <c r="IEG67" s="173"/>
      <c r="IEH67" s="173"/>
      <c r="IEI67" s="173"/>
      <c r="IEJ67" s="173"/>
      <c r="IEK67" s="173"/>
      <c r="IEL67" s="173"/>
      <c r="IEM67" s="173"/>
      <c r="IEN67" s="173"/>
      <c r="IEO67" s="173"/>
      <c r="IEP67" s="173"/>
      <c r="IEQ67" s="173"/>
      <c r="IER67" s="173"/>
      <c r="IES67" s="173"/>
      <c r="IET67" s="173"/>
      <c r="IEU67" s="173"/>
      <c r="IEV67" s="173"/>
      <c r="IEW67" s="173"/>
      <c r="IEX67" s="173"/>
      <c r="IEY67" s="173"/>
      <c r="IEZ67" s="173"/>
      <c r="IFA67" s="173"/>
      <c r="IFB67" s="173"/>
      <c r="IFC67" s="173"/>
      <c r="IFD67" s="173"/>
      <c r="IFE67" s="173"/>
      <c r="IFF67" s="173"/>
      <c r="IFG67" s="173"/>
      <c r="IFH67" s="173"/>
      <c r="IFI67" s="173"/>
      <c r="IFJ67" s="173"/>
      <c r="IFK67" s="173"/>
      <c r="IFL67" s="173"/>
      <c r="IFM67" s="173"/>
      <c r="IFN67" s="173"/>
      <c r="IFO67" s="173"/>
      <c r="IFP67" s="173"/>
      <c r="IFQ67" s="173"/>
      <c r="IFR67" s="173"/>
      <c r="IFS67" s="173"/>
      <c r="IFT67" s="173"/>
      <c r="IFU67" s="173"/>
      <c r="IFV67" s="173"/>
      <c r="IFW67" s="173"/>
      <c r="IFX67" s="173"/>
      <c r="IFY67" s="173"/>
      <c r="IFZ67" s="173"/>
      <c r="IGA67" s="173"/>
      <c r="IGB67" s="173"/>
      <c r="IGC67" s="173"/>
      <c r="IGD67" s="173"/>
      <c r="IGE67" s="173"/>
      <c r="IGF67" s="173"/>
      <c r="IGG67" s="173"/>
      <c r="IGH67" s="173"/>
      <c r="IGI67" s="173"/>
      <c r="IGJ67" s="173"/>
      <c r="IGK67" s="173"/>
      <c r="IGL67" s="173"/>
      <c r="IGM67" s="173"/>
      <c r="IGN67" s="173"/>
      <c r="IGO67" s="173"/>
      <c r="IGP67" s="173"/>
      <c r="IGQ67" s="173"/>
      <c r="IGR67" s="173"/>
      <c r="IGS67" s="173"/>
      <c r="IGT67" s="173"/>
      <c r="IGU67" s="173"/>
      <c r="IGV67" s="173"/>
      <c r="IGW67" s="173"/>
      <c r="IGX67" s="173"/>
      <c r="IGY67" s="173"/>
      <c r="IGZ67" s="173"/>
      <c r="IHA67" s="173"/>
      <c r="IHB67" s="173"/>
      <c r="IHC67" s="173"/>
      <c r="IHD67" s="173"/>
      <c r="IHE67" s="173"/>
      <c r="IHF67" s="173"/>
      <c r="IHG67" s="173"/>
      <c r="IHH67" s="173"/>
      <c r="IHI67" s="173"/>
      <c r="IHJ67" s="173"/>
      <c r="IHK67" s="173"/>
      <c r="IHL67" s="173"/>
      <c r="IHM67" s="173"/>
      <c r="IHN67" s="173"/>
      <c r="IHO67" s="173"/>
      <c r="IHP67" s="173"/>
      <c r="IHQ67" s="173"/>
      <c r="IHR67" s="173"/>
      <c r="IHS67" s="173"/>
      <c r="IHT67" s="173"/>
      <c r="IHU67" s="173"/>
      <c r="IHV67" s="173"/>
      <c r="IHW67" s="173"/>
      <c r="IHX67" s="173"/>
      <c r="IHY67" s="173"/>
      <c r="IHZ67" s="173"/>
      <c r="IIA67" s="173"/>
      <c r="IIB67" s="173"/>
      <c r="IIC67" s="173"/>
      <c r="IID67" s="173"/>
      <c r="IIE67" s="173"/>
      <c r="IIF67" s="173"/>
      <c r="IIG67" s="173"/>
      <c r="IIH67" s="173"/>
      <c r="III67" s="173"/>
      <c r="IIJ67" s="173"/>
      <c r="IIK67" s="173"/>
      <c r="IIL67" s="173"/>
      <c r="IIM67" s="173"/>
      <c r="IIN67" s="173"/>
      <c r="IIO67" s="173"/>
      <c r="IIP67" s="173"/>
      <c r="IIQ67" s="173"/>
      <c r="IIR67" s="173"/>
      <c r="IIS67" s="173"/>
      <c r="IIT67" s="173"/>
      <c r="IIU67" s="173"/>
      <c r="IIV67" s="173"/>
      <c r="IIW67" s="173"/>
      <c r="IIX67" s="173"/>
      <c r="IIY67" s="173"/>
      <c r="IIZ67" s="173"/>
      <c r="IJA67" s="173"/>
      <c r="IJB67" s="173"/>
      <c r="IJC67" s="173"/>
      <c r="IJD67" s="173"/>
      <c r="IJE67" s="173"/>
      <c r="IJF67" s="173"/>
      <c r="IJG67" s="173"/>
      <c r="IJH67" s="173"/>
      <c r="IJI67" s="173"/>
      <c r="IJJ67" s="173"/>
      <c r="IJK67" s="173"/>
      <c r="IJL67" s="173"/>
      <c r="IJM67" s="173"/>
      <c r="IJN67" s="173"/>
      <c r="IJO67" s="173"/>
      <c r="IJP67" s="173"/>
      <c r="IJQ67" s="173"/>
      <c r="IJR67" s="173"/>
      <c r="IJS67" s="173"/>
      <c r="IJT67" s="173"/>
      <c r="IJU67" s="173"/>
      <c r="IJV67" s="173"/>
      <c r="IJW67" s="173"/>
      <c r="IJX67" s="173"/>
      <c r="IJY67" s="173"/>
      <c r="IJZ67" s="173"/>
      <c r="IKA67" s="173"/>
      <c r="IKB67" s="173"/>
      <c r="IKC67" s="173"/>
      <c r="IKD67" s="173"/>
      <c r="IKE67" s="173"/>
      <c r="IKF67" s="173"/>
      <c r="IKG67" s="173"/>
      <c r="IKH67" s="173"/>
      <c r="IKI67" s="173"/>
      <c r="IKJ67" s="173"/>
      <c r="IKK67" s="173"/>
      <c r="IKL67" s="173"/>
      <c r="IKM67" s="173"/>
      <c r="IKN67" s="173"/>
      <c r="IKO67" s="173"/>
      <c r="IKP67" s="173"/>
      <c r="IKQ67" s="173"/>
      <c r="IKR67" s="173"/>
      <c r="IKS67" s="173"/>
      <c r="IKT67" s="173"/>
      <c r="IKU67" s="173"/>
      <c r="IKV67" s="173"/>
      <c r="IKW67" s="173"/>
      <c r="IKX67" s="173"/>
      <c r="IKY67" s="173"/>
      <c r="IKZ67" s="173"/>
      <c r="ILA67" s="173"/>
      <c r="ILB67" s="173"/>
      <c r="ILC67" s="173"/>
      <c r="ILD67" s="173"/>
      <c r="ILE67" s="173"/>
      <c r="ILF67" s="173"/>
      <c r="ILG67" s="173"/>
      <c r="ILH67" s="173"/>
      <c r="ILI67" s="173"/>
      <c r="ILJ67" s="173"/>
      <c r="ILK67" s="173"/>
      <c r="ILL67" s="173"/>
      <c r="ILM67" s="173"/>
      <c r="ILN67" s="173"/>
      <c r="ILO67" s="173"/>
      <c r="ILP67" s="173"/>
      <c r="ILQ67" s="173"/>
      <c r="ILR67" s="173"/>
      <c r="ILS67" s="173"/>
      <c r="ILT67" s="173"/>
      <c r="ILU67" s="173"/>
      <c r="ILV67" s="173"/>
      <c r="ILW67" s="173"/>
      <c r="ILX67" s="173"/>
      <c r="ILY67" s="173"/>
      <c r="ILZ67" s="173"/>
      <c r="IMA67" s="173"/>
      <c r="IMB67" s="173"/>
      <c r="IMC67" s="173"/>
      <c r="IMD67" s="173"/>
      <c r="IME67" s="173"/>
      <c r="IMF67" s="173"/>
      <c r="IMG67" s="173"/>
      <c r="IMH67" s="173"/>
      <c r="IMI67" s="173"/>
      <c r="IMJ67" s="173"/>
      <c r="IMK67" s="173"/>
      <c r="IML67" s="173"/>
      <c r="IMM67" s="173"/>
      <c r="IMN67" s="173"/>
      <c r="IMO67" s="173"/>
      <c r="IMP67" s="173"/>
      <c r="IMQ67" s="173"/>
      <c r="IMR67" s="173"/>
      <c r="IMS67" s="173"/>
      <c r="IMT67" s="173"/>
      <c r="IMU67" s="173"/>
      <c r="IMV67" s="173"/>
      <c r="IMW67" s="173"/>
      <c r="IMX67" s="173"/>
      <c r="IMY67" s="173"/>
      <c r="IMZ67" s="173"/>
      <c r="INA67" s="173"/>
      <c r="INB67" s="173"/>
      <c r="INC67" s="173"/>
      <c r="IND67" s="173"/>
      <c r="INE67" s="173"/>
      <c r="INF67" s="173"/>
      <c r="ING67" s="173"/>
      <c r="INH67" s="173"/>
      <c r="INI67" s="173"/>
      <c r="INJ67" s="173"/>
      <c r="INK67" s="173"/>
      <c r="INL67" s="173"/>
      <c r="INM67" s="173"/>
      <c r="INN67" s="173"/>
      <c r="INO67" s="173"/>
      <c r="INP67" s="173"/>
      <c r="INQ67" s="173"/>
      <c r="INR67" s="173"/>
      <c r="INS67" s="173"/>
      <c r="INT67" s="173"/>
      <c r="INU67" s="173"/>
      <c r="INV67" s="173"/>
      <c r="INW67" s="173"/>
      <c r="INX67" s="173"/>
      <c r="INY67" s="173"/>
      <c r="INZ67" s="173"/>
      <c r="IOA67" s="173"/>
      <c r="IOB67" s="173"/>
      <c r="IOC67" s="173"/>
      <c r="IOD67" s="173"/>
      <c r="IOE67" s="173"/>
      <c r="IOF67" s="173"/>
      <c r="IOG67" s="173"/>
      <c r="IOH67" s="173"/>
      <c r="IOI67" s="173"/>
      <c r="IOJ67" s="173"/>
      <c r="IOK67" s="173"/>
      <c r="IOL67" s="173"/>
      <c r="IOM67" s="173"/>
      <c r="ION67" s="173"/>
      <c r="IOO67" s="173"/>
      <c r="IOP67" s="173"/>
      <c r="IOQ67" s="173"/>
      <c r="IOR67" s="173"/>
      <c r="IOS67" s="173"/>
      <c r="IOT67" s="173"/>
      <c r="IOU67" s="173"/>
      <c r="IOV67" s="173"/>
      <c r="IOW67" s="173"/>
      <c r="IOX67" s="173"/>
      <c r="IOY67" s="173"/>
      <c r="IOZ67" s="173"/>
      <c r="IPA67" s="173"/>
      <c r="IPB67" s="173"/>
      <c r="IPC67" s="173"/>
      <c r="IPD67" s="173"/>
      <c r="IPE67" s="173"/>
      <c r="IPF67" s="173"/>
      <c r="IPG67" s="173"/>
      <c r="IPH67" s="173"/>
      <c r="IPI67" s="173"/>
      <c r="IPJ67" s="173"/>
      <c r="IPK67" s="173"/>
      <c r="IPL67" s="173"/>
      <c r="IPM67" s="173"/>
      <c r="IPN67" s="173"/>
      <c r="IPO67" s="173"/>
      <c r="IPP67" s="173"/>
      <c r="IPQ67" s="173"/>
      <c r="IPR67" s="173"/>
      <c r="IPS67" s="173"/>
      <c r="IPT67" s="173"/>
      <c r="IPU67" s="173"/>
      <c r="IPV67" s="173"/>
      <c r="IPW67" s="173"/>
      <c r="IPX67" s="173"/>
      <c r="IPY67" s="173"/>
      <c r="IPZ67" s="173"/>
      <c r="IQA67" s="173"/>
      <c r="IQB67" s="173"/>
      <c r="IQC67" s="173"/>
      <c r="IQD67" s="173"/>
      <c r="IQE67" s="173"/>
      <c r="IQF67" s="173"/>
      <c r="IQG67" s="173"/>
      <c r="IQH67" s="173"/>
      <c r="IQI67" s="173"/>
      <c r="IQJ67" s="173"/>
      <c r="IQK67" s="173"/>
      <c r="IQL67" s="173"/>
      <c r="IQM67" s="173"/>
      <c r="IQN67" s="173"/>
      <c r="IQO67" s="173"/>
      <c r="IQP67" s="173"/>
      <c r="IQQ67" s="173"/>
      <c r="IQR67" s="173"/>
      <c r="IQS67" s="173"/>
      <c r="IQT67" s="173"/>
      <c r="IQU67" s="173"/>
      <c r="IQV67" s="173"/>
      <c r="IQW67" s="173"/>
      <c r="IQX67" s="173"/>
      <c r="IQY67" s="173"/>
      <c r="IQZ67" s="173"/>
      <c r="IRA67" s="173"/>
      <c r="IRB67" s="173"/>
      <c r="IRC67" s="173"/>
      <c r="IRD67" s="173"/>
      <c r="IRE67" s="173"/>
      <c r="IRF67" s="173"/>
      <c r="IRG67" s="173"/>
      <c r="IRH67" s="173"/>
      <c r="IRI67" s="173"/>
      <c r="IRJ67" s="173"/>
      <c r="IRK67" s="173"/>
      <c r="IRL67" s="173"/>
      <c r="IRM67" s="173"/>
      <c r="IRN67" s="173"/>
      <c r="IRO67" s="173"/>
      <c r="IRP67" s="173"/>
      <c r="IRQ67" s="173"/>
      <c r="IRR67" s="173"/>
      <c r="IRS67" s="173"/>
      <c r="IRT67" s="173"/>
      <c r="IRU67" s="173"/>
      <c r="IRV67" s="173"/>
      <c r="IRW67" s="173"/>
      <c r="IRX67" s="173"/>
      <c r="IRY67" s="173"/>
      <c r="IRZ67" s="173"/>
      <c r="ISA67" s="173"/>
      <c r="ISB67" s="173"/>
      <c r="ISC67" s="173"/>
      <c r="ISD67" s="173"/>
      <c r="ISE67" s="173"/>
      <c r="ISF67" s="173"/>
      <c r="ISG67" s="173"/>
      <c r="ISH67" s="173"/>
      <c r="ISI67" s="173"/>
      <c r="ISJ67" s="173"/>
      <c r="ISK67" s="173"/>
      <c r="ISL67" s="173"/>
      <c r="ISM67" s="173"/>
      <c r="ISN67" s="173"/>
      <c r="ISO67" s="173"/>
      <c r="ISP67" s="173"/>
      <c r="ISQ67" s="173"/>
      <c r="ISR67" s="173"/>
      <c r="ISS67" s="173"/>
      <c r="IST67" s="173"/>
      <c r="ISU67" s="173"/>
      <c r="ISV67" s="173"/>
      <c r="ISW67" s="173"/>
      <c r="ISX67" s="173"/>
      <c r="ISY67" s="173"/>
      <c r="ISZ67" s="173"/>
      <c r="ITA67" s="173"/>
      <c r="ITB67" s="173"/>
      <c r="ITC67" s="173"/>
      <c r="ITD67" s="173"/>
      <c r="ITE67" s="173"/>
      <c r="ITF67" s="173"/>
      <c r="ITG67" s="173"/>
      <c r="ITH67" s="173"/>
      <c r="ITI67" s="173"/>
      <c r="ITJ67" s="173"/>
      <c r="ITK67" s="173"/>
      <c r="ITL67" s="173"/>
      <c r="ITM67" s="173"/>
      <c r="ITN67" s="173"/>
      <c r="ITO67" s="173"/>
      <c r="ITP67" s="173"/>
      <c r="ITQ67" s="173"/>
      <c r="ITR67" s="173"/>
      <c r="ITS67" s="173"/>
      <c r="ITT67" s="173"/>
      <c r="ITU67" s="173"/>
      <c r="ITV67" s="173"/>
      <c r="ITW67" s="173"/>
      <c r="ITX67" s="173"/>
      <c r="ITY67" s="173"/>
      <c r="ITZ67" s="173"/>
      <c r="IUA67" s="173"/>
      <c r="IUB67" s="173"/>
      <c r="IUC67" s="173"/>
      <c r="IUD67" s="173"/>
      <c r="IUE67" s="173"/>
      <c r="IUF67" s="173"/>
      <c r="IUG67" s="173"/>
      <c r="IUH67" s="173"/>
      <c r="IUI67" s="173"/>
      <c r="IUJ67" s="173"/>
      <c r="IUK67" s="173"/>
      <c r="IUL67" s="173"/>
      <c r="IUM67" s="173"/>
      <c r="IUN67" s="173"/>
      <c r="IUO67" s="173"/>
      <c r="IUP67" s="173"/>
      <c r="IUQ67" s="173"/>
      <c r="IUR67" s="173"/>
      <c r="IUS67" s="173"/>
      <c r="IUT67" s="173"/>
      <c r="IUU67" s="173"/>
      <c r="IUV67" s="173"/>
      <c r="IUW67" s="173"/>
      <c r="IUX67" s="173"/>
      <c r="IUY67" s="173"/>
      <c r="IUZ67" s="173"/>
      <c r="IVA67" s="173"/>
      <c r="IVB67" s="173"/>
      <c r="IVC67" s="173"/>
      <c r="IVD67" s="173"/>
      <c r="IVE67" s="173"/>
      <c r="IVF67" s="173"/>
      <c r="IVG67" s="173"/>
      <c r="IVH67" s="173"/>
      <c r="IVI67" s="173"/>
      <c r="IVJ67" s="173"/>
      <c r="IVK67" s="173"/>
      <c r="IVL67" s="173"/>
      <c r="IVM67" s="173"/>
      <c r="IVN67" s="173"/>
      <c r="IVO67" s="173"/>
      <c r="IVP67" s="173"/>
      <c r="IVQ67" s="173"/>
      <c r="IVR67" s="173"/>
      <c r="IVS67" s="173"/>
      <c r="IVT67" s="173"/>
      <c r="IVU67" s="173"/>
      <c r="IVV67" s="173"/>
      <c r="IVW67" s="173"/>
      <c r="IVX67" s="173"/>
      <c r="IVY67" s="173"/>
      <c r="IVZ67" s="173"/>
      <c r="IWA67" s="173"/>
      <c r="IWB67" s="173"/>
      <c r="IWC67" s="173"/>
      <c r="IWD67" s="173"/>
      <c r="IWE67" s="173"/>
      <c r="IWF67" s="173"/>
      <c r="IWG67" s="173"/>
      <c r="IWH67" s="173"/>
      <c r="IWI67" s="173"/>
      <c r="IWJ67" s="173"/>
      <c r="IWK67" s="173"/>
      <c r="IWL67" s="173"/>
      <c r="IWM67" s="173"/>
      <c r="IWN67" s="173"/>
      <c r="IWO67" s="173"/>
      <c r="IWP67" s="173"/>
      <c r="IWQ67" s="173"/>
      <c r="IWR67" s="173"/>
      <c r="IWS67" s="173"/>
      <c r="IWT67" s="173"/>
      <c r="IWU67" s="173"/>
      <c r="IWV67" s="173"/>
      <c r="IWW67" s="173"/>
      <c r="IWX67" s="173"/>
      <c r="IWY67" s="173"/>
      <c r="IWZ67" s="173"/>
      <c r="IXA67" s="173"/>
      <c r="IXB67" s="173"/>
      <c r="IXC67" s="173"/>
      <c r="IXD67" s="173"/>
      <c r="IXE67" s="173"/>
      <c r="IXF67" s="173"/>
      <c r="IXG67" s="173"/>
      <c r="IXH67" s="173"/>
      <c r="IXI67" s="173"/>
      <c r="IXJ67" s="173"/>
      <c r="IXK67" s="173"/>
      <c r="IXL67" s="173"/>
      <c r="IXM67" s="173"/>
      <c r="IXN67" s="173"/>
      <c r="IXO67" s="173"/>
      <c r="IXP67" s="173"/>
      <c r="IXQ67" s="173"/>
      <c r="IXR67" s="173"/>
      <c r="IXS67" s="173"/>
      <c r="IXT67" s="173"/>
      <c r="IXU67" s="173"/>
      <c r="IXV67" s="173"/>
      <c r="IXW67" s="173"/>
      <c r="IXX67" s="173"/>
      <c r="IXY67" s="173"/>
      <c r="IXZ67" s="173"/>
      <c r="IYA67" s="173"/>
      <c r="IYB67" s="173"/>
      <c r="IYC67" s="173"/>
      <c r="IYD67" s="173"/>
      <c r="IYE67" s="173"/>
      <c r="IYF67" s="173"/>
      <c r="IYG67" s="173"/>
      <c r="IYH67" s="173"/>
      <c r="IYI67" s="173"/>
      <c r="IYJ67" s="173"/>
      <c r="IYK67" s="173"/>
      <c r="IYL67" s="173"/>
      <c r="IYM67" s="173"/>
      <c r="IYN67" s="173"/>
      <c r="IYO67" s="173"/>
      <c r="IYP67" s="173"/>
      <c r="IYQ67" s="173"/>
      <c r="IYR67" s="173"/>
      <c r="IYS67" s="173"/>
      <c r="IYT67" s="173"/>
      <c r="IYU67" s="173"/>
      <c r="IYV67" s="173"/>
      <c r="IYW67" s="173"/>
      <c r="IYX67" s="173"/>
      <c r="IYY67" s="173"/>
      <c r="IYZ67" s="173"/>
      <c r="IZA67" s="173"/>
      <c r="IZB67" s="173"/>
      <c r="IZC67" s="173"/>
      <c r="IZD67" s="173"/>
      <c r="IZE67" s="173"/>
      <c r="IZF67" s="173"/>
      <c r="IZG67" s="173"/>
      <c r="IZH67" s="173"/>
      <c r="IZI67" s="173"/>
      <c r="IZJ67" s="173"/>
      <c r="IZK67" s="173"/>
      <c r="IZL67" s="173"/>
      <c r="IZM67" s="173"/>
      <c r="IZN67" s="173"/>
      <c r="IZO67" s="173"/>
      <c r="IZP67" s="173"/>
      <c r="IZQ67" s="173"/>
      <c r="IZR67" s="173"/>
      <c r="IZS67" s="173"/>
      <c r="IZT67" s="173"/>
      <c r="IZU67" s="173"/>
      <c r="IZV67" s="173"/>
      <c r="IZW67" s="173"/>
      <c r="IZX67" s="173"/>
      <c r="IZY67" s="173"/>
      <c r="IZZ67" s="173"/>
      <c r="JAA67" s="173"/>
      <c r="JAB67" s="173"/>
      <c r="JAC67" s="173"/>
      <c r="JAD67" s="173"/>
      <c r="JAE67" s="173"/>
      <c r="JAF67" s="173"/>
      <c r="JAG67" s="173"/>
      <c r="JAH67" s="173"/>
      <c r="JAI67" s="173"/>
      <c r="JAJ67" s="173"/>
      <c r="JAK67" s="173"/>
      <c r="JAL67" s="173"/>
      <c r="JAM67" s="173"/>
      <c r="JAN67" s="173"/>
      <c r="JAO67" s="173"/>
      <c r="JAP67" s="173"/>
      <c r="JAQ67" s="173"/>
      <c r="JAR67" s="173"/>
      <c r="JAS67" s="173"/>
      <c r="JAT67" s="173"/>
      <c r="JAU67" s="173"/>
      <c r="JAV67" s="173"/>
      <c r="JAW67" s="173"/>
      <c r="JAX67" s="173"/>
      <c r="JAY67" s="173"/>
      <c r="JAZ67" s="173"/>
      <c r="JBA67" s="173"/>
      <c r="JBB67" s="173"/>
      <c r="JBC67" s="173"/>
      <c r="JBD67" s="173"/>
      <c r="JBE67" s="173"/>
      <c r="JBF67" s="173"/>
      <c r="JBG67" s="173"/>
      <c r="JBH67" s="173"/>
      <c r="JBI67" s="173"/>
      <c r="JBJ67" s="173"/>
      <c r="JBK67" s="173"/>
      <c r="JBL67" s="173"/>
      <c r="JBM67" s="173"/>
      <c r="JBN67" s="173"/>
      <c r="JBO67" s="173"/>
      <c r="JBP67" s="173"/>
      <c r="JBQ67" s="173"/>
      <c r="JBR67" s="173"/>
      <c r="JBS67" s="173"/>
      <c r="JBT67" s="173"/>
      <c r="JBU67" s="173"/>
      <c r="JBV67" s="173"/>
      <c r="JBW67" s="173"/>
      <c r="JBX67" s="173"/>
      <c r="JBY67" s="173"/>
      <c r="JBZ67" s="173"/>
      <c r="JCA67" s="173"/>
      <c r="JCB67" s="173"/>
      <c r="JCC67" s="173"/>
      <c r="JCD67" s="173"/>
      <c r="JCE67" s="173"/>
      <c r="JCF67" s="173"/>
      <c r="JCG67" s="173"/>
      <c r="JCH67" s="173"/>
      <c r="JCI67" s="173"/>
      <c r="JCJ67" s="173"/>
      <c r="JCK67" s="173"/>
      <c r="JCL67" s="173"/>
      <c r="JCM67" s="173"/>
      <c r="JCN67" s="173"/>
      <c r="JCO67" s="173"/>
      <c r="JCP67" s="173"/>
      <c r="JCQ67" s="173"/>
      <c r="JCR67" s="173"/>
      <c r="JCS67" s="173"/>
      <c r="JCT67" s="173"/>
      <c r="JCU67" s="173"/>
      <c r="JCV67" s="173"/>
      <c r="JCW67" s="173"/>
      <c r="JCX67" s="173"/>
      <c r="JCY67" s="173"/>
      <c r="JCZ67" s="173"/>
      <c r="JDA67" s="173"/>
      <c r="JDB67" s="173"/>
      <c r="JDC67" s="173"/>
      <c r="JDD67" s="173"/>
      <c r="JDE67" s="173"/>
      <c r="JDF67" s="173"/>
      <c r="JDG67" s="173"/>
      <c r="JDH67" s="173"/>
      <c r="JDI67" s="173"/>
      <c r="JDJ67" s="173"/>
      <c r="JDK67" s="173"/>
      <c r="JDL67" s="173"/>
      <c r="JDM67" s="173"/>
      <c r="JDN67" s="173"/>
      <c r="JDO67" s="173"/>
      <c r="JDP67" s="173"/>
      <c r="JDQ67" s="173"/>
      <c r="JDR67" s="173"/>
      <c r="JDS67" s="173"/>
      <c r="JDT67" s="173"/>
      <c r="JDU67" s="173"/>
      <c r="JDV67" s="173"/>
      <c r="JDW67" s="173"/>
      <c r="JDX67" s="173"/>
      <c r="JDY67" s="173"/>
      <c r="JDZ67" s="173"/>
      <c r="JEA67" s="173"/>
      <c r="JEB67" s="173"/>
      <c r="JEC67" s="173"/>
      <c r="JED67" s="173"/>
      <c r="JEE67" s="173"/>
      <c r="JEF67" s="173"/>
      <c r="JEG67" s="173"/>
      <c r="JEH67" s="173"/>
      <c r="JEI67" s="173"/>
      <c r="JEJ67" s="173"/>
      <c r="JEK67" s="173"/>
      <c r="JEL67" s="173"/>
      <c r="JEM67" s="173"/>
      <c r="JEN67" s="173"/>
      <c r="JEO67" s="173"/>
      <c r="JEP67" s="173"/>
      <c r="JEQ67" s="173"/>
      <c r="JER67" s="173"/>
      <c r="JES67" s="173"/>
      <c r="JET67" s="173"/>
      <c r="JEU67" s="173"/>
      <c r="JEV67" s="173"/>
      <c r="JEW67" s="173"/>
      <c r="JEX67" s="173"/>
      <c r="JEY67" s="173"/>
      <c r="JEZ67" s="173"/>
      <c r="JFA67" s="173"/>
      <c r="JFB67" s="173"/>
      <c r="JFC67" s="173"/>
      <c r="JFD67" s="173"/>
      <c r="JFE67" s="173"/>
      <c r="JFF67" s="173"/>
      <c r="JFG67" s="173"/>
      <c r="JFH67" s="173"/>
      <c r="JFI67" s="173"/>
      <c r="JFJ67" s="173"/>
      <c r="JFK67" s="173"/>
      <c r="JFL67" s="173"/>
      <c r="JFM67" s="173"/>
      <c r="JFN67" s="173"/>
      <c r="JFO67" s="173"/>
      <c r="JFP67" s="173"/>
      <c r="JFQ67" s="173"/>
      <c r="JFR67" s="173"/>
      <c r="JFS67" s="173"/>
      <c r="JFT67" s="173"/>
      <c r="JFU67" s="173"/>
      <c r="JFV67" s="173"/>
      <c r="JFW67" s="173"/>
      <c r="JFX67" s="173"/>
      <c r="JFY67" s="173"/>
      <c r="JFZ67" s="173"/>
      <c r="JGA67" s="173"/>
      <c r="JGB67" s="173"/>
      <c r="JGC67" s="173"/>
      <c r="JGD67" s="173"/>
      <c r="JGE67" s="173"/>
      <c r="JGF67" s="173"/>
      <c r="JGG67" s="173"/>
      <c r="JGH67" s="173"/>
      <c r="JGI67" s="173"/>
      <c r="JGJ67" s="173"/>
      <c r="JGK67" s="173"/>
      <c r="JGL67" s="173"/>
      <c r="JGM67" s="173"/>
      <c r="JGN67" s="173"/>
      <c r="JGO67" s="173"/>
      <c r="JGP67" s="173"/>
      <c r="JGQ67" s="173"/>
      <c r="JGR67" s="173"/>
      <c r="JGS67" s="173"/>
      <c r="JGT67" s="173"/>
      <c r="JGU67" s="173"/>
      <c r="JGV67" s="173"/>
      <c r="JGW67" s="173"/>
      <c r="JGX67" s="173"/>
      <c r="JGY67" s="173"/>
      <c r="JGZ67" s="173"/>
      <c r="JHA67" s="173"/>
      <c r="JHB67" s="173"/>
      <c r="JHC67" s="173"/>
      <c r="JHD67" s="173"/>
      <c r="JHE67" s="173"/>
      <c r="JHF67" s="173"/>
      <c r="JHG67" s="173"/>
      <c r="JHH67" s="173"/>
      <c r="JHI67" s="173"/>
      <c r="JHJ67" s="173"/>
      <c r="JHK67" s="173"/>
      <c r="JHL67" s="173"/>
      <c r="JHM67" s="173"/>
      <c r="JHN67" s="173"/>
      <c r="JHO67" s="173"/>
      <c r="JHP67" s="173"/>
      <c r="JHQ67" s="173"/>
      <c r="JHR67" s="173"/>
      <c r="JHS67" s="173"/>
      <c r="JHT67" s="173"/>
      <c r="JHU67" s="173"/>
      <c r="JHV67" s="173"/>
      <c r="JHW67" s="173"/>
      <c r="JHX67" s="173"/>
      <c r="JHY67" s="173"/>
      <c r="JHZ67" s="173"/>
      <c r="JIA67" s="173"/>
      <c r="JIB67" s="173"/>
      <c r="JIC67" s="173"/>
      <c r="JID67" s="173"/>
      <c r="JIE67" s="173"/>
      <c r="JIF67" s="173"/>
      <c r="JIG67" s="173"/>
      <c r="JIH67" s="173"/>
      <c r="JII67" s="173"/>
      <c r="JIJ67" s="173"/>
      <c r="JIK67" s="173"/>
      <c r="JIL67" s="173"/>
      <c r="JIM67" s="173"/>
      <c r="JIN67" s="173"/>
      <c r="JIO67" s="173"/>
      <c r="JIP67" s="173"/>
      <c r="JIQ67" s="173"/>
      <c r="JIR67" s="173"/>
      <c r="JIS67" s="173"/>
      <c r="JIT67" s="173"/>
      <c r="JIU67" s="173"/>
      <c r="JIV67" s="173"/>
      <c r="JIW67" s="173"/>
      <c r="JIX67" s="173"/>
      <c r="JIY67" s="173"/>
      <c r="JIZ67" s="173"/>
      <c r="JJA67" s="173"/>
      <c r="JJB67" s="173"/>
      <c r="JJC67" s="173"/>
      <c r="JJD67" s="173"/>
      <c r="JJE67" s="173"/>
      <c r="JJF67" s="173"/>
      <c r="JJG67" s="173"/>
      <c r="JJH67" s="173"/>
      <c r="JJI67" s="173"/>
      <c r="JJJ67" s="173"/>
      <c r="JJK67" s="173"/>
      <c r="JJL67" s="173"/>
      <c r="JJM67" s="173"/>
      <c r="JJN67" s="173"/>
      <c r="JJO67" s="173"/>
      <c r="JJP67" s="173"/>
      <c r="JJQ67" s="173"/>
      <c r="JJR67" s="173"/>
      <c r="JJS67" s="173"/>
      <c r="JJT67" s="173"/>
      <c r="JJU67" s="173"/>
      <c r="JJV67" s="173"/>
      <c r="JJW67" s="173"/>
      <c r="JJX67" s="173"/>
      <c r="JJY67" s="173"/>
      <c r="JJZ67" s="173"/>
      <c r="JKA67" s="173"/>
      <c r="JKB67" s="173"/>
      <c r="JKC67" s="173"/>
      <c r="JKD67" s="173"/>
      <c r="JKE67" s="173"/>
      <c r="JKF67" s="173"/>
      <c r="JKG67" s="173"/>
      <c r="JKH67" s="173"/>
      <c r="JKI67" s="173"/>
      <c r="JKJ67" s="173"/>
      <c r="JKK67" s="173"/>
      <c r="JKL67" s="173"/>
      <c r="JKM67" s="173"/>
      <c r="JKN67" s="173"/>
      <c r="JKO67" s="173"/>
      <c r="JKP67" s="173"/>
      <c r="JKQ67" s="173"/>
      <c r="JKR67" s="173"/>
      <c r="JKS67" s="173"/>
      <c r="JKT67" s="173"/>
      <c r="JKU67" s="173"/>
      <c r="JKV67" s="173"/>
      <c r="JKW67" s="173"/>
      <c r="JKX67" s="173"/>
      <c r="JKY67" s="173"/>
      <c r="JKZ67" s="173"/>
      <c r="JLA67" s="173"/>
      <c r="JLB67" s="173"/>
      <c r="JLC67" s="173"/>
      <c r="JLD67" s="173"/>
      <c r="JLE67" s="173"/>
      <c r="JLF67" s="173"/>
      <c r="JLG67" s="173"/>
      <c r="JLH67" s="173"/>
      <c r="JLI67" s="173"/>
      <c r="JLJ67" s="173"/>
      <c r="JLK67" s="173"/>
      <c r="JLL67" s="173"/>
      <c r="JLM67" s="173"/>
      <c r="JLN67" s="173"/>
      <c r="JLO67" s="173"/>
      <c r="JLP67" s="173"/>
      <c r="JLQ67" s="173"/>
      <c r="JLR67" s="173"/>
      <c r="JLS67" s="173"/>
      <c r="JLT67" s="173"/>
      <c r="JLU67" s="173"/>
      <c r="JLV67" s="173"/>
      <c r="JLW67" s="173"/>
      <c r="JLX67" s="173"/>
      <c r="JLY67" s="173"/>
      <c r="JLZ67" s="173"/>
      <c r="JMA67" s="173"/>
      <c r="JMB67" s="173"/>
      <c r="JMC67" s="173"/>
      <c r="JMD67" s="173"/>
      <c r="JME67" s="173"/>
      <c r="JMF67" s="173"/>
      <c r="JMG67" s="173"/>
      <c r="JMH67" s="173"/>
      <c r="JMI67" s="173"/>
      <c r="JMJ67" s="173"/>
      <c r="JMK67" s="173"/>
      <c r="JML67" s="173"/>
      <c r="JMM67" s="173"/>
      <c r="JMN67" s="173"/>
      <c r="JMO67" s="173"/>
      <c r="JMP67" s="173"/>
      <c r="JMQ67" s="173"/>
      <c r="JMR67" s="173"/>
      <c r="JMS67" s="173"/>
      <c r="JMT67" s="173"/>
      <c r="JMU67" s="173"/>
      <c r="JMV67" s="173"/>
      <c r="JMW67" s="173"/>
      <c r="JMX67" s="173"/>
      <c r="JMY67" s="173"/>
      <c r="JMZ67" s="173"/>
      <c r="JNA67" s="173"/>
      <c r="JNB67" s="173"/>
      <c r="JNC67" s="173"/>
      <c r="JND67" s="173"/>
      <c r="JNE67" s="173"/>
      <c r="JNF67" s="173"/>
      <c r="JNG67" s="173"/>
      <c r="JNH67" s="173"/>
      <c r="JNI67" s="173"/>
      <c r="JNJ67" s="173"/>
      <c r="JNK67" s="173"/>
      <c r="JNL67" s="173"/>
      <c r="JNM67" s="173"/>
      <c r="JNN67" s="173"/>
      <c r="JNO67" s="173"/>
      <c r="JNP67" s="173"/>
      <c r="JNQ67" s="173"/>
      <c r="JNR67" s="173"/>
      <c r="JNS67" s="173"/>
      <c r="JNT67" s="173"/>
      <c r="JNU67" s="173"/>
      <c r="JNV67" s="173"/>
      <c r="JNW67" s="173"/>
      <c r="JNX67" s="173"/>
      <c r="JNY67" s="173"/>
      <c r="JNZ67" s="173"/>
      <c r="JOA67" s="173"/>
      <c r="JOB67" s="173"/>
      <c r="JOC67" s="173"/>
      <c r="JOD67" s="173"/>
      <c r="JOE67" s="173"/>
      <c r="JOF67" s="173"/>
      <c r="JOG67" s="173"/>
      <c r="JOH67" s="173"/>
      <c r="JOI67" s="173"/>
      <c r="JOJ67" s="173"/>
      <c r="JOK67" s="173"/>
      <c r="JOL67" s="173"/>
      <c r="JOM67" s="173"/>
      <c r="JON67" s="173"/>
      <c r="JOO67" s="173"/>
      <c r="JOP67" s="173"/>
      <c r="JOQ67" s="173"/>
      <c r="JOR67" s="173"/>
      <c r="JOS67" s="173"/>
      <c r="JOT67" s="173"/>
      <c r="JOU67" s="173"/>
      <c r="JOV67" s="173"/>
      <c r="JOW67" s="173"/>
      <c r="JOX67" s="173"/>
      <c r="JOY67" s="173"/>
      <c r="JOZ67" s="173"/>
      <c r="JPA67" s="173"/>
      <c r="JPB67" s="173"/>
      <c r="JPC67" s="173"/>
      <c r="JPD67" s="173"/>
      <c r="JPE67" s="173"/>
      <c r="JPF67" s="173"/>
      <c r="JPG67" s="173"/>
      <c r="JPH67" s="173"/>
      <c r="JPI67" s="173"/>
      <c r="JPJ67" s="173"/>
      <c r="JPK67" s="173"/>
      <c r="JPL67" s="173"/>
      <c r="JPM67" s="173"/>
      <c r="JPN67" s="173"/>
      <c r="JPO67" s="173"/>
      <c r="JPP67" s="173"/>
      <c r="JPQ67" s="173"/>
      <c r="JPR67" s="173"/>
      <c r="JPS67" s="173"/>
      <c r="JPT67" s="173"/>
      <c r="JPU67" s="173"/>
      <c r="JPV67" s="173"/>
      <c r="JPW67" s="173"/>
      <c r="JPX67" s="173"/>
      <c r="JPY67" s="173"/>
      <c r="JPZ67" s="173"/>
      <c r="JQA67" s="173"/>
      <c r="JQB67" s="173"/>
      <c r="JQC67" s="173"/>
      <c r="JQD67" s="173"/>
      <c r="JQE67" s="173"/>
      <c r="JQF67" s="173"/>
      <c r="JQG67" s="173"/>
      <c r="JQH67" s="173"/>
      <c r="JQI67" s="173"/>
      <c r="JQJ67" s="173"/>
      <c r="JQK67" s="173"/>
      <c r="JQL67" s="173"/>
      <c r="JQM67" s="173"/>
      <c r="JQN67" s="173"/>
      <c r="JQO67" s="173"/>
      <c r="JQP67" s="173"/>
      <c r="JQQ67" s="173"/>
      <c r="JQR67" s="173"/>
      <c r="JQS67" s="173"/>
      <c r="JQT67" s="173"/>
      <c r="JQU67" s="173"/>
      <c r="JQV67" s="173"/>
      <c r="JQW67" s="173"/>
      <c r="JQX67" s="173"/>
      <c r="JQY67" s="173"/>
      <c r="JQZ67" s="173"/>
      <c r="JRA67" s="173"/>
      <c r="JRB67" s="173"/>
      <c r="JRC67" s="173"/>
      <c r="JRD67" s="173"/>
      <c r="JRE67" s="173"/>
      <c r="JRF67" s="173"/>
      <c r="JRG67" s="173"/>
      <c r="JRH67" s="173"/>
      <c r="JRI67" s="173"/>
      <c r="JRJ67" s="173"/>
      <c r="JRK67" s="173"/>
      <c r="JRL67" s="173"/>
      <c r="JRM67" s="173"/>
      <c r="JRN67" s="173"/>
      <c r="JRO67" s="173"/>
      <c r="JRP67" s="173"/>
      <c r="JRQ67" s="173"/>
      <c r="JRR67" s="173"/>
      <c r="JRS67" s="173"/>
      <c r="JRT67" s="173"/>
      <c r="JRU67" s="173"/>
      <c r="JRV67" s="173"/>
      <c r="JRW67" s="173"/>
      <c r="JRX67" s="173"/>
      <c r="JRY67" s="173"/>
      <c r="JRZ67" s="173"/>
      <c r="JSA67" s="173"/>
      <c r="JSB67" s="173"/>
      <c r="JSC67" s="173"/>
      <c r="JSD67" s="173"/>
      <c r="JSE67" s="173"/>
      <c r="JSF67" s="173"/>
      <c r="JSG67" s="173"/>
      <c r="JSH67" s="173"/>
      <c r="JSI67" s="173"/>
      <c r="JSJ67" s="173"/>
      <c r="JSK67" s="173"/>
      <c r="JSL67" s="173"/>
      <c r="JSM67" s="173"/>
      <c r="JSN67" s="173"/>
      <c r="JSO67" s="173"/>
      <c r="JSP67" s="173"/>
      <c r="JSQ67" s="173"/>
      <c r="JSR67" s="173"/>
      <c r="JSS67" s="173"/>
      <c r="JST67" s="173"/>
      <c r="JSU67" s="173"/>
      <c r="JSV67" s="173"/>
      <c r="JSW67" s="173"/>
      <c r="JSX67" s="173"/>
      <c r="JSY67" s="173"/>
      <c r="JSZ67" s="173"/>
      <c r="JTA67" s="173"/>
      <c r="JTB67" s="173"/>
      <c r="JTC67" s="173"/>
      <c r="JTD67" s="173"/>
      <c r="JTE67" s="173"/>
      <c r="JTF67" s="173"/>
      <c r="JTG67" s="173"/>
      <c r="JTH67" s="173"/>
      <c r="JTI67" s="173"/>
      <c r="JTJ67" s="173"/>
      <c r="JTK67" s="173"/>
      <c r="JTL67" s="173"/>
      <c r="JTM67" s="173"/>
      <c r="JTN67" s="173"/>
      <c r="JTO67" s="173"/>
      <c r="JTP67" s="173"/>
      <c r="JTQ67" s="173"/>
      <c r="JTR67" s="173"/>
      <c r="JTS67" s="173"/>
      <c r="JTT67" s="173"/>
      <c r="JTU67" s="173"/>
      <c r="JTV67" s="173"/>
      <c r="JTW67" s="173"/>
      <c r="JTX67" s="173"/>
      <c r="JTY67" s="173"/>
      <c r="JTZ67" s="173"/>
      <c r="JUA67" s="173"/>
      <c r="JUB67" s="173"/>
      <c r="JUC67" s="173"/>
      <c r="JUD67" s="173"/>
      <c r="JUE67" s="173"/>
      <c r="JUF67" s="173"/>
      <c r="JUG67" s="173"/>
      <c r="JUH67" s="173"/>
      <c r="JUI67" s="173"/>
      <c r="JUJ67" s="173"/>
      <c r="JUK67" s="173"/>
      <c r="JUL67" s="173"/>
      <c r="JUM67" s="173"/>
      <c r="JUN67" s="173"/>
      <c r="JUO67" s="173"/>
      <c r="JUP67" s="173"/>
      <c r="JUQ67" s="173"/>
      <c r="JUR67" s="173"/>
      <c r="JUS67" s="173"/>
      <c r="JUT67" s="173"/>
      <c r="JUU67" s="173"/>
      <c r="JUV67" s="173"/>
      <c r="JUW67" s="173"/>
      <c r="JUX67" s="173"/>
      <c r="JUY67" s="173"/>
      <c r="JUZ67" s="173"/>
      <c r="JVA67" s="173"/>
      <c r="JVB67" s="173"/>
      <c r="JVC67" s="173"/>
      <c r="JVD67" s="173"/>
      <c r="JVE67" s="173"/>
      <c r="JVF67" s="173"/>
      <c r="JVG67" s="173"/>
      <c r="JVH67" s="173"/>
      <c r="JVI67" s="173"/>
      <c r="JVJ67" s="173"/>
      <c r="JVK67" s="173"/>
      <c r="JVL67" s="173"/>
      <c r="JVM67" s="173"/>
      <c r="JVN67" s="173"/>
      <c r="JVO67" s="173"/>
      <c r="JVP67" s="173"/>
      <c r="JVQ67" s="173"/>
      <c r="JVR67" s="173"/>
      <c r="JVS67" s="173"/>
      <c r="JVT67" s="173"/>
      <c r="JVU67" s="173"/>
      <c r="JVV67" s="173"/>
      <c r="JVW67" s="173"/>
      <c r="JVX67" s="173"/>
      <c r="JVY67" s="173"/>
      <c r="JVZ67" s="173"/>
      <c r="JWA67" s="173"/>
      <c r="JWB67" s="173"/>
      <c r="JWC67" s="173"/>
      <c r="JWD67" s="173"/>
      <c r="JWE67" s="173"/>
      <c r="JWF67" s="173"/>
      <c r="JWG67" s="173"/>
      <c r="JWH67" s="173"/>
      <c r="JWI67" s="173"/>
      <c r="JWJ67" s="173"/>
      <c r="JWK67" s="173"/>
      <c r="JWL67" s="173"/>
      <c r="JWM67" s="173"/>
      <c r="JWN67" s="173"/>
      <c r="JWO67" s="173"/>
      <c r="JWP67" s="173"/>
      <c r="JWQ67" s="173"/>
      <c r="JWR67" s="173"/>
      <c r="JWS67" s="173"/>
      <c r="JWT67" s="173"/>
      <c r="JWU67" s="173"/>
      <c r="JWV67" s="173"/>
      <c r="JWW67" s="173"/>
      <c r="JWX67" s="173"/>
      <c r="JWY67" s="173"/>
      <c r="JWZ67" s="173"/>
      <c r="JXA67" s="173"/>
      <c r="JXB67" s="173"/>
      <c r="JXC67" s="173"/>
      <c r="JXD67" s="173"/>
      <c r="JXE67" s="173"/>
      <c r="JXF67" s="173"/>
      <c r="JXG67" s="173"/>
      <c r="JXH67" s="173"/>
      <c r="JXI67" s="173"/>
      <c r="JXJ67" s="173"/>
      <c r="JXK67" s="173"/>
      <c r="JXL67" s="173"/>
      <c r="JXM67" s="173"/>
      <c r="JXN67" s="173"/>
      <c r="JXO67" s="173"/>
      <c r="JXP67" s="173"/>
      <c r="JXQ67" s="173"/>
      <c r="JXR67" s="173"/>
      <c r="JXS67" s="173"/>
      <c r="JXT67" s="173"/>
      <c r="JXU67" s="173"/>
      <c r="JXV67" s="173"/>
      <c r="JXW67" s="173"/>
      <c r="JXX67" s="173"/>
      <c r="JXY67" s="173"/>
      <c r="JXZ67" s="173"/>
      <c r="JYA67" s="173"/>
      <c r="JYB67" s="173"/>
      <c r="JYC67" s="173"/>
      <c r="JYD67" s="173"/>
      <c r="JYE67" s="173"/>
      <c r="JYF67" s="173"/>
      <c r="JYG67" s="173"/>
      <c r="JYH67" s="173"/>
      <c r="JYI67" s="173"/>
      <c r="JYJ67" s="173"/>
      <c r="JYK67" s="173"/>
      <c r="JYL67" s="173"/>
      <c r="JYM67" s="173"/>
      <c r="JYN67" s="173"/>
      <c r="JYO67" s="173"/>
      <c r="JYP67" s="173"/>
      <c r="JYQ67" s="173"/>
      <c r="JYR67" s="173"/>
      <c r="JYS67" s="173"/>
      <c r="JYT67" s="173"/>
      <c r="JYU67" s="173"/>
      <c r="JYV67" s="173"/>
      <c r="JYW67" s="173"/>
      <c r="JYX67" s="173"/>
      <c r="JYY67" s="173"/>
      <c r="JYZ67" s="173"/>
      <c r="JZA67" s="173"/>
      <c r="JZB67" s="173"/>
      <c r="JZC67" s="173"/>
      <c r="JZD67" s="173"/>
      <c r="JZE67" s="173"/>
      <c r="JZF67" s="173"/>
      <c r="JZG67" s="173"/>
      <c r="JZH67" s="173"/>
      <c r="JZI67" s="173"/>
      <c r="JZJ67" s="173"/>
      <c r="JZK67" s="173"/>
      <c r="JZL67" s="173"/>
      <c r="JZM67" s="173"/>
      <c r="JZN67" s="173"/>
      <c r="JZO67" s="173"/>
      <c r="JZP67" s="173"/>
      <c r="JZQ67" s="173"/>
      <c r="JZR67" s="173"/>
      <c r="JZS67" s="173"/>
      <c r="JZT67" s="173"/>
      <c r="JZU67" s="173"/>
      <c r="JZV67" s="173"/>
      <c r="JZW67" s="173"/>
      <c r="JZX67" s="173"/>
      <c r="JZY67" s="173"/>
      <c r="JZZ67" s="173"/>
      <c r="KAA67" s="173"/>
      <c r="KAB67" s="173"/>
      <c r="KAC67" s="173"/>
      <c r="KAD67" s="173"/>
      <c r="KAE67" s="173"/>
      <c r="KAF67" s="173"/>
      <c r="KAG67" s="173"/>
      <c r="KAH67" s="173"/>
      <c r="KAI67" s="173"/>
      <c r="KAJ67" s="173"/>
      <c r="KAK67" s="173"/>
      <c r="KAL67" s="173"/>
      <c r="KAM67" s="173"/>
      <c r="KAN67" s="173"/>
      <c r="KAO67" s="173"/>
      <c r="KAP67" s="173"/>
      <c r="KAQ67" s="173"/>
      <c r="KAR67" s="173"/>
      <c r="KAS67" s="173"/>
      <c r="KAT67" s="173"/>
      <c r="KAU67" s="173"/>
      <c r="KAV67" s="173"/>
      <c r="KAW67" s="173"/>
      <c r="KAX67" s="173"/>
      <c r="KAY67" s="173"/>
      <c r="KAZ67" s="173"/>
      <c r="KBA67" s="173"/>
      <c r="KBB67" s="173"/>
      <c r="KBC67" s="173"/>
      <c r="KBD67" s="173"/>
      <c r="KBE67" s="173"/>
      <c r="KBF67" s="173"/>
      <c r="KBG67" s="173"/>
      <c r="KBH67" s="173"/>
      <c r="KBI67" s="173"/>
      <c r="KBJ67" s="173"/>
      <c r="KBK67" s="173"/>
      <c r="KBL67" s="173"/>
      <c r="KBM67" s="173"/>
      <c r="KBN67" s="173"/>
      <c r="KBO67" s="173"/>
      <c r="KBP67" s="173"/>
      <c r="KBQ67" s="173"/>
      <c r="KBR67" s="173"/>
      <c r="KBS67" s="173"/>
      <c r="KBT67" s="173"/>
      <c r="KBU67" s="173"/>
      <c r="KBV67" s="173"/>
      <c r="KBW67" s="173"/>
      <c r="KBX67" s="173"/>
      <c r="KBY67" s="173"/>
      <c r="KBZ67" s="173"/>
      <c r="KCA67" s="173"/>
      <c r="KCB67" s="173"/>
      <c r="KCC67" s="173"/>
      <c r="KCD67" s="173"/>
      <c r="KCE67" s="173"/>
      <c r="KCF67" s="173"/>
      <c r="KCG67" s="173"/>
      <c r="KCH67" s="173"/>
      <c r="KCI67" s="173"/>
      <c r="KCJ67" s="173"/>
      <c r="KCK67" s="173"/>
      <c r="KCL67" s="173"/>
      <c r="KCM67" s="173"/>
      <c r="KCN67" s="173"/>
      <c r="KCO67" s="173"/>
      <c r="KCP67" s="173"/>
      <c r="KCQ67" s="173"/>
      <c r="KCR67" s="173"/>
      <c r="KCS67" s="173"/>
      <c r="KCT67" s="173"/>
      <c r="KCU67" s="173"/>
      <c r="KCV67" s="173"/>
      <c r="KCW67" s="173"/>
      <c r="KCX67" s="173"/>
      <c r="KCY67" s="173"/>
      <c r="KCZ67" s="173"/>
      <c r="KDA67" s="173"/>
      <c r="KDB67" s="173"/>
      <c r="KDC67" s="173"/>
      <c r="KDD67" s="173"/>
      <c r="KDE67" s="173"/>
      <c r="KDF67" s="173"/>
      <c r="KDG67" s="173"/>
      <c r="KDH67" s="173"/>
      <c r="KDI67" s="173"/>
      <c r="KDJ67" s="173"/>
      <c r="KDK67" s="173"/>
      <c r="KDL67" s="173"/>
      <c r="KDM67" s="173"/>
      <c r="KDN67" s="173"/>
      <c r="KDO67" s="173"/>
      <c r="KDP67" s="173"/>
      <c r="KDQ67" s="173"/>
      <c r="KDR67" s="173"/>
      <c r="KDS67" s="173"/>
      <c r="KDT67" s="173"/>
      <c r="KDU67" s="173"/>
      <c r="KDV67" s="173"/>
      <c r="KDW67" s="173"/>
      <c r="KDX67" s="173"/>
      <c r="KDY67" s="173"/>
      <c r="KDZ67" s="173"/>
      <c r="KEA67" s="173"/>
      <c r="KEB67" s="173"/>
      <c r="KEC67" s="173"/>
      <c r="KED67" s="173"/>
      <c r="KEE67" s="173"/>
      <c r="KEF67" s="173"/>
      <c r="KEG67" s="173"/>
      <c r="KEH67" s="173"/>
      <c r="KEI67" s="173"/>
      <c r="KEJ67" s="173"/>
      <c r="KEK67" s="173"/>
      <c r="KEL67" s="173"/>
      <c r="KEM67" s="173"/>
      <c r="KEN67" s="173"/>
      <c r="KEO67" s="173"/>
      <c r="KEP67" s="173"/>
      <c r="KEQ67" s="173"/>
      <c r="KER67" s="173"/>
      <c r="KES67" s="173"/>
      <c r="KET67" s="173"/>
      <c r="KEU67" s="173"/>
      <c r="KEV67" s="173"/>
      <c r="KEW67" s="173"/>
      <c r="KEX67" s="173"/>
      <c r="KEY67" s="173"/>
      <c r="KEZ67" s="173"/>
      <c r="KFA67" s="173"/>
      <c r="KFB67" s="173"/>
      <c r="KFC67" s="173"/>
      <c r="KFD67" s="173"/>
      <c r="KFE67" s="173"/>
      <c r="KFF67" s="173"/>
      <c r="KFG67" s="173"/>
      <c r="KFH67" s="173"/>
      <c r="KFI67" s="173"/>
      <c r="KFJ67" s="173"/>
      <c r="KFK67" s="173"/>
      <c r="KFL67" s="173"/>
      <c r="KFM67" s="173"/>
      <c r="KFN67" s="173"/>
      <c r="KFO67" s="173"/>
      <c r="KFP67" s="173"/>
      <c r="KFQ67" s="173"/>
      <c r="KFR67" s="173"/>
      <c r="KFS67" s="173"/>
      <c r="KFT67" s="173"/>
      <c r="KFU67" s="173"/>
      <c r="KFV67" s="173"/>
      <c r="KFW67" s="173"/>
      <c r="KFX67" s="173"/>
      <c r="KFY67" s="173"/>
      <c r="KFZ67" s="173"/>
      <c r="KGA67" s="173"/>
      <c r="KGB67" s="173"/>
      <c r="KGC67" s="173"/>
      <c r="KGD67" s="173"/>
      <c r="KGE67" s="173"/>
      <c r="KGF67" s="173"/>
      <c r="KGG67" s="173"/>
      <c r="KGH67" s="173"/>
      <c r="KGI67" s="173"/>
      <c r="KGJ67" s="173"/>
      <c r="KGK67" s="173"/>
      <c r="KGL67" s="173"/>
      <c r="KGM67" s="173"/>
      <c r="KGN67" s="173"/>
      <c r="KGO67" s="173"/>
      <c r="KGP67" s="173"/>
      <c r="KGQ67" s="173"/>
      <c r="KGR67" s="173"/>
      <c r="KGS67" s="173"/>
      <c r="KGT67" s="173"/>
      <c r="KGU67" s="173"/>
      <c r="KGV67" s="173"/>
      <c r="KGW67" s="173"/>
      <c r="KGX67" s="173"/>
      <c r="KGY67" s="173"/>
      <c r="KGZ67" s="173"/>
      <c r="KHA67" s="173"/>
      <c r="KHB67" s="173"/>
      <c r="KHC67" s="173"/>
      <c r="KHD67" s="173"/>
      <c r="KHE67" s="173"/>
      <c r="KHF67" s="173"/>
      <c r="KHG67" s="173"/>
      <c r="KHH67" s="173"/>
      <c r="KHI67" s="173"/>
      <c r="KHJ67" s="173"/>
      <c r="KHK67" s="173"/>
      <c r="KHL67" s="173"/>
      <c r="KHM67" s="173"/>
      <c r="KHN67" s="173"/>
      <c r="KHO67" s="173"/>
      <c r="KHP67" s="173"/>
      <c r="KHQ67" s="173"/>
      <c r="KHR67" s="173"/>
      <c r="KHS67" s="173"/>
      <c r="KHT67" s="173"/>
      <c r="KHU67" s="173"/>
      <c r="KHV67" s="173"/>
      <c r="KHW67" s="173"/>
      <c r="KHX67" s="173"/>
      <c r="KHY67" s="173"/>
      <c r="KHZ67" s="173"/>
      <c r="KIA67" s="173"/>
      <c r="KIB67" s="173"/>
      <c r="KIC67" s="173"/>
      <c r="KID67" s="173"/>
      <c r="KIE67" s="173"/>
      <c r="KIF67" s="173"/>
      <c r="KIG67" s="173"/>
      <c r="KIH67" s="173"/>
      <c r="KII67" s="173"/>
      <c r="KIJ67" s="173"/>
      <c r="KIK67" s="173"/>
      <c r="KIL67" s="173"/>
      <c r="KIM67" s="173"/>
      <c r="KIN67" s="173"/>
      <c r="KIO67" s="173"/>
      <c r="KIP67" s="173"/>
      <c r="KIQ67" s="173"/>
      <c r="KIR67" s="173"/>
      <c r="KIS67" s="173"/>
      <c r="KIT67" s="173"/>
      <c r="KIU67" s="173"/>
      <c r="KIV67" s="173"/>
      <c r="KIW67" s="173"/>
      <c r="KIX67" s="173"/>
      <c r="KIY67" s="173"/>
      <c r="KIZ67" s="173"/>
      <c r="KJA67" s="173"/>
      <c r="KJB67" s="173"/>
      <c r="KJC67" s="173"/>
      <c r="KJD67" s="173"/>
      <c r="KJE67" s="173"/>
      <c r="KJF67" s="173"/>
      <c r="KJG67" s="173"/>
      <c r="KJH67" s="173"/>
      <c r="KJI67" s="173"/>
      <c r="KJJ67" s="173"/>
      <c r="KJK67" s="173"/>
      <c r="KJL67" s="173"/>
      <c r="KJM67" s="173"/>
      <c r="KJN67" s="173"/>
      <c r="KJO67" s="173"/>
      <c r="KJP67" s="173"/>
      <c r="KJQ67" s="173"/>
      <c r="KJR67" s="173"/>
      <c r="KJS67" s="173"/>
      <c r="KJT67" s="173"/>
      <c r="KJU67" s="173"/>
      <c r="KJV67" s="173"/>
      <c r="KJW67" s="173"/>
      <c r="KJX67" s="173"/>
      <c r="KJY67" s="173"/>
      <c r="KJZ67" s="173"/>
      <c r="KKA67" s="173"/>
      <c r="KKB67" s="173"/>
      <c r="KKC67" s="173"/>
      <c r="KKD67" s="173"/>
      <c r="KKE67" s="173"/>
      <c r="KKF67" s="173"/>
      <c r="KKG67" s="173"/>
      <c r="KKH67" s="173"/>
      <c r="KKI67" s="173"/>
      <c r="KKJ67" s="173"/>
      <c r="KKK67" s="173"/>
      <c r="KKL67" s="173"/>
      <c r="KKM67" s="173"/>
      <c r="KKN67" s="173"/>
      <c r="KKO67" s="173"/>
      <c r="KKP67" s="173"/>
      <c r="KKQ67" s="173"/>
      <c r="KKR67" s="173"/>
      <c r="KKS67" s="173"/>
      <c r="KKT67" s="173"/>
      <c r="KKU67" s="173"/>
      <c r="KKV67" s="173"/>
      <c r="KKW67" s="173"/>
      <c r="KKX67" s="173"/>
      <c r="KKY67" s="173"/>
      <c r="KKZ67" s="173"/>
      <c r="KLA67" s="173"/>
      <c r="KLB67" s="173"/>
      <c r="KLC67" s="173"/>
      <c r="KLD67" s="173"/>
      <c r="KLE67" s="173"/>
      <c r="KLF67" s="173"/>
      <c r="KLG67" s="173"/>
      <c r="KLH67" s="173"/>
      <c r="KLI67" s="173"/>
      <c r="KLJ67" s="173"/>
      <c r="KLK67" s="173"/>
      <c r="KLL67" s="173"/>
      <c r="KLM67" s="173"/>
      <c r="KLN67" s="173"/>
      <c r="KLO67" s="173"/>
      <c r="KLP67" s="173"/>
      <c r="KLQ67" s="173"/>
      <c r="KLR67" s="173"/>
      <c r="KLS67" s="173"/>
      <c r="KLT67" s="173"/>
      <c r="KLU67" s="173"/>
      <c r="KLV67" s="173"/>
      <c r="KLW67" s="173"/>
      <c r="KLX67" s="173"/>
      <c r="KLY67" s="173"/>
      <c r="KLZ67" s="173"/>
      <c r="KMA67" s="173"/>
      <c r="KMB67" s="173"/>
      <c r="KMC67" s="173"/>
      <c r="KMD67" s="173"/>
      <c r="KME67" s="173"/>
      <c r="KMF67" s="173"/>
      <c r="KMG67" s="173"/>
      <c r="KMH67" s="173"/>
      <c r="KMI67" s="173"/>
      <c r="KMJ67" s="173"/>
      <c r="KMK67" s="173"/>
      <c r="KML67" s="173"/>
      <c r="KMM67" s="173"/>
      <c r="KMN67" s="173"/>
      <c r="KMO67" s="173"/>
      <c r="KMP67" s="173"/>
      <c r="KMQ67" s="173"/>
      <c r="KMR67" s="173"/>
      <c r="KMS67" s="173"/>
      <c r="KMT67" s="173"/>
      <c r="KMU67" s="173"/>
      <c r="KMV67" s="173"/>
      <c r="KMW67" s="173"/>
      <c r="KMX67" s="173"/>
      <c r="KMY67" s="173"/>
      <c r="KMZ67" s="173"/>
      <c r="KNA67" s="173"/>
      <c r="KNB67" s="173"/>
      <c r="KNC67" s="173"/>
      <c r="KND67" s="173"/>
      <c r="KNE67" s="173"/>
      <c r="KNF67" s="173"/>
      <c r="KNG67" s="173"/>
      <c r="KNH67" s="173"/>
      <c r="KNI67" s="173"/>
      <c r="KNJ67" s="173"/>
      <c r="KNK67" s="173"/>
      <c r="KNL67" s="173"/>
      <c r="KNM67" s="173"/>
      <c r="KNN67" s="173"/>
      <c r="KNO67" s="173"/>
      <c r="KNP67" s="173"/>
      <c r="KNQ67" s="173"/>
      <c r="KNR67" s="173"/>
      <c r="KNS67" s="173"/>
      <c r="KNT67" s="173"/>
      <c r="KNU67" s="173"/>
      <c r="KNV67" s="173"/>
      <c r="KNW67" s="173"/>
      <c r="KNX67" s="173"/>
      <c r="KNY67" s="173"/>
      <c r="KNZ67" s="173"/>
      <c r="KOA67" s="173"/>
      <c r="KOB67" s="173"/>
      <c r="KOC67" s="173"/>
      <c r="KOD67" s="173"/>
      <c r="KOE67" s="173"/>
      <c r="KOF67" s="173"/>
      <c r="KOG67" s="173"/>
      <c r="KOH67" s="173"/>
      <c r="KOI67" s="173"/>
      <c r="KOJ67" s="173"/>
      <c r="KOK67" s="173"/>
      <c r="KOL67" s="173"/>
      <c r="KOM67" s="173"/>
      <c r="KON67" s="173"/>
      <c r="KOO67" s="173"/>
      <c r="KOP67" s="173"/>
      <c r="KOQ67" s="173"/>
      <c r="KOR67" s="173"/>
      <c r="KOS67" s="173"/>
      <c r="KOT67" s="173"/>
      <c r="KOU67" s="173"/>
      <c r="KOV67" s="173"/>
      <c r="KOW67" s="173"/>
      <c r="KOX67" s="173"/>
      <c r="KOY67" s="173"/>
      <c r="KOZ67" s="173"/>
      <c r="KPA67" s="173"/>
      <c r="KPB67" s="173"/>
      <c r="KPC67" s="173"/>
      <c r="KPD67" s="173"/>
      <c r="KPE67" s="173"/>
      <c r="KPF67" s="173"/>
      <c r="KPG67" s="173"/>
      <c r="KPH67" s="173"/>
      <c r="KPI67" s="173"/>
      <c r="KPJ67" s="173"/>
      <c r="KPK67" s="173"/>
      <c r="KPL67" s="173"/>
      <c r="KPM67" s="173"/>
      <c r="KPN67" s="173"/>
      <c r="KPO67" s="173"/>
      <c r="KPP67" s="173"/>
      <c r="KPQ67" s="173"/>
      <c r="KPR67" s="173"/>
      <c r="KPS67" s="173"/>
      <c r="KPT67" s="173"/>
      <c r="KPU67" s="173"/>
      <c r="KPV67" s="173"/>
      <c r="KPW67" s="173"/>
      <c r="KPX67" s="173"/>
      <c r="KPY67" s="173"/>
      <c r="KPZ67" s="173"/>
      <c r="KQA67" s="173"/>
      <c r="KQB67" s="173"/>
      <c r="KQC67" s="173"/>
      <c r="KQD67" s="173"/>
      <c r="KQE67" s="173"/>
      <c r="KQF67" s="173"/>
      <c r="KQG67" s="173"/>
      <c r="KQH67" s="173"/>
      <c r="KQI67" s="173"/>
      <c r="KQJ67" s="173"/>
      <c r="KQK67" s="173"/>
      <c r="KQL67" s="173"/>
      <c r="KQM67" s="173"/>
      <c r="KQN67" s="173"/>
      <c r="KQO67" s="173"/>
      <c r="KQP67" s="173"/>
      <c r="KQQ67" s="173"/>
      <c r="KQR67" s="173"/>
      <c r="KQS67" s="173"/>
      <c r="KQT67" s="173"/>
      <c r="KQU67" s="173"/>
      <c r="KQV67" s="173"/>
      <c r="KQW67" s="173"/>
      <c r="KQX67" s="173"/>
      <c r="KQY67" s="173"/>
      <c r="KQZ67" s="173"/>
      <c r="KRA67" s="173"/>
      <c r="KRB67" s="173"/>
      <c r="KRC67" s="173"/>
      <c r="KRD67" s="173"/>
      <c r="KRE67" s="173"/>
      <c r="KRF67" s="173"/>
      <c r="KRG67" s="173"/>
      <c r="KRH67" s="173"/>
      <c r="KRI67" s="173"/>
      <c r="KRJ67" s="173"/>
      <c r="KRK67" s="173"/>
      <c r="KRL67" s="173"/>
      <c r="KRM67" s="173"/>
      <c r="KRN67" s="173"/>
      <c r="KRO67" s="173"/>
      <c r="KRP67" s="173"/>
      <c r="KRQ67" s="173"/>
      <c r="KRR67" s="173"/>
      <c r="KRS67" s="173"/>
      <c r="KRT67" s="173"/>
      <c r="KRU67" s="173"/>
      <c r="KRV67" s="173"/>
      <c r="KRW67" s="173"/>
      <c r="KRX67" s="173"/>
      <c r="KRY67" s="173"/>
      <c r="KRZ67" s="173"/>
      <c r="KSA67" s="173"/>
      <c r="KSB67" s="173"/>
      <c r="KSC67" s="173"/>
      <c r="KSD67" s="173"/>
      <c r="KSE67" s="173"/>
      <c r="KSF67" s="173"/>
      <c r="KSG67" s="173"/>
      <c r="KSH67" s="173"/>
      <c r="KSI67" s="173"/>
      <c r="KSJ67" s="173"/>
      <c r="KSK67" s="173"/>
      <c r="KSL67" s="173"/>
      <c r="KSM67" s="173"/>
      <c r="KSN67" s="173"/>
      <c r="KSO67" s="173"/>
      <c r="KSP67" s="173"/>
      <c r="KSQ67" s="173"/>
      <c r="KSR67" s="173"/>
      <c r="KSS67" s="173"/>
      <c r="KST67" s="173"/>
      <c r="KSU67" s="173"/>
      <c r="KSV67" s="173"/>
      <c r="KSW67" s="173"/>
      <c r="KSX67" s="173"/>
      <c r="KSY67" s="173"/>
      <c r="KSZ67" s="173"/>
      <c r="KTA67" s="173"/>
      <c r="KTB67" s="173"/>
      <c r="KTC67" s="173"/>
      <c r="KTD67" s="173"/>
      <c r="KTE67" s="173"/>
      <c r="KTF67" s="173"/>
      <c r="KTG67" s="173"/>
      <c r="KTH67" s="173"/>
      <c r="KTI67" s="173"/>
      <c r="KTJ67" s="173"/>
      <c r="KTK67" s="173"/>
      <c r="KTL67" s="173"/>
      <c r="KTM67" s="173"/>
      <c r="KTN67" s="173"/>
      <c r="KTO67" s="173"/>
      <c r="KTP67" s="173"/>
      <c r="KTQ67" s="173"/>
      <c r="KTR67" s="173"/>
      <c r="KTS67" s="173"/>
      <c r="KTT67" s="173"/>
      <c r="KTU67" s="173"/>
      <c r="KTV67" s="173"/>
      <c r="KTW67" s="173"/>
      <c r="KTX67" s="173"/>
      <c r="KTY67" s="173"/>
      <c r="KTZ67" s="173"/>
      <c r="KUA67" s="173"/>
      <c r="KUB67" s="173"/>
      <c r="KUC67" s="173"/>
      <c r="KUD67" s="173"/>
      <c r="KUE67" s="173"/>
      <c r="KUF67" s="173"/>
      <c r="KUG67" s="173"/>
      <c r="KUH67" s="173"/>
      <c r="KUI67" s="173"/>
      <c r="KUJ67" s="173"/>
      <c r="KUK67" s="173"/>
      <c r="KUL67" s="173"/>
      <c r="KUM67" s="173"/>
      <c r="KUN67" s="173"/>
      <c r="KUO67" s="173"/>
      <c r="KUP67" s="173"/>
      <c r="KUQ67" s="173"/>
      <c r="KUR67" s="173"/>
      <c r="KUS67" s="173"/>
      <c r="KUT67" s="173"/>
      <c r="KUU67" s="173"/>
      <c r="KUV67" s="173"/>
      <c r="KUW67" s="173"/>
      <c r="KUX67" s="173"/>
      <c r="KUY67" s="173"/>
      <c r="KUZ67" s="173"/>
      <c r="KVA67" s="173"/>
      <c r="KVB67" s="173"/>
      <c r="KVC67" s="173"/>
      <c r="KVD67" s="173"/>
      <c r="KVE67" s="173"/>
      <c r="KVF67" s="173"/>
      <c r="KVG67" s="173"/>
      <c r="KVH67" s="173"/>
      <c r="KVI67" s="173"/>
      <c r="KVJ67" s="173"/>
      <c r="KVK67" s="173"/>
      <c r="KVL67" s="173"/>
      <c r="KVM67" s="173"/>
      <c r="KVN67" s="173"/>
      <c r="KVO67" s="173"/>
      <c r="KVP67" s="173"/>
      <c r="KVQ67" s="173"/>
      <c r="KVR67" s="173"/>
      <c r="KVS67" s="173"/>
      <c r="KVT67" s="173"/>
      <c r="KVU67" s="173"/>
      <c r="KVV67" s="173"/>
      <c r="KVW67" s="173"/>
      <c r="KVX67" s="173"/>
      <c r="KVY67" s="173"/>
      <c r="KVZ67" s="173"/>
      <c r="KWA67" s="173"/>
      <c r="KWB67" s="173"/>
      <c r="KWC67" s="173"/>
      <c r="KWD67" s="173"/>
      <c r="KWE67" s="173"/>
      <c r="KWF67" s="173"/>
      <c r="KWG67" s="173"/>
      <c r="KWH67" s="173"/>
      <c r="KWI67" s="173"/>
      <c r="KWJ67" s="173"/>
      <c r="KWK67" s="173"/>
      <c r="KWL67" s="173"/>
      <c r="KWM67" s="173"/>
      <c r="KWN67" s="173"/>
      <c r="KWO67" s="173"/>
      <c r="KWP67" s="173"/>
      <c r="KWQ67" s="173"/>
      <c r="KWR67" s="173"/>
      <c r="KWS67" s="173"/>
      <c r="KWT67" s="173"/>
      <c r="KWU67" s="173"/>
      <c r="KWV67" s="173"/>
      <c r="KWW67" s="173"/>
      <c r="KWX67" s="173"/>
      <c r="KWY67" s="173"/>
      <c r="KWZ67" s="173"/>
      <c r="KXA67" s="173"/>
      <c r="KXB67" s="173"/>
      <c r="KXC67" s="173"/>
      <c r="KXD67" s="173"/>
      <c r="KXE67" s="173"/>
      <c r="KXF67" s="173"/>
      <c r="KXG67" s="173"/>
      <c r="KXH67" s="173"/>
      <c r="KXI67" s="173"/>
      <c r="KXJ67" s="173"/>
      <c r="KXK67" s="173"/>
      <c r="KXL67" s="173"/>
      <c r="KXM67" s="173"/>
      <c r="KXN67" s="173"/>
      <c r="KXO67" s="173"/>
      <c r="KXP67" s="173"/>
      <c r="KXQ67" s="173"/>
      <c r="KXR67" s="173"/>
      <c r="KXS67" s="173"/>
      <c r="KXT67" s="173"/>
      <c r="KXU67" s="173"/>
      <c r="KXV67" s="173"/>
      <c r="KXW67" s="173"/>
      <c r="KXX67" s="173"/>
      <c r="KXY67" s="173"/>
      <c r="KXZ67" s="173"/>
      <c r="KYA67" s="173"/>
      <c r="KYB67" s="173"/>
      <c r="KYC67" s="173"/>
      <c r="KYD67" s="173"/>
      <c r="KYE67" s="173"/>
      <c r="KYF67" s="173"/>
      <c r="KYG67" s="173"/>
      <c r="KYH67" s="173"/>
      <c r="KYI67" s="173"/>
      <c r="KYJ67" s="173"/>
      <c r="KYK67" s="173"/>
      <c r="KYL67" s="173"/>
      <c r="KYM67" s="173"/>
      <c r="KYN67" s="173"/>
      <c r="KYO67" s="173"/>
      <c r="KYP67" s="173"/>
      <c r="KYQ67" s="173"/>
      <c r="KYR67" s="173"/>
      <c r="KYS67" s="173"/>
      <c r="KYT67" s="173"/>
      <c r="KYU67" s="173"/>
      <c r="KYV67" s="173"/>
      <c r="KYW67" s="173"/>
      <c r="KYX67" s="173"/>
      <c r="KYY67" s="173"/>
      <c r="KYZ67" s="173"/>
      <c r="KZA67" s="173"/>
      <c r="KZB67" s="173"/>
      <c r="KZC67" s="173"/>
      <c r="KZD67" s="173"/>
      <c r="KZE67" s="173"/>
      <c r="KZF67" s="173"/>
      <c r="KZG67" s="173"/>
      <c r="KZH67" s="173"/>
      <c r="KZI67" s="173"/>
      <c r="KZJ67" s="173"/>
      <c r="KZK67" s="173"/>
      <c r="KZL67" s="173"/>
      <c r="KZM67" s="173"/>
      <c r="KZN67" s="173"/>
      <c r="KZO67" s="173"/>
      <c r="KZP67" s="173"/>
      <c r="KZQ67" s="173"/>
      <c r="KZR67" s="173"/>
      <c r="KZS67" s="173"/>
      <c r="KZT67" s="173"/>
      <c r="KZU67" s="173"/>
      <c r="KZV67" s="173"/>
      <c r="KZW67" s="173"/>
      <c r="KZX67" s="173"/>
      <c r="KZY67" s="173"/>
      <c r="KZZ67" s="173"/>
      <c r="LAA67" s="173"/>
      <c r="LAB67" s="173"/>
      <c r="LAC67" s="173"/>
      <c r="LAD67" s="173"/>
      <c r="LAE67" s="173"/>
      <c r="LAF67" s="173"/>
      <c r="LAG67" s="173"/>
      <c r="LAH67" s="173"/>
      <c r="LAI67" s="173"/>
      <c r="LAJ67" s="173"/>
      <c r="LAK67" s="173"/>
      <c r="LAL67" s="173"/>
      <c r="LAM67" s="173"/>
      <c r="LAN67" s="173"/>
      <c r="LAO67" s="173"/>
      <c r="LAP67" s="173"/>
      <c r="LAQ67" s="173"/>
      <c r="LAR67" s="173"/>
      <c r="LAS67" s="173"/>
      <c r="LAT67" s="173"/>
      <c r="LAU67" s="173"/>
      <c r="LAV67" s="173"/>
      <c r="LAW67" s="173"/>
      <c r="LAX67" s="173"/>
      <c r="LAY67" s="173"/>
      <c r="LAZ67" s="173"/>
      <c r="LBA67" s="173"/>
      <c r="LBB67" s="173"/>
      <c r="LBC67" s="173"/>
      <c r="LBD67" s="173"/>
      <c r="LBE67" s="173"/>
      <c r="LBF67" s="173"/>
      <c r="LBG67" s="173"/>
      <c r="LBH67" s="173"/>
      <c r="LBI67" s="173"/>
      <c r="LBJ67" s="173"/>
      <c r="LBK67" s="173"/>
      <c r="LBL67" s="173"/>
      <c r="LBM67" s="173"/>
      <c r="LBN67" s="173"/>
      <c r="LBO67" s="173"/>
      <c r="LBP67" s="173"/>
      <c r="LBQ67" s="173"/>
      <c r="LBR67" s="173"/>
      <c r="LBS67" s="173"/>
      <c r="LBT67" s="173"/>
      <c r="LBU67" s="173"/>
      <c r="LBV67" s="173"/>
      <c r="LBW67" s="173"/>
      <c r="LBX67" s="173"/>
      <c r="LBY67" s="173"/>
      <c r="LBZ67" s="173"/>
      <c r="LCA67" s="173"/>
      <c r="LCB67" s="173"/>
      <c r="LCC67" s="173"/>
      <c r="LCD67" s="173"/>
      <c r="LCE67" s="173"/>
      <c r="LCF67" s="173"/>
      <c r="LCG67" s="173"/>
      <c r="LCH67" s="173"/>
      <c r="LCI67" s="173"/>
      <c r="LCJ67" s="173"/>
      <c r="LCK67" s="173"/>
      <c r="LCL67" s="173"/>
      <c r="LCM67" s="173"/>
      <c r="LCN67" s="173"/>
      <c r="LCO67" s="173"/>
      <c r="LCP67" s="173"/>
      <c r="LCQ67" s="173"/>
      <c r="LCR67" s="173"/>
      <c r="LCS67" s="173"/>
      <c r="LCT67" s="173"/>
      <c r="LCU67" s="173"/>
      <c r="LCV67" s="173"/>
      <c r="LCW67" s="173"/>
      <c r="LCX67" s="173"/>
      <c r="LCY67" s="173"/>
      <c r="LCZ67" s="173"/>
      <c r="LDA67" s="173"/>
      <c r="LDB67" s="173"/>
      <c r="LDC67" s="173"/>
      <c r="LDD67" s="173"/>
      <c r="LDE67" s="173"/>
      <c r="LDF67" s="173"/>
      <c r="LDG67" s="173"/>
      <c r="LDH67" s="173"/>
      <c r="LDI67" s="173"/>
      <c r="LDJ67" s="173"/>
      <c r="LDK67" s="173"/>
      <c r="LDL67" s="173"/>
      <c r="LDM67" s="173"/>
      <c r="LDN67" s="173"/>
      <c r="LDO67" s="173"/>
      <c r="LDP67" s="173"/>
      <c r="LDQ67" s="173"/>
      <c r="LDR67" s="173"/>
      <c r="LDS67" s="173"/>
      <c r="LDT67" s="173"/>
      <c r="LDU67" s="173"/>
      <c r="LDV67" s="173"/>
      <c r="LDW67" s="173"/>
      <c r="LDX67" s="173"/>
      <c r="LDY67" s="173"/>
      <c r="LDZ67" s="173"/>
      <c r="LEA67" s="173"/>
      <c r="LEB67" s="173"/>
      <c r="LEC67" s="173"/>
      <c r="LED67" s="173"/>
      <c r="LEE67" s="173"/>
      <c r="LEF67" s="173"/>
      <c r="LEG67" s="173"/>
      <c r="LEH67" s="173"/>
      <c r="LEI67" s="173"/>
      <c r="LEJ67" s="173"/>
      <c r="LEK67" s="173"/>
      <c r="LEL67" s="173"/>
      <c r="LEM67" s="173"/>
      <c r="LEN67" s="173"/>
      <c r="LEO67" s="173"/>
      <c r="LEP67" s="173"/>
      <c r="LEQ67" s="173"/>
      <c r="LER67" s="173"/>
      <c r="LES67" s="173"/>
      <c r="LET67" s="173"/>
      <c r="LEU67" s="173"/>
      <c r="LEV67" s="173"/>
      <c r="LEW67" s="173"/>
      <c r="LEX67" s="173"/>
      <c r="LEY67" s="173"/>
      <c r="LEZ67" s="173"/>
      <c r="LFA67" s="173"/>
      <c r="LFB67" s="173"/>
      <c r="LFC67" s="173"/>
      <c r="LFD67" s="173"/>
      <c r="LFE67" s="173"/>
      <c r="LFF67" s="173"/>
      <c r="LFG67" s="173"/>
      <c r="LFH67" s="173"/>
      <c r="LFI67" s="173"/>
      <c r="LFJ67" s="173"/>
      <c r="LFK67" s="173"/>
      <c r="LFL67" s="173"/>
      <c r="LFM67" s="173"/>
      <c r="LFN67" s="173"/>
      <c r="LFO67" s="173"/>
      <c r="LFP67" s="173"/>
      <c r="LFQ67" s="173"/>
      <c r="LFR67" s="173"/>
      <c r="LFS67" s="173"/>
      <c r="LFT67" s="173"/>
      <c r="LFU67" s="173"/>
      <c r="LFV67" s="173"/>
      <c r="LFW67" s="173"/>
      <c r="LFX67" s="173"/>
      <c r="LFY67" s="173"/>
      <c r="LFZ67" s="173"/>
      <c r="LGA67" s="173"/>
      <c r="LGB67" s="173"/>
      <c r="LGC67" s="173"/>
      <c r="LGD67" s="173"/>
      <c r="LGE67" s="173"/>
      <c r="LGF67" s="173"/>
      <c r="LGG67" s="173"/>
      <c r="LGH67" s="173"/>
      <c r="LGI67" s="173"/>
      <c r="LGJ67" s="173"/>
      <c r="LGK67" s="173"/>
      <c r="LGL67" s="173"/>
      <c r="LGM67" s="173"/>
      <c r="LGN67" s="173"/>
      <c r="LGO67" s="173"/>
      <c r="LGP67" s="173"/>
      <c r="LGQ67" s="173"/>
      <c r="LGR67" s="173"/>
      <c r="LGS67" s="173"/>
      <c r="LGT67" s="173"/>
      <c r="LGU67" s="173"/>
      <c r="LGV67" s="173"/>
      <c r="LGW67" s="173"/>
      <c r="LGX67" s="173"/>
      <c r="LGY67" s="173"/>
      <c r="LGZ67" s="173"/>
      <c r="LHA67" s="173"/>
      <c r="LHB67" s="173"/>
      <c r="LHC67" s="173"/>
      <c r="LHD67" s="173"/>
      <c r="LHE67" s="173"/>
      <c r="LHF67" s="173"/>
      <c r="LHG67" s="173"/>
      <c r="LHH67" s="173"/>
      <c r="LHI67" s="173"/>
      <c r="LHJ67" s="173"/>
      <c r="LHK67" s="173"/>
      <c r="LHL67" s="173"/>
      <c r="LHM67" s="173"/>
      <c r="LHN67" s="173"/>
      <c r="LHO67" s="173"/>
      <c r="LHP67" s="173"/>
      <c r="LHQ67" s="173"/>
      <c r="LHR67" s="173"/>
      <c r="LHS67" s="173"/>
      <c r="LHT67" s="173"/>
      <c r="LHU67" s="173"/>
      <c r="LHV67" s="173"/>
      <c r="LHW67" s="173"/>
      <c r="LHX67" s="173"/>
      <c r="LHY67" s="173"/>
      <c r="LHZ67" s="173"/>
      <c r="LIA67" s="173"/>
      <c r="LIB67" s="173"/>
      <c r="LIC67" s="173"/>
      <c r="LID67" s="173"/>
      <c r="LIE67" s="173"/>
      <c r="LIF67" s="173"/>
      <c r="LIG67" s="173"/>
      <c r="LIH67" s="173"/>
      <c r="LII67" s="173"/>
      <c r="LIJ67" s="173"/>
      <c r="LIK67" s="173"/>
      <c r="LIL67" s="173"/>
      <c r="LIM67" s="173"/>
      <c r="LIN67" s="173"/>
      <c r="LIO67" s="173"/>
      <c r="LIP67" s="173"/>
      <c r="LIQ67" s="173"/>
      <c r="LIR67" s="173"/>
      <c r="LIS67" s="173"/>
      <c r="LIT67" s="173"/>
      <c r="LIU67" s="173"/>
      <c r="LIV67" s="173"/>
      <c r="LIW67" s="173"/>
      <c r="LIX67" s="173"/>
      <c r="LIY67" s="173"/>
      <c r="LIZ67" s="173"/>
      <c r="LJA67" s="173"/>
      <c r="LJB67" s="173"/>
      <c r="LJC67" s="173"/>
      <c r="LJD67" s="173"/>
      <c r="LJE67" s="173"/>
      <c r="LJF67" s="173"/>
      <c r="LJG67" s="173"/>
      <c r="LJH67" s="173"/>
      <c r="LJI67" s="173"/>
      <c r="LJJ67" s="173"/>
      <c r="LJK67" s="173"/>
      <c r="LJL67" s="173"/>
      <c r="LJM67" s="173"/>
      <c r="LJN67" s="173"/>
      <c r="LJO67" s="173"/>
      <c r="LJP67" s="173"/>
      <c r="LJQ67" s="173"/>
      <c r="LJR67" s="173"/>
      <c r="LJS67" s="173"/>
      <c r="LJT67" s="173"/>
      <c r="LJU67" s="173"/>
      <c r="LJV67" s="173"/>
      <c r="LJW67" s="173"/>
      <c r="LJX67" s="173"/>
      <c r="LJY67" s="173"/>
      <c r="LJZ67" s="173"/>
      <c r="LKA67" s="173"/>
      <c r="LKB67" s="173"/>
      <c r="LKC67" s="173"/>
      <c r="LKD67" s="173"/>
      <c r="LKE67" s="173"/>
      <c r="LKF67" s="173"/>
      <c r="LKG67" s="173"/>
      <c r="LKH67" s="173"/>
      <c r="LKI67" s="173"/>
      <c r="LKJ67" s="173"/>
      <c r="LKK67" s="173"/>
      <c r="LKL67" s="173"/>
      <c r="LKM67" s="173"/>
      <c r="LKN67" s="173"/>
      <c r="LKO67" s="173"/>
      <c r="LKP67" s="173"/>
      <c r="LKQ67" s="173"/>
      <c r="LKR67" s="173"/>
      <c r="LKS67" s="173"/>
      <c r="LKT67" s="173"/>
      <c r="LKU67" s="173"/>
      <c r="LKV67" s="173"/>
      <c r="LKW67" s="173"/>
      <c r="LKX67" s="173"/>
      <c r="LKY67" s="173"/>
      <c r="LKZ67" s="173"/>
      <c r="LLA67" s="173"/>
      <c r="LLB67" s="173"/>
      <c r="LLC67" s="173"/>
      <c r="LLD67" s="173"/>
      <c r="LLE67" s="173"/>
      <c r="LLF67" s="173"/>
      <c r="LLG67" s="173"/>
      <c r="LLH67" s="173"/>
      <c r="LLI67" s="173"/>
      <c r="LLJ67" s="173"/>
      <c r="LLK67" s="173"/>
      <c r="LLL67" s="173"/>
      <c r="LLM67" s="173"/>
      <c r="LLN67" s="173"/>
      <c r="LLO67" s="173"/>
      <c r="LLP67" s="173"/>
      <c r="LLQ67" s="173"/>
      <c r="LLR67" s="173"/>
      <c r="LLS67" s="173"/>
      <c r="LLT67" s="173"/>
      <c r="LLU67" s="173"/>
      <c r="LLV67" s="173"/>
      <c r="LLW67" s="173"/>
      <c r="LLX67" s="173"/>
      <c r="LLY67" s="173"/>
      <c r="LLZ67" s="173"/>
      <c r="LMA67" s="173"/>
      <c r="LMB67" s="173"/>
      <c r="LMC67" s="173"/>
      <c r="LMD67" s="173"/>
      <c r="LME67" s="173"/>
      <c r="LMF67" s="173"/>
      <c r="LMG67" s="173"/>
      <c r="LMH67" s="173"/>
      <c r="LMI67" s="173"/>
      <c r="LMJ67" s="173"/>
      <c r="LMK67" s="173"/>
      <c r="LML67" s="173"/>
      <c r="LMM67" s="173"/>
      <c r="LMN67" s="173"/>
      <c r="LMO67" s="173"/>
      <c r="LMP67" s="173"/>
      <c r="LMQ67" s="173"/>
      <c r="LMR67" s="173"/>
      <c r="LMS67" s="173"/>
      <c r="LMT67" s="173"/>
      <c r="LMU67" s="173"/>
      <c r="LMV67" s="173"/>
      <c r="LMW67" s="173"/>
      <c r="LMX67" s="173"/>
      <c r="LMY67" s="173"/>
      <c r="LMZ67" s="173"/>
      <c r="LNA67" s="173"/>
      <c r="LNB67" s="173"/>
      <c r="LNC67" s="173"/>
      <c r="LND67" s="173"/>
      <c r="LNE67" s="173"/>
      <c r="LNF67" s="173"/>
      <c r="LNG67" s="173"/>
      <c r="LNH67" s="173"/>
      <c r="LNI67" s="173"/>
      <c r="LNJ67" s="173"/>
      <c r="LNK67" s="173"/>
      <c r="LNL67" s="173"/>
      <c r="LNM67" s="173"/>
      <c r="LNN67" s="173"/>
      <c r="LNO67" s="173"/>
      <c r="LNP67" s="173"/>
      <c r="LNQ67" s="173"/>
      <c r="LNR67" s="173"/>
      <c r="LNS67" s="173"/>
      <c r="LNT67" s="173"/>
      <c r="LNU67" s="173"/>
      <c r="LNV67" s="173"/>
      <c r="LNW67" s="173"/>
      <c r="LNX67" s="173"/>
      <c r="LNY67" s="173"/>
      <c r="LNZ67" s="173"/>
      <c r="LOA67" s="173"/>
      <c r="LOB67" s="173"/>
      <c r="LOC67" s="173"/>
      <c r="LOD67" s="173"/>
      <c r="LOE67" s="173"/>
      <c r="LOF67" s="173"/>
      <c r="LOG67" s="173"/>
      <c r="LOH67" s="173"/>
      <c r="LOI67" s="173"/>
      <c r="LOJ67" s="173"/>
      <c r="LOK67" s="173"/>
      <c r="LOL67" s="173"/>
      <c r="LOM67" s="173"/>
      <c r="LON67" s="173"/>
      <c r="LOO67" s="173"/>
      <c r="LOP67" s="173"/>
      <c r="LOQ67" s="173"/>
      <c r="LOR67" s="173"/>
      <c r="LOS67" s="173"/>
      <c r="LOT67" s="173"/>
      <c r="LOU67" s="173"/>
      <c r="LOV67" s="173"/>
      <c r="LOW67" s="173"/>
      <c r="LOX67" s="173"/>
      <c r="LOY67" s="173"/>
      <c r="LOZ67" s="173"/>
      <c r="LPA67" s="173"/>
      <c r="LPB67" s="173"/>
      <c r="LPC67" s="173"/>
      <c r="LPD67" s="173"/>
      <c r="LPE67" s="173"/>
      <c r="LPF67" s="173"/>
      <c r="LPG67" s="173"/>
      <c r="LPH67" s="173"/>
      <c r="LPI67" s="173"/>
      <c r="LPJ67" s="173"/>
      <c r="LPK67" s="173"/>
      <c r="LPL67" s="173"/>
      <c r="LPM67" s="173"/>
      <c r="LPN67" s="173"/>
      <c r="LPO67" s="173"/>
      <c r="LPP67" s="173"/>
      <c r="LPQ67" s="173"/>
      <c r="LPR67" s="173"/>
      <c r="LPS67" s="173"/>
      <c r="LPT67" s="173"/>
      <c r="LPU67" s="173"/>
      <c r="LPV67" s="173"/>
      <c r="LPW67" s="173"/>
      <c r="LPX67" s="173"/>
      <c r="LPY67" s="173"/>
      <c r="LPZ67" s="173"/>
      <c r="LQA67" s="173"/>
      <c r="LQB67" s="173"/>
      <c r="LQC67" s="173"/>
      <c r="LQD67" s="173"/>
      <c r="LQE67" s="173"/>
      <c r="LQF67" s="173"/>
      <c r="LQG67" s="173"/>
      <c r="LQH67" s="173"/>
      <c r="LQI67" s="173"/>
      <c r="LQJ67" s="173"/>
      <c r="LQK67" s="173"/>
      <c r="LQL67" s="173"/>
      <c r="LQM67" s="173"/>
      <c r="LQN67" s="173"/>
      <c r="LQO67" s="173"/>
      <c r="LQP67" s="173"/>
      <c r="LQQ67" s="173"/>
      <c r="LQR67" s="173"/>
      <c r="LQS67" s="173"/>
      <c r="LQT67" s="173"/>
      <c r="LQU67" s="173"/>
      <c r="LQV67" s="173"/>
      <c r="LQW67" s="173"/>
      <c r="LQX67" s="173"/>
      <c r="LQY67" s="173"/>
      <c r="LQZ67" s="173"/>
      <c r="LRA67" s="173"/>
      <c r="LRB67" s="173"/>
      <c r="LRC67" s="173"/>
      <c r="LRD67" s="173"/>
      <c r="LRE67" s="173"/>
      <c r="LRF67" s="173"/>
      <c r="LRG67" s="173"/>
      <c r="LRH67" s="173"/>
      <c r="LRI67" s="173"/>
      <c r="LRJ67" s="173"/>
      <c r="LRK67" s="173"/>
      <c r="LRL67" s="173"/>
      <c r="LRM67" s="173"/>
      <c r="LRN67" s="173"/>
      <c r="LRO67" s="173"/>
      <c r="LRP67" s="173"/>
      <c r="LRQ67" s="173"/>
      <c r="LRR67" s="173"/>
      <c r="LRS67" s="173"/>
      <c r="LRT67" s="173"/>
      <c r="LRU67" s="173"/>
      <c r="LRV67" s="173"/>
      <c r="LRW67" s="173"/>
      <c r="LRX67" s="173"/>
      <c r="LRY67" s="173"/>
      <c r="LRZ67" s="173"/>
      <c r="LSA67" s="173"/>
      <c r="LSB67" s="173"/>
      <c r="LSC67" s="173"/>
      <c r="LSD67" s="173"/>
      <c r="LSE67" s="173"/>
      <c r="LSF67" s="173"/>
      <c r="LSG67" s="173"/>
      <c r="LSH67" s="173"/>
      <c r="LSI67" s="173"/>
      <c r="LSJ67" s="173"/>
      <c r="LSK67" s="173"/>
      <c r="LSL67" s="173"/>
      <c r="LSM67" s="173"/>
      <c r="LSN67" s="173"/>
      <c r="LSO67" s="173"/>
      <c r="LSP67" s="173"/>
      <c r="LSQ67" s="173"/>
      <c r="LSR67" s="173"/>
      <c r="LSS67" s="173"/>
      <c r="LST67" s="173"/>
      <c r="LSU67" s="173"/>
      <c r="LSV67" s="173"/>
      <c r="LSW67" s="173"/>
      <c r="LSX67" s="173"/>
      <c r="LSY67" s="173"/>
      <c r="LSZ67" s="173"/>
      <c r="LTA67" s="173"/>
      <c r="LTB67" s="173"/>
      <c r="LTC67" s="173"/>
      <c r="LTD67" s="173"/>
      <c r="LTE67" s="173"/>
      <c r="LTF67" s="173"/>
      <c r="LTG67" s="173"/>
      <c r="LTH67" s="173"/>
      <c r="LTI67" s="173"/>
      <c r="LTJ67" s="173"/>
      <c r="LTK67" s="173"/>
      <c r="LTL67" s="173"/>
      <c r="LTM67" s="173"/>
      <c r="LTN67" s="173"/>
      <c r="LTO67" s="173"/>
      <c r="LTP67" s="173"/>
      <c r="LTQ67" s="173"/>
      <c r="LTR67" s="173"/>
      <c r="LTS67" s="173"/>
      <c r="LTT67" s="173"/>
      <c r="LTU67" s="173"/>
      <c r="LTV67" s="173"/>
      <c r="LTW67" s="173"/>
      <c r="LTX67" s="173"/>
      <c r="LTY67" s="173"/>
      <c r="LTZ67" s="173"/>
      <c r="LUA67" s="173"/>
      <c r="LUB67" s="173"/>
      <c r="LUC67" s="173"/>
      <c r="LUD67" s="173"/>
      <c r="LUE67" s="173"/>
      <c r="LUF67" s="173"/>
      <c r="LUG67" s="173"/>
      <c r="LUH67" s="173"/>
      <c r="LUI67" s="173"/>
      <c r="LUJ67" s="173"/>
      <c r="LUK67" s="173"/>
      <c r="LUL67" s="173"/>
      <c r="LUM67" s="173"/>
      <c r="LUN67" s="173"/>
      <c r="LUO67" s="173"/>
      <c r="LUP67" s="173"/>
      <c r="LUQ67" s="173"/>
      <c r="LUR67" s="173"/>
      <c r="LUS67" s="173"/>
      <c r="LUT67" s="173"/>
      <c r="LUU67" s="173"/>
      <c r="LUV67" s="173"/>
      <c r="LUW67" s="173"/>
      <c r="LUX67" s="173"/>
      <c r="LUY67" s="173"/>
      <c r="LUZ67" s="173"/>
      <c r="LVA67" s="173"/>
      <c r="LVB67" s="173"/>
      <c r="LVC67" s="173"/>
      <c r="LVD67" s="173"/>
      <c r="LVE67" s="173"/>
      <c r="LVF67" s="173"/>
      <c r="LVG67" s="173"/>
      <c r="LVH67" s="173"/>
      <c r="LVI67" s="173"/>
      <c r="LVJ67" s="173"/>
      <c r="LVK67" s="173"/>
      <c r="LVL67" s="173"/>
      <c r="LVM67" s="173"/>
      <c r="LVN67" s="173"/>
      <c r="LVO67" s="173"/>
      <c r="LVP67" s="173"/>
      <c r="LVQ67" s="173"/>
      <c r="LVR67" s="173"/>
      <c r="LVS67" s="173"/>
      <c r="LVT67" s="173"/>
      <c r="LVU67" s="173"/>
      <c r="LVV67" s="173"/>
      <c r="LVW67" s="173"/>
      <c r="LVX67" s="173"/>
      <c r="LVY67" s="173"/>
      <c r="LVZ67" s="173"/>
      <c r="LWA67" s="173"/>
      <c r="LWB67" s="173"/>
      <c r="LWC67" s="173"/>
      <c r="LWD67" s="173"/>
      <c r="LWE67" s="173"/>
      <c r="LWF67" s="173"/>
      <c r="LWG67" s="173"/>
      <c r="LWH67" s="173"/>
      <c r="LWI67" s="173"/>
      <c r="LWJ67" s="173"/>
      <c r="LWK67" s="173"/>
      <c r="LWL67" s="173"/>
      <c r="LWM67" s="173"/>
      <c r="LWN67" s="173"/>
      <c r="LWO67" s="173"/>
      <c r="LWP67" s="173"/>
      <c r="LWQ67" s="173"/>
      <c r="LWR67" s="173"/>
      <c r="LWS67" s="173"/>
      <c r="LWT67" s="173"/>
      <c r="LWU67" s="173"/>
      <c r="LWV67" s="173"/>
      <c r="LWW67" s="173"/>
      <c r="LWX67" s="173"/>
      <c r="LWY67" s="173"/>
      <c r="LWZ67" s="173"/>
      <c r="LXA67" s="173"/>
      <c r="LXB67" s="173"/>
      <c r="LXC67" s="173"/>
      <c r="LXD67" s="173"/>
      <c r="LXE67" s="173"/>
      <c r="LXF67" s="173"/>
      <c r="LXG67" s="173"/>
      <c r="LXH67" s="173"/>
      <c r="LXI67" s="173"/>
      <c r="LXJ67" s="173"/>
      <c r="LXK67" s="173"/>
      <c r="LXL67" s="173"/>
      <c r="LXM67" s="173"/>
      <c r="LXN67" s="173"/>
      <c r="LXO67" s="173"/>
      <c r="LXP67" s="173"/>
      <c r="LXQ67" s="173"/>
      <c r="LXR67" s="173"/>
      <c r="LXS67" s="173"/>
      <c r="LXT67" s="173"/>
      <c r="LXU67" s="173"/>
      <c r="LXV67" s="173"/>
      <c r="LXW67" s="173"/>
      <c r="LXX67" s="173"/>
      <c r="LXY67" s="173"/>
      <c r="LXZ67" s="173"/>
      <c r="LYA67" s="173"/>
      <c r="LYB67" s="173"/>
      <c r="LYC67" s="173"/>
      <c r="LYD67" s="173"/>
      <c r="LYE67" s="173"/>
      <c r="LYF67" s="173"/>
      <c r="LYG67" s="173"/>
      <c r="LYH67" s="173"/>
      <c r="LYI67" s="173"/>
      <c r="LYJ67" s="173"/>
      <c r="LYK67" s="173"/>
      <c r="LYL67" s="173"/>
      <c r="LYM67" s="173"/>
      <c r="LYN67" s="173"/>
      <c r="LYO67" s="173"/>
      <c r="LYP67" s="173"/>
      <c r="LYQ67" s="173"/>
      <c r="LYR67" s="173"/>
      <c r="LYS67" s="173"/>
      <c r="LYT67" s="173"/>
      <c r="LYU67" s="173"/>
      <c r="LYV67" s="173"/>
      <c r="LYW67" s="173"/>
      <c r="LYX67" s="173"/>
      <c r="LYY67" s="173"/>
      <c r="LYZ67" s="173"/>
      <c r="LZA67" s="173"/>
      <c r="LZB67" s="173"/>
      <c r="LZC67" s="173"/>
      <c r="LZD67" s="173"/>
      <c r="LZE67" s="173"/>
      <c r="LZF67" s="173"/>
      <c r="LZG67" s="173"/>
      <c r="LZH67" s="173"/>
      <c r="LZI67" s="173"/>
      <c r="LZJ67" s="173"/>
      <c r="LZK67" s="173"/>
      <c r="LZL67" s="173"/>
      <c r="LZM67" s="173"/>
      <c r="LZN67" s="173"/>
      <c r="LZO67" s="173"/>
      <c r="LZP67" s="173"/>
      <c r="LZQ67" s="173"/>
      <c r="LZR67" s="173"/>
      <c r="LZS67" s="173"/>
      <c r="LZT67" s="173"/>
      <c r="LZU67" s="173"/>
      <c r="LZV67" s="173"/>
      <c r="LZW67" s="173"/>
      <c r="LZX67" s="173"/>
      <c r="LZY67" s="173"/>
      <c r="LZZ67" s="173"/>
      <c r="MAA67" s="173"/>
      <c r="MAB67" s="173"/>
      <c r="MAC67" s="173"/>
      <c r="MAD67" s="173"/>
      <c r="MAE67" s="173"/>
      <c r="MAF67" s="173"/>
      <c r="MAG67" s="173"/>
      <c r="MAH67" s="173"/>
      <c r="MAI67" s="173"/>
      <c r="MAJ67" s="173"/>
      <c r="MAK67" s="173"/>
      <c r="MAL67" s="173"/>
      <c r="MAM67" s="173"/>
      <c r="MAN67" s="173"/>
      <c r="MAO67" s="173"/>
      <c r="MAP67" s="173"/>
      <c r="MAQ67" s="173"/>
      <c r="MAR67" s="173"/>
      <c r="MAS67" s="173"/>
      <c r="MAT67" s="173"/>
      <c r="MAU67" s="173"/>
      <c r="MAV67" s="173"/>
      <c r="MAW67" s="173"/>
      <c r="MAX67" s="173"/>
      <c r="MAY67" s="173"/>
      <c r="MAZ67" s="173"/>
      <c r="MBA67" s="173"/>
      <c r="MBB67" s="173"/>
      <c r="MBC67" s="173"/>
      <c r="MBD67" s="173"/>
      <c r="MBE67" s="173"/>
      <c r="MBF67" s="173"/>
      <c r="MBG67" s="173"/>
      <c r="MBH67" s="173"/>
      <c r="MBI67" s="173"/>
      <c r="MBJ67" s="173"/>
      <c r="MBK67" s="173"/>
      <c r="MBL67" s="173"/>
      <c r="MBM67" s="173"/>
      <c r="MBN67" s="173"/>
      <c r="MBO67" s="173"/>
      <c r="MBP67" s="173"/>
      <c r="MBQ67" s="173"/>
      <c r="MBR67" s="173"/>
      <c r="MBS67" s="173"/>
      <c r="MBT67" s="173"/>
      <c r="MBU67" s="173"/>
      <c r="MBV67" s="173"/>
      <c r="MBW67" s="173"/>
      <c r="MBX67" s="173"/>
      <c r="MBY67" s="173"/>
      <c r="MBZ67" s="173"/>
      <c r="MCA67" s="173"/>
      <c r="MCB67" s="173"/>
      <c r="MCC67" s="173"/>
      <c r="MCD67" s="173"/>
      <c r="MCE67" s="173"/>
      <c r="MCF67" s="173"/>
      <c r="MCG67" s="173"/>
      <c r="MCH67" s="173"/>
      <c r="MCI67" s="173"/>
      <c r="MCJ67" s="173"/>
      <c r="MCK67" s="173"/>
      <c r="MCL67" s="173"/>
      <c r="MCM67" s="173"/>
      <c r="MCN67" s="173"/>
      <c r="MCO67" s="173"/>
      <c r="MCP67" s="173"/>
      <c r="MCQ67" s="173"/>
      <c r="MCR67" s="173"/>
      <c r="MCS67" s="173"/>
      <c r="MCT67" s="173"/>
      <c r="MCU67" s="173"/>
      <c r="MCV67" s="173"/>
      <c r="MCW67" s="173"/>
      <c r="MCX67" s="173"/>
      <c r="MCY67" s="173"/>
      <c r="MCZ67" s="173"/>
      <c r="MDA67" s="173"/>
      <c r="MDB67" s="173"/>
      <c r="MDC67" s="173"/>
      <c r="MDD67" s="173"/>
      <c r="MDE67" s="173"/>
      <c r="MDF67" s="173"/>
      <c r="MDG67" s="173"/>
      <c r="MDH67" s="173"/>
      <c r="MDI67" s="173"/>
      <c r="MDJ67" s="173"/>
      <c r="MDK67" s="173"/>
      <c r="MDL67" s="173"/>
      <c r="MDM67" s="173"/>
      <c r="MDN67" s="173"/>
      <c r="MDO67" s="173"/>
      <c r="MDP67" s="173"/>
      <c r="MDQ67" s="173"/>
      <c r="MDR67" s="173"/>
      <c r="MDS67" s="173"/>
      <c r="MDT67" s="173"/>
      <c r="MDU67" s="173"/>
      <c r="MDV67" s="173"/>
      <c r="MDW67" s="173"/>
      <c r="MDX67" s="173"/>
      <c r="MDY67" s="173"/>
      <c r="MDZ67" s="173"/>
      <c r="MEA67" s="173"/>
      <c r="MEB67" s="173"/>
      <c r="MEC67" s="173"/>
      <c r="MED67" s="173"/>
      <c r="MEE67" s="173"/>
      <c r="MEF67" s="173"/>
      <c r="MEG67" s="173"/>
      <c r="MEH67" s="173"/>
      <c r="MEI67" s="173"/>
      <c r="MEJ67" s="173"/>
      <c r="MEK67" s="173"/>
      <c r="MEL67" s="173"/>
      <c r="MEM67" s="173"/>
      <c r="MEN67" s="173"/>
      <c r="MEO67" s="173"/>
      <c r="MEP67" s="173"/>
      <c r="MEQ67" s="173"/>
      <c r="MER67" s="173"/>
      <c r="MES67" s="173"/>
      <c r="MET67" s="173"/>
      <c r="MEU67" s="173"/>
      <c r="MEV67" s="173"/>
      <c r="MEW67" s="173"/>
      <c r="MEX67" s="173"/>
      <c r="MEY67" s="173"/>
      <c r="MEZ67" s="173"/>
      <c r="MFA67" s="173"/>
      <c r="MFB67" s="173"/>
      <c r="MFC67" s="173"/>
      <c r="MFD67" s="173"/>
      <c r="MFE67" s="173"/>
      <c r="MFF67" s="173"/>
      <c r="MFG67" s="173"/>
      <c r="MFH67" s="173"/>
      <c r="MFI67" s="173"/>
      <c r="MFJ67" s="173"/>
      <c r="MFK67" s="173"/>
      <c r="MFL67" s="173"/>
      <c r="MFM67" s="173"/>
      <c r="MFN67" s="173"/>
      <c r="MFO67" s="173"/>
      <c r="MFP67" s="173"/>
      <c r="MFQ67" s="173"/>
      <c r="MFR67" s="173"/>
      <c r="MFS67" s="173"/>
      <c r="MFT67" s="173"/>
      <c r="MFU67" s="173"/>
      <c r="MFV67" s="173"/>
      <c r="MFW67" s="173"/>
      <c r="MFX67" s="173"/>
      <c r="MFY67" s="173"/>
      <c r="MFZ67" s="173"/>
      <c r="MGA67" s="173"/>
      <c r="MGB67" s="173"/>
      <c r="MGC67" s="173"/>
      <c r="MGD67" s="173"/>
      <c r="MGE67" s="173"/>
      <c r="MGF67" s="173"/>
      <c r="MGG67" s="173"/>
      <c r="MGH67" s="173"/>
      <c r="MGI67" s="173"/>
      <c r="MGJ67" s="173"/>
      <c r="MGK67" s="173"/>
      <c r="MGL67" s="173"/>
      <c r="MGM67" s="173"/>
      <c r="MGN67" s="173"/>
      <c r="MGO67" s="173"/>
      <c r="MGP67" s="173"/>
      <c r="MGQ67" s="173"/>
      <c r="MGR67" s="173"/>
      <c r="MGS67" s="173"/>
      <c r="MGT67" s="173"/>
      <c r="MGU67" s="173"/>
      <c r="MGV67" s="173"/>
      <c r="MGW67" s="173"/>
      <c r="MGX67" s="173"/>
      <c r="MGY67" s="173"/>
      <c r="MGZ67" s="173"/>
      <c r="MHA67" s="173"/>
      <c r="MHB67" s="173"/>
      <c r="MHC67" s="173"/>
      <c r="MHD67" s="173"/>
      <c r="MHE67" s="173"/>
      <c r="MHF67" s="173"/>
      <c r="MHG67" s="173"/>
      <c r="MHH67" s="173"/>
      <c r="MHI67" s="173"/>
      <c r="MHJ67" s="173"/>
      <c r="MHK67" s="173"/>
      <c r="MHL67" s="173"/>
      <c r="MHM67" s="173"/>
      <c r="MHN67" s="173"/>
      <c r="MHO67" s="173"/>
      <c r="MHP67" s="173"/>
      <c r="MHQ67" s="173"/>
      <c r="MHR67" s="173"/>
      <c r="MHS67" s="173"/>
      <c r="MHT67" s="173"/>
      <c r="MHU67" s="173"/>
      <c r="MHV67" s="173"/>
      <c r="MHW67" s="173"/>
      <c r="MHX67" s="173"/>
      <c r="MHY67" s="173"/>
      <c r="MHZ67" s="173"/>
      <c r="MIA67" s="173"/>
      <c r="MIB67" s="173"/>
      <c r="MIC67" s="173"/>
      <c r="MID67" s="173"/>
      <c r="MIE67" s="173"/>
      <c r="MIF67" s="173"/>
      <c r="MIG67" s="173"/>
      <c r="MIH67" s="173"/>
      <c r="MII67" s="173"/>
      <c r="MIJ67" s="173"/>
      <c r="MIK67" s="173"/>
      <c r="MIL67" s="173"/>
      <c r="MIM67" s="173"/>
      <c r="MIN67" s="173"/>
      <c r="MIO67" s="173"/>
      <c r="MIP67" s="173"/>
      <c r="MIQ67" s="173"/>
      <c r="MIR67" s="173"/>
      <c r="MIS67" s="173"/>
      <c r="MIT67" s="173"/>
      <c r="MIU67" s="173"/>
      <c r="MIV67" s="173"/>
      <c r="MIW67" s="173"/>
      <c r="MIX67" s="173"/>
      <c r="MIY67" s="173"/>
      <c r="MIZ67" s="173"/>
      <c r="MJA67" s="173"/>
      <c r="MJB67" s="173"/>
      <c r="MJC67" s="173"/>
      <c r="MJD67" s="173"/>
      <c r="MJE67" s="173"/>
      <c r="MJF67" s="173"/>
      <c r="MJG67" s="173"/>
      <c r="MJH67" s="173"/>
      <c r="MJI67" s="173"/>
      <c r="MJJ67" s="173"/>
      <c r="MJK67" s="173"/>
      <c r="MJL67" s="173"/>
      <c r="MJM67" s="173"/>
      <c r="MJN67" s="173"/>
      <c r="MJO67" s="173"/>
      <c r="MJP67" s="173"/>
      <c r="MJQ67" s="173"/>
      <c r="MJR67" s="173"/>
      <c r="MJS67" s="173"/>
      <c r="MJT67" s="173"/>
      <c r="MJU67" s="173"/>
      <c r="MJV67" s="173"/>
      <c r="MJW67" s="173"/>
      <c r="MJX67" s="173"/>
      <c r="MJY67" s="173"/>
      <c r="MJZ67" s="173"/>
      <c r="MKA67" s="173"/>
      <c r="MKB67" s="173"/>
      <c r="MKC67" s="173"/>
      <c r="MKD67" s="173"/>
      <c r="MKE67" s="173"/>
      <c r="MKF67" s="173"/>
      <c r="MKG67" s="173"/>
      <c r="MKH67" s="173"/>
      <c r="MKI67" s="173"/>
      <c r="MKJ67" s="173"/>
      <c r="MKK67" s="173"/>
      <c r="MKL67" s="173"/>
      <c r="MKM67" s="173"/>
      <c r="MKN67" s="173"/>
      <c r="MKO67" s="173"/>
      <c r="MKP67" s="173"/>
      <c r="MKQ67" s="173"/>
      <c r="MKR67" s="173"/>
      <c r="MKS67" s="173"/>
      <c r="MKT67" s="173"/>
      <c r="MKU67" s="173"/>
      <c r="MKV67" s="173"/>
      <c r="MKW67" s="173"/>
      <c r="MKX67" s="173"/>
      <c r="MKY67" s="173"/>
      <c r="MKZ67" s="173"/>
      <c r="MLA67" s="173"/>
      <c r="MLB67" s="173"/>
      <c r="MLC67" s="173"/>
      <c r="MLD67" s="173"/>
      <c r="MLE67" s="173"/>
      <c r="MLF67" s="173"/>
      <c r="MLG67" s="173"/>
      <c r="MLH67" s="173"/>
      <c r="MLI67" s="173"/>
      <c r="MLJ67" s="173"/>
      <c r="MLK67" s="173"/>
      <c r="MLL67" s="173"/>
      <c r="MLM67" s="173"/>
      <c r="MLN67" s="173"/>
      <c r="MLO67" s="173"/>
      <c r="MLP67" s="173"/>
      <c r="MLQ67" s="173"/>
      <c r="MLR67" s="173"/>
      <c r="MLS67" s="173"/>
      <c r="MLT67" s="173"/>
      <c r="MLU67" s="173"/>
      <c r="MLV67" s="173"/>
      <c r="MLW67" s="173"/>
      <c r="MLX67" s="173"/>
      <c r="MLY67" s="173"/>
      <c r="MLZ67" s="173"/>
      <c r="MMA67" s="173"/>
      <c r="MMB67" s="173"/>
      <c r="MMC67" s="173"/>
      <c r="MMD67" s="173"/>
      <c r="MME67" s="173"/>
      <c r="MMF67" s="173"/>
      <c r="MMG67" s="173"/>
      <c r="MMH67" s="173"/>
      <c r="MMI67" s="173"/>
      <c r="MMJ67" s="173"/>
      <c r="MMK67" s="173"/>
      <c r="MML67" s="173"/>
      <c r="MMM67" s="173"/>
      <c r="MMN67" s="173"/>
      <c r="MMO67" s="173"/>
      <c r="MMP67" s="173"/>
      <c r="MMQ67" s="173"/>
      <c r="MMR67" s="173"/>
      <c r="MMS67" s="173"/>
      <c r="MMT67" s="173"/>
      <c r="MMU67" s="173"/>
      <c r="MMV67" s="173"/>
      <c r="MMW67" s="173"/>
      <c r="MMX67" s="173"/>
      <c r="MMY67" s="173"/>
      <c r="MMZ67" s="173"/>
      <c r="MNA67" s="173"/>
      <c r="MNB67" s="173"/>
      <c r="MNC67" s="173"/>
      <c r="MND67" s="173"/>
      <c r="MNE67" s="173"/>
      <c r="MNF67" s="173"/>
      <c r="MNG67" s="173"/>
      <c r="MNH67" s="173"/>
      <c r="MNI67" s="173"/>
      <c r="MNJ67" s="173"/>
      <c r="MNK67" s="173"/>
      <c r="MNL67" s="173"/>
      <c r="MNM67" s="173"/>
      <c r="MNN67" s="173"/>
      <c r="MNO67" s="173"/>
      <c r="MNP67" s="173"/>
      <c r="MNQ67" s="173"/>
      <c r="MNR67" s="173"/>
      <c r="MNS67" s="173"/>
      <c r="MNT67" s="173"/>
      <c r="MNU67" s="173"/>
      <c r="MNV67" s="173"/>
      <c r="MNW67" s="173"/>
      <c r="MNX67" s="173"/>
      <c r="MNY67" s="173"/>
      <c r="MNZ67" s="173"/>
      <c r="MOA67" s="173"/>
      <c r="MOB67" s="173"/>
      <c r="MOC67" s="173"/>
      <c r="MOD67" s="173"/>
      <c r="MOE67" s="173"/>
      <c r="MOF67" s="173"/>
      <c r="MOG67" s="173"/>
      <c r="MOH67" s="173"/>
      <c r="MOI67" s="173"/>
      <c r="MOJ67" s="173"/>
      <c r="MOK67" s="173"/>
      <c r="MOL67" s="173"/>
      <c r="MOM67" s="173"/>
      <c r="MON67" s="173"/>
      <c r="MOO67" s="173"/>
      <c r="MOP67" s="173"/>
      <c r="MOQ67" s="173"/>
      <c r="MOR67" s="173"/>
      <c r="MOS67" s="173"/>
      <c r="MOT67" s="173"/>
      <c r="MOU67" s="173"/>
      <c r="MOV67" s="173"/>
      <c r="MOW67" s="173"/>
      <c r="MOX67" s="173"/>
      <c r="MOY67" s="173"/>
      <c r="MOZ67" s="173"/>
      <c r="MPA67" s="173"/>
      <c r="MPB67" s="173"/>
      <c r="MPC67" s="173"/>
      <c r="MPD67" s="173"/>
      <c r="MPE67" s="173"/>
      <c r="MPF67" s="173"/>
      <c r="MPG67" s="173"/>
      <c r="MPH67" s="173"/>
      <c r="MPI67" s="173"/>
      <c r="MPJ67" s="173"/>
      <c r="MPK67" s="173"/>
      <c r="MPL67" s="173"/>
      <c r="MPM67" s="173"/>
      <c r="MPN67" s="173"/>
      <c r="MPO67" s="173"/>
      <c r="MPP67" s="173"/>
      <c r="MPQ67" s="173"/>
      <c r="MPR67" s="173"/>
      <c r="MPS67" s="173"/>
      <c r="MPT67" s="173"/>
      <c r="MPU67" s="173"/>
      <c r="MPV67" s="173"/>
      <c r="MPW67" s="173"/>
      <c r="MPX67" s="173"/>
      <c r="MPY67" s="173"/>
      <c r="MPZ67" s="173"/>
      <c r="MQA67" s="173"/>
      <c r="MQB67" s="173"/>
      <c r="MQC67" s="173"/>
      <c r="MQD67" s="173"/>
      <c r="MQE67" s="173"/>
      <c r="MQF67" s="173"/>
      <c r="MQG67" s="173"/>
      <c r="MQH67" s="173"/>
      <c r="MQI67" s="173"/>
      <c r="MQJ67" s="173"/>
      <c r="MQK67" s="173"/>
      <c r="MQL67" s="173"/>
      <c r="MQM67" s="173"/>
      <c r="MQN67" s="173"/>
      <c r="MQO67" s="173"/>
      <c r="MQP67" s="173"/>
      <c r="MQQ67" s="173"/>
      <c r="MQR67" s="173"/>
      <c r="MQS67" s="173"/>
      <c r="MQT67" s="173"/>
      <c r="MQU67" s="173"/>
      <c r="MQV67" s="173"/>
      <c r="MQW67" s="173"/>
      <c r="MQX67" s="173"/>
      <c r="MQY67" s="173"/>
      <c r="MQZ67" s="173"/>
      <c r="MRA67" s="173"/>
      <c r="MRB67" s="173"/>
      <c r="MRC67" s="173"/>
      <c r="MRD67" s="173"/>
      <c r="MRE67" s="173"/>
      <c r="MRF67" s="173"/>
      <c r="MRG67" s="173"/>
      <c r="MRH67" s="173"/>
      <c r="MRI67" s="173"/>
      <c r="MRJ67" s="173"/>
      <c r="MRK67" s="173"/>
      <c r="MRL67" s="173"/>
      <c r="MRM67" s="173"/>
      <c r="MRN67" s="173"/>
      <c r="MRO67" s="173"/>
      <c r="MRP67" s="173"/>
      <c r="MRQ67" s="173"/>
      <c r="MRR67" s="173"/>
      <c r="MRS67" s="173"/>
      <c r="MRT67" s="173"/>
      <c r="MRU67" s="173"/>
      <c r="MRV67" s="173"/>
      <c r="MRW67" s="173"/>
      <c r="MRX67" s="173"/>
      <c r="MRY67" s="173"/>
      <c r="MRZ67" s="173"/>
      <c r="MSA67" s="173"/>
      <c r="MSB67" s="173"/>
      <c r="MSC67" s="173"/>
      <c r="MSD67" s="173"/>
      <c r="MSE67" s="173"/>
      <c r="MSF67" s="173"/>
      <c r="MSG67" s="173"/>
      <c r="MSH67" s="173"/>
      <c r="MSI67" s="173"/>
      <c r="MSJ67" s="173"/>
      <c r="MSK67" s="173"/>
      <c r="MSL67" s="173"/>
      <c r="MSM67" s="173"/>
      <c r="MSN67" s="173"/>
      <c r="MSO67" s="173"/>
      <c r="MSP67" s="173"/>
      <c r="MSQ67" s="173"/>
      <c r="MSR67" s="173"/>
      <c r="MSS67" s="173"/>
      <c r="MST67" s="173"/>
      <c r="MSU67" s="173"/>
      <c r="MSV67" s="173"/>
      <c r="MSW67" s="173"/>
      <c r="MSX67" s="173"/>
      <c r="MSY67" s="173"/>
      <c r="MSZ67" s="173"/>
      <c r="MTA67" s="173"/>
      <c r="MTB67" s="173"/>
      <c r="MTC67" s="173"/>
      <c r="MTD67" s="173"/>
      <c r="MTE67" s="173"/>
      <c r="MTF67" s="173"/>
      <c r="MTG67" s="173"/>
      <c r="MTH67" s="173"/>
      <c r="MTI67" s="173"/>
      <c r="MTJ67" s="173"/>
      <c r="MTK67" s="173"/>
      <c r="MTL67" s="173"/>
      <c r="MTM67" s="173"/>
      <c r="MTN67" s="173"/>
      <c r="MTO67" s="173"/>
      <c r="MTP67" s="173"/>
      <c r="MTQ67" s="173"/>
      <c r="MTR67" s="173"/>
      <c r="MTS67" s="173"/>
      <c r="MTT67" s="173"/>
      <c r="MTU67" s="173"/>
      <c r="MTV67" s="173"/>
      <c r="MTW67" s="173"/>
      <c r="MTX67" s="173"/>
      <c r="MTY67" s="173"/>
      <c r="MTZ67" s="173"/>
      <c r="MUA67" s="173"/>
      <c r="MUB67" s="173"/>
      <c r="MUC67" s="173"/>
      <c r="MUD67" s="173"/>
      <c r="MUE67" s="173"/>
      <c r="MUF67" s="173"/>
      <c r="MUG67" s="173"/>
      <c r="MUH67" s="173"/>
      <c r="MUI67" s="173"/>
      <c r="MUJ67" s="173"/>
      <c r="MUK67" s="173"/>
      <c r="MUL67" s="173"/>
      <c r="MUM67" s="173"/>
      <c r="MUN67" s="173"/>
      <c r="MUO67" s="173"/>
      <c r="MUP67" s="173"/>
      <c r="MUQ67" s="173"/>
      <c r="MUR67" s="173"/>
      <c r="MUS67" s="173"/>
      <c r="MUT67" s="173"/>
      <c r="MUU67" s="173"/>
      <c r="MUV67" s="173"/>
      <c r="MUW67" s="173"/>
      <c r="MUX67" s="173"/>
      <c r="MUY67" s="173"/>
      <c r="MUZ67" s="173"/>
      <c r="MVA67" s="173"/>
      <c r="MVB67" s="173"/>
      <c r="MVC67" s="173"/>
      <c r="MVD67" s="173"/>
      <c r="MVE67" s="173"/>
      <c r="MVF67" s="173"/>
      <c r="MVG67" s="173"/>
      <c r="MVH67" s="173"/>
      <c r="MVI67" s="173"/>
      <c r="MVJ67" s="173"/>
      <c r="MVK67" s="173"/>
      <c r="MVL67" s="173"/>
      <c r="MVM67" s="173"/>
      <c r="MVN67" s="173"/>
      <c r="MVO67" s="173"/>
      <c r="MVP67" s="173"/>
      <c r="MVQ67" s="173"/>
      <c r="MVR67" s="173"/>
      <c r="MVS67" s="173"/>
      <c r="MVT67" s="173"/>
      <c r="MVU67" s="173"/>
      <c r="MVV67" s="173"/>
      <c r="MVW67" s="173"/>
      <c r="MVX67" s="173"/>
      <c r="MVY67" s="173"/>
      <c r="MVZ67" s="173"/>
      <c r="MWA67" s="173"/>
      <c r="MWB67" s="173"/>
      <c r="MWC67" s="173"/>
      <c r="MWD67" s="173"/>
      <c r="MWE67" s="173"/>
      <c r="MWF67" s="173"/>
      <c r="MWG67" s="173"/>
      <c r="MWH67" s="173"/>
      <c r="MWI67" s="173"/>
      <c r="MWJ67" s="173"/>
      <c r="MWK67" s="173"/>
      <c r="MWL67" s="173"/>
      <c r="MWM67" s="173"/>
      <c r="MWN67" s="173"/>
      <c r="MWO67" s="173"/>
      <c r="MWP67" s="173"/>
      <c r="MWQ67" s="173"/>
      <c r="MWR67" s="173"/>
      <c r="MWS67" s="173"/>
      <c r="MWT67" s="173"/>
      <c r="MWU67" s="173"/>
      <c r="MWV67" s="173"/>
      <c r="MWW67" s="173"/>
      <c r="MWX67" s="173"/>
      <c r="MWY67" s="173"/>
      <c r="MWZ67" s="173"/>
      <c r="MXA67" s="173"/>
      <c r="MXB67" s="173"/>
      <c r="MXC67" s="173"/>
      <c r="MXD67" s="173"/>
      <c r="MXE67" s="173"/>
      <c r="MXF67" s="173"/>
      <c r="MXG67" s="173"/>
      <c r="MXH67" s="173"/>
      <c r="MXI67" s="173"/>
      <c r="MXJ67" s="173"/>
      <c r="MXK67" s="173"/>
      <c r="MXL67" s="173"/>
      <c r="MXM67" s="173"/>
      <c r="MXN67" s="173"/>
      <c r="MXO67" s="173"/>
      <c r="MXP67" s="173"/>
      <c r="MXQ67" s="173"/>
      <c r="MXR67" s="173"/>
      <c r="MXS67" s="173"/>
      <c r="MXT67" s="173"/>
      <c r="MXU67" s="173"/>
      <c r="MXV67" s="173"/>
      <c r="MXW67" s="173"/>
      <c r="MXX67" s="173"/>
      <c r="MXY67" s="173"/>
      <c r="MXZ67" s="173"/>
      <c r="MYA67" s="173"/>
      <c r="MYB67" s="173"/>
      <c r="MYC67" s="173"/>
      <c r="MYD67" s="173"/>
      <c r="MYE67" s="173"/>
      <c r="MYF67" s="173"/>
      <c r="MYG67" s="173"/>
      <c r="MYH67" s="173"/>
      <c r="MYI67" s="173"/>
      <c r="MYJ67" s="173"/>
      <c r="MYK67" s="173"/>
      <c r="MYL67" s="173"/>
      <c r="MYM67" s="173"/>
      <c r="MYN67" s="173"/>
      <c r="MYO67" s="173"/>
      <c r="MYP67" s="173"/>
      <c r="MYQ67" s="173"/>
      <c r="MYR67" s="173"/>
      <c r="MYS67" s="173"/>
      <c r="MYT67" s="173"/>
      <c r="MYU67" s="173"/>
      <c r="MYV67" s="173"/>
      <c r="MYW67" s="173"/>
      <c r="MYX67" s="173"/>
      <c r="MYY67" s="173"/>
      <c r="MYZ67" s="173"/>
      <c r="MZA67" s="173"/>
      <c r="MZB67" s="173"/>
      <c r="MZC67" s="173"/>
      <c r="MZD67" s="173"/>
      <c r="MZE67" s="173"/>
      <c r="MZF67" s="173"/>
      <c r="MZG67" s="173"/>
      <c r="MZH67" s="173"/>
      <c r="MZI67" s="173"/>
      <c r="MZJ67" s="173"/>
      <c r="MZK67" s="173"/>
      <c r="MZL67" s="173"/>
      <c r="MZM67" s="173"/>
      <c r="MZN67" s="173"/>
      <c r="MZO67" s="173"/>
      <c r="MZP67" s="173"/>
      <c r="MZQ67" s="173"/>
      <c r="MZR67" s="173"/>
      <c r="MZS67" s="173"/>
      <c r="MZT67" s="173"/>
      <c r="MZU67" s="173"/>
      <c r="MZV67" s="173"/>
      <c r="MZW67" s="173"/>
      <c r="MZX67" s="173"/>
      <c r="MZY67" s="173"/>
      <c r="MZZ67" s="173"/>
      <c r="NAA67" s="173"/>
      <c r="NAB67" s="173"/>
      <c r="NAC67" s="173"/>
      <c r="NAD67" s="173"/>
      <c r="NAE67" s="173"/>
      <c r="NAF67" s="173"/>
      <c r="NAG67" s="173"/>
      <c r="NAH67" s="173"/>
      <c r="NAI67" s="173"/>
      <c r="NAJ67" s="173"/>
      <c r="NAK67" s="173"/>
      <c r="NAL67" s="173"/>
      <c r="NAM67" s="173"/>
      <c r="NAN67" s="173"/>
      <c r="NAO67" s="173"/>
      <c r="NAP67" s="173"/>
      <c r="NAQ67" s="173"/>
      <c r="NAR67" s="173"/>
      <c r="NAS67" s="173"/>
      <c r="NAT67" s="173"/>
      <c r="NAU67" s="173"/>
      <c r="NAV67" s="173"/>
      <c r="NAW67" s="173"/>
      <c r="NAX67" s="173"/>
      <c r="NAY67" s="173"/>
      <c r="NAZ67" s="173"/>
      <c r="NBA67" s="173"/>
      <c r="NBB67" s="173"/>
      <c r="NBC67" s="173"/>
      <c r="NBD67" s="173"/>
      <c r="NBE67" s="173"/>
      <c r="NBF67" s="173"/>
      <c r="NBG67" s="173"/>
      <c r="NBH67" s="173"/>
      <c r="NBI67" s="173"/>
      <c r="NBJ67" s="173"/>
      <c r="NBK67" s="173"/>
      <c r="NBL67" s="173"/>
      <c r="NBM67" s="173"/>
      <c r="NBN67" s="173"/>
      <c r="NBO67" s="173"/>
      <c r="NBP67" s="173"/>
      <c r="NBQ67" s="173"/>
      <c r="NBR67" s="173"/>
      <c r="NBS67" s="173"/>
      <c r="NBT67" s="173"/>
      <c r="NBU67" s="173"/>
      <c r="NBV67" s="173"/>
      <c r="NBW67" s="173"/>
      <c r="NBX67" s="173"/>
      <c r="NBY67" s="173"/>
      <c r="NBZ67" s="173"/>
      <c r="NCA67" s="173"/>
      <c r="NCB67" s="173"/>
      <c r="NCC67" s="173"/>
      <c r="NCD67" s="173"/>
      <c r="NCE67" s="173"/>
      <c r="NCF67" s="173"/>
      <c r="NCG67" s="173"/>
      <c r="NCH67" s="173"/>
      <c r="NCI67" s="173"/>
      <c r="NCJ67" s="173"/>
      <c r="NCK67" s="173"/>
      <c r="NCL67" s="173"/>
      <c r="NCM67" s="173"/>
      <c r="NCN67" s="173"/>
      <c r="NCO67" s="173"/>
      <c r="NCP67" s="173"/>
      <c r="NCQ67" s="173"/>
      <c r="NCR67" s="173"/>
      <c r="NCS67" s="173"/>
      <c r="NCT67" s="173"/>
      <c r="NCU67" s="173"/>
      <c r="NCV67" s="173"/>
      <c r="NCW67" s="173"/>
      <c r="NCX67" s="173"/>
      <c r="NCY67" s="173"/>
      <c r="NCZ67" s="173"/>
      <c r="NDA67" s="173"/>
      <c r="NDB67" s="173"/>
      <c r="NDC67" s="173"/>
      <c r="NDD67" s="173"/>
      <c r="NDE67" s="173"/>
      <c r="NDF67" s="173"/>
      <c r="NDG67" s="173"/>
      <c r="NDH67" s="173"/>
      <c r="NDI67" s="173"/>
      <c r="NDJ67" s="173"/>
      <c r="NDK67" s="173"/>
      <c r="NDL67" s="173"/>
      <c r="NDM67" s="173"/>
      <c r="NDN67" s="173"/>
      <c r="NDO67" s="173"/>
      <c r="NDP67" s="173"/>
      <c r="NDQ67" s="173"/>
      <c r="NDR67" s="173"/>
      <c r="NDS67" s="173"/>
      <c r="NDT67" s="173"/>
      <c r="NDU67" s="173"/>
      <c r="NDV67" s="173"/>
      <c r="NDW67" s="173"/>
      <c r="NDX67" s="173"/>
      <c r="NDY67" s="173"/>
      <c r="NDZ67" s="173"/>
      <c r="NEA67" s="173"/>
      <c r="NEB67" s="173"/>
      <c r="NEC67" s="173"/>
      <c r="NED67" s="173"/>
      <c r="NEE67" s="173"/>
      <c r="NEF67" s="173"/>
      <c r="NEG67" s="173"/>
      <c r="NEH67" s="173"/>
      <c r="NEI67" s="173"/>
      <c r="NEJ67" s="173"/>
      <c r="NEK67" s="173"/>
      <c r="NEL67" s="173"/>
      <c r="NEM67" s="173"/>
      <c r="NEN67" s="173"/>
      <c r="NEO67" s="173"/>
      <c r="NEP67" s="173"/>
      <c r="NEQ67" s="173"/>
      <c r="NER67" s="173"/>
      <c r="NES67" s="173"/>
      <c r="NET67" s="173"/>
      <c r="NEU67" s="173"/>
      <c r="NEV67" s="173"/>
      <c r="NEW67" s="173"/>
      <c r="NEX67" s="173"/>
      <c r="NEY67" s="173"/>
      <c r="NEZ67" s="173"/>
      <c r="NFA67" s="173"/>
      <c r="NFB67" s="173"/>
      <c r="NFC67" s="173"/>
      <c r="NFD67" s="173"/>
      <c r="NFE67" s="173"/>
      <c r="NFF67" s="173"/>
      <c r="NFG67" s="173"/>
      <c r="NFH67" s="173"/>
      <c r="NFI67" s="173"/>
      <c r="NFJ67" s="173"/>
      <c r="NFK67" s="173"/>
      <c r="NFL67" s="173"/>
      <c r="NFM67" s="173"/>
      <c r="NFN67" s="173"/>
      <c r="NFO67" s="173"/>
      <c r="NFP67" s="173"/>
      <c r="NFQ67" s="173"/>
      <c r="NFR67" s="173"/>
      <c r="NFS67" s="173"/>
      <c r="NFT67" s="173"/>
      <c r="NFU67" s="173"/>
      <c r="NFV67" s="173"/>
      <c r="NFW67" s="173"/>
      <c r="NFX67" s="173"/>
      <c r="NFY67" s="173"/>
      <c r="NFZ67" s="173"/>
      <c r="NGA67" s="173"/>
      <c r="NGB67" s="173"/>
      <c r="NGC67" s="173"/>
      <c r="NGD67" s="173"/>
      <c r="NGE67" s="173"/>
      <c r="NGF67" s="173"/>
      <c r="NGG67" s="173"/>
      <c r="NGH67" s="173"/>
      <c r="NGI67" s="173"/>
      <c r="NGJ67" s="173"/>
      <c r="NGK67" s="173"/>
      <c r="NGL67" s="173"/>
      <c r="NGM67" s="173"/>
      <c r="NGN67" s="173"/>
      <c r="NGO67" s="173"/>
      <c r="NGP67" s="173"/>
      <c r="NGQ67" s="173"/>
      <c r="NGR67" s="173"/>
      <c r="NGS67" s="173"/>
      <c r="NGT67" s="173"/>
      <c r="NGU67" s="173"/>
      <c r="NGV67" s="173"/>
      <c r="NGW67" s="173"/>
      <c r="NGX67" s="173"/>
      <c r="NGY67" s="173"/>
      <c r="NGZ67" s="173"/>
      <c r="NHA67" s="173"/>
      <c r="NHB67" s="173"/>
      <c r="NHC67" s="173"/>
      <c r="NHD67" s="173"/>
      <c r="NHE67" s="173"/>
      <c r="NHF67" s="173"/>
      <c r="NHG67" s="173"/>
      <c r="NHH67" s="173"/>
      <c r="NHI67" s="173"/>
      <c r="NHJ67" s="173"/>
      <c r="NHK67" s="173"/>
      <c r="NHL67" s="173"/>
      <c r="NHM67" s="173"/>
      <c r="NHN67" s="173"/>
      <c r="NHO67" s="173"/>
      <c r="NHP67" s="173"/>
      <c r="NHQ67" s="173"/>
      <c r="NHR67" s="173"/>
      <c r="NHS67" s="173"/>
      <c r="NHT67" s="173"/>
      <c r="NHU67" s="173"/>
      <c r="NHV67" s="173"/>
      <c r="NHW67" s="173"/>
      <c r="NHX67" s="173"/>
      <c r="NHY67" s="173"/>
      <c r="NHZ67" s="173"/>
      <c r="NIA67" s="173"/>
      <c r="NIB67" s="173"/>
      <c r="NIC67" s="173"/>
      <c r="NID67" s="173"/>
      <c r="NIE67" s="173"/>
      <c r="NIF67" s="173"/>
      <c r="NIG67" s="173"/>
      <c r="NIH67" s="173"/>
      <c r="NII67" s="173"/>
      <c r="NIJ67" s="173"/>
      <c r="NIK67" s="173"/>
      <c r="NIL67" s="173"/>
      <c r="NIM67" s="173"/>
      <c r="NIN67" s="173"/>
      <c r="NIO67" s="173"/>
      <c r="NIP67" s="173"/>
      <c r="NIQ67" s="173"/>
      <c r="NIR67" s="173"/>
      <c r="NIS67" s="173"/>
      <c r="NIT67" s="173"/>
      <c r="NIU67" s="173"/>
      <c r="NIV67" s="173"/>
      <c r="NIW67" s="173"/>
      <c r="NIX67" s="173"/>
      <c r="NIY67" s="173"/>
      <c r="NIZ67" s="173"/>
      <c r="NJA67" s="173"/>
      <c r="NJB67" s="173"/>
      <c r="NJC67" s="173"/>
      <c r="NJD67" s="173"/>
      <c r="NJE67" s="173"/>
      <c r="NJF67" s="173"/>
      <c r="NJG67" s="173"/>
      <c r="NJH67" s="173"/>
      <c r="NJI67" s="173"/>
      <c r="NJJ67" s="173"/>
      <c r="NJK67" s="173"/>
      <c r="NJL67" s="173"/>
      <c r="NJM67" s="173"/>
      <c r="NJN67" s="173"/>
      <c r="NJO67" s="173"/>
      <c r="NJP67" s="173"/>
      <c r="NJQ67" s="173"/>
      <c r="NJR67" s="173"/>
      <c r="NJS67" s="173"/>
      <c r="NJT67" s="173"/>
      <c r="NJU67" s="173"/>
      <c r="NJV67" s="173"/>
      <c r="NJW67" s="173"/>
      <c r="NJX67" s="173"/>
      <c r="NJY67" s="173"/>
      <c r="NJZ67" s="173"/>
      <c r="NKA67" s="173"/>
      <c r="NKB67" s="173"/>
      <c r="NKC67" s="173"/>
      <c r="NKD67" s="173"/>
      <c r="NKE67" s="173"/>
      <c r="NKF67" s="173"/>
      <c r="NKG67" s="173"/>
      <c r="NKH67" s="173"/>
      <c r="NKI67" s="173"/>
      <c r="NKJ67" s="173"/>
      <c r="NKK67" s="173"/>
      <c r="NKL67" s="173"/>
      <c r="NKM67" s="173"/>
      <c r="NKN67" s="173"/>
      <c r="NKO67" s="173"/>
      <c r="NKP67" s="173"/>
      <c r="NKQ67" s="173"/>
      <c r="NKR67" s="173"/>
      <c r="NKS67" s="173"/>
      <c r="NKT67" s="173"/>
      <c r="NKU67" s="173"/>
      <c r="NKV67" s="173"/>
      <c r="NKW67" s="173"/>
      <c r="NKX67" s="173"/>
      <c r="NKY67" s="173"/>
      <c r="NKZ67" s="173"/>
      <c r="NLA67" s="173"/>
      <c r="NLB67" s="173"/>
      <c r="NLC67" s="173"/>
      <c r="NLD67" s="173"/>
      <c r="NLE67" s="173"/>
      <c r="NLF67" s="173"/>
      <c r="NLG67" s="173"/>
      <c r="NLH67" s="173"/>
      <c r="NLI67" s="173"/>
      <c r="NLJ67" s="173"/>
      <c r="NLK67" s="173"/>
      <c r="NLL67" s="173"/>
      <c r="NLM67" s="173"/>
      <c r="NLN67" s="173"/>
      <c r="NLO67" s="173"/>
      <c r="NLP67" s="173"/>
      <c r="NLQ67" s="173"/>
      <c r="NLR67" s="173"/>
      <c r="NLS67" s="173"/>
      <c r="NLT67" s="173"/>
      <c r="NLU67" s="173"/>
      <c r="NLV67" s="173"/>
      <c r="NLW67" s="173"/>
      <c r="NLX67" s="173"/>
      <c r="NLY67" s="173"/>
      <c r="NLZ67" s="173"/>
      <c r="NMA67" s="173"/>
      <c r="NMB67" s="173"/>
      <c r="NMC67" s="173"/>
      <c r="NMD67" s="173"/>
      <c r="NME67" s="173"/>
      <c r="NMF67" s="173"/>
      <c r="NMG67" s="173"/>
      <c r="NMH67" s="173"/>
      <c r="NMI67" s="173"/>
      <c r="NMJ67" s="173"/>
      <c r="NMK67" s="173"/>
      <c r="NML67" s="173"/>
      <c r="NMM67" s="173"/>
      <c r="NMN67" s="173"/>
      <c r="NMO67" s="173"/>
      <c r="NMP67" s="173"/>
      <c r="NMQ67" s="173"/>
      <c r="NMR67" s="173"/>
      <c r="NMS67" s="173"/>
      <c r="NMT67" s="173"/>
      <c r="NMU67" s="173"/>
      <c r="NMV67" s="173"/>
      <c r="NMW67" s="173"/>
      <c r="NMX67" s="173"/>
      <c r="NMY67" s="173"/>
      <c r="NMZ67" s="173"/>
      <c r="NNA67" s="173"/>
      <c r="NNB67" s="173"/>
      <c r="NNC67" s="173"/>
      <c r="NND67" s="173"/>
      <c r="NNE67" s="173"/>
      <c r="NNF67" s="173"/>
      <c r="NNG67" s="173"/>
      <c r="NNH67" s="173"/>
      <c r="NNI67" s="173"/>
      <c r="NNJ67" s="173"/>
      <c r="NNK67" s="173"/>
      <c r="NNL67" s="173"/>
      <c r="NNM67" s="173"/>
      <c r="NNN67" s="173"/>
      <c r="NNO67" s="173"/>
      <c r="NNP67" s="173"/>
      <c r="NNQ67" s="173"/>
      <c r="NNR67" s="173"/>
      <c r="NNS67" s="173"/>
      <c r="NNT67" s="173"/>
      <c r="NNU67" s="173"/>
      <c r="NNV67" s="173"/>
      <c r="NNW67" s="173"/>
      <c r="NNX67" s="173"/>
      <c r="NNY67" s="173"/>
      <c r="NNZ67" s="173"/>
      <c r="NOA67" s="173"/>
      <c r="NOB67" s="173"/>
      <c r="NOC67" s="173"/>
      <c r="NOD67" s="173"/>
      <c r="NOE67" s="173"/>
      <c r="NOF67" s="173"/>
      <c r="NOG67" s="173"/>
      <c r="NOH67" s="173"/>
      <c r="NOI67" s="173"/>
      <c r="NOJ67" s="173"/>
      <c r="NOK67" s="173"/>
      <c r="NOL67" s="173"/>
      <c r="NOM67" s="173"/>
      <c r="NON67" s="173"/>
      <c r="NOO67" s="173"/>
      <c r="NOP67" s="173"/>
      <c r="NOQ67" s="173"/>
      <c r="NOR67" s="173"/>
      <c r="NOS67" s="173"/>
      <c r="NOT67" s="173"/>
      <c r="NOU67" s="173"/>
      <c r="NOV67" s="173"/>
      <c r="NOW67" s="173"/>
      <c r="NOX67" s="173"/>
      <c r="NOY67" s="173"/>
      <c r="NOZ67" s="173"/>
      <c r="NPA67" s="173"/>
      <c r="NPB67" s="173"/>
      <c r="NPC67" s="173"/>
      <c r="NPD67" s="173"/>
      <c r="NPE67" s="173"/>
      <c r="NPF67" s="173"/>
      <c r="NPG67" s="173"/>
      <c r="NPH67" s="173"/>
      <c r="NPI67" s="173"/>
      <c r="NPJ67" s="173"/>
      <c r="NPK67" s="173"/>
      <c r="NPL67" s="173"/>
      <c r="NPM67" s="173"/>
      <c r="NPN67" s="173"/>
      <c r="NPO67" s="173"/>
      <c r="NPP67" s="173"/>
      <c r="NPQ67" s="173"/>
      <c r="NPR67" s="173"/>
      <c r="NPS67" s="173"/>
      <c r="NPT67" s="173"/>
      <c r="NPU67" s="173"/>
      <c r="NPV67" s="173"/>
      <c r="NPW67" s="173"/>
      <c r="NPX67" s="173"/>
      <c r="NPY67" s="173"/>
      <c r="NPZ67" s="173"/>
      <c r="NQA67" s="173"/>
      <c r="NQB67" s="173"/>
      <c r="NQC67" s="173"/>
      <c r="NQD67" s="173"/>
      <c r="NQE67" s="173"/>
      <c r="NQF67" s="173"/>
      <c r="NQG67" s="173"/>
      <c r="NQH67" s="173"/>
      <c r="NQI67" s="173"/>
      <c r="NQJ67" s="173"/>
      <c r="NQK67" s="173"/>
      <c r="NQL67" s="173"/>
      <c r="NQM67" s="173"/>
      <c r="NQN67" s="173"/>
      <c r="NQO67" s="173"/>
      <c r="NQP67" s="173"/>
      <c r="NQQ67" s="173"/>
      <c r="NQR67" s="173"/>
      <c r="NQS67" s="173"/>
      <c r="NQT67" s="173"/>
      <c r="NQU67" s="173"/>
      <c r="NQV67" s="173"/>
      <c r="NQW67" s="173"/>
      <c r="NQX67" s="173"/>
      <c r="NQY67" s="173"/>
      <c r="NQZ67" s="173"/>
      <c r="NRA67" s="173"/>
      <c r="NRB67" s="173"/>
      <c r="NRC67" s="173"/>
      <c r="NRD67" s="173"/>
      <c r="NRE67" s="173"/>
      <c r="NRF67" s="173"/>
      <c r="NRG67" s="173"/>
      <c r="NRH67" s="173"/>
      <c r="NRI67" s="173"/>
      <c r="NRJ67" s="173"/>
      <c r="NRK67" s="173"/>
      <c r="NRL67" s="173"/>
      <c r="NRM67" s="173"/>
      <c r="NRN67" s="173"/>
      <c r="NRO67" s="173"/>
      <c r="NRP67" s="173"/>
      <c r="NRQ67" s="173"/>
      <c r="NRR67" s="173"/>
      <c r="NRS67" s="173"/>
      <c r="NRT67" s="173"/>
      <c r="NRU67" s="173"/>
      <c r="NRV67" s="173"/>
      <c r="NRW67" s="173"/>
      <c r="NRX67" s="173"/>
      <c r="NRY67" s="173"/>
      <c r="NRZ67" s="173"/>
      <c r="NSA67" s="173"/>
      <c r="NSB67" s="173"/>
      <c r="NSC67" s="173"/>
      <c r="NSD67" s="173"/>
      <c r="NSE67" s="173"/>
      <c r="NSF67" s="173"/>
      <c r="NSG67" s="173"/>
      <c r="NSH67" s="173"/>
      <c r="NSI67" s="173"/>
      <c r="NSJ67" s="173"/>
      <c r="NSK67" s="173"/>
      <c r="NSL67" s="173"/>
      <c r="NSM67" s="173"/>
      <c r="NSN67" s="173"/>
      <c r="NSO67" s="173"/>
      <c r="NSP67" s="173"/>
      <c r="NSQ67" s="173"/>
      <c r="NSR67" s="173"/>
      <c r="NSS67" s="173"/>
      <c r="NST67" s="173"/>
      <c r="NSU67" s="173"/>
      <c r="NSV67" s="173"/>
      <c r="NSW67" s="173"/>
      <c r="NSX67" s="173"/>
      <c r="NSY67" s="173"/>
      <c r="NSZ67" s="173"/>
      <c r="NTA67" s="173"/>
      <c r="NTB67" s="173"/>
      <c r="NTC67" s="173"/>
      <c r="NTD67" s="173"/>
      <c r="NTE67" s="173"/>
      <c r="NTF67" s="173"/>
      <c r="NTG67" s="173"/>
      <c r="NTH67" s="173"/>
      <c r="NTI67" s="173"/>
      <c r="NTJ67" s="173"/>
      <c r="NTK67" s="173"/>
      <c r="NTL67" s="173"/>
      <c r="NTM67" s="173"/>
      <c r="NTN67" s="173"/>
      <c r="NTO67" s="173"/>
      <c r="NTP67" s="173"/>
      <c r="NTQ67" s="173"/>
      <c r="NTR67" s="173"/>
      <c r="NTS67" s="173"/>
      <c r="NTT67" s="173"/>
      <c r="NTU67" s="173"/>
      <c r="NTV67" s="173"/>
      <c r="NTW67" s="173"/>
      <c r="NTX67" s="173"/>
      <c r="NTY67" s="173"/>
      <c r="NTZ67" s="173"/>
      <c r="NUA67" s="173"/>
      <c r="NUB67" s="173"/>
      <c r="NUC67" s="173"/>
      <c r="NUD67" s="173"/>
      <c r="NUE67" s="173"/>
      <c r="NUF67" s="173"/>
      <c r="NUG67" s="173"/>
      <c r="NUH67" s="173"/>
      <c r="NUI67" s="173"/>
      <c r="NUJ67" s="173"/>
      <c r="NUK67" s="173"/>
      <c r="NUL67" s="173"/>
      <c r="NUM67" s="173"/>
      <c r="NUN67" s="173"/>
      <c r="NUO67" s="173"/>
      <c r="NUP67" s="173"/>
      <c r="NUQ67" s="173"/>
      <c r="NUR67" s="173"/>
      <c r="NUS67" s="173"/>
      <c r="NUT67" s="173"/>
      <c r="NUU67" s="173"/>
      <c r="NUV67" s="173"/>
      <c r="NUW67" s="173"/>
      <c r="NUX67" s="173"/>
      <c r="NUY67" s="173"/>
      <c r="NUZ67" s="173"/>
      <c r="NVA67" s="173"/>
      <c r="NVB67" s="173"/>
      <c r="NVC67" s="173"/>
      <c r="NVD67" s="173"/>
      <c r="NVE67" s="173"/>
      <c r="NVF67" s="173"/>
      <c r="NVG67" s="173"/>
      <c r="NVH67" s="173"/>
      <c r="NVI67" s="173"/>
      <c r="NVJ67" s="173"/>
      <c r="NVK67" s="173"/>
      <c r="NVL67" s="173"/>
      <c r="NVM67" s="173"/>
      <c r="NVN67" s="173"/>
      <c r="NVO67" s="173"/>
      <c r="NVP67" s="173"/>
      <c r="NVQ67" s="173"/>
      <c r="NVR67" s="173"/>
      <c r="NVS67" s="173"/>
      <c r="NVT67" s="173"/>
      <c r="NVU67" s="173"/>
      <c r="NVV67" s="173"/>
      <c r="NVW67" s="173"/>
      <c r="NVX67" s="173"/>
      <c r="NVY67" s="173"/>
      <c r="NVZ67" s="173"/>
      <c r="NWA67" s="173"/>
      <c r="NWB67" s="173"/>
      <c r="NWC67" s="173"/>
      <c r="NWD67" s="173"/>
      <c r="NWE67" s="173"/>
      <c r="NWF67" s="173"/>
      <c r="NWG67" s="173"/>
      <c r="NWH67" s="173"/>
      <c r="NWI67" s="173"/>
      <c r="NWJ67" s="173"/>
      <c r="NWK67" s="173"/>
      <c r="NWL67" s="173"/>
      <c r="NWM67" s="173"/>
      <c r="NWN67" s="173"/>
      <c r="NWO67" s="173"/>
      <c r="NWP67" s="173"/>
      <c r="NWQ67" s="173"/>
      <c r="NWR67" s="173"/>
      <c r="NWS67" s="173"/>
      <c r="NWT67" s="173"/>
      <c r="NWU67" s="173"/>
      <c r="NWV67" s="173"/>
      <c r="NWW67" s="173"/>
      <c r="NWX67" s="173"/>
      <c r="NWY67" s="173"/>
      <c r="NWZ67" s="173"/>
      <c r="NXA67" s="173"/>
      <c r="NXB67" s="173"/>
      <c r="NXC67" s="173"/>
      <c r="NXD67" s="173"/>
      <c r="NXE67" s="173"/>
      <c r="NXF67" s="173"/>
      <c r="NXG67" s="173"/>
      <c r="NXH67" s="173"/>
      <c r="NXI67" s="173"/>
      <c r="NXJ67" s="173"/>
      <c r="NXK67" s="173"/>
      <c r="NXL67" s="173"/>
      <c r="NXM67" s="173"/>
      <c r="NXN67" s="173"/>
      <c r="NXO67" s="173"/>
      <c r="NXP67" s="173"/>
      <c r="NXQ67" s="173"/>
      <c r="NXR67" s="173"/>
      <c r="NXS67" s="173"/>
      <c r="NXT67" s="173"/>
      <c r="NXU67" s="173"/>
      <c r="NXV67" s="173"/>
      <c r="NXW67" s="173"/>
      <c r="NXX67" s="173"/>
      <c r="NXY67" s="173"/>
      <c r="NXZ67" s="173"/>
      <c r="NYA67" s="173"/>
      <c r="NYB67" s="173"/>
      <c r="NYC67" s="173"/>
      <c r="NYD67" s="173"/>
      <c r="NYE67" s="173"/>
      <c r="NYF67" s="173"/>
      <c r="NYG67" s="173"/>
      <c r="NYH67" s="173"/>
      <c r="NYI67" s="173"/>
      <c r="NYJ67" s="173"/>
      <c r="NYK67" s="173"/>
      <c r="NYL67" s="173"/>
      <c r="NYM67" s="173"/>
      <c r="NYN67" s="173"/>
      <c r="NYO67" s="173"/>
      <c r="NYP67" s="173"/>
      <c r="NYQ67" s="173"/>
      <c r="NYR67" s="173"/>
      <c r="NYS67" s="173"/>
      <c r="NYT67" s="173"/>
      <c r="NYU67" s="173"/>
      <c r="NYV67" s="173"/>
      <c r="NYW67" s="173"/>
      <c r="NYX67" s="173"/>
      <c r="NYY67" s="173"/>
      <c r="NYZ67" s="173"/>
      <c r="NZA67" s="173"/>
      <c r="NZB67" s="173"/>
      <c r="NZC67" s="173"/>
      <c r="NZD67" s="173"/>
      <c r="NZE67" s="173"/>
      <c r="NZF67" s="173"/>
      <c r="NZG67" s="173"/>
      <c r="NZH67" s="173"/>
      <c r="NZI67" s="173"/>
      <c r="NZJ67" s="173"/>
      <c r="NZK67" s="173"/>
      <c r="NZL67" s="173"/>
      <c r="NZM67" s="173"/>
      <c r="NZN67" s="173"/>
      <c r="NZO67" s="173"/>
      <c r="NZP67" s="173"/>
      <c r="NZQ67" s="173"/>
      <c r="NZR67" s="173"/>
      <c r="NZS67" s="173"/>
      <c r="NZT67" s="173"/>
      <c r="NZU67" s="173"/>
      <c r="NZV67" s="173"/>
      <c r="NZW67" s="173"/>
      <c r="NZX67" s="173"/>
      <c r="NZY67" s="173"/>
      <c r="NZZ67" s="173"/>
      <c r="OAA67" s="173"/>
      <c r="OAB67" s="173"/>
      <c r="OAC67" s="173"/>
      <c r="OAD67" s="173"/>
      <c r="OAE67" s="173"/>
      <c r="OAF67" s="173"/>
      <c r="OAG67" s="173"/>
      <c r="OAH67" s="173"/>
      <c r="OAI67" s="173"/>
      <c r="OAJ67" s="173"/>
      <c r="OAK67" s="173"/>
      <c r="OAL67" s="173"/>
      <c r="OAM67" s="173"/>
      <c r="OAN67" s="173"/>
      <c r="OAO67" s="173"/>
      <c r="OAP67" s="173"/>
      <c r="OAQ67" s="173"/>
      <c r="OAR67" s="173"/>
      <c r="OAS67" s="173"/>
      <c r="OAT67" s="173"/>
      <c r="OAU67" s="173"/>
      <c r="OAV67" s="173"/>
      <c r="OAW67" s="173"/>
      <c r="OAX67" s="173"/>
      <c r="OAY67" s="173"/>
      <c r="OAZ67" s="173"/>
      <c r="OBA67" s="173"/>
      <c r="OBB67" s="173"/>
      <c r="OBC67" s="173"/>
      <c r="OBD67" s="173"/>
      <c r="OBE67" s="173"/>
      <c r="OBF67" s="173"/>
      <c r="OBG67" s="173"/>
      <c r="OBH67" s="173"/>
      <c r="OBI67" s="173"/>
      <c r="OBJ67" s="173"/>
      <c r="OBK67" s="173"/>
      <c r="OBL67" s="173"/>
      <c r="OBM67" s="173"/>
      <c r="OBN67" s="173"/>
      <c r="OBO67" s="173"/>
      <c r="OBP67" s="173"/>
      <c r="OBQ67" s="173"/>
      <c r="OBR67" s="173"/>
      <c r="OBS67" s="173"/>
      <c r="OBT67" s="173"/>
      <c r="OBU67" s="173"/>
      <c r="OBV67" s="173"/>
      <c r="OBW67" s="173"/>
      <c r="OBX67" s="173"/>
      <c r="OBY67" s="173"/>
      <c r="OBZ67" s="173"/>
      <c r="OCA67" s="173"/>
      <c r="OCB67" s="173"/>
      <c r="OCC67" s="173"/>
      <c r="OCD67" s="173"/>
      <c r="OCE67" s="173"/>
      <c r="OCF67" s="173"/>
      <c r="OCG67" s="173"/>
      <c r="OCH67" s="173"/>
      <c r="OCI67" s="173"/>
      <c r="OCJ67" s="173"/>
      <c r="OCK67" s="173"/>
      <c r="OCL67" s="173"/>
      <c r="OCM67" s="173"/>
      <c r="OCN67" s="173"/>
      <c r="OCO67" s="173"/>
      <c r="OCP67" s="173"/>
      <c r="OCQ67" s="173"/>
      <c r="OCR67" s="173"/>
      <c r="OCS67" s="173"/>
      <c r="OCT67" s="173"/>
      <c r="OCU67" s="173"/>
      <c r="OCV67" s="173"/>
      <c r="OCW67" s="173"/>
      <c r="OCX67" s="173"/>
      <c r="OCY67" s="173"/>
      <c r="OCZ67" s="173"/>
      <c r="ODA67" s="173"/>
      <c r="ODB67" s="173"/>
      <c r="ODC67" s="173"/>
      <c r="ODD67" s="173"/>
      <c r="ODE67" s="173"/>
      <c r="ODF67" s="173"/>
      <c r="ODG67" s="173"/>
      <c r="ODH67" s="173"/>
      <c r="ODI67" s="173"/>
      <c r="ODJ67" s="173"/>
      <c r="ODK67" s="173"/>
      <c r="ODL67" s="173"/>
      <c r="ODM67" s="173"/>
      <c r="ODN67" s="173"/>
      <c r="ODO67" s="173"/>
      <c r="ODP67" s="173"/>
      <c r="ODQ67" s="173"/>
      <c r="ODR67" s="173"/>
      <c r="ODS67" s="173"/>
      <c r="ODT67" s="173"/>
      <c r="ODU67" s="173"/>
      <c r="ODV67" s="173"/>
      <c r="ODW67" s="173"/>
      <c r="ODX67" s="173"/>
      <c r="ODY67" s="173"/>
      <c r="ODZ67" s="173"/>
      <c r="OEA67" s="173"/>
      <c r="OEB67" s="173"/>
      <c r="OEC67" s="173"/>
      <c r="OED67" s="173"/>
      <c r="OEE67" s="173"/>
      <c r="OEF67" s="173"/>
      <c r="OEG67" s="173"/>
      <c r="OEH67" s="173"/>
      <c r="OEI67" s="173"/>
      <c r="OEJ67" s="173"/>
      <c r="OEK67" s="173"/>
      <c r="OEL67" s="173"/>
      <c r="OEM67" s="173"/>
      <c r="OEN67" s="173"/>
      <c r="OEO67" s="173"/>
      <c r="OEP67" s="173"/>
      <c r="OEQ67" s="173"/>
      <c r="OER67" s="173"/>
      <c r="OES67" s="173"/>
      <c r="OET67" s="173"/>
      <c r="OEU67" s="173"/>
      <c r="OEV67" s="173"/>
      <c r="OEW67" s="173"/>
      <c r="OEX67" s="173"/>
      <c r="OEY67" s="173"/>
      <c r="OEZ67" s="173"/>
      <c r="OFA67" s="173"/>
      <c r="OFB67" s="173"/>
      <c r="OFC67" s="173"/>
      <c r="OFD67" s="173"/>
      <c r="OFE67" s="173"/>
      <c r="OFF67" s="173"/>
      <c r="OFG67" s="173"/>
      <c r="OFH67" s="173"/>
      <c r="OFI67" s="173"/>
      <c r="OFJ67" s="173"/>
      <c r="OFK67" s="173"/>
      <c r="OFL67" s="173"/>
      <c r="OFM67" s="173"/>
      <c r="OFN67" s="173"/>
      <c r="OFO67" s="173"/>
      <c r="OFP67" s="173"/>
      <c r="OFQ67" s="173"/>
      <c r="OFR67" s="173"/>
      <c r="OFS67" s="173"/>
      <c r="OFT67" s="173"/>
      <c r="OFU67" s="173"/>
      <c r="OFV67" s="173"/>
      <c r="OFW67" s="173"/>
      <c r="OFX67" s="173"/>
      <c r="OFY67" s="173"/>
      <c r="OFZ67" s="173"/>
      <c r="OGA67" s="173"/>
      <c r="OGB67" s="173"/>
      <c r="OGC67" s="173"/>
      <c r="OGD67" s="173"/>
      <c r="OGE67" s="173"/>
      <c r="OGF67" s="173"/>
      <c r="OGG67" s="173"/>
      <c r="OGH67" s="173"/>
      <c r="OGI67" s="173"/>
      <c r="OGJ67" s="173"/>
      <c r="OGK67" s="173"/>
      <c r="OGL67" s="173"/>
      <c r="OGM67" s="173"/>
      <c r="OGN67" s="173"/>
      <c r="OGO67" s="173"/>
      <c r="OGP67" s="173"/>
      <c r="OGQ67" s="173"/>
      <c r="OGR67" s="173"/>
      <c r="OGS67" s="173"/>
      <c r="OGT67" s="173"/>
      <c r="OGU67" s="173"/>
      <c r="OGV67" s="173"/>
      <c r="OGW67" s="173"/>
      <c r="OGX67" s="173"/>
      <c r="OGY67" s="173"/>
      <c r="OGZ67" s="173"/>
      <c r="OHA67" s="173"/>
      <c r="OHB67" s="173"/>
      <c r="OHC67" s="173"/>
      <c r="OHD67" s="173"/>
      <c r="OHE67" s="173"/>
      <c r="OHF67" s="173"/>
      <c r="OHG67" s="173"/>
      <c r="OHH67" s="173"/>
      <c r="OHI67" s="173"/>
      <c r="OHJ67" s="173"/>
      <c r="OHK67" s="173"/>
      <c r="OHL67" s="173"/>
      <c r="OHM67" s="173"/>
      <c r="OHN67" s="173"/>
      <c r="OHO67" s="173"/>
      <c r="OHP67" s="173"/>
      <c r="OHQ67" s="173"/>
      <c r="OHR67" s="173"/>
      <c r="OHS67" s="173"/>
      <c r="OHT67" s="173"/>
      <c r="OHU67" s="173"/>
      <c r="OHV67" s="173"/>
      <c r="OHW67" s="173"/>
      <c r="OHX67" s="173"/>
      <c r="OHY67" s="173"/>
      <c r="OHZ67" s="173"/>
      <c r="OIA67" s="173"/>
      <c r="OIB67" s="173"/>
      <c r="OIC67" s="173"/>
      <c r="OID67" s="173"/>
      <c r="OIE67" s="173"/>
      <c r="OIF67" s="173"/>
      <c r="OIG67" s="173"/>
      <c r="OIH67" s="173"/>
      <c r="OII67" s="173"/>
      <c r="OIJ67" s="173"/>
      <c r="OIK67" s="173"/>
      <c r="OIL67" s="173"/>
      <c r="OIM67" s="173"/>
      <c r="OIN67" s="173"/>
      <c r="OIO67" s="173"/>
      <c r="OIP67" s="173"/>
      <c r="OIQ67" s="173"/>
      <c r="OIR67" s="173"/>
      <c r="OIS67" s="173"/>
      <c r="OIT67" s="173"/>
      <c r="OIU67" s="173"/>
      <c r="OIV67" s="173"/>
      <c r="OIW67" s="173"/>
      <c r="OIX67" s="173"/>
      <c r="OIY67" s="173"/>
      <c r="OIZ67" s="173"/>
      <c r="OJA67" s="173"/>
      <c r="OJB67" s="173"/>
      <c r="OJC67" s="173"/>
      <c r="OJD67" s="173"/>
      <c r="OJE67" s="173"/>
      <c r="OJF67" s="173"/>
      <c r="OJG67" s="173"/>
      <c r="OJH67" s="173"/>
      <c r="OJI67" s="173"/>
      <c r="OJJ67" s="173"/>
      <c r="OJK67" s="173"/>
      <c r="OJL67" s="173"/>
      <c r="OJM67" s="173"/>
      <c r="OJN67" s="173"/>
      <c r="OJO67" s="173"/>
      <c r="OJP67" s="173"/>
      <c r="OJQ67" s="173"/>
      <c r="OJR67" s="173"/>
      <c r="OJS67" s="173"/>
      <c r="OJT67" s="173"/>
      <c r="OJU67" s="173"/>
      <c r="OJV67" s="173"/>
      <c r="OJW67" s="173"/>
      <c r="OJX67" s="173"/>
      <c r="OJY67" s="173"/>
      <c r="OJZ67" s="173"/>
      <c r="OKA67" s="173"/>
      <c r="OKB67" s="173"/>
      <c r="OKC67" s="173"/>
      <c r="OKD67" s="173"/>
      <c r="OKE67" s="173"/>
      <c r="OKF67" s="173"/>
      <c r="OKG67" s="173"/>
      <c r="OKH67" s="173"/>
      <c r="OKI67" s="173"/>
      <c r="OKJ67" s="173"/>
      <c r="OKK67" s="173"/>
      <c r="OKL67" s="173"/>
      <c r="OKM67" s="173"/>
      <c r="OKN67" s="173"/>
      <c r="OKO67" s="173"/>
      <c r="OKP67" s="173"/>
      <c r="OKQ67" s="173"/>
      <c r="OKR67" s="173"/>
      <c r="OKS67" s="173"/>
      <c r="OKT67" s="173"/>
      <c r="OKU67" s="173"/>
      <c r="OKV67" s="173"/>
      <c r="OKW67" s="173"/>
      <c r="OKX67" s="173"/>
      <c r="OKY67" s="173"/>
      <c r="OKZ67" s="173"/>
      <c r="OLA67" s="173"/>
      <c r="OLB67" s="173"/>
      <c r="OLC67" s="173"/>
      <c r="OLD67" s="173"/>
      <c r="OLE67" s="173"/>
      <c r="OLF67" s="173"/>
      <c r="OLG67" s="173"/>
      <c r="OLH67" s="173"/>
      <c r="OLI67" s="173"/>
      <c r="OLJ67" s="173"/>
      <c r="OLK67" s="173"/>
      <c r="OLL67" s="173"/>
      <c r="OLM67" s="173"/>
      <c r="OLN67" s="173"/>
      <c r="OLO67" s="173"/>
      <c r="OLP67" s="173"/>
      <c r="OLQ67" s="173"/>
      <c r="OLR67" s="173"/>
      <c r="OLS67" s="173"/>
      <c r="OLT67" s="173"/>
      <c r="OLU67" s="173"/>
      <c r="OLV67" s="173"/>
      <c r="OLW67" s="173"/>
      <c r="OLX67" s="173"/>
      <c r="OLY67" s="173"/>
      <c r="OLZ67" s="173"/>
      <c r="OMA67" s="173"/>
      <c r="OMB67" s="173"/>
      <c r="OMC67" s="173"/>
      <c r="OMD67" s="173"/>
      <c r="OME67" s="173"/>
      <c r="OMF67" s="173"/>
      <c r="OMG67" s="173"/>
      <c r="OMH67" s="173"/>
      <c r="OMI67" s="173"/>
      <c r="OMJ67" s="173"/>
      <c r="OMK67" s="173"/>
      <c r="OML67" s="173"/>
      <c r="OMM67" s="173"/>
      <c r="OMN67" s="173"/>
      <c r="OMO67" s="173"/>
      <c r="OMP67" s="173"/>
      <c r="OMQ67" s="173"/>
      <c r="OMR67" s="173"/>
      <c r="OMS67" s="173"/>
      <c r="OMT67" s="173"/>
      <c r="OMU67" s="173"/>
      <c r="OMV67" s="173"/>
      <c r="OMW67" s="173"/>
      <c r="OMX67" s="173"/>
      <c r="OMY67" s="173"/>
      <c r="OMZ67" s="173"/>
      <c r="ONA67" s="173"/>
      <c r="ONB67" s="173"/>
      <c r="ONC67" s="173"/>
      <c r="OND67" s="173"/>
      <c r="ONE67" s="173"/>
      <c r="ONF67" s="173"/>
      <c r="ONG67" s="173"/>
      <c r="ONH67" s="173"/>
      <c r="ONI67" s="173"/>
      <c r="ONJ67" s="173"/>
      <c r="ONK67" s="173"/>
      <c r="ONL67" s="173"/>
      <c r="ONM67" s="173"/>
      <c r="ONN67" s="173"/>
      <c r="ONO67" s="173"/>
      <c r="ONP67" s="173"/>
      <c r="ONQ67" s="173"/>
      <c r="ONR67" s="173"/>
      <c r="ONS67" s="173"/>
      <c r="ONT67" s="173"/>
      <c r="ONU67" s="173"/>
      <c r="ONV67" s="173"/>
      <c r="ONW67" s="173"/>
      <c r="ONX67" s="173"/>
      <c r="ONY67" s="173"/>
      <c r="ONZ67" s="173"/>
      <c r="OOA67" s="173"/>
      <c r="OOB67" s="173"/>
      <c r="OOC67" s="173"/>
      <c r="OOD67" s="173"/>
      <c r="OOE67" s="173"/>
      <c r="OOF67" s="173"/>
      <c r="OOG67" s="173"/>
      <c r="OOH67" s="173"/>
      <c r="OOI67" s="173"/>
      <c r="OOJ67" s="173"/>
      <c r="OOK67" s="173"/>
      <c r="OOL67" s="173"/>
      <c r="OOM67" s="173"/>
      <c r="OON67" s="173"/>
      <c r="OOO67" s="173"/>
      <c r="OOP67" s="173"/>
      <c r="OOQ67" s="173"/>
      <c r="OOR67" s="173"/>
      <c r="OOS67" s="173"/>
      <c r="OOT67" s="173"/>
      <c r="OOU67" s="173"/>
      <c r="OOV67" s="173"/>
      <c r="OOW67" s="173"/>
      <c r="OOX67" s="173"/>
      <c r="OOY67" s="173"/>
      <c r="OOZ67" s="173"/>
      <c r="OPA67" s="173"/>
      <c r="OPB67" s="173"/>
      <c r="OPC67" s="173"/>
      <c r="OPD67" s="173"/>
      <c r="OPE67" s="173"/>
      <c r="OPF67" s="173"/>
      <c r="OPG67" s="173"/>
      <c r="OPH67" s="173"/>
      <c r="OPI67" s="173"/>
      <c r="OPJ67" s="173"/>
      <c r="OPK67" s="173"/>
      <c r="OPL67" s="173"/>
      <c r="OPM67" s="173"/>
      <c r="OPN67" s="173"/>
      <c r="OPO67" s="173"/>
      <c r="OPP67" s="173"/>
      <c r="OPQ67" s="173"/>
      <c r="OPR67" s="173"/>
      <c r="OPS67" s="173"/>
      <c r="OPT67" s="173"/>
      <c r="OPU67" s="173"/>
      <c r="OPV67" s="173"/>
      <c r="OPW67" s="173"/>
      <c r="OPX67" s="173"/>
      <c r="OPY67" s="173"/>
      <c r="OPZ67" s="173"/>
      <c r="OQA67" s="173"/>
      <c r="OQB67" s="173"/>
      <c r="OQC67" s="173"/>
      <c r="OQD67" s="173"/>
      <c r="OQE67" s="173"/>
      <c r="OQF67" s="173"/>
      <c r="OQG67" s="173"/>
      <c r="OQH67" s="173"/>
      <c r="OQI67" s="173"/>
      <c r="OQJ67" s="173"/>
      <c r="OQK67" s="173"/>
      <c r="OQL67" s="173"/>
      <c r="OQM67" s="173"/>
      <c r="OQN67" s="173"/>
      <c r="OQO67" s="173"/>
      <c r="OQP67" s="173"/>
      <c r="OQQ67" s="173"/>
      <c r="OQR67" s="173"/>
      <c r="OQS67" s="173"/>
      <c r="OQT67" s="173"/>
      <c r="OQU67" s="173"/>
      <c r="OQV67" s="173"/>
      <c r="OQW67" s="173"/>
      <c r="OQX67" s="173"/>
      <c r="OQY67" s="173"/>
      <c r="OQZ67" s="173"/>
      <c r="ORA67" s="173"/>
      <c r="ORB67" s="173"/>
      <c r="ORC67" s="173"/>
      <c r="ORD67" s="173"/>
      <c r="ORE67" s="173"/>
      <c r="ORF67" s="173"/>
      <c r="ORG67" s="173"/>
      <c r="ORH67" s="173"/>
      <c r="ORI67" s="173"/>
      <c r="ORJ67" s="173"/>
      <c r="ORK67" s="173"/>
      <c r="ORL67" s="173"/>
      <c r="ORM67" s="173"/>
      <c r="ORN67" s="173"/>
      <c r="ORO67" s="173"/>
      <c r="ORP67" s="173"/>
      <c r="ORQ67" s="173"/>
      <c r="ORR67" s="173"/>
      <c r="ORS67" s="173"/>
      <c r="ORT67" s="173"/>
      <c r="ORU67" s="173"/>
      <c r="ORV67" s="173"/>
      <c r="ORW67" s="173"/>
      <c r="ORX67" s="173"/>
      <c r="ORY67" s="173"/>
      <c r="ORZ67" s="173"/>
      <c r="OSA67" s="173"/>
      <c r="OSB67" s="173"/>
      <c r="OSC67" s="173"/>
      <c r="OSD67" s="173"/>
      <c r="OSE67" s="173"/>
      <c r="OSF67" s="173"/>
      <c r="OSG67" s="173"/>
      <c r="OSH67" s="173"/>
      <c r="OSI67" s="173"/>
      <c r="OSJ67" s="173"/>
      <c r="OSK67" s="173"/>
      <c r="OSL67" s="173"/>
      <c r="OSM67" s="173"/>
      <c r="OSN67" s="173"/>
      <c r="OSO67" s="173"/>
      <c r="OSP67" s="173"/>
      <c r="OSQ67" s="173"/>
      <c r="OSR67" s="173"/>
      <c r="OSS67" s="173"/>
      <c r="OST67" s="173"/>
      <c r="OSU67" s="173"/>
      <c r="OSV67" s="173"/>
      <c r="OSW67" s="173"/>
      <c r="OSX67" s="173"/>
      <c r="OSY67" s="173"/>
      <c r="OSZ67" s="173"/>
      <c r="OTA67" s="173"/>
      <c r="OTB67" s="173"/>
      <c r="OTC67" s="173"/>
      <c r="OTD67" s="173"/>
      <c r="OTE67" s="173"/>
      <c r="OTF67" s="173"/>
      <c r="OTG67" s="173"/>
      <c r="OTH67" s="173"/>
      <c r="OTI67" s="173"/>
      <c r="OTJ67" s="173"/>
      <c r="OTK67" s="173"/>
      <c r="OTL67" s="173"/>
      <c r="OTM67" s="173"/>
      <c r="OTN67" s="173"/>
      <c r="OTO67" s="173"/>
      <c r="OTP67" s="173"/>
      <c r="OTQ67" s="173"/>
      <c r="OTR67" s="173"/>
      <c r="OTS67" s="173"/>
      <c r="OTT67" s="173"/>
      <c r="OTU67" s="173"/>
      <c r="OTV67" s="173"/>
      <c r="OTW67" s="173"/>
      <c r="OTX67" s="173"/>
      <c r="OTY67" s="173"/>
      <c r="OTZ67" s="173"/>
      <c r="OUA67" s="173"/>
      <c r="OUB67" s="173"/>
      <c r="OUC67" s="173"/>
      <c r="OUD67" s="173"/>
      <c r="OUE67" s="173"/>
      <c r="OUF67" s="173"/>
      <c r="OUG67" s="173"/>
      <c r="OUH67" s="173"/>
      <c r="OUI67" s="173"/>
      <c r="OUJ67" s="173"/>
      <c r="OUK67" s="173"/>
      <c r="OUL67" s="173"/>
      <c r="OUM67" s="173"/>
      <c r="OUN67" s="173"/>
      <c r="OUO67" s="173"/>
      <c r="OUP67" s="173"/>
      <c r="OUQ67" s="173"/>
      <c r="OUR67" s="173"/>
      <c r="OUS67" s="173"/>
      <c r="OUT67" s="173"/>
      <c r="OUU67" s="173"/>
      <c r="OUV67" s="173"/>
      <c r="OUW67" s="173"/>
      <c r="OUX67" s="173"/>
      <c r="OUY67" s="173"/>
      <c r="OUZ67" s="173"/>
      <c r="OVA67" s="173"/>
      <c r="OVB67" s="173"/>
      <c r="OVC67" s="173"/>
      <c r="OVD67" s="173"/>
      <c r="OVE67" s="173"/>
      <c r="OVF67" s="173"/>
      <c r="OVG67" s="173"/>
      <c r="OVH67" s="173"/>
      <c r="OVI67" s="173"/>
      <c r="OVJ67" s="173"/>
      <c r="OVK67" s="173"/>
      <c r="OVL67" s="173"/>
      <c r="OVM67" s="173"/>
      <c r="OVN67" s="173"/>
      <c r="OVO67" s="173"/>
      <c r="OVP67" s="173"/>
      <c r="OVQ67" s="173"/>
      <c r="OVR67" s="173"/>
      <c r="OVS67" s="173"/>
      <c r="OVT67" s="173"/>
      <c r="OVU67" s="173"/>
      <c r="OVV67" s="173"/>
      <c r="OVW67" s="173"/>
      <c r="OVX67" s="173"/>
      <c r="OVY67" s="173"/>
      <c r="OVZ67" s="173"/>
      <c r="OWA67" s="173"/>
      <c r="OWB67" s="173"/>
      <c r="OWC67" s="173"/>
      <c r="OWD67" s="173"/>
      <c r="OWE67" s="173"/>
      <c r="OWF67" s="173"/>
      <c r="OWG67" s="173"/>
      <c r="OWH67" s="173"/>
      <c r="OWI67" s="173"/>
      <c r="OWJ67" s="173"/>
      <c r="OWK67" s="173"/>
      <c r="OWL67" s="173"/>
      <c r="OWM67" s="173"/>
      <c r="OWN67" s="173"/>
      <c r="OWO67" s="173"/>
      <c r="OWP67" s="173"/>
      <c r="OWQ67" s="173"/>
      <c r="OWR67" s="173"/>
      <c r="OWS67" s="173"/>
      <c r="OWT67" s="173"/>
      <c r="OWU67" s="173"/>
      <c r="OWV67" s="173"/>
      <c r="OWW67" s="173"/>
      <c r="OWX67" s="173"/>
      <c r="OWY67" s="173"/>
      <c r="OWZ67" s="173"/>
      <c r="OXA67" s="173"/>
      <c r="OXB67" s="173"/>
      <c r="OXC67" s="173"/>
      <c r="OXD67" s="173"/>
      <c r="OXE67" s="173"/>
      <c r="OXF67" s="173"/>
      <c r="OXG67" s="173"/>
      <c r="OXH67" s="173"/>
      <c r="OXI67" s="173"/>
      <c r="OXJ67" s="173"/>
      <c r="OXK67" s="173"/>
      <c r="OXL67" s="173"/>
      <c r="OXM67" s="173"/>
      <c r="OXN67" s="173"/>
      <c r="OXO67" s="173"/>
      <c r="OXP67" s="173"/>
      <c r="OXQ67" s="173"/>
      <c r="OXR67" s="173"/>
      <c r="OXS67" s="173"/>
      <c r="OXT67" s="173"/>
      <c r="OXU67" s="173"/>
      <c r="OXV67" s="173"/>
      <c r="OXW67" s="173"/>
      <c r="OXX67" s="173"/>
      <c r="OXY67" s="173"/>
      <c r="OXZ67" s="173"/>
      <c r="OYA67" s="173"/>
      <c r="OYB67" s="173"/>
      <c r="OYC67" s="173"/>
      <c r="OYD67" s="173"/>
      <c r="OYE67" s="173"/>
      <c r="OYF67" s="173"/>
      <c r="OYG67" s="173"/>
      <c r="OYH67" s="173"/>
      <c r="OYI67" s="173"/>
      <c r="OYJ67" s="173"/>
      <c r="OYK67" s="173"/>
      <c r="OYL67" s="173"/>
      <c r="OYM67" s="173"/>
      <c r="OYN67" s="173"/>
      <c r="OYO67" s="173"/>
      <c r="OYP67" s="173"/>
      <c r="OYQ67" s="173"/>
      <c r="OYR67" s="173"/>
      <c r="OYS67" s="173"/>
      <c r="OYT67" s="173"/>
      <c r="OYU67" s="173"/>
      <c r="OYV67" s="173"/>
      <c r="OYW67" s="173"/>
      <c r="OYX67" s="173"/>
      <c r="OYY67" s="173"/>
      <c r="OYZ67" s="173"/>
      <c r="OZA67" s="173"/>
      <c r="OZB67" s="173"/>
      <c r="OZC67" s="173"/>
      <c r="OZD67" s="173"/>
      <c r="OZE67" s="173"/>
      <c r="OZF67" s="173"/>
      <c r="OZG67" s="173"/>
      <c r="OZH67" s="173"/>
      <c r="OZI67" s="173"/>
      <c r="OZJ67" s="173"/>
      <c r="OZK67" s="173"/>
      <c r="OZL67" s="173"/>
      <c r="OZM67" s="173"/>
      <c r="OZN67" s="173"/>
      <c r="OZO67" s="173"/>
      <c r="OZP67" s="173"/>
      <c r="OZQ67" s="173"/>
      <c r="OZR67" s="173"/>
      <c r="OZS67" s="173"/>
      <c r="OZT67" s="173"/>
      <c r="OZU67" s="173"/>
      <c r="OZV67" s="173"/>
      <c r="OZW67" s="173"/>
      <c r="OZX67" s="173"/>
      <c r="OZY67" s="173"/>
      <c r="OZZ67" s="173"/>
      <c r="PAA67" s="173"/>
      <c r="PAB67" s="173"/>
      <c r="PAC67" s="173"/>
      <c r="PAD67" s="173"/>
      <c r="PAE67" s="173"/>
      <c r="PAF67" s="173"/>
      <c r="PAG67" s="173"/>
      <c r="PAH67" s="173"/>
      <c r="PAI67" s="173"/>
      <c r="PAJ67" s="173"/>
      <c r="PAK67" s="173"/>
      <c r="PAL67" s="173"/>
      <c r="PAM67" s="173"/>
      <c r="PAN67" s="173"/>
      <c r="PAO67" s="173"/>
      <c r="PAP67" s="173"/>
      <c r="PAQ67" s="173"/>
      <c r="PAR67" s="173"/>
      <c r="PAS67" s="173"/>
      <c r="PAT67" s="173"/>
      <c r="PAU67" s="173"/>
      <c r="PAV67" s="173"/>
      <c r="PAW67" s="173"/>
      <c r="PAX67" s="173"/>
      <c r="PAY67" s="173"/>
      <c r="PAZ67" s="173"/>
      <c r="PBA67" s="173"/>
      <c r="PBB67" s="173"/>
      <c r="PBC67" s="173"/>
      <c r="PBD67" s="173"/>
      <c r="PBE67" s="173"/>
      <c r="PBF67" s="173"/>
      <c r="PBG67" s="173"/>
      <c r="PBH67" s="173"/>
      <c r="PBI67" s="173"/>
      <c r="PBJ67" s="173"/>
      <c r="PBK67" s="173"/>
      <c r="PBL67" s="173"/>
      <c r="PBM67" s="173"/>
      <c r="PBN67" s="173"/>
      <c r="PBO67" s="173"/>
      <c r="PBP67" s="173"/>
      <c r="PBQ67" s="173"/>
      <c r="PBR67" s="173"/>
      <c r="PBS67" s="173"/>
      <c r="PBT67" s="173"/>
      <c r="PBU67" s="173"/>
      <c r="PBV67" s="173"/>
      <c r="PBW67" s="173"/>
      <c r="PBX67" s="173"/>
      <c r="PBY67" s="173"/>
      <c r="PBZ67" s="173"/>
      <c r="PCA67" s="173"/>
      <c r="PCB67" s="173"/>
      <c r="PCC67" s="173"/>
      <c r="PCD67" s="173"/>
      <c r="PCE67" s="173"/>
      <c r="PCF67" s="173"/>
      <c r="PCG67" s="173"/>
      <c r="PCH67" s="173"/>
      <c r="PCI67" s="173"/>
      <c r="PCJ67" s="173"/>
      <c r="PCK67" s="173"/>
      <c r="PCL67" s="173"/>
      <c r="PCM67" s="173"/>
      <c r="PCN67" s="173"/>
      <c r="PCO67" s="173"/>
      <c r="PCP67" s="173"/>
      <c r="PCQ67" s="173"/>
      <c r="PCR67" s="173"/>
      <c r="PCS67" s="173"/>
      <c r="PCT67" s="173"/>
      <c r="PCU67" s="173"/>
      <c r="PCV67" s="173"/>
      <c r="PCW67" s="173"/>
      <c r="PCX67" s="173"/>
      <c r="PCY67" s="173"/>
      <c r="PCZ67" s="173"/>
      <c r="PDA67" s="173"/>
      <c r="PDB67" s="173"/>
      <c r="PDC67" s="173"/>
      <c r="PDD67" s="173"/>
      <c r="PDE67" s="173"/>
      <c r="PDF67" s="173"/>
      <c r="PDG67" s="173"/>
      <c r="PDH67" s="173"/>
      <c r="PDI67" s="173"/>
      <c r="PDJ67" s="173"/>
      <c r="PDK67" s="173"/>
      <c r="PDL67" s="173"/>
      <c r="PDM67" s="173"/>
      <c r="PDN67" s="173"/>
      <c r="PDO67" s="173"/>
      <c r="PDP67" s="173"/>
      <c r="PDQ67" s="173"/>
      <c r="PDR67" s="173"/>
      <c r="PDS67" s="173"/>
      <c r="PDT67" s="173"/>
      <c r="PDU67" s="173"/>
      <c r="PDV67" s="173"/>
      <c r="PDW67" s="173"/>
      <c r="PDX67" s="173"/>
      <c r="PDY67" s="173"/>
      <c r="PDZ67" s="173"/>
      <c r="PEA67" s="173"/>
      <c r="PEB67" s="173"/>
      <c r="PEC67" s="173"/>
      <c r="PED67" s="173"/>
      <c r="PEE67" s="173"/>
      <c r="PEF67" s="173"/>
      <c r="PEG67" s="173"/>
      <c r="PEH67" s="173"/>
      <c r="PEI67" s="173"/>
      <c r="PEJ67" s="173"/>
      <c r="PEK67" s="173"/>
      <c r="PEL67" s="173"/>
      <c r="PEM67" s="173"/>
      <c r="PEN67" s="173"/>
      <c r="PEO67" s="173"/>
      <c r="PEP67" s="173"/>
      <c r="PEQ67" s="173"/>
      <c r="PER67" s="173"/>
      <c r="PES67" s="173"/>
      <c r="PET67" s="173"/>
      <c r="PEU67" s="173"/>
      <c r="PEV67" s="173"/>
      <c r="PEW67" s="173"/>
      <c r="PEX67" s="173"/>
      <c r="PEY67" s="173"/>
      <c r="PEZ67" s="173"/>
      <c r="PFA67" s="173"/>
      <c r="PFB67" s="173"/>
      <c r="PFC67" s="173"/>
      <c r="PFD67" s="173"/>
      <c r="PFE67" s="173"/>
      <c r="PFF67" s="173"/>
      <c r="PFG67" s="173"/>
      <c r="PFH67" s="173"/>
      <c r="PFI67" s="173"/>
      <c r="PFJ67" s="173"/>
      <c r="PFK67" s="173"/>
      <c r="PFL67" s="173"/>
      <c r="PFM67" s="173"/>
      <c r="PFN67" s="173"/>
      <c r="PFO67" s="173"/>
      <c r="PFP67" s="173"/>
      <c r="PFQ67" s="173"/>
      <c r="PFR67" s="173"/>
      <c r="PFS67" s="173"/>
      <c r="PFT67" s="173"/>
      <c r="PFU67" s="173"/>
      <c r="PFV67" s="173"/>
      <c r="PFW67" s="173"/>
      <c r="PFX67" s="173"/>
      <c r="PFY67" s="173"/>
      <c r="PFZ67" s="173"/>
      <c r="PGA67" s="173"/>
      <c r="PGB67" s="173"/>
      <c r="PGC67" s="173"/>
      <c r="PGD67" s="173"/>
      <c r="PGE67" s="173"/>
      <c r="PGF67" s="173"/>
      <c r="PGG67" s="173"/>
      <c r="PGH67" s="173"/>
      <c r="PGI67" s="173"/>
      <c r="PGJ67" s="173"/>
      <c r="PGK67" s="173"/>
      <c r="PGL67" s="173"/>
      <c r="PGM67" s="173"/>
      <c r="PGN67" s="173"/>
      <c r="PGO67" s="173"/>
      <c r="PGP67" s="173"/>
      <c r="PGQ67" s="173"/>
      <c r="PGR67" s="173"/>
      <c r="PGS67" s="173"/>
      <c r="PGT67" s="173"/>
      <c r="PGU67" s="173"/>
      <c r="PGV67" s="173"/>
      <c r="PGW67" s="173"/>
      <c r="PGX67" s="173"/>
      <c r="PGY67" s="173"/>
      <c r="PGZ67" s="173"/>
      <c r="PHA67" s="173"/>
      <c r="PHB67" s="173"/>
      <c r="PHC67" s="173"/>
      <c r="PHD67" s="173"/>
      <c r="PHE67" s="173"/>
      <c r="PHF67" s="173"/>
      <c r="PHG67" s="173"/>
      <c r="PHH67" s="173"/>
      <c r="PHI67" s="173"/>
      <c r="PHJ67" s="173"/>
      <c r="PHK67" s="173"/>
      <c r="PHL67" s="173"/>
      <c r="PHM67" s="173"/>
      <c r="PHN67" s="173"/>
      <c r="PHO67" s="173"/>
      <c r="PHP67" s="173"/>
      <c r="PHQ67" s="173"/>
      <c r="PHR67" s="173"/>
      <c r="PHS67" s="173"/>
      <c r="PHT67" s="173"/>
      <c r="PHU67" s="173"/>
      <c r="PHV67" s="173"/>
      <c r="PHW67" s="173"/>
      <c r="PHX67" s="173"/>
      <c r="PHY67" s="173"/>
      <c r="PHZ67" s="173"/>
      <c r="PIA67" s="173"/>
      <c r="PIB67" s="173"/>
      <c r="PIC67" s="173"/>
      <c r="PID67" s="173"/>
      <c r="PIE67" s="173"/>
      <c r="PIF67" s="173"/>
      <c r="PIG67" s="173"/>
      <c r="PIH67" s="173"/>
      <c r="PII67" s="173"/>
      <c r="PIJ67" s="173"/>
      <c r="PIK67" s="173"/>
      <c r="PIL67" s="173"/>
      <c r="PIM67" s="173"/>
      <c r="PIN67" s="173"/>
      <c r="PIO67" s="173"/>
      <c r="PIP67" s="173"/>
      <c r="PIQ67" s="173"/>
      <c r="PIR67" s="173"/>
      <c r="PIS67" s="173"/>
      <c r="PIT67" s="173"/>
      <c r="PIU67" s="173"/>
      <c r="PIV67" s="173"/>
      <c r="PIW67" s="173"/>
      <c r="PIX67" s="173"/>
      <c r="PIY67" s="173"/>
      <c r="PIZ67" s="173"/>
      <c r="PJA67" s="173"/>
      <c r="PJB67" s="173"/>
      <c r="PJC67" s="173"/>
      <c r="PJD67" s="173"/>
      <c r="PJE67" s="173"/>
      <c r="PJF67" s="173"/>
      <c r="PJG67" s="173"/>
      <c r="PJH67" s="173"/>
      <c r="PJI67" s="173"/>
      <c r="PJJ67" s="173"/>
      <c r="PJK67" s="173"/>
      <c r="PJL67" s="173"/>
      <c r="PJM67" s="173"/>
      <c r="PJN67" s="173"/>
      <c r="PJO67" s="173"/>
      <c r="PJP67" s="173"/>
      <c r="PJQ67" s="173"/>
      <c r="PJR67" s="173"/>
      <c r="PJS67" s="173"/>
      <c r="PJT67" s="173"/>
      <c r="PJU67" s="173"/>
      <c r="PJV67" s="173"/>
      <c r="PJW67" s="173"/>
      <c r="PJX67" s="173"/>
      <c r="PJY67" s="173"/>
      <c r="PJZ67" s="173"/>
      <c r="PKA67" s="173"/>
      <c r="PKB67" s="173"/>
      <c r="PKC67" s="173"/>
      <c r="PKD67" s="173"/>
      <c r="PKE67" s="173"/>
      <c r="PKF67" s="173"/>
      <c r="PKG67" s="173"/>
      <c r="PKH67" s="173"/>
      <c r="PKI67" s="173"/>
      <c r="PKJ67" s="173"/>
      <c r="PKK67" s="173"/>
      <c r="PKL67" s="173"/>
      <c r="PKM67" s="173"/>
      <c r="PKN67" s="173"/>
      <c r="PKO67" s="173"/>
      <c r="PKP67" s="173"/>
      <c r="PKQ67" s="173"/>
      <c r="PKR67" s="173"/>
      <c r="PKS67" s="173"/>
      <c r="PKT67" s="173"/>
      <c r="PKU67" s="173"/>
      <c r="PKV67" s="173"/>
      <c r="PKW67" s="173"/>
      <c r="PKX67" s="173"/>
      <c r="PKY67" s="173"/>
      <c r="PKZ67" s="173"/>
      <c r="PLA67" s="173"/>
      <c r="PLB67" s="173"/>
      <c r="PLC67" s="173"/>
      <c r="PLD67" s="173"/>
      <c r="PLE67" s="173"/>
      <c r="PLF67" s="173"/>
      <c r="PLG67" s="173"/>
      <c r="PLH67" s="173"/>
      <c r="PLI67" s="173"/>
      <c r="PLJ67" s="173"/>
      <c r="PLK67" s="173"/>
      <c r="PLL67" s="173"/>
      <c r="PLM67" s="173"/>
      <c r="PLN67" s="173"/>
      <c r="PLO67" s="173"/>
      <c r="PLP67" s="173"/>
      <c r="PLQ67" s="173"/>
      <c r="PLR67" s="173"/>
      <c r="PLS67" s="173"/>
      <c r="PLT67" s="173"/>
      <c r="PLU67" s="173"/>
      <c r="PLV67" s="173"/>
      <c r="PLW67" s="173"/>
      <c r="PLX67" s="173"/>
      <c r="PLY67" s="173"/>
      <c r="PLZ67" s="173"/>
      <c r="PMA67" s="173"/>
      <c r="PMB67" s="173"/>
      <c r="PMC67" s="173"/>
      <c r="PMD67" s="173"/>
      <c r="PME67" s="173"/>
      <c r="PMF67" s="173"/>
      <c r="PMG67" s="173"/>
      <c r="PMH67" s="173"/>
      <c r="PMI67" s="173"/>
      <c r="PMJ67" s="173"/>
      <c r="PMK67" s="173"/>
      <c r="PML67" s="173"/>
      <c r="PMM67" s="173"/>
      <c r="PMN67" s="173"/>
      <c r="PMO67" s="173"/>
      <c r="PMP67" s="173"/>
      <c r="PMQ67" s="173"/>
      <c r="PMR67" s="173"/>
      <c r="PMS67" s="173"/>
      <c r="PMT67" s="173"/>
      <c r="PMU67" s="173"/>
      <c r="PMV67" s="173"/>
      <c r="PMW67" s="173"/>
      <c r="PMX67" s="173"/>
      <c r="PMY67" s="173"/>
      <c r="PMZ67" s="173"/>
      <c r="PNA67" s="173"/>
      <c r="PNB67" s="173"/>
      <c r="PNC67" s="173"/>
      <c r="PND67" s="173"/>
      <c r="PNE67" s="173"/>
      <c r="PNF67" s="173"/>
      <c r="PNG67" s="173"/>
      <c r="PNH67" s="173"/>
      <c r="PNI67" s="173"/>
      <c r="PNJ67" s="173"/>
      <c r="PNK67" s="173"/>
      <c r="PNL67" s="173"/>
      <c r="PNM67" s="173"/>
      <c r="PNN67" s="173"/>
      <c r="PNO67" s="173"/>
      <c r="PNP67" s="173"/>
      <c r="PNQ67" s="173"/>
      <c r="PNR67" s="173"/>
      <c r="PNS67" s="173"/>
      <c r="PNT67" s="173"/>
      <c r="PNU67" s="173"/>
      <c r="PNV67" s="173"/>
      <c r="PNW67" s="173"/>
      <c r="PNX67" s="173"/>
      <c r="PNY67" s="173"/>
      <c r="PNZ67" s="173"/>
      <c r="POA67" s="173"/>
      <c r="POB67" s="173"/>
      <c r="POC67" s="173"/>
      <c r="POD67" s="173"/>
      <c r="POE67" s="173"/>
      <c r="POF67" s="173"/>
      <c r="POG67" s="173"/>
      <c r="POH67" s="173"/>
      <c r="POI67" s="173"/>
      <c r="POJ67" s="173"/>
      <c r="POK67" s="173"/>
      <c r="POL67" s="173"/>
      <c r="POM67" s="173"/>
      <c r="PON67" s="173"/>
      <c r="POO67" s="173"/>
      <c r="POP67" s="173"/>
      <c r="POQ67" s="173"/>
      <c r="POR67" s="173"/>
      <c r="POS67" s="173"/>
      <c r="POT67" s="173"/>
      <c r="POU67" s="173"/>
      <c r="POV67" s="173"/>
      <c r="POW67" s="173"/>
      <c r="POX67" s="173"/>
      <c r="POY67" s="173"/>
      <c r="POZ67" s="173"/>
      <c r="PPA67" s="173"/>
      <c r="PPB67" s="173"/>
      <c r="PPC67" s="173"/>
      <c r="PPD67" s="173"/>
      <c r="PPE67" s="173"/>
      <c r="PPF67" s="173"/>
      <c r="PPG67" s="173"/>
      <c r="PPH67" s="173"/>
      <c r="PPI67" s="173"/>
      <c r="PPJ67" s="173"/>
      <c r="PPK67" s="173"/>
      <c r="PPL67" s="173"/>
      <c r="PPM67" s="173"/>
      <c r="PPN67" s="173"/>
      <c r="PPO67" s="173"/>
      <c r="PPP67" s="173"/>
      <c r="PPQ67" s="173"/>
      <c r="PPR67" s="173"/>
      <c r="PPS67" s="173"/>
      <c r="PPT67" s="173"/>
      <c r="PPU67" s="173"/>
      <c r="PPV67" s="173"/>
      <c r="PPW67" s="173"/>
      <c r="PPX67" s="173"/>
      <c r="PPY67" s="173"/>
      <c r="PPZ67" s="173"/>
      <c r="PQA67" s="173"/>
      <c r="PQB67" s="173"/>
      <c r="PQC67" s="173"/>
      <c r="PQD67" s="173"/>
      <c r="PQE67" s="173"/>
      <c r="PQF67" s="173"/>
      <c r="PQG67" s="173"/>
      <c r="PQH67" s="173"/>
      <c r="PQI67" s="173"/>
      <c r="PQJ67" s="173"/>
      <c r="PQK67" s="173"/>
      <c r="PQL67" s="173"/>
      <c r="PQM67" s="173"/>
      <c r="PQN67" s="173"/>
      <c r="PQO67" s="173"/>
      <c r="PQP67" s="173"/>
      <c r="PQQ67" s="173"/>
      <c r="PQR67" s="173"/>
      <c r="PQS67" s="173"/>
      <c r="PQT67" s="173"/>
      <c r="PQU67" s="173"/>
      <c r="PQV67" s="173"/>
      <c r="PQW67" s="173"/>
      <c r="PQX67" s="173"/>
      <c r="PQY67" s="173"/>
      <c r="PQZ67" s="173"/>
      <c r="PRA67" s="173"/>
      <c r="PRB67" s="173"/>
      <c r="PRC67" s="173"/>
      <c r="PRD67" s="173"/>
      <c r="PRE67" s="173"/>
      <c r="PRF67" s="173"/>
      <c r="PRG67" s="173"/>
      <c r="PRH67" s="173"/>
      <c r="PRI67" s="173"/>
      <c r="PRJ67" s="173"/>
      <c r="PRK67" s="173"/>
      <c r="PRL67" s="173"/>
      <c r="PRM67" s="173"/>
      <c r="PRN67" s="173"/>
      <c r="PRO67" s="173"/>
      <c r="PRP67" s="173"/>
      <c r="PRQ67" s="173"/>
      <c r="PRR67" s="173"/>
      <c r="PRS67" s="173"/>
      <c r="PRT67" s="173"/>
      <c r="PRU67" s="173"/>
      <c r="PRV67" s="173"/>
      <c r="PRW67" s="173"/>
      <c r="PRX67" s="173"/>
      <c r="PRY67" s="173"/>
      <c r="PRZ67" s="173"/>
      <c r="PSA67" s="173"/>
      <c r="PSB67" s="173"/>
      <c r="PSC67" s="173"/>
      <c r="PSD67" s="173"/>
      <c r="PSE67" s="173"/>
      <c r="PSF67" s="173"/>
      <c r="PSG67" s="173"/>
      <c r="PSH67" s="173"/>
      <c r="PSI67" s="173"/>
      <c r="PSJ67" s="173"/>
      <c r="PSK67" s="173"/>
      <c r="PSL67" s="173"/>
      <c r="PSM67" s="173"/>
      <c r="PSN67" s="173"/>
      <c r="PSO67" s="173"/>
      <c r="PSP67" s="173"/>
      <c r="PSQ67" s="173"/>
      <c r="PSR67" s="173"/>
      <c r="PSS67" s="173"/>
      <c r="PST67" s="173"/>
      <c r="PSU67" s="173"/>
      <c r="PSV67" s="173"/>
      <c r="PSW67" s="173"/>
      <c r="PSX67" s="173"/>
      <c r="PSY67" s="173"/>
      <c r="PSZ67" s="173"/>
      <c r="PTA67" s="173"/>
      <c r="PTB67" s="173"/>
      <c r="PTC67" s="173"/>
      <c r="PTD67" s="173"/>
      <c r="PTE67" s="173"/>
      <c r="PTF67" s="173"/>
      <c r="PTG67" s="173"/>
      <c r="PTH67" s="173"/>
      <c r="PTI67" s="173"/>
      <c r="PTJ67" s="173"/>
      <c r="PTK67" s="173"/>
      <c r="PTL67" s="173"/>
      <c r="PTM67" s="173"/>
      <c r="PTN67" s="173"/>
      <c r="PTO67" s="173"/>
      <c r="PTP67" s="173"/>
      <c r="PTQ67" s="173"/>
      <c r="PTR67" s="173"/>
      <c r="PTS67" s="173"/>
      <c r="PTT67" s="173"/>
      <c r="PTU67" s="173"/>
      <c r="PTV67" s="173"/>
      <c r="PTW67" s="173"/>
      <c r="PTX67" s="173"/>
      <c r="PTY67" s="173"/>
      <c r="PTZ67" s="173"/>
      <c r="PUA67" s="173"/>
      <c r="PUB67" s="173"/>
      <c r="PUC67" s="173"/>
      <c r="PUD67" s="173"/>
      <c r="PUE67" s="173"/>
      <c r="PUF67" s="173"/>
      <c r="PUG67" s="173"/>
      <c r="PUH67" s="173"/>
      <c r="PUI67" s="173"/>
      <c r="PUJ67" s="173"/>
      <c r="PUK67" s="173"/>
      <c r="PUL67" s="173"/>
      <c r="PUM67" s="173"/>
      <c r="PUN67" s="173"/>
      <c r="PUO67" s="173"/>
      <c r="PUP67" s="173"/>
      <c r="PUQ67" s="173"/>
      <c r="PUR67" s="173"/>
      <c r="PUS67" s="173"/>
      <c r="PUT67" s="173"/>
      <c r="PUU67" s="173"/>
      <c r="PUV67" s="173"/>
      <c r="PUW67" s="173"/>
      <c r="PUX67" s="173"/>
      <c r="PUY67" s="173"/>
      <c r="PUZ67" s="173"/>
      <c r="PVA67" s="173"/>
      <c r="PVB67" s="173"/>
      <c r="PVC67" s="173"/>
      <c r="PVD67" s="173"/>
      <c r="PVE67" s="173"/>
      <c r="PVF67" s="173"/>
      <c r="PVG67" s="173"/>
      <c r="PVH67" s="173"/>
      <c r="PVI67" s="173"/>
      <c r="PVJ67" s="173"/>
      <c r="PVK67" s="173"/>
      <c r="PVL67" s="173"/>
      <c r="PVM67" s="173"/>
      <c r="PVN67" s="173"/>
      <c r="PVO67" s="173"/>
      <c r="PVP67" s="173"/>
      <c r="PVQ67" s="173"/>
      <c r="PVR67" s="173"/>
      <c r="PVS67" s="173"/>
      <c r="PVT67" s="173"/>
      <c r="PVU67" s="173"/>
      <c r="PVV67" s="173"/>
      <c r="PVW67" s="173"/>
      <c r="PVX67" s="173"/>
      <c r="PVY67" s="173"/>
      <c r="PVZ67" s="173"/>
      <c r="PWA67" s="173"/>
      <c r="PWB67" s="173"/>
      <c r="PWC67" s="173"/>
      <c r="PWD67" s="173"/>
      <c r="PWE67" s="173"/>
      <c r="PWF67" s="173"/>
      <c r="PWG67" s="173"/>
      <c r="PWH67" s="173"/>
      <c r="PWI67" s="173"/>
      <c r="PWJ67" s="173"/>
      <c r="PWK67" s="173"/>
      <c r="PWL67" s="173"/>
      <c r="PWM67" s="173"/>
      <c r="PWN67" s="173"/>
      <c r="PWO67" s="173"/>
      <c r="PWP67" s="173"/>
      <c r="PWQ67" s="173"/>
      <c r="PWR67" s="173"/>
      <c r="PWS67" s="173"/>
      <c r="PWT67" s="173"/>
      <c r="PWU67" s="173"/>
      <c r="PWV67" s="173"/>
      <c r="PWW67" s="173"/>
      <c r="PWX67" s="173"/>
      <c r="PWY67" s="173"/>
      <c r="PWZ67" s="173"/>
      <c r="PXA67" s="173"/>
      <c r="PXB67" s="173"/>
      <c r="PXC67" s="173"/>
      <c r="PXD67" s="173"/>
      <c r="PXE67" s="173"/>
      <c r="PXF67" s="173"/>
      <c r="PXG67" s="173"/>
      <c r="PXH67" s="173"/>
      <c r="PXI67" s="173"/>
      <c r="PXJ67" s="173"/>
      <c r="PXK67" s="173"/>
      <c r="PXL67" s="173"/>
      <c r="PXM67" s="173"/>
      <c r="PXN67" s="173"/>
      <c r="PXO67" s="173"/>
      <c r="PXP67" s="173"/>
      <c r="PXQ67" s="173"/>
      <c r="PXR67" s="173"/>
      <c r="PXS67" s="173"/>
      <c r="PXT67" s="173"/>
      <c r="PXU67" s="173"/>
      <c r="PXV67" s="173"/>
      <c r="PXW67" s="173"/>
      <c r="PXX67" s="173"/>
      <c r="PXY67" s="173"/>
      <c r="PXZ67" s="173"/>
      <c r="PYA67" s="173"/>
      <c r="PYB67" s="173"/>
      <c r="PYC67" s="173"/>
      <c r="PYD67" s="173"/>
      <c r="PYE67" s="173"/>
      <c r="PYF67" s="173"/>
      <c r="PYG67" s="173"/>
      <c r="PYH67" s="173"/>
      <c r="PYI67" s="173"/>
      <c r="PYJ67" s="173"/>
      <c r="PYK67" s="173"/>
      <c r="PYL67" s="173"/>
      <c r="PYM67" s="173"/>
      <c r="PYN67" s="173"/>
      <c r="PYO67" s="173"/>
      <c r="PYP67" s="173"/>
      <c r="PYQ67" s="173"/>
      <c r="PYR67" s="173"/>
      <c r="PYS67" s="173"/>
      <c r="PYT67" s="173"/>
      <c r="PYU67" s="173"/>
      <c r="PYV67" s="173"/>
      <c r="PYW67" s="173"/>
      <c r="PYX67" s="173"/>
      <c r="PYY67" s="173"/>
      <c r="PYZ67" s="173"/>
      <c r="PZA67" s="173"/>
      <c r="PZB67" s="173"/>
      <c r="PZC67" s="173"/>
      <c r="PZD67" s="173"/>
      <c r="PZE67" s="173"/>
      <c r="PZF67" s="173"/>
      <c r="PZG67" s="173"/>
      <c r="PZH67" s="173"/>
      <c r="PZI67" s="173"/>
      <c r="PZJ67" s="173"/>
      <c r="PZK67" s="173"/>
      <c r="PZL67" s="173"/>
      <c r="PZM67" s="173"/>
      <c r="PZN67" s="173"/>
      <c r="PZO67" s="173"/>
      <c r="PZP67" s="173"/>
      <c r="PZQ67" s="173"/>
      <c r="PZR67" s="173"/>
      <c r="PZS67" s="173"/>
      <c r="PZT67" s="173"/>
      <c r="PZU67" s="173"/>
      <c r="PZV67" s="173"/>
      <c r="PZW67" s="173"/>
      <c r="PZX67" s="173"/>
      <c r="PZY67" s="173"/>
      <c r="PZZ67" s="173"/>
      <c r="QAA67" s="173"/>
      <c r="QAB67" s="173"/>
      <c r="QAC67" s="173"/>
      <c r="QAD67" s="173"/>
      <c r="QAE67" s="173"/>
      <c r="QAF67" s="173"/>
      <c r="QAG67" s="173"/>
      <c r="QAH67" s="173"/>
      <c r="QAI67" s="173"/>
      <c r="QAJ67" s="173"/>
      <c r="QAK67" s="173"/>
      <c r="QAL67" s="173"/>
      <c r="QAM67" s="173"/>
      <c r="QAN67" s="173"/>
      <c r="QAO67" s="173"/>
      <c r="QAP67" s="173"/>
      <c r="QAQ67" s="173"/>
      <c r="QAR67" s="173"/>
      <c r="QAS67" s="173"/>
      <c r="QAT67" s="173"/>
      <c r="QAU67" s="173"/>
      <c r="QAV67" s="173"/>
      <c r="QAW67" s="173"/>
      <c r="QAX67" s="173"/>
      <c r="QAY67" s="173"/>
      <c r="QAZ67" s="173"/>
      <c r="QBA67" s="173"/>
      <c r="QBB67" s="173"/>
      <c r="QBC67" s="173"/>
      <c r="QBD67" s="173"/>
      <c r="QBE67" s="173"/>
      <c r="QBF67" s="173"/>
      <c r="QBG67" s="173"/>
      <c r="QBH67" s="173"/>
      <c r="QBI67" s="173"/>
      <c r="QBJ67" s="173"/>
      <c r="QBK67" s="173"/>
      <c r="QBL67" s="173"/>
      <c r="QBM67" s="173"/>
      <c r="QBN67" s="173"/>
      <c r="QBO67" s="173"/>
      <c r="QBP67" s="173"/>
      <c r="QBQ67" s="173"/>
      <c r="QBR67" s="173"/>
      <c r="QBS67" s="173"/>
      <c r="QBT67" s="173"/>
      <c r="QBU67" s="173"/>
      <c r="QBV67" s="173"/>
      <c r="QBW67" s="173"/>
      <c r="QBX67" s="173"/>
      <c r="QBY67" s="173"/>
      <c r="QBZ67" s="173"/>
      <c r="QCA67" s="173"/>
      <c r="QCB67" s="173"/>
      <c r="QCC67" s="173"/>
      <c r="QCD67" s="173"/>
      <c r="QCE67" s="173"/>
      <c r="QCF67" s="173"/>
      <c r="QCG67" s="173"/>
      <c r="QCH67" s="173"/>
      <c r="QCI67" s="173"/>
      <c r="QCJ67" s="173"/>
      <c r="QCK67" s="173"/>
      <c r="QCL67" s="173"/>
      <c r="QCM67" s="173"/>
      <c r="QCN67" s="173"/>
      <c r="QCO67" s="173"/>
      <c r="QCP67" s="173"/>
      <c r="QCQ67" s="173"/>
      <c r="QCR67" s="173"/>
      <c r="QCS67" s="173"/>
      <c r="QCT67" s="173"/>
      <c r="QCU67" s="173"/>
      <c r="QCV67" s="173"/>
      <c r="QCW67" s="173"/>
      <c r="QCX67" s="173"/>
      <c r="QCY67" s="173"/>
      <c r="QCZ67" s="173"/>
      <c r="QDA67" s="173"/>
      <c r="QDB67" s="173"/>
      <c r="QDC67" s="173"/>
      <c r="QDD67" s="173"/>
      <c r="QDE67" s="173"/>
      <c r="QDF67" s="173"/>
      <c r="QDG67" s="173"/>
      <c r="QDH67" s="173"/>
      <c r="QDI67" s="173"/>
      <c r="QDJ67" s="173"/>
      <c r="QDK67" s="173"/>
      <c r="QDL67" s="173"/>
      <c r="QDM67" s="173"/>
      <c r="QDN67" s="173"/>
      <c r="QDO67" s="173"/>
      <c r="QDP67" s="173"/>
      <c r="QDQ67" s="173"/>
      <c r="QDR67" s="173"/>
      <c r="QDS67" s="173"/>
      <c r="QDT67" s="173"/>
      <c r="QDU67" s="173"/>
      <c r="QDV67" s="173"/>
      <c r="QDW67" s="173"/>
      <c r="QDX67" s="173"/>
      <c r="QDY67" s="173"/>
      <c r="QDZ67" s="173"/>
      <c r="QEA67" s="173"/>
      <c r="QEB67" s="173"/>
      <c r="QEC67" s="173"/>
      <c r="QED67" s="173"/>
      <c r="QEE67" s="173"/>
      <c r="QEF67" s="173"/>
      <c r="QEG67" s="173"/>
      <c r="QEH67" s="173"/>
      <c r="QEI67" s="173"/>
      <c r="QEJ67" s="173"/>
      <c r="QEK67" s="173"/>
      <c r="QEL67" s="173"/>
      <c r="QEM67" s="173"/>
      <c r="QEN67" s="173"/>
      <c r="QEO67" s="173"/>
      <c r="QEP67" s="173"/>
      <c r="QEQ67" s="173"/>
      <c r="QER67" s="173"/>
      <c r="QES67" s="173"/>
      <c r="QET67" s="173"/>
      <c r="QEU67" s="173"/>
      <c r="QEV67" s="173"/>
      <c r="QEW67" s="173"/>
      <c r="QEX67" s="173"/>
      <c r="QEY67" s="173"/>
      <c r="QEZ67" s="173"/>
      <c r="QFA67" s="173"/>
      <c r="QFB67" s="173"/>
      <c r="QFC67" s="173"/>
      <c r="QFD67" s="173"/>
      <c r="QFE67" s="173"/>
      <c r="QFF67" s="173"/>
      <c r="QFG67" s="173"/>
      <c r="QFH67" s="173"/>
      <c r="QFI67" s="173"/>
      <c r="QFJ67" s="173"/>
      <c r="QFK67" s="173"/>
      <c r="QFL67" s="173"/>
      <c r="QFM67" s="173"/>
      <c r="QFN67" s="173"/>
      <c r="QFO67" s="173"/>
      <c r="QFP67" s="173"/>
      <c r="QFQ67" s="173"/>
      <c r="QFR67" s="173"/>
      <c r="QFS67" s="173"/>
      <c r="QFT67" s="173"/>
      <c r="QFU67" s="173"/>
      <c r="QFV67" s="173"/>
      <c r="QFW67" s="173"/>
      <c r="QFX67" s="173"/>
      <c r="QFY67" s="173"/>
      <c r="QFZ67" s="173"/>
      <c r="QGA67" s="173"/>
      <c r="QGB67" s="173"/>
      <c r="QGC67" s="173"/>
      <c r="QGD67" s="173"/>
      <c r="QGE67" s="173"/>
      <c r="QGF67" s="173"/>
      <c r="QGG67" s="173"/>
      <c r="QGH67" s="173"/>
      <c r="QGI67" s="173"/>
      <c r="QGJ67" s="173"/>
      <c r="QGK67" s="173"/>
      <c r="QGL67" s="173"/>
      <c r="QGM67" s="173"/>
      <c r="QGN67" s="173"/>
      <c r="QGO67" s="173"/>
      <c r="QGP67" s="173"/>
      <c r="QGQ67" s="173"/>
      <c r="QGR67" s="173"/>
      <c r="QGS67" s="173"/>
      <c r="QGT67" s="173"/>
      <c r="QGU67" s="173"/>
      <c r="QGV67" s="173"/>
      <c r="QGW67" s="173"/>
      <c r="QGX67" s="173"/>
      <c r="QGY67" s="173"/>
      <c r="QGZ67" s="173"/>
      <c r="QHA67" s="173"/>
      <c r="QHB67" s="173"/>
      <c r="QHC67" s="173"/>
      <c r="QHD67" s="173"/>
      <c r="QHE67" s="173"/>
      <c r="QHF67" s="173"/>
      <c r="QHG67" s="173"/>
      <c r="QHH67" s="173"/>
      <c r="QHI67" s="173"/>
      <c r="QHJ67" s="173"/>
      <c r="QHK67" s="173"/>
      <c r="QHL67" s="173"/>
      <c r="QHM67" s="173"/>
      <c r="QHN67" s="173"/>
      <c r="QHO67" s="173"/>
      <c r="QHP67" s="173"/>
      <c r="QHQ67" s="173"/>
      <c r="QHR67" s="173"/>
      <c r="QHS67" s="173"/>
      <c r="QHT67" s="173"/>
      <c r="QHU67" s="173"/>
      <c r="QHV67" s="173"/>
      <c r="QHW67" s="173"/>
      <c r="QHX67" s="173"/>
      <c r="QHY67" s="173"/>
      <c r="QHZ67" s="173"/>
      <c r="QIA67" s="173"/>
      <c r="QIB67" s="173"/>
      <c r="QIC67" s="173"/>
      <c r="QID67" s="173"/>
      <c r="QIE67" s="173"/>
      <c r="QIF67" s="173"/>
      <c r="QIG67" s="173"/>
      <c r="QIH67" s="173"/>
      <c r="QII67" s="173"/>
      <c r="QIJ67" s="173"/>
      <c r="QIK67" s="173"/>
      <c r="QIL67" s="173"/>
      <c r="QIM67" s="173"/>
      <c r="QIN67" s="173"/>
      <c r="QIO67" s="173"/>
      <c r="QIP67" s="173"/>
      <c r="QIQ67" s="173"/>
      <c r="QIR67" s="173"/>
      <c r="QIS67" s="173"/>
      <c r="QIT67" s="173"/>
      <c r="QIU67" s="173"/>
      <c r="QIV67" s="173"/>
      <c r="QIW67" s="173"/>
      <c r="QIX67" s="173"/>
      <c r="QIY67" s="173"/>
      <c r="QIZ67" s="173"/>
      <c r="QJA67" s="173"/>
      <c r="QJB67" s="173"/>
      <c r="QJC67" s="173"/>
      <c r="QJD67" s="173"/>
      <c r="QJE67" s="173"/>
      <c r="QJF67" s="173"/>
      <c r="QJG67" s="173"/>
      <c r="QJH67" s="173"/>
      <c r="QJI67" s="173"/>
      <c r="QJJ67" s="173"/>
      <c r="QJK67" s="173"/>
      <c r="QJL67" s="173"/>
      <c r="QJM67" s="173"/>
      <c r="QJN67" s="173"/>
      <c r="QJO67" s="173"/>
      <c r="QJP67" s="173"/>
      <c r="QJQ67" s="173"/>
      <c r="QJR67" s="173"/>
      <c r="QJS67" s="173"/>
      <c r="QJT67" s="173"/>
      <c r="QJU67" s="173"/>
      <c r="QJV67" s="173"/>
      <c r="QJW67" s="173"/>
      <c r="QJX67" s="173"/>
      <c r="QJY67" s="173"/>
      <c r="QJZ67" s="173"/>
      <c r="QKA67" s="173"/>
      <c r="QKB67" s="173"/>
      <c r="QKC67" s="173"/>
      <c r="QKD67" s="173"/>
      <c r="QKE67" s="173"/>
      <c r="QKF67" s="173"/>
      <c r="QKG67" s="173"/>
      <c r="QKH67" s="173"/>
      <c r="QKI67" s="173"/>
      <c r="QKJ67" s="173"/>
      <c r="QKK67" s="173"/>
      <c r="QKL67" s="173"/>
      <c r="QKM67" s="173"/>
      <c r="QKN67" s="173"/>
      <c r="QKO67" s="173"/>
      <c r="QKP67" s="173"/>
      <c r="QKQ67" s="173"/>
      <c r="QKR67" s="173"/>
      <c r="QKS67" s="173"/>
      <c r="QKT67" s="173"/>
      <c r="QKU67" s="173"/>
      <c r="QKV67" s="173"/>
      <c r="QKW67" s="173"/>
      <c r="QKX67" s="173"/>
      <c r="QKY67" s="173"/>
      <c r="QKZ67" s="173"/>
      <c r="QLA67" s="173"/>
      <c r="QLB67" s="173"/>
      <c r="QLC67" s="173"/>
      <c r="QLD67" s="173"/>
      <c r="QLE67" s="173"/>
      <c r="QLF67" s="173"/>
      <c r="QLG67" s="173"/>
      <c r="QLH67" s="173"/>
      <c r="QLI67" s="173"/>
      <c r="QLJ67" s="173"/>
      <c r="QLK67" s="173"/>
      <c r="QLL67" s="173"/>
      <c r="QLM67" s="173"/>
      <c r="QLN67" s="173"/>
      <c r="QLO67" s="173"/>
      <c r="QLP67" s="173"/>
      <c r="QLQ67" s="173"/>
      <c r="QLR67" s="173"/>
      <c r="QLS67" s="173"/>
      <c r="QLT67" s="173"/>
      <c r="QLU67" s="173"/>
      <c r="QLV67" s="173"/>
      <c r="QLW67" s="173"/>
      <c r="QLX67" s="173"/>
      <c r="QLY67" s="173"/>
      <c r="QLZ67" s="173"/>
      <c r="QMA67" s="173"/>
      <c r="QMB67" s="173"/>
      <c r="QMC67" s="173"/>
      <c r="QMD67" s="173"/>
      <c r="QME67" s="173"/>
      <c r="QMF67" s="173"/>
      <c r="QMG67" s="173"/>
      <c r="QMH67" s="173"/>
      <c r="QMI67" s="173"/>
      <c r="QMJ67" s="173"/>
      <c r="QMK67" s="173"/>
      <c r="QML67" s="173"/>
      <c r="QMM67" s="173"/>
      <c r="QMN67" s="173"/>
      <c r="QMO67" s="173"/>
      <c r="QMP67" s="173"/>
      <c r="QMQ67" s="173"/>
      <c r="QMR67" s="173"/>
      <c r="QMS67" s="173"/>
      <c r="QMT67" s="173"/>
      <c r="QMU67" s="173"/>
      <c r="QMV67" s="173"/>
      <c r="QMW67" s="173"/>
      <c r="QMX67" s="173"/>
      <c r="QMY67" s="173"/>
      <c r="QMZ67" s="173"/>
      <c r="QNA67" s="173"/>
      <c r="QNB67" s="173"/>
      <c r="QNC67" s="173"/>
      <c r="QND67" s="173"/>
      <c r="QNE67" s="173"/>
      <c r="QNF67" s="173"/>
      <c r="QNG67" s="173"/>
      <c r="QNH67" s="173"/>
      <c r="QNI67" s="173"/>
      <c r="QNJ67" s="173"/>
      <c r="QNK67" s="173"/>
      <c r="QNL67" s="173"/>
      <c r="QNM67" s="173"/>
      <c r="QNN67" s="173"/>
      <c r="QNO67" s="173"/>
      <c r="QNP67" s="173"/>
      <c r="QNQ67" s="173"/>
      <c r="QNR67" s="173"/>
      <c r="QNS67" s="173"/>
      <c r="QNT67" s="173"/>
      <c r="QNU67" s="173"/>
      <c r="QNV67" s="173"/>
      <c r="QNW67" s="173"/>
      <c r="QNX67" s="173"/>
      <c r="QNY67" s="173"/>
      <c r="QNZ67" s="173"/>
      <c r="QOA67" s="173"/>
      <c r="QOB67" s="173"/>
      <c r="QOC67" s="173"/>
      <c r="QOD67" s="173"/>
      <c r="QOE67" s="173"/>
      <c r="QOF67" s="173"/>
      <c r="QOG67" s="173"/>
      <c r="QOH67" s="173"/>
      <c r="QOI67" s="173"/>
      <c r="QOJ67" s="173"/>
      <c r="QOK67" s="173"/>
      <c r="QOL67" s="173"/>
      <c r="QOM67" s="173"/>
      <c r="QON67" s="173"/>
      <c r="QOO67" s="173"/>
      <c r="QOP67" s="173"/>
      <c r="QOQ67" s="173"/>
      <c r="QOR67" s="173"/>
      <c r="QOS67" s="173"/>
      <c r="QOT67" s="173"/>
      <c r="QOU67" s="173"/>
      <c r="QOV67" s="173"/>
      <c r="QOW67" s="173"/>
      <c r="QOX67" s="173"/>
      <c r="QOY67" s="173"/>
      <c r="QOZ67" s="173"/>
      <c r="QPA67" s="173"/>
      <c r="QPB67" s="173"/>
      <c r="QPC67" s="173"/>
      <c r="QPD67" s="173"/>
      <c r="QPE67" s="173"/>
      <c r="QPF67" s="173"/>
      <c r="QPG67" s="173"/>
      <c r="QPH67" s="173"/>
      <c r="QPI67" s="173"/>
      <c r="QPJ67" s="173"/>
      <c r="QPK67" s="173"/>
      <c r="QPL67" s="173"/>
      <c r="QPM67" s="173"/>
      <c r="QPN67" s="173"/>
      <c r="QPO67" s="173"/>
      <c r="QPP67" s="173"/>
      <c r="QPQ67" s="173"/>
      <c r="QPR67" s="173"/>
      <c r="QPS67" s="173"/>
      <c r="QPT67" s="173"/>
      <c r="QPU67" s="173"/>
      <c r="QPV67" s="173"/>
      <c r="QPW67" s="173"/>
      <c r="QPX67" s="173"/>
      <c r="QPY67" s="173"/>
      <c r="QPZ67" s="173"/>
      <c r="QQA67" s="173"/>
      <c r="QQB67" s="173"/>
      <c r="QQC67" s="173"/>
      <c r="QQD67" s="173"/>
      <c r="QQE67" s="173"/>
      <c r="QQF67" s="173"/>
      <c r="QQG67" s="173"/>
      <c r="QQH67" s="173"/>
      <c r="QQI67" s="173"/>
      <c r="QQJ67" s="173"/>
      <c r="QQK67" s="173"/>
      <c r="QQL67" s="173"/>
      <c r="QQM67" s="173"/>
      <c r="QQN67" s="173"/>
      <c r="QQO67" s="173"/>
      <c r="QQP67" s="173"/>
      <c r="QQQ67" s="173"/>
      <c r="QQR67" s="173"/>
      <c r="QQS67" s="173"/>
      <c r="QQT67" s="173"/>
      <c r="QQU67" s="173"/>
      <c r="QQV67" s="173"/>
      <c r="QQW67" s="173"/>
      <c r="QQX67" s="173"/>
      <c r="QQY67" s="173"/>
      <c r="QQZ67" s="173"/>
      <c r="QRA67" s="173"/>
      <c r="QRB67" s="173"/>
      <c r="QRC67" s="173"/>
      <c r="QRD67" s="173"/>
      <c r="QRE67" s="173"/>
      <c r="QRF67" s="173"/>
      <c r="QRG67" s="173"/>
      <c r="QRH67" s="173"/>
      <c r="QRI67" s="173"/>
      <c r="QRJ67" s="173"/>
      <c r="QRK67" s="173"/>
      <c r="QRL67" s="173"/>
      <c r="QRM67" s="173"/>
      <c r="QRN67" s="173"/>
      <c r="QRO67" s="173"/>
      <c r="QRP67" s="173"/>
      <c r="QRQ67" s="173"/>
      <c r="QRR67" s="173"/>
      <c r="QRS67" s="173"/>
      <c r="QRT67" s="173"/>
      <c r="QRU67" s="173"/>
      <c r="QRV67" s="173"/>
      <c r="QRW67" s="173"/>
      <c r="QRX67" s="173"/>
      <c r="QRY67" s="173"/>
      <c r="QRZ67" s="173"/>
      <c r="QSA67" s="173"/>
      <c r="QSB67" s="173"/>
      <c r="QSC67" s="173"/>
      <c r="QSD67" s="173"/>
      <c r="QSE67" s="173"/>
      <c r="QSF67" s="173"/>
      <c r="QSG67" s="173"/>
      <c r="QSH67" s="173"/>
      <c r="QSI67" s="173"/>
      <c r="QSJ67" s="173"/>
      <c r="QSK67" s="173"/>
      <c r="QSL67" s="173"/>
      <c r="QSM67" s="173"/>
      <c r="QSN67" s="173"/>
      <c r="QSO67" s="173"/>
      <c r="QSP67" s="173"/>
      <c r="QSQ67" s="173"/>
      <c r="QSR67" s="173"/>
      <c r="QSS67" s="173"/>
      <c r="QST67" s="173"/>
      <c r="QSU67" s="173"/>
      <c r="QSV67" s="173"/>
      <c r="QSW67" s="173"/>
      <c r="QSX67" s="173"/>
      <c r="QSY67" s="173"/>
      <c r="QSZ67" s="173"/>
      <c r="QTA67" s="173"/>
      <c r="QTB67" s="173"/>
      <c r="QTC67" s="173"/>
      <c r="QTD67" s="173"/>
      <c r="QTE67" s="173"/>
      <c r="QTF67" s="173"/>
      <c r="QTG67" s="173"/>
      <c r="QTH67" s="173"/>
      <c r="QTI67" s="173"/>
      <c r="QTJ67" s="173"/>
      <c r="QTK67" s="173"/>
      <c r="QTL67" s="173"/>
      <c r="QTM67" s="173"/>
      <c r="QTN67" s="173"/>
      <c r="QTO67" s="173"/>
      <c r="QTP67" s="173"/>
      <c r="QTQ67" s="173"/>
      <c r="QTR67" s="173"/>
      <c r="QTS67" s="173"/>
      <c r="QTT67" s="173"/>
      <c r="QTU67" s="173"/>
      <c r="QTV67" s="173"/>
      <c r="QTW67" s="173"/>
      <c r="QTX67" s="173"/>
      <c r="QTY67" s="173"/>
      <c r="QTZ67" s="173"/>
      <c r="QUA67" s="173"/>
      <c r="QUB67" s="173"/>
      <c r="QUC67" s="173"/>
      <c r="QUD67" s="173"/>
      <c r="QUE67" s="173"/>
      <c r="QUF67" s="173"/>
      <c r="QUG67" s="173"/>
      <c r="QUH67" s="173"/>
      <c r="QUI67" s="173"/>
      <c r="QUJ67" s="173"/>
      <c r="QUK67" s="173"/>
      <c r="QUL67" s="173"/>
      <c r="QUM67" s="173"/>
      <c r="QUN67" s="173"/>
      <c r="QUO67" s="173"/>
      <c r="QUP67" s="173"/>
      <c r="QUQ67" s="173"/>
      <c r="QUR67" s="173"/>
      <c r="QUS67" s="173"/>
      <c r="QUT67" s="173"/>
      <c r="QUU67" s="173"/>
      <c r="QUV67" s="173"/>
      <c r="QUW67" s="173"/>
      <c r="QUX67" s="173"/>
      <c r="QUY67" s="173"/>
      <c r="QUZ67" s="173"/>
      <c r="QVA67" s="173"/>
      <c r="QVB67" s="173"/>
      <c r="QVC67" s="173"/>
      <c r="QVD67" s="173"/>
      <c r="QVE67" s="173"/>
      <c r="QVF67" s="173"/>
      <c r="QVG67" s="173"/>
      <c r="QVH67" s="173"/>
      <c r="QVI67" s="173"/>
      <c r="QVJ67" s="173"/>
      <c r="QVK67" s="173"/>
      <c r="QVL67" s="173"/>
      <c r="QVM67" s="173"/>
      <c r="QVN67" s="173"/>
      <c r="QVO67" s="173"/>
      <c r="QVP67" s="173"/>
      <c r="QVQ67" s="173"/>
      <c r="QVR67" s="173"/>
      <c r="QVS67" s="173"/>
      <c r="QVT67" s="173"/>
      <c r="QVU67" s="173"/>
      <c r="QVV67" s="173"/>
      <c r="QVW67" s="173"/>
      <c r="QVX67" s="173"/>
      <c r="QVY67" s="173"/>
      <c r="QVZ67" s="173"/>
      <c r="QWA67" s="173"/>
      <c r="QWB67" s="173"/>
      <c r="QWC67" s="173"/>
      <c r="QWD67" s="173"/>
      <c r="QWE67" s="173"/>
      <c r="QWF67" s="173"/>
      <c r="QWG67" s="173"/>
      <c r="QWH67" s="173"/>
      <c r="QWI67" s="173"/>
      <c r="QWJ67" s="173"/>
      <c r="QWK67" s="173"/>
      <c r="QWL67" s="173"/>
      <c r="QWM67" s="173"/>
      <c r="QWN67" s="173"/>
      <c r="QWO67" s="173"/>
      <c r="QWP67" s="173"/>
      <c r="QWQ67" s="173"/>
      <c r="QWR67" s="173"/>
      <c r="QWS67" s="173"/>
      <c r="QWT67" s="173"/>
      <c r="QWU67" s="173"/>
      <c r="QWV67" s="173"/>
      <c r="QWW67" s="173"/>
      <c r="QWX67" s="173"/>
      <c r="QWY67" s="173"/>
      <c r="QWZ67" s="173"/>
      <c r="QXA67" s="173"/>
      <c r="QXB67" s="173"/>
      <c r="QXC67" s="173"/>
      <c r="QXD67" s="173"/>
      <c r="QXE67" s="173"/>
      <c r="QXF67" s="173"/>
      <c r="QXG67" s="173"/>
      <c r="QXH67" s="173"/>
      <c r="QXI67" s="173"/>
      <c r="QXJ67" s="173"/>
      <c r="QXK67" s="173"/>
      <c r="QXL67" s="173"/>
      <c r="QXM67" s="173"/>
      <c r="QXN67" s="173"/>
      <c r="QXO67" s="173"/>
      <c r="QXP67" s="173"/>
      <c r="QXQ67" s="173"/>
      <c r="QXR67" s="173"/>
      <c r="QXS67" s="173"/>
      <c r="QXT67" s="173"/>
      <c r="QXU67" s="173"/>
      <c r="QXV67" s="173"/>
      <c r="QXW67" s="173"/>
      <c r="QXX67" s="173"/>
      <c r="QXY67" s="173"/>
      <c r="QXZ67" s="173"/>
      <c r="QYA67" s="173"/>
      <c r="QYB67" s="173"/>
      <c r="QYC67" s="173"/>
      <c r="QYD67" s="173"/>
      <c r="QYE67" s="173"/>
      <c r="QYF67" s="173"/>
      <c r="QYG67" s="173"/>
      <c r="QYH67" s="173"/>
      <c r="QYI67" s="173"/>
      <c r="QYJ67" s="173"/>
      <c r="QYK67" s="173"/>
      <c r="QYL67" s="173"/>
      <c r="QYM67" s="173"/>
      <c r="QYN67" s="173"/>
      <c r="QYO67" s="173"/>
      <c r="QYP67" s="173"/>
      <c r="QYQ67" s="173"/>
      <c r="QYR67" s="173"/>
      <c r="QYS67" s="173"/>
      <c r="QYT67" s="173"/>
      <c r="QYU67" s="173"/>
      <c r="QYV67" s="173"/>
      <c r="QYW67" s="173"/>
      <c r="QYX67" s="173"/>
      <c r="QYY67" s="173"/>
      <c r="QYZ67" s="173"/>
      <c r="QZA67" s="173"/>
      <c r="QZB67" s="173"/>
      <c r="QZC67" s="173"/>
      <c r="QZD67" s="173"/>
      <c r="QZE67" s="173"/>
      <c r="QZF67" s="173"/>
      <c r="QZG67" s="173"/>
      <c r="QZH67" s="173"/>
      <c r="QZI67" s="173"/>
      <c r="QZJ67" s="173"/>
      <c r="QZK67" s="173"/>
      <c r="QZL67" s="173"/>
      <c r="QZM67" s="173"/>
      <c r="QZN67" s="173"/>
      <c r="QZO67" s="173"/>
      <c r="QZP67" s="173"/>
      <c r="QZQ67" s="173"/>
      <c r="QZR67" s="173"/>
      <c r="QZS67" s="173"/>
      <c r="QZT67" s="173"/>
      <c r="QZU67" s="173"/>
      <c r="QZV67" s="173"/>
      <c r="QZW67" s="173"/>
      <c r="QZX67" s="173"/>
      <c r="QZY67" s="173"/>
      <c r="QZZ67" s="173"/>
      <c r="RAA67" s="173"/>
      <c r="RAB67" s="173"/>
      <c r="RAC67" s="173"/>
      <c r="RAD67" s="173"/>
      <c r="RAE67" s="173"/>
      <c r="RAF67" s="173"/>
      <c r="RAG67" s="173"/>
      <c r="RAH67" s="173"/>
      <c r="RAI67" s="173"/>
      <c r="RAJ67" s="173"/>
      <c r="RAK67" s="173"/>
      <c r="RAL67" s="173"/>
      <c r="RAM67" s="173"/>
      <c r="RAN67" s="173"/>
      <c r="RAO67" s="173"/>
      <c r="RAP67" s="173"/>
      <c r="RAQ67" s="173"/>
      <c r="RAR67" s="173"/>
      <c r="RAS67" s="173"/>
      <c r="RAT67" s="173"/>
      <c r="RAU67" s="173"/>
      <c r="RAV67" s="173"/>
      <c r="RAW67" s="173"/>
      <c r="RAX67" s="173"/>
      <c r="RAY67" s="173"/>
      <c r="RAZ67" s="173"/>
      <c r="RBA67" s="173"/>
      <c r="RBB67" s="173"/>
      <c r="RBC67" s="173"/>
      <c r="RBD67" s="173"/>
      <c r="RBE67" s="173"/>
      <c r="RBF67" s="173"/>
      <c r="RBG67" s="173"/>
      <c r="RBH67" s="173"/>
      <c r="RBI67" s="173"/>
      <c r="RBJ67" s="173"/>
      <c r="RBK67" s="173"/>
      <c r="RBL67" s="173"/>
      <c r="RBM67" s="173"/>
      <c r="RBN67" s="173"/>
      <c r="RBO67" s="173"/>
      <c r="RBP67" s="173"/>
      <c r="RBQ67" s="173"/>
      <c r="RBR67" s="173"/>
      <c r="RBS67" s="173"/>
      <c r="RBT67" s="173"/>
      <c r="RBU67" s="173"/>
      <c r="RBV67" s="173"/>
      <c r="RBW67" s="173"/>
      <c r="RBX67" s="173"/>
      <c r="RBY67" s="173"/>
      <c r="RBZ67" s="173"/>
      <c r="RCA67" s="173"/>
      <c r="RCB67" s="173"/>
      <c r="RCC67" s="173"/>
      <c r="RCD67" s="173"/>
      <c r="RCE67" s="173"/>
      <c r="RCF67" s="173"/>
      <c r="RCG67" s="173"/>
      <c r="RCH67" s="173"/>
      <c r="RCI67" s="173"/>
      <c r="RCJ67" s="173"/>
      <c r="RCK67" s="173"/>
      <c r="RCL67" s="173"/>
      <c r="RCM67" s="173"/>
      <c r="RCN67" s="173"/>
      <c r="RCO67" s="173"/>
      <c r="RCP67" s="173"/>
      <c r="RCQ67" s="173"/>
      <c r="RCR67" s="173"/>
      <c r="RCS67" s="173"/>
      <c r="RCT67" s="173"/>
      <c r="RCU67" s="173"/>
      <c r="RCV67" s="173"/>
      <c r="RCW67" s="173"/>
      <c r="RCX67" s="173"/>
      <c r="RCY67" s="173"/>
      <c r="RCZ67" s="173"/>
      <c r="RDA67" s="173"/>
      <c r="RDB67" s="173"/>
      <c r="RDC67" s="173"/>
      <c r="RDD67" s="173"/>
      <c r="RDE67" s="173"/>
      <c r="RDF67" s="173"/>
      <c r="RDG67" s="173"/>
      <c r="RDH67" s="173"/>
      <c r="RDI67" s="173"/>
      <c r="RDJ67" s="173"/>
      <c r="RDK67" s="173"/>
      <c r="RDL67" s="173"/>
      <c r="RDM67" s="173"/>
      <c r="RDN67" s="173"/>
      <c r="RDO67" s="173"/>
      <c r="RDP67" s="173"/>
      <c r="RDQ67" s="173"/>
      <c r="RDR67" s="173"/>
      <c r="RDS67" s="173"/>
      <c r="RDT67" s="173"/>
      <c r="RDU67" s="173"/>
      <c r="RDV67" s="173"/>
      <c r="RDW67" s="173"/>
      <c r="RDX67" s="173"/>
      <c r="RDY67" s="173"/>
      <c r="RDZ67" s="173"/>
      <c r="REA67" s="173"/>
      <c r="REB67" s="173"/>
      <c r="REC67" s="173"/>
      <c r="RED67" s="173"/>
      <c r="REE67" s="173"/>
      <c r="REF67" s="173"/>
      <c r="REG67" s="173"/>
      <c r="REH67" s="173"/>
      <c r="REI67" s="173"/>
      <c r="REJ67" s="173"/>
      <c r="REK67" s="173"/>
      <c r="REL67" s="173"/>
      <c r="REM67" s="173"/>
      <c r="REN67" s="173"/>
      <c r="REO67" s="173"/>
      <c r="REP67" s="173"/>
      <c r="REQ67" s="173"/>
      <c r="RER67" s="173"/>
      <c r="RES67" s="173"/>
      <c r="RET67" s="173"/>
      <c r="REU67" s="173"/>
      <c r="REV67" s="173"/>
      <c r="REW67" s="173"/>
      <c r="REX67" s="173"/>
      <c r="REY67" s="173"/>
      <c r="REZ67" s="173"/>
      <c r="RFA67" s="173"/>
      <c r="RFB67" s="173"/>
      <c r="RFC67" s="173"/>
      <c r="RFD67" s="173"/>
      <c r="RFE67" s="173"/>
      <c r="RFF67" s="173"/>
      <c r="RFG67" s="173"/>
      <c r="RFH67" s="173"/>
      <c r="RFI67" s="173"/>
      <c r="RFJ67" s="173"/>
      <c r="RFK67" s="173"/>
      <c r="RFL67" s="173"/>
      <c r="RFM67" s="173"/>
      <c r="RFN67" s="173"/>
      <c r="RFO67" s="173"/>
      <c r="RFP67" s="173"/>
      <c r="RFQ67" s="173"/>
      <c r="RFR67" s="173"/>
      <c r="RFS67" s="173"/>
      <c r="RFT67" s="173"/>
      <c r="RFU67" s="173"/>
      <c r="RFV67" s="173"/>
      <c r="RFW67" s="173"/>
      <c r="RFX67" s="173"/>
      <c r="RFY67" s="173"/>
      <c r="RFZ67" s="173"/>
      <c r="RGA67" s="173"/>
      <c r="RGB67" s="173"/>
      <c r="RGC67" s="173"/>
      <c r="RGD67" s="173"/>
      <c r="RGE67" s="173"/>
      <c r="RGF67" s="173"/>
      <c r="RGG67" s="173"/>
      <c r="RGH67" s="173"/>
      <c r="RGI67" s="173"/>
      <c r="RGJ67" s="173"/>
      <c r="RGK67" s="173"/>
      <c r="RGL67" s="173"/>
      <c r="RGM67" s="173"/>
      <c r="RGN67" s="173"/>
      <c r="RGO67" s="173"/>
      <c r="RGP67" s="173"/>
      <c r="RGQ67" s="173"/>
      <c r="RGR67" s="173"/>
      <c r="RGS67" s="173"/>
      <c r="RGT67" s="173"/>
      <c r="RGU67" s="173"/>
      <c r="RGV67" s="173"/>
      <c r="RGW67" s="173"/>
      <c r="RGX67" s="173"/>
      <c r="RGY67" s="173"/>
      <c r="RGZ67" s="173"/>
      <c r="RHA67" s="173"/>
      <c r="RHB67" s="173"/>
      <c r="RHC67" s="173"/>
      <c r="RHD67" s="173"/>
      <c r="RHE67" s="173"/>
      <c r="RHF67" s="173"/>
      <c r="RHG67" s="173"/>
      <c r="RHH67" s="173"/>
      <c r="RHI67" s="173"/>
      <c r="RHJ67" s="173"/>
      <c r="RHK67" s="173"/>
      <c r="RHL67" s="173"/>
      <c r="RHM67" s="173"/>
      <c r="RHN67" s="173"/>
      <c r="RHO67" s="173"/>
      <c r="RHP67" s="173"/>
      <c r="RHQ67" s="173"/>
      <c r="RHR67" s="173"/>
      <c r="RHS67" s="173"/>
      <c r="RHT67" s="173"/>
      <c r="RHU67" s="173"/>
      <c r="RHV67" s="173"/>
      <c r="RHW67" s="173"/>
      <c r="RHX67" s="173"/>
      <c r="RHY67" s="173"/>
      <c r="RHZ67" s="173"/>
      <c r="RIA67" s="173"/>
      <c r="RIB67" s="173"/>
      <c r="RIC67" s="173"/>
      <c r="RID67" s="173"/>
      <c r="RIE67" s="173"/>
      <c r="RIF67" s="173"/>
      <c r="RIG67" s="173"/>
      <c r="RIH67" s="173"/>
      <c r="RII67" s="173"/>
      <c r="RIJ67" s="173"/>
      <c r="RIK67" s="173"/>
      <c r="RIL67" s="173"/>
      <c r="RIM67" s="173"/>
      <c r="RIN67" s="173"/>
      <c r="RIO67" s="173"/>
      <c r="RIP67" s="173"/>
      <c r="RIQ67" s="173"/>
      <c r="RIR67" s="173"/>
      <c r="RIS67" s="173"/>
      <c r="RIT67" s="173"/>
      <c r="RIU67" s="173"/>
      <c r="RIV67" s="173"/>
      <c r="RIW67" s="173"/>
      <c r="RIX67" s="173"/>
      <c r="RIY67" s="173"/>
      <c r="RIZ67" s="173"/>
      <c r="RJA67" s="173"/>
      <c r="RJB67" s="173"/>
      <c r="RJC67" s="173"/>
      <c r="RJD67" s="173"/>
      <c r="RJE67" s="173"/>
      <c r="RJF67" s="173"/>
      <c r="RJG67" s="173"/>
      <c r="RJH67" s="173"/>
      <c r="RJI67" s="173"/>
      <c r="RJJ67" s="173"/>
      <c r="RJK67" s="173"/>
      <c r="RJL67" s="173"/>
      <c r="RJM67" s="173"/>
      <c r="RJN67" s="173"/>
      <c r="RJO67" s="173"/>
      <c r="RJP67" s="173"/>
      <c r="RJQ67" s="173"/>
      <c r="RJR67" s="173"/>
      <c r="RJS67" s="173"/>
      <c r="RJT67" s="173"/>
      <c r="RJU67" s="173"/>
      <c r="RJV67" s="173"/>
      <c r="RJW67" s="173"/>
      <c r="RJX67" s="173"/>
      <c r="RJY67" s="173"/>
      <c r="RJZ67" s="173"/>
      <c r="RKA67" s="173"/>
      <c r="RKB67" s="173"/>
      <c r="RKC67" s="173"/>
      <c r="RKD67" s="173"/>
      <c r="RKE67" s="173"/>
      <c r="RKF67" s="173"/>
      <c r="RKG67" s="173"/>
      <c r="RKH67" s="173"/>
      <c r="RKI67" s="173"/>
      <c r="RKJ67" s="173"/>
      <c r="RKK67" s="173"/>
      <c r="RKL67" s="173"/>
      <c r="RKM67" s="173"/>
      <c r="RKN67" s="173"/>
      <c r="RKO67" s="173"/>
      <c r="RKP67" s="173"/>
      <c r="RKQ67" s="173"/>
      <c r="RKR67" s="173"/>
      <c r="RKS67" s="173"/>
      <c r="RKT67" s="173"/>
      <c r="RKU67" s="173"/>
      <c r="RKV67" s="173"/>
      <c r="RKW67" s="173"/>
      <c r="RKX67" s="173"/>
      <c r="RKY67" s="173"/>
      <c r="RKZ67" s="173"/>
      <c r="RLA67" s="173"/>
      <c r="RLB67" s="173"/>
      <c r="RLC67" s="173"/>
      <c r="RLD67" s="173"/>
      <c r="RLE67" s="173"/>
      <c r="RLF67" s="173"/>
      <c r="RLG67" s="173"/>
      <c r="RLH67" s="173"/>
      <c r="RLI67" s="173"/>
      <c r="RLJ67" s="173"/>
      <c r="RLK67" s="173"/>
      <c r="RLL67" s="173"/>
      <c r="RLM67" s="173"/>
      <c r="RLN67" s="173"/>
      <c r="RLO67" s="173"/>
      <c r="RLP67" s="173"/>
      <c r="RLQ67" s="173"/>
      <c r="RLR67" s="173"/>
      <c r="RLS67" s="173"/>
      <c r="RLT67" s="173"/>
      <c r="RLU67" s="173"/>
      <c r="RLV67" s="173"/>
      <c r="RLW67" s="173"/>
      <c r="RLX67" s="173"/>
      <c r="RLY67" s="173"/>
      <c r="RLZ67" s="173"/>
      <c r="RMA67" s="173"/>
      <c r="RMB67" s="173"/>
      <c r="RMC67" s="173"/>
      <c r="RMD67" s="173"/>
      <c r="RME67" s="173"/>
      <c r="RMF67" s="173"/>
      <c r="RMG67" s="173"/>
      <c r="RMH67" s="173"/>
      <c r="RMI67" s="173"/>
      <c r="RMJ67" s="173"/>
      <c r="RMK67" s="173"/>
      <c r="RML67" s="173"/>
      <c r="RMM67" s="173"/>
      <c r="RMN67" s="173"/>
      <c r="RMO67" s="173"/>
      <c r="RMP67" s="173"/>
      <c r="RMQ67" s="173"/>
      <c r="RMR67" s="173"/>
      <c r="RMS67" s="173"/>
      <c r="RMT67" s="173"/>
      <c r="RMU67" s="173"/>
      <c r="RMV67" s="173"/>
      <c r="RMW67" s="173"/>
      <c r="RMX67" s="173"/>
      <c r="RMY67" s="173"/>
      <c r="RMZ67" s="173"/>
      <c r="RNA67" s="173"/>
      <c r="RNB67" s="173"/>
      <c r="RNC67" s="173"/>
      <c r="RND67" s="173"/>
      <c r="RNE67" s="173"/>
      <c r="RNF67" s="173"/>
      <c r="RNG67" s="173"/>
      <c r="RNH67" s="173"/>
      <c r="RNI67" s="173"/>
      <c r="RNJ67" s="173"/>
      <c r="RNK67" s="173"/>
      <c r="RNL67" s="173"/>
      <c r="RNM67" s="173"/>
      <c r="RNN67" s="173"/>
      <c r="RNO67" s="173"/>
      <c r="RNP67" s="173"/>
      <c r="RNQ67" s="173"/>
      <c r="RNR67" s="173"/>
      <c r="RNS67" s="173"/>
      <c r="RNT67" s="173"/>
      <c r="RNU67" s="173"/>
      <c r="RNV67" s="173"/>
      <c r="RNW67" s="173"/>
      <c r="RNX67" s="173"/>
      <c r="RNY67" s="173"/>
      <c r="RNZ67" s="173"/>
      <c r="ROA67" s="173"/>
      <c r="ROB67" s="173"/>
      <c r="ROC67" s="173"/>
      <c r="ROD67" s="173"/>
      <c r="ROE67" s="173"/>
      <c r="ROF67" s="173"/>
      <c r="ROG67" s="173"/>
      <c r="ROH67" s="173"/>
      <c r="ROI67" s="173"/>
      <c r="ROJ67" s="173"/>
      <c r="ROK67" s="173"/>
      <c r="ROL67" s="173"/>
      <c r="ROM67" s="173"/>
      <c r="RON67" s="173"/>
      <c r="ROO67" s="173"/>
      <c r="ROP67" s="173"/>
      <c r="ROQ67" s="173"/>
      <c r="ROR67" s="173"/>
      <c r="ROS67" s="173"/>
      <c r="ROT67" s="173"/>
      <c r="ROU67" s="173"/>
      <c r="ROV67" s="173"/>
      <c r="ROW67" s="173"/>
      <c r="ROX67" s="173"/>
      <c r="ROY67" s="173"/>
      <c r="ROZ67" s="173"/>
      <c r="RPA67" s="173"/>
      <c r="RPB67" s="173"/>
      <c r="RPC67" s="173"/>
      <c r="RPD67" s="173"/>
      <c r="RPE67" s="173"/>
      <c r="RPF67" s="173"/>
      <c r="RPG67" s="173"/>
      <c r="RPH67" s="173"/>
      <c r="RPI67" s="173"/>
      <c r="RPJ67" s="173"/>
      <c r="RPK67" s="173"/>
      <c r="RPL67" s="173"/>
      <c r="RPM67" s="173"/>
      <c r="RPN67" s="173"/>
      <c r="RPO67" s="173"/>
      <c r="RPP67" s="173"/>
      <c r="RPQ67" s="173"/>
      <c r="RPR67" s="173"/>
      <c r="RPS67" s="173"/>
      <c r="RPT67" s="173"/>
      <c r="RPU67" s="173"/>
      <c r="RPV67" s="173"/>
      <c r="RPW67" s="173"/>
      <c r="RPX67" s="173"/>
      <c r="RPY67" s="173"/>
      <c r="RPZ67" s="173"/>
      <c r="RQA67" s="173"/>
      <c r="RQB67" s="173"/>
      <c r="RQC67" s="173"/>
      <c r="RQD67" s="173"/>
      <c r="RQE67" s="173"/>
      <c r="RQF67" s="173"/>
      <c r="RQG67" s="173"/>
      <c r="RQH67" s="173"/>
      <c r="RQI67" s="173"/>
      <c r="RQJ67" s="173"/>
      <c r="RQK67" s="173"/>
      <c r="RQL67" s="173"/>
      <c r="RQM67" s="173"/>
      <c r="RQN67" s="173"/>
      <c r="RQO67" s="173"/>
      <c r="RQP67" s="173"/>
      <c r="RQQ67" s="173"/>
      <c r="RQR67" s="173"/>
      <c r="RQS67" s="173"/>
      <c r="RQT67" s="173"/>
      <c r="RQU67" s="173"/>
      <c r="RQV67" s="173"/>
      <c r="RQW67" s="173"/>
      <c r="RQX67" s="173"/>
      <c r="RQY67" s="173"/>
      <c r="RQZ67" s="173"/>
      <c r="RRA67" s="173"/>
      <c r="RRB67" s="173"/>
      <c r="RRC67" s="173"/>
      <c r="RRD67" s="173"/>
      <c r="RRE67" s="173"/>
      <c r="RRF67" s="173"/>
      <c r="RRG67" s="173"/>
      <c r="RRH67" s="173"/>
      <c r="RRI67" s="173"/>
      <c r="RRJ67" s="173"/>
      <c r="RRK67" s="173"/>
      <c r="RRL67" s="173"/>
      <c r="RRM67" s="173"/>
      <c r="RRN67" s="173"/>
      <c r="RRO67" s="173"/>
      <c r="RRP67" s="173"/>
      <c r="RRQ67" s="173"/>
      <c r="RRR67" s="173"/>
      <c r="RRS67" s="173"/>
      <c r="RRT67" s="173"/>
      <c r="RRU67" s="173"/>
      <c r="RRV67" s="173"/>
      <c r="RRW67" s="173"/>
      <c r="RRX67" s="173"/>
      <c r="RRY67" s="173"/>
      <c r="RRZ67" s="173"/>
      <c r="RSA67" s="173"/>
      <c r="RSB67" s="173"/>
      <c r="RSC67" s="173"/>
      <c r="RSD67" s="173"/>
      <c r="RSE67" s="173"/>
      <c r="RSF67" s="173"/>
      <c r="RSG67" s="173"/>
      <c r="RSH67" s="173"/>
      <c r="RSI67" s="173"/>
      <c r="RSJ67" s="173"/>
      <c r="RSK67" s="173"/>
      <c r="RSL67" s="173"/>
      <c r="RSM67" s="173"/>
      <c r="RSN67" s="173"/>
      <c r="RSO67" s="173"/>
      <c r="RSP67" s="173"/>
      <c r="RSQ67" s="173"/>
      <c r="RSR67" s="173"/>
      <c r="RSS67" s="173"/>
      <c r="RST67" s="173"/>
      <c r="RSU67" s="173"/>
      <c r="RSV67" s="173"/>
      <c r="RSW67" s="173"/>
      <c r="RSX67" s="173"/>
      <c r="RSY67" s="173"/>
      <c r="RSZ67" s="173"/>
      <c r="RTA67" s="173"/>
      <c r="RTB67" s="173"/>
      <c r="RTC67" s="173"/>
      <c r="RTD67" s="173"/>
      <c r="RTE67" s="173"/>
      <c r="RTF67" s="173"/>
      <c r="RTG67" s="173"/>
      <c r="RTH67" s="173"/>
      <c r="RTI67" s="173"/>
      <c r="RTJ67" s="173"/>
      <c r="RTK67" s="173"/>
      <c r="RTL67" s="173"/>
      <c r="RTM67" s="173"/>
      <c r="RTN67" s="173"/>
      <c r="RTO67" s="173"/>
      <c r="RTP67" s="173"/>
      <c r="RTQ67" s="173"/>
      <c r="RTR67" s="173"/>
      <c r="RTS67" s="173"/>
      <c r="RTT67" s="173"/>
      <c r="RTU67" s="173"/>
      <c r="RTV67" s="173"/>
      <c r="RTW67" s="173"/>
      <c r="RTX67" s="173"/>
      <c r="RTY67" s="173"/>
      <c r="RTZ67" s="173"/>
      <c r="RUA67" s="173"/>
      <c r="RUB67" s="173"/>
      <c r="RUC67" s="173"/>
      <c r="RUD67" s="173"/>
      <c r="RUE67" s="173"/>
      <c r="RUF67" s="173"/>
      <c r="RUG67" s="173"/>
      <c r="RUH67" s="173"/>
      <c r="RUI67" s="173"/>
      <c r="RUJ67" s="173"/>
      <c r="RUK67" s="173"/>
      <c r="RUL67" s="173"/>
      <c r="RUM67" s="173"/>
      <c r="RUN67" s="173"/>
      <c r="RUO67" s="173"/>
      <c r="RUP67" s="173"/>
      <c r="RUQ67" s="173"/>
      <c r="RUR67" s="173"/>
      <c r="RUS67" s="173"/>
      <c r="RUT67" s="173"/>
      <c r="RUU67" s="173"/>
      <c r="RUV67" s="173"/>
      <c r="RUW67" s="173"/>
      <c r="RUX67" s="173"/>
      <c r="RUY67" s="173"/>
      <c r="RUZ67" s="173"/>
      <c r="RVA67" s="173"/>
      <c r="RVB67" s="173"/>
      <c r="RVC67" s="173"/>
      <c r="RVD67" s="173"/>
      <c r="RVE67" s="173"/>
      <c r="RVF67" s="173"/>
      <c r="RVG67" s="173"/>
      <c r="RVH67" s="173"/>
      <c r="RVI67" s="173"/>
      <c r="RVJ67" s="173"/>
      <c r="RVK67" s="173"/>
      <c r="RVL67" s="173"/>
      <c r="RVM67" s="173"/>
      <c r="RVN67" s="173"/>
      <c r="RVO67" s="173"/>
      <c r="RVP67" s="173"/>
      <c r="RVQ67" s="173"/>
      <c r="RVR67" s="173"/>
      <c r="RVS67" s="173"/>
      <c r="RVT67" s="173"/>
      <c r="RVU67" s="173"/>
      <c r="RVV67" s="173"/>
      <c r="RVW67" s="173"/>
      <c r="RVX67" s="173"/>
      <c r="RVY67" s="173"/>
      <c r="RVZ67" s="173"/>
      <c r="RWA67" s="173"/>
      <c r="RWB67" s="173"/>
      <c r="RWC67" s="173"/>
      <c r="RWD67" s="173"/>
      <c r="RWE67" s="173"/>
      <c r="RWF67" s="173"/>
      <c r="RWG67" s="173"/>
      <c r="RWH67" s="173"/>
      <c r="RWI67" s="173"/>
      <c r="RWJ67" s="173"/>
      <c r="RWK67" s="173"/>
      <c r="RWL67" s="173"/>
      <c r="RWM67" s="173"/>
      <c r="RWN67" s="173"/>
      <c r="RWO67" s="173"/>
      <c r="RWP67" s="173"/>
      <c r="RWQ67" s="173"/>
      <c r="RWR67" s="173"/>
      <c r="RWS67" s="173"/>
      <c r="RWT67" s="173"/>
      <c r="RWU67" s="173"/>
      <c r="RWV67" s="173"/>
      <c r="RWW67" s="173"/>
      <c r="RWX67" s="173"/>
      <c r="RWY67" s="173"/>
      <c r="RWZ67" s="173"/>
      <c r="RXA67" s="173"/>
      <c r="RXB67" s="173"/>
      <c r="RXC67" s="173"/>
      <c r="RXD67" s="173"/>
      <c r="RXE67" s="173"/>
      <c r="RXF67" s="173"/>
      <c r="RXG67" s="173"/>
      <c r="RXH67" s="173"/>
      <c r="RXI67" s="173"/>
      <c r="RXJ67" s="173"/>
      <c r="RXK67" s="173"/>
      <c r="RXL67" s="173"/>
      <c r="RXM67" s="173"/>
      <c r="RXN67" s="173"/>
      <c r="RXO67" s="173"/>
      <c r="RXP67" s="173"/>
      <c r="RXQ67" s="173"/>
      <c r="RXR67" s="173"/>
      <c r="RXS67" s="173"/>
      <c r="RXT67" s="173"/>
      <c r="RXU67" s="173"/>
      <c r="RXV67" s="173"/>
      <c r="RXW67" s="173"/>
      <c r="RXX67" s="173"/>
      <c r="RXY67" s="173"/>
      <c r="RXZ67" s="173"/>
      <c r="RYA67" s="173"/>
      <c r="RYB67" s="173"/>
      <c r="RYC67" s="173"/>
      <c r="RYD67" s="173"/>
      <c r="RYE67" s="173"/>
      <c r="RYF67" s="173"/>
      <c r="RYG67" s="173"/>
      <c r="RYH67" s="173"/>
      <c r="RYI67" s="173"/>
      <c r="RYJ67" s="173"/>
      <c r="RYK67" s="173"/>
      <c r="RYL67" s="173"/>
      <c r="RYM67" s="173"/>
      <c r="RYN67" s="173"/>
      <c r="RYO67" s="173"/>
      <c r="RYP67" s="173"/>
      <c r="RYQ67" s="173"/>
      <c r="RYR67" s="173"/>
      <c r="RYS67" s="173"/>
      <c r="RYT67" s="173"/>
      <c r="RYU67" s="173"/>
      <c r="RYV67" s="173"/>
      <c r="RYW67" s="173"/>
      <c r="RYX67" s="173"/>
      <c r="RYY67" s="173"/>
      <c r="RYZ67" s="173"/>
      <c r="RZA67" s="173"/>
      <c r="RZB67" s="173"/>
      <c r="RZC67" s="173"/>
      <c r="RZD67" s="173"/>
      <c r="RZE67" s="173"/>
      <c r="RZF67" s="173"/>
      <c r="RZG67" s="173"/>
      <c r="RZH67" s="173"/>
      <c r="RZI67" s="173"/>
      <c r="RZJ67" s="173"/>
      <c r="RZK67" s="173"/>
      <c r="RZL67" s="173"/>
      <c r="RZM67" s="173"/>
      <c r="RZN67" s="173"/>
      <c r="RZO67" s="173"/>
      <c r="RZP67" s="173"/>
      <c r="RZQ67" s="173"/>
      <c r="RZR67" s="173"/>
      <c r="RZS67" s="173"/>
      <c r="RZT67" s="173"/>
      <c r="RZU67" s="173"/>
      <c r="RZV67" s="173"/>
      <c r="RZW67" s="173"/>
      <c r="RZX67" s="173"/>
      <c r="RZY67" s="173"/>
      <c r="RZZ67" s="173"/>
      <c r="SAA67" s="173"/>
      <c r="SAB67" s="173"/>
      <c r="SAC67" s="173"/>
      <c r="SAD67" s="173"/>
      <c r="SAE67" s="173"/>
      <c r="SAF67" s="173"/>
      <c r="SAG67" s="173"/>
      <c r="SAH67" s="173"/>
      <c r="SAI67" s="173"/>
      <c r="SAJ67" s="173"/>
      <c r="SAK67" s="173"/>
      <c r="SAL67" s="173"/>
      <c r="SAM67" s="173"/>
      <c r="SAN67" s="173"/>
      <c r="SAO67" s="173"/>
      <c r="SAP67" s="173"/>
      <c r="SAQ67" s="173"/>
      <c r="SAR67" s="173"/>
      <c r="SAS67" s="173"/>
      <c r="SAT67" s="173"/>
      <c r="SAU67" s="173"/>
      <c r="SAV67" s="173"/>
      <c r="SAW67" s="173"/>
      <c r="SAX67" s="173"/>
      <c r="SAY67" s="173"/>
      <c r="SAZ67" s="173"/>
      <c r="SBA67" s="173"/>
      <c r="SBB67" s="173"/>
      <c r="SBC67" s="173"/>
      <c r="SBD67" s="173"/>
      <c r="SBE67" s="173"/>
      <c r="SBF67" s="173"/>
      <c r="SBG67" s="173"/>
      <c r="SBH67" s="173"/>
      <c r="SBI67" s="173"/>
      <c r="SBJ67" s="173"/>
      <c r="SBK67" s="173"/>
      <c r="SBL67" s="173"/>
      <c r="SBM67" s="173"/>
      <c r="SBN67" s="173"/>
      <c r="SBO67" s="173"/>
      <c r="SBP67" s="173"/>
      <c r="SBQ67" s="173"/>
      <c r="SBR67" s="173"/>
      <c r="SBS67" s="173"/>
      <c r="SBT67" s="173"/>
      <c r="SBU67" s="173"/>
      <c r="SBV67" s="173"/>
      <c r="SBW67" s="173"/>
      <c r="SBX67" s="173"/>
      <c r="SBY67" s="173"/>
      <c r="SBZ67" s="173"/>
      <c r="SCA67" s="173"/>
      <c r="SCB67" s="173"/>
      <c r="SCC67" s="173"/>
      <c r="SCD67" s="173"/>
      <c r="SCE67" s="173"/>
      <c r="SCF67" s="173"/>
      <c r="SCG67" s="173"/>
      <c r="SCH67" s="173"/>
      <c r="SCI67" s="173"/>
      <c r="SCJ67" s="173"/>
      <c r="SCK67" s="173"/>
      <c r="SCL67" s="173"/>
      <c r="SCM67" s="173"/>
      <c r="SCN67" s="173"/>
      <c r="SCO67" s="173"/>
      <c r="SCP67" s="173"/>
      <c r="SCQ67" s="173"/>
      <c r="SCR67" s="173"/>
      <c r="SCS67" s="173"/>
      <c r="SCT67" s="173"/>
      <c r="SCU67" s="173"/>
      <c r="SCV67" s="173"/>
      <c r="SCW67" s="173"/>
      <c r="SCX67" s="173"/>
      <c r="SCY67" s="173"/>
      <c r="SCZ67" s="173"/>
      <c r="SDA67" s="173"/>
      <c r="SDB67" s="173"/>
      <c r="SDC67" s="173"/>
      <c r="SDD67" s="173"/>
      <c r="SDE67" s="173"/>
      <c r="SDF67" s="173"/>
      <c r="SDG67" s="173"/>
      <c r="SDH67" s="173"/>
      <c r="SDI67" s="173"/>
      <c r="SDJ67" s="173"/>
      <c r="SDK67" s="173"/>
      <c r="SDL67" s="173"/>
      <c r="SDM67" s="173"/>
      <c r="SDN67" s="173"/>
      <c r="SDO67" s="173"/>
      <c r="SDP67" s="173"/>
      <c r="SDQ67" s="173"/>
      <c r="SDR67" s="173"/>
      <c r="SDS67" s="173"/>
      <c r="SDT67" s="173"/>
      <c r="SDU67" s="173"/>
      <c r="SDV67" s="173"/>
      <c r="SDW67" s="173"/>
      <c r="SDX67" s="173"/>
      <c r="SDY67" s="173"/>
      <c r="SDZ67" s="173"/>
      <c r="SEA67" s="173"/>
      <c r="SEB67" s="173"/>
      <c r="SEC67" s="173"/>
      <c r="SED67" s="173"/>
      <c r="SEE67" s="173"/>
      <c r="SEF67" s="173"/>
      <c r="SEG67" s="173"/>
      <c r="SEH67" s="173"/>
      <c r="SEI67" s="173"/>
      <c r="SEJ67" s="173"/>
      <c r="SEK67" s="173"/>
      <c r="SEL67" s="173"/>
      <c r="SEM67" s="173"/>
      <c r="SEN67" s="173"/>
      <c r="SEO67" s="173"/>
      <c r="SEP67" s="173"/>
      <c r="SEQ67" s="173"/>
      <c r="SER67" s="173"/>
      <c r="SES67" s="173"/>
      <c r="SET67" s="173"/>
      <c r="SEU67" s="173"/>
      <c r="SEV67" s="173"/>
      <c r="SEW67" s="173"/>
      <c r="SEX67" s="173"/>
      <c r="SEY67" s="173"/>
      <c r="SEZ67" s="173"/>
      <c r="SFA67" s="173"/>
      <c r="SFB67" s="173"/>
      <c r="SFC67" s="173"/>
      <c r="SFD67" s="173"/>
      <c r="SFE67" s="173"/>
      <c r="SFF67" s="173"/>
      <c r="SFG67" s="173"/>
      <c r="SFH67" s="173"/>
      <c r="SFI67" s="173"/>
      <c r="SFJ67" s="173"/>
      <c r="SFK67" s="173"/>
      <c r="SFL67" s="173"/>
      <c r="SFM67" s="173"/>
      <c r="SFN67" s="173"/>
      <c r="SFO67" s="173"/>
      <c r="SFP67" s="173"/>
      <c r="SFQ67" s="173"/>
      <c r="SFR67" s="173"/>
      <c r="SFS67" s="173"/>
      <c r="SFT67" s="173"/>
      <c r="SFU67" s="173"/>
      <c r="SFV67" s="173"/>
      <c r="SFW67" s="173"/>
      <c r="SFX67" s="173"/>
      <c r="SFY67" s="173"/>
      <c r="SFZ67" s="173"/>
      <c r="SGA67" s="173"/>
      <c r="SGB67" s="173"/>
      <c r="SGC67" s="173"/>
      <c r="SGD67" s="173"/>
      <c r="SGE67" s="173"/>
      <c r="SGF67" s="173"/>
      <c r="SGG67" s="173"/>
      <c r="SGH67" s="173"/>
      <c r="SGI67" s="173"/>
      <c r="SGJ67" s="173"/>
      <c r="SGK67" s="173"/>
      <c r="SGL67" s="173"/>
      <c r="SGM67" s="173"/>
      <c r="SGN67" s="173"/>
      <c r="SGO67" s="173"/>
      <c r="SGP67" s="173"/>
      <c r="SGQ67" s="173"/>
      <c r="SGR67" s="173"/>
      <c r="SGS67" s="173"/>
      <c r="SGT67" s="173"/>
      <c r="SGU67" s="173"/>
      <c r="SGV67" s="173"/>
      <c r="SGW67" s="173"/>
      <c r="SGX67" s="173"/>
      <c r="SGY67" s="173"/>
      <c r="SGZ67" s="173"/>
      <c r="SHA67" s="173"/>
      <c r="SHB67" s="173"/>
      <c r="SHC67" s="173"/>
      <c r="SHD67" s="173"/>
      <c r="SHE67" s="173"/>
      <c r="SHF67" s="173"/>
      <c r="SHG67" s="173"/>
      <c r="SHH67" s="173"/>
      <c r="SHI67" s="173"/>
      <c r="SHJ67" s="173"/>
      <c r="SHK67" s="173"/>
      <c r="SHL67" s="173"/>
      <c r="SHM67" s="173"/>
      <c r="SHN67" s="173"/>
      <c r="SHO67" s="173"/>
      <c r="SHP67" s="173"/>
      <c r="SHQ67" s="173"/>
      <c r="SHR67" s="173"/>
      <c r="SHS67" s="173"/>
      <c r="SHT67" s="173"/>
      <c r="SHU67" s="173"/>
      <c r="SHV67" s="173"/>
      <c r="SHW67" s="173"/>
      <c r="SHX67" s="173"/>
      <c r="SHY67" s="173"/>
      <c r="SHZ67" s="173"/>
      <c r="SIA67" s="173"/>
      <c r="SIB67" s="173"/>
      <c r="SIC67" s="173"/>
      <c r="SID67" s="173"/>
      <c r="SIE67" s="173"/>
      <c r="SIF67" s="173"/>
      <c r="SIG67" s="173"/>
      <c r="SIH67" s="173"/>
      <c r="SII67" s="173"/>
      <c r="SIJ67" s="173"/>
      <c r="SIK67" s="173"/>
      <c r="SIL67" s="173"/>
      <c r="SIM67" s="173"/>
      <c r="SIN67" s="173"/>
      <c r="SIO67" s="173"/>
      <c r="SIP67" s="173"/>
      <c r="SIQ67" s="173"/>
      <c r="SIR67" s="173"/>
      <c r="SIS67" s="173"/>
      <c r="SIT67" s="173"/>
      <c r="SIU67" s="173"/>
      <c r="SIV67" s="173"/>
      <c r="SIW67" s="173"/>
      <c r="SIX67" s="173"/>
      <c r="SIY67" s="173"/>
      <c r="SIZ67" s="173"/>
      <c r="SJA67" s="173"/>
      <c r="SJB67" s="173"/>
      <c r="SJC67" s="173"/>
      <c r="SJD67" s="173"/>
      <c r="SJE67" s="173"/>
      <c r="SJF67" s="173"/>
      <c r="SJG67" s="173"/>
      <c r="SJH67" s="173"/>
      <c r="SJI67" s="173"/>
      <c r="SJJ67" s="173"/>
      <c r="SJK67" s="173"/>
      <c r="SJL67" s="173"/>
      <c r="SJM67" s="173"/>
      <c r="SJN67" s="173"/>
      <c r="SJO67" s="173"/>
      <c r="SJP67" s="173"/>
      <c r="SJQ67" s="173"/>
      <c r="SJR67" s="173"/>
      <c r="SJS67" s="173"/>
      <c r="SJT67" s="173"/>
      <c r="SJU67" s="173"/>
      <c r="SJV67" s="173"/>
      <c r="SJW67" s="173"/>
      <c r="SJX67" s="173"/>
      <c r="SJY67" s="173"/>
      <c r="SJZ67" s="173"/>
      <c r="SKA67" s="173"/>
      <c r="SKB67" s="173"/>
      <c r="SKC67" s="173"/>
      <c r="SKD67" s="173"/>
      <c r="SKE67" s="173"/>
      <c r="SKF67" s="173"/>
      <c r="SKG67" s="173"/>
      <c r="SKH67" s="173"/>
      <c r="SKI67" s="173"/>
      <c r="SKJ67" s="173"/>
      <c r="SKK67" s="173"/>
      <c r="SKL67" s="173"/>
      <c r="SKM67" s="173"/>
      <c r="SKN67" s="173"/>
      <c r="SKO67" s="173"/>
      <c r="SKP67" s="173"/>
      <c r="SKQ67" s="173"/>
      <c r="SKR67" s="173"/>
      <c r="SKS67" s="173"/>
      <c r="SKT67" s="173"/>
      <c r="SKU67" s="173"/>
      <c r="SKV67" s="173"/>
      <c r="SKW67" s="173"/>
      <c r="SKX67" s="173"/>
      <c r="SKY67" s="173"/>
      <c r="SKZ67" s="173"/>
      <c r="SLA67" s="173"/>
      <c r="SLB67" s="173"/>
      <c r="SLC67" s="173"/>
      <c r="SLD67" s="173"/>
      <c r="SLE67" s="173"/>
      <c r="SLF67" s="173"/>
      <c r="SLG67" s="173"/>
      <c r="SLH67" s="173"/>
      <c r="SLI67" s="173"/>
      <c r="SLJ67" s="173"/>
      <c r="SLK67" s="173"/>
      <c r="SLL67" s="173"/>
      <c r="SLM67" s="173"/>
      <c r="SLN67" s="173"/>
      <c r="SLO67" s="173"/>
      <c r="SLP67" s="173"/>
      <c r="SLQ67" s="173"/>
      <c r="SLR67" s="173"/>
      <c r="SLS67" s="173"/>
      <c r="SLT67" s="173"/>
      <c r="SLU67" s="173"/>
      <c r="SLV67" s="173"/>
      <c r="SLW67" s="173"/>
      <c r="SLX67" s="173"/>
      <c r="SLY67" s="173"/>
      <c r="SLZ67" s="173"/>
      <c r="SMA67" s="173"/>
      <c r="SMB67" s="173"/>
      <c r="SMC67" s="173"/>
      <c r="SMD67" s="173"/>
      <c r="SME67" s="173"/>
      <c r="SMF67" s="173"/>
      <c r="SMG67" s="173"/>
      <c r="SMH67" s="173"/>
      <c r="SMI67" s="173"/>
      <c r="SMJ67" s="173"/>
      <c r="SMK67" s="173"/>
      <c r="SML67" s="173"/>
      <c r="SMM67" s="173"/>
      <c r="SMN67" s="173"/>
      <c r="SMO67" s="173"/>
      <c r="SMP67" s="173"/>
      <c r="SMQ67" s="173"/>
      <c r="SMR67" s="173"/>
      <c r="SMS67" s="173"/>
      <c r="SMT67" s="173"/>
      <c r="SMU67" s="173"/>
      <c r="SMV67" s="173"/>
      <c r="SMW67" s="173"/>
      <c r="SMX67" s="173"/>
      <c r="SMY67" s="173"/>
      <c r="SMZ67" s="173"/>
      <c r="SNA67" s="173"/>
      <c r="SNB67" s="173"/>
      <c r="SNC67" s="173"/>
      <c r="SND67" s="173"/>
      <c r="SNE67" s="173"/>
      <c r="SNF67" s="173"/>
      <c r="SNG67" s="173"/>
      <c r="SNH67" s="173"/>
      <c r="SNI67" s="173"/>
      <c r="SNJ67" s="173"/>
      <c r="SNK67" s="173"/>
      <c r="SNL67" s="173"/>
      <c r="SNM67" s="173"/>
      <c r="SNN67" s="173"/>
      <c r="SNO67" s="173"/>
      <c r="SNP67" s="173"/>
      <c r="SNQ67" s="173"/>
      <c r="SNR67" s="173"/>
      <c r="SNS67" s="173"/>
      <c r="SNT67" s="173"/>
      <c r="SNU67" s="173"/>
      <c r="SNV67" s="173"/>
      <c r="SNW67" s="173"/>
      <c r="SNX67" s="173"/>
      <c r="SNY67" s="173"/>
      <c r="SNZ67" s="173"/>
      <c r="SOA67" s="173"/>
      <c r="SOB67" s="173"/>
      <c r="SOC67" s="173"/>
      <c r="SOD67" s="173"/>
      <c r="SOE67" s="173"/>
      <c r="SOF67" s="173"/>
      <c r="SOG67" s="173"/>
      <c r="SOH67" s="173"/>
      <c r="SOI67" s="173"/>
      <c r="SOJ67" s="173"/>
      <c r="SOK67" s="173"/>
      <c r="SOL67" s="173"/>
      <c r="SOM67" s="173"/>
      <c r="SON67" s="173"/>
      <c r="SOO67" s="173"/>
      <c r="SOP67" s="173"/>
      <c r="SOQ67" s="173"/>
      <c r="SOR67" s="173"/>
      <c r="SOS67" s="173"/>
      <c r="SOT67" s="173"/>
      <c r="SOU67" s="173"/>
      <c r="SOV67" s="173"/>
      <c r="SOW67" s="173"/>
      <c r="SOX67" s="173"/>
      <c r="SOY67" s="173"/>
      <c r="SOZ67" s="173"/>
      <c r="SPA67" s="173"/>
      <c r="SPB67" s="173"/>
      <c r="SPC67" s="173"/>
      <c r="SPD67" s="173"/>
      <c r="SPE67" s="173"/>
      <c r="SPF67" s="173"/>
      <c r="SPG67" s="173"/>
      <c r="SPH67" s="173"/>
      <c r="SPI67" s="173"/>
      <c r="SPJ67" s="173"/>
      <c r="SPK67" s="173"/>
      <c r="SPL67" s="173"/>
      <c r="SPM67" s="173"/>
      <c r="SPN67" s="173"/>
      <c r="SPO67" s="173"/>
      <c r="SPP67" s="173"/>
      <c r="SPQ67" s="173"/>
      <c r="SPR67" s="173"/>
      <c r="SPS67" s="173"/>
      <c r="SPT67" s="173"/>
      <c r="SPU67" s="173"/>
      <c r="SPV67" s="173"/>
      <c r="SPW67" s="173"/>
      <c r="SPX67" s="173"/>
      <c r="SPY67" s="173"/>
      <c r="SPZ67" s="173"/>
      <c r="SQA67" s="173"/>
      <c r="SQB67" s="173"/>
      <c r="SQC67" s="173"/>
      <c r="SQD67" s="173"/>
      <c r="SQE67" s="173"/>
      <c r="SQF67" s="173"/>
      <c r="SQG67" s="173"/>
      <c r="SQH67" s="173"/>
      <c r="SQI67" s="173"/>
      <c r="SQJ67" s="173"/>
      <c r="SQK67" s="173"/>
      <c r="SQL67" s="173"/>
      <c r="SQM67" s="173"/>
      <c r="SQN67" s="173"/>
      <c r="SQO67" s="173"/>
      <c r="SQP67" s="173"/>
      <c r="SQQ67" s="173"/>
      <c r="SQR67" s="173"/>
      <c r="SQS67" s="173"/>
      <c r="SQT67" s="173"/>
      <c r="SQU67" s="173"/>
      <c r="SQV67" s="173"/>
      <c r="SQW67" s="173"/>
      <c r="SQX67" s="173"/>
      <c r="SQY67" s="173"/>
      <c r="SQZ67" s="173"/>
      <c r="SRA67" s="173"/>
      <c r="SRB67" s="173"/>
      <c r="SRC67" s="173"/>
      <c r="SRD67" s="173"/>
      <c r="SRE67" s="173"/>
      <c r="SRF67" s="173"/>
      <c r="SRG67" s="173"/>
      <c r="SRH67" s="173"/>
      <c r="SRI67" s="173"/>
      <c r="SRJ67" s="173"/>
      <c r="SRK67" s="173"/>
      <c r="SRL67" s="173"/>
      <c r="SRM67" s="173"/>
      <c r="SRN67" s="173"/>
      <c r="SRO67" s="173"/>
      <c r="SRP67" s="173"/>
      <c r="SRQ67" s="173"/>
      <c r="SRR67" s="173"/>
      <c r="SRS67" s="173"/>
      <c r="SRT67" s="173"/>
      <c r="SRU67" s="173"/>
      <c r="SRV67" s="173"/>
      <c r="SRW67" s="173"/>
      <c r="SRX67" s="173"/>
      <c r="SRY67" s="173"/>
      <c r="SRZ67" s="173"/>
      <c r="SSA67" s="173"/>
      <c r="SSB67" s="173"/>
      <c r="SSC67" s="173"/>
      <c r="SSD67" s="173"/>
      <c r="SSE67" s="173"/>
      <c r="SSF67" s="173"/>
      <c r="SSG67" s="173"/>
      <c r="SSH67" s="173"/>
      <c r="SSI67" s="173"/>
      <c r="SSJ67" s="173"/>
      <c r="SSK67" s="173"/>
      <c r="SSL67" s="173"/>
      <c r="SSM67" s="173"/>
      <c r="SSN67" s="173"/>
      <c r="SSO67" s="173"/>
      <c r="SSP67" s="173"/>
      <c r="SSQ67" s="173"/>
      <c r="SSR67" s="173"/>
      <c r="SSS67" s="173"/>
      <c r="SST67" s="173"/>
      <c r="SSU67" s="173"/>
      <c r="SSV67" s="173"/>
      <c r="SSW67" s="173"/>
      <c r="SSX67" s="173"/>
      <c r="SSY67" s="173"/>
      <c r="SSZ67" s="173"/>
      <c r="STA67" s="173"/>
      <c r="STB67" s="173"/>
      <c r="STC67" s="173"/>
      <c r="STD67" s="173"/>
      <c r="STE67" s="173"/>
      <c r="STF67" s="173"/>
      <c r="STG67" s="173"/>
      <c r="STH67" s="173"/>
      <c r="STI67" s="173"/>
      <c r="STJ67" s="173"/>
      <c r="STK67" s="173"/>
      <c r="STL67" s="173"/>
      <c r="STM67" s="173"/>
      <c r="STN67" s="173"/>
      <c r="STO67" s="173"/>
      <c r="STP67" s="173"/>
      <c r="STQ67" s="173"/>
      <c r="STR67" s="173"/>
      <c r="STS67" s="173"/>
      <c r="STT67" s="173"/>
      <c r="STU67" s="173"/>
      <c r="STV67" s="173"/>
      <c r="STW67" s="173"/>
      <c r="STX67" s="173"/>
      <c r="STY67" s="173"/>
      <c r="STZ67" s="173"/>
      <c r="SUA67" s="173"/>
      <c r="SUB67" s="173"/>
      <c r="SUC67" s="173"/>
      <c r="SUD67" s="173"/>
      <c r="SUE67" s="173"/>
      <c r="SUF67" s="173"/>
      <c r="SUG67" s="173"/>
      <c r="SUH67" s="173"/>
      <c r="SUI67" s="173"/>
      <c r="SUJ67" s="173"/>
      <c r="SUK67" s="173"/>
      <c r="SUL67" s="173"/>
      <c r="SUM67" s="173"/>
      <c r="SUN67" s="173"/>
      <c r="SUO67" s="173"/>
      <c r="SUP67" s="173"/>
      <c r="SUQ67" s="173"/>
      <c r="SUR67" s="173"/>
      <c r="SUS67" s="173"/>
      <c r="SUT67" s="173"/>
      <c r="SUU67" s="173"/>
      <c r="SUV67" s="173"/>
      <c r="SUW67" s="173"/>
      <c r="SUX67" s="173"/>
      <c r="SUY67" s="173"/>
      <c r="SUZ67" s="173"/>
      <c r="SVA67" s="173"/>
      <c r="SVB67" s="173"/>
      <c r="SVC67" s="173"/>
      <c r="SVD67" s="173"/>
      <c r="SVE67" s="173"/>
      <c r="SVF67" s="173"/>
      <c r="SVG67" s="173"/>
      <c r="SVH67" s="173"/>
      <c r="SVI67" s="173"/>
      <c r="SVJ67" s="173"/>
      <c r="SVK67" s="173"/>
      <c r="SVL67" s="173"/>
      <c r="SVM67" s="173"/>
      <c r="SVN67" s="173"/>
      <c r="SVO67" s="173"/>
      <c r="SVP67" s="173"/>
      <c r="SVQ67" s="173"/>
      <c r="SVR67" s="173"/>
      <c r="SVS67" s="173"/>
      <c r="SVT67" s="173"/>
      <c r="SVU67" s="173"/>
      <c r="SVV67" s="173"/>
      <c r="SVW67" s="173"/>
      <c r="SVX67" s="173"/>
      <c r="SVY67" s="173"/>
      <c r="SVZ67" s="173"/>
      <c r="SWA67" s="173"/>
      <c r="SWB67" s="173"/>
      <c r="SWC67" s="173"/>
      <c r="SWD67" s="173"/>
      <c r="SWE67" s="173"/>
      <c r="SWF67" s="173"/>
      <c r="SWG67" s="173"/>
      <c r="SWH67" s="173"/>
      <c r="SWI67" s="173"/>
      <c r="SWJ67" s="173"/>
      <c r="SWK67" s="173"/>
      <c r="SWL67" s="173"/>
      <c r="SWM67" s="173"/>
      <c r="SWN67" s="173"/>
      <c r="SWO67" s="173"/>
      <c r="SWP67" s="173"/>
      <c r="SWQ67" s="173"/>
      <c r="SWR67" s="173"/>
      <c r="SWS67" s="173"/>
      <c r="SWT67" s="173"/>
      <c r="SWU67" s="173"/>
      <c r="SWV67" s="173"/>
      <c r="SWW67" s="173"/>
      <c r="SWX67" s="173"/>
      <c r="SWY67" s="173"/>
      <c r="SWZ67" s="173"/>
      <c r="SXA67" s="173"/>
      <c r="SXB67" s="173"/>
      <c r="SXC67" s="173"/>
      <c r="SXD67" s="173"/>
      <c r="SXE67" s="173"/>
      <c r="SXF67" s="173"/>
      <c r="SXG67" s="173"/>
      <c r="SXH67" s="173"/>
      <c r="SXI67" s="173"/>
      <c r="SXJ67" s="173"/>
      <c r="SXK67" s="173"/>
      <c r="SXL67" s="173"/>
      <c r="SXM67" s="173"/>
      <c r="SXN67" s="173"/>
      <c r="SXO67" s="173"/>
      <c r="SXP67" s="173"/>
      <c r="SXQ67" s="173"/>
      <c r="SXR67" s="173"/>
      <c r="SXS67" s="173"/>
      <c r="SXT67" s="173"/>
      <c r="SXU67" s="173"/>
      <c r="SXV67" s="173"/>
      <c r="SXW67" s="173"/>
      <c r="SXX67" s="173"/>
      <c r="SXY67" s="173"/>
      <c r="SXZ67" s="173"/>
      <c r="SYA67" s="173"/>
      <c r="SYB67" s="173"/>
      <c r="SYC67" s="173"/>
      <c r="SYD67" s="173"/>
      <c r="SYE67" s="173"/>
      <c r="SYF67" s="173"/>
      <c r="SYG67" s="173"/>
      <c r="SYH67" s="173"/>
      <c r="SYI67" s="173"/>
      <c r="SYJ67" s="173"/>
      <c r="SYK67" s="173"/>
      <c r="SYL67" s="173"/>
      <c r="SYM67" s="173"/>
      <c r="SYN67" s="173"/>
      <c r="SYO67" s="173"/>
      <c r="SYP67" s="173"/>
      <c r="SYQ67" s="173"/>
      <c r="SYR67" s="173"/>
      <c r="SYS67" s="173"/>
      <c r="SYT67" s="173"/>
      <c r="SYU67" s="173"/>
      <c r="SYV67" s="173"/>
      <c r="SYW67" s="173"/>
      <c r="SYX67" s="173"/>
      <c r="SYY67" s="173"/>
      <c r="SYZ67" s="173"/>
      <c r="SZA67" s="173"/>
      <c r="SZB67" s="173"/>
      <c r="SZC67" s="173"/>
      <c r="SZD67" s="173"/>
      <c r="SZE67" s="173"/>
      <c r="SZF67" s="173"/>
      <c r="SZG67" s="173"/>
      <c r="SZH67" s="173"/>
      <c r="SZI67" s="173"/>
      <c r="SZJ67" s="173"/>
      <c r="SZK67" s="173"/>
      <c r="SZL67" s="173"/>
      <c r="SZM67" s="173"/>
      <c r="SZN67" s="173"/>
      <c r="SZO67" s="173"/>
      <c r="SZP67" s="173"/>
      <c r="SZQ67" s="173"/>
      <c r="SZR67" s="173"/>
      <c r="SZS67" s="173"/>
      <c r="SZT67" s="173"/>
      <c r="SZU67" s="173"/>
      <c r="SZV67" s="173"/>
      <c r="SZW67" s="173"/>
      <c r="SZX67" s="173"/>
      <c r="SZY67" s="173"/>
      <c r="SZZ67" s="173"/>
      <c r="TAA67" s="173"/>
      <c r="TAB67" s="173"/>
      <c r="TAC67" s="173"/>
      <c r="TAD67" s="173"/>
      <c r="TAE67" s="173"/>
      <c r="TAF67" s="173"/>
      <c r="TAG67" s="173"/>
      <c r="TAH67" s="173"/>
      <c r="TAI67" s="173"/>
      <c r="TAJ67" s="173"/>
      <c r="TAK67" s="173"/>
      <c r="TAL67" s="173"/>
      <c r="TAM67" s="173"/>
      <c r="TAN67" s="173"/>
      <c r="TAO67" s="173"/>
      <c r="TAP67" s="173"/>
      <c r="TAQ67" s="173"/>
      <c r="TAR67" s="173"/>
      <c r="TAS67" s="173"/>
      <c r="TAT67" s="173"/>
      <c r="TAU67" s="173"/>
      <c r="TAV67" s="173"/>
      <c r="TAW67" s="173"/>
      <c r="TAX67" s="173"/>
      <c r="TAY67" s="173"/>
      <c r="TAZ67" s="173"/>
      <c r="TBA67" s="173"/>
      <c r="TBB67" s="173"/>
      <c r="TBC67" s="173"/>
      <c r="TBD67" s="173"/>
      <c r="TBE67" s="173"/>
      <c r="TBF67" s="173"/>
      <c r="TBG67" s="173"/>
      <c r="TBH67" s="173"/>
      <c r="TBI67" s="173"/>
      <c r="TBJ67" s="173"/>
      <c r="TBK67" s="173"/>
      <c r="TBL67" s="173"/>
      <c r="TBM67" s="173"/>
      <c r="TBN67" s="173"/>
      <c r="TBO67" s="173"/>
      <c r="TBP67" s="173"/>
      <c r="TBQ67" s="173"/>
      <c r="TBR67" s="173"/>
      <c r="TBS67" s="173"/>
      <c r="TBT67" s="173"/>
      <c r="TBU67" s="173"/>
      <c r="TBV67" s="173"/>
      <c r="TBW67" s="173"/>
      <c r="TBX67" s="173"/>
      <c r="TBY67" s="173"/>
      <c r="TBZ67" s="173"/>
      <c r="TCA67" s="173"/>
      <c r="TCB67" s="173"/>
      <c r="TCC67" s="173"/>
      <c r="TCD67" s="173"/>
      <c r="TCE67" s="173"/>
      <c r="TCF67" s="173"/>
      <c r="TCG67" s="173"/>
      <c r="TCH67" s="173"/>
      <c r="TCI67" s="173"/>
      <c r="TCJ67" s="173"/>
      <c r="TCK67" s="173"/>
      <c r="TCL67" s="173"/>
      <c r="TCM67" s="173"/>
      <c r="TCN67" s="173"/>
      <c r="TCO67" s="173"/>
      <c r="TCP67" s="173"/>
      <c r="TCQ67" s="173"/>
      <c r="TCR67" s="173"/>
      <c r="TCS67" s="173"/>
      <c r="TCT67" s="173"/>
      <c r="TCU67" s="173"/>
      <c r="TCV67" s="173"/>
      <c r="TCW67" s="173"/>
      <c r="TCX67" s="173"/>
      <c r="TCY67" s="173"/>
      <c r="TCZ67" s="173"/>
      <c r="TDA67" s="173"/>
      <c r="TDB67" s="173"/>
      <c r="TDC67" s="173"/>
      <c r="TDD67" s="173"/>
      <c r="TDE67" s="173"/>
      <c r="TDF67" s="173"/>
      <c r="TDG67" s="173"/>
      <c r="TDH67" s="173"/>
      <c r="TDI67" s="173"/>
      <c r="TDJ67" s="173"/>
      <c r="TDK67" s="173"/>
      <c r="TDL67" s="173"/>
      <c r="TDM67" s="173"/>
      <c r="TDN67" s="173"/>
      <c r="TDO67" s="173"/>
      <c r="TDP67" s="173"/>
      <c r="TDQ67" s="173"/>
      <c r="TDR67" s="173"/>
      <c r="TDS67" s="173"/>
      <c r="TDT67" s="173"/>
      <c r="TDU67" s="173"/>
      <c r="TDV67" s="173"/>
      <c r="TDW67" s="173"/>
      <c r="TDX67" s="173"/>
      <c r="TDY67" s="173"/>
      <c r="TDZ67" s="173"/>
      <c r="TEA67" s="173"/>
      <c r="TEB67" s="173"/>
      <c r="TEC67" s="173"/>
      <c r="TED67" s="173"/>
      <c r="TEE67" s="173"/>
      <c r="TEF67" s="173"/>
      <c r="TEG67" s="173"/>
      <c r="TEH67" s="173"/>
      <c r="TEI67" s="173"/>
      <c r="TEJ67" s="173"/>
      <c r="TEK67" s="173"/>
      <c r="TEL67" s="173"/>
      <c r="TEM67" s="173"/>
      <c r="TEN67" s="173"/>
      <c r="TEO67" s="173"/>
      <c r="TEP67" s="173"/>
      <c r="TEQ67" s="173"/>
      <c r="TER67" s="173"/>
      <c r="TES67" s="173"/>
      <c r="TET67" s="173"/>
      <c r="TEU67" s="173"/>
      <c r="TEV67" s="173"/>
      <c r="TEW67" s="173"/>
      <c r="TEX67" s="173"/>
      <c r="TEY67" s="173"/>
      <c r="TEZ67" s="173"/>
      <c r="TFA67" s="173"/>
      <c r="TFB67" s="173"/>
      <c r="TFC67" s="173"/>
      <c r="TFD67" s="173"/>
      <c r="TFE67" s="173"/>
      <c r="TFF67" s="173"/>
      <c r="TFG67" s="173"/>
      <c r="TFH67" s="173"/>
      <c r="TFI67" s="173"/>
      <c r="TFJ67" s="173"/>
      <c r="TFK67" s="173"/>
      <c r="TFL67" s="173"/>
      <c r="TFM67" s="173"/>
      <c r="TFN67" s="173"/>
      <c r="TFO67" s="173"/>
      <c r="TFP67" s="173"/>
      <c r="TFQ67" s="173"/>
      <c r="TFR67" s="173"/>
      <c r="TFS67" s="173"/>
      <c r="TFT67" s="173"/>
      <c r="TFU67" s="173"/>
      <c r="TFV67" s="173"/>
      <c r="TFW67" s="173"/>
      <c r="TFX67" s="173"/>
      <c r="TFY67" s="173"/>
      <c r="TFZ67" s="173"/>
      <c r="TGA67" s="173"/>
      <c r="TGB67" s="173"/>
      <c r="TGC67" s="173"/>
      <c r="TGD67" s="173"/>
      <c r="TGE67" s="173"/>
      <c r="TGF67" s="173"/>
      <c r="TGG67" s="173"/>
      <c r="TGH67" s="173"/>
      <c r="TGI67" s="173"/>
      <c r="TGJ67" s="173"/>
      <c r="TGK67" s="173"/>
      <c r="TGL67" s="173"/>
      <c r="TGM67" s="173"/>
      <c r="TGN67" s="173"/>
      <c r="TGO67" s="173"/>
      <c r="TGP67" s="173"/>
      <c r="TGQ67" s="173"/>
      <c r="TGR67" s="173"/>
      <c r="TGS67" s="173"/>
      <c r="TGT67" s="173"/>
      <c r="TGU67" s="173"/>
      <c r="TGV67" s="173"/>
      <c r="TGW67" s="173"/>
      <c r="TGX67" s="173"/>
      <c r="TGY67" s="173"/>
      <c r="TGZ67" s="173"/>
      <c r="THA67" s="173"/>
      <c r="THB67" s="173"/>
      <c r="THC67" s="173"/>
      <c r="THD67" s="173"/>
      <c r="THE67" s="173"/>
      <c r="THF67" s="173"/>
      <c r="THG67" s="173"/>
      <c r="THH67" s="173"/>
      <c r="THI67" s="173"/>
      <c r="THJ67" s="173"/>
      <c r="THK67" s="173"/>
      <c r="THL67" s="173"/>
      <c r="THM67" s="173"/>
      <c r="THN67" s="173"/>
      <c r="THO67" s="173"/>
      <c r="THP67" s="173"/>
      <c r="THQ67" s="173"/>
      <c r="THR67" s="173"/>
      <c r="THS67" s="173"/>
      <c r="THT67" s="173"/>
      <c r="THU67" s="173"/>
      <c r="THV67" s="173"/>
      <c r="THW67" s="173"/>
      <c r="THX67" s="173"/>
      <c r="THY67" s="173"/>
      <c r="THZ67" s="173"/>
      <c r="TIA67" s="173"/>
      <c r="TIB67" s="173"/>
      <c r="TIC67" s="173"/>
      <c r="TID67" s="173"/>
      <c r="TIE67" s="173"/>
      <c r="TIF67" s="173"/>
      <c r="TIG67" s="173"/>
      <c r="TIH67" s="173"/>
      <c r="TII67" s="173"/>
      <c r="TIJ67" s="173"/>
      <c r="TIK67" s="173"/>
      <c r="TIL67" s="173"/>
      <c r="TIM67" s="173"/>
      <c r="TIN67" s="173"/>
      <c r="TIO67" s="173"/>
      <c r="TIP67" s="173"/>
      <c r="TIQ67" s="173"/>
      <c r="TIR67" s="173"/>
      <c r="TIS67" s="173"/>
      <c r="TIT67" s="173"/>
      <c r="TIU67" s="173"/>
      <c r="TIV67" s="173"/>
      <c r="TIW67" s="173"/>
      <c r="TIX67" s="173"/>
      <c r="TIY67" s="173"/>
      <c r="TIZ67" s="173"/>
      <c r="TJA67" s="173"/>
      <c r="TJB67" s="173"/>
      <c r="TJC67" s="173"/>
      <c r="TJD67" s="173"/>
      <c r="TJE67" s="173"/>
      <c r="TJF67" s="173"/>
      <c r="TJG67" s="173"/>
      <c r="TJH67" s="173"/>
      <c r="TJI67" s="173"/>
      <c r="TJJ67" s="173"/>
      <c r="TJK67" s="173"/>
      <c r="TJL67" s="173"/>
      <c r="TJM67" s="173"/>
      <c r="TJN67" s="173"/>
      <c r="TJO67" s="173"/>
      <c r="TJP67" s="173"/>
      <c r="TJQ67" s="173"/>
      <c r="TJR67" s="173"/>
      <c r="TJS67" s="173"/>
      <c r="TJT67" s="173"/>
      <c r="TJU67" s="173"/>
      <c r="TJV67" s="173"/>
      <c r="TJW67" s="173"/>
      <c r="TJX67" s="173"/>
      <c r="TJY67" s="173"/>
      <c r="TJZ67" s="173"/>
      <c r="TKA67" s="173"/>
      <c r="TKB67" s="173"/>
      <c r="TKC67" s="173"/>
      <c r="TKD67" s="173"/>
      <c r="TKE67" s="173"/>
      <c r="TKF67" s="173"/>
      <c r="TKG67" s="173"/>
      <c r="TKH67" s="173"/>
      <c r="TKI67" s="173"/>
      <c r="TKJ67" s="173"/>
      <c r="TKK67" s="173"/>
      <c r="TKL67" s="173"/>
      <c r="TKM67" s="173"/>
      <c r="TKN67" s="173"/>
      <c r="TKO67" s="173"/>
      <c r="TKP67" s="173"/>
      <c r="TKQ67" s="173"/>
      <c r="TKR67" s="173"/>
      <c r="TKS67" s="173"/>
      <c r="TKT67" s="173"/>
      <c r="TKU67" s="173"/>
      <c r="TKV67" s="173"/>
      <c r="TKW67" s="173"/>
      <c r="TKX67" s="173"/>
      <c r="TKY67" s="173"/>
      <c r="TKZ67" s="173"/>
      <c r="TLA67" s="173"/>
      <c r="TLB67" s="173"/>
      <c r="TLC67" s="173"/>
      <c r="TLD67" s="173"/>
      <c r="TLE67" s="173"/>
      <c r="TLF67" s="173"/>
      <c r="TLG67" s="173"/>
      <c r="TLH67" s="173"/>
      <c r="TLI67" s="173"/>
      <c r="TLJ67" s="173"/>
      <c r="TLK67" s="173"/>
      <c r="TLL67" s="173"/>
      <c r="TLM67" s="173"/>
      <c r="TLN67" s="173"/>
      <c r="TLO67" s="173"/>
      <c r="TLP67" s="173"/>
      <c r="TLQ67" s="173"/>
      <c r="TLR67" s="173"/>
      <c r="TLS67" s="173"/>
      <c r="TLT67" s="173"/>
      <c r="TLU67" s="173"/>
      <c r="TLV67" s="173"/>
      <c r="TLW67" s="173"/>
      <c r="TLX67" s="173"/>
      <c r="TLY67" s="173"/>
      <c r="TLZ67" s="173"/>
      <c r="TMA67" s="173"/>
      <c r="TMB67" s="173"/>
      <c r="TMC67" s="173"/>
      <c r="TMD67" s="173"/>
      <c r="TME67" s="173"/>
      <c r="TMF67" s="173"/>
      <c r="TMG67" s="173"/>
      <c r="TMH67" s="173"/>
      <c r="TMI67" s="173"/>
      <c r="TMJ67" s="173"/>
      <c r="TMK67" s="173"/>
      <c r="TML67" s="173"/>
      <c r="TMM67" s="173"/>
      <c r="TMN67" s="173"/>
      <c r="TMO67" s="173"/>
      <c r="TMP67" s="173"/>
      <c r="TMQ67" s="173"/>
      <c r="TMR67" s="173"/>
      <c r="TMS67" s="173"/>
      <c r="TMT67" s="173"/>
      <c r="TMU67" s="173"/>
      <c r="TMV67" s="173"/>
      <c r="TMW67" s="173"/>
      <c r="TMX67" s="173"/>
      <c r="TMY67" s="173"/>
      <c r="TMZ67" s="173"/>
      <c r="TNA67" s="173"/>
      <c r="TNB67" s="173"/>
      <c r="TNC67" s="173"/>
      <c r="TND67" s="173"/>
      <c r="TNE67" s="173"/>
      <c r="TNF67" s="173"/>
      <c r="TNG67" s="173"/>
      <c r="TNH67" s="173"/>
      <c r="TNI67" s="173"/>
      <c r="TNJ67" s="173"/>
      <c r="TNK67" s="173"/>
      <c r="TNL67" s="173"/>
      <c r="TNM67" s="173"/>
      <c r="TNN67" s="173"/>
      <c r="TNO67" s="173"/>
      <c r="TNP67" s="173"/>
      <c r="TNQ67" s="173"/>
      <c r="TNR67" s="173"/>
      <c r="TNS67" s="173"/>
      <c r="TNT67" s="173"/>
      <c r="TNU67" s="173"/>
      <c r="TNV67" s="173"/>
      <c r="TNW67" s="173"/>
      <c r="TNX67" s="173"/>
      <c r="TNY67" s="173"/>
      <c r="TNZ67" s="173"/>
      <c r="TOA67" s="173"/>
      <c r="TOB67" s="173"/>
      <c r="TOC67" s="173"/>
      <c r="TOD67" s="173"/>
      <c r="TOE67" s="173"/>
      <c r="TOF67" s="173"/>
      <c r="TOG67" s="173"/>
      <c r="TOH67" s="173"/>
      <c r="TOI67" s="173"/>
      <c r="TOJ67" s="173"/>
      <c r="TOK67" s="173"/>
      <c r="TOL67" s="173"/>
      <c r="TOM67" s="173"/>
      <c r="TON67" s="173"/>
      <c r="TOO67" s="173"/>
      <c r="TOP67" s="173"/>
      <c r="TOQ67" s="173"/>
      <c r="TOR67" s="173"/>
      <c r="TOS67" s="173"/>
      <c r="TOT67" s="173"/>
      <c r="TOU67" s="173"/>
      <c r="TOV67" s="173"/>
      <c r="TOW67" s="173"/>
      <c r="TOX67" s="173"/>
      <c r="TOY67" s="173"/>
      <c r="TOZ67" s="173"/>
      <c r="TPA67" s="173"/>
      <c r="TPB67" s="173"/>
      <c r="TPC67" s="173"/>
      <c r="TPD67" s="173"/>
      <c r="TPE67" s="173"/>
      <c r="TPF67" s="173"/>
      <c r="TPG67" s="173"/>
      <c r="TPH67" s="173"/>
      <c r="TPI67" s="173"/>
      <c r="TPJ67" s="173"/>
      <c r="TPK67" s="173"/>
      <c r="TPL67" s="173"/>
      <c r="TPM67" s="173"/>
      <c r="TPN67" s="173"/>
      <c r="TPO67" s="173"/>
      <c r="TPP67" s="173"/>
      <c r="TPQ67" s="173"/>
      <c r="TPR67" s="173"/>
      <c r="TPS67" s="173"/>
      <c r="TPT67" s="173"/>
      <c r="TPU67" s="173"/>
      <c r="TPV67" s="173"/>
      <c r="TPW67" s="173"/>
      <c r="TPX67" s="173"/>
      <c r="TPY67" s="173"/>
      <c r="TPZ67" s="173"/>
      <c r="TQA67" s="173"/>
      <c r="TQB67" s="173"/>
      <c r="TQC67" s="173"/>
      <c r="TQD67" s="173"/>
      <c r="TQE67" s="173"/>
      <c r="TQF67" s="173"/>
      <c r="TQG67" s="173"/>
      <c r="TQH67" s="173"/>
      <c r="TQI67" s="173"/>
      <c r="TQJ67" s="173"/>
      <c r="TQK67" s="173"/>
      <c r="TQL67" s="173"/>
      <c r="TQM67" s="173"/>
      <c r="TQN67" s="173"/>
      <c r="TQO67" s="173"/>
      <c r="TQP67" s="173"/>
      <c r="TQQ67" s="173"/>
      <c r="TQR67" s="173"/>
      <c r="TQS67" s="173"/>
      <c r="TQT67" s="173"/>
      <c r="TQU67" s="173"/>
      <c r="TQV67" s="173"/>
      <c r="TQW67" s="173"/>
      <c r="TQX67" s="173"/>
      <c r="TQY67" s="173"/>
      <c r="TQZ67" s="173"/>
      <c r="TRA67" s="173"/>
      <c r="TRB67" s="173"/>
      <c r="TRC67" s="173"/>
      <c r="TRD67" s="173"/>
      <c r="TRE67" s="173"/>
      <c r="TRF67" s="173"/>
      <c r="TRG67" s="173"/>
      <c r="TRH67" s="173"/>
      <c r="TRI67" s="173"/>
      <c r="TRJ67" s="173"/>
      <c r="TRK67" s="173"/>
      <c r="TRL67" s="173"/>
      <c r="TRM67" s="173"/>
      <c r="TRN67" s="173"/>
      <c r="TRO67" s="173"/>
      <c r="TRP67" s="173"/>
      <c r="TRQ67" s="173"/>
      <c r="TRR67" s="173"/>
      <c r="TRS67" s="173"/>
      <c r="TRT67" s="173"/>
      <c r="TRU67" s="173"/>
      <c r="TRV67" s="173"/>
      <c r="TRW67" s="173"/>
      <c r="TRX67" s="173"/>
      <c r="TRY67" s="173"/>
      <c r="TRZ67" s="173"/>
      <c r="TSA67" s="173"/>
      <c r="TSB67" s="173"/>
      <c r="TSC67" s="173"/>
      <c r="TSD67" s="173"/>
      <c r="TSE67" s="173"/>
      <c r="TSF67" s="173"/>
      <c r="TSG67" s="173"/>
      <c r="TSH67" s="173"/>
      <c r="TSI67" s="173"/>
      <c r="TSJ67" s="173"/>
      <c r="TSK67" s="173"/>
      <c r="TSL67" s="173"/>
      <c r="TSM67" s="173"/>
      <c r="TSN67" s="173"/>
      <c r="TSO67" s="173"/>
      <c r="TSP67" s="173"/>
      <c r="TSQ67" s="173"/>
      <c r="TSR67" s="173"/>
      <c r="TSS67" s="173"/>
      <c r="TST67" s="173"/>
      <c r="TSU67" s="173"/>
      <c r="TSV67" s="173"/>
      <c r="TSW67" s="173"/>
      <c r="TSX67" s="173"/>
      <c r="TSY67" s="173"/>
      <c r="TSZ67" s="173"/>
      <c r="TTA67" s="173"/>
      <c r="TTB67" s="173"/>
      <c r="TTC67" s="173"/>
      <c r="TTD67" s="173"/>
      <c r="TTE67" s="173"/>
      <c r="TTF67" s="173"/>
      <c r="TTG67" s="173"/>
      <c r="TTH67" s="173"/>
      <c r="TTI67" s="173"/>
      <c r="TTJ67" s="173"/>
      <c r="TTK67" s="173"/>
      <c r="TTL67" s="173"/>
      <c r="TTM67" s="173"/>
      <c r="TTN67" s="173"/>
      <c r="TTO67" s="173"/>
      <c r="TTP67" s="173"/>
      <c r="TTQ67" s="173"/>
      <c r="TTR67" s="173"/>
      <c r="TTS67" s="173"/>
      <c r="TTT67" s="173"/>
      <c r="TTU67" s="173"/>
      <c r="TTV67" s="173"/>
      <c r="TTW67" s="173"/>
      <c r="TTX67" s="173"/>
      <c r="TTY67" s="173"/>
      <c r="TTZ67" s="173"/>
      <c r="TUA67" s="173"/>
      <c r="TUB67" s="173"/>
      <c r="TUC67" s="173"/>
      <c r="TUD67" s="173"/>
      <c r="TUE67" s="173"/>
      <c r="TUF67" s="173"/>
      <c r="TUG67" s="173"/>
      <c r="TUH67" s="173"/>
      <c r="TUI67" s="173"/>
      <c r="TUJ67" s="173"/>
      <c r="TUK67" s="173"/>
      <c r="TUL67" s="173"/>
      <c r="TUM67" s="173"/>
      <c r="TUN67" s="173"/>
      <c r="TUO67" s="173"/>
      <c r="TUP67" s="173"/>
      <c r="TUQ67" s="173"/>
      <c r="TUR67" s="173"/>
      <c r="TUS67" s="173"/>
      <c r="TUT67" s="173"/>
      <c r="TUU67" s="173"/>
      <c r="TUV67" s="173"/>
      <c r="TUW67" s="173"/>
      <c r="TUX67" s="173"/>
      <c r="TUY67" s="173"/>
      <c r="TUZ67" s="173"/>
      <c r="TVA67" s="173"/>
      <c r="TVB67" s="173"/>
      <c r="TVC67" s="173"/>
      <c r="TVD67" s="173"/>
      <c r="TVE67" s="173"/>
      <c r="TVF67" s="173"/>
      <c r="TVG67" s="173"/>
      <c r="TVH67" s="173"/>
      <c r="TVI67" s="173"/>
      <c r="TVJ67" s="173"/>
      <c r="TVK67" s="173"/>
      <c r="TVL67" s="173"/>
      <c r="TVM67" s="173"/>
      <c r="TVN67" s="173"/>
      <c r="TVO67" s="173"/>
      <c r="TVP67" s="173"/>
      <c r="TVQ67" s="173"/>
      <c r="TVR67" s="173"/>
      <c r="TVS67" s="173"/>
      <c r="TVT67" s="173"/>
      <c r="TVU67" s="173"/>
      <c r="TVV67" s="173"/>
      <c r="TVW67" s="173"/>
      <c r="TVX67" s="173"/>
      <c r="TVY67" s="173"/>
      <c r="TVZ67" s="173"/>
      <c r="TWA67" s="173"/>
      <c r="TWB67" s="173"/>
      <c r="TWC67" s="173"/>
      <c r="TWD67" s="173"/>
      <c r="TWE67" s="173"/>
      <c r="TWF67" s="173"/>
      <c r="TWG67" s="173"/>
      <c r="TWH67" s="173"/>
      <c r="TWI67" s="173"/>
      <c r="TWJ67" s="173"/>
      <c r="TWK67" s="173"/>
      <c r="TWL67" s="173"/>
      <c r="TWM67" s="173"/>
      <c r="TWN67" s="173"/>
      <c r="TWO67" s="173"/>
      <c r="TWP67" s="173"/>
      <c r="TWQ67" s="173"/>
      <c r="TWR67" s="173"/>
      <c r="TWS67" s="173"/>
      <c r="TWT67" s="173"/>
      <c r="TWU67" s="173"/>
      <c r="TWV67" s="173"/>
      <c r="TWW67" s="173"/>
      <c r="TWX67" s="173"/>
      <c r="TWY67" s="173"/>
      <c r="TWZ67" s="173"/>
      <c r="TXA67" s="173"/>
      <c r="TXB67" s="173"/>
      <c r="TXC67" s="173"/>
      <c r="TXD67" s="173"/>
      <c r="TXE67" s="173"/>
      <c r="TXF67" s="173"/>
      <c r="TXG67" s="173"/>
      <c r="TXH67" s="173"/>
      <c r="TXI67" s="173"/>
      <c r="TXJ67" s="173"/>
      <c r="TXK67" s="173"/>
      <c r="TXL67" s="173"/>
      <c r="TXM67" s="173"/>
      <c r="TXN67" s="173"/>
      <c r="TXO67" s="173"/>
      <c r="TXP67" s="173"/>
      <c r="TXQ67" s="173"/>
      <c r="TXR67" s="173"/>
      <c r="TXS67" s="173"/>
      <c r="TXT67" s="173"/>
      <c r="TXU67" s="173"/>
      <c r="TXV67" s="173"/>
      <c r="TXW67" s="173"/>
      <c r="TXX67" s="173"/>
      <c r="TXY67" s="173"/>
      <c r="TXZ67" s="173"/>
      <c r="TYA67" s="173"/>
      <c r="TYB67" s="173"/>
      <c r="TYC67" s="173"/>
      <c r="TYD67" s="173"/>
      <c r="TYE67" s="173"/>
      <c r="TYF67" s="173"/>
      <c r="TYG67" s="173"/>
      <c r="TYH67" s="173"/>
      <c r="TYI67" s="173"/>
      <c r="TYJ67" s="173"/>
      <c r="TYK67" s="173"/>
      <c r="TYL67" s="173"/>
      <c r="TYM67" s="173"/>
      <c r="TYN67" s="173"/>
      <c r="TYO67" s="173"/>
      <c r="TYP67" s="173"/>
      <c r="TYQ67" s="173"/>
      <c r="TYR67" s="173"/>
      <c r="TYS67" s="173"/>
      <c r="TYT67" s="173"/>
      <c r="TYU67" s="173"/>
      <c r="TYV67" s="173"/>
      <c r="TYW67" s="173"/>
      <c r="TYX67" s="173"/>
      <c r="TYY67" s="173"/>
      <c r="TYZ67" s="173"/>
      <c r="TZA67" s="173"/>
      <c r="TZB67" s="173"/>
      <c r="TZC67" s="173"/>
      <c r="TZD67" s="173"/>
      <c r="TZE67" s="173"/>
      <c r="TZF67" s="173"/>
      <c r="TZG67" s="173"/>
      <c r="TZH67" s="173"/>
      <c r="TZI67" s="173"/>
      <c r="TZJ67" s="173"/>
      <c r="TZK67" s="173"/>
      <c r="TZL67" s="173"/>
      <c r="TZM67" s="173"/>
      <c r="TZN67" s="173"/>
      <c r="TZO67" s="173"/>
      <c r="TZP67" s="173"/>
      <c r="TZQ67" s="173"/>
      <c r="TZR67" s="173"/>
      <c r="TZS67" s="173"/>
      <c r="TZT67" s="173"/>
      <c r="TZU67" s="173"/>
      <c r="TZV67" s="173"/>
      <c r="TZW67" s="173"/>
      <c r="TZX67" s="173"/>
      <c r="TZY67" s="173"/>
      <c r="TZZ67" s="173"/>
      <c r="UAA67" s="173"/>
      <c r="UAB67" s="173"/>
      <c r="UAC67" s="173"/>
      <c r="UAD67" s="173"/>
      <c r="UAE67" s="173"/>
      <c r="UAF67" s="173"/>
      <c r="UAG67" s="173"/>
      <c r="UAH67" s="173"/>
      <c r="UAI67" s="173"/>
      <c r="UAJ67" s="173"/>
      <c r="UAK67" s="173"/>
      <c r="UAL67" s="173"/>
      <c r="UAM67" s="173"/>
      <c r="UAN67" s="173"/>
      <c r="UAO67" s="173"/>
      <c r="UAP67" s="173"/>
      <c r="UAQ67" s="173"/>
      <c r="UAR67" s="173"/>
      <c r="UAS67" s="173"/>
      <c r="UAT67" s="173"/>
      <c r="UAU67" s="173"/>
      <c r="UAV67" s="173"/>
      <c r="UAW67" s="173"/>
      <c r="UAX67" s="173"/>
      <c r="UAY67" s="173"/>
      <c r="UAZ67" s="173"/>
      <c r="UBA67" s="173"/>
      <c r="UBB67" s="173"/>
      <c r="UBC67" s="173"/>
      <c r="UBD67" s="173"/>
      <c r="UBE67" s="173"/>
      <c r="UBF67" s="173"/>
      <c r="UBG67" s="173"/>
      <c r="UBH67" s="173"/>
      <c r="UBI67" s="173"/>
      <c r="UBJ67" s="173"/>
      <c r="UBK67" s="173"/>
      <c r="UBL67" s="173"/>
      <c r="UBM67" s="173"/>
      <c r="UBN67" s="173"/>
      <c r="UBO67" s="173"/>
      <c r="UBP67" s="173"/>
      <c r="UBQ67" s="173"/>
      <c r="UBR67" s="173"/>
      <c r="UBS67" s="173"/>
      <c r="UBT67" s="173"/>
      <c r="UBU67" s="173"/>
      <c r="UBV67" s="173"/>
      <c r="UBW67" s="173"/>
      <c r="UBX67" s="173"/>
      <c r="UBY67" s="173"/>
      <c r="UBZ67" s="173"/>
      <c r="UCA67" s="173"/>
      <c r="UCB67" s="173"/>
      <c r="UCC67" s="173"/>
      <c r="UCD67" s="173"/>
      <c r="UCE67" s="173"/>
      <c r="UCF67" s="173"/>
      <c r="UCG67" s="173"/>
      <c r="UCH67" s="173"/>
      <c r="UCI67" s="173"/>
      <c r="UCJ67" s="173"/>
      <c r="UCK67" s="173"/>
      <c r="UCL67" s="173"/>
      <c r="UCM67" s="173"/>
      <c r="UCN67" s="173"/>
      <c r="UCO67" s="173"/>
      <c r="UCP67" s="173"/>
      <c r="UCQ67" s="173"/>
      <c r="UCR67" s="173"/>
      <c r="UCS67" s="173"/>
      <c r="UCT67" s="173"/>
      <c r="UCU67" s="173"/>
      <c r="UCV67" s="173"/>
      <c r="UCW67" s="173"/>
      <c r="UCX67" s="173"/>
      <c r="UCY67" s="173"/>
      <c r="UCZ67" s="173"/>
      <c r="UDA67" s="173"/>
      <c r="UDB67" s="173"/>
      <c r="UDC67" s="173"/>
      <c r="UDD67" s="173"/>
      <c r="UDE67" s="173"/>
      <c r="UDF67" s="173"/>
      <c r="UDG67" s="173"/>
      <c r="UDH67" s="173"/>
      <c r="UDI67" s="173"/>
      <c r="UDJ67" s="173"/>
      <c r="UDK67" s="173"/>
      <c r="UDL67" s="173"/>
      <c r="UDM67" s="173"/>
      <c r="UDN67" s="173"/>
      <c r="UDO67" s="173"/>
      <c r="UDP67" s="173"/>
      <c r="UDQ67" s="173"/>
      <c r="UDR67" s="173"/>
      <c r="UDS67" s="173"/>
      <c r="UDT67" s="173"/>
      <c r="UDU67" s="173"/>
      <c r="UDV67" s="173"/>
      <c r="UDW67" s="173"/>
      <c r="UDX67" s="173"/>
      <c r="UDY67" s="173"/>
      <c r="UDZ67" s="173"/>
      <c r="UEA67" s="173"/>
      <c r="UEB67" s="173"/>
      <c r="UEC67" s="173"/>
      <c r="UED67" s="173"/>
      <c r="UEE67" s="173"/>
      <c r="UEF67" s="173"/>
      <c r="UEG67" s="173"/>
      <c r="UEH67" s="173"/>
      <c r="UEI67" s="173"/>
      <c r="UEJ67" s="173"/>
      <c r="UEK67" s="173"/>
      <c r="UEL67" s="173"/>
      <c r="UEM67" s="173"/>
      <c r="UEN67" s="173"/>
      <c r="UEO67" s="173"/>
      <c r="UEP67" s="173"/>
      <c r="UEQ67" s="173"/>
      <c r="UER67" s="173"/>
      <c r="UES67" s="173"/>
      <c r="UET67" s="173"/>
      <c r="UEU67" s="173"/>
      <c r="UEV67" s="173"/>
      <c r="UEW67" s="173"/>
      <c r="UEX67" s="173"/>
      <c r="UEY67" s="173"/>
      <c r="UEZ67" s="173"/>
      <c r="UFA67" s="173"/>
      <c r="UFB67" s="173"/>
      <c r="UFC67" s="173"/>
      <c r="UFD67" s="173"/>
      <c r="UFE67" s="173"/>
      <c r="UFF67" s="173"/>
      <c r="UFG67" s="173"/>
      <c r="UFH67" s="173"/>
      <c r="UFI67" s="173"/>
      <c r="UFJ67" s="173"/>
      <c r="UFK67" s="173"/>
      <c r="UFL67" s="173"/>
      <c r="UFM67" s="173"/>
      <c r="UFN67" s="173"/>
      <c r="UFO67" s="173"/>
      <c r="UFP67" s="173"/>
      <c r="UFQ67" s="173"/>
      <c r="UFR67" s="173"/>
      <c r="UFS67" s="173"/>
      <c r="UFT67" s="173"/>
      <c r="UFU67" s="173"/>
      <c r="UFV67" s="173"/>
      <c r="UFW67" s="173"/>
      <c r="UFX67" s="173"/>
      <c r="UFY67" s="173"/>
      <c r="UFZ67" s="173"/>
      <c r="UGA67" s="173"/>
      <c r="UGB67" s="173"/>
      <c r="UGC67" s="173"/>
      <c r="UGD67" s="173"/>
      <c r="UGE67" s="173"/>
      <c r="UGF67" s="173"/>
      <c r="UGG67" s="173"/>
      <c r="UGH67" s="173"/>
      <c r="UGI67" s="173"/>
      <c r="UGJ67" s="173"/>
      <c r="UGK67" s="173"/>
      <c r="UGL67" s="173"/>
      <c r="UGM67" s="173"/>
      <c r="UGN67" s="173"/>
      <c r="UGO67" s="173"/>
      <c r="UGP67" s="173"/>
      <c r="UGQ67" s="173"/>
      <c r="UGR67" s="173"/>
      <c r="UGS67" s="173"/>
      <c r="UGT67" s="173"/>
      <c r="UGU67" s="173"/>
      <c r="UGV67" s="173"/>
      <c r="UGW67" s="173"/>
      <c r="UGX67" s="173"/>
      <c r="UGY67" s="173"/>
      <c r="UGZ67" s="173"/>
      <c r="UHA67" s="173"/>
      <c r="UHB67" s="173"/>
      <c r="UHC67" s="173"/>
      <c r="UHD67" s="173"/>
      <c r="UHE67" s="173"/>
      <c r="UHF67" s="173"/>
      <c r="UHG67" s="173"/>
      <c r="UHH67" s="173"/>
      <c r="UHI67" s="173"/>
      <c r="UHJ67" s="173"/>
      <c r="UHK67" s="173"/>
      <c r="UHL67" s="173"/>
      <c r="UHM67" s="173"/>
      <c r="UHN67" s="173"/>
      <c r="UHO67" s="173"/>
      <c r="UHP67" s="173"/>
      <c r="UHQ67" s="173"/>
      <c r="UHR67" s="173"/>
      <c r="UHS67" s="173"/>
      <c r="UHT67" s="173"/>
      <c r="UHU67" s="173"/>
      <c r="UHV67" s="173"/>
      <c r="UHW67" s="173"/>
      <c r="UHX67" s="173"/>
      <c r="UHY67" s="173"/>
      <c r="UHZ67" s="173"/>
      <c r="UIA67" s="173"/>
      <c r="UIB67" s="173"/>
      <c r="UIC67" s="173"/>
      <c r="UID67" s="173"/>
      <c r="UIE67" s="173"/>
      <c r="UIF67" s="173"/>
      <c r="UIG67" s="173"/>
      <c r="UIH67" s="173"/>
      <c r="UII67" s="173"/>
      <c r="UIJ67" s="173"/>
      <c r="UIK67" s="173"/>
      <c r="UIL67" s="173"/>
      <c r="UIM67" s="173"/>
      <c r="UIN67" s="173"/>
      <c r="UIO67" s="173"/>
      <c r="UIP67" s="173"/>
      <c r="UIQ67" s="173"/>
      <c r="UIR67" s="173"/>
      <c r="UIS67" s="173"/>
      <c r="UIT67" s="173"/>
      <c r="UIU67" s="173"/>
      <c r="UIV67" s="173"/>
      <c r="UIW67" s="173"/>
      <c r="UIX67" s="173"/>
      <c r="UIY67" s="173"/>
      <c r="UIZ67" s="173"/>
      <c r="UJA67" s="173"/>
      <c r="UJB67" s="173"/>
      <c r="UJC67" s="173"/>
      <c r="UJD67" s="173"/>
      <c r="UJE67" s="173"/>
      <c r="UJF67" s="173"/>
      <c r="UJG67" s="173"/>
      <c r="UJH67" s="173"/>
      <c r="UJI67" s="173"/>
      <c r="UJJ67" s="173"/>
      <c r="UJK67" s="173"/>
      <c r="UJL67" s="173"/>
      <c r="UJM67" s="173"/>
      <c r="UJN67" s="173"/>
      <c r="UJO67" s="173"/>
      <c r="UJP67" s="173"/>
      <c r="UJQ67" s="173"/>
      <c r="UJR67" s="173"/>
      <c r="UJS67" s="173"/>
      <c r="UJT67" s="173"/>
      <c r="UJU67" s="173"/>
      <c r="UJV67" s="173"/>
      <c r="UJW67" s="173"/>
      <c r="UJX67" s="173"/>
      <c r="UJY67" s="173"/>
      <c r="UJZ67" s="173"/>
      <c r="UKA67" s="173"/>
      <c r="UKB67" s="173"/>
      <c r="UKC67" s="173"/>
      <c r="UKD67" s="173"/>
      <c r="UKE67" s="173"/>
      <c r="UKF67" s="173"/>
      <c r="UKG67" s="173"/>
      <c r="UKH67" s="173"/>
      <c r="UKI67" s="173"/>
      <c r="UKJ67" s="173"/>
      <c r="UKK67" s="173"/>
      <c r="UKL67" s="173"/>
      <c r="UKM67" s="173"/>
      <c r="UKN67" s="173"/>
      <c r="UKO67" s="173"/>
      <c r="UKP67" s="173"/>
      <c r="UKQ67" s="173"/>
      <c r="UKR67" s="173"/>
      <c r="UKS67" s="173"/>
      <c r="UKT67" s="173"/>
      <c r="UKU67" s="173"/>
      <c r="UKV67" s="173"/>
      <c r="UKW67" s="173"/>
      <c r="UKX67" s="173"/>
      <c r="UKY67" s="173"/>
      <c r="UKZ67" s="173"/>
      <c r="ULA67" s="173"/>
      <c r="ULB67" s="173"/>
      <c r="ULC67" s="173"/>
      <c r="ULD67" s="173"/>
      <c r="ULE67" s="173"/>
      <c r="ULF67" s="173"/>
      <c r="ULG67" s="173"/>
      <c r="ULH67" s="173"/>
      <c r="ULI67" s="173"/>
      <c r="ULJ67" s="173"/>
      <c r="ULK67" s="173"/>
      <c r="ULL67" s="173"/>
      <c r="ULM67" s="173"/>
      <c r="ULN67" s="173"/>
      <c r="ULO67" s="173"/>
      <c r="ULP67" s="173"/>
      <c r="ULQ67" s="173"/>
      <c r="ULR67" s="173"/>
      <c r="ULS67" s="173"/>
      <c r="ULT67" s="173"/>
      <c r="ULU67" s="173"/>
      <c r="ULV67" s="173"/>
      <c r="ULW67" s="173"/>
      <c r="ULX67" s="173"/>
      <c r="ULY67" s="173"/>
      <c r="ULZ67" s="173"/>
      <c r="UMA67" s="173"/>
      <c r="UMB67" s="173"/>
      <c r="UMC67" s="173"/>
      <c r="UMD67" s="173"/>
      <c r="UME67" s="173"/>
      <c r="UMF67" s="173"/>
      <c r="UMG67" s="173"/>
      <c r="UMH67" s="173"/>
      <c r="UMI67" s="173"/>
      <c r="UMJ67" s="173"/>
      <c r="UMK67" s="173"/>
      <c r="UML67" s="173"/>
      <c r="UMM67" s="173"/>
      <c r="UMN67" s="173"/>
      <c r="UMO67" s="173"/>
      <c r="UMP67" s="173"/>
      <c r="UMQ67" s="173"/>
      <c r="UMR67" s="173"/>
      <c r="UMS67" s="173"/>
      <c r="UMT67" s="173"/>
      <c r="UMU67" s="173"/>
      <c r="UMV67" s="173"/>
      <c r="UMW67" s="173"/>
      <c r="UMX67" s="173"/>
      <c r="UMY67" s="173"/>
      <c r="UMZ67" s="173"/>
      <c r="UNA67" s="173"/>
      <c r="UNB67" s="173"/>
      <c r="UNC67" s="173"/>
      <c r="UND67" s="173"/>
      <c r="UNE67" s="173"/>
      <c r="UNF67" s="173"/>
      <c r="UNG67" s="173"/>
      <c r="UNH67" s="173"/>
      <c r="UNI67" s="173"/>
      <c r="UNJ67" s="173"/>
      <c r="UNK67" s="173"/>
      <c r="UNL67" s="173"/>
      <c r="UNM67" s="173"/>
      <c r="UNN67" s="173"/>
      <c r="UNO67" s="173"/>
      <c r="UNP67" s="173"/>
      <c r="UNQ67" s="173"/>
      <c r="UNR67" s="173"/>
      <c r="UNS67" s="173"/>
      <c r="UNT67" s="173"/>
      <c r="UNU67" s="173"/>
      <c r="UNV67" s="173"/>
      <c r="UNW67" s="173"/>
      <c r="UNX67" s="173"/>
      <c r="UNY67" s="173"/>
      <c r="UNZ67" s="173"/>
      <c r="UOA67" s="173"/>
      <c r="UOB67" s="173"/>
      <c r="UOC67" s="173"/>
      <c r="UOD67" s="173"/>
      <c r="UOE67" s="173"/>
      <c r="UOF67" s="173"/>
      <c r="UOG67" s="173"/>
      <c r="UOH67" s="173"/>
      <c r="UOI67" s="173"/>
      <c r="UOJ67" s="173"/>
      <c r="UOK67" s="173"/>
      <c r="UOL67" s="173"/>
      <c r="UOM67" s="173"/>
      <c r="UON67" s="173"/>
      <c r="UOO67" s="173"/>
      <c r="UOP67" s="173"/>
      <c r="UOQ67" s="173"/>
      <c r="UOR67" s="173"/>
      <c r="UOS67" s="173"/>
      <c r="UOT67" s="173"/>
      <c r="UOU67" s="173"/>
      <c r="UOV67" s="173"/>
      <c r="UOW67" s="173"/>
      <c r="UOX67" s="173"/>
      <c r="UOY67" s="173"/>
      <c r="UOZ67" s="173"/>
      <c r="UPA67" s="173"/>
      <c r="UPB67" s="173"/>
      <c r="UPC67" s="173"/>
      <c r="UPD67" s="173"/>
      <c r="UPE67" s="173"/>
      <c r="UPF67" s="173"/>
      <c r="UPG67" s="173"/>
      <c r="UPH67" s="173"/>
      <c r="UPI67" s="173"/>
      <c r="UPJ67" s="173"/>
      <c r="UPK67" s="173"/>
      <c r="UPL67" s="173"/>
      <c r="UPM67" s="173"/>
      <c r="UPN67" s="173"/>
      <c r="UPO67" s="173"/>
      <c r="UPP67" s="173"/>
      <c r="UPQ67" s="173"/>
      <c r="UPR67" s="173"/>
      <c r="UPS67" s="173"/>
      <c r="UPT67" s="173"/>
      <c r="UPU67" s="173"/>
      <c r="UPV67" s="173"/>
      <c r="UPW67" s="173"/>
      <c r="UPX67" s="173"/>
      <c r="UPY67" s="173"/>
      <c r="UPZ67" s="173"/>
      <c r="UQA67" s="173"/>
      <c r="UQB67" s="173"/>
      <c r="UQC67" s="173"/>
      <c r="UQD67" s="173"/>
      <c r="UQE67" s="173"/>
      <c r="UQF67" s="173"/>
      <c r="UQG67" s="173"/>
      <c r="UQH67" s="173"/>
      <c r="UQI67" s="173"/>
      <c r="UQJ67" s="173"/>
      <c r="UQK67" s="173"/>
      <c r="UQL67" s="173"/>
      <c r="UQM67" s="173"/>
      <c r="UQN67" s="173"/>
      <c r="UQO67" s="173"/>
      <c r="UQP67" s="173"/>
      <c r="UQQ67" s="173"/>
      <c r="UQR67" s="173"/>
      <c r="UQS67" s="173"/>
      <c r="UQT67" s="173"/>
      <c r="UQU67" s="173"/>
      <c r="UQV67" s="173"/>
      <c r="UQW67" s="173"/>
      <c r="UQX67" s="173"/>
      <c r="UQY67" s="173"/>
      <c r="UQZ67" s="173"/>
      <c r="URA67" s="173"/>
      <c r="URB67" s="173"/>
      <c r="URC67" s="173"/>
      <c r="URD67" s="173"/>
      <c r="URE67" s="173"/>
      <c r="URF67" s="173"/>
      <c r="URG67" s="173"/>
      <c r="URH67" s="173"/>
      <c r="URI67" s="173"/>
      <c r="URJ67" s="173"/>
      <c r="URK67" s="173"/>
      <c r="URL67" s="173"/>
      <c r="URM67" s="173"/>
      <c r="URN67" s="173"/>
      <c r="URO67" s="173"/>
      <c r="URP67" s="173"/>
      <c r="URQ67" s="173"/>
      <c r="URR67" s="173"/>
      <c r="URS67" s="173"/>
      <c r="URT67" s="173"/>
      <c r="URU67" s="173"/>
      <c r="URV67" s="173"/>
      <c r="URW67" s="173"/>
      <c r="URX67" s="173"/>
      <c r="URY67" s="173"/>
      <c r="URZ67" s="173"/>
      <c r="USA67" s="173"/>
      <c r="USB67" s="173"/>
      <c r="USC67" s="173"/>
      <c r="USD67" s="173"/>
      <c r="USE67" s="173"/>
      <c r="USF67" s="173"/>
      <c r="USG67" s="173"/>
      <c r="USH67" s="173"/>
      <c r="USI67" s="173"/>
      <c r="USJ67" s="173"/>
      <c r="USK67" s="173"/>
      <c r="USL67" s="173"/>
      <c r="USM67" s="173"/>
      <c r="USN67" s="173"/>
      <c r="USO67" s="173"/>
      <c r="USP67" s="173"/>
      <c r="USQ67" s="173"/>
      <c r="USR67" s="173"/>
      <c r="USS67" s="173"/>
      <c r="UST67" s="173"/>
      <c r="USU67" s="173"/>
      <c r="USV67" s="173"/>
      <c r="USW67" s="173"/>
      <c r="USX67" s="173"/>
      <c r="USY67" s="173"/>
      <c r="USZ67" s="173"/>
      <c r="UTA67" s="173"/>
      <c r="UTB67" s="173"/>
      <c r="UTC67" s="173"/>
      <c r="UTD67" s="173"/>
      <c r="UTE67" s="173"/>
      <c r="UTF67" s="173"/>
      <c r="UTG67" s="173"/>
      <c r="UTH67" s="173"/>
      <c r="UTI67" s="173"/>
      <c r="UTJ67" s="173"/>
      <c r="UTK67" s="173"/>
      <c r="UTL67" s="173"/>
      <c r="UTM67" s="173"/>
      <c r="UTN67" s="173"/>
      <c r="UTO67" s="173"/>
      <c r="UTP67" s="173"/>
      <c r="UTQ67" s="173"/>
      <c r="UTR67" s="173"/>
      <c r="UTS67" s="173"/>
      <c r="UTT67" s="173"/>
      <c r="UTU67" s="173"/>
      <c r="UTV67" s="173"/>
      <c r="UTW67" s="173"/>
      <c r="UTX67" s="173"/>
      <c r="UTY67" s="173"/>
      <c r="UTZ67" s="173"/>
      <c r="UUA67" s="173"/>
      <c r="UUB67" s="173"/>
      <c r="UUC67" s="173"/>
      <c r="UUD67" s="173"/>
      <c r="UUE67" s="173"/>
      <c r="UUF67" s="173"/>
      <c r="UUG67" s="173"/>
      <c r="UUH67" s="173"/>
      <c r="UUI67" s="173"/>
      <c r="UUJ67" s="173"/>
      <c r="UUK67" s="173"/>
      <c r="UUL67" s="173"/>
      <c r="UUM67" s="173"/>
      <c r="UUN67" s="173"/>
      <c r="UUO67" s="173"/>
      <c r="UUP67" s="173"/>
      <c r="UUQ67" s="173"/>
      <c r="UUR67" s="173"/>
      <c r="UUS67" s="173"/>
      <c r="UUT67" s="173"/>
      <c r="UUU67" s="173"/>
      <c r="UUV67" s="173"/>
      <c r="UUW67" s="173"/>
      <c r="UUX67" s="173"/>
      <c r="UUY67" s="173"/>
      <c r="UUZ67" s="173"/>
      <c r="UVA67" s="173"/>
      <c r="UVB67" s="173"/>
      <c r="UVC67" s="173"/>
      <c r="UVD67" s="173"/>
      <c r="UVE67" s="173"/>
      <c r="UVF67" s="173"/>
      <c r="UVG67" s="173"/>
      <c r="UVH67" s="173"/>
      <c r="UVI67" s="173"/>
      <c r="UVJ67" s="173"/>
      <c r="UVK67" s="173"/>
      <c r="UVL67" s="173"/>
      <c r="UVM67" s="173"/>
      <c r="UVN67" s="173"/>
      <c r="UVO67" s="173"/>
      <c r="UVP67" s="173"/>
      <c r="UVQ67" s="173"/>
      <c r="UVR67" s="173"/>
      <c r="UVS67" s="173"/>
      <c r="UVT67" s="173"/>
      <c r="UVU67" s="173"/>
      <c r="UVV67" s="173"/>
      <c r="UVW67" s="173"/>
      <c r="UVX67" s="173"/>
      <c r="UVY67" s="173"/>
      <c r="UVZ67" s="173"/>
      <c r="UWA67" s="173"/>
      <c r="UWB67" s="173"/>
      <c r="UWC67" s="173"/>
      <c r="UWD67" s="173"/>
      <c r="UWE67" s="173"/>
      <c r="UWF67" s="173"/>
      <c r="UWG67" s="173"/>
      <c r="UWH67" s="173"/>
      <c r="UWI67" s="173"/>
      <c r="UWJ67" s="173"/>
      <c r="UWK67" s="173"/>
      <c r="UWL67" s="173"/>
      <c r="UWM67" s="173"/>
      <c r="UWN67" s="173"/>
      <c r="UWO67" s="173"/>
      <c r="UWP67" s="173"/>
      <c r="UWQ67" s="173"/>
      <c r="UWR67" s="173"/>
      <c r="UWS67" s="173"/>
      <c r="UWT67" s="173"/>
      <c r="UWU67" s="173"/>
      <c r="UWV67" s="173"/>
      <c r="UWW67" s="173"/>
      <c r="UWX67" s="173"/>
      <c r="UWY67" s="173"/>
      <c r="UWZ67" s="173"/>
      <c r="UXA67" s="173"/>
      <c r="UXB67" s="173"/>
      <c r="UXC67" s="173"/>
      <c r="UXD67" s="173"/>
      <c r="UXE67" s="173"/>
      <c r="UXF67" s="173"/>
      <c r="UXG67" s="173"/>
      <c r="UXH67" s="173"/>
      <c r="UXI67" s="173"/>
      <c r="UXJ67" s="173"/>
      <c r="UXK67" s="173"/>
      <c r="UXL67" s="173"/>
      <c r="UXM67" s="173"/>
      <c r="UXN67" s="173"/>
      <c r="UXO67" s="173"/>
      <c r="UXP67" s="173"/>
      <c r="UXQ67" s="173"/>
      <c r="UXR67" s="173"/>
      <c r="UXS67" s="173"/>
      <c r="UXT67" s="173"/>
      <c r="UXU67" s="173"/>
      <c r="UXV67" s="173"/>
      <c r="UXW67" s="173"/>
      <c r="UXX67" s="173"/>
      <c r="UXY67" s="173"/>
      <c r="UXZ67" s="173"/>
      <c r="UYA67" s="173"/>
      <c r="UYB67" s="173"/>
      <c r="UYC67" s="173"/>
      <c r="UYD67" s="173"/>
      <c r="UYE67" s="173"/>
      <c r="UYF67" s="173"/>
      <c r="UYG67" s="173"/>
      <c r="UYH67" s="173"/>
      <c r="UYI67" s="173"/>
      <c r="UYJ67" s="173"/>
      <c r="UYK67" s="173"/>
      <c r="UYL67" s="173"/>
      <c r="UYM67" s="173"/>
      <c r="UYN67" s="173"/>
      <c r="UYO67" s="173"/>
      <c r="UYP67" s="173"/>
      <c r="UYQ67" s="173"/>
      <c r="UYR67" s="173"/>
      <c r="UYS67" s="173"/>
      <c r="UYT67" s="173"/>
      <c r="UYU67" s="173"/>
      <c r="UYV67" s="173"/>
      <c r="UYW67" s="173"/>
      <c r="UYX67" s="173"/>
      <c r="UYY67" s="173"/>
      <c r="UYZ67" s="173"/>
      <c r="UZA67" s="173"/>
      <c r="UZB67" s="173"/>
      <c r="UZC67" s="173"/>
      <c r="UZD67" s="173"/>
      <c r="UZE67" s="173"/>
      <c r="UZF67" s="173"/>
      <c r="UZG67" s="173"/>
      <c r="UZH67" s="173"/>
      <c r="UZI67" s="173"/>
      <c r="UZJ67" s="173"/>
      <c r="UZK67" s="173"/>
      <c r="UZL67" s="173"/>
      <c r="UZM67" s="173"/>
      <c r="UZN67" s="173"/>
      <c r="UZO67" s="173"/>
      <c r="UZP67" s="173"/>
      <c r="UZQ67" s="173"/>
      <c r="UZR67" s="173"/>
      <c r="UZS67" s="173"/>
      <c r="UZT67" s="173"/>
      <c r="UZU67" s="173"/>
      <c r="UZV67" s="173"/>
      <c r="UZW67" s="173"/>
      <c r="UZX67" s="173"/>
      <c r="UZY67" s="173"/>
      <c r="UZZ67" s="173"/>
      <c r="VAA67" s="173"/>
      <c r="VAB67" s="173"/>
      <c r="VAC67" s="173"/>
      <c r="VAD67" s="173"/>
      <c r="VAE67" s="173"/>
      <c r="VAF67" s="173"/>
      <c r="VAG67" s="173"/>
      <c r="VAH67" s="173"/>
      <c r="VAI67" s="173"/>
      <c r="VAJ67" s="173"/>
      <c r="VAK67" s="173"/>
      <c r="VAL67" s="173"/>
      <c r="VAM67" s="173"/>
      <c r="VAN67" s="173"/>
      <c r="VAO67" s="173"/>
      <c r="VAP67" s="173"/>
      <c r="VAQ67" s="173"/>
      <c r="VAR67" s="173"/>
      <c r="VAS67" s="173"/>
      <c r="VAT67" s="173"/>
      <c r="VAU67" s="173"/>
      <c r="VAV67" s="173"/>
      <c r="VAW67" s="173"/>
      <c r="VAX67" s="173"/>
      <c r="VAY67" s="173"/>
      <c r="VAZ67" s="173"/>
      <c r="VBA67" s="173"/>
      <c r="VBB67" s="173"/>
      <c r="VBC67" s="173"/>
      <c r="VBD67" s="173"/>
      <c r="VBE67" s="173"/>
      <c r="VBF67" s="173"/>
      <c r="VBG67" s="173"/>
      <c r="VBH67" s="173"/>
      <c r="VBI67" s="173"/>
      <c r="VBJ67" s="173"/>
      <c r="VBK67" s="173"/>
      <c r="VBL67" s="173"/>
      <c r="VBM67" s="173"/>
      <c r="VBN67" s="173"/>
      <c r="VBO67" s="173"/>
      <c r="VBP67" s="173"/>
      <c r="VBQ67" s="173"/>
      <c r="VBR67" s="173"/>
      <c r="VBS67" s="173"/>
      <c r="VBT67" s="173"/>
      <c r="VBU67" s="173"/>
      <c r="VBV67" s="173"/>
      <c r="VBW67" s="173"/>
      <c r="VBX67" s="173"/>
      <c r="VBY67" s="173"/>
      <c r="VBZ67" s="173"/>
      <c r="VCA67" s="173"/>
      <c r="VCB67" s="173"/>
      <c r="VCC67" s="173"/>
      <c r="VCD67" s="173"/>
      <c r="VCE67" s="173"/>
      <c r="VCF67" s="173"/>
      <c r="VCG67" s="173"/>
      <c r="VCH67" s="173"/>
      <c r="VCI67" s="173"/>
      <c r="VCJ67" s="173"/>
      <c r="VCK67" s="173"/>
      <c r="VCL67" s="173"/>
      <c r="VCM67" s="173"/>
      <c r="VCN67" s="173"/>
      <c r="VCO67" s="173"/>
      <c r="VCP67" s="173"/>
      <c r="VCQ67" s="173"/>
      <c r="VCR67" s="173"/>
      <c r="VCS67" s="173"/>
      <c r="VCT67" s="173"/>
      <c r="VCU67" s="173"/>
      <c r="VCV67" s="173"/>
      <c r="VCW67" s="173"/>
      <c r="VCX67" s="173"/>
      <c r="VCY67" s="173"/>
      <c r="VCZ67" s="173"/>
      <c r="VDA67" s="173"/>
      <c r="VDB67" s="173"/>
      <c r="VDC67" s="173"/>
      <c r="VDD67" s="173"/>
      <c r="VDE67" s="173"/>
      <c r="VDF67" s="173"/>
      <c r="VDG67" s="173"/>
      <c r="VDH67" s="173"/>
      <c r="VDI67" s="173"/>
      <c r="VDJ67" s="173"/>
      <c r="VDK67" s="173"/>
      <c r="VDL67" s="173"/>
      <c r="VDM67" s="173"/>
      <c r="VDN67" s="173"/>
      <c r="VDO67" s="173"/>
      <c r="VDP67" s="173"/>
      <c r="VDQ67" s="173"/>
      <c r="VDR67" s="173"/>
      <c r="VDS67" s="173"/>
      <c r="VDT67" s="173"/>
      <c r="VDU67" s="173"/>
      <c r="VDV67" s="173"/>
      <c r="VDW67" s="173"/>
      <c r="VDX67" s="173"/>
      <c r="VDY67" s="173"/>
      <c r="VDZ67" s="173"/>
      <c r="VEA67" s="173"/>
      <c r="VEB67" s="173"/>
      <c r="VEC67" s="173"/>
      <c r="VED67" s="173"/>
      <c r="VEE67" s="173"/>
      <c r="VEF67" s="173"/>
      <c r="VEG67" s="173"/>
      <c r="VEH67" s="173"/>
      <c r="VEI67" s="173"/>
      <c r="VEJ67" s="173"/>
      <c r="VEK67" s="173"/>
      <c r="VEL67" s="173"/>
      <c r="VEM67" s="173"/>
      <c r="VEN67" s="173"/>
      <c r="VEO67" s="173"/>
      <c r="VEP67" s="173"/>
      <c r="VEQ67" s="173"/>
      <c r="VER67" s="173"/>
      <c r="VES67" s="173"/>
      <c r="VET67" s="173"/>
      <c r="VEU67" s="173"/>
      <c r="VEV67" s="173"/>
      <c r="VEW67" s="173"/>
      <c r="VEX67" s="173"/>
      <c r="VEY67" s="173"/>
      <c r="VEZ67" s="173"/>
      <c r="VFA67" s="173"/>
      <c r="VFB67" s="173"/>
      <c r="VFC67" s="173"/>
      <c r="VFD67" s="173"/>
      <c r="VFE67" s="173"/>
      <c r="VFF67" s="173"/>
      <c r="VFG67" s="173"/>
      <c r="VFH67" s="173"/>
      <c r="VFI67" s="173"/>
      <c r="VFJ67" s="173"/>
      <c r="VFK67" s="173"/>
      <c r="VFL67" s="173"/>
      <c r="VFM67" s="173"/>
      <c r="VFN67" s="173"/>
      <c r="VFO67" s="173"/>
      <c r="VFP67" s="173"/>
      <c r="VFQ67" s="173"/>
      <c r="VFR67" s="173"/>
      <c r="VFS67" s="173"/>
      <c r="VFT67" s="173"/>
      <c r="VFU67" s="173"/>
      <c r="VFV67" s="173"/>
      <c r="VFW67" s="173"/>
      <c r="VFX67" s="173"/>
      <c r="VFY67" s="173"/>
      <c r="VFZ67" s="173"/>
      <c r="VGA67" s="173"/>
      <c r="VGB67" s="173"/>
      <c r="VGC67" s="173"/>
      <c r="VGD67" s="173"/>
      <c r="VGE67" s="173"/>
      <c r="VGF67" s="173"/>
      <c r="VGG67" s="173"/>
      <c r="VGH67" s="173"/>
      <c r="VGI67" s="173"/>
      <c r="VGJ67" s="173"/>
      <c r="VGK67" s="173"/>
      <c r="VGL67" s="173"/>
      <c r="VGM67" s="173"/>
      <c r="VGN67" s="173"/>
      <c r="VGO67" s="173"/>
      <c r="VGP67" s="173"/>
      <c r="VGQ67" s="173"/>
      <c r="VGR67" s="173"/>
      <c r="VGS67" s="173"/>
      <c r="VGT67" s="173"/>
      <c r="VGU67" s="173"/>
      <c r="VGV67" s="173"/>
      <c r="VGW67" s="173"/>
      <c r="VGX67" s="173"/>
      <c r="VGY67" s="173"/>
      <c r="VGZ67" s="173"/>
      <c r="VHA67" s="173"/>
      <c r="VHB67" s="173"/>
      <c r="VHC67" s="173"/>
      <c r="VHD67" s="173"/>
      <c r="VHE67" s="173"/>
      <c r="VHF67" s="173"/>
      <c r="VHG67" s="173"/>
      <c r="VHH67" s="173"/>
      <c r="VHI67" s="173"/>
      <c r="VHJ67" s="173"/>
      <c r="VHK67" s="173"/>
      <c r="VHL67" s="173"/>
      <c r="VHM67" s="173"/>
      <c r="VHN67" s="173"/>
      <c r="VHO67" s="173"/>
      <c r="VHP67" s="173"/>
      <c r="VHQ67" s="173"/>
      <c r="VHR67" s="173"/>
      <c r="VHS67" s="173"/>
      <c r="VHT67" s="173"/>
      <c r="VHU67" s="173"/>
      <c r="VHV67" s="173"/>
      <c r="VHW67" s="173"/>
      <c r="VHX67" s="173"/>
      <c r="VHY67" s="173"/>
      <c r="VHZ67" s="173"/>
      <c r="VIA67" s="173"/>
      <c r="VIB67" s="173"/>
      <c r="VIC67" s="173"/>
      <c r="VID67" s="173"/>
      <c r="VIE67" s="173"/>
      <c r="VIF67" s="173"/>
      <c r="VIG67" s="173"/>
      <c r="VIH67" s="173"/>
      <c r="VII67" s="173"/>
      <c r="VIJ67" s="173"/>
      <c r="VIK67" s="173"/>
      <c r="VIL67" s="173"/>
      <c r="VIM67" s="173"/>
      <c r="VIN67" s="173"/>
      <c r="VIO67" s="173"/>
      <c r="VIP67" s="173"/>
      <c r="VIQ67" s="173"/>
      <c r="VIR67" s="173"/>
      <c r="VIS67" s="173"/>
      <c r="VIT67" s="173"/>
      <c r="VIU67" s="173"/>
      <c r="VIV67" s="173"/>
      <c r="VIW67" s="173"/>
      <c r="VIX67" s="173"/>
      <c r="VIY67" s="173"/>
      <c r="VIZ67" s="173"/>
      <c r="VJA67" s="173"/>
      <c r="VJB67" s="173"/>
      <c r="VJC67" s="173"/>
      <c r="VJD67" s="173"/>
      <c r="VJE67" s="173"/>
      <c r="VJF67" s="173"/>
      <c r="VJG67" s="173"/>
      <c r="VJH67" s="173"/>
      <c r="VJI67" s="173"/>
      <c r="VJJ67" s="173"/>
      <c r="VJK67" s="173"/>
      <c r="VJL67" s="173"/>
      <c r="VJM67" s="173"/>
      <c r="VJN67" s="173"/>
      <c r="VJO67" s="173"/>
      <c r="VJP67" s="173"/>
      <c r="VJQ67" s="173"/>
      <c r="VJR67" s="173"/>
      <c r="VJS67" s="173"/>
      <c r="VJT67" s="173"/>
      <c r="VJU67" s="173"/>
      <c r="VJV67" s="173"/>
      <c r="VJW67" s="173"/>
      <c r="VJX67" s="173"/>
      <c r="VJY67" s="173"/>
      <c r="VJZ67" s="173"/>
      <c r="VKA67" s="173"/>
      <c r="VKB67" s="173"/>
      <c r="VKC67" s="173"/>
      <c r="VKD67" s="173"/>
      <c r="VKE67" s="173"/>
      <c r="VKF67" s="173"/>
      <c r="VKG67" s="173"/>
      <c r="VKH67" s="173"/>
      <c r="VKI67" s="173"/>
      <c r="VKJ67" s="173"/>
      <c r="VKK67" s="173"/>
      <c r="VKL67" s="173"/>
      <c r="VKM67" s="173"/>
      <c r="VKN67" s="173"/>
      <c r="VKO67" s="173"/>
      <c r="VKP67" s="173"/>
      <c r="VKQ67" s="173"/>
      <c r="VKR67" s="173"/>
      <c r="VKS67" s="173"/>
      <c r="VKT67" s="173"/>
      <c r="VKU67" s="173"/>
      <c r="VKV67" s="173"/>
      <c r="VKW67" s="173"/>
      <c r="VKX67" s="173"/>
      <c r="VKY67" s="173"/>
      <c r="VKZ67" s="173"/>
      <c r="VLA67" s="173"/>
      <c r="VLB67" s="173"/>
      <c r="VLC67" s="173"/>
      <c r="VLD67" s="173"/>
      <c r="VLE67" s="173"/>
      <c r="VLF67" s="173"/>
      <c r="VLG67" s="173"/>
      <c r="VLH67" s="173"/>
      <c r="VLI67" s="173"/>
      <c r="VLJ67" s="173"/>
      <c r="VLK67" s="173"/>
      <c r="VLL67" s="173"/>
      <c r="VLM67" s="173"/>
      <c r="VLN67" s="173"/>
      <c r="VLO67" s="173"/>
      <c r="VLP67" s="173"/>
      <c r="VLQ67" s="173"/>
      <c r="VLR67" s="173"/>
      <c r="VLS67" s="173"/>
      <c r="VLT67" s="173"/>
      <c r="VLU67" s="173"/>
      <c r="VLV67" s="173"/>
      <c r="VLW67" s="173"/>
      <c r="VLX67" s="173"/>
      <c r="VLY67" s="173"/>
      <c r="VLZ67" s="173"/>
      <c r="VMA67" s="173"/>
      <c r="VMB67" s="173"/>
      <c r="VMC67" s="173"/>
      <c r="VMD67" s="173"/>
      <c r="VME67" s="173"/>
      <c r="VMF67" s="173"/>
      <c r="VMG67" s="173"/>
      <c r="VMH67" s="173"/>
      <c r="VMI67" s="173"/>
      <c r="VMJ67" s="173"/>
      <c r="VMK67" s="173"/>
      <c r="VML67" s="173"/>
      <c r="VMM67" s="173"/>
      <c r="VMN67" s="173"/>
      <c r="VMO67" s="173"/>
      <c r="VMP67" s="173"/>
      <c r="VMQ67" s="173"/>
      <c r="VMR67" s="173"/>
      <c r="VMS67" s="173"/>
      <c r="VMT67" s="173"/>
      <c r="VMU67" s="173"/>
      <c r="VMV67" s="173"/>
      <c r="VMW67" s="173"/>
      <c r="VMX67" s="173"/>
      <c r="VMY67" s="173"/>
      <c r="VMZ67" s="173"/>
      <c r="VNA67" s="173"/>
      <c r="VNB67" s="173"/>
      <c r="VNC67" s="173"/>
      <c r="VND67" s="173"/>
      <c r="VNE67" s="173"/>
      <c r="VNF67" s="173"/>
      <c r="VNG67" s="173"/>
      <c r="VNH67" s="173"/>
      <c r="VNI67" s="173"/>
      <c r="VNJ67" s="173"/>
      <c r="VNK67" s="173"/>
      <c r="VNL67" s="173"/>
      <c r="VNM67" s="173"/>
      <c r="VNN67" s="173"/>
      <c r="VNO67" s="173"/>
      <c r="VNP67" s="173"/>
      <c r="VNQ67" s="173"/>
      <c r="VNR67" s="173"/>
      <c r="VNS67" s="173"/>
      <c r="VNT67" s="173"/>
      <c r="VNU67" s="173"/>
      <c r="VNV67" s="173"/>
      <c r="VNW67" s="173"/>
      <c r="VNX67" s="173"/>
      <c r="VNY67" s="173"/>
      <c r="VNZ67" s="173"/>
      <c r="VOA67" s="173"/>
      <c r="VOB67" s="173"/>
      <c r="VOC67" s="173"/>
      <c r="VOD67" s="173"/>
      <c r="VOE67" s="173"/>
      <c r="VOF67" s="173"/>
      <c r="VOG67" s="173"/>
      <c r="VOH67" s="173"/>
      <c r="VOI67" s="173"/>
      <c r="VOJ67" s="173"/>
      <c r="VOK67" s="173"/>
      <c r="VOL67" s="173"/>
      <c r="VOM67" s="173"/>
      <c r="VON67" s="173"/>
      <c r="VOO67" s="173"/>
      <c r="VOP67" s="173"/>
      <c r="VOQ67" s="173"/>
      <c r="VOR67" s="173"/>
      <c r="VOS67" s="173"/>
      <c r="VOT67" s="173"/>
      <c r="VOU67" s="173"/>
      <c r="VOV67" s="173"/>
      <c r="VOW67" s="173"/>
      <c r="VOX67" s="173"/>
      <c r="VOY67" s="173"/>
      <c r="VOZ67" s="173"/>
      <c r="VPA67" s="173"/>
      <c r="VPB67" s="173"/>
      <c r="VPC67" s="173"/>
      <c r="VPD67" s="173"/>
      <c r="VPE67" s="173"/>
      <c r="VPF67" s="173"/>
      <c r="VPG67" s="173"/>
      <c r="VPH67" s="173"/>
      <c r="VPI67" s="173"/>
      <c r="VPJ67" s="173"/>
      <c r="VPK67" s="173"/>
      <c r="VPL67" s="173"/>
      <c r="VPM67" s="173"/>
      <c r="VPN67" s="173"/>
      <c r="VPO67" s="173"/>
      <c r="VPP67" s="173"/>
      <c r="VPQ67" s="173"/>
      <c r="VPR67" s="173"/>
      <c r="VPS67" s="173"/>
      <c r="VPT67" s="173"/>
      <c r="VPU67" s="173"/>
      <c r="VPV67" s="173"/>
      <c r="VPW67" s="173"/>
      <c r="VPX67" s="173"/>
      <c r="VPY67" s="173"/>
      <c r="VPZ67" s="173"/>
      <c r="VQA67" s="173"/>
      <c r="VQB67" s="173"/>
      <c r="VQC67" s="173"/>
      <c r="VQD67" s="173"/>
      <c r="VQE67" s="173"/>
      <c r="VQF67" s="173"/>
      <c r="VQG67" s="173"/>
      <c r="VQH67" s="173"/>
      <c r="VQI67" s="173"/>
      <c r="VQJ67" s="173"/>
      <c r="VQK67" s="173"/>
      <c r="VQL67" s="173"/>
      <c r="VQM67" s="173"/>
      <c r="VQN67" s="173"/>
      <c r="VQO67" s="173"/>
      <c r="VQP67" s="173"/>
      <c r="VQQ67" s="173"/>
      <c r="VQR67" s="173"/>
      <c r="VQS67" s="173"/>
      <c r="VQT67" s="173"/>
      <c r="VQU67" s="173"/>
      <c r="VQV67" s="173"/>
      <c r="VQW67" s="173"/>
      <c r="VQX67" s="173"/>
      <c r="VQY67" s="173"/>
      <c r="VQZ67" s="173"/>
      <c r="VRA67" s="173"/>
      <c r="VRB67" s="173"/>
      <c r="VRC67" s="173"/>
      <c r="VRD67" s="173"/>
      <c r="VRE67" s="173"/>
      <c r="VRF67" s="173"/>
      <c r="VRG67" s="173"/>
      <c r="VRH67" s="173"/>
      <c r="VRI67" s="173"/>
      <c r="VRJ67" s="173"/>
      <c r="VRK67" s="173"/>
      <c r="VRL67" s="173"/>
      <c r="VRM67" s="173"/>
      <c r="VRN67" s="173"/>
      <c r="VRO67" s="173"/>
      <c r="VRP67" s="173"/>
      <c r="VRQ67" s="173"/>
      <c r="VRR67" s="173"/>
      <c r="VRS67" s="173"/>
      <c r="VRT67" s="173"/>
      <c r="VRU67" s="173"/>
      <c r="VRV67" s="173"/>
      <c r="VRW67" s="173"/>
      <c r="VRX67" s="173"/>
      <c r="VRY67" s="173"/>
      <c r="VRZ67" s="173"/>
      <c r="VSA67" s="173"/>
      <c r="VSB67" s="173"/>
      <c r="VSC67" s="173"/>
      <c r="VSD67" s="173"/>
      <c r="VSE67" s="173"/>
      <c r="VSF67" s="173"/>
      <c r="VSG67" s="173"/>
      <c r="VSH67" s="173"/>
      <c r="VSI67" s="173"/>
      <c r="VSJ67" s="173"/>
      <c r="VSK67" s="173"/>
      <c r="VSL67" s="173"/>
      <c r="VSM67" s="173"/>
      <c r="VSN67" s="173"/>
      <c r="VSO67" s="173"/>
      <c r="VSP67" s="173"/>
      <c r="VSQ67" s="173"/>
      <c r="VSR67" s="173"/>
      <c r="VSS67" s="173"/>
      <c r="VST67" s="173"/>
      <c r="VSU67" s="173"/>
      <c r="VSV67" s="173"/>
      <c r="VSW67" s="173"/>
      <c r="VSX67" s="173"/>
      <c r="VSY67" s="173"/>
      <c r="VSZ67" s="173"/>
      <c r="VTA67" s="173"/>
      <c r="VTB67" s="173"/>
      <c r="VTC67" s="173"/>
      <c r="VTD67" s="173"/>
      <c r="VTE67" s="173"/>
      <c r="VTF67" s="173"/>
      <c r="VTG67" s="173"/>
      <c r="VTH67" s="173"/>
      <c r="VTI67" s="173"/>
      <c r="VTJ67" s="173"/>
      <c r="VTK67" s="173"/>
      <c r="VTL67" s="173"/>
      <c r="VTM67" s="173"/>
      <c r="VTN67" s="173"/>
      <c r="VTO67" s="173"/>
      <c r="VTP67" s="173"/>
      <c r="VTQ67" s="173"/>
      <c r="VTR67" s="173"/>
      <c r="VTS67" s="173"/>
      <c r="VTT67" s="173"/>
      <c r="VTU67" s="173"/>
      <c r="VTV67" s="173"/>
      <c r="VTW67" s="173"/>
      <c r="VTX67" s="173"/>
      <c r="VTY67" s="173"/>
      <c r="VTZ67" s="173"/>
      <c r="VUA67" s="173"/>
      <c r="VUB67" s="173"/>
      <c r="VUC67" s="173"/>
      <c r="VUD67" s="173"/>
      <c r="VUE67" s="173"/>
      <c r="VUF67" s="173"/>
      <c r="VUG67" s="173"/>
      <c r="VUH67" s="173"/>
      <c r="VUI67" s="173"/>
      <c r="VUJ67" s="173"/>
      <c r="VUK67" s="173"/>
      <c r="VUL67" s="173"/>
      <c r="VUM67" s="173"/>
      <c r="VUN67" s="173"/>
      <c r="VUO67" s="173"/>
      <c r="VUP67" s="173"/>
      <c r="VUQ67" s="173"/>
      <c r="VUR67" s="173"/>
      <c r="VUS67" s="173"/>
      <c r="VUT67" s="173"/>
      <c r="VUU67" s="173"/>
      <c r="VUV67" s="173"/>
      <c r="VUW67" s="173"/>
      <c r="VUX67" s="173"/>
      <c r="VUY67" s="173"/>
      <c r="VUZ67" s="173"/>
      <c r="VVA67" s="173"/>
      <c r="VVB67" s="173"/>
      <c r="VVC67" s="173"/>
      <c r="VVD67" s="173"/>
      <c r="VVE67" s="173"/>
      <c r="VVF67" s="173"/>
      <c r="VVG67" s="173"/>
      <c r="VVH67" s="173"/>
      <c r="VVI67" s="173"/>
      <c r="VVJ67" s="173"/>
      <c r="VVK67" s="173"/>
      <c r="VVL67" s="173"/>
      <c r="VVM67" s="173"/>
      <c r="VVN67" s="173"/>
      <c r="VVO67" s="173"/>
      <c r="VVP67" s="173"/>
      <c r="VVQ67" s="173"/>
      <c r="VVR67" s="173"/>
      <c r="VVS67" s="173"/>
      <c r="VVT67" s="173"/>
      <c r="VVU67" s="173"/>
      <c r="VVV67" s="173"/>
      <c r="VVW67" s="173"/>
      <c r="VVX67" s="173"/>
      <c r="VVY67" s="173"/>
      <c r="VVZ67" s="173"/>
      <c r="VWA67" s="173"/>
      <c r="VWB67" s="173"/>
      <c r="VWC67" s="173"/>
      <c r="VWD67" s="173"/>
      <c r="VWE67" s="173"/>
      <c r="VWF67" s="173"/>
      <c r="VWG67" s="173"/>
      <c r="VWH67" s="173"/>
      <c r="VWI67" s="173"/>
      <c r="VWJ67" s="173"/>
      <c r="VWK67" s="173"/>
      <c r="VWL67" s="173"/>
      <c r="VWM67" s="173"/>
      <c r="VWN67" s="173"/>
      <c r="VWO67" s="173"/>
      <c r="VWP67" s="173"/>
      <c r="VWQ67" s="173"/>
      <c r="VWR67" s="173"/>
      <c r="VWS67" s="173"/>
      <c r="VWT67" s="173"/>
      <c r="VWU67" s="173"/>
      <c r="VWV67" s="173"/>
      <c r="VWW67" s="173"/>
      <c r="VWX67" s="173"/>
      <c r="VWY67" s="173"/>
      <c r="VWZ67" s="173"/>
      <c r="VXA67" s="173"/>
      <c r="VXB67" s="173"/>
      <c r="VXC67" s="173"/>
      <c r="VXD67" s="173"/>
      <c r="VXE67" s="173"/>
      <c r="VXF67" s="173"/>
      <c r="VXG67" s="173"/>
      <c r="VXH67" s="173"/>
      <c r="VXI67" s="173"/>
      <c r="VXJ67" s="173"/>
      <c r="VXK67" s="173"/>
      <c r="VXL67" s="173"/>
      <c r="VXM67" s="173"/>
      <c r="VXN67" s="173"/>
      <c r="VXO67" s="173"/>
      <c r="VXP67" s="173"/>
      <c r="VXQ67" s="173"/>
      <c r="VXR67" s="173"/>
      <c r="VXS67" s="173"/>
      <c r="VXT67" s="173"/>
      <c r="VXU67" s="173"/>
      <c r="VXV67" s="173"/>
      <c r="VXW67" s="173"/>
      <c r="VXX67" s="173"/>
      <c r="VXY67" s="173"/>
      <c r="VXZ67" s="173"/>
      <c r="VYA67" s="173"/>
      <c r="VYB67" s="173"/>
      <c r="VYC67" s="173"/>
      <c r="VYD67" s="173"/>
      <c r="VYE67" s="173"/>
      <c r="VYF67" s="173"/>
      <c r="VYG67" s="173"/>
      <c r="VYH67" s="173"/>
      <c r="VYI67" s="173"/>
      <c r="VYJ67" s="173"/>
      <c r="VYK67" s="173"/>
      <c r="VYL67" s="173"/>
      <c r="VYM67" s="173"/>
      <c r="VYN67" s="173"/>
      <c r="VYO67" s="173"/>
      <c r="VYP67" s="173"/>
      <c r="VYQ67" s="173"/>
      <c r="VYR67" s="173"/>
      <c r="VYS67" s="173"/>
      <c r="VYT67" s="173"/>
      <c r="VYU67" s="173"/>
      <c r="VYV67" s="173"/>
      <c r="VYW67" s="173"/>
      <c r="VYX67" s="173"/>
      <c r="VYY67" s="173"/>
      <c r="VYZ67" s="173"/>
      <c r="VZA67" s="173"/>
      <c r="VZB67" s="173"/>
      <c r="VZC67" s="173"/>
      <c r="VZD67" s="173"/>
      <c r="VZE67" s="173"/>
      <c r="VZF67" s="173"/>
      <c r="VZG67" s="173"/>
      <c r="VZH67" s="173"/>
      <c r="VZI67" s="173"/>
      <c r="VZJ67" s="173"/>
      <c r="VZK67" s="173"/>
      <c r="VZL67" s="173"/>
      <c r="VZM67" s="173"/>
      <c r="VZN67" s="173"/>
      <c r="VZO67" s="173"/>
      <c r="VZP67" s="173"/>
      <c r="VZQ67" s="173"/>
      <c r="VZR67" s="173"/>
      <c r="VZS67" s="173"/>
      <c r="VZT67" s="173"/>
      <c r="VZU67" s="173"/>
      <c r="VZV67" s="173"/>
      <c r="VZW67" s="173"/>
      <c r="VZX67" s="173"/>
      <c r="VZY67" s="173"/>
      <c r="VZZ67" s="173"/>
      <c r="WAA67" s="173"/>
      <c r="WAB67" s="173"/>
      <c r="WAC67" s="173"/>
      <c r="WAD67" s="173"/>
      <c r="WAE67" s="173"/>
      <c r="WAF67" s="173"/>
      <c r="WAG67" s="173"/>
      <c r="WAH67" s="173"/>
      <c r="WAI67" s="173"/>
      <c r="WAJ67" s="173"/>
      <c r="WAK67" s="173"/>
      <c r="WAL67" s="173"/>
      <c r="WAM67" s="173"/>
      <c r="WAN67" s="173"/>
      <c r="WAO67" s="173"/>
      <c r="WAP67" s="173"/>
      <c r="WAQ67" s="173"/>
      <c r="WAR67" s="173"/>
      <c r="WAS67" s="173"/>
      <c r="WAT67" s="173"/>
      <c r="WAU67" s="173"/>
      <c r="WAV67" s="173"/>
      <c r="WAW67" s="173"/>
      <c r="WAX67" s="173"/>
      <c r="WAY67" s="173"/>
      <c r="WAZ67" s="173"/>
      <c r="WBA67" s="173"/>
      <c r="WBB67" s="173"/>
      <c r="WBC67" s="173"/>
      <c r="WBD67" s="173"/>
      <c r="WBE67" s="173"/>
      <c r="WBF67" s="173"/>
      <c r="WBG67" s="173"/>
      <c r="WBH67" s="173"/>
      <c r="WBI67" s="173"/>
      <c r="WBJ67" s="173"/>
      <c r="WBK67" s="173"/>
      <c r="WBL67" s="173"/>
      <c r="WBM67" s="173"/>
      <c r="WBN67" s="173"/>
      <c r="WBO67" s="173"/>
      <c r="WBP67" s="173"/>
      <c r="WBQ67" s="173"/>
      <c r="WBR67" s="173"/>
      <c r="WBS67" s="173"/>
      <c r="WBT67" s="173"/>
      <c r="WBU67" s="173"/>
      <c r="WBV67" s="173"/>
      <c r="WBW67" s="173"/>
      <c r="WBX67" s="173"/>
      <c r="WBY67" s="173"/>
      <c r="WBZ67" s="173"/>
      <c r="WCA67" s="173"/>
      <c r="WCB67" s="173"/>
      <c r="WCC67" s="173"/>
      <c r="WCD67" s="173"/>
      <c r="WCE67" s="173"/>
      <c r="WCF67" s="173"/>
      <c r="WCG67" s="173"/>
      <c r="WCH67" s="173"/>
      <c r="WCI67" s="173"/>
      <c r="WCJ67" s="173"/>
      <c r="WCK67" s="173"/>
      <c r="WCL67" s="173"/>
      <c r="WCM67" s="173"/>
      <c r="WCN67" s="173"/>
      <c r="WCO67" s="173"/>
      <c r="WCP67" s="173"/>
      <c r="WCQ67" s="173"/>
      <c r="WCR67" s="173"/>
      <c r="WCS67" s="173"/>
      <c r="WCT67" s="173"/>
      <c r="WCU67" s="173"/>
      <c r="WCV67" s="173"/>
      <c r="WCW67" s="173"/>
      <c r="WCX67" s="173"/>
      <c r="WCY67" s="173"/>
      <c r="WCZ67" s="173"/>
      <c r="WDA67" s="173"/>
      <c r="WDB67" s="173"/>
      <c r="WDC67" s="173"/>
      <c r="WDD67" s="173"/>
      <c r="WDE67" s="173"/>
      <c r="WDF67" s="173"/>
      <c r="WDG67" s="173"/>
      <c r="WDH67" s="173"/>
      <c r="WDI67" s="173"/>
      <c r="WDJ67" s="173"/>
      <c r="WDK67" s="173"/>
      <c r="WDL67" s="173"/>
      <c r="WDM67" s="173"/>
      <c r="WDN67" s="173"/>
      <c r="WDO67" s="173"/>
      <c r="WDP67" s="173"/>
      <c r="WDQ67" s="173"/>
      <c r="WDR67" s="173"/>
      <c r="WDS67" s="173"/>
      <c r="WDT67" s="173"/>
      <c r="WDU67" s="173"/>
      <c r="WDV67" s="173"/>
      <c r="WDW67" s="173"/>
      <c r="WDX67" s="173"/>
      <c r="WDY67" s="173"/>
      <c r="WDZ67" s="173"/>
      <c r="WEA67" s="173"/>
      <c r="WEB67" s="173"/>
      <c r="WEC67" s="173"/>
      <c r="WED67" s="173"/>
      <c r="WEE67" s="173"/>
      <c r="WEF67" s="173"/>
      <c r="WEG67" s="173"/>
      <c r="WEH67" s="173"/>
      <c r="WEI67" s="173"/>
      <c r="WEJ67" s="173"/>
      <c r="WEK67" s="173"/>
      <c r="WEL67" s="173"/>
      <c r="WEM67" s="173"/>
      <c r="WEN67" s="173"/>
      <c r="WEO67" s="173"/>
      <c r="WEP67" s="173"/>
      <c r="WEQ67" s="173"/>
      <c r="WER67" s="173"/>
      <c r="WES67" s="173"/>
      <c r="WET67" s="173"/>
      <c r="WEU67" s="173"/>
      <c r="WEV67" s="173"/>
      <c r="WEW67" s="173"/>
      <c r="WEX67" s="173"/>
      <c r="WEY67" s="173"/>
      <c r="WEZ67" s="173"/>
      <c r="WFA67" s="173"/>
      <c r="WFB67" s="173"/>
      <c r="WFC67" s="173"/>
      <c r="WFD67" s="173"/>
      <c r="WFE67" s="173"/>
      <c r="WFF67" s="173"/>
      <c r="WFG67" s="173"/>
      <c r="WFH67" s="173"/>
      <c r="WFI67" s="173"/>
      <c r="WFJ67" s="173"/>
      <c r="WFK67" s="173"/>
      <c r="WFL67" s="173"/>
      <c r="WFM67" s="173"/>
      <c r="WFN67" s="173"/>
      <c r="WFO67" s="173"/>
      <c r="WFP67" s="173"/>
      <c r="WFQ67" s="173"/>
      <c r="WFR67" s="173"/>
      <c r="WFS67" s="173"/>
      <c r="WFT67" s="173"/>
      <c r="WFU67" s="173"/>
      <c r="WFV67" s="173"/>
      <c r="WFW67" s="173"/>
      <c r="WFX67" s="173"/>
      <c r="WFY67" s="173"/>
      <c r="WFZ67" s="173"/>
      <c r="WGA67" s="173"/>
      <c r="WGB67" s="173"/>
      <c r="WGC67" s="173"/>
      <c r="WGD67" s="173"/>
      <c r="WGE67" s="173"/>
      <c r="WGF67" s="173"/>
      <c r="WGG67" s="173"/>
      <c r="WGH67" s="173"/>
      <c r="WGI67" s="173"/>
      <c r="WGJ67" s="173"/>
      <c r="WGK67" s="173"/>
      <c r="WGL67" s="173"/>
      <c r="WGM67" s="173"/>
      <c r="WGN67" s="173"/>
      <c r="WGO67" s="173"/>
      <c r="WGP67" s="173"/>
      <c r="WGQ67" s="173"/>
      <c r="WGR67" s="173"/>
      <c r="WGS67" s="173"/>
      <c r="WGT67" s="173"/>
      <c r="WGU67" s="173"/>
      <c r="WGV67" s="173"/>
      <c r="WGW67" s="173"/>
      <c r="WGX67" s="173"/>
      <c r="WGY67" s="173"/>
      <c r="WGZ67" s="173"/>
      <c r="WHA67" s="173"/>
      <c r="WHB67" s="173"/>
      <c r="WHC67" s="173"/>
      <c r="WHD67" s="173"/>
      <c r="WHE67" s="173"/>
      <c r="WHF67" s="173"/>
      <c r="WHG67" s="173"/>
      <c r="WHH67" s="173"/>
      <c r="WHI67" s="173"/>
      <c r="WHJ67" s="173"/>
      <c r="WHK67" s="173"/>
      <c r="WHL67" s="173"/>
      <c r="WHM67" s="173"/>
      <c r="WHN67" s="173"/>
      <c r="WHO67" s="173"/>
      <c r="WHP67" s="173"/>
      <c r="WHQ67" s="173"/>
      <c r="WHR67" s="173"/>
      <c r="WHS67" s="173"/>
      <c r="WHT67" s="173"/>
      <c r="WHU67" s="173"/>
      <c r="WHV67" s="173"/>
      <c r="WHW67" s="173"/>
      <c r="WHX67" s="173"/>
      <c r="WHY67" s="173"/>
      <c r="WHZ67" s="173"/>
      <c r="WIA67" s="173"/>
      <c r="WIB67" s="173"/>
      <c r="WIC67" s="173"/>
      <c r="WID67" s="173"/>
      <c r="WIE67" s="173"/>
      <c r="WIF67" s="173"/>
      <c r="WIG67" s="173"/>
      <c r="WIH67" s="173"/>
      <c r="WII67" s="173"/>
      <c r="WIJ67" s="173"/>
      <c r="WIK67" s="173"/>
      <c r="WIL67" s="173"/>
      <c r="WIM67" s="173"/>
      <c r="WIN67" s="173"/>
      <c r="WIO67" s="173"/>
      <c r="WIP67" s="173"/>
      <c r="WIQ67" s="173"/>
      <c r="WIR67" s="173"/>
      <c r="WIS67" s="173"/>
      <c r="WIT67" s="173"/>
      <c r="WIU67" s="173"/>
      <c r="WIV67" s="173"/>
      <c r="WIW67" s="173"/>
      <c r="WIX67" s="173"/>
      <c r="WIY67" s="173"/>
      <c r="WIZ67" s="173"/>
      <c r="WJA67" s="173"/>
      <c r="WJB67" s="173"/>
      <c r="WJC67" s="173"/>
      <c r="WJD67" s="173"/>
      <c r="WJE67" s="173"/>
      <c r="WJF67" s="173"/>
      <c r="WJG67" s="173"/>
      <c r="WJH67" s="173"/>
      <c r="WJI67" s="173"/>
      <c r="WJJ67" s="173"/>
      <c r="WJK67" s="173"/>
      <c r="WJL67" s="173"/>
      <c r="WJM67" s="173"/>
      <c r="WJN67" s="173"/>
      <c r="WJO67" s="173"/>
      <c r="WJP67" s="173"/>
      <c r="WJQ67" s="173"/>
      <c r="WJR67" s="173"/>
      <c r="WJS67" s="173"/>
      <c r="WJT67" s="173"/>
      <c r="WJU67" s="173"/>
      <c r="WJV67" s="173"/>
      <c r="WJW67" s="173"/>
      <c r="WJX67" s="173"/>
      <c r="WJY67" s="173"/>
      <c r="WJZ67" s="173"/>
      <c r="WKA67" s="173"/>
      <c r="WKB67" s="173"/>
      <c r="WKC67" s="173"/>
      <c r="WKD67" s="173"/>
      <c r="WKE67" s="173"/>
      <c r="WKF67" s="173"/>
      <c r="WKG67" s="173"/>
      <c r="WKH67" s="173"/>
      <c r="WKI67" s="173"/>
      <c r="WKJ67" s="173"/>
      <c r="WKK67" s="173"/>
      <c r="WKL67" s="173"/>
      <c r="WKM67" s="173"/>
      <c r="WKN67" s="173"/>
      <c r="WKO67" s="173"/>
      <c r="WKP67" s="173"/>
      <c r="WKQ67" s="173"/>
      <c r="WKR67" s="173"/>
      <c r="WKS67" s="173"/>
      <c r="WKT67" s="173"/>
      <c r="WKU67" s="173"/>
      <c r="WKV67" s="173"/>
      <c r="WKW67" s="173"/>
      <c r="WKX67" s="173"/>
      <c r="WKY67" s="173"/>
      <c r="WKZ67" s="173"/>
      <c r="WLA67" s="173"/>
      <c r="WLB67" s="173"/>
      <c r="WLC67" s="173"/>
      <c r="WLD67" s="173"/>
      <c r="WLE67" s="173"/>
      <c r="WLF67" s="173"/>
      <c r="WLG67" s="173"/>
      <c r="WLH67" s="173"/>
      <c r="WLI67" s="173"/>
      <c r="WLJ67" s="173"/>
      <c r="WLK67" s="173"/>
      <c r="WLL67" s="173"/>
      <c r="WLM67" s="173"/>
      <c r="WLN67" s="173"/>
      <c r="WLO67" s="173"/>
      <c r="WLP67" s="173"/>
      <c r="WLQ67" s="173"/>
      <c r="WLR67" s="173"/>
      <c r="WLS67" s="173"/>
      <c r="WLT67" s="173"/>
      <c r="WLU67" s="173"/>
      <c r="WLV67" s="173"/>
      <c r="WLW67" s="173"/>
      <c r="WLX67" s="173"/>
      <c r="WLY67" s="173"/>
      <c r="WLZ67" s="173"/>
      <c r="WMA67" s="173"/>
      <c r="WMB67" s="173"/>
      <c r="WMC67" s="173"/>
      <c r="WMD67" s="173"/>
      <c r="WME67" s="173"/>
      <c r="WMF67" s="173"/>
      <c r="WMG67" s="173"/>
      <c r="WMH67" s="173"/>
      <c r="WMI67" s="173"/>
      <c r="WMJ67" s="173"/>
      <c r="WMK67" s="173"/>
      <c r="WML67" s="173"/>
      <c r="WMM67" s="173"/>
      <c r="WMN67" s="173"/>
      <c r="WMO67" s="173"/>
      <c r="WMP67" s="173"/>
      <c r="WMQ67" s="173"/>
      <c r="WMR67" s="173"/>
      <c r="WMS67" s="173"/>
      <c r="WMT67" s="173"/>
      <c r="WMU67" s="173"/>
      <c r="WMV67" s="173"/>
      <c r="WMW67" s="173"/>
      <c r="WMX67" s="173"/>
      <c r="WMY67" s="173"/>
      <c r="WMZ67" s="173"/>
      <c r="WNA67" s="173"/>
      <c r="WNB67" s="173"/>
      <c r="WNC67" s="173"/>
      <c r="WND67" s="173"/>
      <c r="WNE67" s="173"/>
      <c r="WNF67" s="173"/>
      <c r="WNG67" s="173"/>
      <c r="WNH67" s="173"/>
      <c r="WNI67" s="173"/>
      <c r="WNJ67" s="173"/>
      <c r="WNK67" s="173"/>
      <c r="WNL67" s="173"/>
      <c r="WNM67" s="173"/>
      <c r="WNN67" s="173"/>
      <c r="WNO67" s="173"/>
      <c r="WNP67" s="173"/>
      <c r="WNQ67" s="173"/>
      <c r="WNR67" s="173"/>
      <c r="WNS67" s="173"/>
      <c r="WNT67" s="173"/>
      <c r="WNU67" s="173"/>
      <c r="WNV67" s="173"/>
      <c r="WNW67" s="173"/>
      <c r="WNX67" s="173"/>
      <c r="WNY67" s="173"/>
      <c r="WNZ67" s="173"/>
      <c r="WOA67" s="173"/>
      <c r="WOB67" s="173"/>
      <c r="WOC67" s="173"/>
      <c r="WOD67" s="173"/>
      <c r="WOE67" s="173"/>
      <c r="WOF67" s="173"/>
      <c r="WOG67" s="173"/>
      <c r="WOH67" s="173"/>
      <c r="WOI67" s="173"/>
      <c r="WOJ67" s="173"/>
      <c r="WOK67" s="173"/>
      <c r="WOL67" s="173"/>
      <c r="WOM67" s="173"/>
      <c r="WON67" s="173"/>
      <c r="WOO67" s="173"/>
      <c r="WOP67" s="173"/>
      <c r="WOQ67" s="173"/>
      <c r="WOR67" s="173"/>
      <c r="WOS67" s="173"/>
      <c r="WOT67" s="173"/>
      <c r="WOU67" s="173"/>
      <c r="WOV67" s="173"/>
      <c r="WOW67" s="173"/>
      <c r="WOX67" s="173"/>
      <c r="WOY67" s="173"/>
      <c r="WOZ67" s="173"/>
      <c r="WPA67" s="173"/>
      <c r="WPB67" s="173"/>
      <c r="WPC67" s="173"/>
      <c r="WPD67" s="173"/>
      <c r="WPE67" s="173"/>
      <c r="WPF67" s="173"/>
      <c r="WPG67" s="173"/>
      <c r="WPH67" s="173"/>
      <c r="WPI67" s="173"/>
      <c r="WPJ67" s="173"/>
      <c r="WPK67" s="173"/>
      <c r="WPL67" s="173"/>
      <c r="WPM67" s="173"/>
      <c r="WPN67" s="173"/>
      <c r="WPO67" s="173"/>
      <c r="WPP67" s="173"/>
      <c r="WPQ67" s="173"/>
      <c r="WPR67" s="173"/>
      <c r="WPS67" s="173"/>
      <c r="WPT67" s="173"/>
      <c r="WPU67" s="173"/>
      <c r="WPV67" s="173"/>
      <c r="WPW67" s="173"/>
      <c r="WPX67" s="173"/>
      <c r="WPY67" s="173"/>
      <c r="WPZ67" s="173"/>
      <c r="WQA67" s="173"/>
      <c r="WQB67" s="173"/>
      <c r="WQC67" s="173"/>
      <c r="WQD67" s="173"/>
      <c r="WQE67" s="173"/>
      <c r="WQF67" s="173"/>
      <c r="WQG67" s="173"/>
      <c r="WQH67" s="173"/>
      <c r="WQI67" s="173"/>
      <c r="WQJ67" s="173"/>
      <c r="WQK67" s="173"/>
      <c r="WQL67" s="173"/>
      <c r="WQM67" s="173"/>
      <c r="WQN67" s="173"/>
      <c r="WQO67" s="173"/>
      <c r="WQP67" s="173"/>
      <c r="WQQ67" s="173"/>
      <c r="WQR67" s="173"/>
      <c r="WQS67" s="173"/>
      <c r="WQT67" s="173"/>
      <c r="WQU67" s="173"/>
      <c r="WQV67" s="173"/>
      <c r="WQW67" s="173"/>
      <c r="WQX67" s="173"/>
      <c r="WQY67" s="173"/>
      <c r="WQZ67" s="173"/>
      <c r="WRA67" s="173"/>
      <c r="WRB67" s="173"/>
      <c r="WRC67" s="173"/>
      <c r="WRD67" s="173"/>
      <c r="WRE67" s="173"/>
      <c r="WRF67" s="173"/>
      <c r="WRG67" s="173"/>
      <c r="WRH67" s="173"/>
      <c r="WRI67" s="173"/>
      <c r="WRJ67" s="173"/>
      <c r="WRK67" s="173"/>
      <c r="WRL67" s="173"/>
      <c r="WRM67" s="173"/>
      <c r="WRN67" s="173"/>
      <c r="WRO67" s="173"/>
      <c r="WRP67" s="173"/>
      <c r="WRQ67" s="173"/>
      <c r="WRR67" s="173"/>
      <c r="WRS67" s="173"/>
      <c r="WRT67" s="173"/>
      <c r="WRU67" s="173"/>
      <c r="WRV67" s="173"/>
      <c r="WRW67" s="173"/>
      <c r="WRX67" s="173"/>
      <c r="WRY67" s="173"/>
      <c r="WRZ67" s="173"/>
      <c r="WSA67" s="173"/>
      <c r="WSB67" s="173"/>
      <c r="WSC67" s="173"/>
      <c r="WSD67" s="173"/>
      <c r="WSE67" s="173"/>
      <c r="WSF67" s="173"/>
      <c r="WSG67" s="173"/>
      <c r="WSH67" s="173"/>
      <c r="WSI67" s="173"/>
      <c r="WSJ67" s="173"/>
      <c r="WSK67" s="173"/>
      <c r="WSL67" s="173"/>
      <c r="WSM67" s="173"/>
      <c r="WSN67" s="173"/>
      <c r="WSO67" s="173"/>
      <c r="WSP67" s="173"/>
      <c r="WSQ67" s="173"/>
      <c r="WSR67" s="173"/>
      <c r="WSS67" s="173"/>
      <c r="WST67" s="173"/>
      <c r="WSU67" s="173"/>
      <c r="WSV67" s="173"/>
      <c r="WSW67" s="173"/>
      <c r="WSX67" s="173"/>
      <c r="WSY67" s="173"/>
      <c r="WSZ67" s="173"/>
      <c r="WTA67" s="173"/>
      <c r="WTB67" s="173"/>
      <c r="WTC67" s="173"/>
      <c r="WTD67" s="173"/>
      <c r="WTE67" s="173"/>
      <c r="WTF67" s="173"/>
      <c r="WTG67" s="173"/>
      <c r="WTH67" s="173"/>
      <c r="WTI67" s="173"/>
      <c r="WTJ67" s="173"/>
      <c r="WTK67" s="173"/>
      <c r="WTL67" s="173"/>
      <c r="WTM67" s="173"/>
      <c r="WTN67" s="173"/>
      <c r="WTO67" s="173"/>
      <c r="WTP67" s="173"/>
      <c r="WTQ67" s="173"/>
      <c r="WTR67" s="173"/>
      <c r="WTS67" s="173"/>
      <c r="WTT67" s="173"/>
      <c r="WTU67" s="173"/>
      <c r="WTV67" s="173"/>
      <c r="WTW67" s="173"/>
      <c r="WTX67" s="173"/>
      <c r="WTY67" s="173"/>
      <c r="WTZ67" s="173"/>
      <c r="WUA67" s="173"/>
      <c r="WUB67" s="173"/>
      <c r="WUC67" s="173"/>
      <c r="WUD67" s="173"/>
      <c r="WUE67" s="173"/>
      <c r="WUF67" s="173"/>
      <c r="WUG67" s="173"/>
      <c r="WUH67" s="173"/>
      <c r="WUI67" s="173"/>
      <c r="WUJ67" s="173"/>
      <c r="WUK67" s="173"/>
      <c r="WUL67" s="173"/>
      <c r="WUM67" s="173"/>
      <c r="WUN67" s="173"/>
      <c r="WUO67" s="173"/>
      <c r="WUP67" s="173"/>
      <c r="WUQ67" s="173"/>
      <c r="WUR67" s="173"/>
      <c r="WUS67" s="173"/>
      <c r="WUT67" s="173"/>
      <c r="WUU67" s="173"/>
      <c r="WUV67" s="173"/>
      <c r="WUW67" s="173"/>
      <c r="WUX67" s="173"/>
      <c r="WUY67" s="173"/>
      <c r="WUZ67" s="173"/>
      <c r="WVA67" s="173"/>
      <c r="WVB67" s="173"/>
      <c r="WVC67" s="173"/>
      <c r="WVD67" s="173"/>
      <c r="WVE67" s="173"/>
      <c r="WVF67" s="173"/>
      <c r="WVG67" s="173"/>
      <c r="WVH67" s="173"/>
      <c r="WVI67" s="173"/>
      <c r="WVJ67" s="173"/>
      <c r="WVK67" s="173"/>
      <c r="WVL67" s="173"/>
      <c r="WVM67" s="173"/>
      <c r="WVN67" s="173"/>
      <c r="WVO67" s="173"/>
      <c r="WVP67" s="173"/>
      <c r="WVQ67" s="173"/>
      <c r="WVR67" s="173"/>
      <c r="WVS67" s="173"/>
      <c r="WVT67" s="173"/>
      <c r="WVU67" s="173"/>
      <c r="WVV67" s="173"/>
    </row>
    <row r="68" spans="1:16142" s="175" customFormat="1" x14ac:dyDescent="0.2">
      <c r="A68" s="173"/>
      <c r="B68" s="176" t="s">
        <v>560</v>
      </c>
      <c r="C68" s="173"/>
      <c r="D68" s="173"/>
      <c r="E68" s="179">
        <f t="shared" ref="E68:N68" si="15">E67+E65</f>
        <v>168685</v>
      </c>
      <c r="F68" s="179">
        <f t="shared" si="15"/>
        <v>173818</v>
      </c>
      <c r="G68" s="179">
        <f t="shared" si="15"/>
        <v>174742</v>
      </c>
      <c r="H68" s="179">
        <f t="shared" si="15"/>
        <v>177635</v>
      </c>
      <c r="I68" s="179">
        <f t="shared" si="15"/>
        <v>202751</v>
      </c>
      <c r="J68" s="179">
        <f t="shared" si="15"/>
        <v>227638</v>
      </c>
      <c r="K68" s="179">
        <f t="shared" si="15"/>
        <v>153272</v>
      </c>
      <c r="L68" s="179">
        <f t="shared" si="15"/>
        <v>161893</v>
      </c>
      <c r="M68" s="179">
        <f t="shared" si="15"/>
        <v>213685</v>
      </c>
      <c r="N68" s="179">
        <f t="shared" si="15"/>
        <v>300410</v>
      </c>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c r="AW68" s="173"/>
      <c r="AX68" s="173"/>
      <c r="AY68" s="173"/>
      <c r="AZ68" s="173"/>
      <c r="BA68" s="173"/>
      <c r="BB68" s="173"/>
      <c r="BC68" s="173"/>
      <c r="BD68" s="173"/>
      <c r="BE68" s="173"/>
      <c r="BF68" s="173"/>
      <c r="BG68" s="173"/>
      <c r="BH68" s="173"/>
      <c r="BI68" s="173"/>
      <c r="BJ68" s="173"/>
      <c r="BK68" s="173"/>
      <c r="BL68" s="173"/>
      <c r="BM68" s="173"/>
      <c r="BN68" s="173"/>
      <c r="BO68" s="173"/>
      <c r="BP68" s="173"/>
      <c r="BQ68" s="173"/>
      <c r="BR68" s="173"/>
      <c r="BS68" s="173"/>
      <c r="BT68" s="173"/>
      <c r="BU68" s="173"/>
      <c r="BV68" s="173"/>
      <c r="BW68" s="173"/>
      <c r="BX68" s="173"/>
      <c r="BY68" s="173"/>
      <c r="BZ68" s="173"/>
      <c r="CA68" s="173"/>
      <c r="CB68" s="173"/>
      <c r="CC68" s="173"/>
      <c r="CD68" s="173"/>
      <c r="CE68" s="173"/>
      <c r="CF68" s="173"/>
      <c r="CG68" s="173"/>
      <c r="CH68" s="173"/>
      <c r="CI68" s="173"/>
      <c r="CJ68" s="173"/>
      <c r="CK68" s="173"/>
      <c r="CL68" s="173"/>
      <c r="CM68" s="173"/>
      <c r="CN68" s="173"/>
      <c r="CO68" s="173"/>
      <c r="CP68" s="173"/>
      <c r="CQ68" s="173"/>
      <c r="CR68" s="173"/>
      <c r="CS68" s="173"/>
      <c r="CT68" s="173"/>
      <c r="CU68" s="173"/>
      <c r="CV68" s="173"/>
      <c r="CW68" s="173"/>
      <c r="CX68" s="173"/>
      <c r="CY68" s="173"/>
      <c r="CZ68" s="173"/>
      <c r="DA68" s="173"/>
      <c r="DB68" s="173"/>
      <c r="DC68" s="173"/>
      <c r="DD68" s="173"/>
      <c r="DE68" s="173"/>
      <c r="DF68" s="173"/>
      <c r="DG68" s="173"/>
      <c r="DH68" s="173"/>
      <c r="DI68" s="173"/>
      <c r="DJ68" s="173"/>
      <c r="DK68" s="173"/>
      <c r="DL68" s="173"/>
      <c r="DM68" s="173"/>
      <c r="DN68" s="173"/>
      <c r="DO68" s="173"/>
      <c r="DP68" s="173"/>
      <c r="DQ68" s="173"/>
      <c r="DR68" s="173"/>
      <c r="DS68" s="173"/>
      <c r="DT68" s="173"/>
      <c r="DU68" s="173"/>
      <c r="DV68" s="173"/>
      <c r="DW68" s="173"/>
      <c r="DX68" s="173"/>
      <c r="DY68" s="173"/>
      <c r="DZ68" s="173"/>
      <c r="EA68" s="173"/>
      <c r="EB68" s="173"/>
      <c r="EC68" s="173"/>
      <c r="ED68" s="173"/>
      <c r="EE68" s="173"/>
      <c r="EF68" s="173"/>
      <c r="EG68" s="173"/>
      <c r="EH68" s="173"/>
      <c r="EI68" s="173"/>
      <c r="EJ68" s="173"/>
      <c r="EK68" s="173"/>
      <c r="EL68" s="173"/>
      <c r="EM68" s="173"/>
      <c r="EN68" s="173"/>
      <c r="EO68" s="173"/>
      <c r="EP68" s="173"/>
      <c r="EQ68" s="173"/>
      <c r="ER68" s="173"/>
      <c r="ES68" s="173"/>
      <c r="ET68" s="173"/>
      <c r="EU68" s="173"/>
      <c r="EV68" s="173"/>
      <c r="EW68" s="173"/>
      <c r="EX68" s="173"/>
      <c r="EY68" s="173"/>
      <c r="EZ68" s="173"/>
      <c r="FA68" s="173"/>
      <c r="FB68" s="173"/>
      <c r="FC68" s="173"/>
      <c r="FD68" s="173"/>
      <c r="FE68" s="173"/>
      <c r="FF68" s="173"/>
      <c r="FG68" s="173"/>
      <c r="FH68" s="173"/>
      <c r="FI68" s="173"/>
      <c r="FJ68" s="173"/>
      <c r="FK68" s="173"/>
      <c r="FL68" s="173"/>
      <c r="FM68" s="173"/>
      <c r="FN68" s="173"/>
      <c r="FO68" s="173"/>
      <c r="FP68" s="173"/>
      <c r="FQ68" s="173"/>
      <c r="FR68" s="173"/>
      <c r="FS68" s="173"/>
      <c r="FT68" s="173"/>
      <c r="FU68" s="173"/>
      <c r="FV68" s="173"/>
      <c r="FW68" s="173"/>
      <c r="FX68" s="173"/>
      <c r="FY68" s="173"/>
      <c r="FZ68" s="173"/>
      <c r="GA68" s="173"/>
      <c r="GB68" s="173"/>
      <c r="GC68" s="173"/>
      <c r="GD68" s="173"/>
      <c r="GE68" s="173"/>
      <c r="GF68" s="173"/>
      <c r="GG68" s="173"/>
      <c r="GH68" s="173"/>
      <c r="GI68" s="173"/>
      <c r="GJ68" s="173"/>
      <c r="GK68" s="173"/>
      <c r="GL68" s="173"/>
      <c r="GM68" s="173"/>
      <c r="GN68" s="173"/>
      <c r="GO68" s="173"/>
      <c r="GP68" s="173"/>
      <c r="GQ68" s="173"/>
      <c r="GR68" s="173"/>
      <c r="GS68" s="173"/>
      <c r="GT68" s="173"/>
      <c r="GU68" s="173"/>
      <c r="GV68" s="173"/>
      <c r="GW68" s="173"/>
      <c r="GX68" s="173"/>
      <c r="GY68" s="173"/>
      <c r="GZ68" s="173"/>
      <c r="HA68" s="173"/>
      <c r="HB68" s="173"/>
      <c r="HC68" s="173"/>
      <c r="HD68" s="173"/>
      <c r="HE68" s="173"/>
      <c r="HF68" s="173"/>
      <c r="HG68" s="173"/>
      <c r="HH68" s="173"/>
      <c r="HI68" s="173"/>
      <c r="HJ68" s="173"/>
      <c r="HK68" s="173"/>
      <c r="HL68" s="173"/>
      <c r="HM68" s="173"/>
      <c r="HN68" s="173"/>
      <c r="HO68" s="173"/>
      <c r="HP68" s="173"/>
      <c r="HQ68" s="173"/>
      <c r="HR68" s="173"/>
      <c r="HS68" s="173"/>
      <c r="HT68" s="173"/>
      <c r="HU68" s="173"/>
      <c r="HV68" s="173"/>
      <c r="HW68" s="173"/>
      <c r="HX68" s="173"/>
      <c r="HY68" s="173"/>
      <c r="HZ68" s="173"/>
      <c r="IA68" s="173"/>
      <c r="IB68" s="173"/>
      <c r="IC68" s="173"/>
      <c r="ID68" s="173"/>
      <c r="IE68" s="173"/>
      <c r="IF68" s="173"/>
      <c r="IG68" s="173"/>
      <c r="IH68" s="173"/>
      <c r="II68" s="173"/>
      <c r="IJ68" s="173"/>
      <c r="IK68" s="173"/>
      <c r="IL68" s="173"/>
      <c r="IM68" s="173"/>
      <c r="IN68" s="173"/>
      <c r="IO68" s="173"/>
      <c r="IP68" s="173"/>
      <c r="IQ68" s="173"/>
      <c r="IR68" s="173"/>
      <c r="IS68" s="173"/>
      <c r="IT68" s="173"/>
      <c r="IU68" s="173"/>
      <c r="IV68" s="173"/>
      <c r="IW68" s="173"/>
      <c r="IX68" s="173"/>
      <c r="IY68" s="173"/>
      <c r="IZ68" s="173"/>
      <c r="JA68" s="173"/>
      <c r="JB68" s="173"/>
      <c r="JC68" s="173"/>
      <c r="JD68" s="173"/>
      <c r="JE68" s="173"/>
      <c r="JF68" s="173"/>
      <c r="JG68" s="173"/>
      <c r="JH68" s="173"/>
      <c r="JI68" s="173"/>
      <c r="JJ68" s="173"/>
      <c r="JK68" s="173"/>
      <c r="JL68" s="173"/>
      <c r="JM68" s="173"/>
      <c r="JN68" s="173"/>
      <c r="JO68" s="173"/>
      <c r="JP68" s="173"/>
      <c r="JQ68" s="173"/>
      <c r="JR68" s="173"/>
      <c r="JS68" s="173"/>
      <c r="JT68" s="173"/>
      <c r="JU68" s="173"/>
      <c r="JV68" s="173"/>
      <c r="JW68" s="173"/>
      <c r="JX68" s="173"/>
      <c r="JY68" s="173"/>
      <c r="JZ68" s="173"/>
      <c r="KA68" s="173"/>
      <c r="KB68" s="173"/>
      <c r="KC68" s="173"/>
      <c r="KD68" s="173"/>
      <c r="KE68" s="173"/>
      <c r="KF68" s="173"/>
      <c r="KG68" s="173"/>
      <c r="KH68" s="173"/>
      <c r="KI68" s="173"/>
      <c r="KJ68" s="173"/>
      <c r="KK68" s="173"/>
      <c r="KL68" s="173"/>
      <c r="KM68" s="173"/>
      <c r="KN68" s="173"/>
      <c r="KO68" s="173"/>
      <c r="KP68" s="173"/>
      <c r="KQ68" s="173"/>
      <c r="KR68" s="173"/>
      <c r="KS68" s="173"/>
      <c r="KT68" s="173"/>
      <c r="KU68" s="173"/>
      <c r="KV68" s="173"/>
      <c r="KW68" s="173"/>
      <c r="KX68" s="173"/>
      <c r="KY68" s="173"/>
      <c r="KZ68" s="173"/>
      <c r="LA68" s="173"/>
      <c r="LB68" s="173"/>
      <c r="LC68" s="173"/>
      <c r="LD68" s="173"/>
      <c r="LE68" s="173"/>
      <c r="LF68" s="173"/>
      <c r="LG68" s="173"/>
      <c r="LH68" s="173"/>
      <c r="LI68" s="173"/>
      <c r="LJ68" s="173"/>
      <c r="LK68" s="173"/>
      <c r="LL68" s="173"/>
      <c r="LM68" s="173"/>
      <c r="LN68" s="173"/>
      <c r="LO68" s="173"/>
      <c r="LP68" s="173"/>
      <c r="LQ68" s="173"/>
      <c r="LR68" s="173"/>
      <c r="LS68" s="173"/>
      <c r="LT68" s="173"/>
      <c r="LU68" s="173"/>
      <c r="LV68" s="173"/>
      <c r="LW68" s="173"/>
      <c r="LX68" s="173"/>
      <c r="LY68" s="173"/>
      <c r="LZ68" s="173"/>
      <c r="MA68" s="173"/>
      <c r="MB68" s="173"/>
      <c r="MC68" s="173"/>
      <c r="MD68" s="173"/>
      <c r="ME68" s="173"/>
      <c r="MF68" s="173"/>
      <c r="MG68" s="173"/>
      <c r="MH68" s="173"/>
      <c r="MI68" s="173"/>
      <c r="MJ68" s="173"/>
      <c r="MK68" s="173"/>
      <c r="ML68" s="173"/>
      <c r="MM68" s="173"/>
      <c r="MN68" s="173"/>
      <c r="MO68" s="173"/>
      <c r="MP68" s="173"/>
      <c r="MQ68" s="173"/>
      <c r="MR68" s="173"/>
      <c r="MS68" s="173"/>
      <c r="MT68" s="173"/>
      <c r="MU68" s="173"/>
      <c r="MV68" s="173"/>
      <c r="MW68" s="173"/>
      <c r="MX68" s="173"/>
      <c r="MY68" s="173"/>
      <c r="MZ68" s="173"/>
      <c r="NA68" s="173"/>
      <c r="NB68" s="173"/>
      <c r="NC68" s="173"/>
      <c r="ND68" s="173"/>
      <c r="NE68" s="173"/>
      <c r="NF68" s="173"/>
      <c r="NG68" s="173"/>
      <c r="NH68" s="173"/>
      <c r="NI68" s="173"/>
      <c r="NJ68" s="173"/>
      <c r="NK68" s="173"/>
      <c r="NL68" s="173"/>
      <c r="NM68" s="173"/>
      <c r="NN68" s="173"/>
      <c r="NO68" s="173"/>
      <c r="NP68" s="173"/>
      <c r="NQ68" s="173"/>
      <c r="NR68" s="173"/>
      <c r="NS68" s="173"/>
      <c r="NT68" s="173"/>
      <c r="NU68" s="173"/>
      <c r="NV68" s="173"/>
      <c r="NW68" s="173"/>
      <c r="NX68" s="173"/>
      <c r="NY68" s="173"/>
      <c r="NZ68" s="173"/>
      <c r="OA68" s="173"/>
      <c r="OB68" s="173"/>
      <c r="OC68" s="173"/>
      <c r="OD68" s="173"/>
      <c r="OE68" s="173"/>
      <c r="OF68" s="173"/>
      <c r="OG68" s="173"/>
      <c r="OH68" s="173"/>
      <c r="OI68" s="173"/>
      <c r="OJ68" s="173"/>
      <c r="OK68" s="173"/>
      <c r="OL68" s="173"/>
      <c r="OM68" s="173"/>
      <c r="ON68" s="173"/>
      <c r="OO68" s="173"/>
      <c r="OP68" s="173"/>
      <c r="OQ68" s="173"/>
      <c r="OR68" s="173"/>
      <c r="OS68" s="173"/>
      <c r="OT68" s="173"/>
      <c r="OU68" s="173"/>
      <c r="OV68" s="173"/>
      <c r="OW68" s="173"/>
      <c r="OX68" s="173"/>
      <c r="OY68" s="173"/>
      <c r="OZ68" s="173"/>
      <c r="PA68" s="173"/>
      <c r="PB68" s="173"/>
      <c r="PC68" s="173"/>
      <c r="PD68" s="173"/>
      <c r="PE68" s="173"/>
      <c r="PF68" s="173"/>
      <c r="PG68" s="173"/>
      <c r="PH68" s="173"/>
      <c r="PI68" s="173"/>
      <c r="PJ68" s="173"/>
      <c r="PK68" s="173"/>
      <c r="PL68" s="173"/>
      <c r="PM68" s="173"/>
      <c r="PN68" s="173"/>
      <c r="PO68" s="173"/>
      <c r="PP68" s="173"/>
      <c r="PQ68" s="173"/>
      <c r="PR68" s="173"/>
      <c r="PS68" s="173"/>
      <c r="PT68" s="173"/>
      <c r="PU68" s="173"/>
      <c r="PV68" s="173"/>
      <c r="PW68" s="173"/>
      <c r="PX68" s="173"/>
      <c r="PY68" s="173"/>
      <c r="PZ68" s="173"/>
      <c r="QA68" s="173"/>
      <c r="QB68" s="173"/>
      <c r="QC68" s="173"/>
      <c r="QD68" s="173"/>
      <c r="QE68" s="173"/>
      <c r="QF68" s="173"/>
      <c r="QG68" s="173"/>
      <c r="QH68" s="173"/>
      <c r="QI68" s="173"/>
      <c r="QJ68" s="173"/>
      <c r="QK68" s="173"/>
      <c r="QL68" s="173"/>
      <c r="QM68" s="173"/>
      <c r="QN68" s="173"/>
      <c r="QO68" s="173"/>
      <c r="QP68" s="173"/>
      <c r="QQ68" s="173"/>
      <c r="QR68" s="173"/>
      <c r="QS68" s="173"/>
      <c r="QT68" s="173"/>
      <c r="QU68" s="173"/>
      <c r="QV68" s="173"/>
      <c r="QW68" s="173"/>
      <c r="QX68" s="173"/>
      <c r="QY68" s="173"/>
      <c r="QZ68" s="173"/>
      <c r="RA68" s="173"/>
      <c r="RB68" s="173"/>
      <c r="RC68" s="173"/>
      <c r="RD68" s="173"/>
      <c r="RE68" s="173"/>
      <c r="RF68" s="173"/>
      <c r="RG68" s="173"/>
      <c r="RH68" s="173"/>
      <c r="RI68" s="173"/>
      <c r="RJ68" s="173"/>
      <c r="RK68" s="173"/>
      <c r="RL68" s="173"/>
      <c r="RM68" s="173"/>
      <c r="RN68" s="173"/>
      <c r="RO68" s="173"/>
      <c r="RP68" s="173"/>
      <c r="RQ68" s="173"/>
      <c r="RR68" s="173"/>
      <c r="RS68" s="173"/>
      <c r="RT68" s="173"/>
      <c r="RU68" s="173"/>
      <c r="RV68" s="173"/>
      <c r="RW68" s="173"/>
      <c r="RX68" s="173"/>
      <c r="RY68" s="173"/>
      <c r="RZ68" s="173"/>
      <c r="SA68" s="173"/>
      <c r="SB68" s="173"/>
      <c r="SC68" s="173"/>
      <c r="SD68" s="173"/>
      <c r="SE68" s="173"/>
      <c r="SF68" s="173"/>
      <c r="SG68" s="173"/>
      <c r="SH68" s="173"/>
      <c r="SI68" s="173"/>
      <c r="SJ68" s="173"/>
      <c r="SK68" s="173"/>
      <c r="SL68" s="173"/>
      <c r="SM68" s="173"/>
      <c r="SN68" s="173"/>
      <c r="SO68" s="173"/>
      <c r="SP68" s="173"/>
      <c r="SQ68" s="173"/>
      <c r="SR68" s="173"/>
      <c r="SS68" s="173"/>
      <c r="ST68" s="173"/>
      <c r="SU68" s="173"/>
      <c r="SV68" s="173"/>
      <c r="SW68" s="173"/>
      <c r="SX68" s="173"/>
      <c r="SY68" s="173"/>
      <c r="SZ68" s="173"/>
      <c r="TA68" s="173"/>
      <c r="TB68" s="173"/>
      <c r="TC68" s="173"/>
      <c r="TD68" s="173"/>
      <c r="TE68" s="173"/>
      <c r="TF68" s="173"/>
      <c r="TG68" s="173"/>
      <c r="TH68" s="173"/>
      <c r="TI68" s="173"/>
      <c r="TJ68" s="173"/>
      <c r="TK68" s="173"/>
      <c r="TL68" s="173"/>
      <c r="TM68" s="173"/>
      <c r="TN68" s="173"/>
      <c r="TO68" s="173"/>
      <c r="TP68" s="173"/>
      <c r="TQ68" s="173"/>
      <c r="TR68" s="173"/>
      <c r="TS68" s="173"/>
      <c r="TT68" s="173"/>
      <c r="TU68" s="173"/>
      <c r="TV68" s="173"/>
      <c r="TW68" s="173"/>
      <c r="TX68" s="173"/>
      <c r="TY68" s="173"/>
      <c r="TZ68" s="173"/>
      <c r="UA68" s="173"/>
      <c r="UB68" s="173"/>
      <c r="UC68" s="173"/>
      <c r="UD68" s="173"/>
      <c r="UE68" s="173"/>
      <c r="UF68" s="173"/>
      <c r="UG68" s="173"/>
      <c r="UH68" s="173"/>
      <c r="UI68" s="173"/>
      <c r="UJ68" s="173"/>
      <c r="UK68" s="173"/>
      <c r="UL68" s="173"/>
      <c r="UM68" s="173"/>
      <c r="UN68" s="173"/>
      <c r="UO68" s="173"/>
      <c r="UP68" s="173"/>
      <c r="UQ68" s="173"/>
      <c r="UR68" s="173"/>
      <c r="US68" s="173"/>
      <c r="UT68" s="173"/>
      <c r="UU68" s="173"/>
      <c r="UV68" s="173"/>
      <c r="UW68" s="173"/>
      <c r="UX68" s="173"/>
      <c r="UY68" s="173"/>
      <c r="UZ68" s="173"/>
      <c r="VA68" s="173"/>
      <c r="VB68" s="173"/>
      <c r="VC68" s="173"/>
      <c r="VD68" s="173"/>
      <c r="VE68" s="173"/>
      <c r="VF68" s="173"/>
      <c r="VG68" s="173"/>
      <c r="VH68" s="173"/>
      <c r="VI68" s="173"/>
      <c r="VJ68" s="173"/>
      <c r="VK68" s="173"/>
      <c r="VL68" s="173"/>
      <c r="VM68" s="173"/>
      <c r="VN68" s="173"/>
      <c r="VO68" s="173"/>
      <c r="VP68" s="173"/>
      <c r="VQ68" s="173"/>
      <c r="VR68" s="173"/>
      <c r="VS68" s="173"/>
      <c r="VT68" s="173"/>
      <c r="VU68" s="173"/>
      <c r="VV68" s="173"/>
      <c r="VW68" s="173"/>
      <c r="VX68" s="173"/>
      <c r="VY68" s="173"/>
      <c r="VZ68" s="173"/>
      <c r="WA68" s="173"/>
      <c r="WB68" s="173"/>
      <c r="WC68" s="173"/>
      <c r="WD68" s="173"/>
      <c r="WE68" s="173"/>
      <c r="WF68" s="173"/>
      <c r="WG68" s="173"/>
      <c r="WH68" s="173"/>
      <c r="WI68" s="173"/>
      <c r="WJ68" s="173"/>
      <c r="WK68" s="173"/>
      <c r="WL68" s="173"/>
      <c r="WM68" s="173"/>
      <c r="WN68" s="173"/>
      <c r="WO68" s="173"/>
      <c r="WP68" s="173"/>
      <c r="WQ68" s="173"/>
      <c r="WR68" s="173"/>
      <c r="WS68" s="173"/>
      <c r="WT68" s="173"/>
      <c r="WU68" s="173"/>
      <c r="WV68" s="173"/>
      <c r="WW68" s="173"/>
      <c r="WX68" s="173"/>
      <c r="WY68" s="173"/>
      <c r="WZ68" s="173"/>
      <c r="XA68" s="173"/>
      <c r="XB68" s="173"/>
      <c r="XC68" s="173"/>
      <c r="XD68" s="173"/>
      <c r="XE68" s="173"/>
      <c r="XF68" s="173"/>
      <c r="XG68" s="173"/>
      <c r="XH68" s="173"/>
      <c r="XI68" s="173"/>
      <c r="XJ68" s="173"/>
      <c r="XK68" s="173"/>
      <c r="XL68" s="173"/>
      <c r="XM68" s="173"/>
      <c r="XN68" s="173"/>
      <c r="XO68" s="173"/>
      <c r="XP68" s="173"/>
      <c r="XQ68" s="173"/>
      <c r="XR68" s="173"/>
      <c r="XS68" s="173"/>
      <c r="XT68" s="173"/>
      <c r="XU68" s="173"/>
      <c r="XV68" s="173"/>
      <c r="XW68" s="173"/>
      <c r="XX68" s="173"/>
      <c r="XY68" s="173"/>
      <c r="XZ68" s="173"/>
      <c r="YA68" s="173"/>
      <c r="YB68" s="173"/>
      <c r="YC68" s="173"/>
      <c r="YD68" s="173"/>
      <c r="YE68" s="173"/>
      <c r="YF68" s="173"/>
      <c r="YG68" s="173"/>
      <c r="YH68" s="173"/>
      <c r="YI68" s="173"/>
      <c r="YJ68" s="173"/>
      <c r="YK68" s="173"/>
      <c r="YL68" s="173"/>
      <c r="YM68" s="173"/>
      <c r="YN68" s="173"/>
      <c r="YO68" s="173"/>
      <c r="YP68" s="173"/>
      <c r="YQ68" s="173"/>
      <c r="YR68" s="173"/>
      <c r="YS68" s="173"/>
      <c r="YT68" s="173"/>
      <c r="YU68" s="173"/>
      <c r="YV68" s="173"/>
      <c r="YW68" s="173"/>
      <c r="YX68" s="173"/>
      <c r="YY68" s="173"/>
      <c r="YZ68" s="173"/>
      <c r="ZA68" s="173"/>
      <c r="ZB68" s="173"/>
      <c r="ZC68" s="173"/>
      <c r="ZD68" s="173"/>
      <c r="ZE68" s="173"/>
      <c r="ZF68" s="173"/>
      <c r="ZG68" s="173"/>
      <c r="ZH68" s="173"/>
      <c r="ZI68" s="173"/>
      <c r="ZJ68" s="173"/>
      <c r="ZK68" s="173"/>
      <c r="ZL68" s="173"/>
      <c r="ZM68" s="173"/>
      <c r="ZN68" s="173"/>
      <c r="ZO68" s="173"/>
      <c r="ZP68" s="173"/>
      <c r="ZQ68" s="173"/>
      <c r="ZR68" s="173"/>
      <c r="ZS68" s="173"/>
      <c r="ZT68" s="173"/>
      <c r="ZU68" s="173"/>
      <c r="ZV68" s="173"/>
      <c r="ZW68" s="173"/>
      <c r="ZX68" s="173"/>
      <c r="ZY68" s="173"/>
      <c r="ZZ68" s="173"/>
      <c r="AAA68" s="173"/>
      <c r="AAB68" s="173"/>
      <c r="AAC68" s="173"/>
      <c r="AAD68" s="173"/>
      <c r="AAE68" s="173"/>
      <c r="AAF68" s="173"/>
      <c r="AAG68" s="173"/>
      <c r="AAH68" s="173"/>
      <c r="AAI68" s="173"/>
      <c r="AAJ68" s="173"/>
      <c r="AAK68" s="173"/>
      <c r="AAL68" s="173"/>
      <c r="AAM68" s="173"/>
      <c r="AAN68" s="173"/>
      <c r="AAO68" s="173"/>
      <c r="AAP68" s="173"/>
      <c r="AAQ68" s="173"/>
      <c r="AAR68" s="173"/>
      <c r="AAS68" s="173"/>
      <c r="AAT68" s="173"/>
      <c r="AAU68" s="173"/>
      <c r="AAV68" s="173"/>
      <c r="AAW68" s="173"/>
      <c r="AAX68" s="173"/>
      <c r="AAY68" s="173"/>
      <c r="AAZ68" s="173"/>
      <c r="ABA68" s="173"/>
      <c r="ABB68" s="173"/>
      <c r="ABC68" s="173"/>
      <c r="ABD68" s="173"/>
      <c r="ABE68" s="173"/>
      <c r="ABF68" s="173"/>
      <c r="ABG68" s="173"/>
      <c r="ABH68" s="173"/>
      <c r="ABI68" s="173"/>
      <c r="ABJ68" s="173"/>
      <c r="ABK68" s="173"/>
      <c r="ABL68" s="173"/>
      <c r="ABM68" s="173"/>
      <c r="ABN68" s="173"/>
      <c r="ABO68" s="173"/>
      <c r="ABP68" s="173"/>
      <c r="ABQ68" s="173"/>
      <c r="ABR68" s="173"/>
      <c r="ABS68" s="173"/>
      <c r="ABT68" s="173"/>
      <c r="ABU68" s="173"/>
      <c r="ABV68" s="173"/>
      <c r="ABW68" s="173"/>
      <c r="ABX68" s="173"/>
      <c r="ABY68" s="173"/>
      <c r="ABZ68" s="173"/>
      <c r="ACA68" s="173"/>
      <c r="ACB68" s="173"/>
      <c r="ACC68" s="173"/>
      <c r="ACD68" s="173"/>
      <c r="ACE68" s="173"/>
      <c r="ACF68" s="173"/>
      <c r="ACG68" s="173"/>
      <c r="ACH68" s="173"/>
      <c r="ACI68" s="173"/>
      <c r="ACJ68" s="173"/>
      <c r="ACK68" s="173"/>
      <c r="ACL68" s="173"/>
      <c r="ACM68" s="173"/>
      <c r="ACN68" s="173"/>
      <c r="ACO68" s="173"/>
      <c r="ACP68" s="173"/>
      <c r="ACQ68" s="173"/>
      <c r="ACR68" s="173"/>
      <c r="ACS68" s="173"/>
      <c r="ACT68" s="173"/>
      <c r="ACU68" s="173"/>
      <c r="ACV68" s="173"/>
      <c r="ACW68" s="173"/>
      <c r="ACX68" s="173"/>
      <c r="ACY68" s="173"/>
      <c r="ACZ68" s="173"/>
      <c r="ADA68" s="173"/>
      <c r="ADB68" s="173"/>
      <c r="ADC68" s="173"/>
      <c r="ADD68" s="173"/>
      <c r="ADE68" s="173"/>
      <c r="ADF68" s="173"/>
      <c r="ADG68" s="173"/>
      <c r="ADH68" s="173"/>
      <c r="ADI68" s="173"/>
      <c r="ADJ68" s="173"/>
      <c r="ADK68" s="173"/>
      <c r="ADL68" s="173"/>
      <c r="ADM68" s="173"/>
      <c r="ADN68" s="173"/>
      <c r="ADO68" s="173"/>
      <c r="ADP68" s="173"/>
      <c r="ADQ68" s="173"/>
      <c r="ADR68" s="173"/>
      <c r="ADS68" s="173"/>
      <c r="ADT68" s="173"/>
      <c r="ADU68" s="173"/>
      <c r="ADV68" s="173"/>
      <c r="ADW68" s="173"/>
      <c r="ADX68" s="173"/>
      <c r="ADY68" s="173"/>
      <c r="ADZ68" s="173"/>
      <c r="AEA68" s="173"/>
      <c r="AEB68" s="173"/>
      <c r="AEC68" s="173"/>
      <c r="AED68" s="173"/>
      <c r="AEE68" s="173"/>
      <c r="AEF68" s="173"/>
      <c r="AEG68" s="173"/>
      <c r="AEH68" s="173"/>
      <c r="AEI68" s="173"/>
      <c r="AEJ68" s="173"/>
      <c r="AEK68" s="173"/>
      <c r="AEL68" s="173"/>
      <c r="AEM68" s="173"/>
      <c r="AEN68" s="173"/>
      <c r="AEO68" s="173"/>
      <c r="AEP68" s="173"/>
      <c r="AEQ68" s="173"/>
      <c r="AER68" s="173"/>
      <c r="AES68" s="173"/>
      <c r="AET68" s="173"/>
      <c r="AEU68" s="173"/>
      <c r="AEV68" s="173"/>
      <c r="AEW68" s="173"/>
      <c r="AEX68" s="173"/>
      <c r="AEY68" s="173"/>
      <c r="AEZ68" s="173"/>
      <c r="AFA68" s="173"/>
      <c r="AFB68" s="173"/>
      <c r="AFC68" s="173"/>
      <c r="AFD68" s="173"/>
      <c r="AFE68" s="173"/>
      <c r="AFF68" s="173"/>
      <c r="AFG68" s="173"/>
      <c r="AFH68" s="173"/>
      <c r="AFI68" s="173"/>
      <c r="AFJ68" s="173"/>
      <c r="AFK68" s="173"/>
      <c r="AFL68" s="173"/>
      <c r="AFM68" s="173"/>
      <c r="AFN68" s="173"/>
      <c r="AFO68" s="173"/>
      <c r="AFP68" s="173"/>
      <c r="AFQ68" s="173"/>
      <c r="AFR68" s="173"/>
      <c r="AFS68" s="173"/>
      <c r="AFT68" s="173"/>
      <c r="AFU68" s="173"/>
      <c r="AFV68" s="173"/>
      <c r="AFW68" s="173"/>
      <c r="AFX68" s="173"/>
      <c r="AFY68" s="173"/>
      <c r="AFZ68" s="173"/>
      <c r="AGA68" s="173"/>
      <c r="AGB68" s="173"/>
      <c r="AGC68" s="173"/>
      <c r="AGD68" s="173"/>
      <c r="AGE68" s="173"/>
      <c r="AGF68" s="173"/>
      <c r="AGG68" s="173"/>
      <c r="AGH68" s="173"/>
      <c r="AGI68" s="173"/>
      <c r="AGJ68" s="173"/>
      <c r="AGK68" s="173"/>
      <c r="AGL68" s="173"/>
      <c r="AGM68" s="173"/>
      <c r="AGN68" s="173"/>
      <c r="AGO68" s="173"/>
      <c r="AGP68" s="173"/>
      <c r="AGQ68" s="173"/>
      <c r="AGR68" s="173"/>
      <c r="AGS68" s="173"/>
      <c r="AGT68" s="173"/>
      <c r="AGU68" s="173"/>
      <c r="AGV68" s="173"/>
      <c r="AGW68" s="173"/>
      <c r="AGX68" s="173"/>
      <c r="AGY68" s="173"/>
      <c r="AGZ68" s="173"/>
      <c r="AHA68" s="173"/>
      <c r="AHB68" s="173"/>
      <c r="AHC68" s="173"/>
      <c r="AHD68" s="173"/>
      <c r="AHE68" s="173"/>
      <c r="AHF68" s="173"/>
      <c r="AHG68" s="173"/>
      <c r="AHH68" s="173"/>
      <c r="AHI68" s="173"/>
      <c r="AHJ68" s="173"/>
      <c r="AHK68" s="173"/>
      <c r="AHL68" s="173"/>
      <c r="AHM68" s="173"/>
      <c r="AHN68" s="173"/>
      <c r="AHO68" s="173"/>
      <c r="AHP68" s="173"/>
      <c r="AHQ68" s="173"/>
      <c r="AHR68" s="173"/>
      <c r="AHS68" s="173"/>
      <c r="AHT68" s="173"/>
      <c r="AHU68" s="173"/>
      <c r="AHV68" s="173"/>
      <c r="AHW68" s="173"/>
      <c r="AHX68" s="173"/>
      <c r="AHY68" s="173"/>
      <c r="AHZ68" s="173"/>
      <c r="AIA68" s="173"/>
      <c r="AIB68" s="173"/>
      <c r="AIC68" s="173"/>
      <c r="AID68" s="173"/>
      <c r="AIE68" s="173"/>
      <c r="AIF68" s="173"/>
      <c r="AIG68" s="173"/>
      <c r="AIH68" s="173"/>
      <c r="AII68" s="173"/>
      <c r="AIJ68" s="173"/>
      <c r="AIK68" s="173"/>
      <c r="AIL68" s="173"/>
      <c r="AIM68" s="173"/>
      <c r="AIN68" s="173"/>
      <c r="AIO68" s="173"/>
      <c r="AIP68" s="173"/>
      <c r="AIQ68" s="173"/>
      <c r="AIR68" s="173"/>
      <c r="AIS68" s="173"/>
      <c r="AIT68" s="173"/>
      <c r="AIU68" s="173"/>
      <c r="AIV68" s="173"/>
      <c r="AIW68" s="173"/>
      <c r="AIX68" s="173"/>
      <c r="AIY68" s="173"/>
      <c r="AIZ68" s="173"/>
      <c r="AJA68" s="173"/>
      <c r="AJB68" s="173"/>
      <c r="AJC68" s="173"/>
      <c r="AJD68" s="173"/>
      <c r="AJE68" s="173"/>
      <c r="AJF68" s="173"/>
      <c r="AJG68" s="173"/>
      <c r="AJH68" s="173"/>
      <c r="AJI68" s="173"/>
      <c r="AJJ68" s="173"/>
      <c r="AJK68" s="173"/>
      <c r="AJL68" s="173"/>
      <c r="AJM68" s="173"/>
      <c r="AJN68" s="173"/>
      <c r="AJO68" s="173"/>
      <c r="AJP68" s="173"/>
      <c r="AJQ68" s="173"/>
      <c r="AJR68" s="173"/>
      <c r="AJS68" s="173"/>
      <c r="AJT68" s="173"/>
      <c r="AJU68" s="173"/>
      <c r="AJV68" s="173"/>
      <c r="AJW68" s="173"/>
      <c r="AJX68" s="173"/>
      <c r="AJY68" s="173"/>
      <c r="AJZ68" s="173"/>
      <c r="AKA68" s="173"/>
      <c r="AKB68" s="173"/>
      <c r="AKC68" s="173"/>
      <c r="AKD68" s="173"/>
      <c r="AKE68" s="173"/>
      <c r="AKF68" s="173"/>
      <c r="AKG68" s="173"/>
      <c r="AKH68" s="173"/>
      <c r="AKI68" s="173"/>
      <c r="AKJ68" s="173"/>
      <c r="AKK68" s="173"/>
      <c r="AKL68" s="173"/>
      <c r="AKM68" s="173"/>
      <c r="AKN68" s="173"/>
      <c r="AKO68" s="173"/>
      <c r="AKP68" s="173"/>
      <c r="AKQ68" s="173"/>
      <c r="AKR68" s="173"/>
      <c r="AKS68" s="173"/>
      <c r="AKT68" s="173"/>
      <c r="AKU68" s="173"/>
      <c r="AKV68" s="173"/>
      <c r="AKW68" s="173"/>
      <c r="AKX68" s="173"/>
      <c r="AKY68" s="173"/>
      <c r="AKZ68" s="173"/>
      <c r="ALA68" s="173"/>
      <c r="ALB68" s="173"/>
      <c r="ALC68" s="173"/>
      <c r="ALD68" s="173"/>
      <c r="ALE68" s="173"/>
      <c r="ALF68" s="173"/>
      <c r="ALG68" s="173"/>
      <c r="ALH68" s="173"/>
      <c r="ALI68" s="173"/>
      <c r="ALJ68" s="173"/>
      <c r="ALK68" s="173"/>
      <c r="ALL68" s="173"/>
      <c r="ALM68" s="173"/>
      <c r="ALN68" s="173"/>
      <c r="ALO68" s="173"/>
      <c r="ALP68" s="173"/>
      <c r="ALQ68" s="173"/>
      <c r="ALR68" s="173"/>
      <c r="ALS68" s="173"/>
      <c r="ALT68" s="173"/>
      <c r="ALU68" s="173"/>
      <c r="ALV68" s="173"/>
      <c r="ALW68" s="173"/>
      <c r="ALX68" s="173"/>
      <c r="ALY68" s="173"/>
      <c r="ALZ68" s="173"/>
      <c r="AMA68" s="173"/>
      <c r="AMB68" s="173"/>
      <c r="AMC68" s="173"/>
      <c r="AMD68" s="173"/>
      <c r="AME68" s="173"/>
      <c r="AMF68" s="173"/>
      <c r="AMG68" s="173"/>
      <c r="AMH68" s="173"/>
      <c r="AMI68" s="173"/>
      <c r="AMJ68" s="173"/>
      <c r="AMK68" s="173"/>
      <c r="AML68" s="173"/>
      <c r="AMM68" s="173"/>
      <c r="AMN68" s="173"/>
      <c r="AMO68" s="173"/>
      <c r="AMP68" s="173"/>
      <c r="AMQ68" s="173"/>
      <c r="AMR68" s="173"/>
      <c r="AMS68" s="173"/>
      <c r="AMT68" s="173"/>
      <c r="AMU68" s="173"/>
      <c r="AMV68" s="173"/>
      <c r="AMW68" s="173"/>
      <c r="AMX68" s="173"/>
      <c r="AMY68" s="173"/>
      <c r="AMZ68" s="173"/>
      <c r="ANA68" s="173"/>
      <c r="ANB68" s="173"/>
      <c r="ANC68" s="173"/>
      <c r="AND68" s="173"/>
      <c r="ANE68" s="173"/>
      <c r="ANF68" s="173"/>
      <c r="ANG68" s="173"/>
      <c r="ANH68" s="173"/>
      <c r="ANI68" s="173"/>
      <c r="ANJ68" s="173"/>
      <c r="ANK68" s="173"/>
      <c r="ANL68" s="173"/>
      <c r="ANM68" s="173"/>
      <c r="ANN68" s="173"/>
      <c r="ANO68" s="173"/>
      <c r="ANP68" s="173"/>
      <c r="ANQ68" s="173"/>
      <c r="ANR68" s="173"/>
      <c r="ANS68" s="173"/>
      <c r="ANT68" s="173"/>
      <c r="ANU68" s="173"/>
      <c r="ANV68" s="173"/>
      <c r="ANW68" s="173"/>
      <c r="ANX68" s="173"/>
      <c r="ANY68" s="173"/>
      <c r="ANZ68" s="173"/>
      <c r="AOA68" s="173"/>
      <c r="AOB68" s="173"/>
      <c r="AOC68" s="173"/>
      <c r="AOD68" s="173"/>
      <c r="AOE68" s="173"/>
      <c r="AOF68" s="173"/>
      <c r="AOG68" s="173"/>
      <c r="AOH68" s="173"/>
      <c r="AOI68" s="173"/>
      <c r="AOJ68" s="173"/>
      <c r="AOK68" s="173"/>
      <c r="AOL68" s="173"/>
      <c r="AOM68" s="173"/>
      <c r="AON68" s="173"/>
      <c r="AOO68" s="173"/>
      <c r="AOP68" s="173"/>
      <c r="AOQ68" s="173"/>
      <c r="AOR68" s="173"/>
      <c r="AOS68" s="173"/>
      <c r="AOT68" s="173"/>
      <c r="AOU68" s="173"/>
      <c r="AOV68" s="173"/>
      <c r="AOW68" s="173"/>
      <c r="AOX68" s="173"/>
      <c r="AOY68" s="173"/>
      <c r="AOZ68" s="173"/>
      <c r="APA68" s="173"/>
      <c r="APB68" s="173"/>
      <c r="APC68" s="173"/>
      <c r="APD68" s="173"/>
      <c r="APE68" s="173"/>
      <c r="APF68" s="173"/>
      <c r="APG68" s="173"/>
      <c r="APH68" s="173"/>
      <c r="API68" s="173"/>
      <c r="APJ68" s="173"/>
      <c r="APK68" s="173"/>
      <c r="APL68" s="173"/>
      <c r="APM68" s="173"/>
      <c r="APN68" s="173"/>
      <c r="APO68" s="173"/>
      <c r="APP68" s="173"/>
      <c r="APQ68" s="173"/>
      <c r="APR68" s="173"/>
      <c r="APS68" s="173"/>
      <c r="APT68" s="173"/>
      <c r="APU68" s="173"/>
      <c r="APV68" s="173"/>
      <c r="APW68" s="173"/>
      <c r="APX68" s="173"/>
      <c r="APY68" s="173"/>
      <c r="APZ68" s="173"/>
      <c r="AQA68" s="173"/>
      <c r="AQB68" s="173"/>
      <c r="AQC68" s="173"/>
      <c r="AQD68" s="173"/>
      <c r="AQE68" s="173"/>
      <c r="AQF68" s="173"/>
      <c r="AQG68" s="173"/>
      <c r="AQH68" s="173"/>
      <c r="AQI68" s="173"/>
      <c r="AQJ68" s="173"/>
      <c r="AQK68" s="173"/>
      <c r="AQL68" s="173"/>
      <c r="AQM68" s="173"/>
      <c r="AQN68" s="173"/>
      <c r="AQO68" s="173"/>
      <c r="AQP68" s="173"/>
      <c r="AQQ68" s="173"/>
      <c r="AQR68" s="173"/>
      <c r="AQS68" s="173"/>
      <c r="AQT68" s="173"/>
      <c r="AQU68" s="173"/>
      <c r="AQV68" s="173"/>
      <c r="AQW68" s="173"/>
      <c r="AQX68" s="173"/>
      <c r="AQY68" s="173"/>
      <c r="AQZ68" s="173"/>
      <c r="ARA68" s="173"/>
      <c r="ARB68" s="173"/>
      <c r="ARC68" s="173"/>
      <c r="ARD68" s="173"/>
      <c r="ARE68" s="173"/>
      <c r="ARF68" s="173"/>
      <c r="ARG68" s="173"/>
      <c r="ARH68" s="173"/>
      <c r="ARI68" s="173"/>
      <c r="ARJ68" s="173"/>
      <c r="ARK68" s="173"/>
      <c r="ARL68" s="173"/>
      <c r="ARM68" s="173"/>
      <c r="ARN68" s="173"/>
      <c r="ARO68" s="173"/>
      <c r="ARP68" s="173"/>
      <c r="ARQ68" s="173"/>
      <c r="ARR68" s="173"/>
      <c r="ARS68" s="173"/>
      <c r="ART68" s="173"/>
      <c r="ARU68" s="173"/>
      <c r="ARV68" s="173"/>
      <c r="ARW68" s="173"/>
      <c r="ARX68" s="173"/>
      <c r="ARY68" s="173"/>
      <c r="ARZ68" s="173"/>
      <c r="ASA68" s="173"/>
      <c r="ASB68" s="173"/>
      <c r="ASC68" s="173"/>
      <c r="ASD68" s="173"/>
      <c r="ASE68" s="173"/>
      <c r="ASF68" s="173"/>
      <c r="ASG68" s="173"/>
      <c r="ASH68" s="173"/>
      <c r="ASI68" s="173"/>
      <c r="ASJ68" s="173"/>
      <c r="ASK68" s="173"/>
      <c r="ASL68" s="173"/>
      <c r="ASM68" s="173"/>
      <c r="ASN68" s="173"/>
      <c r="ASO68" s="173"/>
      <c r="ASP68" s="173"/>
      <c r="ASQ68" s="173"/>
      <c r="ASR68" s="173"/>
      <c r="ASS68" s="173"/>
      <c r="AST68" s="173"/>
      <c r="ASU68" s="173"/>
      <c r="ASV68" s="173"/>
      <c r="ASW68" s="173"/>
      <c r="ASX68" s="173"/>
      <c r="ASY68" s="173"/>
      <c r="ASZ68" s="173"/>
      <c r="ATA68" s="173"/>
      <c r="ATB68" s="173"/>
      <c r="ATC68" s="173"/>
      <c r="ATD68" s="173"/>
      <c r="ATE68" s="173"/>
      <c r="ATF68" s="173"/>
      <c r="ATG68" s="173"/>
      <c r="ATH68" s="173"/>
      <c r="ATI68" s="173"/>
      <c r="ATJ68" s="173"/>
      <c r="ATK68" s="173"/>
      <c r="ATL68" s="173"/>
      <c r="ATM68" s="173"/>
      <c r="ATN68" s="173"/>
      <c r="ATO68" s="173"/>
      <c r="ATP68" s="173"/>
      <c r="ATQ68" s="173"/>
      <c r="ATR68" s="173"/>
      <c r="ATS68" s="173"/>
      <c r="ATT68" s="173"/>
      <c r="ATU68" s="173"/>
      <c r="ATV68" s="173"/>
      <c r="ATW68" s="173"/>
      <c r="ATX68" s="173"/>
      <c r="ATY68" s="173"/>
      <c r="ATZ68" s="173"/>
      <c r="AUA68" s="173"/>
      <c r="AUB68" s="173"/>
      <c r="AUC68" s="173"/>
      <c r="AUD68" s="173"/>
      <c r="AUE68" s="173"/>
      <c r="AUF68" s="173"/>
      <c r="AUG68" s="173"/>
      <c r="AUH68" s="173"/>
      <c r="AUI68" s="173"/>
      <c r="AUJ68" s="173"/>
      <c r="AUK68" s="173"/>
      <c r="AUL68" s="173"/>
      <c r="AUM68" s="173"/>
      <c r="AUN68" s="173"/>
      <c r="AUO68" s="173"/>
      <c r="AUP68" s="173"/>
      <c r="AUQ68" s="173"/>
      <c r="AUR68" s="173"/>
      <c r="AUS68" s="173"/>
      <c r="AUT68" s="173"/>
      <c r="AUU68" s="173"/>
      <c r="AUV68" s="173"/>
      <c r="AUW68" s="173"/>
      <c r="AUX68" s="173"/>
      <c r="AUY68" s="173"/>
      <c r="AUZ68" s="173"/>
      <c r="AVA68" s="173"/>
      <c r="AVB68" s="173"/>
      <c r="AVC68" s="173"/>
      <c r="AVD68" s="173"/>
      <c r="AVE68" s="173"/>
      <c r="AVF68" s="173"/>
      <c r="AVG68" s="173"/>
      <c r="AVH68" s="173"/>
      <c r="AVI68" s="173"/>
      <c r="AVJ68" s="173"/>
      <c r="AVK68" s="173"/>
      <c r="AVL68" s="173"/>
      <c r="AVM68" s="173"/>
      <c r="AVN68" s="173"/>
      <c r="AVO68" s="173"/>
      <c r="AVP68" s="173"/>
      <c r="AVQ68" s="173"/>
      <c r="AVR68" s="173"/>
      <c r="AVS68" s="173"/>
      <c r="AVT68" s="173"/>
      <c r="AVU68" s="173"/>
      <c r="AVV68" s="173"/>
      <c r="AVW68" s="173"/>
      <c r="AVX68" s="173"/>
      <c r="AVY68" s="173"/>
      <c r="AVZ68" s="173"/>
      <c r="AWA68" s="173"/>
      <c r="AWB68" s="173"/>
      <c r="AWC68" s="173"/>
      <c r="AWD68" s="173"/>
      <c r="AWE68" s="173"/>
      <c r="AWF68" s="173"/>
      <c r="AWG68" s="173"/>
      <c r="AWH68" s="173"/>
      <c r="AWI68" s="173"/>
      <c r="AWJ68" s="173"/>
      <c r="AWK68" s="173"/>
      <c r="AWL68" s="173"/>
      <c r="AWM68" s="173"/>
      <c r="AWN68" s="173"/>
      <c r="AWO68" s="173"/>
      <c r="AWP68" s="173"/>
      <c r="AWQ68" s="173"/>
      <c r="AWR68" s="173"/>
      <c r="AWS68" s="173"/>
      <c r="AWT68" s="173"/>
      <c r="AWU68" s="173"/>
      <c r="AWV68" s="173"/>
      <c r="AWW68" s="173"/>
      <c r="AWX68" s="173"/>
      <c r="AWY68" s="173"/>
      <c r="AWZ68" s="173"/>
      <c r="AXA68" s="173"/>
      <c r="AXB68" s="173"/>
      <c r="AXC68" s="173"/>
      <c r="AXD68" s="173"/>
      <c r="AXE68" s="173"/>
      <c r="AXF68" s="173"/>
      <c r="AXG68" s="173"/>
      <c r="AXH68" s="173"/>
      <c r="AXI68" s="173"/>
      <c r="AXJ68" s="173"/>
      <c r="AXK68" s="173"/>
      <c r="AXL68" s="173"/>
      <c r="AXM68" s="173"/>
      <c r="AXN68" s="173"/>
      <c r="AXO68" s="173"/>
      <c r="AXP68" s="173"/>
      <c r="AXQ68" s="173"/>
      <c r="AXR68" s="173"/>
      <c r="AXS68" s="173"/>
      <c r="AXT68" s="173"/>
      <c r="AXU68" s="173"/>
      <c r="AXV68" s="173"/>
      <c r="AXW68" s="173"/>
      <c r="AXX68" s="173"/>
      <c r="AXY68" s="173"/>
      <c r="AXZ68" s="173"/>
      <c r="AYA68" s="173"/>
      <c r="AYB68" s="173"/>
      <c r="AYC68" s="173"/>
      <c r="AYD68" s="173"/>
      <c r="AYE68" s="173"/>
      <c r="AYF68" s="173"/>
      <c r="AYG68" s="173"/>
      <c r="AYH68" s="173"/>
      <c r="AYI68" s="173"/>
      <c r="AYJ68" s="173"/>
      <c r="AYK68" s="173"/>
      <c r="AYL68" s="173"/>
      <c r="AYM68" s="173"/>
      <c r="AYN68" s="173"/>
      <c r="AYO68" s="173"/>
      <c r="AYP68" s="173"/>
      <c r="AYQ68" s="173"/>
      <c r="AYR68" s="173"/>
      <c r="AYS68" s="173"/>
      <c r="AYT68" s="173"/>
      <c r="AYU68" s="173"/>
      <c r="AYV68" s="173"/>
      <c r="AYW68" s="173"/>
      <c r="AYX68" s="173"/>
      <c r="AYY68" s="173"/>
      <c r="AYZ68" s="173"/>
      <c r="AZA68" s="173"/>
      <c r="AZB68" s="173"/>
      <c r="AZC68" s="173"/>
      <c r="AZD68" s="173"/>
      <c r="AZE68" s="173"/>
      <c r="AZF68" s="173"/>
      <c r="AZG68" s="173"/>
      <c r="AZH68" s="173"/>
      <c r="AZI68" s="173"/>
      <c r="AZJ68" s="173"/>
      <c r="AZK68" s="173"/>
      <c r="AZL68" s="173"/>
      <c r="AZM68" s="173"/>
      <c r="AZN68" s="173"/>
      <c r="AZO68" s="173"/>
      <c r="AZP68" s="173"/>
      <c r="AZQ68" s="173"/>
      <c r="AZR68" s="173"/>
      <c r="AZS68" s="173"/>
      <c r="AZT68" s="173"/>
      <c r="AZU68" s="173"/>
      <c r="AZV68" s="173"/>
      <c r="AZW68" s="173"/>
      <c r="AZX68" s="173"/>
      <c r="AZY68" s="173"/>
      <c r="AZZ68" s="173"/>
      <c r="BAA68" s="173"/>
      <c r="BAB68" s="173"/>
      <c r="BAC68" s="173"/>
      <c r="BAD68" s="173"/>
      <c r="BAE68" s="173"/>
      <c r="BAF68" s="173"/>
      <c r="BAG68" s="173"/>
      <c r="BAH68" s="173"/>
      <c r="BAI68" s="173"/>
      <c r="BAJ68" s="173"/>
      <c r="BAK68" s="173"/>
      <c r="BAL68" s="173"/>
      <c r="BAM68" s="173"/>
      <c r="BAN68" s="173"/>
      <c r="BAO68" s="173"/>
      <c r="BAP68" s="173"/>
      <c r="BAQ68" s="173"/>
      <c r="BAR68" s="173"/>
      <c r="BAS68" s="173"/>
      <c r="BAT68" s="173"/>
      <c r="BAU68" s="173"/>
      <c r="BAV68" s="173"/>
      <c r="BAW68" s="173"/>
      <c r="BAX68" s="173"/>
      <c r="BAY68" s="173"/>
      <c r="BAZ68" s="173"/>
      <c r="BBA68" s="173"/>
      <c r="BBB68" s="173"/>
      <c r="BBC68" s="173"/>
      <c r="BBD68" s="173"/>
      <c r="BBE68" s="173"/>
      <c r="BBF68" s="173"/>
      <c r="BBG68" s="173"/>
      <c r="BBH68" s="173"/>
      <c r="BBI68" s="173"/>
      <c r="BBJ68" s="173"/>
      <c r="BBK68" s="173"/>
      <c r="BBL68" s="173"/>
      <c r="BBM68" s="173"/>
      <c r="BBN68" s="173"/>
      <c r="BBO68" s="173"/>
      <c r="BBP68" s="173"/>
      <c r="BBQ68" s="173"/>
      <c r="BBR68" s="173"/>
      <c r="BBS68" s="173"/>
      <c r="BBT68" s="173"/>
      <c r="BBU68" s="173"/>
      <c r="BBV68" s="173"/>
      <c r="BBW68" s="173"/>
      <c r="BBX68" s="173"/>
      <c r="BBY68" s="173"/>
      <c r="BBZ68" s="173"/>
      <c r="BCA68" s="173"/>
      <c r="BCB68" s="173"/>
      <c r="BCC68" s="173"/>
      <c r="BCD68" s="173"/>
      <c r="BCE68" s="173"/>
      <c r="BCF68" s="173"/>
      <c r="BCG68" s="173"/>
      <c r="BCH68" s="173"/>
      <c r="BCI68" s="173"/>
      <c r="BCJ68" s="173"/>
      <c r="BCK68" s="173"/>
      <c r="BCL68" s="173"/>
      <c r="BCM68" s="173"/>
      <c r="BCN68" s="173"/>
      <c r="BCO68" s="173"/>
      <c r="BCP68" s="173"/>
      <c r="BCQ68" s="173"/>
      <c r="BCR68" s="173"/>
      <c r="BCS68" s="173"/>
      <c r="BCT68" s="173"/>
      <c r="BCU68" s="173"/>
      <c r="BCV68" s="173"/>
      <c r="BCW68" s="173"/>
      <c r="BCX68" s="173"/>
      <c r="BCY68" s="173"/>
      <c r="BCZ68" s="173"/>
      <c r="BDA68" s="173"/>
      <c r="BDB68" s="173"/>
      <c r="BDC68" s="173"/>
      <c r="BDD68" s="173"/>
      <c r="BDE68" s="173"/>
      <c r="BDF68" s="173"/>
      <c r="BDG68" s="173"/>
      <c r="BDH68" s="173"/>
      <c r="BDI68" s="173"/>
      <c r="BDJ68" s="173"/>
      <c r="BDK68" s="173"/>
      <c r="BDL68" s="173"/>
      <c r="BDM68" s="173"/>
      <c r="BDN68" s="173"/>
      <c r="BDO68" s="173"/>
      <c r="BDP68" s="173"/>
      <c r="BDQ68" s="173"/>
      <c r="BDR68" s="173"/>
      <c r="BDS68" s="173"/>
      <c r="BDT68" s="173"/>
      <c r="BDU68" s="173"/>
      <c r="BDV68" s="173"/>
      <c r="BDW68" s="173"/>
      <c r="BDX68" s="173"/>
      <c r="BDY68" s="173"/>
      <c r="BDZ68" s="173"/>
      <c r="BEA68" s="173"/>
      <c r="BEB68" s="173"/>
      <c r="BEC68" s="173"/>
      <c r="BED68" s="173"/>
      <c r="BEE68" s="173"/>
      <c r="BEF68" s="173"/>
      <c r="BEG68" s="173"/>
      <c r="BEH68" s="173"/>
      <c r="BEI68" s="173"/>
      <c r="BEJ68" s="173"/>
      <c r="BEK68" s="173"/>
      <c r="BEL68" s="173"/>
      <c r="BEM68" s="173"/>
      <c r="BEN68" s="173"/>
      <c r="BEO68" s="173"/>
      <c r="BEP68" s="173"/>
      <c r="BEQ68" s="173"/>
      <c r="BER68" s="173"/>
      <c r="BES68" s="173"/>
      <c r="BET68" s="173"/>
      <c r="BEU68" s="173"/>
      <c r="BEV68" s="173"/>
      <c r="BEW68" s="173"/>
      <c r="BEX68" s="173"/>
      <c r="BEY68" s="173"/>
      <c r="BEZ68" s="173"/>
      <c r="BFA68" s="173"/>
      <c r="BFB68" s="173"/>
      <c r="BFC68" s="173"/>
      <c r="BFD68" s="173"/>
      <c r="BFE68" s="173"/>
      <c r="BFF68" s="173"/>
      <c r="BFG68" s="173"/>
      <c r="BFH68" s="173"/>
      <c r="BFI68" s="173"/>
      <c r="BFJ68" s="173"/>
      <c r="BFK68" s="173"/>
      <c r="BFL68" s="173"/>
      <c r="BFM68" s="173"/>
      <c r="BFN68" s="173"/>
      <c r="BFO68" s="173"/>
      <c r="BFP68" s="173"/>
      <c r="BFQ68" s="173"/>
      <c r="BFR68" s="173"/>
      <c r="BFS68" s="173"/>
      <c r="BFT68" s="173"/>
      <c r="BFU68" s="173"/>
      <c r="BFV68" s="173"/>
      <c r="BFW68" s="173"/>
      <c r="BFX68" s="173"/>
      <c r="BFY68" s="173"/>
      <c r="BFZ68" s="173"/>
      <c r="BGA68" s="173"/>
      <c r="BGB68" s="173"/>
      <c r="BGC68" s="173"/>
      <c r="BGD68" s="173"/>
      <c r="BGE68" s="173"/>
      <c r="BGF68" s="173"/>
      <c r="BGG68" s="173"/>
      <c r="BGH68" s="173"/>
      <c r="BGI68" s="173"/>
      <c r="BGJ68" s="173"/>
      <c r="BGK68" s="173"/>
      <c r="BGL68" s="173"/>
      <c r="BGM68" s="173"/>
      <c r="BGN68" s="173"/>
      <c r="BGO68" s="173"/>
      <c r="BGP68" s="173"/>
      <c r="BGQ68" s="173"/>
      <c r="BGR68" s="173"/>
      <c r="BGS68" s="173"/>
      <c r="BGT68" s="173"/>
      <c r="BGU68" s="173"/>
      <c r="BGV68" s="173"/>
      <c r="BGW68" s="173"/>
      <c r="BGX68" s="173"/>
      <c r="BGY68" s="173"/>
      <c r="BGZ68" s="173"/>
      <c r="BHA68" s="173"/>
      <c r="BHB68" s="173"/>
      <c r="BHC68" s="173"/>
      <c r="BHD68" s="173"/>
      <c r="BHE68" s="173"/>
      <c r="BHF68" s="173"/>
      <c r="BHG68" s="173"/>
      <c r="BHH68" s="173"/>
      <c r="BHI68" s="173"/>
      <c r="BHJ68" s="173"/>
      <c r="BHK68" s="173"/>
      <c r="BHL68" s="173"/>
      <c r="BHM68" s="173"/>
      <c r="BHN68" s="173"/>
      <c r="BHO68" s="173"/>
      <c r="BHP68" s="173"/>
      <c r="BHQ68" s="173"/>
      <c r="BHR68" s="173"/>
      <c r="BHS68" s="173"/>
      <c r="BHT68" s="173"/>
      <c r="BHU68" s="173"/>
      <c r="BHV68" s="173"/>
      <c r="BHW68" s="173"/>
      <c r="BHX68" s="173"/>
      <c r="BHY68" s="173"/>
      <c r="BHZ68" s="173"/>
      <c r="BIA68" s="173"/>
      <c r="BIB68" s="173"/>
      <c r="BIC68" s="173"/>
      <c r="BID68" s="173"/>
      <c r="BIE68" s="173"/>
      <c r="BIF68" s="173"/>
      <c r="BIG68" s="173"/>
      <c r="BIH68" s="173"/>
      <c r="BII68" s="173"/>
      <c r="BIJ68" s="173"/>
      <c r="BIK68" s="173"/>
      <c r="BIL68" s="173"/>
      <c r="BIM68" s="173"/>
      <c r="BIN68" s="173"/>
      <c r="BIO68" s="173"/>
      <c r="BIP68" s="173"/>
      <c r="BIQ68" s="173"/>
      <c r="BIR68" s="173"/>
      <c r="BIS68" s="173"/>
      <c r="BIT68" s="173"/>
      <c r="BIU68" s="173"/>
      <c r="BIV68" s="173"/>
      <c r="BIW68" s="173"/>
      <c r="BIX68" s="173"/>
      <c r="BIY68" s="173"/>
      <c r="BIZ68" s="173"/>
      <c r="BJA68" s="173"/>
      <c r="BJB68" s="173"/>
      <c r="BJC68" s="173"/>
      <c r="BJD68" s="173"/>
      <c r="BJE68" s="173"/>
      <c r="BJF68" s="173"/>
      <c r="BJG68" s="173"/>
      <c r="BJH68" s="173"/>
      <c r="BJI68" s="173"/>
      <c r="BJJ68" s="173"/>
      <c r="BJK68" s="173"/>
      <c r="BJL68" s="173"/>
      <c r="BJM68" s="173"/>
      <c r="BJN68" s="173"/>
      <c r="BJO68" s="173"/>
      <c r="BJP68" s="173"/>
      <c r="BJQ68" s="173"/>
      <c r="BJR68" s="173"/>
      <c r="BJS68" s="173"/>
      <c r="BJT68" s="173"/>
      <c r="BJU68" s="173"/>
      <c r="BJV68" s="173"/>
      <c r="BJW68" s="173"/>
      <c r="BJX68" s="173"/>
      <c r="BJY68" s="173"/>
      <c r="BJZ68" s="173"/>
      <c r="BKA68" s="173"/>
      <c r="BKB68" s="173"/>
      <c r="BKC68" s="173"/>
      <c r="BKD68" s="173"/>
      <c r="BKE68" s="173"/>
      <c r="BKF68" s="173"/>
      <c r="BKG68" s="173"/>
      <c r="BKH68" s="173"/>
      <c r="BKI68" s="173"/>
      <c r="BKJ68" s="173"/>
      <c r="BKK68" s="173"/>
      <c r="BKL68" s="173"/>
      <c r="BKM68" s="173"/>
      <c r="BKN68" s="173"/>
      <c r="BKO68" s="173"/>
      <c r="BKP68" s="173"/>
      <c r="BKQ68" s="173"/>
      <c r="BKR68" s="173"/>
      <c r="BKS68" s="173"/>
      <c r="BKT68" s="173"/>
      <c r="BKU68" s="173"/>
      <c r="BKV68" s="173"/>
      <c r="BKW68" s="173"/>
      <c r="BKX68" s="173"/>
      <c r="BKY68" s="173"/>
      <c r="BKZ68" s="173"/>
      <c r="BLA68" s="173"/>
      <c r="BLB68" s="173"/>
      <c r="BLC68" s="173"/>
      <c r="BLD68" s="173"/>
      <c r="BLE68" s="173"/>
      <c r="BLF68" s="173"/>
      <c r="BLG68" s="173"/>
      <c r="BLH68" s="173"/>
      <c r="BLI68" s="173"/>
      <c r="BLJ68" s="173"/>
      <c r="BLK68" s="173"/>
      <c r="BLL68" s="173"/>
      <c r="BLM68" s="173"/>
      <c r="BLN68" s="173"/>
      <c r="BLO68" s="173"/>
      <c r="BLP68" s="173"/>
      <c r="BLQ68" s="173"/>
      <c r="BLR68" s="173"/>
      <c r="BLS68" s="173"/>
      <c r="BLT68" s="173"/>
      <c r="BLU68" s="173"/>
      <c r="BLV68" s="173"/>
      <c r="BLW68" s="173"/>
      <c r="BLX68" s="173"/>
      <c r="BLY68" s="173"/>
      <c r="BLZ68" s="173"/>
      <c r="BMA68" s="173"/>
      <c r="BMB68" s="173"/>
      <c r="BMC68" s="173"/>
      <c r="BMD68" s="173"/>
      <c r="BME68" s="173"/>
      <c r="BMF68" s="173"/>
      <c r="BMG68" s="173"/>
      <c r="BMH68" s="173"/>
      <c r="BMI68" s="173"/>
      <c r="BMJ68" s="173"/>
      <c r="BMK68" s="173"/>
      <c r="BML68" s="173"/>
      <c r="BMM68" s="173"/>
      <c r="BMN68" s="173"/>
      <c r="BMO68" s="173"/>
      <c r="BMP68" s="173"/>
      <c r="BMQ68" s="173"/>
      <c r="BMR68" s="173"/>
      <c r="BMS68" s="173"/>
      <c r="BMT68" s="173"/>
      <c r="BMU68" s="173"/>
      <c r="BMV68" s="173"/>
      <c r="BMW68" s="173"/>
      <c r="BMX68" s="173"/>
      <c r="BMY68" s="173"/>
      <c r="BMZ68" s="173"/>
      <c r="BNA68" s="173"/>
      <c r="BNB68" s="173"/>
      <c r="BNC68" s="173"/>
      <c r="BND68" s="173"/>
      <c r="BNE68" s="173"/>
      <c r="BNF68" s="173"/>
      <c r="BNG68" s="173"/>
      <c r="BNH68" s="173"/>
      <c r="BNI68" s="173"/>
      <c r="BNJ68" s="173"/>
      <c r="BNK68" s="173"/>
      <c r="BNL68" s="173"/>
      <c r="BNM68" s="173"/>
      <c r="BNN68" s="173"/>
      <c r="BNO68" s="173"/>
      <c r="BNP68" s="173"/>
      <c r="BNQ68" s="173"/>
      <c r="BNR68" s="173"/>
      <c r="BNS68" s="173"/>
      <c r="BNT68" s="173"/>
      <c r="BNU68" s="173"/>
      <c r="BNV68" s="173"/>
      <c r="BNW68" s="173"/>
      <c r="BNX68" s="173"/>
      <c r="BNY68" s="173"/>
      <c r="BNZ68" s="173"/>
      <c r="BOA68" s="173"/>
      <c r="BOB68" s="173"/>
      <c r="BOC68" s="173"/>
      <c r="BOD68" s="173"/>
      <c r="BOE68" s="173"/>
      <c r="BOF68" s="173"/>
      <c r="BOG68" s="173"/>
      <c r="BOH68" s="173"/>
      <c r="BOI68" s="173"/>
      <c r="BOJ68" s="173"/>
      <c r="BOK68" s="173"/>
      <c r="BOL68" s="173"/>
      <c r="BOM68" s="173"/>
      <c r="BON68" s="173"/>
      <c r="BOO68" s="173"/>
      <c r="BOP68" s="173"/>
      <c r="BOQ68" s="173"/>
      <c r="BOR68" s="173"/>
      <c r="BOS68" s="173"/>
      <c r="BOT68" s="173"/>
      <c r="BOU68" s="173"/>
      <c r="BOV68" s="173"/>
      <c r="BOW68" s="173"/>
      <c r="BOX68" s="173"/>
      <c r="BOY68" s="173"/>
      <c r="BOZ68" s="173"/>
      <c r="BPA68" s="173"/>
      <c r="BPB68" s="173"/>
      <c r="BPC68" s="173"/>
      <c r="BPD68" s="173"/>
      <c r="BPE68" s="173"/>
      <c r="BPF68" s="173"/>
      <c r="BPG68" s="173"/>
      <c r="BPH68" s="173"/>
      <c r="BPI68" s="173"/>
      <c r="BPJ68" s="173"/>
      <c r="BPK68" s="173"/>
      <c r="BPL68" s="173"/>
      <c r="BPM68" s="173"/>
      <c r="BPN68" s="173"/>
      <c r="BPO68" s="173"/>
      <c r="BPP68" s="173"/>
      <c r="BPQ68" s="173"/>
      <c r="BPR68" s="173"/>
      <c r="BPS68" s="173"/>
      <c r="BPT68" s="173"/>
      <c r="BPU68" s="173"/>
      <c r="BPV68" s="173"/>
      <c r="BPW68" s="173"/>
      <c r="BPX68" s="173"/>
      <c r="BPY68" s="173"/>
      <c r="BPZ68" s="173"/>
      <c r="BQA68" s="173"/>
      <c r="BQB68" s="173"/>
      <c r="BQC68" s="173"/>
      <c r="BQD68" s="173"/>
      <c r="BQE68" s="173"/>
      <c r="BQF68" s="173"/>
      <c r="BQG68" s="173"/>
      <c r="BQH68" s="173"/>
      <c r="BQI68" s="173"/>
      <c r="BQJ68" s="173"/>
      <c r="BQK68" s="173"/>
      <c r="BQL68" s="173"/>
      <c r="BQM68" s="173"/>
      <c r="BQN68" s="173"/>
      <c r="BQO68" s="173"/>
      <c r="BQP68" s="173"/>
      <c r="BQQ68" s="173"/>
      <c r="BQR68" s="173"/>
      <c r="BQS68" s="173"/>
      <c r="BQT68" s="173"/>
      <c r="BQU68" s="173"/>
      <c r="BQV68" s="173"/>
      <c r="BQW68" s="173"/>
      <c r="BQX68" s="173"/>
      <c r="BQY68" s="173"/>
      <c r="BQZ68" s="173"/>
      <c r="BRA68" s="173"/>
      <c r="BRB68" s="173"/>
      <c r="BRC68" s="173"/>
      <c r="BRD68" s="173"/>
      <c r="BRE68" s="173"/>
      <c r="BRF68" s="173"/>
      <c r="BRG68" s="173"/>
      <c r="BRH68" s="173"/>
      <c r="BRI68" s="173"/>
      <c r="BRJ68" s="173"/>
      <c r="BRK68" s="173"/>
      <c r="BRL68" s="173"/>
      <c r="BRM68" s="173"/>
      <c r="BRN68" s="173"/>
      <c r="BRO68" s="173"/>
      <c r="BRP68" s="173"/>
      <c r="BRQ68" s="173"/>
      <c r="BRR68" s="173"/>
      <c r="BRS68" s="173"/>
      <c r="BRT68" s="173"/>
      <c r="BRU68" s="173"/>
      <c r="BRV68" s="173"/>
      <c r="BRW68" s="173"/>
      <c r="BRX68" s="173"/>
      <c r="BRY68" s="173"/>
      <c r="BRZ68" s="173"/>
      <c r="BSA68" s="173"/>
      <c r="BSB68" s="173"/>
      <c r="BSC68" s="173"/>
      <c r="BSD68" s="173"/>
      <c r="BSE68" s="173"/>
      <c r="BSF68" s="173"/>
      <c r="BSG68" s="173"/>
      <c r="BSH68" s="173"/>
      <c r="BSI68" s="173"/>
      <c r="BSJ68" s="173"/>
      <c r="BSK68" s="173"/>
      <c r="BSL68" s="173"/>
      <c r="BSM68" s="173"/>
      <c r="BSN68" s="173"/>
      <c r="BSO68" s="173"/>
      <c r="BSP68" s="173"/>
      <c r="BSQ68" s="173"/>
      <c r="BSR68" s="173"/>
      <c r="BSS68" s="173"/>
      <c r="BST68" s="173"/>
      <c r="BSU68" s="173"/>
      <c r="BSV68" s="173"/>
      <c r="BSW68" s="173"/>
      <c r="BSX68" s="173"/>
      <c r="BSY68" s="173"/>
      <c r="BSZ68" s="173"/>
      <c r="BTA68" s="173"/>
      <c r="BTB68" s="173"/>
      <c r="BTC68" s="173"/>
      <c r="BTD68" s="173"/>
      <c r="BTE68" s="173"/>
      <c r="BTF68" s="173"/>
      <c r="BTG68" s="173"/>
      <c r="BTH68" s="173"/>
      <c r="BTI68" s="173"/>
      <c r="BTJ68" s="173"/>
      <c r="BTK68" s="173"/>
      <c r="BTL68" s="173"/>
      <c r="BTM68" s="173"/>
      <c r="BTN68" s="173"/>
      <c r="BTO68" s="173"/>
      <c r="BTP68" s="173"/>
      <c r="BTQ68" s="173"/>
      <c r="BTR68" s="173"/>
      <c r="BTS68" s="173"/>
      <c r="BTT68" s="173"/>
      <c r="BTU68" s="173"/>
      <c r="BTV68" s="173"/>
      <c r="BTW68" s="173"/>
      <c r="BTX68" s="173"/>
      <c r="BTY68" s="173"/>
      <c r="BTZ68" s="173"/>
      <c r="BUA68" s="173"/>
      <c r="BUB68" s="173"/>
      <c r="BUC68" s="173"/>
      <c r="BUD68" s="173"/>
      <c r="BUE68" s="173"/>
      <c r="BUF68" s="173"/>
      <c r="BUG68" s="173"/>
      <c r="BUH68" s="173"/>
      <c r="BUI68" s="173"/>
      <c r="BUJ68" s="173"/>
      <c r="BUK68" s="173"/>
      <c r="BUL68" s="173"/>
      <c r="BUM68" s="173"/>
      <c r="BUN68" s="173"/>
      <c r="BUO68" s="173"/>
      <c r="BUP68" s="173"/>
      <c r="BUQ68" s="173"/>
      <c r="BUR68" s="173"/>
      <c r="BUS68" s="173"/>
      <c r="BUT68" s="173"/>
      <c r="BUU68" s="173"/>
      <c r="BUV68" s="173"/>
      <c r="BUW68" s="173"/>
      <c r="BUX68" s="173"/>
      <c r="BUY68" s="173"/>
      <c r="BUZ68" s="173"/>
      <c r="BVA68" s="173"/>
      <c r="BVB68" s="173"/>
      <c r="BVC68" s="173"/>
      <c r="BVD68" s="173"/>
      <c r="BVE68" s="173"/>
      <c r="BVF68" s="173"/>
      <c r="BVG68" s="173"/>
      <c r="BVH68" s="173"/>
      <c r="BVI68" s="173"/>
      <c r="BVJ68" s="173"/>
      <c r="BVK68" s="173"/>
      <c r="BVL68" s="173"/>
      <c r="BVM68" s="173"/>
      <c r="BVN68" s="173"/>
      <c r="BVO68" s="173"/>
      <c r="BVP68" s="173"/>
      <c r="BVQ68" s="173"/>
      <c r="BVR68" s="173"/>
      <c r="BVS68" s="173"/>
      <c r="BVT68" s="173"/>
      <c r="BVU68" s="173"/>
      <c r="BVV68" s="173"/>
      <c r="BVW68" s="173"/>
      <c r="BVX68" s="173"/>
      <c r="BVY68" s="173"/>
      <c r="BVZ68" s="173"/>
      <c r="BWA68" s="173"/>
      <c r="BWB68" s="173"/>
      <c r="BWC68" s="173"/>
      <c r="BWD68" s="173"/>
      <c r="BWE68" s="173"/>
      <c r="BWF68" s="173"/>
      <c r="BWG68" s="173"/>
      <c r="BWH68" s="173"/>
      <c r="BWI68" s="173"/>
      <c r="BWJ68" s="173"/>
      <c r="BWK68" s="173"/>
      <c r="BWL68" s="173"/>
      <c r="BWM68" s="173"/>
      <c r="BWN68" s="173"/>
      <c r="BWO68" s="173"/>
      <c r="BWP68" s="173"/>
      <c r="BWQ68" s="173"/>
      <c r="BWR68" s="173"/>
      <c r="BWS68" s="173"/>
      <c r="BWT68" s="173"/>
      <c r="BWU68" s="173"/>
      <c r="BWV68" s="173"/>
      <c r="BWW68" s="173"/>
      <c r="BWX68" s="173"/>
      <c r="BWY68" s="173"/>
      <c r="BWZ68" s="173"/>
      <c r="BXA68" s="173"/>
      <c r="BXB68" s="173"/>
      <c r="BXC68" s="173"/>
      <c r="BXD68" s="173"/>
      <c r="BXE68" s="173"/>
      <c r="BXF68" s="173"/>
      <c r="BXG68" s="173"/>
      <c r="BXH68" s="173"/>
      <c r="BXI68" s="173"/>
      <c r="BXJ68" s="173"/>
      <c r="BXK68" s="173"/>
      <c r="BXL68" s="173"/>
      <c r="BXM68" s="173"/>
      <c r="BXN68" s="173"/>
      <c r="BXO68" s="173"/>
      <c r="BXP68" s="173"/>
      <c r="BXQ68" s="173"/>
      <c r="BXR68" s="173"/>
      <c r="BXS68" s="173"/>
      <c r="BXT68" s="173"/>
      <c r="BXU68" s="173"/>
      <c r="BXV68" s="173"/>
      <c r="BXW68" s="173"/>
      <c r="BXX68" s="173"/>
      <c r="BXY68" s="173"/>
      <c r="BXZ68" s="173"/>
      <c r="BYA68" s="173"/>
      <c r="BYB68" s="173"/>
      <c r="BYC68" s="173"/>
      <c r="BYD68" s="173"/>
      <c r="BYE68" s="173"/>
      <c r="BYF68" s="173"/>
      <c r="BYG68" s="173"/>
      <c r="BYH68" s="173"/>
      <c r="BYI68" s="173"/>
      <c r="BYJ68" s="173"/>
      <c r="BYK68" s="173"/>
      <c r="BYL68" s="173"/>
      <c r="BYM68" s="173"/>
      <c r="BYN68" s="173"/>
      <c r="BYO68" s="173"/>
      <c r="BYP68" s="173"/>
      <c r="BYQ68" s="173"/>
      <c r="BYR68" s="173"/>
      <c r="BYS68" s="173"/>
      <c r="BYT68" s="173"/>
      <c r="BYU68" s="173"/>
      <c r="BYV68" s="173"/>
      <c r="BYW68" s="173"/>
      <c r="BYX68" s="173"/>
      <c r="BYY68" s="173"/>
      <c r="BYZ68" s="173"/>
      <c r="BZA68" s="173"/>
      <c r="BZB68" s="173"/>
      <c r="BZC68" s="173"/>
      <c r="BZD68" s="173"/>
      <c r="BZE68" s="173"/>
      <c r="BZF68" s="173"/>
      <c r="BZG68" s="173"/>
      <c r="BZH68" s="173"/>
      <c r="BZI68" s="173"/>
      <c r="BZJ68" s="173"/>
      <c r="BZK68" s="173"/>
      <c r="BZL68" s="173"/>
      <c r="BZM68" s="173"/>
      <c r="BZN68" s="173"/>
      <c r="BZO68" s="173"/>
      <c r="BZP68" s="173"/>
      <c r="BZQ68" s="173"/>
      <c r="BZR68" s="173"/>
      <c r="BZS68" s="173"/>
      <c r="BZT68" s="173"/>
      <c r="BZU68" s="173"/>
      <c r="BZV68" s="173"/>
      <c r="BZW68" s="173"/>
      <c r="BZX68" s="173"/>
      <c r="BZY68" s="173"/>
      <c r="BZZ68" s="173"/>
      <c r="CAA68" s="173"/>
      <c r="CAB68" s="173"/>
      <c r="CAC68" s="173"/>
      <c r="CAD68" s="173"/>
      <c r="CAE68" s="173"/>
      <c r="CAF68" s="173"/>
      <c r="CAG68" s="173"/>
      <c r="CAH68" s="173"/>
      <c r="CAI68" s="173"/>
      <c r="CAJ68" s="173"/>
      <c r="CAK68" s="173"/>
      <c r="CAL68" s="173"/>
      <c r="CAM68" s="173"/>
      <c r="CAN68" s="173"/>
      <c r="CAO68" s="173"/>
      <c r="CAP68" s="173"/>
      <c r="CAQ68" s="173"/>
      <c r="CAR68" s="173"/>
      <c r="CAS68" s="173"/>
      <c r="CAT68" s="173"/>
      <c r="CAU68" s="173"/>
      <c r="CAV68" s="173"/>
      <c r="CAW68" s="173"/>
      <c r="CAX68" s="173"/>
      <c r="CAY68" s="173"/>
      <c r="CAZ68" s="173"/>
      <c r="CBA68" s="173"/>
      <c r="CBB68" s="173"/>
      <c r="CBC68" s="173"/>
      <c r="CBD68" s="173"/>
      <c r="CBE68" s="173"/>
      <c r="CBF68" s="173"/>
      <c r="CBG68" s="173"/>
      <c r="CBH68" s="173"/>
      <c r="CBI68" s="173"/>
      <c r="CBJ68" s="173"/>
      <c r="CBK68" s="173"/>
      <c r="CBL68" s="173"/>
      <c r="CBM68" s="173"/>
      <c r="CBN68" s="173"/>
      <c r="CBO68" s="173"/>
      <c r="CBP68" s="173"/>
      <c r="CBQ68" s="173"/>
      <c r="CBR68" s="173"/>
      <c r="CBS68" s="173"/>
      <c r="CBT68" s="173"/>
      <c r="CBU68" s="173"/>
      <c r="CBV68" s="173"/>
      <c r="CBW68" s="173"/>
      <c r="CBX68" s="173"/>
      <c r="CBY68" s="173"/>
      <c r="CBZ68" s="173"/>
      <c r="CCA68" s="173"/>
      <c r="CCB68" s="173"/>
      <c r="CCC68" s="173"/>
      <c r="CCD68" s="173"/>
      <c r="CCE68" s="173"/>
      <c r="CCF68" s="173"/>
      <c r="CCG68" s="173"/>
      <c r="CCH68" s="173"/>
      <c r="CCI68" s="173"/>
      <c r="CCJ68" s="173"/>
      <c r="CCK68" s="173"/>
      <c r="CCL68" s="173"/>
      <c r="CCM68" s="173"/>
      <c r="CCN68" s="173"/>
      <c r="CCO68" s="173"/>
      <c r="CCP68" s="173"/>
      <c r="CCQ68" s="173"/>
      <c r="CCR68" s="173"/>
      <c r="CCS68" s="173"/>
      <c r="CCT68" s="173"/>
      <c r="CCU68" s="173"/>
      <c r="CCV68" s="173"/>
      <c r="CCW68" s="173"/>
      <c r="CCX68" s="173"/>
      <c r="CCY68" s="173"/>
      <c r="CCZ68" s="173"/>
      <c r="CDA68" s="173"/>
      <c r="CDB68" s="173"/>
      <c r="CDC68" s="173"/>
      <c r="CDD68" s="173"/>
      <c r="CDE68" s="173"/>
      <c r="CDF68" s="173"/>
      <c r="CDG68" s="173"/>
      <c r="CDH68" s="173"/>
      <c r="CDI68" s="173"/>
      <c r="CDJ68" s="173"/>
      <c r="CDK68" s="173"/>
      <c r="CDL68" s="173"/>
      <c r="CDM68" s="173"/>
      <c r="CDN68" s="173"/>
      <c r="CDO68" s="173"/>
      <c r="CDP68" s="173"/>
      <c r="CDQ68" s="173"/>
      <c r="CDR68" s="173"/>
      <c r="CDS68" s="173"/>
      <c r="CDT68" s="173"/>
      <c r="CDU68" s="173"/>
      <c r="CDV68" s="173"/>
      <c r="CDW68" s="173"/>
      <c r="CDX68" s="173"/>
      <c r="CDY68" s="173"/>
      <c r="CDZ68" s="173"/>
      <c r="CEA68" s="173"/>
      <c r="CEB68" s="173"/>
      <c r="CEC68" s="173"/>
      <c r="CED68" s="173"/>
      <c r="CEE68" s="173"/>
      <c r="CEF68" s="173"/>
      <c r="CEG68" s="173"/>
      <c r="CEH68" s="173"/>
      <c r="CEI68" s="173"/>
      <c r="CEJ68" s="173"/>
      <c r="CEK68" s="173"/>
      <c r="CEL68" s="173"/>
      <c r="CEM68" s="173"/>
      <c r="CEN68" s="173"/>
      <c r="CEO68" s="173"/>
      <c r="CEP68" s="173"/>
      <c r="CEQ68" s="173"/>
      <c r="CER68" s="173"/>
      <c r="CES68" s="173"/>
      <c r="CET68" s="173"/>
      <c r="CEU68" s="173"/>
      <c r="CEV68" s="173"/>
      <c r="CEW68" s="173"/>
      <c r="CEX68" s="173"/>
      <c r="CEY68" s="173"/>
      <c r="CEZ68" s="173"/>
      <c r="CFA68" s="173"/>
      <c r="CFB68" s="173"/>
      <c r="CFC68" s="173"/>
      <c r="CFD68" s="173"/>
      <c r="CFE68" s="173"/>
      <c r="CFF68" s="173"/>
      <c r="CFG68" s="173"/>
      <c r="CFH68" s="173"/>
      <c r="CFI68" s="173"/>
      <c r="CFJ68" s="173"/>
      <c r="CFK68" s="173"/>
      <c r="CFL68" s="173"/>
      <c r="CFM68" s="173"/>
      <c r="CFN68" s="173"/>
      <c r="CFO68" s="173"/>
      <c r="CFP68" s="173"/>
      <c r="CFQ68" s="173"/>
      <c r="CFR68" s="173"/>
      <c r="CFS68" s="173"/>
      <c r="CFT68" s="173"/>
      <c r="CFU68" s="173"/>
      <c r="CFV68" s="173"/>
      <c r="CFW68" s="173"/>
      <c r="CFX68" s="173"/>
      <c r="CFY68" s="173"/>
      <c r="CFZ68" s="173"/>
      <c r="CGA68" s="173"/>
      <c r="CGB68" s="173"/>
      <c r="CGC68" s="173"/>
      <c r="CGD68" s="173"/>
      <c r="CGE68" s="173"/>
      <c r="CGF68" s="173"/>
      <c r="CGG68" s="173"/>
      <c r="CGH68" s="173"/>
      <c r="CGI68" s="173"/>
      <c r="CGJ68" s="173"/>
      <c r="CGK68" s="173"/>
      <c r="CGL68" s="173"/>
      <c r="CGM68" s="173"/>
      <c r="CGN68" s="173"/>
      <c r="CGO68" s="173"/>
      <c r="CGP68" s="173"/>
      <c r="CGQ68" s="173"/>
      <c r="CGR68" s="173"/>
      <c r="CGS68" s="173"/>
      <c r="CGT68" s="173"/>
      <c r="CGU68" s="173"/>
      <c r="CGV68" s="173"/>
      <c r="CGW68" s="173"/>
      <c r="CGX68" s="173"/>
      <c r="CGY68" s="173"/>
      <c r="CGZ68" s="173"/>
      <c r="CHA68" s="173"/>
      <c r="CHB68" s="173"/>
      <c r="CHC68" s="173"/>
      <c r="CHD68" s="173"/>
      <c r="CHE68" s="173"/>
      <c r="CHF68" s="173"/>
      <c r="CHG68" s="173"/>
      <c r="CHH68" s="173"/>
      <c r="CHI68" s="173"/>
      <c r="CHJ68" s="173"/>
      <c r="CHK68" s="173"/>
      <c r="CHL68" s="173"/>
      <c r="CHM68" s="173"/>
      <c r="CHN68" s="173"/>
      <c r="CHO68" s="173"/>
      <c r="CHP68" s="173"/>
      <c r="CHQ68" s="173"/>
      <c r="CHR68" s="173"/>
      <c r="CHS68" s="173"/>
      <c r="CHT68" s="173"/>
      <c r="CHU68" s="173"/>
      <c r="CHV68" s="173"/>
      <c r="CHW68" s="173"/>
      <c r="CHX68" s="173"/>
      <c r="CHY68" s="173"/>
      <c r="CHZ68" s="173"/>
      <c r="CIA68" s="173"/>
      <c r="CIB68" s="173"/>
      <c r="CIC68" s="173"/>
      <c r="CID68" s="173"/>
      <c r="CIE68" s="173"/>
      <c r="CIF68" s="173"/>
      <c r="CIG68" s="173"/>
      <c r="CIH68" s="173"/>
      <c r="CII68" s="173"/>
      <c r="CIJ68" s="173"/>
      <c r="CIK68" s="173"/>
      <c r="CIL68" s="173"/>
      <c r="CIM68" s="173"/>
      <c r="CIN68" s="173"/>
      <c r="CIO68" s="173"/>
      <c r="CIP68" s="173"/>
      <c r="CIQ68" s="173"/>
      <c r="CIR68" s="173"/>
      <c r="CIS68" s="173"/>
      <c r="CIT68" s="173"/>
      <c r="CIU68" s="173"/>
      <c r="CIV68" s="173"/>
      <c r="CIW68" s="173"/>
      <c r="CIX68" s="173"/>
      <c r="CIY68" s="173"/>
      <c r="CIZ68" s="173"/>
      <c r="CJA68" s="173"/>
      <c r="CJB68" s="173"/>
      <c r="CJC68" s="173"/>
      <c r="CJD68" s="173"/>
      <c r="CJE68" s="173"/>
      <c r="CJF68" s="173"/>
      <c r="CJG68" s="173"/>
      <c r="CJH68" s="173"/>
      <c r="CJI68" s="173"/>
      <c r="CJJ68" s="173"/>
      <c r="CJK68" s="173"/>
      <c r="CJL68" s="173"/>
      <c r="CJM68" s="173"/>
      <c r="CJN68" s="173"/>
      <c r="CJO68" s="173"/>
      <c r="CJP68" s="173"/>
      <c r="CJQ68" s="173"/>
      <c r="CJR68" s="173"/>
      <c r="CJS68" s="173"/>
      <c r="CJT68" s="173"/>
      <c r="CJU68" s="173"/>
      <c r="CJV68" s="173"/>
      <c r="CJW68" s="173"/>
      <c r="CJX68" s="173"/>
      <c r="CJY68" s="173"/>
      <c r="CJZ68" s="173"/>
      <c r="CKA68" s="173"/>
      <c r="CKB68" s="173"/>
      <c r="CKC68" s="173"/>
      <c r="CKD68" s="173"/>
      <c r="CKE68" s="173"/>
      <c r="CKF68" s="173"/>
      <c r="CKG68" s="173"/>
      <c r="CKH68" s="173"/>
      <c r="CKI68" s="173"/>
      <c r="CKJ68" s="173"/>
      <c r="CKK68" s="173"/>
      <c r="CKL68" s="173"/>
      <c r="CKM68" s="173"/>
      <c r="CKN68" s="173"/>
      <c r="CKO68" s="173"/>
      <c r="CKP68" s="173"/>
      <c r="CKQ68" s="173"/>
      <c r="CKR68" s="173"/>
      <c r="CKS68" s="173"/>
      <c r="CKT68" s="173"/>
      <c r="CKU68" s="173"/>
      <c r="CKV68" s="173"/>
      <c r="CKW68" s="173"/>
      <c r="CKX68" s="173"/>
      <c r="CKY68" s="173"/>
      <c r="CKZ68" s="173"/>
      <c r="CLA68" s="173"/>
      <c r="CLB68" s="173"/>
      <c r="CLC68" s="173"/>
      <c r="CLD68" s="173"/>
      <c r="CLE68" s="173"/>
      <c r="CLF68" s="173"/>
      <c r="CLG68" s="173"/>
      <c r="CLH68" s="173"/>
      <c r="CLI68" s="173"/>
      <c r="CLJ68" s="173"/>
      <c r="CLK68" s="173"/>
      <c r="CLL68" s="173"/>
      <c r="CLM68" s="173"/>
      <c r="CLN68" s="173"/>
      <c r="CLO68" s="173"/>
      <c r="CLP68" s="173"/>
      <c r="CLQ68" s="173"/>
      <c r="CLR68" s="173"/>
      <c r="CLS68" s="173"/>
      <c r="CLT68" s="173"/>
      <c r="CLU68" s="173"/>
      <c r="CLV68" s="173"/>
      <c r="CLW68" s="173"/>
      <c r="CLX68" s="173"/>
      <c r="CLY68" s="173"/>
      <c r="CLZ68" s="173"/>
      <c r="CMA68" s="173"/>
      <c r="CMB68" s="173"/>
      <c r="CMC68" s="173"/>
      <c r="CMD68" s="173"/>
      <c r="CME68" s="173"/>
      <c r="CMF68" s="173"/>
      <c r="CMG68" s="173"/>
      <c r="CMH68" s="173"/>
      <c r="CMI68" s="173"/>
      <c r="CMJ68" s="173"/>
      <c r="CMK68" s="173"/>
      <c r="CML68" s="173"/>
      <c r="CMM68" s="173"/>
      <c r="CMN68" s="173"/>
      <c r="CMO68" s="173"/>
      <c r="CMP68" s="173"/>
      <c r="CMQ68" s="173"/>
      <c r="CMR68" s="173"/>
      <c r="CMS68" s="173"/>
      <c r="CMT68" s="173"/>
      <c r="CMU68" s="173"/>
      <c r="CMV68" s="173"/>
      <c r="CMW68" s="173"/>
      <c r="CMX68" s="173"/>
      <c r="CMY68" s="173"/>
      <c r="CMZ68" s="173"/>
      <c r="CNA68" s="173"/>
      <c r="CNB68" s="173"/>
      <c r="CNC68" s="173"/>
      <c r="CND68" s="173"/>
      <c r="CNE68" s="173"/>
      <c r="CNF68" s="173"/>
      <c r="CNG68" s="173"/>
      <c r="CNH68" s="173"/>
      <c r="CNI68" s="173"/>
      <c r="CNJ68" s="173"/>
      <c r="CNK68" s="173"/>
      <c r="CNL68" s="173"/>
      <c r="CNM68" s="173"/>
      <c r="CNN68" s="173"/>
      <c r="CNO68" s="173"/>
      <c r="CNP68" s="173"/>
      <c r="CNQ68" s="173"/>
      <c r="CNR68" s="173"/>
      <c r="CNS68" s="173"/>
      <c r="CNT68" s="173"/>
      <c r="CNU68" s="173"/>
      <c r="CNV68" s="173"/>
      <c r="CNW68" s="173"/>
      <c r="CNX68" s="173"/>
      <c r="CNY68" s="173"/>
      <c r="CNZ68" s="173"/>
      <c r="COA68" s="173"/>
      <c r="COB68" s="173"/>
      <c r="COC68" s="173"/>
      <c r="COD68" s="173"/>
      <c r="COE68" s="173"/>
      <c r="COF68" s="173"/>
      <c r="COG68" s="173"/>
      <c r="COH68" s="173"/>
      <c r="COI68" s="173"/>
      <c r="COJ68" s="173"/>
      <c r="COK68" s="173"/>
      <c r="COL68" s="173"/>
      <c r="COM68" s="173"/>
      <c r="CON68" s="173"/>
      <c r="COO68" s="173"/>
      <c r="COP68" s="173"/>
      <c r="COQ68" s="173"/>
      <c r="COR68" s="173"/>
      <c r="COS68" s="173"/>
      <c r="COT68" s="173"/>
      <c r="COU68" s="173"/>
      <c r="COV68" s="173"/>
      <c r="COW68" s="173"/>
      <c r="COX68" s="173"/>
      <c r="COY68" s="173"/>
      <c r="COZ68" s="173"/>
      <c r="CPA68" s="173"/>
      <c r="CPB68" s="173"/>
      <c r="CPC68" s="173"/>
      <c r="CPD68" s="173"/>
      <c r="CPE68" s="173"/>
      <c r="CPF68" s="173"/>
      <c r="CPG68" s="173"/>
      <c r="CPH68" s="173"/>
      <c r="CPI68" s="173"/>
      <c r="CPJ68" s="173"/>
      <c r="CPK68" s="173"/>
      <c r="CPL68" s="173"/>
      <c r="CPM68" s="173"/>
      <c r="CPN68" s="173"/>
      <c r="CPO68" s="173"/>
      <c r="CPP68" s="173"/>
      <c r="CPQ68" s="173"/>
      <c r="CPR68" s="173"/>
      <c r="CPS68" s="173"/>
      <c r="CPT68" s="173"/>
      <c r="CPU68" s="173"/>
      <c r="CPV68" s="173"/>
      <c r="CPW68" s="173"/>
      <c r="CPX68" s="173"/>
      <c r="CPY68" s="173"/>
      <c r="CPZ68" s="173"/>
      <c r="CQA68" s="173"/>
      <c r="CQB68" s="173"/>
      <c r="CQC68" s="173"/>
      <c r="CQD68" s="173"/>
      <c r="CQE68" s="173"/>
      <c r="CQF68" s="173"/>
      <c r="CQG68" s="173"/>
      <c r="CQH68" s="173"/>
      <c r="CQI68" s="173"/>
      <c r="CQJ68" s="173"/>
      <c r="CQK68" s="173"/>
      <c r="CQL68" s="173"/>
      <c r="CQM68" s="173"/>
      <c r="CQN68" s="173"/>
      <c r="CQO68" s="173"/>
      <c r="CQP68" s="173"/>
      <c r="CQQ68" s="173"/>
      <c r="CQR68" s="173"/>
      <c r="CQS68" s="173"/>
      <c r="CQT68" s="173"/>
      <c r="CQU68" s="173"/>
      <c r="CQV68" s="173"/>
      <c r="CQW68" s="173"/>
      <c r="CQX68" s="173"/>
      <c r="CQY68" s="173"/>
      <c r="CQZ68" s="173"/>
      <c r="CRA68" s="173"/>
      <c r="CRB68" s="173"/>
      <c r="CRC68" s="173"/>
      <c r="CRD68" s="173"/>
      <c r="CRE68" s="173"/>
      <c r="CRF68" s="173"/>
      <c r="CRG68" s="173"/>
      <c r="CRH68" s="173"/>
      <c r="CRI68" s="173"/>
      <c r="CRJ68" s="173"/>
      <c r="CRK68" s="173"/>
      <c r="CRL68" s="173"/>
      <c r="CRM68" s="173"/>
      <c r="CRN68" s="173"/>
      <c r="CRO68" s="173"/>
      <c r="CRP68" s="173"/>
      <c r="CRQ68" s="173"/>
      <c r="CRR68" s="173"/>
      <c r="CRS68" s="173"/>
      <c r="CRT68" s="173"/>
      <c r="CRU68" s="173"/>
      <c r="CRV68" s="173"/>
      <c r="CRW68" s="173"/>
      <c r="CRX68" s="173"/>
      <c r="CRY68" s="173"/>
      <c r="CRZ68" s="173"/>
      <c r="CSA68" s="173"/>
      <c r="CSB68" s="173"/>
      <c r="CSC68" s="173"/>
      <c r="CSD68" s="173"/>
      <c r="CSE68" s="173"/>
      <c r="CSF68" s="173"/>
      <c r="CSG68" s="173"/>
      <c r="CSH68" s="173"/>
      <c r="CSI68" s="173"/>
      <c r="CSJ68" s="173"/>
      <c r="CSK68" s="173"/>
      <c r="CSL68" s="173"/>
      <c r="CSM68" s="173"/>
      <c r="CSN68" s="173"/>
      <c r="CSO68" s="173"/>
      <c r="CSP68" s="173"/>
      <c r="CSQ68" s="173"/>
      <c r="CSR68" s="173"/>
      <c r="CSS68" s="173"/>
      <c r="CST68" s="173"/>
      <c r="CSU68" s="173"/>
      <c r="CSV68" s="173"/>
      <c r="CSW68" s="173"/>
      <c r="CSX68" s="173"/>
      <c r="CSY68" s="173"/>
      <c r="CSZ68" s="173"/>
      <c r="CTA68" s="173"/>
      <c r="CTB68" s="173"/>
      <c r="CTC68" s="173"/>
      <c r="CTD68" s="173"/>
      <c r="CTE68" s="173"/>
      <c r="CTF68" s="173"/>
      <c r="CTG68" s="173"/>
      <c r="CTH68" s="173"/>
      <c r="CTI68" s="173"/>
      <c r="CTJ68" s="173"/>
      <c r="CTK68" s="173"/>
      <c r="CTL68" s="173"/>
      <c r="CTM68" s="173"/>
      <c r="CTN68" s="173"/>
      <c r="CTO68" s="173"/>
      <c r="CTP68" s="173"/>
      <c r="CTQ68" s="173"/>
      <c r="CTR68" s="173"/>
      <c r="CTS68" s="173"/>
      <c r="CTT68" s="173"/>
      <c r="CTU68" s="173"/>
      <c r="CTV68" s="173"/>
      <c r="CTW68" s="173"/>
      <c r="CTX68" s="173"/>
      <c r="CTY68" s="173"/>
      <c r="CTZ68" s="173"/>
      <c r="CUA68" s="173"/>
      <c r="CUB68" s="173"/>
      <c r="CUC68" s="173"/>
      <c r="CUD68" s="173"/>
      <c r="CUE68" s="173"/>
      <c r="CUF68" s="173"/>
      <c r="CUG68" s="173"/>
      <c r="CUH68" s="173"/>
      <c r="CUI68" s="173"/>
      <c r="CUJ68" s="173"/>
      <c r="CUK68" s="173"/>
      <c r="CUL68" s="173"/>
      <c r="CUM68" s="173"/>
      <c r="CUN68" s="173"/>
      <c r="CUO68" s="173"/>
      <c r="CUP68" s="173"/>
      <c r="CUQ68" s="173"/>
      <c r="CUR68" s="173"/>
      <c r="CUS68" s="173"/>
      <c r="CUT68" s="173"/>
      <c r="CUU68" s="173"/>
      <c r="CUV68" s="173"/>
      <c r="CUW68" s="173"/>
      <c r="CUX68" s="173"/>
      <c r="CUY68" s="173"/>
      <c r="CUZ68" s="173"/>
      <c r="CVA68" s="173"/>
      <c r="CVB68" s="173"/>
      <c r="CVC68" s="173"/>
      <c r="CVD68" s="173"/>
      <c r="CVE68" s="173"/>
      <c r="CVF68" s="173"/>
      <c r="CVG68" s="173"/>
      <c r="CVH68" s="173"/>
      <c r="CVI68" s="173"/>
      <c r="CVJ68" s="173"/>
      <c r="CVK68" s="173"/>
      <c r="CVL68" s="173"/>
      <c r="CVM68" s="173"/>
      <c r="CVN68" s="173"/>
      <c r="CVO68" s="173"/>
      <c r="CVP68" s="173"/>
      <c r="CVQ68" s="173"/>
      <c r="CVR68" s="173"/>
      <c r="CVS68" s="173"/>
      <c r="CVT68" s="173"/>
      <c r="CVU68" s="173"/>
      <c r="CVV68" s="173"/>
      <c r="CVW68" s="173"/>
      <c r="CVX68" s="173"/>
      <c r="CVY68" s="173"/>
      <c r="CVZ68" s="173"/>
      <c r="CWA68" s="173"/>
      <c r="CWB68" s="173"/>
      <c r="CWC68" s="173"/>
      <c r="CWD68" s="173"/>
      <c r="CWE68" s="173"/>
      <c r="CWF68" s="173"/>
      <c r="CWG68" s="173"/>
      <c r="CWH68" s="173"/>
      <c r="CWI68" s="173"/>
      <c r="CWJ68" s="173"/>
      <c r="CWK68" s="173"/>
      <c r="CWL68" s="173"/>
      <c r="CWM68" s="173"/>
      <c r="CWN68" s="173"/>
      <c r="CWO68" s="173"/>
      <c r="CWP68" s="173"/>
      <c r="CWQ68" s="173"/>
      <c r="CWR68" s="173"/>
      <c r="CWS68" s="173"/>
      <c r="CWT68" s="173"/>
      <c r="CWU68" s="173"/>
      <c r="CWV68" s="173"/>
      <c r="CWW68" s="173"/>
      <c r="CWX68" s="173"/>
      <c r="CWY68" s="173"/>
      <c r="CWZ68" s="173"/>
      <c r="CXA68" s="173"/>
      <c r="CXB68" s="173"/>
      <c r="CXC68" s="173"/>
      <c r="CXD68" s="173"/>
      <c r="CXE68" s="173"/>
      <c r="CXF68" s="173"/>
      <c r="CXG68" s="173"/>
      <c r="CXH68" s="173"/>
      <c r="CXI68" s="173"/>
      <c r="CXJ68" s="173"/>
      <c r="CXK68" s="173"/>
      <c r="CXL68" s="173"/>
      <c r="CXM68" s="173"/>
      <c r="CXN68" s="173"/>
      <c r="CXO68" s="173"/>
      <c r="CXP68" s="173"/>
      <c r="CXQ68" s="173"/>
      <c r="CXR68" s="173"/>
      <c r="CXS68" s="173"/>
      <c r="CXT68" s="173"/>
      <c r="CXU68" s="173"/>
      <c r="CXV68" s="173"/>
      <c r="CXW68" s="173"/>
      <c r="CXX68" s="173"/>
      <c r="CXY68" s="173"/>
      <c r="CXZ68" s="173"/>
      <c r="CYA68" s="173"/>
      <c r="CYB68" s="173"/>
      <c r="CYC68" s="173"/>
      <c r="CYD68" s="173"/>
      <c r="CYE68" s="173"/>
      <c r="CYF68" s="173"/>
      <c r="CYG68" s="173"/>
      <c r="CYH68" s="173"/>
      <c r="CYI68" s="173"/>
      <c r="CYJ68" s="173"/>
      <c r="CYK68" s="173"/>
      <c r="CYL68" s="173"/>
      <c r="CYM68" s="173"/>
      <c r="CYN68" s="173"/>
      <c r="CYO68" s="173"/>
      <c r="CYP68" s="173"/>
      <c r="CYQ68" s="173"/>
      <c r="CYR68" s="173"/>
      <c r="CYS68" s="173"/>
      <c r="CYT68" s="173"/>
      <c r="CYU68" s="173"/>
      <c r="CYV68" s="173"/>
      <c r="CYW68" s="173"/>
      <c r="CYX68" s="173"/>
      <c r="CYY68" s="173"/>
      <c r="CYZ68" s="173"/>
      <c r="CZA68" s="173"/>
      <c r="CZB68" s="173"/>
      <c r="CZC68" s="173"/>
      <c r="CZD68" s="173"/>
      <c r="CZE68" s="173"/>
      <c r="CZF68" s="173"/>
      <c r="CZG68" s="173"/>
      <c r="CZH68" s="173"/>
      <c r="CZI68" s="173"/>
      <c r="CZJ68" s="173"/>
      <c r="CZK68" s="173"/>
      <c r="CZL68" s="173"/>
      <c r="CZM68" s="173"/>
      <c r="CZN68" s="173"/>
      <c r="CZO68" s="173"/>
      <c r="CZP68" s="173"/>
      <c r="CZQ68" s="173"/>
      <c r="CZR68" s="173"/>
      <c r="CZS68" s="173"/>
      <c r="CZT68" s="173"/>
      <c r="CZU68" s="173"/>
      <c r="CZV68" s="173"/>
      <c r="CZW68" s="173"/>
      <c r="CZX68" s="173"/>
      <c r="CZY68" s="173"/>
      <c r="CZZ68" s="173"/>
      <c r="DAA68" s="173"/>
      <c r="DAB68" s="173"/>
      <c r="DAC68" s="173"/>
      <c r="DAD68" s="173"/>
      <c r="DAE68" s="173"/>
      <c r="DAF68" s="173"/>
      <c r="DAG68" s="173"/>
      <c r="DAH68" s="173"/>
      <c r="DAI68" s="173"/>
      <c r="DAJ68" s="173"/>
      <c r="DAK68" s="173"/>
      <c r="DAL68" s="173"/>
      <c r="DAM68" s="173"/>
      <c r="DAN68" s="173"/>
      <c r="DAO68" s="173"/>
      <c r="DAP68" s="173"/>
      <c r="DAQ68" s="173"/>
      <c r="DAR68" s="173"/>
      <c r="DAS68" s="173"/>
      <c r="DAT68" s="173"/>
      <c r="DAU68" s="173"/>
      <c r="DAV68" s="173"/>
      <c r="DAW68" s="173"/>
      <c r="DAX68" s="173"/>
      <c r="DAY68" s="173"/>
      <c r="DAZ68" s="173"/>
      <c r="DBA68" s="173"/>
      <c r="DBB68" s="173"/>
      <c r="DBC68" s="173"/>
      <c r="DBD68" s="173"/>
      <c r="DBE68" s="173"/>
      <c r="DBF68" s="173"/>
      <c r="DBG68" s="173"/>
      <c r="DBH68" s="173"/>
      <c r="DBI68" s="173"/>
      <c r="DBJ68" s="173"/>
      <c r="DBK68" s="173"/>
      <c r="DBL68" s="173"/>
      <c r="DBM68" s="173"/>
      <c r="DBN68" s="173"/>
      <c r="DBO68" s="173"/>
      <c r="DBP68" s="173"/>
      <c r="DBQ68" s="173"/>
      <c r="DBR68" s="173"/>
      <c r="DBS68" s="173"/>
      <c r="DBT68" s="173"/>
      <c r="DBU68" s="173"/>
      <c r="DBV68" s="173"/>
      <c r="DBW68" s="173"/>
      <c r="DBX68" s="173"/>
      <c r="DBY68" s="173"/>
      <c r="DBZ68" s="173"/>
      <c r="DCA68" s="173"/>
      <c r="DCB68" s="173"/>
      <c r="DCC68" s="173"/>
      <c r="DCD68" s="173"/>
      <c r="DCE68" s="173"/>
      <c r="DCF68" s="173"/>
      <c r="DCG68" s="173"/>
      <c r="DCH68" s="173"/>
      <c r="DCI68" s="173"/>
      <c r="DCJ68" s="173"/>
      <c r="DCK68" s="173"/>
      <c r="DCL68" s="173"/>
      <c r="DCM68" s="173"/>
      <c r="DCN68" s="173"/>
      <c r="DCO68" s="173"/>
      <c r="DCP68" s="173"/>
      <c r="DCQ68" s="173"/>
      <c r="DCR68" s="173"/>
      <c r="DCS68" s="173"/>
      <c r="DCT68" s="173"/>
      <c r="DCU68" s="173"/>
      <c r="DCV68" s="173"/>
      <c r="DCW68" s="173"/>
      <c r="DCX68" s="173"/>
      <c r="DCY68" s="173"/>
      <c r="DCZ68" s="173"/>
      <c r="DDA68" s="173"/>
      <c r="DDB68" s="173"/>
      <c r="DDC68" s="173"/>
      <c r="DDD68" s="173"/>
      <c r="DDE68" s="173"/>
      <c r="DDF68" s="173"/>
      <c r="DDG68" s="173"/>
      <c r="DDH68" s="173"/>
      <c r="DDI68" s="173"/>
      <c r="DDJ68" s="173"/>
      <c r="DDK68" s="173"/>
      <c r="DDL68" s="173"/>
      <c r="DDM68" s="173"/>
      <c r="DDN68" s="173"/>
      <c r="DDO68" s="173"/>
      <c r="DDP68" s="173"/>
      <c r="DDQ68" s="173"/>
      <c r="DDR68" s="173"/>
      <c r="DDS68" s="173"/>
      <c r="DDT68" s="173"/>
      <c r="DDU68" s="173"/>
      <c r="DDV68" s="173"/>
      <c r="DDW68" s="173"/>
      <c r="DDX68" s="173"/>
      <c r="DDY68" s="173"/>
      <c r="DDZ68" s="173"/>
      <c r="DEA68" s="173"/>
      <c r="DEB68" s="173"/>
      <c r="DEC68" s="173"/>
      <c r="DED68" s="173"/>
      <c r="DEE68" s="173"/>
      <c r="DEF68" s="173"/>
      <c r="DEG68" s="173"/>
      <c r="DEH68" s="173"/>
      <c r="DEI68" s="173"/>
      <c r="DEJ68" s="173"/>
      <c r="DEK68" s="173"/>
      <c r="DEL68" s="173"/>
      <c r="DEM68" s="173"/>
      <c r="DEN68" s="173"/>
      <c r="DEO68" s="173"/>
      <c r="DEP68" s="173"/>
      <c r="DEQ68" s="173"/>
      <c r="DER68" s="173"/>
      <c r="DES68" s="173"/>
      <c r="DET68" s="173"/>
      <c r="DEU68" s="173"/>
      <c r="DEV68" s="173"/>
      <c r="DEW68" s="173"/>
      <c r="DEX68" s="173"/>
      <c r="DEY68" s="173"/>
      <c r="DEZ68" s="173"/>
      <c r="DFA68" s="173"/>
      <c r="DFB68" s="173"/>
      <c r="DFC68" s="173"/>
      <c r="DFD68" s="173"/>
      <c r="DFE68" s="173"/>
      <c r="DFF68" s="173"/>
      <c r="DFG68" s="173"/>
      <c r="DFH68" s="173"/>
      <c r="DFI68" s="173"/>
      <c r="DFJ68" s="173"/>
      <c r="DFK68" s="173"/>
      <c r="DFL68" s="173"/>
      <c r="DFM68" s="173"/>
      <c r="DFN68" s="173"/>
      <c r="DFO68" s="173"/>
      <c r="DFP68" s="173"/>
      <c r="DFQ68" s="173"/>
      <c r="DFR68" s="173"/>
      <c r="DFS68" s="173"/>
      <c r="DFT68" s="173"/>
      <c r="DFU68" s="173"/>
      <c r="DFV68" s="173"/>
      <c r="DFW68" s="173"/>
      <c r="DFX68" s="173"/>
      <c r="DFY68" s="173"/>
      <c r="DFZ68" s="173"/>
      <c r="DGA68" s="173"/>
      <c r="DGB68" s="173"/>
      <c r="DGC68" s="173"/>
      <c r="DGD68" s="173"/>
      <c r="DGE68" s="173"/>
      <c r="DGF68" s="173"/>
      <c r="DGG68" s="173"/>
      <c r="DGH68" s="173"/>
      <c r="DGI68" s="173"/>
      <c r="DGJ68" s="173"/>
      <c r="DGK68" s="173"/>
      <c r="DGL68" s="173"/>
      <c r="DGM68" s="173"/>
      <c r="DGN68" s="173"/>
      <c r="DGO68" s="173"/>
      <c r="DGP68" s="173"/>
      <c r="DGQ68" s="173"/>
      <c r="DGR68" s="173"/>
      <c r="DGS68" s="173"/>
      <c r="DGT68" s="173"/>
      <c r="DGU68" s="173"/>
      <c r="DGV68" s="173"/>
      <c r="DGW68" s="173"/>
      <c r="DGX68" s="173"/>
      <c r="DGY68" s="173"/>
      <c r="DGZ68" s="173"/>
      <c r="DHA68" s="173"/>
      <c r="DHB68" s="173"/>
      <c r="DHC68" s="173"/>
      <c r="DHD68" s="173"/>
      <c r="DHE68" s="173"/>
      <c r="DHF68" s="173"/>
      <c r="DHG68" s="173"/>
      <c r="DHH68" s="173"/>
      <c r="DHI68" s="173"/>
      <c r="DHJ68" s="173"/>
      <c r="DHK68" s="173"/>
      <c r="DHL68" s="173"/>
      <c r="DHM68" s="173"/>
      <c r="DHN68" s="173"/>
      <c r="DHO68" s="173"/>
      <c r="DHP68" s="173"/>
      <c r="DHQ68" s="173"/>
      <c r="DHR68" s="173"/>
      <c r="DHS68" s="173"/>
      <c r="DHT68" s="173"/>
      <c r="DHU68" s="173"/>
      <c r="DHV68" s="173"/>
      <c r="DHW68" s="173"/>
      <c r="DHX68" s="173"/>
      <c r="DHY68" s="173"/>
      <c r="DHZ68" s="173"/>
      <c r="DIA68" s="173"/>
      <c r="DIB68" s="173"/>
      <c r="DIC68" s="173"/>
      <c r="DID68" s="173"/>
      <c r="DIE68" s="173"/>
      <c r="DIF68" s="173"/>
      <c r="DIG68" s="173"/>
      <c r="DIH68" s="173"/>
      <c r="DII68" s="173"/>
      <c r="DIJ68" s="173"/>
      <c r="DIK68" s="173"/>
      <c r="DIL68" s="173"/>
      <c r="DIM68" s="173"/>
      <c r="DIN68" s="173"/>
      <c r="DIO68" s="173"/>
      <c r="DIP68" s="173"/>
      <c r="DIQ68" s="173"/>
      <c r="DIR68" s="173"/>
      <c r="DIS68" s="173"/>
      <c r="DIT68" s="173"/>
      <c r="DIU68" s="173"/>
      <c r="DIV68" s="173"/>
      <c r="DIW68" s="173"/>
      <c r="DIX68" s="173"/>
      <c r="DIY68" s="173"/>
      <c r="DIZ68" s="173"/>
      <c r="DJA68" s="173"/>
      <c r="DJB68" s="173"/>
      <c r="DJC68" s="173"/>
      <c r="DJD68" s="173"/>
      <c r="DJE68" s="173"/>
      <c r="DJF68" s="173"/>
      <c r="DJG68" s="173"/>
      <c r="DJH68" s="173"/>
      <c r="DJI68" s="173"/>
      <c r="DJJ68" s="173"/>
      <c r="DJK68" s="173"/>
      <c r="DJL68" s="173"/>
      <c r="DJM68" s="173"/>
      <c r="DJN68" s="173"/>
      <c r="DJO68" s="173"/>
      <c r="DJP68" s="173"/>
      <c r="DJQ68" s="173"/>
      <c r="DJR68" s="173"/>
      <c r="DJS68" s="173"/>
      <c r="DJT68" s="173"/>
      <c r="DJU68" s="173"/>
      <c r="DJV68" s="173"/>
      <c r="DJW68" s="173"/>
      <c r="DJX68" s="173"/>
      <c r="DJY68" s="173"/>
      <c r="DJZ68" s="173"/>
      <c r="DKA68" s="173"/>
      <c r="DKB68" s="173"/>
      <c r="DKC68" s="173"/>
      <c r="DKD68" s="173"/>
      <c r="DKE68" s="173"/>
      <c r="DKF68" s="173"/>
      <c r="DKG68" s="173"/>
      <c r="DKH68" s="173"/>
      <c r="DKI68" s="173"/>
      <c r="DKJ68" s="173"/>
      <c r="DKK68" s="173"/>
      <c r="DKL68" s="173"/>
      <c r="DKM68" s="173"/>
      <c r="DKN68" s="173"/>
      <c r="DKO68" s="173"/>
      <c r="DKP68" s="173"/>
      <c r="DKQ68" s="173"/>
      <c r="DKR68" s="173"/>
      <c r="DKS68" s="173"/>
      <c r="DKT68" s="173"/>
      <c r="DKU68" s="173"/>
      <c r="DKV68" s="173"/>
      <c r="DKW68" s="173"/>
      <c r="DKX68" s="173"/>
      <c r="DKY68" s="173"/>
      <c r="DKZ68" s="173"/>
      <c r="DLA68" s="173"/>
      <c r="DLB68" s="173"/>
      <c r="DLC68" s="173"/>
      <c r="DLD68" s="173"/>
      <c r="DLE68" s="173"/>
      <c r="DLF68" s="173"/>
      <c r="DLG68" s="173"/>
      <c r="DLH68" s="173"/>
      <c r="DLI68" s="173"/>
      <c r="DLJ68" s="173"/>
      <c r="DLK68" s="173"/>
      <c r="DLL68" s="173"/>
      <c r="DLM68" s="173"/>
      <c r="DLN68" s="173"/>
      <c r="DLO68" s="173"/>
      <c r="DLP68" s="173"/>
      <c r="DLQ68" s="173"/>
      <c r="DLR68" s="173"/>
      <c r="DLS68" s="173"/>
      <c r="DLT68" s="173"/>
      <c r="DLU68" s="173"/>
      <c r="DLV68" s="173"/>
      <c r="DLW68" s="173"/>
      <c r="DLX68" s="173"/>
      <c r="DLY68" s="173"/>
      <c r="DLZ68" s="173"/>
      <c r="DMA68" s="173"/>
      <c r="DMB68" s="173"/>
      <c r="DMC68" s="173"/>
      <c r="DMD68" s="173"/>
      <c r="DME68" s="173"/>
      <c r="DMF68" s="173"/>
      <c r="DMG68" s="173"/>
      <c r="DMH68" s="173"/>
      <c r="DMI68" s="173"/>
      <c r="DMJ68" s="173"/>
      <c r="DMK68" s="173"/>
      <c r="DML68" s="173"/>
      <c r="DMM68" s="173"/>
      <c r="DMN68" s="173"/>
      <c r="DMO68" s="173"/>
      <c r="DMP68" s="173"/>
      <c r="DMQ68" s="173"/>
      <c r="DMR68" s="173"/>
      <c r="DMS68" s="173"/>
      <c r="DMT68" s="173"/>
      <c r="DMU68" s="173"/>
      <c r="DMV68" s="173"/>
      <c r="DMW68" s="173"/>
      <c r="DMX68" s="173"/>
      <c r="DMY68" s="173"/>
      <c r="DMZ68" s="173"/>
      <c r="DNA68" s="173"/>
      <c r="DNB68" s="173"/>
      <c r="DNC68" s="173"/>
      <c r="DND68" s="173"/>
      <c r="DNE68" s="173"/>
      <c r="DNF68" s="173"/>
      <c r="DNG68" s="173"/>
      <c r="DNH68" s="173"/>
      <c r="DNI68" s="173"/>
      <c r="DNJ68" s="173"/>
      <c r="DNK68" s="173"/>
      <c r="DNL68" s="173"/>
      <c r="DNM68" s="173"/>
      <c r="DNN68" s="173"/>
      <c r="DNO68" s="173"/>
      <c r="DNP68" s="173"/>
      <c r="DNQ68" s="173"/>
      <c r="DNR68" s="173"/>
      <c r="DNS68" s="173"/>
      <c r="DNT68" s="173"/>
      <c r="DNU68" s="173"/>
      <c r="DNV68" s="173"/>
      <c r="DNW68" s="173"/>
      <c r="DNX68" s="173"/>
      <c r="DNY68" s="173"/>
      <c r="DNZ68" s="173"/>
      <c r="DOA68" s="173"/>
      <c r="DOB68" s="173"/>
      <c r="DOC68" s="173"/>
      <c r="DOD68" s="173"/>
      <c r="DOE68" s="173"/>
      <c r="DOF68" s="173"/>
      <c r="DOG68" s="173"/>
      <c r="DOH68" s="173"/>
      <c r="DOI68" s="173"/>
      <c r="DOJ68" s="173"/>
      <c r="DOK68" s="173"/>
      <c r="DOL68" s="173"/>
      <c r="DOM68" s="173"/>
      <c r="DON68" s="173"/>
      <c r="DOO68" s="173"/>
      <c r="DOP68" s="173"/>
      <c r="DOQ68" s="173"/>
      <c r="DOR68" s="173"/>
      <c r="DOS68" s="173"/>
      <c r="DOT68" s="173"/>
      <c r="DOU68" s="173"/>
      <c r="DOV68" s="173"/>
      <c r="DOW68" s="173"/>
      <c r="DOX68" s="173"/>
      <c r="DOY68" s="173"/>
      <c r="DOZ68" s="173"/>
      <c r="DPA68" s="173"/>
      <c r="DPB68" s="173"/>
      <c r="DPC68" s="173"/>
      <c r="DPD68" s="173"/>
      <c r="DPE68" s="173"/>
      <c r="DPF68" s="173"/>
      <c r="DPG68" s="173"/>
      <c r="DPH68" s="173"/>
      <c r="DPI68" s="173"/>
      <c r="DPJ68" s="173"/>
      <c r="DPK68" s="173"/>
      <c r="DPL68" s="173"/>
      <c r="DPM68" s="173"/>
      <c r="DPN68" s="173"/>
      <c r="DPO68" s="173"/>
      <c r="DPP68" s="173"/>
      <c r="DPQ68" s="173"/>
      <c r="DPR68" s="173"/>
      <c r="DPS68" s="173"/>
      <c r="DPT68" s="173"/>
      <c r="DPU68" s="173"/>
      <c r="DPV68" s="173"/>
      <c r="DPW68" s="173"/>
      <c r="DPX68" s="173"/>
      <c r="DPY68" s="173"/>
      <c r="DPZ68" s="173"/>
      <c r="DQA68" s="173"/>
      <c r="DQB68" s="173"/>
      <c r="DQC68" s="173"/>
      <c r="DQD68" s="173"/>
      <c r="DQE68" s="173"/>
      <c r="DQF68" s="173"/>
      <c r="DQG68" s="173"/>
      <c r="DQH68" s="173"/>
      <c r="DQI68" s="173"/>
      <c r="DQJ68" s="173"/>
      <c r="DQK68" s="173"/>
      <c r="DQL68" s="173"/>
      <c r="DQM68" s="173"/>
      <c r="DQN68" s="173"/>
      <c r="DQO68" s="173"/>
      <c r="DQP68" s="173"/>
      <c r="DQQ68" s="173"/>
      <c r="DQR68" s="173"/>
      <c r="DQS68" s="173"/>
      <c r="DQT68" s="173"/>
      <c r="DQU68" s="173"/>
      <c r="DQV68" s="173"/>
      <c r="DQW68" s="173"/>
      <c r="DQX68" s="173"/>
      <c r="DQY68" s="173"/>
      <c r="DQZ68" s="173"/>
      <c r="DRA68" s="173"/>
      <c r="DRB68" s="173"/>
      <c r="DRC68" s="173"/>
      <c r="DRD68" s="173"/>
      <c r="DRE68" s="173"/>
      <c r="DRF68" s="173"/>
      <c r="DRG68" s="173"/>
      <c r="DRH68" s="173"/>
      <c r="DRI68" s="173"/>
      <c r="DRJ68" s="173"/>
      <c r="DRK68" s="173"/>
      <c r="DRL68" s="173"/>
      <c r="DRM68" s="173"/>
      <c r="DRN68" s="173"/>
      <c r="DRO68" s="173"/>
      <c r="DRP68" s="173"/>
      <c r="DRQ68" s="173"/>
      <c r="DRR68" s="173"/>
      <c r="DRS68" s="173"/>
      <c r="DRT68" s="173"/>
      <c r="DRU68" s="173"/>
      <c r="DRV68" s="173"/>
      <c r="DRW68" s="173"/>
      <c r="DRX68" s="173"/>
      <c r="DRY68" s="173"/>
      <c r="DRZ68" s="173"/>
      <c r="DSA68" s="173"/>
      <c r="DSB68" s="173"/>
      <c r="DSC68" s="173"/>
      <c r="DSD68" s="173"/>
      <c r="DSE68" s="173"/>
      <c r="DSF68" s="173"/>
      <c r="DSG68" s="173"/>
      <c r="DSH68" s="173"/>
      <c r="DSI68" s="173"/>
      <c r="DSJ68" s="173"/>
      <c r="DSK68" s="173"/>
      <c r="DSL68" s="173"/>
      <c r="DSM68" s="173"/>
      <c r="DSN68" s="173"/>
      <c r="DSO68" s="173"/>
      <c r="DSP68" s="173"/>
      <c r="DSQ68" s="173"/>
      <c r="DSR68" s="173"/>
      <c r="DSS68" s="173"/>
      <c r="DST68" s="173"/>
      <c r="DSU68" s="173"/>
      <c r="DSV68" s="173"/>
      <c r="DSW68" s="173"/>
      <c r="DSX68" s="173"/>
      <c r="DSY68" s="173"/>
      <c r="DSZ68" s="173"/>
      <c r="DTA68" s="173"/>
      <c r="DTB68" s="173"/>
      <c r="DTC68" s="173"/>
      <c r="DTD68" s="173"/>
      <c r="DTE68" s="173"/>
      <c r="DTF68" s="173"/>
      <c r="DTG68" s="173"/>
      <c r="DTH68" s="173"/>
      <c r="DTI68" s="173"/>
      <c r="DTJ68" s="173"/>
      <c r="DTK68" s="173"/>
      <c r="DTL68" s="173"/>
      <c r="DTM68" s="173"/>
      <c r="DTN68" s="173"/>
      <c r="DTO68" s="173"/>
      <c r="DTP68" s="173"/>
      <c r="DTQ68" s="173"/>
      <c r="DTR68" s="173"/>
      <c r="DTS68" s="173"/>
      <c r="DTT68" s="173"/>
      <c r="DTU68" s="173"/>
      <c r="DTV68" s="173"/>
      <c r="DTW68" s="173"/>
      <c r="DTX68" s="173"/>
      <c r="DTY68" s="173"/>
      <c r="DTZ68" s="173"/>
      <c r="DUA68" s="173"/>
      <c r="DUB68" s="173"/>
      <c r="DUC68" s="173"/>
      <c r="DUD68" s="173"/>
      <c r="DUE68" s="173"/>
      <c r="DUF68" s="173"/>
      <c r="DUG68" s="173"/>
      <c r="DUH68" s="173"/>
      <c r="DUI68" s="173"/>
      <c r="DUJ68" s="173"/>
      <c r="DUK68" s="173"/>
      <c r="DUL68" s="173"/>
      <c r="DUM68" s="173"/>
      <c r="DUN68" s="173"/>
      <c r="DUO68" s="173"/>
      <c r="DUP68" s="173"/>
      <c r="DUQ68" s="173"/>
      <c r="DUR68" s="173"/>
      <c r="DUS68" s="173"/>
      <c r="DUT68" s="173"/>
      <c r="DUU68" s="173"/>
      <c r="DUV68" s="173"/>
      <c r="DUW68" s="173"/>
      <c r="DUX68" s="173"/>
      <c r="DUY68" s="173"/>
      <c r="DUZ68" s="173"/>
      <c r="DVA68" s="173"/>
      <c r="DVB68" s="173"/>
      <c r="DVC68" s="173"/>
      <c r="DVD68" s="173"/>
      <c r="DVE68" s="173"/>
      <c r="DVF68" s="173"/>
      <c r="DVG68" s="173"/>
      <c r="DVH68" s="173"/>
      <c r="DVI68" s="173"/>
      <c r="DVJ68" s="173"/>
      <c r="DVK68" s="173"/>
      <c r="DVL68" s="173"/>
      <c r="DVM68" s="173"/>
      <c r="DVN68" s="173"/>
      <c r="DVO68" s="173"/>
      <c r="DVP68" s="173"/>
      <c r="DVQ68" s="173"/>
      <c r="DVR68" s="173"/>
      <c r="DVS68" s="173"/>
      <c r="DVT68" s="173"/>
      <c r="DVU68" s="173"/>
      <c r="DVV68" s="173"/>
      <c r="DVW68" s="173"/>
      <c r="DVX68" s="173"/>
      <c r="DVY68" s="173"/>
      <c r="DVZ68" s="173"/>
      <c r="DWA68" s="173"/>
      <c r="DWB68" s="173"/>
      <c r="DWC68" s="173"/>
      <c r="DWD68" s="173"/>
      <c r="DWE68" s="173"/>
      <c r="DWF68" s="173"/>
      <c r="DWG68" s="173"/>
      <c r="DWH68" s="173"/>
      <c r="DWI68" s="173"/>
      <c r="DWJ68" s="173"/>
      <c r="DWK68" s="173"/>
      <c r="DWL68" s="173"/>
      <c r="DWM68" s="173"/>
      <c r="DWN68" s="173"/>
      <c r="DWO68" s="173"/>
      <c r="DWP68" s="173"/>
      <c r="DWQ68" s="173"/>
      <c r="DWR68" s="173"/>
      <c r="DWS68" s="173"/>
      <c r="DWT68" s="173"/>
      <c r="DWU68" s="173"/>
      <c r="DWV68" s="173"/>
      <c r="DWW68" s="173"/>
      <c r="DWX68" s="173"/>
      <c r="DWY68" s="173"/>
      <c r="DWZ68" s="173"/>
      <c r="DXA68" s="173"/>
      <c r="DXB68" s="173"/>
      <c r="DXC68" s="173"/>
      <c r="DXD68" s="173"/>
      <c r="DXE68" s="173"/>
      <c r="DXF68" s="173"/>
      <c r="DXG68" s="173"/>
      <c r="DXH68" s="173"/>
      <c r="DXI68" s="173"/>
      <c r="DXJ68" s="173"/>
      <c r="DXK68" s="173"/>
      <c r="DXL68" s="173"/>
      <c r="DXM68" s="173"/>
      <c r="DXN68" s="173"/>
      <c r="DXO68" s="173"/>
      <c r="DXP68" s="173"/>
      <c r="DXQ68" s="173"/>
      <c r="DXR68" s="173"/>
      <c r="DXS68" s="173"/>
      <c r="DXT68" s="173"/>
      <c r="DXU68" s="173"/>
      <c r="DXV68" s="173"/>
      <c r="DXW68" s="173"/>
      <c r="DXX68" s="173"/>
      <c r="DXY68" s="173"/>
      <c r="DXZ68" s="173"/>
      <c r="DYA68" s="173"/>
      <c r="DYB68" s="173"/>
      <c r="DYC68" s="173"/>
      <c r="DYD68" s="173"/>
      <c r="DYE68" s="173"/>
      <c r="DYF68" s="173"/>
      <c r="DYG68" s="173"/>
      <c r="DYH68" s="173"/>
      <c r="DYI68" s="173"/>
      <c r="DYJ68" s="173"/>
      <c r="DYK68" s="173"/>
      <c r="DYL68" s="173"/>
      <c r="DYM68" s="173"/>
      <c r="DYN68" s="173"/>
      <c r="DYO68" s="173"/>
      <c r="DYP68" s="173"/>
      <c r="DYQ68" s="173"/>
      <c r="DYR68" s="173"/>
      <c r="DYS68" s="173"/>
      <c r="DYT68" s="173"/>
      <c r="DYU68" s="173"/>
      <c r="DYV68" s="173"/>
      <c r="DYW68" s="173"/>
      <c r="DYX68" s="173"/>
      <c r="DYY68" s="173"/>
      <c r="DYZ68" s="173"/>
      <c r="DZA68" s="173"/>
      <c r="DZB68" s="173"/>
      <c r="DZC68" s="173"/>
      <c r="DZD68" s="173"/>
      <c r="DZE68" s="173"/>
      <c r="DZF68" s="173"/>
      <c r="DZG68" s="173"/>
      <c r="DZH68" s="173"/>
      <c r="DZI68" s="173"/>
      <c r="DZJ68" s="173"/>
      <c r="DZK68" s="173"/>
      <c r="DZL68" s="173"/>
      <c r="DZM68" s="173"/>
      <c r="DZN68" s="173"/>
      <c r="DZO68" s="173"/>
      <c r="DZP68" s="173"/>
      <c r="DZQ68" s="173"/>
      <c r="DZR68" s="173"/>
      <c r="DZS68" s="173"/>
      <c r="DZT68" s="173"/>
      <c r="DZU68" s="173"/>
      <c r="DZV68" s="173"/>
      <c r="DZW68" s="173"/>
      <c r="DZX68" s="173"/>
      <c r="DZY68" s="173"/>
      <c r="DZZ68" s="173"/>
      <c r="EAA68" s="173"/>
      <c r="EAB68" s="173"/>
      <c r="EAC68" s="173"/>
      <c r="EAD68" s="173"/>
      <c r="EAE68" s="173"/>
      <c r="EAF68" s="173"/>
      <c r="EAG68" s="173"/>
      <c r="EAH68" s="173"/>
      <c r="EAI68" s="173"/>
      <c r="EAJ68" s="173"/>
      <c r="EAK68" s="173"/>
      <c r="EAL68" s="173"/>
      <c r="EAM68" s="173"/>
      <c r="EAN68" s="173"/>
      <c r="EAO68" s="173"/>
      <c r="EAP68" s="173"/>
      <c r="EAQ68" s="173"/>
      <c r="EAR68" s="173"/>
      <c r="EAS68" s="173"/>
      <c r="EAT68" s="173"/>
      <c r="EAU68" s="173"/>
      <c r="EAV68" s="173"/>
      <c r="EAW68" s="173"/>
      <c r="EAX68" s="173"/>
      <c r="EAY68" s="173"/>
      <c r="EAZ68" s="173"/>
      <c r="EBA68" s="173"/>
      <c r="EBB68" s="173"/>
      <c r="EBC68" s="173"/>
      <c r="EBD68" s="173"/>
      <c r="EBE68" s="173"/>
      <c r="EBF68" s="173"/>
      <c r="EBG68" s="173"/>
      <c r="EBH68" s="173"/>
      <c r="EBI68" s="173"/>
      <c r="EBJ68" s="173"/>
      <c r="EBK68" s="173"/>
      <c r="EBL68" s="173"/>
      <c r="EBM68" s="173"/>
      <c r="EBN68" s="173"/>
      <c r="EBO68" s="173"/>
      <c r="EBP68" s="173"/>
      <c r="EBQ68" s="173"/>
      <c r="EBR68" s="173"/>
      <c r="EBS68" s="173"/>
      <c r="EBT68" s="173"/>
      <c r="EBU68" s="173"/>
      <c r="EBV68" s="173"/>
      <c r="EBW68" s="173"/>
      <c r="EBX68" s="173"/>
      <c r="EBY68" s="173"/>
      <c r="EBZ68" s="173"/>
      <c r="ECA68" s="173"/>
      <c r="ECB68" s="173"/>
      <c r="ECC68" s="173"/>
      <c r="ECD68" s="173"/>
      <c r="ECE68" s="173"/>
      <c r="ECF68" s="173"/>
      <c r="ECG68" s="173"/>
      <c r="ECH68" s="173"/>
      <c r="ECI68" s="173"/>
      <c r="ECJ68" s="173"/>
      <c r="ECK68" s="173"/>
      <c r="ECL68" s="173"/>
      <c r="ECM68" s="173"/>
      <c r="ECN68" s="173"/>
      <c r="ECO68" s="173"/>
      <c r="ECP68" s="173"/>
      <c r="ECQ68" s="173"/>
      <c r="ECR68" s="173"/>
      <c r="ECS68" s="173"/>
      <c r="ECT68" s="173"/>
      <c r="ECU68" s="173"/>
      <c r="ECV68" s="173"/>
      <c r="ECW68" s="173"/>
      <c r="ECX68" s="173"/>
      <c r="ECY68" s="173"/>
      <c r="ECZ68" s="173"/>
      <c r="EDA68" s="173"/>
      <c r="EDB68" s="173"/>
      <c r="EDC68" s="173"/>
      <c r="EDD68" s="173"/>
      <c r="EDE68" s="173"/>
      <c r="EDF68" s="173"/>
      <c r="EDG68" s="173"/>
      <c r="EDH68" s="173"/>
      <c r="EDI68" s="173"/>
      <c r="EDJ68" s="173"/>
      <c r="EDK68" s="173"/>
      <c r="EDL68" s="173"/>
      <c r="EDM68" s="173"/>
      <c r="EDN68" s="173"/>
      <c r="EDO68" s="173"/>
      <c r="EDP68" s="173"/>
      <c r="EDQ68" s="173"/>
      <c r="EDR68" s="173"/>
      <c r="EDS68" s="173"/>
      <c r="EDT68" s="173"/>
      <c r="EDU68" s="173"/>
      <c r="EDV68" s="173"/>
      <c r="EDW68" s="173"/>
      <c r="EDX68" s="173"/>
      <c r="EDY68" s="173"/>
      <c r="EDZ68" s="173"/>
      <c r="EEA68" s="173"/>
      <c r="EEB68" s="173"/>
      <c r="EEC68" s="173"/>
      <c r="EED68" s="173"/>
      <c r="EEE68" s="173"/>
      <c r="EEF68" s="173"/>
      <c r="EEG68" s="173"/>
      <c r="EEH68" s="173"/>
      <c r="EEI68" s="173"/>
      <c r="EEJ68" s="173"/>
      <c r="EEK68" s="173"/>
      <c r="EEL68" s="173"/>
      <c r="EEM68" s="173"/>
      <c r="EEN68" s="173"/>
      <c r="EEO68" s="173"/>
      <c r="EEP68" s="173"/>
      <c r="EEQ68" s="173"/>
      <c r="EER68" s="173"/>
      <c r="EES68" s="173"/>
      <c r="EET68" s="173"/>
      <c r="EEU68" s="173"/>
      <c r="EEV68" s="173"/>
      <c r="EEW68" s="173"/>
      <c r="EEX68" s="173"/>
      <c r="EEY68" s="173"/>
      <c r="EEZ68" s="173"/>
      <c r="EFA68" s="173"/>
      <c r="EFB68" s="173"/>
      <c r="EFC68" s="173"/>
      <c r="EFD68" s="173"/>
      <c r="EFE68" s="173"/>
      <c r="EFF68" s="173"/>
      <c r="EFG68" s="173"/>
      <c r="EFH68" s="173"/>
      <c r="EFI68" s="173"/>
      <c r="EFJ68" s="173"/>
      <c r="EFK68" s="173"/>
      <c r="EFL68" s="173"/>
      <c r="EFM68" s="173"/>
      <c r="EFN68" s="173"/>
      <c r="EFO68" s="173"/>
      <c r="EFP68" s="173"/>
      <c r="EFQ68" s="173"/>
      <c r="EFR68" s="173"/>
      <c r="EFS68" s="173"/>
      <c r="EFT68" s="173"/>
      <c r="EFU68" s="173"/>
      <c r="EFV68" s="173"/>
      <c r="EFW68" s="173"/>
      <c r="EFX68" s="173"/>
      <c r="EFY68" s="173"/>
      <c r="EFZ68" s="173"/>
      <c r="EGA68" s="173"/>
      <c r="EGB68" s="173"/>
      <c r="EGC68" s="173"/>
      <c r="EGD68" s="173"/>
      <c r="EGE68" s="173"/>
      <c r="EGF68" s="173"/>
      <c r="EGG68" s="173"/>
      <c r="EGH68" s="173"/>
      <c r="EGI68" s="173"/>
      <c r="EGJ68" s="173"/>
      <c r="EGK68" s="173"/>
      <c r="EGL68" s="173"/>
      <c r="EGM68" s="173"/>
      <c r="EGN68" s="173"/>
      <c r="EGO68" s="173"/>
      <c r="EGP68" s="173"/>
      <c r="EGQ68" s="173"/>
      <c r="EGR68" s="173"/>
      <c r="EGS68" s="173"/>
      <c r="EGT68" s="173"/>
      <c r="EGU68" s="173"/>
      <c r="EGV68" s="173"/>
      <c r="EGW68" s="173"/>
      <c r="EGX68" s="173"/>
      <c r="EGY68" s="173"/>
      <c r="EGZ68" s="173"/>
      <c r="EHA68" s="173"/>
      <c r="EHB68" s="173"/>
      <c r="EHC68" s="173"/>
      <c r="EHD68" s="173"/>
      <c r="EHE68" s="173"/>
      <c r="EHF68" s="173"/>
      <c r="EHG68" s="173"/>
      <c r="EHH68" s="173"/>
      <c r="EHI68" s="173"/>
      <c r="EHJ68" s="173"/>
      <c r="EHK68" s="173"/>
      <c r="EHL68" s="173"/>
      <c r="EHM68" s="173"/>
      <c r="EHN68" s="173"/>
      <c r="EHO68" s="173"/>
      <c r="EHP68" s="173"/>
      <c r="EHQ68" s="173"/>
      <c r="EHR68" s="173"/>
      <c r="EHS68" s="173"/>
      <c r="EHT68" s="173"/>
      <c r="EHU68" s="173"/>
      <c r="EHV68" s="173"/>
      <c r="EHW68" s="173"/>
      <c r="EHX68" s="173"/>
      <c r="EHY68" s="173"/>
      <c r="EHZ68" s="173"/>
      <c r="EIA68" s="173"/>
      <c r="EIB68" s="173"/>
      <c r="EIC68" s="173"/>
      <c r="EID68" s="173"/>
      <c r="EIE68" s="173"/>
      <c r="EIF68" s="173"/>
      <c r="EIG68" s="173"/>
      <c r="EIH68" s="173"/>
      <c r="EII68" s="173"/>
      <c r="EIJ68" s="173"/>
      <c r="EIK68" s="173"/>
      <c r="EIL68" s="173"/>
      <c r="EIM68" s="173"/>
      <c r="EIN68" s="173"/>
      <c r="EIO68" s="173"/>
      <c r="EIP68" s="173"/>
      <c r="EIQ68" s="173"/>
      <c r="EIR68" s="173"/>
      <c r="EIS68" s="173"/>
      <c r="EIT68" s="173"/>
      <c r="EIU68" s="173"/>
      <c r="EIV68" s="173"/>
      <c r="EIW68" s="173"/>
      <c r="EIX68" s="173"/>
      <c r="EIY68" s="173"/>
      <c r="EIZ68" s="173"/>
      <c r="EJA68" s="173"/>
      <c r="EJB68" s="173"/>
      <c r="EJC68" s="173"/>
      <c r="EJD68" s="173"/>
      <c r="EJE68" s="173"/>
      <c r="EJF68" s="173"/>
      <c r="EJG68" s="173"/>
      <c r="EJH68" s="173"/>
      <c r="EJI68" s="173"/>
      <c r="EJJ68" s="173"/>
      <c r="EJK68" s="173"/>
      <c r="EJL68" s="173"/>
      <c r="EJM68" s="173"/>
      <c r="EJN68" s="173"/>
      <c r="EJO68" s="173"/>
      <c r="EJP68" s="173"/>
      <c r="EJQ68" s="173"/>
      <c r="EJR68" s="173"/>
      <c r="EJS68" s="173"/>
      <c r="EJT68" s="173"/>
      <c r="EJU68" s="173"/>
      <c r="EJV68" s="173"/>
      <c r="EJW68" s="173"/>
      <c r="EJX68" s="173"/>
      <c r="EJY68" s="173"/>
      <c r="EJZ68" s="173"/>
      <c r="EKA68" s="173"/>
      <c r="EKB68" s="173"/>
      <c r="EKC68" s="173"/>
      <c r="EKD68" s="173"/>
      <c r="EKE68" s="173"/>
      <c r="EKF68" s="173"/>
      <c r="EKG68" s="173"/>
      <c r="EKH68" s="173"/>
      <c r="EKI68" s="173"/>
      <c r="EKJ68" s="173"/>
      <c r="EKK68" s="173"/>
      <c r="EKL68" s="173"/>
      <c r="EKM68" s="173"/>
      <c r="EKN68" s="173"/>
      <c r="EKO68" s="173"/>
      <c r="EKP68" s="173"/>
      <c r="EKQ68" s="173"/>
      <c r="EKR68" s="173"/>
      <c r="EKS68" s="173"/>
      <c r="EKT68" s="173"/>
      <c r="EKU68" s="173"/>
      <c r="EKV68" s="173"/>
      <c r="EKW68" s="173"/>
      <c r="EKX68" s="173"/>
      <c r="EKY68" s="173"/>
      <c r="EKZ68" s="173"/>
      <c r="ELA68" s="173"/>
      <c r="ELB68" s="173"/>
      <c r="ELC68" s="173"/>
      <c r="ELD68" s="173"/>
      <c r="ELE68" s="173"/>
      <c r="ELF68" s="173"/>
      <c r="ELG68" s="173"/>
      <c r="ELH68" s="173"/>
      <c r="ELI68" s="173"/>
      <c r="ELJ68" s="173"/>
      <c r="ELK68" s="173"/>
      <c r="ELL68" s="173"/>
      <c r="ELM68" s="173"/>
      <c r="ELN68" s="173"/>
      <c r="ELO68" s="173"/>
      <c r="ELP68" s="173"/>
      <c r="ELQ68" s="173"/>
      <c r="ELR68" s="173"/>
      <c r="ELS68" s="173"/>
      <c r="ELT68" s="173"/>
      <c r="ELU68" s="173"/>
      <c r="ELV68" s="173"/>
      <c r="ELW68" s="173"/>
      <c r="ELX68" s="173"/>
      <c r="ELY68" s="173"/>
      <c r="ELZ68" s="173"/>
      <c r="EMA68" s="173"/>
      <c r="EMB68" s="173"/>
      <c r="EMC68" s="173"/>
      <c r="EMD68" s="173"/>
      <c r="EME68" s="173"/>
      <c r="EMF68" s="173"/>
      <c r="EMG68" s="173"/>
      <c r="EMH68" s="173"/>
      <c r="EMI68" s="173"/>
      <c r="EMJ68" s="173"/>
      <c r="EMK68" s="173"/>
      <c r="EML68" s="173"/>
      <c r="EMM68" s="173"/>
      <c r="EMN68" s="173"/>
      <c r="EMO68" s="173"/>
      <c r="EMP68" s="173"/>
      <c r="EMQ68" s="173"/>
      <c r="EMR68" s="173"/>
      <c r="EMS68" s="173"/>
      <c r="EMT68" s="173"/>
      <c r="EMU68" s="173"/>
      <c r="EMV68" s="173"/>
      <c r="EMW68" s="173"/>
      <c r="EMX68" s="173"/>
      <c r="EMY68" s="173"/>
      <c r="EMZ68" s="173"/>
      <c r="ENA68" s="173"/>
      <c r="ENB68" s="173"/>
      <c r="ENC68" s="173"/>
      <c r="END68" s="173"/>
      <c r="ENE68" s="173"/>
      <c r="ENF68" s="173"/>
      <c r="ENG68" s="173"/>
      <c r="ENH68" s="173"/>
      <c r="ENI68" s="173"/>
      <c r="ENJ68" s="173"/>
      <c r="ENK68" s="173"/>
      <c r="ENL68" s="173"/>
      <c r="ENM68" s="173"/>
      <c r="ENN68" s="173"/>
      <c r="ENO68" s="173"/>
      <c r="ENP68" s="173"/>
      <c r="ENQ68" s="173"/>
      <c r="ENR68" s="173"/>
      <c r="ENS68" s="173"/>
      <c r="ENT68" s="173"/>
      <c r="ENU68" s="173"/>
      <c r="ENV68" s="173"/>
      <c r="ENW68" s="173"/>
      <c r="ENX68" s="173"/>
      <c r="ENY68" s="173"/>
      <c r="ENZ68" s="173"/>
      <c r="EOA68" s="173"/>
      <c r="EOB68" s="173"/>
      <c r="EOC68" s="173"/>
      <c r="EOD68" s="173"/>
      <c r="EOE68" s="173"/>
      <c r="EOF68" s="173"/>
      <c r="EOG68" s="173"/>
      <c r="EOH68" s="173"/>
      <c r="EOI68" s="173"/>
      <c r="EOJ68" s="173"/>
      <c r="EOK68" s="173"/>
      <c r="EOL68" s="173"/>
      <c r="EOM68" s="173"/>
      <c r="EON68" s="173"/>
      <c r="EOO68" s="173"/>
      <c r="EOP68" s="173"/>
      <c r="EOQ68" s="173"/>
      <c r="EOR68" s="173"/>
      <c r="EOS68" s="173"/>
      <c r="EOT68" s="173"/>
      <c r="EOU68" s="173"/>
      <c r="EOV68" s="173"/>
      <c r="EOW68" s="173"/>
      <c r="EOX68" s="173"/>
      <c r="EOY68" s="173"/>
      <c r="EOZ68" s="173"/>
      <c r="EPA68" s="173"/>
      <c r="EPB68" s="173"/>
      <c r="EPC68" s="173"/>
      <c r="EPD68" s="173"/>
      <c r="EPE68" s="173"/>
      <c r="EPF68" s="173"/>
      <c r="EPG68" s="173"/>
      <c r="EPH68" s="173"/>
      <c r="EPI68" s="173"/>
      <c r="EPJ68" s="173"/>
      <c r="EPK68" s="173"/>
      <c r="EPL68" s="173"/>
      <c r="EPM68" s="173"/>
      <c r="EPN68" s="173"/>
      <c r="EPO68" s="173"/>
      <c r="EPP68" s="173"/>
      <c r="EPQ68" s="173"/>
      <c r="EPR68" s="173"/>
      <c r="EPS68" s="173"/>
      <c r="EPT68" s="173"/>
      <c r="EPU68" s="173"/>
      <c r="EPV68" s="173"/>
      <c r="EPW68" s="173"/>
      <c r="EPX68" s="173"/>
      <c r="EPY68" s="173"/>
      <c r="EPZ68" s="173"/>
      <c r="EQA68" s="173"/>
      <c r="EQB68" s="173"/>
      <c r="EQC68" s="173"/>
      <c r="EQD68" s="173"/>
      <c r="EQE68" s="173"/>
      <c r="EQF68" s="173"/>
      <c r="EQG68" s="173"/>
      <c r="EQH68" s="173"/>
      <c r="EQI68" s="173"/>
      <c r="EQJ68" s="173"/>
      <c r="EQK68" s="173"/>
      <c r="EQL68" s="173"/>
      <c r="EQM68" s="173"/>
      <c r="EQN68" s="173"/>
      <c r="EQO68" s="173"/>
      <c r="EQP68" s="173"/>
      <c r="EQQ68" s="173"/>
      <c r="EQR68" s="173"/>
      <c r="EQS68" s="173"/>
      <c r="EQT68" s="173"/>
      <c r="EQU68" s="173"/>
      <c r="EQV68" s="173"/>
      <c r="EQW68" s="173"/>
      <c r="EQX68" s="173"/>
      <c r="EQY68" s="173"/>
      <c r="EQZ68" s="173"/>
      <c r="ERA68" s="173"/>
      <c r="ERB68" s="173"/>
      <c r="ERC68" s="173"/>
      <c r="ERD68" s="173"/>
      <c r="ERE68" s="173"/>
      <c r="ERF68" s="173"/>
      <c r="ERG68" s="173"/>
      <c r="ERH68" s="173"/>
      <c r="ERI68" s="173"/>
      <c r="ERJ68" s="173"/>
      <c r="ERK68" s="173"/>
      <c r="ERL68" s="173"/>
      <c r="ERM68" s="173"/>
      <c r="ERN68" s="173"/>
      <c r="ERO68" s="173"/>
      <c r="ERP68" s="173"/>
      <c r="ERQ68" s="173"/>
      <c r="ERR68" s="173"/>
      <c r="ERS68" s="173"/>
      <c r="ERT68" s="173"/>
      <c r="ERU68" s="173"/>
      <c r="ERV68" s="173"/>
      <c r="ERW68" s="173"/>
      <c r="ERX68" s="173"/>
      <c r="ERY68" s="173"/>
      <c r="ERZ68" s="173"/>
      <c r="ESA68" s="173"/>
      <c r="ESB68" s="173"/>
      <c r="ESC68" s="173"/>
      <c r="ESD68" s="173"/>
      <c r="ESE68" s="173"/>
      <c r="ESF68" s="173"/>
      <c r="ESG68" s="173"/>
      <c r="ESH68" s="173"/>
      <c r="ESI68" s="173"/>
      <c r="ESJ68" s="173"/>
      <c r="ESK68" s="173"/>
      <c r="ESL68" s="173"/>
      <c r="ESM68" s="173"/>
      <c r="ESN68" s="173"/>
      <c r="ESO68" s="173"/>
      <c r="ESP68" s="173"/>
      <c r="ESQ68" s="173"/>
      <c r="ESR68" s="173"/>
      <c r="ESS68" s="173"/>
      <c r="EST68" s="173"/>
      <c r="ESU68" s="173"/>
      <c r="ESV68" s="173"/>
      <c r="ESW68" s="173"/>
      <c r="ESX68" s="173"/>
      <c r="ESY68" s="173"/>
      <c r="ESZ68" s="173"/>
      <c r="ETA68" s="173"/>
      <c r="ETB68" s="173"/>
      <c r="ETC68" s="173"/>
      <c r="ETD68" s="173"/>
      <c r="ETE68" s="173"/>
      <c r="ETF68" s="173"/>
      <c r="ETG68" s="173"/>
      <c r="ETH68" s="173"/>
      <c r="ETI68" s="173"/>
      <c r="ETJ68" s="173"/>
      <c r="ETK68" s="173"/>
      <c r="ETL68" s="173"/>
      <c r="ETM68" s="173"/>
      <c r="ETN68" s="173"/>
      <c r="ETO68" s="173"/>
      <c r="ETP68" s="173"/>
      <c r="ETQ68" s="173"/>
      <c r="ETR68" s="173"/>
      <c r="ETS68" s="173"/>
      <c r="ETT68" s="173"/>
      <c r="ETU68" s="173"/>
      <c r="ETV68" s="173"/>
      <c r="ETW68" s="173"/>
      <c r="ETX68" s="173"/>
      <c r="ETY68" s="173"/>
      <c r="ETZ68" s="173"/>
      <c r="EUA68" s="173"/>
      <c r="EUB68" s="173"/>
      <c r="EUC68" s="173"/>
      <c r="EUD68" s="173"/>
      <c r="EUE68" s="173"/>
      <c r="EUF68" s="173"/>
      <c r="EUG68" s="173"/>
      <c r="EUH68" s="173"/>
      <c r="EUI68" s="173"/>
      <c r="EUJ68" s="173"/>
      <c r="EUK68" s="173"/>
      <c r="EUL68" s="173"/>
      <c r="EUM68" s="173"/>
      <c r="EUN68" s="173"/>
      <c r="EUO68" s="173"/>
      <c r="EUP68" s="173"/>
      <c r="EUQ68" s="173"/>
      <c r="EUR68" s="173"/>
      <c r="EUS68" s="173"/>
      <c r="EUT68" s="173"/>
      <c r="EUU68" s="173"/>
      <c r="EUV68" s="173"/>
      <c r="EUW68" s="173"/>
      <c r="EUX68" s="173"/>
      <c r="EUY68" s="173"/>
      <c r="EUZ68" s="173"/>
      <c r="EVA68" s="173"/>
      <c r="EVB68" s="173"/>
      <c r="EVC68" s="173"/>
      <c r="EVD68" s="173"/>
      <c r="EVE68" s="173"/>
      <c r="EVF68" s="173"/>
      <c r="EVG68" s="173"/>
      <c r="EVH68" s="173"/>
      <c r="EVI68" s="173"/>
      <c r="EVJ68" s="173"/>
      <c r="EVK68" s="173"/>
      <c r="EVL68" s="173"/>
      <c r="EVM68" s="173"/>
      <c r="EVN68" s="173"/>
      <c r="EVO68" s="173"/>
      <c r="EVP68" s="173"/>
      <c r="EVQ68" s="173"/>
      <c r="EVR68" s="173"/>
      <c r="EVS68" s="173"/>
      <c r="EVT68" s="173"/>
      <c r="EVU68" s="173"/>
      <c r="EVV68" s="173"/>
      <c r="EVW68" s="173"/>
      <c r="EVX68" s="173"/>
      <c r="EVY68" s="173"/>
      <c r="EVZ68" s="173"/>
      <c r="EWA68" s="173"/>
      <c r="EWB68" s="173"/>
      <c r="EWC68" s="173"/>
      <c r="EWD68" s="173"/>
      <c r="EWE68" s="173"/>
      <c r="EWF68" s="173"/>
      <c r="EWG68" s="173"/>
      <c r="EWH68" s="173"/>
      <c r="EWI68" s="173"/>
      <c r="EWJ68" s="173"/>
      <c r="EWK68" s="173"/>
      <c r="EWL68" s="173"/>
      <c r="EWM68" s="173"/>
      <c r="EWN68" s="173"/>
      <c r="EWO68" s="173"/>
      <c r="EWP68" s="173"/>
      <c r="EWQ68" s="173"/>
      <c r="EWR68" s="173"/>
      <c r="EWS68" s="173"/>
      <c r="EWT68" s="173"/>
      <c r="EWU68" s="173"/>
      <c r="EWV68" s="173"/>
      <c r="EWW68" s="173"/>
      <c r="EWX68" s="173"/>
      <c r="EWY68" s="173"/>
      <c r="EWZ68" s="173"/>
      <c r="EXA68" s="173"/>
      <c r="EXB68" s="173"/>
      <c r="EXC68" s="173"/>
      <c r="EXD68" s="173"/>
      <c r="EXE68" s="173"/>
      <c r="EXF68" s="173"/>
      <c r="EXG68" s="173"/>
      <c r="EXH68" s="173"/>
      <c r="EXI68" s="173"/>
      <c r="EXJ68" s="173"/>
      <c r="EXK68" s="173"/>
      <c r="EXL68" s="173"/>
      <c r="EXM68" s="173"/>
      <c r="EXN68" s="173"/>
      <c r="EXO68" s="173"/>
      <c r="EXP68" s="173"/>
      <c r="EXQ68" s="173"/>
      <c r="EXR68" s="173"/>
      <c r="EXS68" s="173"/>
      <c r="EXT68" s="173"/>
      <c r="EXU68" s="173"/>
      <c r="EXV68" s="173"/>
      <c r="EXW68" s="173"/>
      <c r="EXX68" s="173"/>
      <c r="EXY68" s="173"/>
      <c r="EXZ68" s="173"/>
      <c r="EYA68" s="173"/>
      <c r="EYB68" s="173"/>
      <c r="EYC68" s="173"/>
      <c r="EYD68" s="173"/>
      <c r="EYE68" s="173"/>
      <c r="EYF68" s="173"/>
      <c r="EYG68" s="173"/>
      <c r="EYH68" s="173"/>
      <c r="EYI68" s="173"/>
      <c r="EYJ68" s="173"/>
      <c r="EYK68" s="173"/>
      <c r="EYL68" s="173"/>
      <c r="EYM68" s="173"/>
      <c r="EYN68" s="173"/>
      <c r="EYO68" s="173"/>
      <c r="EYP68" s="173"/>
      <c r="EYQ68" s="173"/>
      <c r="EYR68" s="173"/>
      <c r="EYS68" s="173"/>
      <c r="EYT68" s="173"/>
      <c r="EYU68" s="173"/>
      <c r="EYV68" s="173"/>
      <c r="EYW68" s="173"/>
      <c r="EYX68" s="173"/>
      <c r="EYY68" s="173"/>
      <c r="EYZ68" s="173"/>
      <c r="EZA68" s="173"/>
      <c r="EZB68" s="173"/>
      <c r="EZC68" s="173"/>
      <c r="EZD68" s="173"/>
      <c r="EZE68" s="173"/>
      <c r="EZF68" s="173"/>
      <c r="EZG68" s="173"/>
      <c r="EZH68" s="173"/>
      <c r="EZI68" s="173"/>
      <c r="EZJ68" s="173"/>
      <c r="EZK68" s="173"/>
      <c r="EZL68" s="173"/>
      <c r="EZM68" s="173"/>
      <c r="EZN68" s="173"/>
      <c r="EZO68" s="173"/>
      <c r="EZP68" s="173"/>
      <c r="EZQ68" s="173"/>
      <c r="EZR68" s="173"/>
      <c r="EZS68" s="173"/>
      <c r="EZT68" s="173"/>
      <c r="EZU68" s="173"/>
      <c r="EZV68" s="173"/>
      <c r="EZW68" s="173"/>
      <c r="EZX68" s="173"/>
      <c r="EZY68" s="173"/>
      <c r="EZZ68" s="173"/>
      <c r="FAA68" s="173"/>
      <c r="FAB68" s="173"/>
      <c r="FAC68" s="173"/>
      <c r="FAD68" s="173"/>
      <c r="FAE68" s="173"/>
      <c r="FAF68" s="173"/>
      <c r="FAG68" s="173"/>
      <c r="FAH68" s="173"/>
      <c r="FAI68" s="173"/>
      <c r="FAJ68" s="173"/>
      <c r="FAK68" s="173"/>
      <c r="FAL68" s="173"/>
      <c r="FAM68" s="173"/>
      <c r="FAN68" s="173"/>
      <c r="FAO68" s="173"/>
      <c r="FAP68" s="173"/>
      <c r="FAQ68" s="173"/>
      <c r="FAR68" s="173"/>
      <c r="FAS68" s="173"/>
      <c r="FAT68" s="173"/>
      <c r="FAU68" s="173"/>
      <c r="FAV68" s="173"/>
      <c r="FAW68" s="173"/>
      <c r="FAX68" s="173"/>
      <c r="FAY68" s="173"/>
      <c r="FAZ68" s="173"/>
      <c r="FBA68" s="173"/>
      <c r="FBB68" s="173"/>
      <c r="FBC68" s="173"/>
      <c r="FBD68" s="173"/>
      <c r="FBE68" s="173"/>
      <c r="FBF68" s="173"/>
      <c r="FBG68" s="173"/>
      <c r="FBH68" s="173"/>
      <c r="FBI68" s="173"/>
      <c r="FBJ68" s="173"/>
      <c r="FBK68" s="173"/>
      <c r="FBL68" s="173"/>
      <c r="FBM68" s="173"/>
      <c r="FBN68" s="173"/>
      <c r="FBO68" s="173"/>
      <c r="FBP68" s="173"/>
      <c r="FBQ68" s="173"/>
      <c r="FBR68" s="173"/>
      <c r="FBS68" s="173"/>
      <c r="FBT68" s="173"/>
      <c r="FBU68" s="173"/>
      <c r="FBV68" s="173"/>
      <c r="FBW68" s="173"/>
      <c r="FBX68" s="173"/>
      <c r="FBY68" s="173"/>
      <c r="FBZ68" s="173"/>
      <c r="FCA68" s="173"/>
      <c r="FCB68" s="173"/>
      <c r="FCC68" s="173"/>
      <c r="FCD68" s="173"/>
      <c r="FCE68" s="173"/>
      <c r="FCF68" s="173"/>
      <c r="FCG68" s="173"/>
      <c r="FCH68" s="173"/>
      <c r="FCI68" s="173"/>
      <c r="FCJ68" s="173"/>
      <c r="FCK68" s="173"/>
      <c r="FCL68" s="173"/>
      <c r="FCM68" s="173"/>
      <c r="FCN68" s="173"/>
      <c r="FCO68" s="173"/>
      <c r="FCP68" s="173"/>
      <c r="FCQ68" s="173"/>
      <c r="FCR68" s="173"/>
      <c r="FCS68" s="173"/>
      <c r="FCT68" s="173"/>
      <c r="FCU68" s="173"/>
      <c r="FCV68" s="173"/>
      <c r="FCW68" s="173"/>
      <c r="FCX68" s="173"/>
      <c r="FCY68" s="173"/>
      <c r="FCZ68" s="173"/>
      <c r="FDA68" s="173"/>
      <c r="FDB68" s="173"/>
      <c r="FDC68" s="173"/>
      <c r="FDD68" s="173"/>
      <c r="FDE68" s="173"/>
      <c r="FDF68" s="173"/>
      <c r="FDG68" s="173"/>
      <c r="FDH68" s="173"/>
      <c r="FDI68" s="173"/>
      <c r="FDJ68" s="173"/>
      <c r="FDK68" s="173"/>
      <c r="FDL68" s="173"/>
      <c r="FDM68" s="173"/>
      <c r="FDN68" s="173"/>
      <c r="FDO68" s="173"/>
      <c r="FDP68" s="173"/>
      <c r="FDQ68" s="173"/>
      <c r="FDR68" s="173"/>
      <c r="FDS68" s="173"/>
      <c r="FDT68" s="173"/>
      <c r="FDU68" s="173"/>
      <c r="FDV68" s="173"/>
      <c r="FDW68" s="173"/>
      <c r="FDX68" s="173"/>
      <c r="FDY68" s="173"/>
      <c r="FDZ68" s="173"/>
      <c r="FEA68" s="173"/>
      <c r="FEB68" s="173"/>
      <c r="FEC68" s="173"/>
      <c r="FED68" s="173"/>
      <c r="FEE68" s="173"/>
      <c r="FEF68" s="173"/>
      <c r="FEG68" s="173"/>
      <c r="FEH68" s="173"/>
      <c r="FEI68" s="173"/>
      <c r="FEJ68" s="173"/>
      <c r="FEK68" s="173"/>
      <c r="FEL68" s="173"/>
      <c r="FEM68" s="173"/>
      <c r="FEN68" s="173"/>
      <c r="FEO68" s="173"/>
      <c r="FEP68" s="173"/>
      <c r="FEQ68" s="173"/>
      <c r="FER68" s="173"/>
      <c r="FES68" s="173"/>
      <c r="FET68" s="173"/>
      <c r="FEU68" s="173"/>
      <c r="FEV68" s="173"/>
      <c r="FEW68" s="173"/>
      <c r="FEX68" s="173"/>
      <c r="FEY68" s="173"/>
      <c r="FEZ68" s="173"/>
      <c r="FFA68" s="173"/>
      <c r="FFB68" s="173"/>
      <c r="FFC68" s="173"/>
      <c r="FFD68" s="173"/>
      <c r="FFE68" s="173"/>
      <c r="FFF68" s="173"/>
      <c r="FFG68" s="173"/>
      <c r="FFH68" s="173"/>
      <c r="FFI68" s="173"/>
      <c r="FFJ68" s="173"/>
      <c r="FFK68" s="173"/>
      <c r="FFL68" s="173"/>
      <c r="FFM68" s="173"/>
      <c r="FFN68" s="173"/>
      <c r="FFO68" s="173"/>
      <c r="FFP68" s="173"/>
      <c r="FFQ68" s="173"/>
      <c r="FFR68" s="173"/>
      <c r="FFS68" s="173"/>
      <c r="FFT68" s="173"/>
      <c r="FFU68" s="173"/>
      <c r="FFV68" s="173"/>
      <c r="FFW68" s="173"/>
      <c r="FFX68" s="173"/>
      <c r="FFY68" s="173"/>
      <c r="FFZ68" s="173"/>
      <c r="FGA68" s="173"/>
      <c r="FGB68" s="173"/>
      <c r="FGC68" s="173"/>
      <c r="FGD68" s="173"/>
      <c r="FGE68" s="173"/>
      <c r="FGF68" s="173"/>
      <c r="FGG68" s="173"/>
      <c r="FGH68" s="173"/>
      <c r="FGI68" s="173"/>
      <c r="FGJ68" s="173"/>
      <c r="FGK68" s="173"/>
      <c r="FGL68" s="173"/>
      <c r="FGM68" s="173"/>
      <c r="FGN68" s="173"/>
      <c r="FGO68" s="173"/>
      <c r="FGP68" s="173"/>
      <c r="FGQ68" s="173"/>
      <c r="FGR68" s="173"/>
      <c r="FGS68" s="173"/>
      <c r="FGT68" s="173"/>
      <c r="FGU68" s="173"/>
      <c r="FGV68" s="173"/>
      <c r="FGW68" s="173"/>
      <c r="FGX68" s="173"/>
      <c r="FGY68" s="173"/>
      <c r="FGZ68" s="173"/>
      <c r="FHA68" s="173"/>
      <c r="FHB68" s="173"/>
      <c r="FHC68" s="173"/>
      <c r="FHD68" s="173"/>
      <c r="FHE68" s="173"/>
      <c r="FHF68" s="173"/>
      <c r="FHG68" s="173"/>
      <c r="FHH68" s="173"/>
      <c r="FHI68" s="173"/>
      <c r="FHJ68" s="173"/>
      <c r="FHK68" s="173"/>
      <c r="FHL68" s="173"/>
      <c r="FHM68" s="173"/>
      <c r="FHN68" s="173"/>
      <c r="FHO68" s="173"/>
      <c r="FHP68" s="173"/>
      <c r="FHQ68" s="173"/>
      <c r="FHR68" s="173"/>
      <c r="FHS68" s="173"/>
      <c r="FHT68" s="173"/>
      <c r="FHU68" s="173"/>
      <c r="FHV68" s="173"/>
      <c r="FHW68" s="173"/>
      <c r="FHX68" s="173"/>
      <c r="FHY68" s="173"/>
      <c r="FHZ68" s="173"/>
      <c r="FIA68" s="173"/>
      <c r="FIB68" s="173"/>
      <c r="FIC68" s="173"/>
      <c r="FID68" s="173"/>
      <c r="FIE68" s="173"/>
      <c r="FIF68" s="173"/>
      <c r="FIG68" s="173"/>
      <c r="FIH68" s="173"/>
      <c r="FII68" s="173"/>
      <c r="FIJ68" s="173"/>
      <c r="FIK68" s="173"/>
      <c r="FIL68" s="173"/>
      <c r="FIM68" s="173"/>
      <c r="FIN68" s="173"/>
      <c r="FIO68" s="173"/>
      <c r="FIP68" s="173"/>
      <c r="FIQ68" s="173"/>
      <c r="FIR68" s="173"/>
      <c r="FIS68" s="173"/>
      <c r="FIT68" s="173"/>
      <c r="FIU68" s="173"/>
      <c r="FIV68" s="173"/>
      <c r="FIW68" s="173"/>
      <c r="FIX68" s="173"/>
      <c r="FIY68" s="173"/>
      <c r="FIZ68" s="173"/>
      <c r="FJA68" s="173"/>
      <c r="FJB68" s="173"/>
      <c r="FJC68" s="173"/>
      <c r="FJD68" s="173"/>
      <c r="FJE68" s="173"/>
      <c r="FJF68" s="173"/>
      <c r="FJG68" s="173"/>
      <c r="FJH68" s="173"/>
      <c r="FJI68" s="173"/>
      <c r="FJJ68" s="173"/>
      <c r="FJK68" s="173"/>
      <c r="FJL68" s="173"/>
      <c r="FJM68" s="173"/>
      <c r="FJN68" s="173"/>
      <c r="FJO68" s="173"/>
      <c r="FJP68" s="173"/>
      <c r="FJQ68" s="173"/>
      <c r="FJR68" s="173"/>
      <c r="FJS68" s="173"/>
      <c r="FJT68" s="173"/>
      <c r="FJU68" s="173"/>
      <c r="FJV68" s="173"/>
      <c r="FJW68" s="173"/>
      <c r="FJX68" s="173"/>
      <c r="FJY68" s="173"/>
      <c r="FJZ68" s="173"/>
      <c r="FKA68" s="173"/>
      <c r="FKB68" s="173"/>
      <c r="FKC68" s="173"/>
      <c r="FKD68" s="173"/>
      <c r="FKE68" s="173"/>
      <c r="FKF68" s="173"/>
      <c r="FKG68" s="173"/>
      <c r="FKH68" s="173"/>
      <c r="FKI68" s="173"/>
      <c r="FKJ68" s="173"/>
      <c r="FKK68" s="173"/>
      <c r="FKL68" s="173"/>
      <c r="FKM68" s="173"/>
      <c r="FKN68" s="173"/>
      <c r="FKO68" s="173"/>
      <c r="FKP68" s="173"/>
      <c r="FKQ68" s="173"/>
      <c r="FKR68" s="173"/>
      <c r="FKS68" s="173"/>
      <c r="FKT68" s="173"/>
      <c r="FKU68" s="173"/>
      <c r="FKV68" s="173"/>
      <c r="FKW68" s="173"/>
      <c r="FKX68" s="173"/>
      <c r="FKY68" s="173"/>
      <c r="FKZ68" s="173"/>
      <c r="FLA68" s="173"/>
      <c r="FLB68" s="173"/>
      <c r="FLC68" s="173"/>
      <c r="FLD68" s="173"/>
      <c r="FLE68" s="173"/>
      <c r="FLF68" s="173"/>
      <c r="FLG68" s="173"/>
      <c r="FLH68" s="173"/>
      <c r="FLI68" s="173"/>
      <c r="FLJ68" s="173"/>
      <c r="FLK68" s="173"/>
      <c r="FLL68" s="173"/>
      <c r="FLM68" s="173"/>
      <c r="FLN68" s="173"/>
      <c r="FLO68" s="173"/>
      <c r="FLP68" s="173"/>
      <c r="FLQ68" s="173"/>
      <c r="FLR68" s="173"/>
      <c r="FLS68" s="173"/>
      <c r="FLT68" s="173"/>
      <c r="FLU68" s="173"/>
      <c r="FLV68" s="173"/>
      <c r="FLW68" s="173"/>
      <c r="FLX68" s="173"/>
      <c r="FLY68" s="173"/>
      <c r="FLZ68" s="173"/>
      <c r="FMA68" s="173"/>
      <c r="FMB68" s="173"/>
      <c r="FMC68" s="173"/>
      <c r="FMD68" s="173"/>
      <c r="FME68" s="173"/>
      <c r="FMF68" s="173"/>
      <c r="FMG68" s="173"/>
      <c r="FMH68" s="173"/>
      <c r="FMI68" s="173"/>
      <c r="FMJ68" s="173"/>
      <c r="FMK68" s="173"/>
      <c r="FML68" s="173"/>
      <c r="FMM68" s="173"/>
      <c r="FMN68" s="173"/>
      <c r="FMO68" s="173"/>
      <c r="FMP68" s="173"/>
      <c r="FMQ68" s="173"/>
      <c r="FMR68" s="173"/>
      <c r="FMS68" s="173"/>
      <c r="FMT68" s="173"/>
      <c r="FMU68" s="173"/>
      <c r="FMV68" s="173"/>
      <c r="FMW68" s="173"/>
      <c r="FMX68" s="173"/>
      <c r="FMY68" s="173"/>
      <c r="FMZ68" s="173"/>
      <c r="FNA68" s="173"/>
      <c r="FNB68" s="173"/>
      <c r="FNC68" s="173"/>
      <c r="FND68" s="173"/>
      <c r="FNE68" s="173"/>
      <c r="FNF68" s="173"/>
      <c r="FNG68" s="173"/>
      <c r="FNH68" s="173"/>
      <c r="FNI68" s="173"/>
      <c r="FNJ68" s="173"/>
      <c r="FNK68" s="173"/>
      <c r="FNL68" s="173"/>
      <c r="FNM68" s="173"/>
      <c r="FNN68" s="173"/>
      <c r="FNO68" s="173"/>
      <c r="FNP68" s="173"/>
      <c r="FNQ68" s="173"/>
      <c r="FNR68" s="173"/>
      <c r="FNS68" s="173"/>
      <c r="FNT68" s="173"/>
      <c r="FNU68" s="173"/>
      <c r="FNV68" s="173"/>
      <c r="FNW68" s="173"/>
      <c r="FNX68" s="173"/>
      <c r="FNY68" s="173"/>
      <c r="FNZ68" s="173"/>
      <c r="FOA68" s="173"/>
      <c r="FOB68" s="173"/>
      <c r="FOC68" s="173"/>
      <c r="FOD68" s="173"/>
      <c r="FOE68" s="173"/>
      <c r="FOF68" s="173"/>
      <c r="FOG68" s="173"/>
      <c r="FOH68" s="173"/>
      <c r="FOI68" s="173"/>
      <c r="FOJ68" s="173"/>
      <c r="FOK68" s="173"/>
      <c r="FOL68" s="173"/>
      <c r="FOM68" s="173"/>
      <c r="FON68" s="173"/>
      <c r="FOO68" s="173"/>
      <c r="FOP68" s="173"/>
      <c r="FOQ68" s="173"/>
      <c r="FOR68" s="173"/>
      <c r="FOS68" s="173"/>
      <c r="FOT68" s="173"/>
      <c r="FOU68" s="173"/>
      <c r="FOV68" s="173"/>
      <c r="FOW68" s="173"/>
      <c r="FOX68" s="173"/>
      <c r="FOY68" s="173"/>
      <c r="FOZ68" s="173"/>
      <c r="FPA68" s="173"/>
      <c r="FPB68" s="173"/>
      <c r="FPC68" s="173"/>
      <c r="FPD68" s="173"/>
      <c r="FPE68" s="173"/>
      <c r="FPF68" s="173"/>
      <c r="FPG68" s="173"/>
      <c r="FPH68" s="173"/>
      <c r="FPI68" s="173"/>
      <c r="FPJ68" s="173"/>
      <c r="FPK68" s="173"/>
      <c r="FPL68" s="173"/>
      <c r="FPM68" s="173"/>
      <c r="FPN68" s="173"/>
      <c r="FPO68" s="173"/>
      <c r="FPP68" s="173"/>
      <c r="FPQ68" s="173"/>
      <c r="FPR68" s="173"/>
      <c r="FPS68" s="173"/>
      <c r="FPT68" s="173"/>
      <c r="FPU68" s="173"/>
      <c r="FPV68" s="173"/>
      <c r="FPW68" s="173"/>
      <c r="FPX68" s="173"/>
      <c r="FPY68" s="173"/>
      <c r="FPZ68" s="173"/>
      <c r="FQA68" s="173"/>
      <c r="FQB68" s="173"/>
      <c r="FQC68" s="173"/>
      <c r="FQD68" s="173"/>
      <c r="FQE68" s="173"/>
      <c r="FQF68" s="173"/>
      <c r="FQG68" s="173"/>
      <c r="FQH68" s="173"/>
      <c r="FQI68" s="173"/>
      <c r="FQJ68" s="173"/>
      <c r="FQK68" s="173"/>
      <c r="FQL68" s="173"/>
      <c r="FQM68" s="173"/>
      <c r="FQN68" s="173"/>
      <c r="FQO68" s="173"/>
      <c r="FQP68" s="173"/>
      <c r="FQQ68" s="173"/>
      <c r="FQR68" s="173"/>
      <c r="FQS68" s="173"/>
      <c r="FQT68" s="173"/>
      <c r="FQU68" s="173"/>
      <c r="FQV68" s="173"/>
      <c r="FQW68" s="173"/>
      <c r="FQX68" s="173"/>
      <c r="FQY68" s="173"/>
      <c r="FQZ68" s="173"/>
      <c r="FRA68" s="173"/>
      <c r="FRB68" s="173"/>
      <c r="FRC68" s="173"/>
      <c r="FRD68" s="173"/>
      <c r="FRE68" s="173"/>
      <c r="FRF68" s="173"/>
      <c r="FRG68" s="173"/>
      <c r="FRH68" s="173"/>
      <c r="FRI68" s="173"/>
      <c r="FRJ68" s="173"/>
      <c r="FRK68" s="173"/>
      <c r="FRL68" s="173"/>
      <c r="FRM68" s="173"/>
      <c r="FRN68" s="173"/>
      <c r="FRO68" s="173"/>
      <c r="FRP68" s="173"/>
      <c r="FRQ68" s="173"/>
      <c r="FRR68" s="173"/>
      <c r="FRS68" s="173"/>
      <c r="FRT68" s="173"/>
      <c r="FRU68" s="173"/>
      <c r="FRV68" s="173"/>
      <c r="FRW68" s="173"/>
      <c r="FRX68" s="173"/>
      <c r="FRY68" s="173"/>
      <c r="FRZ68" s="173"/>
      <c r="FSA68" s="173"/>
      <c r="FSB68" s="173"/>
      <c r="FSC68" s="173"/>
      <c r="FSD68" s="173"/>
      <c r="FSE68" s="173"/>
      <c r="FSF68" s="173"/>
      <c r="FSG68" s="173"/>
      <c r="FSH68" s="173"/>
      <c r="FSI68" s="173"/>
      <c r="FSJ68" s="173"/>
      <c r="FSK68" s="173"/>
      <c r="FSL68" s="173"/>
      <c r="FSM68" s="173"/>
      <c r="FSN68" s="173"/>
      <c r="FSO68" s="173"/>
      <c r="FSP68" s="173"/>
      <c r="FSQ68" s="173"/>
      <c r="FSR68" s="173"/>
      <c r="FSS68" s="173"/>
      <c r="FST68" s="173"/>
      <c r="FSU68" s="173"/>
      <c r="FSV68" s="173"/>
      <c r="FSW68" s="173"/>
      <c r="FSX68" s="173"/>
      <c r="FSY68" s="173"/>
      <c r="FSZ68" s="173"/>
      <c r="FTA68" s="173"/>
      <c r="FTB68" s="173"/>
      <c r="FTC68" s="173"/>
      <c r="FTD68" s="173"/>
      <c r="FTE68" s="173"/>
      <c r="FTF68" s="173"/>
      <c r="FTG68" s="173"/>
      <c r="FTH68" s="173"/>
      <c r="FTI68" s="173"/>
      <c r="FTJ68" s="173"/>
      <c r="FTK68" s="173"/>
      <c r="FTL68" s="173"/>
      <c r="FTM68" s="173"/>
      <c r="FTN68" s="173"/>
      <c r="FTO68" s="173"/>
      <c r="FTP68" s="173"/>
      <c r="FTQ68" s="173"/>
      <c r="FTR68" s="173"/>
      <c r="FTS68" s="173"/>
      <c r="FTT68" s="173"/>
      <c r="FTU68" s="173"/>
      <c r="FTV68" s="173"/>
      <c r="FTW68" s="173"/>
      <c r="FTX68" s="173"/>
      <c r="FTY68" s="173"/>
      <c r="FTZ68" s="173"/>
      <c r="FUA68" s="173"/>
      <c r="FUB68" s="173"/>
      <c r="FUC68" s="173"/>
      <c r="FUD68" s="173"/>
      <c r="FUE68" s="173"/>
      <c r="FUF68" s="173"/>
      <c r="FUG68" s="173"/>
      <c r="FUH68" s="173"/>
      <c r="FUI68" s="173"/>
      <c r="FUJ68" s="173"/>
      <c r="FUK68" s="173"/>
      <c r="FUL68" s="173"/>
      <c r="FUM68" s="173"/>
      <c r="FUN68" s="173"/>
      <c r="FUO68" s="173"/>
      <c r="FUP68" s="173"/>
      <c r="FUQ68" s="173"/>
      <c r="FUR68" s="173"/>
      <c r="FUS68" s="173"/>
      <c r="FUT68" s="173"/>
      <c r="FUU68" s="173"/>
      <c r="FUV68" s="173"/>
      <c r="FUW68" s="173"/>
      <c r="FUX68" s="173"/>
      <c r="FUY68" s="173"/>
      <c r="FUZ68" s="173"/>
      <c r="FVA68" s="173"/>
      <c r="FVB68" s="173"/>
      <c r="FVC68" s="173"/>
      <c r="FVD68" s="173"/>
      <c r="FVE68" s="173"/>
      <c r="FVF68" s="173"/>
      <c r="FVG68" s="173"/>
      <c r="FVH68" s="173"/>
      <c r="FVI68" s="173"/>
      <c r="FVJ68" s="173"/>
      <c r="FVK68" s="173"/>
      <c r="FVL68" s="173"/>
      <c r="FVM68" s="173"/>
      <c r="FVN68" s="173"/>
      <c r="FVO68" s="173"/>
      <c r="FVP68" s="173"/>
      <c r="FVQ68" s="173"/>
      <c r="FVR68" s="173"/>
      <c r="FVS68" s="173"/>
      <c r="FVT68" s="173"/>
      <c r="FVU68" s="173"/>
      <c r="FVV68" s="173"/>
      <c r="FVW68" s="173"/>
      <c r="FVX68" s="173"/>
      <c r="FVY68" s="173"/>
      <c r="FVZ68" s="173"/>
      <c r="FWA68" s="173"/>
      <c r="FWB68" s="173"/>
      <c r="FWC68" s="173"/>
      <c r="FWD68" s="173"/>
      <c r="FWE68" s="173"/>
      <c r="FWF68" s="173"/>
      <c r="FWG68" s="173"/>
      <c r="FWH68" s="173"/>
      <c r="FWI68" s="173"/>
      <c r="FWJ68" s="173"/>
      <c r="FWK68" s="173"/>
      <c r="FWL68" s="173"/>
      <c r="FWM68" s="173"/>
      <c r="FWN68" s="173"/>
      <c r="FWO68" s="173"/>
      <c r="FWP68" s="173"/>
      <c r="FWQ68" s="173"/>
      <c r="FWR68" s="173"/>
      <c r="FWS68" s="173"/>
      <c r="FWT68" s="173"/>
      <c r="FWU68" s="173"/>
      <c r="FWV68" s="173"/>
      <c r="FWW68" s="173"/>
      <c r="FWX68" s="173"/>
      <c r="FWY68" s="173"/>
      <c r="FWZ68" s="173"/>
      <c r="FXA68" s="173"/>
      <c r="FXB68" s="173"/>
      <c r="FXC68" s="173"/>
      <c r="FXD68" s="173"/>
      <c r="FXE68" s="173"/>
      <c r="FXF68" s="173"/>
      <c r="FXG68" s="173"/>
      <c r="FXH68" s="173"/>
      <c r="FXI68" s="173"/>
      <c r="FXJ68" s="173"/>
      <c r="FXK68" s="173"/>
      <c r="FXL68" s="173"/>
      <c r="FXM68" s="173"/>
      <c r="FXN68" s="173"/>
      <c r="FXO68" s="173"/>
      <c r="FXP68" s="173"/>
      <c r="FXQ68" s="173"/>
      <c r="FXR68" s="173"/>
      <c r="FXS68" s="173"/>
      <c r="FXT68" s="173"/>
      <c r="FXU68" s="173"/>
      <c r="FXV68" s="173"/>
      <c r="FXW68" s="173"/>
      <c r="FXX68" s="173"/>
      <c r="FXY68" s="173"/>
      <c r="FXZ68" s="173"/>
      <c r="FYA68" s="173"/>
      <c r="FYB68" s="173"/>
      <c r="FYC68" s="173"/>
      <c r="FYD68" s="173"/>
      <c r="FYE68" s="173"/>
      <c r="FYF68" s="173"/>
      <c r="FYG68" s="173"/>
      <c r="FYH68" s="173"/>
      <c r="FYI68" s="173"/>
      <c r="FYJ68" s="173"/>
      <c r="FYK68" s="173"/>
      <c r="FYL68" s="173"/>
      <c r="FYM68" s="173"/>
      <c r="FYN68" s="173"/>
      <c r="FYO68" s="173"/>
      <c r="FYP68" s="173"/>
      <c r="FYQ68" s="173"/>
      <c r="FYR68" s="173"/>
      <c r="FYS68" s="173"/>
      <c r="FYT68" s="173"/>
      <c r="FYU68" s="173"/>
      <c r="FYV68" s="173"/>
      <c r="FYW68" s="173"/>
      <c r="FYX68" s="173"/>
      <c r="FYY68" s="173"/>
      <c r="FYZ68" s="173"/>
      <c r="FZA68" s="173"/>
      <c r="FZB68" s="173"/>
      <c r="FZC68" s="173"/>
      <c r="FZD68" s="173"/>
      <c r="FZE68" s="173"/>
      <c r="FZF68" s="173"/>
      <c r="FZG68" s="173"/>
      <c r="FZH68" s="173"/>
      <c r="FZI68" s="173"/>
      <c r="FZJ68" s="173"/>
      <c r="FZK68" s="173"/>
      <c r="FZL68" s="173"/>
      <c r="FZM68" s="173"/>
      <c r="FZN68" s="173"/>
      <c r="FZO68" s="173"/>
      <c r="FZP68" s="173"/>
      <c r="FZQ68" s="173"/>
      <c r="FZR68" s="173"/>
      <c r="FZS68" s="173"/>
      <c r="FZT68" s="173"/>
      <c r="FZU68" s="173"/>
      <c r="FZV68" s="173"/>
      <c r="FZW68" s="173"/>
      <c r="FZX68" s="173"/>
      <c r="FZY68" s="173"/>
      <c r="FZZ68" s="173"/>
      <c r="GAA68" s="173"/>
      <c r="GAB68" s="173"/>
      <c r="GAC68" s="173"/>
      <c r="GAD68" s="173"/>
      <c r="GAE68" s="173"/>
      <c r="GAF68" s="173"/>
      <c r="GAG68" s="173"/>
      <c r="GAH68" s="173"/>
      <c r="GAI68" s="173"/>
      <c r="GAJ68" s="173"/>
      <c r="GAK68" s="173"/>
      <c r="GAL68" s="173"/>
      <c r="GAM68" s="173"/>
      <c r="GAN68" s="173"/>
      <c r="GAO68" s="173"/>
      <c r="GAP68" s="173"/>
      <c r="GAQ68" s="173"/>
      <c r="GAR68" s="173"/>
      <c r="GAS68" s="173"/>
      <c r="GAT68" s="173"/>
      <c r="GAU68" s="173"/>
      <c r="GAV68" s="173"/>
      <c r="GAW68" s="173"/>
      <c r="GAX68" s="173"/>
      <c r="GAY68" s="173"/>
      <c r="GAZ68" s="173"/>
      <c r="GBA68" s="173"/>
      <c r="GBB68" s="173"/>
      <c r="GBC68" s="173"/>
      <c r="GBD68" s="173"/>
      <c r="GBE68" s="173"/>
      <c r="GBF68" s="173"/>
      <c r="GBG68" s="173"/>
      <c r="GBH68" s="173"/>
      <c r="GBI68" s="173"/>
      <c r="GBJ68" s="173"/>
      <c r="GBK68" s="173"/>
      <c r="GBL68" s="173"/>
      <c r="GBM68" s="173"/>
      <c r="GBN68" s="173"/>
      <c r="GBO68" s="173"/>
      <c r="GBP68" s="173"/>
      <c r="GBQ68" s="173"/>
      <c r="GBR68" s="173"/>
      <c r="GBS68" s="173"/>
      <c r="GBT68" s="173"/>
      <c r="GBU68" s="173"/>
      <c r="GBV68" s="173"/>
      <c r="GBW68" s="173"/>
      <c r="GBX68" s="173"/>
      <c r="GBY68" s="173"/>
      <c r="GBZ68" s="173"/>
      <c r="GCA68" s="173"/>
      <c r="GCB68" s="173"/>
      <c r="GCC68" s="173"/>
      <c r="GCD68" s="173"/>
      <c r="GCE68" s="173"/>
      <c r="GCF68" s="173"/>
      <c r="GCG68" s="173"/>
      <c r="GCH68" s="173"/>
      <c r="GCI68" s="173"/>
      <c r="GCJ68" s="173"/>
      <c r="GCK68" s="173"/>
      <c r="GCL68" s="173"/>
      <c r="GCM68" s="173"/>
      <c r="GCN68" s="173"/>
      <c r="GCO68" s="173"/>
      <c r="GCP68" s="173"/>
      <c r="GCQ68" s="173"/>
      <c r="GCR68" s="173"/>
      <c r="GCS68" s="173"/>
      <c r="GCT68" s="173"/>
      <c r="GCU68" s="173"/>
      <c r="GCV68" s="173"/>
      <c r="GCW68" s="173"/>
      <c r="GCX68" s="173"/>
      <c r="GCY68" s="173"/>
      <c r="GCZ68" s="173"/>
      <c r="GDA68" s="173"/>
      <c r="GDB68" s="173"/>
      <c r="GDC68" s="173"/>
      <c r="GDD68" s="173"/>
      <c r="GDE68" s="173"/>
      <c r="GDF68" s="173"/>
      <c r="GDG68" s="173"/>
      <c r="GDH68" s="173"/>
      <c r="GDI68" s="173"/>
      <c r="GDJ68" s="173"/>
      <c r="GDK68" s="173"/>
      <c r="GDL68" s="173"/>
      <c r="GDM68" s="173"/>
      <c r="GDN68" s="173"/>
      <c r="GDO68" s="173"/>
      <c r="GDP68" s="173"/>
      <c r="GDQ68" s="173"/>
      <c r="GDR68" s="173"/>
      <c r="GDS68" s="173"/>
      <c r="GDT68" s="173"/>
      <c r="GDU68" s="173"/>
      <c r="GDV68" s="173"/>
      <c r="GDW68" s="173"/>
      <c r="GDX68" s="173"/>
      <c r="GDY68" s="173"/>
      <c r="GDZ68" s="173"/>
      <c r="GEA68" s="173"/>
      <c r="GEB68" s="173"/>
      <c r="GEC68" s="173"/>
      <c r="GED68" s="173"/>
      <c r="GEE68" s="173"/>
      <c r="GEF68" s="173"/>
      <c r="GEG68" s="173"/>
      <c r="GEH68" s="173"/>
      <c r="GEI68" s="173"/>
      <c r="GEJ68" s="173"/>
      <c r="GEK68" s="173"/>
      <c r="GEL68" s="173"/>
      <c r="GEM68" s="173"/>
      <c r="GEN68" s="173"/>
      <c r="GEO68" s="173"/>
      <c r="GEP68" s="173"/>
      <c r="GEQ68" s="173"/>
      <c r="GER68" s="173"/>
      <c r="GES68" s="173"/>
      <c r="GET68" s="173"/>
      <c r="GEU68" s="173"/>
      <c r="GEV68" s="173"/>
      <c r="GEW68" s="173"/>
      <c r="GEX68" s="173"/>
      <c r="GEY68" s="173"/>
      <c r="GEZ68" s="173"/>
      <c r="GFA68" s="173"/>
      <c r="GFB68" s="173"/>
      <c r="GFC68" s="173"/>
      <c r="GFD68" s="173"/>
      <c r="GFE68" s="173"/>
      <c r="GFF68" s="173"/>
      <c r="GFG68" s="173"/>
      <c r="GFH68" s="173"/>
      <c r="GFI68" s="173"/>
      <c r="GFJ68" s="173"/>
      <c r="GFK68" s="173"/>
      <c r="GFL68" s="173"/>
      <c r="GFM68" s="173"/>
      <c r="GFN68" s="173"/>
      <c r="GFO68" s="173"/>
      <c r="GFP68" s="173"/>
      <c r="GFQ68" s="173"/>
      <c r="GFR68" s="173"/>
      <c r="GFS68" s="173"/>
      <c r="GFT68" s="173"/>
      <c r="GFU68" s="173"/>
      <c r="GFV68" s="173"/>
      <c r="GFW68" s="173"/>
      <c r="GFX68" s="173"/>
      <c r="GFY68" s="173"/>
      <c r="GFZ68" s="173"/>
      <c r="GGA68" s="173"/>
      <c r="GGB68" s="173"/>
      <c r="GGC68" s="173"/>
      <c r="GGD68" s="173"/>
      <c r="GGE68" s="173"/>
      <c r="GGF68" s="173"/>
      <c r="GGG68" s="173"/>
      <c r="GGH68" s="173"/>
      <c r="GGI68" s="173"/>
      <c r="GGJ68" s="173"/>
      <c r="GGK68" s="173"/>
      <c r="GGL68" s="173"/>
      <c r="GGM68" s="173"/>
      <c r="GGN68" s="173"/>
      <c r="GGO68" s="173"/>
      <c r="GGP68" s="173"/>
      <c r="GGQ68" s="173"/>
      <c r="GGR68" s="173"/>
      <c r="GGS68" s="173"/>
      <c r="GGT68" s="173"/>
      <c r="GGU68" s="173"/>
      <c r="GGV68" s="173"/>
      <c r="GGW68" s="173"/>
      <c r="GGX68" s="173"/>
      <c r="GGY68" s="173"/>
      <c r="GGZ68" s="173"/>
      <c r="GHA68" s="173"/>
      <c r="GHB68" s="173"/>
      <c r="GHC68" s="173"/>
      <c r="GHD68" s="173"/>
      <c r="GHE68" s="173"/>
      <c r="GHF68" s="173"/>
      <c r="GHG68" s="173"/>
      <c r="GHH68" s="173"/>
      <c r="GHI68" s="173"/>
      <c r="GHJ68" s="173"/>
      <c r="GHK68" s="173"/>
      <c r="GHL68" s="173"/>
      <c r="GHM68" s="173"/>
      <c r="GHN68" s="173"/>
      <c r="GHO68" s="173"/>
      <c r="GHP68" s="173"/>
      <c r="GHQ68" s="173"/>
      <c r="GHR68" s="173"/>
      <c r="GHS68" s="173"/>
      <c r="GHT68" s="173"/>
      <c r="GHU68" s="173"/>
      <c r="GHV68" s="173"/>
      <c r="GHW68" s="173"/>
      <c r="GHX68" s="173"/>
      <c r="GHY68" s="173"/>
      <c r="GHZ68" s="173"/>
      <c r="GIA68" s="173"/>
      <c r="GIB68" s="173"/>
      <c r="GIC68" s="173"/>
      <c r="GID68" s="173"/>
      <c r="GIE68" s="173"/>
      <c r="GIF68" s="173"/>
      <c r="GIG68" s="173"/>
      <c r="GIH68" s="173"/>
      <c r="GII68" s="173"/>
      <c r="GIJ68" s="173"/>
      <c r="GIK68" s="173"/>
      <c r="GIL68" s="173"/>
      <c r="GIM68" s="173"/>
      <c r="GIN68" s="173"/>
      <c r="GIO68" s="173"/>
      <c r="GIP68" s="173"/>
      <c r="GIQ68" s="173"/>
      <c r="GIR68" s="173"/>
      <c r="GIS68" s="173"/>
      <c r="GIT68" s="173"/>
      <c r="GIU68" s="173"/>
      <c r="GIV68" s="173"/>
      <c r="GIW68" s="173"/>
      <c r="GIX68" s="173"/>
      <c r="GIY68" s="173"/>
      <c r="GIZ68" s="173"/>
      <c r="GJA68" s="173"/>
      <c r="GJB68" s="173"/>
      <c r="GJC68" s="173"/>
      <c r="GJD68" s="173"/>
      <c r="GJE68" s="173"/>
      <c r="GJF68" s="173"/>
      <c r="GJG68" s="173"/>
      <c r="GJH68" s="173"/>
      <c r="GJI68" s="173"/>
      <c r="GJJ68" s="173"/>
      <c r="GJK68" s="173"/>
      <c r="GJL68" s="173"/>
      <c r="GJM68" s="173"/>
      <c r="GJN68" s="173"/>
      <c r="GJO68" s="173"/>
      <c r="GJP68" s="173"/>
      <c r="GJQ68" s="173"/>
      <c r="GJR68" s="173"/>
      <c r="GJS68" s="173"/>
      <c r="GJT68" s="173"/>
      <c r="GJU68" s="173"/>
      <c r="GJV68" s="173"/>
      <c r="GJW68" s="173"/>
      <c r="GJX68" s="173"/>
      <c r="GJY68" s="173"/>
      <c r="GJZ68" s="173"/>
      <c r="GKA68" s="173"/>
      <c r="GKB68" s="173"/>
      <c r="GKC68" s="173"/>
      <c r="GKD68" s="173"/>
      <c r="GKE68" s="173"/>
      <c r="GKF68" s="173"/>
      <c r="GKG68" s="173"/>
      <c r="GKH68" s="173"/>
      <c r="GKI68" s="173"/>
      <c r="GKJ68" s="173"/>
      <c r="GKK68" s="173"/>
      <c r="GKL68" s="173"/>
      <c r="GKM68" s="173"/>
      <c r="GKN68" s="173"/>
      <c r="GKO68" s="173"/>
      <c r="GKP68" s="173"/>
      <c r="GKQ68" s="173"/>
      <c r="GKR68" s="173"/>
      <c r="GKS68" s="173"/>
      <c r="GKT68" s="173"/>
      <c r="GKU68" s="173"/>
      <c r="GKV68" s="173"/>
      <c r="GKW68" s="173"/>
      <c r="GKX68" s="173"/>
      <c r="GKY68" s="173"/>
      <c r="GKZ68" s="173"/>
      <c r="GLA68" s="173"/>
      <c r="GLB68" s="173"/>
      <c r="GLC68" s="173"/>
      <c r="GLD68" s="173"/>
      <c r="GLE68" s="173"/>
      <c r="GLF68" s="173"/>
      <c r="GLG68" s="173"/>
      <c r="GLH68" s="173"/>
      <c r="GLI68" s="173"/>
      <c r="GLJ68" s="173"/>
      <c r="GLK68" s="173"/>
      <c r="GLL68" s="173"/>
      <c r="GLM68" s="173"/>
      <c r="GLN68" s="173"/>
      <c r="GLO68" s="173"/>
      <c r="GLP68" s="173"/>
      <c r="GLQ68" s="173"/>
      <c r="GLR68" s="173"/>
      <c r="GLS68" s="173"/>
      <c r="GLT68" s="173"/>
      <c r="GLU68" s="173"/>
      <c r="GLV68" s="173"/>
      <c r="GLW68" s="173"/>
      <c r="GLX68" s="173"/>
      <c r="GLY68" s="173"/>
      <c r="GLZ68" s="173"/>
      <c r="GMA68" s="173"/>
      <c r="GMB68" s="173"/>
      <c r="GMC68" s="173"/>
      <c r="GMD68" s="173"/>
      <c r="GME68" s="173"/>
      <c r="GMF68" s="173"/>
      <c r="GMG68" s="173"/>
      <c r="GMH68" s="173"/>
      <c r="GMI68" s="173"/>
      <c r="GMJ68" s="173"/>
      <c r="GMK68" s="173"/>
      <c r="GML68" s="173"/>
      <c r="GMM68" s="173"/>
      <c r="GMN68" s="173"/>
      <c r="GMO68" s="173"/>
      <c r="GMP68" s="173"/>
      <c r="GMQ68" s="173"/>
      <c r="GMR68" s="173"/>
      <c r="GMS68" s="173"/>
      <c r="GMT68" s="173"/>
      <c r="GMU68" s="173"/>
      <c r="GMV68" s="173"/>
      <c r="GMW68" s="173"/>
      <c r="GMX68" s="173"/>
      <c r="GMY68" s="173"/>
      <c r="GMZ68" s="173"/>
      <c r="GNA68" s="173"/>
      <c r="GNB68" s="173"/>
      <c r="GNC68" s="173"/>
      <c r="GND68" s="173"/>
      <c r="GNE68" s="173"/>
      <c r="GNF68" s="173"/>
      <c r="GNG68" s="173"/>
      <c r="GNH68" s="173"/>
      <c r="GNI68" s="173"/>
      <c r="GNJ68" s="173"/>
      <c r="GNK68" s="173"/>
      <c r="GNL68" s="173"/>
      <c r="GNM68" s="173"/>
      <c r="GNN68" s="173"/>
      <c r="GNO68" s="173"/>
      <c r="GNP68" s="173"/>
      <c r="GNQ68" s="173"/>
      <c r="GNR68" s="173"/>
      <c r="GNS68" s="173"/>
      <c r="GNT68" s="173"/>
      <c r="GNU68" s="173"/>
      <c r="GNV68" s="173"/>
      <c r="GNW68" s="173"/>
      <c r="GNX68" s="173"/>
      <c r="GNY68" s="173"/>
      <c r="GNZ68" s="173"/>
      <c r="GOA68" s="173"/>
      <c r="GOB68" s="173"/>
      <c r="GOC68" s="173"/>
      <c r="GOD68" s="173"/>
      <c r="GOE68" s="173"/>
      <c r="GOF68" s="173"/>
      <c r="GOG68" s="173"/>
      <c r="GOH68" s="173"/>
      <c r="GOI68" s="173"/>
      <c r="GOJ68" s="173"/>
      <c r="GOK68" s="173"/>
      <c r="GOL68" s="173"/>
      <c r="GOM68" s="173"/>
      <c r="GON68" s="173"/>
      <c r="GOO68" s="173"/>
      <c r="GOP68" s="173"/>
      <c r="GOQ68" s="173"/>
      <c r="GOR68" s="173"/>
      <c r="GOS68" s="173"/>
      <c r="GOT68" s="173"/>
      <c r="GOU68" s="173"/>
      <c r="GOV68" s="173"/>
      <c r="GOW68" s="173"/>
      <c r="GOX68" s="173"/>
      <c r="GOY68" s="173"/>
      <c r="GOZ68" s="173"/>
      <c r="GPA68" s="173"/>
      <c r="GPB68" s="173"/>
      <c r="GPC68" s="173"/>
      <c r="GPD68" s="173"/>
      <c r="GPE68" s="173"/>
      <c r="GPF68" s="173"/>
      <c r="GPG68" s="173"/>
      <c r="GPH68" s="173"/>
      <c r="GPI68" s="173"/>
      <c r="GPJ68" s="173"/>
      <c r="GPK68" s="173"/>
      <c r="GPL68" s="173"/>
      <c r="GPM68" s="173"/>
      <c r="GPN68" s="173"/>
      <c r="GPO68" s="173"/>
      <c r="GPP68" s="173"/>
      <c r="GPQ68" s="173"/>
      <c r="GPR68" s="173"/>
      <c r="GPS68" s="173"/>
      <c r="GPT68" s="173"/>
      <c r="GPU68" s="173"/>
      <c r="GPV68" s="173"/>
      <c r="GPW68" s="173"/>
      <c r="GPX68" s="173"/>
      <c r="GPY68" s="173"/>
      <c r="GPZ68" s="173"/>
      <c r="GQA68" s="173"/>
      <c r="GQB68" s="173"/>
      <c r="GQC68" s="173"/>
      <c r="GQD68" s="173"/>
      <c r="GQE68" s="173"/>
      <c r="GQF68" s="173"/>
      <c r="GQG68" s="173"/>
      <c r="GQH68" s="173"/>
      <c r="GQI68" s="173"/>
      <c r="GQJ68" s="173"/>
      <c r="GQK68" s="173"/>
      <c r="GQL68" s="173"/>
      <c r="GQM68" s="173"/>
      <c r="GQN68" s="173"/>
      <c r="GQO68" s="173"/>
      <c r="GQP68" s="173"/>
      <c r="GQQ68" s="173"/>
      <c r="GQR68" s="173"/>
      <c r="GQS68" s="173"/>
      <c r="GQT68" s="173"/>
      <c r="GQU68" s="173"/>
      <c r="GQV68" s="173"/>
      <c r="GQW68" s="173"/>
      <c r="GQX68" s="173"/>
      <c r="GQY68" s="173"/>
      <c r="GQZ68" s="173"/>
      <c r="GRA68" s="173"/>
      <c r="GRB68" s="173"/>
      <c r="GRC68" s="173"/>
      <c r="GRD68" s="173"/>
      <c r="GRE68" s="173"/>
      <c r="GRF68" s="173"/>
      <c r="GRG68" s="173"/>
      <c r="GRH68" s="173"/>
      <c r="GRI68" s="173"/>
      <c r="GRJ68" s="173"/>
      <c r="GRK68" s="173"/>
      <c r="GRL68" s="173"/>
      <c r="GRM68" s="173"/>
      <c r="GRN68" s="173"/>
      <c r="GRO68" s="173"/>
      <c r="GRP68" s="173"/>
      <c r="GRQ68" s="173"/>
      <c r="GRR68" s="173"/>
      <c r="GRS68" s="173"/>
      <c r="GRT68" s="173"/>
      <c r="GRU68" s="173"/>
      <c r="GRV68" s="173"/>
      <c r="GRW68" s="173"/>
      <c r="GRX68" s="173"/>
      <c r="GRY68" s="173"/>
      <c r="GRZ68" s="173"/>
      <c r="GSA68" s="173"/>
      <c r="GSB68" s="173"/>
      <c r="GSC68" s="173"/>
      <c r="GSD68" s="173"/>
      <c r="GSE68" s="173"/>
      <c r="GSF68" s="173"/>
      <c r="GSG68" s="173"/>
      <c r="GSH68" s="173"/>
      <c r="GSI68" s="173"/>
      <c r="GSJ68" s="173"/>
      <c r="GSK68" s="173"/>
      <c r="GSL68" s="173"/>
      <c r="GSM68" s="173"/>
      <c r="GSN68" s="173"/>
      <c r="GSO68" s="173"/>
      <c r="GSP68" s="173"/>
      <c r="GSQ68" s="173"/>
      <c r="GSR68" s="173"/>
      <c r="GSS68" s="173"/>
      <c r="GST68" s="173"/>
      <c r="GSU68" s="173"/>
      <c r="GSV68" s="173"/>
      <c r="GSW68" s="173"/>
      <c r="GSX68" s="173"/>
      <c r="GSY68" s="173"/>
      <c r="GSZ68" s="173"/>
      <c r="GTA68" s="173"/>
      <c r="GTB68" s="173"/>
      <c r="GTC68" s="173"/>
      <c r="GTD68" s="173"/>
      <c r="GTE68" s="173"/>
      <c r="GTF68" s="173"/>
      <c r="GTG68" s="173"/>
      <c r="GTH68" s="173"/>
      <c r="GTI68" s="173"/>
      <c r="GTJ68" s="173"/>
      <c r="GTK68" s="173"/>
      <c r="GTL68" s="173"/>
      <c r="GTM68" s="173"/>
      <c r="GTN68" s="173"/>
      <c r="GTO68" s="173"/>
      <c r="GTP68" s="173"/>
      <c r="GTQ68" s="173"/>
      <c r="GTR68" s="173"/>
      <c r="GTS68" s="173"/>
      <c r="GTT68" s="173"/>
      <c r="GTU68" s="173"/>
      <c r="GTV68" s="173"/>
      <c r="GTW68" s="173"/>
      <c r="GTX68" s="173"/>
      <c r="GTY68" s="173"/>
      <c r="GTZ68" s="173"/>
      <c r="GUA68" s="173"/>
      <c r="GUB68" s="173"/>
      <c r="GUC68" s="173"/>
      <c r="GUD68" s="173"/>
      <c r="GUE68" s="173"/>
      <c r="GUF68" s="173"/>
      <c r="GUG68" s="173"/>
      <c r="GUH68" s="173"/>
      <c r="GUI68" s="173"/>
      <c r="GUJ68" s="173"/>
      <c r="GUK68" s="173"/>
      <c r="GUL68" s="173"/>
      <c r="GUM68" s="173"/>
      <c r="GUN68" s="173"/>
      <c r="GUO68" s="173"/>
      <c r="GUP68" s="173"/>
      <c r="GUQ68" s="173"/>
      <c r="GUR68" s="173"/>
      <c r="GUS68" s="173"/>
      <c r="GUT68" s="173"/>
      <c r="GUU68" s="173"/>
      <c r="GUV68" s="173"/>
      <c r="GUW68" s="173"/>
      <c r="GUX68" s="173"/>
      <c r="GUY68" s="173"/>
      <c r="GUZ68" s="173"/>
      <c r="GVA68" s="173"/>
      <c r="GVB68" s="173"/>
      <c r="GVC68" s="173"/>
      <c r="GVD68" s="173"/>
      <c r="GVE68" s="173"/>
      <c r="GVF68" s="173"/>
      <c r="GVG68" s="173"/>
      <c r="GVH68" s="173"/>
      <c r="GVI68" s="173"/>
      <c r="GVJ68" s="173"/>
      <c r="GVK68" s="173"/>
      <c r="GVL68" s="173"/>
      <c r="GVM68" s="173"/>
      <c r="GVN68" s="173"/>
      <c r="GVO68" s="173"/>
      <c r="GVP68" s="173"/>
      <c r="GVQ68" s="173"/>
      <c r="GVR68" s="173"/>
      <c r="GVS68" s="173"/>
      <c r="GVT68" s="173"/>
      <c r="GVU68" s="173"/>
      <c r="GVV68" s="173"/>
      <c r="GVW68" s="173"/>
      <c r="GVX68" s="173"/>
      <c r="GVY68" s="173"/>
      <c r="GVZ68" s="173"/>
      <c r="GWA68" s="173"/>
      <c r="GWB68" s="173"/>
      <c r="GWC68" s="173"/>
      <c r="GWD68" s="173"/>
      <c r="GWE68" s="173"/>
      <c r="GWF68" s="173"/>
      <c r="GWG68" s="173"/>
      <c r="GWH68" s="173"/>
      <c r="GWI68" s="173"/>
      <c r="GWJ68" s="173"/>
      <c r="GWK68" s="173"/>
      <c r="GWL68" s="173"/>
      <c r="GWM68" s="173"/>
      <c r="GWN68" s="173"/>
      <c r="GWO68" s="173"/>
      <c r="GWP68" s="173"/>
      <c r="GWQ68" s="173"/>
      <c r="GWR68" s="173"/>
      <c r="GWS68" s="173"/>
      <c r="GWT68" s="173"/>
      <c r="GWU68" s="173"/>
      <c r="GWV68" s="173"/>
      <c r="GWW68" s="173"/>
      <c r="GWX68" s="173"/>
      <c r="GWY68" s="173"/>
      <c r="GWZ68" s="173"/>
      <c r="GXA68" s="173"/>
      <c r="GXB68" s="173"/>
      <c r="GXC68" s="173"/>
      <c r="GXD68" s="173"/>
      <c r="GXE68" s="173"/>
      <c r="GXF68" s="173"/>
      <c r="GXG68" s="173"/>
      <c r="GXH68" s="173"/>
      <c r="GXI68" s="173"/>
      <c r="GXJ68" s="173"/>
      <c r="GXK68" s="173"/>
      <c r="GXL68" s="173"/>
      <c r="GXM68" s="173"/>
      <c r="GXN68" s="173"/>
      <c r="GXO68" s="173"/>
      <c r="GXP68" s="173"/>
      <c r="GXQ68" s="173"/>
      <c r="GXR68" s="173"/>
      <c r="GXS68" s="173"/>
      <c r="GXT68" s="173"/>
      <c r="GXU68" s="173"/>
      <c r="GXV68" s="173"/>
      <c r="GXW68" s="173"/>
      <c r="GXX68" s="173"/>
      <c r="GXY68" s="173"/>
      <c r="GXZ68" s="173"/>
      <c r="GYA68" s="173"/>
      <c r="GYB68" s="173"/>
      <c r="GYC68" s="173"/>
      <c r="GYD68" s="173"/>
      <c r="GYE68" s="173"/>
      <c r="GYF68" s="173"/>
      <c r="GYG68" s="173"/>
      <c r="GYH68" s="173"/>
      <c r="GYI68" s="173"/>
      <c r="GYJ68" s="173"/>
      <c r="GYK68" s="173"/>
      <c r="GYL68" s="173"/>
      <c r="GYM68" s="173"/>
      <c r="GYN68" s="173"/>
      <c r="GYO68" s="173"/>
      <c r="GYP68" s="173"/>
      <c r="GYQ68" s="173"/>
      <c r="GYR68" s="173"/>
      <c r="GYS68" s="173"/>
      <c r="GYT68" s="173"/>
      <c r="GYU68" s="173"/>
      <c r="GYV68" s="173"/>
      <c r="GYW68" s="173"/>
      <c r="GYX68" s="173"/>
      <c r="GYY68" s="173"/>
      <c r="GYZ68" s="173"/>
      <c r="GZA68" s="173"/>
      <c r="GZB68" s="173"/>
      <c r="GZC68" s="173"/>
      <c r="GZD68" s="173"/>
      <c r="GZE68" s="173"/>
      <c r="GZF68" s="173"/>
      <c r="GZG68" s="173"/>
      <c r="GZH68" s="173"/>
      <c r="GZI68" s="173"/>
      <c r="GZJ68" s="173"/>
      <c r="GZK68" s="173"/>
      <c r="GZL68" s="173"/>
      <c r="GZM68" s="173"/>
      <c r="GZN68" s="173"/>
      <c r="GZO68" s="173"/>
      <c r="GZP68" s="173"/>
      <c r="GZQ68" s="173"/>
      <c r="GZR68" s="173"/>
      <c r="GZS68" s="173"/>
      <c r="GZT68" s="173"/>
      <c r="GZU68" s="173"/>
      <c r="GZV68" s="173"/>
      <c r="GZW68" s="173"/>
      <c r="GZX68" s="173"/>
      <c r="GZY68" s="173"/>
      <c r="GZZ68" s="173"/>
      <c r="HAA68" s="173"/>
      <c r="HAB68" s="173"/>
      <c r="HAC68" s="173"/>
      <c r="HAD68" s="173"/>
      <c r="HAE68" s="173"/>
      <c r="HAF68" s="173"/>
      <c r="HAG68" s="173"/>
      <c r="HAH68" s="173"/>
      <c r="HAI68" s="173"/>
      <c r="HAJ68" s="173"/>
      <c r="HAK68" s="173"/>
      <c r="HAL68" s="173"/>
      <c r="HAM68" s="173"/>
      <c r="HAN68" s="173"/>
      <c r="HAO68" s="173"/>
      <c r="HAP68" s="173"/>
      <c r="HAQ68" s="173"/>
      <c r="HAR68" s="173"/>
      <c r="HAS68" s="173"/>
      <c r="HAT68" s="173"/>
      <c r="HAU68" s="173"/>
      <c r="HAV68" s="173"/>
      <c r="HAW68" s="173"/>
      <c r="HAX68" s="173"/>
      <c r="HAY68" s="173"/>
      <c r="HAZ68" s="173"/>
      <c r="HBA68" s="173"/>
      <c r="HBB68" s="173"/>
      <c r="HBC68" s="173"/>
      <c r="HBD68" s="173"/>
      <c r="HBE68" s="173"/>
      <c r="HBF68" s="173"/>
      <c r="HBG68" s="173"/>
      <c r="HBH68" s="173"/>
      <c r="HBI68" s="173"/>
      <c r="HBJ68" s="173"/>
      <c r="HBK68" s="173"/>
      <c r="HBL68" s="173"/>
      <c r="HBM68" s="173"/>
      <c r="HBN68" s="173"/>
      <c r="HBO68" s="173"/>
      <c r="HBP68" s="173"/>
      <c r="HBQ68" s="173"/>
      <c r="HBR68" s="173"/>
      <c r="HBS68" s="173"/>
      <c r="HBT68" s="173"/>
      <c r="HBU68" s="173"/>
      <c r="HBV68" s="173"/>
      <c r="HBW68" s="173"/>
      <c r="HBX68" s="173"/>
      <c r="HBY68" s="173"/>
      <c r="HBZ68" s="173"/>
      <c r="HCA68" s="173"/>
      <c r="HCB68" s="173"/>
      <c r="HCC68" s="173"/>
      <c r="HCD68" s="173"/>
      <c r="HCE68" s="173"/>
      <c r="HCF68" s="173"/>
      <c r="HCG68" s="173"/>
      <c r="HCH68" s="173"/>
      <c r="HCI68" s="173"/>
      <c r="HCJ68" s="173"/>
      <c r="HCK68" s="173"/>
      <c r="HCL68" s="173"/>
      <c r="HCM68" s="173"/>
      <c r="HCN68" s="173"/>
      <c r="HCO68" s="173"/>
      <c r="HCP68" s="173"/>
      <c r="HCQ68" s="173"/>
      <c r="HCR68" s="173"/>
      <c r="HCS68" s="173"/>
      <c r="HCT68" s="173"/>
      <c r="HCU68" s="173"/>
      <c r="HCV68" s="173"/>
      <c r="HCW68" s="173"/>
      <c r="HCX68" s="173"/>
      <c r="HCY68" s="173"/>
      <c r="HCZ68" s="173"/>
      <c r="HDA68" s="173"/>
      <c r="HDB68" s="173"/>
      <c r="HDC68" s="173"/>
      <c r="HDD68" s="173"/>
      <c r="HDE68" s="173"/>
      <c r="HDF68" s="173"/>
      <c r="HDG68" s="173"/>
      <c r="HDH68" s="173"/>
      <c r="HDI68" s="173"/>
      <c r="HDJ68" s="173"/>
      <c r="HDK68" s="173"/>
      <c r="HDL68" s="173"/>
      <c r="HDM68" s="173"/>
      <c r="HDN68" s="173"/>
      <c r="HDO68" s="173"/>
      <c r="HDP68" s="173"/>
      <c r="HDQ68" s="173"/>
      <c r="HDR68" s="173"/>
      <c r="HDS68" s="173"/>
      <c r="HDT68" s="173"/>
      <c r="HDU68" s="173"/>
      <c r="HDV68" s="173"/>
      <c r="HDW68" s="173"/>
      <c r="HDX68" s="173"/>
      <c r="HDY68" s="173"/>
      <c r="HDZ68" s="173"/>
      <c r="HEA68" s="173"/>
      <c r="HEB68" s="173"/>
      <c r="HEC68" s="173"/>
      <c r="HED68" s="173"/>
      <c r="HEE68" s="173"/>
      <c r="HEF68" s="173"/>
      <c r="HEG68" s="173"/>
      <c r="HEH68" s="173"/>
      <c r="HEI68" s="173"/>
      <c r="HEJ68" s="173"/>
      <c r="HEK68" s="173"/>
      <c r="HEL68" s="173"/>
      <c r="HEM68" s="173"/>
      <c r="HEN68" s="173"/>
      <c r="HEO68" s="173"/>
      <c r="HEP68" s="173"/>
      <c r="HEQ68" s="173"/>
      <c r="HER68" s="173"/>
      <c r="HES68" s="173"/>
      <c r="HET68" s="173"/>
      <c r="HEU68" s="173"/>
      <c r="HEV68" s="173"/>
      <c r="HEW68" s="173"/>
      <c r="HEX68" s="173"/>
      <c r="HEY68" s="173"/>
      <c r="HEZ68" s="173"/>
      <c r="HFA68" s="173"/>
      <c r="HFB68" s="173"/>
      <c r="HFC68" s="173"/>
      <c r="HFD68" s="173"/>
      <c r="HFE68" s="173"/>
      <c r="HFF68" s="173"/>
      <c r="HFG68" s="173"/>
      <c r="HFH68" s="173"/>
      <c r="HFI68" s="173"/>
      <c r="HFJ68" s="173"/>
      <c r="HFK68" s="173"/>
      <c r="HFL68" s="173"/>
      <c r="HFM68" s="173"/>
      <c r="HFN68" s="173"/>
      <c r="HFO68" s="173"/>
      <c r="HFP68" s="173"/>
      <c r="HFQ68" s="173"/>
      <c r="HFR68" s="173"/>
      <c r="HFS68" s="173"/>
      <c r="HFT68" s="173"/>
      <c r="HFU68" s="173"/>
      <c r="HFV68" s="173"/>
      <c r="HFW68" s="173"/>
      <c r="HFX68" s="173"/>
      <c r="HFY68" s="173"/>
      <c r="HFZ68" s="173"/>
      <c r="HGA68" s="173"/>
      <c r="HGB68" s="173"/>
      <c r="HGC68" s="173"/>
      <c r="HGD68" s="173"/>
      <c r="HGE68" s="173"/>
      <c r="HGF68" s="173"/>
      <c r="HGG68" s="173"/>
      <c r="HGH68" s="173"/>
      <c r="HGI68" s="173"/>
      <c r="HGJ68" s="173"/>
      <c r="HGK68" s="173"/>
      <c r="HGL68" s="173"/>
      <c r="HGM68" s="173"/>
      <c r="HGN68" s="173"/>
      <c r="HGO68" s="173"/>
      <c r="HGP68" s="173"/>
      <c r="HGQ68" s="173"/>
      <c r="HGR68" s="173"/>
      <c r="HGS68" s="173"/>
      <c r="HGT68" s="173"/>
      <c r="HGU68" s="173"/>
      <c r="HGV68" s="173"/>
      <c r="HGW68" s="173"/>
      <c r="HGX68" s="173"/>
      <c r="HGY68" s="173"/>
      <c r="HGZ68" s="173"/>
      <c r="HHA68" s="173"/>
      <c r="HHB68" s="173"/>
      <c r="HHC68" s="173"/>
      <c r="HHD68" s="173"/>
      <c r="HHE68" s="173"/>
      <c r="HHF68" s="173"/>
      <c r="HHG68" s="173"/>
      <c r="HHH68" s="173"/>
      <c r="HHI68" s="173"/>
      <c r="HHJ68" s="173"/>
      <c r="HHK68" s="173"/>
      <c r="HHL68" s="173"/>
      <c r="HHM68" s="173"/>
      <c r="HHN68" s="173"/>
      <c r="HHO68" s="173"/>
      <c r="HHP68" s="173"/>
      <c r="HHQ68" s="173"/>
      <c r="HHR68" s="173"/>
      <c r="HHS68" s="173"/>
      <c r="HHT68" s="173"/>
      <c r="HHU68" s="173"/>
      <c r="HHV68" s="173"/>
      <c r="HHW68" s="173"/>
      <c r="HHX68" s="173"/>
      <c r="HHY68" s="173"/>
      <c r="HHZ68" s="173"/>
      <c r="HIA68" s="173"/>
      <c r="HIB68" s="173"/>
      <c r="HIC68" s="173"/>
      <c r="HID68" s="173"/>
      <c r="HIE68" s="173"/>
      <c r="HIF68" s="173"/>
      <c r="HIG68" s="173"/>
      <c r="HIH68" s="173"/>
      <c r="HII68" s="173"/>
      <c r="HIJ68" s="173"/>
      <c r="HIK68" s="173"/>
      <c r="HIL68" s="173"/>
      <c r="HIM68" s="173"/>
      <c r="HIN68" s="173"/>
      <c r="HIO68" s="173"/>
      <c r="HIP68" s="173"/>
      <c r="HIQ68" s="173"/>
      <c r="HIR68" s="173"/>
      <c r="HIS68" s="173"/>
      <c r="HIT68" s="173"/>
      <c r="HIU68" s="173"/>
      <c r="HIV68" s="173"/>
      <c r="HIW68" s="173"/>
      <c r="HIX68" s="173"/>
      <c r="HIY68" s="173"/>
      <c r="HIZ68" s="173"/>
      <c r="HJA68" s="173"/>
      <c r="HJB68" s="173"/>
      <c r="HJC68" s="173"/>
      <c r="HJD68" s="173"/>
      <c r="HJE68" s="173"/>
      <c r="HJF68" s="173"/>
      <c r="HJG68" s="173"/>
      <c r="HJH68" s="173"/>
      <c r="HJI68" s="173"/>
      <c r="HJJ68" s="173"/>
      <c r="HJK68" s="173"/>
      <c r="HJL68" s="173"/>
      <c r="HJM68" s="173"/>
      <c r="HJN68" s="173"/>
      <c r="HJO68" s="173"/>
      <c r="HJP68" s="173"/>
      <c r="HJQ68" s="173"/>
      <c r="HJR68" s="173"/>
      <c r="HJS68" s="173"/>
      <c r="HJT68" s="173"/>
      <c r="HJU68" s="173"/>
      <c r="HJV68" s="173"/>
      <c r="HJW68" s="173"/>
      <c r="HJX68" s="173"/>
      <c r="HJY68" s="173"/>
      <c r="HJZ68" s="173"/>
      <c r="HKA68" s="173"/>
      <c r="HKB68" s="173"/>
      <c r="HKC68" s="173"/>
      <c r="HKD68" s="173"/>
      <c r="HKE68" s="173"/>
      <c r="HKF68" s="173"/>
      <c r="HKG68" s="173"/>
      <c r="HKH68" s="173"/>
      <c r="HKI68" s="173"/>
      <c r="HKJ68" s="173"/>
      <c r="HKK68" s="173"/>
      <c r="HKL68" s="173"/>
      <c r="HKM68" s="173"/>
      <c r="HKN68" s="173"/>
      <c r="HKO68" s="173"/>
      <c r="HKP68" s="173"/>
      <c r="HKQ68" s="173"/>
      <c r="HKR68" s="173"/>
      <c r="HKS68" s="173"/>
      <c r="HKT68" s="173"/>
      <c r="HKU68" s="173"/>
      <c r="HKV68" s="173"/>
      <c r="HKW68" s="173"/>
      <c r="HKX68" s="173"/>
      <c r="HKY68" s="173"/>
      <c r="HKZ68" s="173"/>
      <c r="HLA68" s="173"/>
      <c r="HLB68" s="173"/>
      <c r="HLC68" s="173"/>
      <c r="HLD68" s="173"/>
      <c r="HLE68" s="173"/>
      <c r="HLF68" s="173"/>
      <c r="HLG68" s="173"/>
      <c r="HLH68" s="173"/>
      <c r="HLI68" s="173"/>
      <c r="HLJ68" s="173"/>
      <c r="HLK68" s="173"/>
      <c r="HLL68" s="173"/>
      <c r="HLM68" s="173"/>
      <c r="HLN68" s="173"/>
      <c r="HLO68" s="173"/>
      <c r="HLP68" s="173"/>
      <c r="HLQ68" s="173"/>
      <c r="HLR68" s="173"/>
      <c r="HLS68" s="173"/>
      <c r="HLT68" s="173"/>
      <c r="HLU68" s="173"/>
      <c r="HLV68" s="173"/>
      <c r="HLW68" s="173"/>
      <c r="HLX68" s="173"/>
      <c r="HLY68" s="173"/>
      <c r="HLZ68" s="173"/>
      <c r="HMA68" s="173"/>
      <c r="HMB68" s="173"/>
      <c r="HMC68" s="173"/>
      <c r="HMD68" s="173"/>
      <c r="HME68" s="173"/>
      <c r="HMF68" s="173"/>
      <c r="HMG68" s="173"/>
      <c r="HMH68" s="173"/>
      <c r="HMI68" s="173"/>
      <c r="HMJ68" s="173"/>
      <c r="HMK68" s="173"/>
      <c r="HML68" s="173"/>
      <c r="HMM68" s="173"/>
      <c r="HMN68" s="173"/>
      <c r="HMO68" s="173"/>
      <c r="HMP68" s="173"/>
      <c r="HMQ68" s="173"/>
      <c r="HMR68" s="173"/>
      <c r="HMS68" s="173"/>
      <c r="HMT68" s="173"/>
      <c r="HMU68" s="173"/>
      <c r="HMV68" s="173"/>
      <c r="HMW68" s="173"/>
      <c r="HMX68" s="173"/>
      <c r="HMY68" s="173"/>
      <c r="HMZ68" s="173"/>
      <c r="HNA68" s="173"/>
      <c r="HNB68" s="173"/>
      <c r="HNC68" s="173"/>
      <c r="HND68" s="173"/>
      <c r="HNE68" s="173"/>
      <c r="HNF68" s="173"/>
      <c r="HNG68" s="173"/>
      <c r="HNH68" s="173"/>
      <c r="HNI68" s="173"/>
      <c r="HNJ68" s="173"/>
      <c r="HNK68" s="173"/>
      <c r="HNL68" s="173"/>
      <c r="HNM68" s="173"/>
      <c r="HNN68" s="173"/>
      <c r="HNO68" s="173"/>
      <c r="HNP68" s="173"/>
      <c r="HNQ68" s="173"/>
      <c r="HNR68" s="173"/>
      <c r="HNS68" s="173"/>
      <c r="HNT68" s="173"/>
      <c r="HNU68" s="173"/>
      <c r="HNV68" s="173"/>
      <c r="HNW68" s="173"/>
      <c r="HNX68" s="173"/>
      <c r="HNY68" s="173"/>
      <c r="HNZ68" s="173"/>
      <c r="HOA68" s="173"/>
      <c r="HOB68" s="173"/>
      <c r="HOC68" s="173"/>
      <c r="HOD68" s="173"/>
      <c r="HOE68" s="173"/>
      <c r="HOF68" s="173"/>
      <c r="HOG68" s="173"/>
      <c r="HOH68" s="173"/>
      <c r="HOI68" s="173"/>
      <c r="HOJ68" s="173"/>
      <c r="HOK68" s="173"/>
      <c r="HOL68" s="173"/>
      <c r="HOM68" s="173"/>
      <c r="HON68" s="173"/>
      <c r="HOO68" s="173"/>
      <c r="HOP68" s="173"/>
      <c r="HOQ68" s="173"/>
      <c r="HOR68" s="173"/>
      <c r="HOS68" s="173"/>
      <c r="HOT68" s="173"/>
      <c r="HOU68" s="173"/>
      <c r="HOV68" s="173"/>
      <c r="HOW68" s="173"/>
      <c r="HOX68" s="173"/>
      <c r="HOY68" s="173"/>
      <c r="HOZ68" s="173"/>
      <c r="HPA68" s="173"/>
      <c r="HPB68" s="173"/>
      <c r="HPC68" s="173"/>
      <c r="HPD68" s="173"/>
      <c r="HPE68" s="173"/>
      <c r="HPF68" s="173"/>
      <c r="HPG68" s="173"/>
      <c r="HPH68" s="173"/>
      <c r="HPI68" s="173"/>
      <c r="HPJ68" s="173"/>
      <c r="HPK68" s="173"/>
      <c r="HPL68" s="173"/>
      <c r="HPM68" s="173"/>
      <c r="HPN68" s="173"/>
      <c r="HPO68" s="173"/>
      <c r="HPP68" s="173"/>
      <c r="HPQ68" s="173"/>
      <c r="HPR68" s="173"/>
      <c r="HPS68" s="173"/>
      <c r="HPT68" s="173"/>
      <c r="HPU68" s="173"/>
      <c r="HPV68" s="173"/>
      <c r="HPW68" s="173"/>
      <c r="HPX68" s="173"/>
      <c r="HPY68" s="173"/>
      <c r="HPZ68" s="173"/>
      <c r="HQA68" s="173"/>
      <c r="HQB68" s="173"/>
      <c r="HQC68" s="173"/>
      <c r="HQD68" s="173"/>
      <c r="HQE68" s="173"/>
      <c r="HQF68" s="173"/>
      <c r="HQG68" s="173"/>
      <c r="HQH68" s="173"/>
      <c r="HQI68" s="173"/>
      <c r="HQJ68" s="173"/>
      <c r="HQK68" s="173"/>
      <c r="HQL68" s="173"/>
      <c r="HQM68" s="173"/>
      <c r="HQN68" s="173"/>
      <c r="HQO68" s="173"/>
      <c r="HQP68" s="173"/>
      <c r="HQQ68" s="173"/>
      <c r="HQR68" s="173"/>
      <c r="HQS68" s="173"/>
      <c r="HQT68" s="173"/>
      <c r="HQU68" s="173"/>
      <c r="HQV68" s="173"/>
      <c r="HQW68" s="173"/>
      <c r="HQX68" s="173"/>
      <c r="HQY68" s="173"/>
      <c r="HQZ68" s="173"/>
      <c r="HRA68" s="173"/>
      <c r="HRB68" s="173"/>
      <c r="HRC68" s="173"/>
      <c r="HRD68" s="173"/>
      <c r="HRE68" s="173"/>
      <c r="HRF68" s="173"/>
      <c r="HRG68" s="173"/>
      <c r="HRH68" s="173"/>
      <c r="HRI68" s="173"/>
      <c r="HRJ68" s="173"/>
      <c r="HRK68" s="173"/>
      <c r="HRL68" s="173"/>
      <c r="HRM68" s="173"/>
      <c r="HRN68" s="173"/>
      <c r="HRO68" s="173"/>
      <c r="HRP68" s="173"/>
      <c r="HRQ68" s="173"/>
      <c r="HRR68" s="173"/>
      <c r="HRS68" s="173"/>
      <c r="HRT68" s="173"/>
      <c r="HRU68" s="173"/>
      <c r="HRV68" s="173"/>
      <c r="HRW68" s="173"/>
      <c r="HRX68" s="173"/>
      <c r="HRY68" s="173"/>
      <c r="HRZ68" s="173"/>
      <c r="HSA68" s="173"/>
      <c r="HSB68" s="173"/>
      <c r="HSC68" s="173"/>
      <c r="HSD68" s="173"/>
      <c r="HSE68" s="173"/>
      <c r="HSF68" s="173"/>
      <c r="HSG68" s="173"/>
      <c r="HSH68" s="173"/>
      <c r="HSI68" s="173"/>
      <c r="HSJ68" s="173"/>
      <c r="HSK68" s="173"/>
      <c r="HSL68" s="173"/>
      <c r="HSM68" s="173"/>
      <c r="HSN68" s="173"/>
      <c r="HSO68" s="173"/>
      <c r="HSP68" s="173"/>
      <c r="HSQ68" s="173"/>
      <c r="HSR68" s="173"/>
      <c r="HSS68" s="173"/>
      <c r="HST68" s="173"/>
      <c r="HSU68" s="173"/>
      <c r="HSV68" s="173"/>
      <c r="HSW68" s="173"/>
      <c r="HSX68" s="173"/>
      <c r="HSY68" s="173"/>
      <c r="HSZ68" s="173"/>
      <c r="HTA68" s="173"/>
      <c r="HTB68" s="173"/>
      <c r="HTC68" s="173"/>
      <c r="HTD68" s="173"/>
      <c r="HTE68" s="173"/>
      <c r="HTF68" s="173"/>
      <c r="HTG68" s="173"/>
      <c r="HTH68" s="173"/>
      <c r="HTI68" s="173"/>
      <c r="HTJ68" s="173"/>
      <c r="HTK68" s="173"/>
      <c r="HTL68" s="173"/>
      <c r="HTM68" s="173"/>
      <c r="HTN68" s="173"/>
      <c r="HTO68" s="173"/>
      <c r="HTP68" s="173"/>
      <c r="HTQ68" s="173"/>
      <c r="HTR68" s="173"/>
      <c r="HTS68" s="173"/>
      <c r="HTT68" s="173"/>
      <c r="HTU68" s="173"/>
      <c r="HTV68" s="173"/>
      <c r="HTW68" s="173"/>
      <c r="HTX68" s="173"/>
      <c r="HTY68" s="173"/>
      <c r="HTZ68" s="173"/>
      <c r="HUA68" s="173"/>
      <c r="HUB68" s="173"/>
      <c r="HUC68" s="173"/>
      <c r="HUD68" s="173"/>
      <c r="HUE68" s="173"/>
      <c r="HUF68" s="173"/>
      <c r="HUG68" s="173"/>
      <c r="HUH68" s="173"/>
      <c r="HUI68" s="173"/>
      <c r="HUJ68" s="173"/>
      <c r="HUK68" s="173"/>
      <c r="HUL68" s="173"/>
      <c r="HUM68" s="173"/>
      <c r="HUN68" s="173"/>
      <c r="HUO68" s="173"/>
      <c r="HUP68" s="173"/>
      <c r="HUQ68" s="173"/>
      <c r="HUR68" s="173"/>
      <c r="HUS68" s="173"/>
      <c r="HUT68" s="173"/>
      <c r="HUU68" s="173"/>
      <c r="HUV68" s="173"/>
      <c r="HUW68" s="173"/>
      <c r="HUX68" s="173"/>
      <c r="HUY68" s="173"/>
      <c r="HUZ68" s="173"/>
      <c r="HVA68" s="173"/>
      <c r="HVB68" s="173"/>
      <c r="HVC68" s="173"/>
      <c r="HVD68" s="173"/>
      <c r="HVE68" s="173"/>
      <c r="HVF68" s="173"/>
      <c r="HVG68" s="173"/>
      <c r="HVH68" s="173"/>
      <c r="HVI68" s="173"/>
      <c r="HVJ68" s="173"/>
      <c r="HVK68" s="173"/>
      <c r="HVL68" s="173"/>
      <c r="HVM68" s="173"/>
      <c r="HVN68" s="173"/>
      <c r="HVO68" s="173"/>
      <c r="HVP68" s="173"/>
      <c r="HVQ68" s="173"/>
      <c r="HVR68" s="173"/>
      <c r="HVS68" s="173"/>
      <c r="HVT68" s="173"/>
      <c r="HVU68" s="173"/>
      <c r="HVV68" s="173"/>
      <c r="HVW68" s="173"/>
      <c r="HVX68" s="173"/>
      <c r="HVY68" s="173"/>
      <c r="HVZ68" s="173"/>
      <c r="HWA68" s="173"/>
      <c r="HWB68" s="173"/>
      <c r="HWC68" s="173"/>
      <c r="HWD68" s="173"/>
      <c r="HWE68" s="173"/>
      <c r="HWF68" s="173"/>
      <c r="HWG68" s="173"/>
      <c r="HWH68" s="173"/>
      <c r="HWI68" s="173"/>
      <c r="HWJ68" s="173"/>
      <c r="HWK68" s="173"/>
      <c r="HWL68" s="173"/>
      <c r="HWM68" s="173"/>
      <c r="HWN68" s="173"/>
      <c r="HWO68" s="173"/>
      <c r="HWP68" s="173"/>
      <c r="HWQ68" s="173"/>
      <c r="HWR68" s="173"/>
      <c r="HWS68" s="173"/>
      <c r="HWT68" s="173"/>
      <c r="HWU68" s="173"/>
      <c r="HWV68" s="173"/>
      <c r="HWW68" s="173"/>
      <c r="HWX68" s="173"/>
      <c r="HWY68" s="173"/>
      <c r="HWZ68" s="173"/>
      <c r="HXA68" s="173"/>
      <c r="HXB68" s="173"/>
      <c r="HXC68" s="173"/>
      <c r="HXD68" s="173"/>
      <c r="HXE68" s="173"/>
      <c r="HXF68" s="173"/>
      <c r="HXG68" s="173"/>
      <c r="HXH68" s="173"/>
      <c r="HXI68" s="173"/>
      <c r="HXJ68" s="173"/>
      <c r="HXK68" s="173"/>
      <c r="HXL68" s="173"/>
      <c r="HXM68" s="173"/>
      <c r="HXN68" s="173"/>
      <c r="HXO68" s="173"/>
      <c r="HXP68" s="173"/>
      <c r="HXQ68" s="173"/>
      <c r="HXR68" s="173"/>
      <c r="HXS68" s="173"/>
      <c r="HXT68" s="173"/>
      <c r="HXU68" s="173"/>
      <c r="HXV68" s="173"/>
      <c r="HXW68" s="173"/>
      <c r="HXX68" s="173"/>
      <c r="HXY68" s="173"/>
      <c r="HXZ68" s="173"/>
      <c r="HYA68" s="173"/>
      <c r="HYB68" s="173"/>
      <c r="HYC68" s="173"/>
      <c r="HYD68" s="173"/>
      <c r="HYE68" s="173"/>
      <c r="HYF68" s="173"/>
      <c r="HYG68" s="173"/>
      <c r="HYH68" s="173"/>
      <c r="HYI68" s="173"/>
      <c r="HYJ68" s="173"/>
      <c r="HYK68" s="173"/>
      <c r="HYL68" s="173"/>
      <c r="HYM68" s="173"/>
      <c r="HYN68" s="173"/>
      <c r="HYO68" s="173"/>
      <c r="HYP68" s="173"/>
      <c r="HYQ68" s="173"/>
      <c r="HYR68" s="173"/>
      <c r="HYS68" s="173"/>
      <c r="HYT68" s="173"/>
      <c r="HYU68" s="173"/>
      <c r="HYV68" s="173"/>
      <c r="HYW68" s="173"/>
      <c r="HYX68" s="173"/>
      <c r="HYY68" s="173"/>
      <c r="HYZ68" s="173"/>
      <c r="HZA68" s="173"/>
      <c r="HZB68" s="173"/>
      <c r="HZC68" s="173"/>
      <c r="HZD68" s="173"/>
      <c r="HZE68" s="173"/>
      <c r="HZF68" s="173"/>
      <c r="HZG68" s="173"/>
      <c r="HZH68" s="173"/>
      <c r="HZI68" s="173"/>
      <c r="HZJ68" s="173"/>
      <c r="HZK68" s="173"/>
      <c r="HZL68" s="173"/>
      <c r="HZM68" s="173"/>
      <c r="HZN68" s="173"/>
      <c r="HZO68" s="173"/>
      <c r="HZP68" s="173"/>
      <c r="HZQ68" s="173"/>
      <c r="HZR68" s="173"/>
      <c r="HZS68" s="173"/>
      <c r="HZT68" s="173"/>
      <c r="HZU68" s="173"/>
      <c r="HZV68" s="173"/>
      <c r="HZW68" s="173"/>
      <c r="HZX68" s="173"/>
      <c r="HZY68" s="173"/>
      <c r="HZZ68" s="173"/>
      <c r="IAA68" s="173"/>
      <c r="IAB68" s="173"/>
      <c r="IAC68" s="173"/>
      <c r="IAD68" s="173"/>
      <c r="IAE68" s="173"/>
      <c r="IAF68" s="173"/>
      <c r="IAG68" s="173"/>
      <c r="IAH68" s="173"/>
      <c r="IAI68" s="173"/>
      <c r="IAJ68" s="173"/>
      <c r="IAK68" s="173"/>
      <c r="IAL68" s="173"/>
      <c r="IAM68" s="173"/>
      <c r="IAN68" s="173"/>
      <c r="IAO68" s="173"/>
      <c r="IAP68" s="173"/>
      <c r="IAQ68" s="173"/>
      <c r="IAR68" s="173"/>
      <c r="IAS68" s="173"/>
      <c r="IAT68" s="173"/>
      <c r="IAU68" s="173"/>
      <c r="IAV68" s="173"/>
      <c r="IAW68" s="173"/>
      <c r="IAX68" s="173"/>
      <c r="IAY68" s="173"/>
      <c r="IAZ68" s="173"/>
      <c r="IBA68" s="173"/>
      <c r="IBB68" s="173"/>
      <c r="IBC68" s="173"/>
      <c r="IBD68" s="173"/>
      <c r="IBE68" s="173"/>
      <c r="IBF68" s="173"/>
      <c r="IBG68" s="173"/>
      <c r="IBH68" s="173"/>
      <c r="IBI68" s="173"/>
      <c r="IBJ68" s="173"/>
      <c r="IBK68" s="173"/>
      <c r="IBL68" s="173"/>
      <c r="IBM68" s="173"/>
      <c r="IBN68" s="173"/>
      <c r="IBO68" s="173"/>
      <c r="IBP68" s="173"/>
      <c r="IBQ68" s="173"/>
      <c r="IBR68" s="173"/>
      <c r="IBS68" s="173"/>
      <c r="IBT68" s="173"/>
      <c r="IBU68" s="173"/>
      <c r="IBV68" s="173"/>
      <c r="IBW68" s="173"/>
      <c r="IBX68" s="173"/>
      <c r="IBY68" s="173"/>
      <c r="IBZ68" s="173"/>
      <c r="ICA68" s="173"/>
      <c r="ICB68" s="173"/>
      <c r="ICC68" s="173"/>
      <c r="ICD68" s="173"/>
      <c r="ICE68" s="173"/>
      <c r="ICF68" s="173"/>
      <c r="ICG68" s="173"/>
      <c r="ICH68" s="173"/>
      <c r="ICI68" s="173"/>
      <c r="ICJ68" s="173"/>
      <c r="ICK68" s="173"/>
      <c r="ICL68" s="173"/>
      <c r="ICM68" s="173"/>
      <c r="ICN68" s="173"/>
      <c r="ICO68" s="173"/>
      <c r="ICP68" s="173"/>
      <c r="ICQ68" s="173"/>
      <c r="ICR68" s="173"/>
      <c r="ICS68" s="173"/>
      <c r="ICT68" s="173"/>
      <c r="ICU68" s="173"/>
      <c r="ICV68" s="173"/>
      <c r="ICW68" s="173"/>
      <c r="ICX68" s="173"/>
      <c r="ICY68" s="173"/>
      <c r="ICZ68" s="173"/>
      <c r="IDA68" s="173"/>
      <c r="IDB68" s="173"/>
      <c r="IDC68" s="173"/>
      <c r="IDD68" s="173"/>
      <c r="IDE68" s="173"/>
      <c r="IDF68" s="173"/>
      <c r="IDG68" s="173"/>
      <c r="IDH68" s="173"/>
      <c r="IDI68" s="173"/>
      <c r="IDJ68" s="173"/>
      <c r="IDK68" s="173"/>
      <c r="IDL68" s="173"/>
      <c r="IDM68" s="173"/>
      <c r="IDN68" s="173"/>
      <c r="IDO68" s="173"/>
      <c r="IDP68" s="173"/>
      <c r="IDQ68" s="173"/>
      <c r="IDR68" s="173"/>
      <c r="IDS68" s="173"/>
      <c r="IDT68" s="173"/>
      <c r="IDU68" s="173"/>
      <c r="IDV68" s="173"/>
      <c r="IDW68" s="173"/>
      <c r="IDX68" s="173"/>
      <c r="IDY68" s="173"/>
      <c r="IDZ68" s="173"/>
      <c r="IEA68" s="173"/>
      <c r="IEB68" s="173"/>
      <c r="IEC68" s="173"/>
      <c r="IED68" s="173"/>
      <c r="IEE68" s="173"/>
      <c r="IEF68" s="173"/>
      <c r="IEG68" s="173"/>
      <c r="IEH68" s="173"/>
      <c r="IEI68" s="173"/>
      <c r="IEJ68" s="173"/>
      <c r="IEK68" s="173"/>
      <c r="IEL68" s="173"/>
      <c r="IEM68" s="173"/>
      <c r="IEN68" s="173"/>
      <c r="IEO68" s="173"/>
      <c r="IEP68" s="173"/>
      <c r="IEQ68" s="173"/>
      <c r="IER68" s="173"/>
      <c r="IES68" s="173"/>
      <c r="IET68" s="173"/>
      <c r="IEU68" s="173"/>
      <c r="IEV68" s="173"/>
      <c r="IEW68" s="173"/>
      <c r="IEX68" s="173"/>
      <c r="IEY68" s="173"/>
      <c r="IEZ68" s="173"/>
      <c r="IFA68" s="173"/>
      <c r="IFB68" s="173"/>
      <c r="IFC68" s="173"/>
      <c r="IFD68" s="173"/>
      <c r="IFE68" s="173"/>
      <c r="IFF68" s="173"/>
      <c r="IFG68" s="173"/>
      <c r="IFH68" s="173"/>
      <c r="IFI68" s="173"/>
      <c r="IFJ68" s="173"/>
      <c r="IFK68" s="173"/>
      <c r="IFL68" s="173"/>
      <c r="IFM68" s="173"/>
      <c r="IFN68" s="173"/>
      <c r="IFO68" s="173"/>
      <c r="IFP68" s="173"/>
      <c r="IFQ68" s="173"/>
      <c r="IFR68" s="173"/>
      <c r="IFS68" s="173"/>
      <c r="IFT68" s="173"/>
      <c r="IFU68" s="173"/>
      <c r="IFV68" s="173"/>
      <c r="IFW68" s="173"/>
      <c r="IFX68" s="173"/>
      <c r="IFY68" s="173"/>
      <c r="IFZ68" s="173"/>
      <c r="IGA68" s="173"/>
      <c r="IGB68" s="173"/>
      <c r="IGC68" s="173"/>
      <c r="IGD68" s="173"/>
      <c r="IGE68" s="173"/>
      <c r="IGF68" s="173"/>
      <c r="IGG68" s="173"/>
      <c r="IGH68" s="173"/>
      <c r="IGI68" s="173"/>
      <c r="IGJ68" s="173"/>
      <c r="IGK68" s="173"/>
      <c r="IGL68" s="173"/>
      <c r="IGM68" s="173"/>
      <c r="IGN68" s="173"/>
      <c r="IGO68" s="173"/>
      <c r="IGP68" s="173"/>
      <c r="IGQ68" s="173"/>
      <c r="IGR68" s="173"/>
      <c r="IGS68" s="173"/>
      <c r="IGT68" s="173"/>
      <c r="IGU68" s="173"/>
      <c r="IGV68" s="173"/>
      <c r="IGW68" s="173"/>
      <c r="IGX68" s="173"/>
      <c r="IGY68" s="173"/>
      <c r="IGZ68" s="173"/>
      <c r="IHA68" s="173"/>
      <c r="IHB68" s="173"/>
      <c r="IHC68" s="173"/>
      <c r="IHD68" s="173"/>
      <c r="IHE68" s="173"/>
      <c r="IHF68" s="173"/>
      <c r="IHG68" s="173"/>
      <c r="IHH68" s="173"/>
      <c r="IHI68" s="173"/>
      <c r="IHJ68" s="173"/>
      <c r="IHK68" s="173"/>
      <c r="IHL68" s="173"/>
      <c r="IHM68" s="173"/>
      <c r="IHN68" s="173"/>
      <c r="IHO68" s="173"/>
      <c r="IHP68" s="173"/>
      <c r="IHQ68" s="173"/>
      <c r="IHR68" s="173"/>
      <c r="IHS68" s="173"/>
      <c r="IHT68" s="173"/>
      <c r="IHU68" s="173"/>
      <c r="IHV68" s="173"/>
      <c r="IHW68" s="173"/>
      <c r="IHX68" s="173"/>
      <c r="IHY68" s="173"/>
      <c r="IHZ68" s="173"/>
      <c r="IIA68" s="173"/>
      <c r="IIB68" s="173"/>
      <c r="IIC68" s="173"/>
      <c r="IID68" s="173"/>
      <c r="IIE68" s="173"/>
      <c r="IIF68" s="173"/>
      <c r="IIG68" s="173"/>
      <c r="IIH68" s="173"/>
      <c r="III68" s="173"/>
      <c r="IIJ68" s="173"/>
      <c r="IIK68" s="173"/>
      <c r="IIL68" s="173"/>
      <c r="IIM68" s="173"/>
      <c r="IIN68" s="173"/>
      <c r="IIO68" s="173"/>
      <c r="IIP68" s="173"/>
      <c r="IIQ68" s="173"/>
      <c r="IIR68" s="173"/>
      <c r="IIS68" s="173"/>
      <c r="IIT68" s="173"/>
      <c r="IIU68" s="173"/>
      <c r="IIV68" s="173"/>
      <c r="IIW68" s="173"/>
      <c r="IIX68" s="173"/>
      <c r="IIY68" s="173"/>
      <c r="IIZ68" s="173"/>
      <c r="IJA68" s="173"/>
      <c r="IJB68" s="173"/>
      <c r="IJC68" s="173"/>
      <c r="IJD68" s="173"/>
      <c r="IJE68" s="173"/>
      <c r="IJF68" s="173"/>
      <c r="IJG68" s="173"/>
      <c r="IJH68" s="173"/>
      <c r="IJI68" s="173"/>
      <c r="IJJ68" s="173"/>
      <c r="IJK68" s="173"/>
      <c r="IJL68" s="173"/>
      <c r="IJM68" s="173"/>
      <c r="IJN68" s="173"/>
      <c r="IJO68" s="173"/>
      <c r="IJP68" s="173"/>
      <c r="IJQ68" s="173"/>
      <c r="IJR68" s="173"/>
      <c r="IJS68" s="173"/>
      <c r="IJT68" s="173"/>
      <c r="IJU68" s="173"/>
      <c r="IJV68" s="173"/>
      <c r="IJW68" s="173"/>
      <c r="IJX68" s="173"/>
      <c r="IJY68" s="173"/>
      <c r="IJZ68" s="173"/>
      <c r="IKA68" s="173"/>
      <c r="IKB68" s="173"/>
      <c r="IKC68" s="173"/>
      <c r="IKD68" s="173"/>
      <c r="IKE68" s="173"/>
      <c r="IKF68" s="173"/>
      <c r="IKG68" s="173"/>
      <c r="IKH68" s="173"/>
      <c r="IKI68" s="173"/>
      <c r="IKJ68" s="173"/>
      <c r="IKK68" s="173"/>
      <c r="IKL68" s="173"/>
      <c r="IKM68" s="173"/>
      <c r="IKN68" s="173"/>
      <c r="IKO68" s="173"/>
      <c r="IKP68" s="173"/>
      <c r="IKQ68" s="173"/>
      <c r="IKR68" s="173"/>
      <c r="IKS68" s="173"/>
      <c r="IKT68" s="173"/>
      <c r="IKU68" s="173"/>
      <c r="IKV68" s="173"/>
      <c r="IKW68" s="173"/>
      <c r="IKX68" s="173"/>
      <c r="IKY68" s="173"/>
      <c r="IKZ68" s="173"/>
      <c r="ILA68" s="173"/>
      <c r="ILB68" s="173"/>
      <c r="ILC68" s="173"/>
      <c r="ILD68" s="173"/>
      <c r="ILE68" s="173"/>
      <c r="ILF68" s="173"/>
      <c r="ILG68" s="173"/>
      <c r="ILH68" s="173"/>
      <c r="ILI68" s="173"/>
      <c r="ILJ68" s="173"/>
      <c r="ILK68" s="173"/>
      <c r="ILL68" s="173"/>
      <c r="ILM68" s="173"/>
      <c r="ILN68" s="173"/>
      <c r="ILO68" s="173"/>
      <c r="ILP68" s="173"/>
      <c r="ILQ68" s="173"/>
      <c r="ILR68" s="173"/>
      <c r="ILS68" s="173"/>
      <c r="ILT68" s="173"/>
      <c r="ILU68" s="173"/>
      <c r="ILV68" s="173"/>
      <c r="ILW68" s="173"/>
      <c r="ILX68" s="173"/>
      <c r="ILY68" s="173"/>
      <c r="ILZ68" s="173"/>
      <c r="IMA68" s="173"/>
      <c r="IMB68" s="173"/>
      <c r="IMC68" s="173"/>
      <c r="IMD68" s="173"/>
      <c r="IME68" s="173"/>
      <c r="IMF68" s="173"/>
      <c r="IMG68" s="173"/>
      <c r="IMH68" s="173"/>
      <c r="IMI68" s="173"/>
      <c r="IMJ68" s="173"/>
      <c r="IMK68" s="173"/>
      <c r="IML68" s="173"/>
      <c r="IMM68" s="173"/>
      <c r="IMN68" s="173"/>
      <c r="IMO68" s="173"/>
      <c r="IMP68" s="173"/>
      <c r="IMQ68" s="173"/>
      <c r="IMR68" s="173"/>
      <c r="IMS68" s="173"/>
      <c r="IMT68" s="173"/>
      <c r="IMU68" s="173"/>
      <c r="IMV68" s="173"/>
      <c r="IMW68" s="173"/>
      <c r="IMX68" s="173"/>
      <c r="IMY68" s="173"/>
      <c r="IMZ68" s="173"/>
      <c r="INA68" s="173"/>
      <c r="INB68" s="173"/>
      <c r="INC68" s="173"/>
      <c r="IND68" s="173"/>
      <c r="INE68" s="173"/>
      <c r="INF68" s="173"/>
      <c r="ING68" s="173"/>
      <c r="INH68" s="173"/>
      <c r="INI68" s="173"/>
      <c r="INJ68" s="173"/>
      <c r="INK68" s="173"/>
      <c r="INL68" s="173"/>
      <c r="INM68" s="173"/>
      <c r="INN68" s="173"/>
      <c r="INO68" s="173"/>
      <c r="INP68" s="173"/>
      <c r="INQ68" s="173"/>
      <c r="INR68" s="173"/>
      <c r="INS68" s="173"/>
      <c r="INT68" s="173"/>
      <c r="INU68" s="173"/>
      <c r="INV68" s="173"/>
      <c r="INW68" s="173"/>
      <c r="INX68" s="173"/>
      <c r="INY68" s="173"/>
      <c r="INZ68" s="173"/>
      <c r="IOA68" s="173"/>
      <c r="IOB68" s="173"/>
      <c r="IOC68" s="173"/>
      <c r="IOD68" s="173"/>
      <c r="IOE68" s="173"/>
      <c r="IOF68" s="173"/>
      <c r="IOG68" s="173"/>
      <c r="IOH68" s="173"/>
      <c r="IOI68" s="173"/>
      <c r="IOJ68" s="173"/>
      <c r="IOK68" s="173"/>
      <c r="IOL68" s="173"/>
      <c r="IOM68" s="173"/>
      <c r="ION68" s="173"/>
      <c r="IOO68" s="173"/>
      <c r="IOP68" s="173"/>
      <c r="IOQ68" s="173"/>
      <c r="IOR68" s="173"/>
      <c r="IOS68" s="173"/>
      <c r="IOT68" s="173"/>
      <c r="IOU68" s="173"/>
      <c r="IOV68" s="173"/>
      <c r="IOW68" s="173"/>
      <c r="IOX68" s="173"/>
      <c r="IOY68" s="173"/>
      <c r="IOZ68" s="173"/>
      <c r="IPA68" s="173"/>
      <c r="IPB68" s="173"/>
      <c r="IPC68" s="173"/>
      <c r="IPD68" s="173"/>
      <c r="IPE68" s="173"/>
      <c r="IPF68" s="173"/>
      <c r="IPG68" s="173"/>
      <c r="IPH68" s="173"/>
      <c r="IPI68" s="173"/>
      <c r="IPJ68" s="173"/>
      <c r="IPK68" s="173"/>
      <c r="IPL68" s="173"/>
      <c r="IPM68" s="173"/>
      <c r="IPN68" s="173"/>
      <c r="IPO68" s="173"/>
      <c r="IPP68" s="173"/>
      <c r="IPQ68" s="173"/>
      <c r="IPR68" s="173"/>
      <c r="IPS68" s="173"/>
      <c r="IPT68" s="173"/>
      <c r="IPU68" s="173"/>
      <c r="IPV68" s="173"/>
      <c r="IPW68" s="173"/>
      <c r="IPX68" s="173"/>
      <c r="IPY68" s="173"/>
      <c r="IPZ68" s="173"/>
      <c r="IQA68" s="173"/>
      <c r="IQB68" s="173"/>
      <c r="IQC68" s="173"/>
      <c r="IQD68" s="173"/>
      <c r="IQE68" s="173"/>
      <c r="IQF68" s="173"/>
      <c r="IQG68" s="173"/>
      <c r="IQH68" s="173"/>
      <c r="IQI68" s="173"/>
      <c r="IQJ68" s="173"/>
      <c r="IQK68" s="173"/>
      <c r="IQL68" s="173"/>
      <c r="IQM68" s="173"/>
      <c r="IQN68" s="173"/>
      <c r="IQO68" s="173"/>
      <c r="IQP68" s="173"/>
      <c r="IQQ68" s="173"/>
      <c r="IQR68" s="173"/>
      <c r="IQS68" s="173"/>
      <c r="IQT68" s="173"/>
      <c r="IQU68" s="173"/>
      <c r="IQV68" s="173"/>
      <c r="IQW68" s="173"/>
      <c r="IQX68" s="173"/>
      <c r="IQY68" s="173"/>
      <c r="IQZ68" s="173"/>
      <c r="IRA68" s="173"/>
      <c r="IRB68" s="173"/>
      <c r="IRC68" s="173"/>
      <c r="IRD68" s="173"/>
      <c r="IRE68" s="173"/>
      <c r="IRF68" s="173"/>
      <c r="IRG68" s="173"/>
      <c r="IRH68" s="173"/>
      <c r="IRI68" s="173"/>
      <c r="IRJ68" s="173"/>
      <c r="IRK68" s="173"/>
      <c r="IRL68" s="173"/>
      <c r="IRM68" s="173"/>
      <c r="IRN68" s="173"/>
      <c r="IRO68" s="173"/>
      <c r="IRP68" s="173"/>
      <c r="IRQ68" s="173"/>
      <c r="IRR68" s="173"/>
      <c r="IRS68" s="173"/>
      <c r="IRT68" s="173"/>
      <c r="IRU68" s="173"/>
      <c r="IRV68" s="173"/>
      <c r="IRW68" s="173"/>
      <c r="IRX68" s="173"/>
      <c r="IRY68" s="173"/>
      <c r="IRZ68" s="173"/>
      <c r="ISA68" s="173"/>
      <c r="ISB68" s="173"/>
      <c r="ISC68" s="173"/>
      <c r="ISD68" s="173"/>
      <c r="ISE68" s="173"/>
      <c r="ISF68" s="173"/>
      <c r="ISG68" s="173"/>
      <c r="ISH68" s="173"/>
      <c r="ISI68" s="173"/>
      <c r="ISJ68" s="173"/>
      <c r="ISK68" s="173"/>
      <c r="ISL68" s="173"/>
      <c r="ISM68" s="173"/>
      <c r="ISN68" s="173"/>
      <c r="ISO68" s="173"/>
      <c r="ISP68" s="173"/>
      <c r="ISQ68" s="173"/>
      <c r="ISR68" s="173"/>
      <c r="ISS68" s="173"/>
      <c r="IST68" s="173"/>
      <c r="ISU68" s="173"/>
      <c r="ISV68" s="173"/>
      <c r="ISW68" s="173"/>
      <c r="ISX68" s="173"/>
      <c r="ISY68" s="173"/>
      <c r="ISZ68" s="173"/>
      <c r="ITA68" s="173"/>
      <c r="ITB68" s="173"/>
      <c r="ITC68" s="173"/>
      <c r="ITD68" s="173"/>
      <c r="ITE68" s="173"/>
      <c r="ITF68" s="173"/>
      <c r="ITG68" s="173"/>
      <c r="ITH68" s="173"/>
      <c r="ITI68" s="173"/>
      <c r="ITJ68" s="173"/>
      <c r="ITK68" s="173"/>
      <c r="ITL68" s="173"/>
      <c r="ITM68" s="173"/>
      <c r="ITN68" s="173"/>
      <c r="ITO68" s="173"/>
      <c r="ITP68" s="173"/>
      <c r="ITQ68" s="173"/>
      <c r="ITR68" s="173"/>
      <c r="ITS68" s="173"/>
      <c r="ITT68" s="173"/>
      <c r="ITU68" s="173"/>
      <c r="ITV68" s="173"/>
      <c r="ITW68" s="173"/>
      <c r="ITX68" s="173"/>
      <c r="ITY68" s="173"/>
      <c r="ITZ68" s="173"/>
      <c r="IUA68" s="173"/>
      <c r="IUB68" s="173"/>
      <c r="IUC68" s="173"/>
      <c r="IUD68" s="173"/>
      <c r="IUE68" s="173"/>
      <c r="IUF68" s="173"/>
      <c r="IUG68" s="173"/>
      <c r="IUH68" s="173"/>
      <c r="IUI68" s="173"/>
      <c r="IUJ68" s="173"/>
      <c r="IUK68" s="173"/>
      <c r="IUL68" s="173"/>
      <c r="IUM68" s="173"/>
      <c r="IUN68" s="173"/>
      <c r="IUO68" s="173"/>
      <c r="IUP68" s="173"/>
      <c r="IUQ68" s="173"/>
      <c r="IUR68" s="173"/>
      <c r="IUS68" s="173"/>
      <c r="IUT68" s="173"/>
      <c r="IUU68" s="173"/>
      <c r="IUV68" s="173"/>
      <c r="IUW68" s="173"/>
      <c r="IUX68" s="173"/>
      <c r="IUY68" s="173"/>
      <c r="IUZ68" s="173"/>
      <c r="IVA68" s="173"/>
      <c r="IVB68" s="173"/>
      <c r="IVC68" s="173"/>
      <c r="IVD68" s="173"/>
      <c r="IVE68" s="173"/>
      <c r="IVF68" s="173"/>
      <c r="IVG68" s="173"/>
      <c r="IVH68" s="173"/>
      <c r="IVI68" s="173"/>
      <c r="IVJ68" s="173"/>
      <c r="IVK68" s="173"/>
      <c r="IVL68" s="173"/>
      <c r="IVM68" s="173"/>
      <c r="IVN68" s="173"/>
      <c r="IVO68" s="173"/>
      <c r="IVP68" s="173"/>
      <c r="IVQ68" s="173"/>
      <c r="IVR68" s="173"/>
      <c r="IVS68" s="173"/>
      <c r="IVT68" s="173"/>
      <c r="IVU68" s="173"/>
      <c r="IVV68" s="173"/>
      <c r="IVW68" s="173"/>
      <c r="IVX68" s="173"/>
      <c r="IVY68" s="173"/>
      <c r="IVZ68" s="173"/>
      <c r="IWA68" s="173"/>
      <c r="IWB68" s="173"/>
      <c r="IWC68" s="173"/>
      <c r="IWD68" s="173"/>
      <c r="IWE68" s="173"/>
      <c r="IWF68" s="173"/>
      <c r="IWG68" s="173"/>
      <c r="IWH68" s="173"/>
      <c r="IWI68" s="173"/>
      <c r="IWJ68" s="173"/>
      <c r="IWK68" s="173"/>
      <c r="IWL68" s="173"/>
      <c r="IWM68" s="173"/>
      <c r="IWN68" s="173"/>
      <c r="IWO68" s="173"/>
      <c r="IWP68" s="173"/>
      <c r="IWQ68" s="173"/>
      <c r="IWR68" s="173"/>
      <c r="IWS68" s="173"/>
      <c r="IWT68" s="173"/>
      <c r="IWU68" s="173"/>
      <c r="IWV68" s="173"/>
      <c r="IWW68" s="173"/>
      <c r="IWX68" s="173"/>
      <c r="IWY68" s="173"/>
      <c r="IWZ68" s="173"/>
      <c r="IXA68" s="173"/>
      <c r="IXB68" s="173"/>
      <c r="IXC68" s="173"/>
      <c r="IXD68" s="173"/>
      <c r="IXE68" s="173"/>
      <c r="IXF68" s="173"/>
      <c r="IXG68" s="173"/>
      <c r="IXH68" s="173"/>
      <c r="IXI68" s="173"/>
      <c r="IXJ68" s="173"/>
      <c r="IXK68" s="173"/>
      <c r="IXL68" s="173"/>
      <c r="IXM68" s="173"/>
      <c r="IXN68" s="173"/>
      <c r="IXO68" s="173"/>
      <c r="IXP68" s="173"/>
      <c r="IXQ68" s="173"/>
      <c r="IXR68" s="173"/>
      <c r="IXS68" s="173"/>
      <c r="IXT68" s="173"/>
      <c r="IXU68" s="173"/>
      <c r="IXV68" s="173"/>
      <c r="IXW68" s="173"/>
      <c r="IXX68" s="173"/>
      <c r="IXY68" s="173"/>
      <c r="IXZ68" s="173"/>
      <c r="IYA68" s="173"/>
      <c r="IYB68" s="173"/>
      <c r="IYC68" s="173"/>
      <c r="IYD68" s="173"/>
      <c r="IYE68" s="173"/>
      <c r="IYF68" s="173"/>
      <c r="IYG68" s="173"/>
      <c r="IYH68" s="173"/>
      <c r="IYI68" s="173"/>
      <c r="IYJ68" s="173"/>
      <c r="IYK68" s="173"/>
      <c r="IYL68" s="173"/>
      <c r="IYM68" s="173"/>
      <c r="IYN68" s="173"/>
      <c r="IYO68" s="173"/>
      <c r="IYP68" s="173"/>
      <c r="IYQ68" s="173"/>
      <c r="IYR68" s="173"/>
      <c r="IYS68" s="173"/>
      <c r="IYT68" s="173"/>
      <c r="IYU68" s="173"/>
      <c r="IYV68" s="173"/>
      <c r="IYW68" s="173"/>
      <c r="IYX68" s="173"/>
      <c r="IYY68" s="173"/>
      <c r="IYZ68" s="173"/>
      <c r="IZA68" s="173"/>
      <c r="IZB68" s="173"/>
      <c r="IZC68" s="173"/>
      <c r="IZD68" s="173"/>
      <c r="IZE68" s="173"/>
      <c r="IZF68" s="173"/>
      <c r="IZG68" s="173"/>
      <c r="IZH68" s="173"/>
      <c r="IZI68" s="173"/>
      <c r="IZJ68" s="173"/>
      <c r="IZK68" s="173"/>
      <c r="IZL68" s="173"/>
      <c r="IZM68" s="173"/>
      <c r="IZN68" s="173"/>
      <c r="IZO68" s="173"/>
      <c r="IZP68" s="173"/>
      <c r="IZQ68" s="173"/>
      <c r="IZR68" s="173"/>
      <c r="IZS68" s="173"/>
      <c r="IZT68" s="173"/>
      <c r="IZU68" s="173"/>
      <c r="IZV68" s="173"/>
      <c r="IZW68" s="173"/>
      <c r="IZX68" s="173"/>
      <c r="IZY68" s="173"/>
      <c r="IZZ68" s="173"/>
      <c r="JAA68" s="173"/>
      <c r="JAB68" s="173"/>
      <c r="JAC68" s="173"/>
      <c r="JAD68" s="173"/>
      <c r="JAE68" s="173"/>
      <c r="JAF68" s="173"/>
      <c r="JAG68" s="173"/>
      <c r="JAH68" s="173"/>
      <c r="JAI68" s="173"/>
      <c r="JAJ68" s="173"/>
      <c r="JAK68" s="173"/>
      <c r="JAL68" s="173"/>
      <c r="JAM68" s="173"/>
      <c r="JAN68" s="173"/>
      <c r="JAO68" s="173"/>
      <c r="JAP68" s="173"/>
      <c r="JAQ68" s="173"/>
      <c r="JAR68" s="173"/>
      <c r="JAS68" s="173"/>
      <c r="JAT68" s="173"/>
      <c r="JAU68" s="173"/>
      <c r="JAV68" s="173"/>
      <c r="JAW68" s="173"/>
      <c r="JAX68" s="173"/>
      <c r="JAY68" s="173"/>
      <c r="JAZ68" s="173"/>
      <c r="JBA68" s="173"/>
      <c r="JBB68" s="173"/>
      <c r="JBC68" s="173"/>
      <c r="JBD68" s="173"/>
      <c r="JBE68" s="173"/>
      <c r="JBF68" s="173"/>
      <c r="JBG68" s="173"/>
      <c r="JBH68" s="173"/>
      <c r="JBI68" s="173"/>
      <c r="JBJ68" s="173"/>
      <c r="JBK68" s="173"/>
      <c r="JBL68" s="173"/>
      <c r="JBM68" s="173"/>
      <c r="JBN68" s="173"/>
      <c r="JBO68" s="173"/>
      <c r="JBP68" s="173"/>
      <c r="JBQ68" s="173"/>
      <c r="JBR68" s="173"/>
      <c r="JBS68" s="173"/>
      <c r="JBT68" s="173"/>
      <c r="JBU68" s="173"/>
      <c r="JBV68" s="173"/>
      <c r="JBW68" s="173"/>
      <c r="JBX68" s="173"/>
      <c r="JBY68" s="173"/>
      <c r="JBZ68" s="173"/>
      <c r="JCA68" s="173"/>
      <c r="JCB68" s="173"/>
      <c r="JCC68" s="173"/>
      <c r="JCD68" s="173"/>
      <c r="JCE68" s="173"/>
      <c r="JCF68" s="173"/>
      <c r="JCG68" s="173"/>
      <c r="JCH68" s="173"/>
      <c r="JCI68" s="173"/>
      <c r="JCJ68" s="173"/>
      <c r="JCK68" s="173"/>
      <c r="JCL68" s="173"/>
      <c r="JCM68" s="173"/>
      <c r="JCN68" s="173"/>
      <c r="JCO68" s="173"/>
      <c r="JCP68" s="173"/>
      <c r="JCQ68" s="173"/>
      <c r="JCR68" s="173"/>
      <c r="JCS68" s="173"/>
      <c r="JCT68" s="173"/>
      <c r="JCU68" s="173"/>
      <c r="JCV68" s="173"/>
      <c r="JCW68" s="173"/>
      <c r="JCX68" s="173"/>
      <c r="JCY68" s="173"/>
      <c r="JCZ68" s="173"/>
      <c r="JDA68" s="173"/>
      <c r="JDB68" s="173"/>
      <c r="JDC68" s="173"/>
      <c r="JDD68" s="173"/>
      <c r="JDE68" s="173"/>
      <c r="JDF68" s="173"/>
      <c r="JDG68" s="173"/>
      <c r="JDH68" s="173"/>
      <c r="JDI68" s="173"/>
      <c r="JDJ68" s="173"/>
      <c r="JDK68" s="173"/>
      <c r="JDL68" s="173"/>
      <c r="JDM68" s="173"/>
      <c r="JDN68" s="173"/>
      <c r="JDO68" s="173"/>
      <c r="JDP68" s="173"/>
      <c r="JDQ68" s="173"/>
      <c r="JDR68" s="173"/>
      <c r="JDS68" s="173"/>
      <c r="JDT68" s="173"/>
      <c r="JDU68" s="173"/>
      <c r="JDV68" s="173"/>
      <c r="JDW68" s="173"/>
      <c r="JDX68" s="173"/>
      <c r="JDY68" s="173"/>
      <c r="JDZ68" s="173"/>
      <c r="JEA68" s="173"/>
      <c r="JEB68" s="173"/>
      <c r="JEC68" s="173"/>
      <c r="JED68" s="173"/>
      <c r="JEE68" s="173"/>
      <c r="JEF68" s="173"/>
      <c r="JEG68" s="173"/>
      <c r="JEH68" s="173"/>
      <c r="JEI68" s="173"/>
      <c r="JEJ68" s="173"/>
      <c r="JEK68" s="173"/>
      <c r="JEL68" s="173"/>
      <c r="JEM68" s="173"/>
      <c r="JEN68" s="173"/>
      <c r="JEO68" s="173"/>
      <c r="JEP68" s="173"/>
      <c r="JEQ68" s="173"/>
      <c r="JER68" s="173"/>
      <c r="JES68" s="173"/>
      <c r="JET68" s="173"/>
      <c r="JEU68" s="173"/>
      <c r="JEV68" s="173"/>
      <c r="JEW68" s="173"/>
      <c r="JEX68" s="173"/>
      <c r="JEY68" s="173"/>
      <c r="JEZ68" s="173"/>
      <c r="JFA68" s="173"/>
      <c r="JFB68" s="173"/>
      <c r="JFC68" s="173"/>
      <c r="JFD68" s="173"/>
      <c r="JFE68" s="173"/>
      <c r="JFF68" s="173"/>
      <c r="JFG68" s="173"/>
      <c r="JFH68" s="173"/>
      <c r="JFI68" s="173"/>
      <c r="JFJ68" s="173"/>
      <c r="JFK68" s="173"/>
      <c r="JFL68" s="173"/>
      <c r="JFM68" s="173"/>
      <c r="JFN68" s="173"/>
      <c r="JFO68" s="173"/>
      <c r="JFP68" s="173"/>
      <c r="JFQ68" s="173"/>
      <c r="JFR68" s="173"/>
      <c r="JFS68" s="173"/>
      <c r="JFT68" s="173"/>
      <c r="JFU68" s="173"/>
      <c r="JFV68" s="173"/>
      <c r="JFW68" s="173"/>
      <c r="JFX68" s="173"/>
      <c r="JFY68" s="173"/>
      <c r="JFZ68" s="173"/>
      <c r="JGA68" s="173"/>
      <c r="JGB68" s="173"/>
      <c r="JGC68" s="173"/>
      <c r="JGD68" s="173"/>
      <c r="JGE68" s="173"/>
      <c r="JGF68" s="173"/>
      <c r="JGG68" s="173"/>
      <c r="JGH68" s="173"/>
      <c r="JGI68" s="173"/>
      <c r="JGJ68" s="173"/>
      <c r="JGK68" s="173"/>
      <c r="JGL68" s="173"/>
      <c r="JGM68" s="173"/>
      <c r="JGN68" s="173"/>
      <c r="JGO68" s="173"/>
      <c r="JGP68" s="173"/>
      <c r="JGQ68" s="173"/>
      <c r="JGR68" s="173"/>
      <c r="JGS68" s="173"/>
      <c r="JGT68" s="173"/>
      <c r="JGU68" s="173"/>
      <c r="JGV68" s="173"/>
      <c r="JGW68" s="173"/>
      <c r="JGX68" s="173"/>
      <c r="JGY68" s="173"/>
      <c r="JGZ68" s="173"/>
      <c r="JHA68" s="173"/>
      <c r="JHB68" s="173"/>
      <c r="JHC68" s="173"/>
      <c r="JHD68" s="173"/>
      <c r="JHE68" s="173"/>
      <c r="JHF68" s="173"/>
      <c r="JHG68" s="173"/>
      <c r="JHH68" s="173"/>
      <c r="JHI68" s="173"/>
      <c r="JHJ68" s="173"/>
      <c r="JHK68" s="173"/>
      <c r="JHL68" s="173"/>
      <c r="JHM68" s="173"/>
      <c r="JHN68" s="173"/>
      <c r="JHO68" s="173"/>
      <c r="JHP68" s="173"/>
      <c r="JHQ68" s="173"/>
      <c r="JHR68" s="173"/>
      <c r="JHS68" s="173"/>
      <c r="JHT68" s="173"/>
      <c r="JHU68" s="173"/>
      <c r="JHV68" s="173"/>
      <c r="JHW68" s="173"/>
      <c r="JHX68" s="173"/>
      <c r="JHY68" s="173"/>
      <c r="JHZ68" s="173"/>
      <c r="JIA68" s="173"/>
      <c r="JIB68" s="173"/>
      <c r="JIC68" s="173"/>
      <c r="JID68" s="173"/>
      <c r="JIE68" s="173"/>
      <c r="JIF68" s="173"/>
      <c r="JIG68" s="173"/>
      <c r="JIH68" s="173"/>
      <c r="JII68" s="173"/>
      <c r="JIJ68" s="173"/>
      <c r="JIK68" s="173"/>
      <c r="JIL68" s="173"/>
      <c r="JIM68" s="173"/>
      <c r="JIN68" s="173"/>
      <c r="JIO68" s="173"/>
      <c r="JIP68" s="173"/>
      <c r="JIQ68" s="173"/>
      <c r="JIR68" s="173"/>
      <c r="JIS68" s="173"/>
      <c r="JIT68" s="173"/>
      <c r="JIU68" s="173"/>
      <c r="JIV68" s="173"/>
      <c r="JIW68" s="173"/>
      <c r="JIX68" s="173"/>
      <c r="JIY68" s="173"/>
      <c r="JIZ68" s="173"/>
      <c r="JJA68" s="173"/>
      <c r="JJB68" s="173"/>
      <c r="JJC68" s="173"/>
      <c r="JJD68" s="173"/>
      <c r="JJE68" s="173"/>
      <c r="JJF68" s="173"/>
      <c r="JJG68" s="173"/>
      <c r="JJH68" s="173"/>
      <c r="JJI68" s="173"/>
      <c r="JJJ68" s="173"/>
      <c r="JJK68" s="173"/>
      <c r="JJL68" s="173"/>
      <c r="JJM68" s="173"/>
      <c r="JJN68" s="173"/>
      <c r="JJO68" s="173"/>
      <c r="JJP68" s="173"/>
      <c r="JJQ68" s="173"/>
      <c r="JJR68" s="173"/>
      <c r="JJS68" s="173"/>
      <c r="JJT68" s="173"/>
      <c r="JJU68" s="173"/>
      <c r="JJV68" s="173"/>
      <c r="JJW68" s="173"/>
      <c r="JJX68" s="173"/>
      <c r="JJY68" s="173"/>
      <c r="JJZ68" s="173"/>
      <c r="JKA68" s="173"/>
      <c r="JKB68" s="173"/>
      <c r="JKC68" s="173"/>
      <c r="JKD68" s="173"/>
      <c r="JKE68" s="173"/>
      <c r="JKF68" s="173"/>
      <c r="JKG68" s="173"/>
      <c r="JKH68" s="173"/>
      <c r="JKI68" s="173"/>
      <c r="JKJ68" s="173"/>
      <c r="JKK68" s="173"/>
      <c r="JKL68" s="173"/>
      <c r="JKM68" s="173"/>
      <c r="JKN68" s="173"/>
      <c r="JKO68" s="173"/>
      <c r="JKP68" s="173"/>
      <c r="JKQ68" s="173"/>
      <c r="JKR68" s="173"/>
      <c r="JKS68" s="173"/>
      <c r="JKT68" s="173"/>
      <c r="JKU68" s="173"/>
      <c r="JKV68" s="173"/>
      <c r="JKW68" s="173"/>
      <c r="JKX68" s="173"/>
      <c r="JKY68" s="173"/>
      <c r="JKZ68" s="173"/>
      <c r="JLA68" s="173"/>
      <c r="JLB68" s="173"/>
      <c r="JLC68" s="173"/>
      <c r="JLD68" s="173"/>
      <c r="JLE68" s="173"/>
      <c r="JLF68" s="173"/>
      <c r="JLG68" s="173"/>
      <c r="JLH68" s="173"/>
      <c r="JLI68" s="173"/>
      <c r="JLJ68" s="173"/>
      <c r="JLK68" s="173"/>
      <c r="JLL68" s="173"/>
      <c r="JLM68" s="173"/>
      <c r="JLN68" s="173"/>
      <c r="JLO68" s="173"/>
      <c r="JLP68" s="173"/>
      <c r="JLQ68" s="173"/>
      <c r="JLR68" s="173"/>
      <c r="JLS68" s="173"/>
      <c r="JLT68" s="173"/>
      <c r="JLU68" s="173"/>
      <c r="JLV68" s="173"/>
      <c r="JLW68" s="173"/>
      <c r="JLX68" s="173"/>
      <c r="JLY68" s="173"/>
      <c r="JLZ68" s="173"/>
      <c r="JMA68" s="173"/>
      <c r="JMB68" s="173"/>
      <c r="JMC68" s="173"/>
      <c r="JMD68" s="173"/>
      <c r="JME68" s="173"/>
      <c r="JMF68" s="173"/>
      <c r="JMG68" s="173"/>
      <c r="JMH68" s="173"/>
      <c r="JMI68" s="173"/>
      <c r="JMJ68" s="173"/>
      <c r="JMK68" s="173"/>
      <c r="JML68" s="173"/>
      <c r="JMM68" s="173"/>
      <c r="JMN68" s="173"/>
      <c r="JMO68" s="173"/>
      <c r="JMP68" s="173"/>
      <c r="JMQ68" s="173"/>
      <c r="JMR68" s="173"/>
      <c r="JMS68" s="173"/>
      <c r="JMT68" s="173"/>
      <c r="JMU68" s="173"/>
      <c r="JMV68" s="173"/>
      <c r="JMW68" s="173"/>
      <c r="JMX68" s="173"/>
      <c r="JMY68" s="173"/>
      <c r="JMZ68" s="173"/>
      <c r="JNA68" s="173"/>
      <c r="JNB68" s="173"/>
      <c r="JNC68" s="173"/>
      <c r="JND68" s="173"/>
      <c r="JNE68" s="173"/>
      <c r="JNF68" s="173"/>
      <c r="JNG68" s="173"/>
      <c r="JNH68" s="173"/>
      <c r="JNI68" s="173"/>
      <c r="JNJ68" s="173"/>
      <c r="JNK68" s="173"/>
      <c r="JNL68" s="173"/>
      <c r="JNM68" s="173"/>
      <c r="JNN68" s="173"/>
      <c r="JNO68" s="173"/>
      <c r="JNP68" s="173"/>
      <c r="JNQ68" s="173"/>
      <c r="JNR68" s="173"/>
      <c r="JNS68" s="173"/>
      <c r="JNT68" s="173"/>
      <c r="JNU68" s="173"/>
      <c r="JNV68" s="173"/>
      <c r="JNW68" s="173"/>
      <c r="JNX68" s="173"/>
      <c r="JNY68" s="173"/>
      <c r="JNZ68" s="173"/>
      <c r="JOA68" s="173"/>
      <c r="JOB68" s="173"/>
      <c r="JOC68" s="173"/>
      <c r="JOD68" s="173"/>
      <c r="JOE68" s="173"/>
      <c r="JOF68" s="173"/>
      <c r="JOG68" s="173"/>
      <c r="JOH68" s="173"/>
      <c r="JOI68" s="173"/>
      <c r="JOJ68" s="173"/>
      <c r="JOK68" s="173"/>
      <c r="JOL68" s="173"/>
      <c r="JOM68" s="173"/>
      <c r="JON68" s="173"/>
      <c r="JOO68" s="173"/>
      <c r="JOP68" s="173"/>
      <c r="JOQ68" s="173"/>
      <c r="JOR68" s="173"/>
      <c r="JOS68" s="173"/>
      <c r="JOT68" s="173"/>
      <c r="JOU68" s="173"/>
      <c r="JOV68" s="173"/>
      <c r="JOW68" s="173"/>
      <c r="JOX68" s="173"/>
      <c r="JOY68" s="173"/>
      <c r="JOZ68" s="173"/>
      <c r="JPA68" s="173"/>
      <c r="JPB68" s="173"/>
      <c r="JPC68" s="173"/>
      <c r="JPD68" s="173"/>
      <c r="JPE68" s="173"/>
      <c r="JPF68" s="173"/>
      <c r="JPG68" s="173"/>
      <c r="JPH68" s="173"/>
      <c r="JPI68" s="173"/>
      <c r="JPJ68" s="173"/>
      <c r="JPK68" s="173"/>
      <c r="JPL68" s="173"/>
      <c r="JPM68" s="173"/>
      <c r="JPN68" s="173"/>
      <c r="JPO68" s="173"/>
      <c r="JPP68" s="173"/>
      <c r="JPQ68" s="173"/>
      <c r="JPR68" s="173"/>
      <c r="JPS68" s="173"/>
      <c r="JPT68" s="173"/>
      <c r="JPU68" s="173"/>
      <c r="JPV68" s="173"/>
      <c r="JPW68" s="173"/>
      <c r="JPX68" s="173"/>
      <c r="JPY68" s="173"/>
      <c r="JPZ68" s="173"/>
      <c r="JQA68" s="173"/>
      <c r="JQB68" s="173"/>
      <c r="JQC68" s="173"/>
      <c r="JQD68" s="173"/>
      <c r="JQE68" s="173"/>
      <c r="JQF68" s="173"/>
      <c r="JQG68" s="173"/>
      <c r="JQH68" s="173"/>
      <c r="JQI68" s="173"/>
      <c r="JQJ68" s="173"/>
      <c r="JQK68" s="173"/>
      <c r="JQL68" s="173"/>
      <c r="JQM68" s="173"/>
      <c r="JQN68" s="173"/>
      <c r="JQO68" s="173"/>
      <c r="JQP68" s="173"/>
      <c r="JQQ68" s="173"/>
      <c r="JQR68" s="173"/>
      <c r="JQS68" s="173"/>
      <c r="JQT68" s="173"/>
      <c r="JQU68" s="173"/>
      <c r="JQV68" s="173"/>
      <c r="JQW68" s="173"/>
      <c r="JQX68" s="173"/>
      <c r="JQY68" s="173"/>
      <c r="JQZ68" s="173"/>
      <c r="JRA68" s="173"/>
      <c r="JRB68" s="173"/>
      <c r="JRC68" s="173"/>
      <c r="JRD68" s="173"/>
      <c r="JRE68" s="173"/>
      <c r="JRF68" s="173"/>
      <c r="JRG68" s="173"/>
      <c r="JRH68" s="173"/>
      <c r="JRI68" s="173"/>
      <c r="JRJ68" s="173"/>
      <c r="JRK68" s="173"/>
      <c r="JRL68" s="173"/>
      <c r="JRM68" s="173"/>
      <c r="JRN68" s="173"/>
      <c r="JRO68" s="173"/>
      <c r="JRP68" s="173"/>
      <c r="JRQ68" s="173"/>
      <c r="JRR68" s="173"/>
      <c r="JRS68" s="173"/>
      <c r="JRT68" s="173"/>
      <c r="JRU68" s="173"/>
      <c r="JRV68" s="173"/>
      <c r="JRW68" s="173"/>
      <c r="JRX68" s="173"/>
      <c r="JRY68" s="173"/>
      <c r="JRZ68" s="173"/>
      <c r="JSA68" s="173"/>
      <c r="JSB68" s="173"/>
      <c r="JSC68" s="173"/>
      <c r="JSD68" s="173"/>
      <c r="JSE68" s="173"/>
      <c r="JSF68" s="173"/>
      <c r="JSG68" s="173"/>
      <c r="JSH68" s="173"/>
      <c r="JSI68" s="173"/>
      <c r="JSJ68" s="173"/>
      <c r="JSK68" s="173"/>
      <c r="JSL68" s="173"/>
      <c r="JSM68" s="173"/>
      <c r="JSN68" s="173"/>
      <c r="JSO68" s="173"/>
      <c r="JSP68" s="173"/>
      <c r="JSQ68" s="173"/>
      <c r="JSR68" s="173"/>
      <c r="JSS68" s="173"/>
      <c r="JST68" s="173"/>
      <c r="JSU68" s="173"/>
      <c r="JSV68" s="173"/>
      <c r="JSW68" s="173"/>
      <c r="JSX68" s="173"/>
      <c r="JSY68" s="173"/>
      <c r="JSZ68" s="173"/>
      <c r="JTA68" s="173"/>
      <c r="JTB68" s="173"/>
      <c r="JTC68" s="173"/>
      <c r="JTD68" s="173"/>
      <c r="JTE68" s="173"/>
      <c r="JTF68" s="173"/>
      <c r="JTG68" s="173"/>
      <c r="JTH68" s="173"/>
      <c r="JTI68" s="173"/>
      <c r="JTJ68" s="173"/>
      <c r="JTK68" s="173"/>
      <c r="JTL68" s="173"/>
      <c r="JTM68" s="173"/>
      <c r="JTN68" s="173"/>
      <c r="JTO68" s="173"/>
      <c r="JTP68" s="173"/>
      <c r="JTQ68" s="173"/>
      <c r="JTR68" s="173"/>
      <c r="JTS68" s="173"/>
      <c r="JTT68" s="173"/>
      <c r="JTU68" s="173"/>
      <c r="JTV68" s="173"/>
      <c r="JTW68" s="173"/>
      <c r="JTX68" s="173"/>
      <c r="JTY68" s="173"/>
      <c r="JTZ68" s="173"/>
      <c r="JUA68" s="173"/>
      <c r="JUB68" s="173"/>
      <c r="JUC68" s="173"/>
      <c r="JUD68" s="173"/>
      <c r="JUE68" s="173"/>
      <c r="JUF68" s="173"/>
      <c r="JUG68" s="173"/>
      <c r="JUH68" s="173"/>
      <c r="JUI68" s="173"/>
      <c r="JUJ68" s="173"/>
      <c r="JUK68" s="173"/>
      <c r="JUL68" s="173"/>
      <c r="JUM68" s="173"/>
      <c r="JUN68" s="173"/>
      <c r="JUO68" s="173"/>
      <c r="JUP68" s="173"/>
      <c r="JUQ68" s="173"/>
      <c r="JUR68" s="173"/>
      <c r="JUS68" s="173"/>
      <c r="JUT68" s="173"/>
      <c r="JUU68" s="173"/>
      <c r="JUV68" s="173"/>
      <c r="JUW68" s="173"/>
      <c r="JUX68" s="173"/>
      <c r="JUY68" s="173"/>
      <c r="JUZ68" s="173"/>
      <c r="JVA68" s="173"/>
      <c r="JVB68" s="173"/>
      <c r="JVC68" s="173"/>
      <c r="JVD68" s="173"/>
      <c r="JVE68" s="173"/>
      <c r="JVF68" s="173"/>
      <c r="JVG68" s="173"/>
      <c r="JVH68" s="173"/>
      <c r="JVI68" s="173"/>
      <c r="JVJ68" s="173"/>
      <c r="JVK68" s="173"/>
      <c r="JVL68" s="173"/>
      <c r="JVM68" s="173"/>
      <c r="JVN68" s="173"/>
      <c r="JVO68" s="173"/>
      <c r="JVP68" s="173"/>
      <c r="JVQ68" s="173"/>
      <c r="JVR68" s="173"/>
      <c r="JVS68" s="173"/>
      <c r="JVT68" s="173"/>
      <c r="JVU68" s="173"/>
      <c r="JVV68" s="173"/>
      <c r="JVW68" s="173"/>
      <c r="JVX68" s="173"/>
      <c r="JVY68" s="173"/>
      <c r="JVZ68" s="173"/>
      <c r="JWA68" s="173"/>
      <c r="JWB68" s="173"/>
      <c r="JWC68" s="173"/>
      <c r="JWD68" s="173"/>
      <c r="JWE68" s="173"/>
      <c r="JWF68" s="173"/>
      <c r="JWG68" s="173"/>
      <c r="JWH68" s="173"/>
      <c r="JWI68" s="173"/>
      <c r="JWJ68" s="173"/>
      <c r="JWK68" s="173"/>
      <c r="JWL68" s="173"/>
      <c r="JWM68" s="173"/>
      <c r="JWN68" s="173"/>
      <c r="JWO68" s="173"/>
      <c r="JWP68" s="173"/>
      <c r="JWQ68" s="173"/>
      <c r="JWR68" s="173"/>
      <c r="JWS68" s="173"/>
      <c r="JWT68" s="173"/>
      <c r="JWU68" s="173"/>
      <c r="JWV68" s="173"/>
      <c r="JWW68" s="173"/>
      <c r="JWX68" s="173"/>
      <c r="JWY68" s="173"/>
      <c r="JWZ68" s="173"/>
      <c r="JXA68" s="173"/>
      <c r="JXB68" s="173"/>
      <c r="JXC68" s="173"/>
      <c r="JXD68" s="173"/>
      <c r="JXE68" s="173"/>
      <c r="JXF68" s="173"/>
      <c r="JXG68" s="173"/>
      <c r="JXH68" s="173"/>
      <c r="JXI68" s="173"/>
      <c r="JXJ68" s="173"/>
      <c r="JXK68" s="173"/>
      <c r="JXL68" s="173"/>
      <c r="JXM68" s="173"/>
      <c r="JXN68" s="173"/>
      <c r="JXO68" s="173"/>
      <c r="JXP68" s="173"/>
      <c r="JXQ68" s="173"/>
      <c r="JXR68" s="173"/>
      <c r="JXS68" s="173"/>
      <c r="JXT68" s="173"/>
      <c r="JXU68" s="173"/>
      <c r="JXV68" s="173"/>
      <c r="JXW68" s="173"/>
      <c r="JXX68" s="173"/>
      <c r="JXY68" s="173"/>
      <c r="JXZ68" s="173"/>
      <c r="JYA68" s="173"/>
      <c r="JYB68" s="173"/>
      <c r="JYC68" s="173"/>
      <c r="JYD68" s="173"/>
      <c r="JYE68" s="173"/>
      <c r="JYF68" s="173"/>
      <c r="JYG68" s="173"/>
      <c r="JYH68" s="173"/>
      <c r="JYI68" s="173"/>
      <c r="JYJ68" s="173"/>
      <c r="JYK68" s="173"/>
      <c r="JYL68" s="173"/>
      <c r="JYM68" s="173"/>
      <c r="JYN68" s="173"/>
      <c r="JYO68" s="173"/>
      <c r="JYP68" s="173"/>
      <c r="JYQ68" s="173"/>
      <c r="JYR68" s="173"/>
      <c r="JYS68" s="173"/>
      <c r="JYT68" s="173"/>
      <c r="JYU68" s="173"/>
      <c r="JYV68" s="173"/>
      <c r="JYW68" s="173"/>
      <c r="JYX68" s="173"/>
      <c r="JYY68" s="173"/>
      <c r="JYZ68" s="173"/>
      <c r="JZA68" s="173"/>
      <c r="JZB68" s="173"/>
      <c r="JZC68" s="173"/>
      <c r="JZD68" s="173"/>
      <c r="JZE68" s="173"/>
      <c r="JZF68" s="173"/>
      <c r="JZG68" s="173"/>
      <c r="JZH68" s="173"/>
      <c r="JZI68" s="173"/>
      <c r="JZJ68" s="173"/>
      <c r="JZK68" s="173"/>
      <c r="JZL68" s="173"/>
      <c r="JZM68" s="173"/>
      <c r="JZN68" s="173"/>
      <c r="JZO68" s="173"/>
      <c r="JZP68" s="173"/>
      <c r="JZQ68" s="173"/>
      <c r="JZR68" s="173"/>
      <c r="JZS68" s="173"/>
      <c r="JZT68" s="173"/>
      <c r="JZU68" s="173"/>
      <c r="JZV68" s="173"/>
      <c r="JZW68" s="173"/>
      <c r="JZX68" s="173"/>
      <c r="JZY68" s="173"/>
      <c r="JZZ68" s="173"/>
      <c r="KAA68" s="173"/>
      <c r="KAB68" s="173"/>
      <c r="KAC68" s="173"/>
      <c r="KAD68" s="173"/>
      <c r="KAE68" s="173"/>
      <c r="KAF68" s="173"/>
      <c r="KAG68" s="173"/>
      <c r="KAH68" s="173"/>
      <c r="KAI68" s="173"/>
      <c r="KAJ68" s="173"/>
      <c r="KAK68" s="173"/>
      <c r="KAL68" s="173"/>
      <c r="KAM68" s="173"/>
      <c r="KAN68" s="173"/>
      <c r="KAO68" s="173"/>
      <c r="KAP68" s="173"/>
      <c r="KAQ68" s="173"/>
      <c r="KAR68" s="173"/>
      <c r="KAS68" s="173"/>
      <c r="KAT68" s="173"/>
      <c r="KAU68" s="173"/>
      <c r="KAV68" s="173"/>
      <c r="KAW68" s="173"/>
      <c r="KAX68" s="173"/>
      <c r="KAY68" s="173"/>
      <c r="KAZ68" s="173"/>
      <c r="KBA68" s="173"/>
      <c r="KBB68" s="173"/>
      <c r="KBC68" s="173"/>
      <c r="KBD68" s="173"/>
      <c r="KBE68" s="173"/>
      <c r="KBF68" s="173"/>
      <c r="KBG68" s="173"/>
      <c r="KBH68" s="173"/>
      <c r="KBI68" s="173"/>
      <c r="KBJ68" s="173"/>
      <c r="KBK68" s="173"/>
      <c r="KBL68" s="173"/>
      <c r="KBM68" s="173"/>
      <c r="KBN68" s="173"/>
      <c r="KBO68" s="173"/>
      <c r="KBP68" s="173"/>
      <c r="KBQ68" s="173"/>
      <c r="KBR68" s="173"/>
      <c r="KBS68" s="173"/>
      <c r="KBT68" s="173"/>
      <c r="KBU68" s="173"/>
      <c r="KBV68" s="173"/>
      <c r="KBW68" s="173"/>
      <c r="KBX68" s="173"/>
      <c r="KBY68" s="173"/>
      <c r="KBZ68" s="173"/>
      <c r="KCA68" s="173"/>
      <c r="KCB68" s="173"/>
      <c r="KCC68" s="173"/>
      <c r="KCD68" s="173"/>
      <c r="KCE68" s="173"/>
      <c r="KCF68" s="173"/>
      <c r="KCG68" s="173"/>
      <c r="KCH68" s="173"/>
      <c r="KCI68" s="173"/>
      <c r="KCJ68" s="173"/>
      <c r="KCK68" s="173"/>
      <c r="KCL68" s="173"/>
      <c r="KCM68" s="173"/>
      <c r="KCN68" s="173"/>
      <c r="KCO68" s="173"/>
      <c r="KCP68" s="173"/>
      <c r="KCQ68" s="173"/>
      <c r="KCR68" s="173"/>
      <c r="KCS68" s="173"/>
      <c r="KCT68" s="173"/>
      <c r="KCU68" s="173"/>
      <c r="KCV68" s="173"/>
      <c r="KCW68" s="173"/>
      <c r="KCX68" s="173"/>
      <c r="KCY68" s="173"/>
      <c r="KCZ68" s="173"/>
      <c r="KDA68" s="173"/>
      <c r="KDB68" s="173"/>
      <c r="KDC68" s="173"/>
      <c r="KDD68" s="173"/>
      <c r="KDE68" s="173"/>
      <c r="KDF68" s="173"/>
      <c r="KDG68" s="173"/>
      <c r="KDH68" s="173"/>
      <c r="KDI68" s="173"/>
      <c r="KDJ68" s="173"/>
      <c r="KDK68" s="173"/>
      <c r="KDL68" s="173"/>
      <c r="KDM68" s="173"/>
      <c r="KDN68" s="173"/>
      <c r="KDO68" s="173"/>
      <c r="KDP68" s="173"/>
      <c r="KDQ68" s="173"/>
      <c r="KDR68" s="173"/>
      <c r="KDS68" s="173"/>
      <c r="KDT68" s="173"/>
      <c r="KDU68" s="173"/>
      <c r="KDV68" s="173"/>
      <c r="KDW68" s="173"/>
      <c r="KDX68" s="173"/>
      <c r="KDY68" s="173"/>
      <c r="KDZ68" s="173"/>
      <c r="KEA68" s="173"/>
      <c r="KEB68" s="173"/>
      <c r="KEC68" s="173"/>
      <c r="KED68" s="173"/>
      <c r="KEE68" s="173"/>
      <c r="KEF68" s="173"/>
      <c r="KEG68" s="173"/>
      <c r="KEH68" s="173"/>
      <c r="KEI68" s="173"/>
      <c r="KEJ68" s="173"/>
      <c r="KEK68" s="173"/>
      <c r="KEL68" s="173"/>
      <c r="KEM68" s="173"/>
      <c r="KEN68" s="173"/>
      <c r="KEO68" s="173"/>
      <c r="KEP68" s="173"/>
      <c r="KEQ68" s="173"/>
      <c r="KER68" s="173"/>
      <c r="KES68" s="173"/>
      <c r="KET68" s="173"/>
      <c r="KEU68" s="173"/>
      <c r="KEV68" s="173"/>
      <c r="KEW68" s="173"/>
      <c r="KEX68" s="173"/>
      <c r="KEY68" s="173"/>
      <c r="KEZ68" s="173"/>
      <c r="KFA68" s="173"/>
      <c r="KFB68" s="173"/>
      <c r="KFC68" s="173"/>
      <c r="KFD68" s="173"/>
      <c r="KFE68" s="173"/>
      <c r="KFF68" s="173"/>
      <c r="KFG68" s="173"/>
      <c r="KFH68" s="173"/>
      <c r="KFI68" s="173"/>
      <c r="KFJ68" s="173"/>
      <c r="KFK68" s="173"/>
      <c r="KFL68" s="173"/>
      <c r="KFM68" s="173"/>
      <c r="KFN68" s="173"/>
      <c r="KFO68" s="173"/>
      <c r="KFP68" s="173"/>
      <c r="KFQ68" s="173"/>
      <c r="KFR68" s="173"/>
      <c r="KFS68" s="173"/>
      <c r="KFT68" s="173"/>
      <c r="KFU68" s="173"/>
      <c r="KFV68" s="173"/>
      <c r="KFW68" s="173"/>
      <c r="KFX68" s="173"/>
      <c r="KFY68" s="173"/>
      <c r="KFZ68" s="173"/>
      <c r="KGA68" s="173"/>
      <c r="KGB68" s="173"/>
      <c r="KGC68" s="173"/>
      <c r="KGD68" s="173"/>
      <c r="KGE68" s="173"/>
      <c r="KGF68" s="173"/>
      <c r="KGG68" s="173"/>
      <c r="KGH68" s="173"/>
      <c r="KGI68" s="173"/>
      <c r="KGJ68" s="173"/>
      <c r="KGK68" s="173"/>
      <c r="KGL68" s="173"/>
      <c r="KGM68" s="173"/>
      <c r="KGN68" s="173"/>
      <c r="KGO68" s="173"/>
      <c r="KGP68" s="173"/>
      <c r="KGQ68" s="173"/>
      <c r="KGR68" s="173"/>
      <c r="KGS68" s="173"/>
      <c r="KGT68" s="173"/>
      <c r="KGU68" s="173"/>
      <c r="KGV68" s="173"/>
      <c r="KGW68" s="173"/>
      <c r="KGX68" s="173"/>
      <c r="KGY68" s="173"/>
      <c r="KGZ68" s="173"/>
      <c r="KHA68" s="173"/>
      <c r="KHB68" s="173"/>
      <c r="KHC68" s="173"/>
      <c r="KHD68" s="173"/>
      <c r="KHE68" s="173"/>
      <c r="KHF68" s="173"/>
      <c r="KHG68" s="173"/>
      <c r="KHH68" s="173"/>
      <c r="KHI68" s="173"/>
      <c r="KHJ68" s="173"/>
      <c r="KHK68" s="173"/>
      <c r="KHL68" s="173"/>
      <c r="KHM68" s="173"/>
      <c r="KHN68" s="173"/>
      <c r="KHO68" s="173"/>
      <c r="KHP68" s="173"/>
      <c r="KHQ68" s="173"/>
      <c r="KHR68" s="173"/>
      <c r="KHS68" s="173"/>
      <c r="KHT68" s="173"/>
      <c r="KHU68" s="173"/>
      <c r="KHV68" s="173"/>
      <c r="KHW68" s="173"/>
      <c r="KHX68" s="173"/>
      <c r="KHY68" s="173"/>
      <c r="KHZ68" s="173"/>
      <c r="KIA68" s="173"/>
      <c r="KIB68" s="173"/>
      <c r="KIC68" s="173"/>
      <c r="KID68" s="173"/>
      <c r="KIE68" s="173"/>
      <c r="KIF68" s="173"/>
      <c r="KIG68" s="173"/>
      <c r="KIH68" s="173"/>
      <c r="KII68" s="173"/>
      <c r="KIJ68" s="173"/>
      <c r="KIK68" s="173"/>
      <c r="KIL68" s="173"/>
      <c r="KIM68" s="173"/>
      <c r="KIN68" s="173"/>
      <c r="KIO68" s="173"/>
      <c r="KIP68" s="173"/>
      <c r="KIQ68" s="173"/>
      <c r="KIR68" s="173"/>
      <c r="KIS68" s="173"/>
      <c r="KIT68" s="173"/>
      <c r="KIU68" s="173"/>
      <c r="KIV68" s="173"/>
      <c r="KIW68" s="173"/>
      <c r="KIX68" s="173"/>
      <c r="KIY68" s="173"/>
      <c r="KIZ68" s="173"/>
      <c r="KJA68" s="173"/>
      <c r="KJB68" s="173"/>
      <c r="KJC68" s="173"/>
      <c r="KJD68" s="173"/>
      <c r="KJE68" s="173"/>
      <c r="KJF68" s="173"/>
      <c r="KJG68" s="173"/>
      <c r="KJH68" s="173"/>
      <c r="KJI68" s="173"/>
      <c r="KJJ68" s="173"/>
      <c r="KJK68" s="173"/>
      <c r="KJL68" s="173"/>
      <c r="KJM68" s="173"/>
      <c r="KJN68" s="173"/>
      <c r="KJO68" s="173"/>
      <c r="KJP68" s="173"/>
      <c r="KJQ68" s="173"/>
      <c r="KJR68" s="173"/>
      <c r="KJS68" s="173"/>
      <c r="KJT68" s="173"/>
      <c r="KJU68" s="173"/>
      <c r="KJV68" s="173"/>
      <c r="KJW68" s="173"/>
      <c r="KJX68" s="173"/>
      <c r="KJY68" s="173"/>
      <c r="KJZ68" s="173"/>
      <c r="KKA68" s="173"/>
      <c r="KKB68" s="173"/>
      <c r="KKC68" s="173"/>
      <c r="KKD68" s="173"/>
      <c r="KKE68" s="173"/>
      <c r="KKF68" s="173"/>
      <c r="KKG68" s="173"/>
      <c r="KKH68" s="173"/>
      <c r="KKI68" s="173"/>
      <c r="KKJ68" s="173"/>
      <c r="KKK68" s="173"/>
      <c r="KKL68" s="173"/>
      <c r="KKM68" s="173"/>
      <c r="KKN68" s="173"/>
      <c r="KKO68" s="173"/>
      <c r="KKP68" s="173"/>
      <c r="KKQ68" s="173"/>
      <c r="KKR68" s="173"/>
      <c r="KKS68" s="173"/>
      <c r="KKT68" s="173"/>
      <c r="KKU68" s="173"/>
      <c r="KKV68" s="173"/>
      <c r="KKW68" s="173"/>
      <c r="KKX68" s="173"/>
      <c r="KKY68" s="173"/>
      <c r="KKZ68" s="173"/>
      <c r="KLA68" s="173"/>
      <c r="KLB68" s="173"/>
      <c r="KLC68" s="173"/>
      <c r="KLD68" s="173"/>
      <c r="KLE68" s="173"/>
      <c r="KLF68" s="173"/>
      <c r="KLG68" s="173"/>
      <c r="KLH68" s="173"/>
      <c r="KLI68" s="173"/>
      <c r="KLJ68" s="173"/>
      <c r="KLK68" s="173"/>
      <c r="KLL68" s="173"/>
      <c r="KLM68" s="173"/>
      <c r="KLN68" s="173"/>
      <c r="KLO68" s="173"/>
      <c r="KLP68" s="173"/>
      <c r="KLQ68" s="173"/>
      <c r="KLR68" s="173"/>
      <c r="KLS68" s="173"/>
      <c r="KLT68" s="173"/>
      <c r="KLU68" s="173"/>
      <c r="KLV68" s="173"/>
      <c r="KLW68" s="173"/>
      <c r="KLX68" s="173"/>
      <c r="KLY68" s="173"/>
      <c r="KLZ68" s="173"/>
      <c r="KMA68" s="173"/>
      <c r="KMB68" s="173"/>
      <c r="KMC68" s="173"/>
      <c r="KMD68" s="173"/>
      <c r="KME68" s="173"/>
      <c r="KMF68" s="173"/>
      <c r="KMG68" s="173"/>
      <c r="KMH68" s="173"/>
      <c r="KMI68" s="173"/>
      <c r="KMJ68" s="173"/>
      <c r="KMK68" s="173"/>
      <c r="KML68" s="173"/>
      <c r="KMM68" s="173"/>
      <c r="KMN68" s="173"/>
      <c r="KMO68" s="173"/>
      <c r="KMP68" s="173"/>
      <c r="KMQ68" s="173"/>
      <c r="KMR68" s="173"/>
      <c r="KMS68" s="173"/>
      <c r="KMT68" s="173"/>
      <c r="KMU68" s="173"/>
      <c r="KMV68" s="173"/>
      <c r="KMW68" s="173"/>
      <c r="KMX68" s="173"/>
      <c r="KMY68" s="173"/>
      <c r="KMZ68" s="173"/>
      <c r="KNA68" s="173"/>
      <c r="KNB68" s="173"/>
      <c r="KNC68" s="173"/>
      <c r="KND68" s="173"/>
      <c r="KNE68" s="173"/>
      <c r="KNF68" s="173"/>
      <c r="KNG68" s="173"/>
      <c r="KNH68" s="173"/>
      <c r="KNI68" s="173"/>
      <c r="KNJ68" s="173"/>
      <c r="KNK68" s="173"/>
      <c r="KNL68" s="173"/>
      <c r="KNM68" s="173"/>
      <c r="KNN68" s="173"/>
      <c r="KNO68" s="173"/>
      <c r="KNP68" s="173"/>
      <c r="KNQ68" s="173"/>
      <c r="KNR68" s="173"/>
      <c r="KNS68" s="173"/>
      <c r="KNT68" s="173"/>
      <c r="KNU68" s="173"/>
      <c r="KNV68" s="173"/>
      <c r="KNW68" s="173"/>
      <c r="KNX68" s="173"/>
      <c r="KNY68" s="173"/>
      <c r="KNZ68" s="173"/>
      <c r="KOA68" s="173"/>
      <c r="KOB68" s="173"/>
      <c r="KOC68" s="173"/>
      <c r="KOD68" s="173"/>
      <c r="KOE68" s="173"/>
      <c r="KOF68" s="173"/>
      <c r="KOG68" s="173"/>
      <c r="KOH68" s="173"/>
      <c r="KOI68" s="173"/>
      <c r="KOJ68" s="173"/>
      <c r="KOK68" s="173"/>
      <c r="KOL68" s="173"/>
      <c r="KOM68" s="173"/>
      <c r="KON68" s="173"/>
      <c r="KOO68" s="173"/>
      <c r="KOP68" s="173"/>
      <c r="KOQ68" s="173"/>
      <c r="KOR68" s="173"/>
      <c r="KOS68" s="173"/>
      <c r="KOT68" s="173"/>
      <c r="KOU68" s="173"/>
      <c r="KOV68" s="173"/>
      <c r="KOW68" s="173"/>
      <c r="KOX68" s="173"/>
      <c r="KOY68" s="173"/>
      <c r="KOZ68" s="173"/>
      <c r="KPA68" s="173"/>
      <c r="KPB68" s="173"/>
      <c r="KPC68" s="173"/>
      <c r="KPD68" s="173"/>
      <c r="KPE68" s="173"/>
      <c r="KPF68" s="173"/>
      <c r="KPG68" s="173"/>
      <c r="KPH68" s="173"/>
      <c r="KPI68" s="173"/>
      <c r="KPJ68" s="173"/>
      <c r="KPK68" s="173"/>
      <c r="KPL68" s="173"/>
      <c r="KPM68" s="173"/>
      <c r="KPN68" s="173"/>
      <c r="KPO68" s="173"/>
      <c r="KPP68" s="173"/>
      <c r="KPQ68" s="173"/>
      <c r="KPR68" s="173"/>
      <c r="KPS68" s="173"/>
      <c r="KPT68" s="173"/>
      <c r="KPU68" s="173"/>
      <c r="KPV68" s="173"/>
      <c r="KPW68" s="173"/>
      <c r="KPX68" s="173"/>
      <c r="KPY68" s="173"/>
      <c r="KPZ68" s="173"/>
      <c r="KQA68" s="173"/>
      <c r="KQB68" s="173"/>
      <c r="KQC68" s="173"/>
      <c r="KQD68" s="173"/>
      <c r="KQE68" s="173"/>
      <c r="KQF68" s="173"/>
      <c r="KQG68" s="173"/>
      <c r="KQH68" s="173"/>
      <c r="KQI68" s="173"/>
      <c r="KQJ68" s="173"/>
      <c r="KQK68" s="173"/>
      <c r="KQL68" s="173"/>
      <c r="KQM68" s="173"/>
      <c r="KQN68" s="173"/>
      <c r="KQO68" s="173"/>
      <c r="KQP68" s="173"/>
      <c r="KQQ68" s="173"/>
      <c r="KQR68" s="173"/>
      <c r="KQS68" s="173"/>
      <c r="KQT68" s="173"/>
      <c r="KQU68" s="173"/>
      <c r="KQV68" s="173"/>
      <c r="KQW68" s="173"/>
      <c r="KQX68" s="173"/>
      <c r="KQY68" s="173"/>
      <c r="KQZ68" s="173"/>
      <c r="KRA68" s="173"/>
      <c r="KRB68" s="173"/>
      <c r="KRC68" s="173"/>
      <c r="KRD68" s="173"/>
      <c r="KRE68" s="173"/>
      <c r="KRF68" s="173"/>
      <c r="KRG68" s="173"/>
      <c r="KRH68" s="173"/>
      <c r="KRI68" s="173"/>
      <c r="KRJ68" s="173"/>
      <c r="KRK68" s="173"/>
      <c r="KRL68" s="173"/>
      <c r="KRM68" s="173"/>
      <c r="KRN68" s="173"/>
      <c r="KRO68" s="173"/>
      <c r="KRP68" s="173"/>
      <c r="KRQ68" s="173"/>
      <c r="KRR68" s="173"/>
      <c r="KRS68" s="173"/>
      <c r="KRT68" s="173"/>
      <c r="KRU68" s="173"/>
      <c r="KRV68" s="173"/>
      <c r="KRW68" s="173"/>
      <c r="KRX68" s="173"/>
      <c r="KRY68" s="173"/>
      <c r="KRZ68" s="173"/>
      <c r="KSA68" s="173"/>
      <c r="KSB68" s="173"/>
      <c r="KSC68" s="173"/>
      <c r="KSD68" s="173"/>
      <c r="KSE68" s="173"/>
      <c r="KSF68" s="173"/>
      <c r="KSG68" s="173"/>
      <c r="KSH68" s="173"/>
      <c r="KSI68" s="173"/>
      <c r="KSJ68" s="173"/>
      <c r="KSK68" s="173"/>
      <c r="KSL68" s="173"/>
      <c r="KSM68" s="173"/>
      <c r="KSN68" s="173"/>
      <c r="KSO68" s="173"/>
      <c r="KSP68" s="173"/>
      <c r="KSQ68" s="173"/>
      <c r="KSR68" s="173"/>
      <c r="KSS68" s="173"/>
      <c r="KST68" s="173"/>
      <c r="KSU68" s="173"/>
      <c r="KSV68" s="173"/>
      <c r="KSW68" s="173"/>
      <c r="KSX68" s="173"/>
      <c r="KSY68" s="173"/>
      <c r="KSZ68" s="173"/>
      <c r="KTA68" s="173"/>
      <c r="KTB68" s="173"/>
      <c r="KTC68" s="173"/>
      <c r="KTD68" s="173"/>
      <c r="KTE68" s="173"/>
      <c r="KTF68" s="173"/>
      <c r="KTG68" s="173"/>
      <c r="KTH68" s="173"/>
      <c r="KTI68" s="173"/>
      <c r="KTJ68" s="173"/>
      <c r="KTK68" s="173"/>
      <c r="KTL68" s="173"/>
      <c r="KTM68" s="173"/>
      <c r="KTN68" s="173"/>
      <c r="KTO68" s="173"/>
      <c r="KTP68" s="173"/>
      <c r="KTQ68" s="173"/>
      <c r="KTR68" s="173"/>
      <c r="KTS68" s="173"/>
      <c r="KTT68" s="173"/>
      <c r="KTU68" s="173"/>
      <c r="KTV68" s="173"/>
      <c r="KTW68" s="173"/>
      <c r="KTX68" s="173"/>
      <c r="KTY68" s="173"/>
      <c r="KTZ68" s="173"/>
      <c r="KUA68" s="173"/>
      <c r="KUB68" s="173"/>
      <c r="KUC68" s="173"/>
      <c r="KUD68" s="173"/>
      <c r="KUE68" s="173"/>
      <c r="KUF68" s="173"/>
      <c r="KUG68" s="173"/>
      <c r="KUH68" s="173"/>
      <c r="KUI68" s="173"/>
      <c r="KUJ68" s="173"/>
      <c r="KUK68" s="173"/>
      <c r="KUL68" s="173"/>
      <c r="KUM68" s="173"/>
      <c r="KUN68" s="173"/>
      <c r="KUO68" s="173"/>
      <c r="KUP68" s="173"/>
      <c r="KUQ68" s="173"/>
      <c r="KUR68" s="173"/>
      <c r="KUS68" s="173"/>
      <c r="KUT68" s="173"/>
      <c r="KUU68" s="173"/>
      <c r="KUV68" s="173"/>
      <c r="KUW68" s="173"/>
      <c r="KUX68" s="173"/>
      <c r="KUY68" s="173"/>
      <c r="KUZ68" s="173"/>
      <c r="KVA68" s="173"/>
      <c r="KVB68" s="173"/>
      <c r="KVC68" s="173"/>
      <c r="KVD68" s="173"/>
      <c r="KVE68" s="173"/>
      <c r="KVF68" s="173"/>
      <c r="KVG68" s="173"/>
      <c r="KVH68" s="173"/>
      <c r="KVI68" s="173"/>
      <c r="KVJ68" s="173"/>
      <c r="KVK68" s="173"/>
      <c r="KVL68" s="173"/>
      <c r="KVM68" s="173"/>
      <c r="KVN68" s="173"/>
      <c r="KVO68" s="173"/>
      <c r="KVP68" s="173"/>
      <c r="KVQ68" s="173"/>
      <c r="KVR68" s="173"/>
      <c r="KVS68" s="173"/>
      <c r="KVT68" s="173"/>
      <c r="KVU68" s="173"/>
      <c r="KVV68" s="173"/>
      <c r="KVW68" s="173"/>
      <c r="KVX68" s="173"/>
      <c r="KVY68" s="173"/>
      <c r="KVZ68" s="173"/>
      <c r="KWA68" s="173"/>
      <c r="KWB68" s="173"/>
      <c r="KWC68" s="173"/>
      <c r="KWD68" s="173"/>
      <c r="KWE68" s="173"/>
      <c r="KWF68" s="173"/>
      <c r="KWG68" s="173"/>
      <c r="KWH68" s="173"/>
      <c r="KWI68" s="173"/>
      <c r="KWJ68" s="173"/>
      <c r="KWK68" s="173"/>
      <c r="KWL68" s="173"/>
      <c r="KWM68" s="173"/>
      <c r="KWN68" s="173"/>
      <c r="KWO68" s="173"/>
      <c r="KWP68" s="173"/>
      <c r="KWQ68" s="173"/>
      <c r="KWR68" s="173"/>
      <c r="KWS68" s="173"/>
      <c r="KWT68" s="173"/>
      <c r="KWU68" s="173"/>
      <c r="KWV68" s="173"/>
      <c r="KWW68" s="173"/>
      <c r="KWX68" s="173"/>
      <c r="KWY68" s="173"/>
      <c r="KWZ68" s="173"/>
      <c r="KXA68" s="173"/>
      <c r="KXB68" s="173"/>
      <c r="KXC68" s="173"/>
      <c r="KXD68" s="173"/>
      <c r="KXE68" s="173"/>
      <c r="KXF68" s="173"/>
      <c r="KXG68" s="173"/>
      <c r="KXH68" s="173"/>
      <c r="KXI68" s="173"/>
      <c r="KXJ68" s="173"/>
      <c r="KXK68" s="173"/>
      <c r="KXL68" s="173"/>
      <c r="KXM68" s="173"/>
      <c r="KXN68" s="173"/>
      <c r="KXO68" s="173"/>
      <c r="KXP68" s="173"/>
      <c r="KXQ68" s="173"/>
      <c r="KXR68" s="173"/>
      <c r="KXS68" s="173"/>
      <c r="KXT68" s="173"/>
      <c r="KXU68" s="173"/>
      <c r="KXV68" s="173"/>
      <c r="KXW68" s="173"/>
      <c r="KXX68" s="173"/>
      <c r="KXY68" s="173"/>
      <c r="KXZ68" s="173"/>
      <c r="KYA68" s="173"/>
      <c r="KYB68" s="173"/>
      <c r="KYC68" s="173"/>
      <c r="KYD68" s="173"/>
      <c r="KYE68" s="173"/>
      <c r="KYF68" s="173"/>
      <c r="KYG68" s="173"/>
      <c r="KYH68" s="173"/>
      <c r="KYI68" s="173"/>
      <c r="KYJ68" s="173"/>
      <c r="KYK68" s="173"/>
      <c r="KYL68" s="173"/>
      <c r="KYM68" s="173"/>
      <c r="KYN68" s="173"/>
      <c r="KYO68" s="173"/>
      <c r="KYP68" s="173"/>
      <c r="KYQ68" s="173"/>
      <c r="KYR68" s="173"/>
      <c r="KYS68" s="173"/>
      <c r="KYT68" s="173"/>
      <c r="KYU68" s="173"/>
      <c r="KYV68" s="173"/>
      <c r="KYW68" s="173"/>
      <c r="KYX68" s="173"/>
      <c r="KYY68" s="173"/>
      <c r="KYZ68" s="173"/>
      <c r="KZA68" s="173"/>
      <c r="KZB68" s="173"/>
      <c r="KZC68" s="173"/>
      <c r="KZD68" s="173"/>
      <c r="KZE68" s="173"/>
      <c r="KZF68" s="173"/>
      <c r="KZG68" s="173"/>
      <c r="KZH68" s="173"/>
      <c r="KZI68" s="173"/>
      <c r="KZJ68" s="173"/>
      <c r="KZK68" s="173"/>
      <c r="KZL68" s="173"/>
      <c r="KZM68" s="173"/>
      <c r="KZN68" s="173"/>
      <c r="KZO68" s="173"/>
      <c r="KZP68" s="173"/>
      <c r="KZQ68" s="173"/>
      <c r="KZR68" s="173"/>
      <c r="KZS68" s="173"/>
      <c r="KZT68" s="173"/>
      <c r="KZU68" s="173"/>
      <c r="KZV68" s="173"/>
      <c r="KZW68" s="173"/>
      <c r="KZX68" s="173"/>
      <c r="KZY68" s="173"/>
      <c r="KZZ68" s="173"/>
      <c r="LAA68" s="173"/>
      <c r="LAB68" s="173"/>
      <c r="LAC68" s="173"/>
      <c r="LAD68" s="173"/>
      <c r="LAE68" s="173"/>
      <c r="LAF68" s="173"/>
      <c r="LAG68" s="173"/>
      <c r="LAH68" s="173"/>
      <c r="LAI68" s="173"/>
      <c r="LAJ68" s="173"/>
      <c r="LAK68" s="173"/>
      <c r="LAL68" s="173"/>
      <c r="LAM68" s="173"/>
      <c r="LAN68" s="173"/>
      <c r="LAO68" s="173"/>
      <c r="LAP68" s="173"/>
      <c r="LAQ68" s="173"/>
      <c r="LAR68" s="173"/>
      <c r="LAS68" s="173"/>
      <c r="LAT68" s="173"/>
      <c r="LAU68" s="173"/>
      <c r="LAV68" s="173"/>
      <c r="LAW68" s="173"/>
      <c r="LAX68" s="173"/>
      <c r="LAY68" s="173"/>
      <c r="LAZ68" s="173"/>
      <c r="LBA68" s="173"/>
      <c r="LBB68" s="173"/>
      <c r="LBC68" s="173"/>
      <c r="LBD68" s="173"/>
      <c r="LBE68" s="173"/>
      <c r="LBF68" s="173"/>
      <c r="LBG68" s="173"/>
      <c r="LBH68" s="173"/>
      <c r="LBI68" s="173"/>
      <c r="LBJ68" s="173"/>
      <c r="LBK68" s="173"/>
      <c r="LBL68" s="173"/>
      <c r="LBM68" s="173"/>
      <c r="LBN68" s="173"/>
      <c r="LBO68" s="173"/>
      <c r="LBP68" s="173"/>
      <c r="LBQ68" s="173"/>
      <c r="LBR68" s="173"/>
      <c r="LBS68" s="173"/>
      <c r="LBT68" s="173"/>
      <c r="LBU68" s="173"/>
      <c r="LBV68" s="173"/>
      <c r="LBW68" s="173"/>
      <c r="LBX68" s="173"/>
      <c r="LBY68" s="173"/>
      <c r="LBZ68" s="173"/>
      <c r="LCA68" s="173"/>
      <c r="LCB68" s="173"/>
      <c r="LCC68" s="173"/>
      <c r="LCD68" s="173"/>
      <c r="LCE68" s="173"/>
      <c r="LCF68" s="173"/>
      <c r="LCG68" s="173"/>
      <c r="LCH68" s="173"/>
      <c r="LCI68" s="173"/>
      <c r="LCJ68" s="173"/>
      <c r="LCK68" s="173"/>
      <c r="LCL68" s="173"/>
      <c r="LCM68" s="173"/>
      <c r="LCN68" s="173"/>
      <c r="LCO68" s="173"/>
      <c r="LCP68" s="173"/>
      <c r="LCQ68" s="173"/>
      <c r="LCR68" s="173"/>
      <c r="LCS68" s="173"/>
      <c r="LCT68" s="173"/>
      <c r="LCU68" s="173"/>
      <c r="LCV68" s="173"/>
      <c r="LCW68" s="173"/>
      <c r="LCX68" s="173"/>
      <c r="LCY68" s="173"/>
      <c r="LCZ68" s="173"/>
      <c r="LDA68" s="173"/>
      <c r="LDB68" s="173"/>
      <c r="LDC68" s="173"/>
      <c r="LDD68" s="173"/>
      <c r="LDE68" s="173"/>
      <c r="LDF68" s="173"/>
      <c r="LDG68" s="173"/>
      <c r="LDH68" s="173"/>
      <c r="LDI68" s="173"/>
      <c r="LDJ68" s="173"/>
      <c r="LDK68" s="173"/>
      <c r="LDL68" s="173"/>
      <c r="LDM68" s="173"/>
      <c r="LDN68" s="173"/>
      <c r="LDO68" s="173"/>
      <c r="LDP68" s="173"/>
      <c r="LDQ68" s="173"/>
      <c r="LDR68" s="173"/>
      <c r="LDS68" s="173"/>
      <c r="LDT68" s="173"/>
      <c r="LDU68" s="173"/>
      <c r="LDV68" s="173"/>
      <c r="LDW68" s="173"/>
      <c r="LDX68" s="173"/>
      <c r="LDY68" s="173"/>
      <c r="LDZ68" s="173"/>
      <c r="LEA68" s="173"/>
      <c r="LEB68" s="173"/>
      <c r="LEC68" s="173"/>
      <c r="LED68" s="173"/>
      <c r="LEE68" s="173"/>
      <c r="LEF68" s="173"/>
      <c r="LEG68" s="173"/>
      <c r="LEH68" s="173"/>
      <c r="LEI68" s="173"/>
      <c r="LEJ68" s="173"/>
      <c r="LEK68" s="173"/>
      <c r="LEL68" s="173"/>
      <c r="LEM68" s="173"/>
      <c r="LEN68" s="173"/>
      <c r="LEO68" s="173"/>
      <c r="LEP68" s="173"/>
      <c r="LEQ68" s="173"/>
      <c r="LER68" s="173"/>
      <c r="LES68" s="173"/>
      <c r="LET68" s="173"/>
      <c r="LEU68" s="173"/>
      <c r="LEV68" s="173"/>
      <c r="LEW68" s="173"/>
      <c r="LEX68" s="173"/>
      <c r="LEY68" s="173"/>
      <c r="LEZ68" s="173"/>
      <c r="LFA68" s="173"/>
      <c r="LFB68" s="173"/>
      <c r="LFC68" s="173"/>
      <c r="LFD68" s="173"/>
      <c r="LFE68" s="173"/>
      <c r="LFF68" s="173"/>
      <c r="LFG68" s="173"/>
      <c r="LFH68" s="173"/>
      <c r="LFI68" s="173"/>
      <c r="LFJ68" s="173"/>
      <c r="LFK68" s="173"/>
      <c r="LFL68" s="173"/>
      <c r="LFM68" s="173"/>
      <c r="LFN68" s="173"/>
      <c r="LFO68" s="173"/>
      <c r="LFP68" s="173"/>
      <c r="LFQ68" s="173"/>
      <c r="LFR68" s="173"/>
      <c r="LFS68" s="173"/>
      <c r="LFT68" s="173"/>
      <c r="LFU68" s="173"/>
      <c r="LFV68" s="173"/>
      <c r="LFW68" s="173"/>
      <c r="LFX68" s="173"/>
      <c r="LFY68" s="173"/>
      <c r="LFZ68" s="173"/>
      <c r="LGA68" s="173"/>
      <c r="LGB68" s="173"/>
      <c r="LGC68" s="173"/>
      <c r="LGD68" s="173"/>
      <c r="LGE68" s="173"/>
      <c r="LGF68" s="173"/>
      <c r="LGG68" s="173"/>
      <c r="LGH68" s="173"/>
      <c r="LGI68" s="173"/>
      <c r="LGJ68" s="173"/>
      <c r="LGK68" s="173"/>
      <c r="LGL68" s="173"/>
      <c r="LGM68" s="173"/>
      <c r="LGN68" s="173"/>
      <c r="LGO68" s="173"/>
      <c r="LGP68" s="173"/>
      <c r="LGQ68" s="173"/>
      <c r="LGR68" s="173"/>
      <c r="LGS68" s="173"/>
      <c r="LGT68" s="173"/>
      <c r="LGU68" s="173"/>
      <c r="LGV68" s="173"/>
      <c r="LGW68" s="173"/>
      <c r="LGX68" s="173"/>
      <c r="LGY68" s="173"/>
      <c r="LGZ68" s="173"/>
      <c r="LHA68" s="173"/>
      <c r="LHB68" s="173"/>
      <c r="LHC68" s="173"/>
      <c r="LHD68" s="173"/>
      <c r="LHE68" s="173"/>
      <c r="LHF68" s="173"/>
      <c r="LHG68" s="173"/>
      <c r="LHH68" s="173"/>
      <c r="LHI68" s="173"/>
      <c r="LHJ68" s="173"/>
      <c r="LHK68" s="173"/>
      <c r="LHL68" s="173"/>
      <c r="LHM68" s="173"/>
      <c r="LHN68" s="173"/>
      <c r="LHO68" s="173"/>
      <c r="LHP68" s="173"/>
      <c r="LHQ68" s="173"/>
      <c r="LHR68" s="173"/>
      <c r="LHS68" s="173"/>
      <c r="LHT68" s="173"/>
      <c r="LHU68" s="173"/>
      <c r="LHV68" s="173"/>
      <c r="LHW68" s="173"/>
      <c r="LHX68" s="173"/>
      <c r="LHY68" s="173"/>
      <c r="LHZ68" s="173"/>
      <c r="LIA68" s="173"/>
      <c r="LIB68" s="173"/>
      <c r="LIC68" s="173"/>
      <c r="LID68" s="173"/>
      <c r="LIE68" s="173"/>
      <c r="LIF68" s="173"/>
      <c r="LIG68" s="173"/>
      <c r="LIH68" s="173"/>
      <c r="LII68" s="173"/>
      <c r="LIJ68" s="173"/>
      <c r="LIK68" s="173"/>
      <c r="LIL68" s="173"/>
      <c r="LIM68" s="173"/>
      <c r="LIN68" s="173"/>
      <c r="LIO68" s="173"/>
      <c r="LIP68" s="173"/>
      <c r="LIQ68" s="173"/>
      <c r="LIR68" s="173"/>
      <c r="LIS68" s="173"/>
      <c r="LIT68" s="173"/>
      <c r="LIU68" s="173"/>
      <c r="LIV68" s="173"/>
      <c r="LIW68" s="173"/>
      <c r="LIX68" s="173"/>
      <c r="LIY68" s="173"/>
      <c r="LIZ68" s="173"/>
      <c r="LJA68" s="173"/>
      <c r="LJB68" s="173"/>
      <c r="LJC68" s="173"/>
      <c r="LJD68" s="173"/>
      <c r="LJE68" s="173"/>
      <c r="LJF68" s="173"/>
      <c r="LJG68" s="173"/>
      <c r="LJH68" s="173"/>
      <c r="LJI68" s="173"/>
      <c r="LJJ68" s="173"/>
      <c r="LJK68" s="173"/>
      <c r="LJL68" s="173"/>
      <c r="LJM68" s="173"/>
      <c r="LJN68" s="173"/>
      <c r="LJO68" s="173"/>
      <c r="LJP68" s="173"/>
      <c r="LJQ68" s="173"/>
      <c r="LJR68" s="173"/>
      <c r="LJS68" s="173"/>
      <c r="LJT68" s="173"/>
      <c r="LJU68" s="173"/>
      <c r="LJV68" s="173"/>
      <c r="LJW68" s="173"/>
      <c r="LJX68" s="173"/>
      <c r="LJY68" s="173"/>
      <c r="LJZ68" s="173"/>
      <c r="LKA68" s="173"/>
      <c r="LKB68" s="173"/>
      <c r="LKC68" s="173"/>
      <c r="LKD68" s="173"/>
      <c r="LKE68" s="173"/>
      <c r="LKF68" s="173"/>
      <c r="LKG68" s="173"/>
      <c r="LKH68" s="173"/>
      <c r="LKI68" s="173"/>
      <c r="LKJ68" s="173"/>
      <c r="LKK68" s="173"/>
      <c r="LKL68" s="173"/>
      <c r="LKM68" s="173"/>
      <c r="LKN68" s="173"/>
      <c r="LKO68" s="173"/>
      <c r="LKP68" s="173"/>
      <c r="LKQ68" s="173"/>
      <c r="LKR68" s="173"/>
      <c r="LKS68" s="173"/>
      <c r="LKT68" s="173"/>
      <c r="LKU68" s="173"/>
      <c r="LKV68" s="173"/>
      <c r="LKW68" s="173"/>
      <c r="LKX68" s="173"/>
      <c r="LKY68" s="173"/>
      <c r="LKZ68" s="173"/>
      <c r="LLA68" s="173"/>
      <c r="LLB68" s="173"/>
      <c r="LLC68" s="173"/>
      <c r="LLD68" s="173"/>
      <c r="LLE68" s="173"/>
      <c r="LLF68" s="173"/>
      <c r="LLG68" s="173"/>
      <c r="LLH68" s="173"/>
      <c r="LLI68" s="173"/>
      <c r="LLJ68" s="173"/>
      <c r="LLK68" s="173"/>
      <c r="LLL68" s="173"/>
      <c r="LLM68" s="173"/>
      <c r="LLN68" s="173"/>
      <c r="LLO68" s="173"/>
      <c r="LLP68" s="173"/>
      <c r="LLQ68" s="173"/>
      <c r="LLR68" s="173"/>
      <c r="LLS68" s="173"/>
      <c r="LLT68" s="173"/>
      <c r="LLU68" s="173"/>
      <c r="LLV68" s="173"/>
      <c r="LLW68" s="173"/>
      <c r="LLX68" s="173"/>
      <c r="LLY68" s="173"/>
      <c r="LLZ68" s="173"/>
      <c r="LMA68" s="173"/>
      <c r="LMB68" s="173"/>
      <c r="LMC68" s="173"/>
      <c r="LMD68" s="173"/>
      <c r="LME68" s="173"/>
      <c r="LMF68" s="173"/>
      <c r="LMG68" s="173"/>
      <c r="LMH68" s="173"/>
      <c r="LMI68" s="173"/>
      <c r="LMJ68" s="173"/>
      <c r="LMK68" s="173"/>
      <c r="LML68" s="173"/>
      <c r="LMM68" s="173"/>
      <c r="LMN68" s="173"/>
      <c r="LMO68" s="173"/>
      <c r="LMP68" s="173"/>
      <c r="LMQ68" s="173"/>
      <c r="LMR68" s="173"/>
      <c r="LMS68" s="173"/>
      <c r="LMT68" s="173"/>
      <c r="LMU68" s="173"/>
      <c r="LMV68" s="173"/>
      <c r="LMW68" s="173"/>
      <c r="LMX68" s="173"/>
      <c r="LMY68" s="173"/>
      <c r="LMZ68" s="173"/>
      <c r="LNA68" s="173"/>
      <c r="LNB68" s="173"/>
      <c r="LNC68" s="173"/>
      <c r="LND68" s="173"/>
      <c r="LNE68" s="173"/>
      <c r="LNF68" s="173"/>
      <c r="LNG68" s="173"/>
      <c r="LNH68" s="173"/>
      <c r="LNI68" s="173"/>
      <c r="LNJ68" s="173"/>
      <c r="LNK68" s="173"/>
      <c r="LNL68" s="173"/>
      <c r="LNM68" s="173"/>
      <c r="LNN68" s="173"/>
      <c r="LNO68" s="173"/>
      <c r="LNP68" s="173"/>
      <c r="LNQ68" s="173"/>
      <c r="LNR68" s="173"/>
      <c r="LNS68" s="173"/>
      <c r="LNT68" s="173"/>
      <c r="LNU68" s="173"/>
      <c r="LNV68" s="173"/>
      <c r="LNW68" s="173"/>
      <c r="LNX68" s="173"/>
      <c r="LNY68" s="173"/>
      <c r="LNZ68" s="173"/>
      <c r="LOA68" s="173"/>
      <c r="LOB68" s="173"/>
      <c r="LOC68" s="173"/>
      <c r="LOD68" s="173"/>
      <c r="LOE68" s="173"/>
      <c r="LOF68" s="173"/>
      <c r="LOG68" s="173"/>
      <c r="LOH68" s="173"/>
      <c r="LOI68" s="173"/>
      <c r="LOJ68" s="173"/>
      <c r="LOK68" s="173"/>
      <c r="LOL68" s="173"/>
      <c r="LOM68" s="173"/>
      <c r="LON68" s="173"/>
      <c r="LOO68" s="173"/>
      <c r="LOP68" s="173"/>
      <c r="LOQ68" s="173"/>
      <c r="LOR68" s="173"/>
      <c r="LOS68" s="173"/>
      <c r="LOT68" s="173"/>
      <c r="LOU68" s="173"/>
      <c r="LOV68" s="173"/>
      <c r="LOW68" s="173"/>
      <c r="LOX68" s="173"/>
      <c r="LOY68" s="173"/>
      <c r="LOZ68" s="173"/>
      <c r="LPA68" s="173"/>
      <c r="LPB68" s="173"/>
      <c r="LPC68" s="173"/>
      <c r="LPD68" s="173"/>
      <c r="LPE68" s="173"/>
      <c r="LPF68" s="173"/>
      <c r="LPG68" s="173"/>
      <c r="LPH68" s="173"/>
      <c r="LPI68" s="173"/>
      <c r="LPJ68" s="173"/>
      <c r="LPK68" s="173"/>
      <c r="LPL68" s="173"/>
      <c r="LPM68" s="173"/>
      <c r="LPN68" s="173"/>
      <c r="LPO68" s="173"/>
      <c r="LPP68" s="173"/>
      <c r="LPQ68" s="173"/>
      <c r="LPR68" s="173"/>
      <c r="LPS68" s="173"/>
      <c r="LPT68" s="173"/>
      <c r="LPU68" s="173"/>
      <c r="LPV68" s="173"/>
      <c r="LPW68" s="173"/>
      <c r="LPX68" s="173"/>
      <c r="LPY68" s="173"/>
      <c r="LPZ68" s="173"/>
      <c r="LQA68" s="173"/>
      <c r="LQB68" s="173"/>
      <c r="LQC68" s="173"/>
      <c r="LQD68" s="173"/>
      <c r="LQE68" s="173"/>
      <c r="LQF68" s="173"/>
      <c r="LQG68" s="173"/>
      <c r="LQH68" s="173"/>
      <c r="LQI68" s="173"/>
      <c r="LQJ68" s="173"/>
      <c r="LQK68" s="173"/>
      <c r="LQL68" s="173"/>
      <c r="LQM68" s="173"/>
      <c r="LQN68" s="173"/>
      <c r="LQO68" s="173"/>
      <c r="LQP68" s="173"/>
      <c r="LQQ68" s="173"/>
      <c r="LQR68" s="173"/>
      <c r="LQS68" s="173"/>
      <c r="LQT68" s="173"/>
      <c r="LQU68" s="173"/>
      <c r="LQV68" s="173"/>
      <c r="LQW68" s="173"/>
      <c r="LQX68" s="173"/>
      <c r="LQY68" s="173"/>
      <c r="LQZ68" s="173"/>
      <c r="LRA68" s="173"/>
      <c r="LRB68" s="173"/>
      <c r="LRC68" s="173"/>
      <c r="LRD68" s="173"/>
      <c r="LRE68" s="173"/>
      <c r="LRF68" s="173"/>
      <c r="LRG68" s="173"/>
      <c r="LRH68" s="173"/>
      <c r="LRI68" s="173"/>
      <c r="LRJ68" s="173"/>
      <c r="LRK68" s="173"/>
      <c r="LRL68" s="173"/>
      <c r="LRM68" s="173"/>
      <c r="LRN68" s="173"/>
      <c r="LRO68" s="173"/>
      <c r="LRP68" s="173"/>
      <c r="LRQ68" s="173"/>
      <c r="LRR68" s="173"/>
      <c r="LRS68" s="173"/>
      <c r="LRT68" s="173"/>
      <c r="LRU68" s="173"/>
      <c r="LRV68" s="173"/>
      <c r="LRW68" s="173"/>
      <c r="LRX68" s="173"/>
      <c r="LRY68" s="173"/>
      <c r="LRZ68" s="173"/>
      <c r="LSA68" s="173"/>
      <c r="LSB68" s="173"/>
      <c r="LSC68" s="173"/>
      <c r="LSD68" s="173"/>
      <c r="LSE68" s="173"/>
      <c r="LSF68" s="173"/>
      <c r="LSG68" s="173"/>
      <c r="LSH68" s="173"/>
      <c r="LSI68" s="173"/>
      <c r="LSJ68" s="173"/>
      <c r="LSK68" s="173"/>
      <c r="LSL68" s="173"/>
      <c r="LSM68" s="173"/>
      <c r="LSN68" s="173"/>
      <c r="LSO68" s="173"/>
      <c r="LSP68" s="173"/>
      <c r="LSQ68" s="173"/>
      <c r="LSR68" s="173"/>
      <c r="LSS68" s="173"/>
      <c r="LST68" s="173"/>
      <c r="LSU68" s="173"/>
      <c r="LSV68" s="173"/>
      <c r="LSW68" s="173"/>
      <c r="LSX68" s="173"/>
      <c r="LSY68" s="173"/>
      <c r="LSZ68" s="173"/>
      <c r="LTA68" s="173"/>
      <c r="LTB68" s="173"/>
      <c r="LTC68" s="173"/>
      <c r="LTD68" s="173"/>
      <c r="LTE68" s="173"/>
      <c r="LTF68" s="173"/>
      <c r="LTG68" s="173"/>
      <c r="LTH68" s="173"/>
      <c r="LTI68" s="173"/>
      <c r="LTJ68" s="173"/>
      <c r="LTK68" s="173"/>
      <c r="LTL68" s="173"/>
      <c r="LTM68" s="173"/>
      <c r="LTN68" s="173"/>
      <c r="LTO68" s="173"/>
      <c r="LTP68" s="173"/>
      <c r="LTQ68" s="173"/>
      <c r="LTR68" s="173"/>
      <c r="LTS68" s="173"/>
      <c r="LTT68" s="173"/>
      <c r="LTU68" s="173"/>
      <c r="LTV68" s="173"/>
      <c r="LTW68" s="173"/>
      <c r="LTX68" s="173"/>
      <c r="LTY68" s="173"/>
      <c r="LTZ68" s="173"/>
      <c r="LUA68" s="173"/>
      <c r="LUB68" s="173"/>
      <c r="LUC68" s="173"/>
      <c r="LUD68" s="173"/>
      <c r="LUE68" s="173"/>
      <c r="LUF68" s="173"/>
      <c r="LUG68" s="173"/>
      <c r="LUH68" s="173"/>
      <c r="LUI68" s="173"/>
      <c r="LUJ68" s="173"/>
      <c r="LUK68" s="173"/>
      <c r="LUL68" s="173"/>
      <c r="LUM68" s="173"/>
      <c r="LUN68" s="173"/>
      <c r="LUO68" s="173"/>
      <c r="LUP68" s="173"/>
      <c r="LUQ68" s="173"/>
      <c r="LUR68" s="173"/>
      <c r="LUS68" s="173"/>
      <c r="LUT68" s="173"/>
      <c r="LUU68" s="173"/>
      <c r="LUV68" s="173"/>
      <c r="LUW68" s="173"/>
      <c r="LUX68" s="173"/>
      <c r="LUY68" s="173"/>
      <c r="LUZ68" s="173"/>
      <c r="LVA68" s="173"/>
      <c r="LVB68" s="173"/>
      <c r="LVC68" s="173"/>
      <c r="LVD68" s="173"/>
      <c r="LVE68" s="173"/>
      <c r="LVF68" s="173"/>
      <c r="LVG68" s="173"/>
      <c r="LVH68" s="173"/>
      <c r="LVI68" s="173"/>
      <c r="LVJ68" s="173"/>
      <c r="LVK68" s="173"/>
      <c r="LVL68" s="173"/>
      <c r="LVM68" s="173"/>
      <c r="LVN68" s="173"/>
      <c r="LVO68" s="173"/>
      <c r="LVP68" s="173"/>
      <c r="LVQ68" s="173"/>
      <c r="LVR68" s="173"/>
      <c r="LVS68" s="173"/>
      <c r="LVT68" s="173"/>
      <c r="LVU68" s="173"/>
      <c r="LVV68" s="173"/>
      <c r="LVW68" s="173"/>
      <c r="LVX68" s="173"/>
      <c r="LVY68" s="173"/>
      <c r="LVZ68" s="173"/>
      <c r="LWA68" s="173"/>
      <c r="LWB68" s="173"/>
      <c r="LWC68" s="173"/>
      <c r="LWD68" s="173"/>
      <c r="LWE68" s="173"/>
      <c r="LWF68" s="173"/>
      <c r="LWG68" s="173"/>
      <c r="LWH68" s="173"/>
      <c r="LWI68" s="173"/>
      <c r="LWJ68" s="173"/>
      <c r="LWK68" s="173"/>
      <c r="LWL68" s="173"/>
      <c r="LWM68" s="173"/>
      <c r="LWN68" s="173"/>
      <c r="LWO68" s="173"/>
      <c r="LWP68" s="173"/>
      <c r="LWQ68" s="173"/>
      <c r="LWR68" s="173"/>
      <c r="LWS68" s="173"/>
      <c r="LWT68" s="173"/>
      <c r="LWU68" s="173"/>
      <c r="LWV68" s="173"/>
      <c r="LWW68" s="173"/>
      <c r="LWX68" s="173"/>
      <c r="LWY68" s="173"/>
      <c r="LWZ68" s="173"/>
      <c r="LXA68" s="173"/>
      <c r="LXB68" s="173"/>
      <c r="LXC68" s="173"/>
      <c r="LXD68" s="173"/>
      <c r="LXE68" s="173"/>
      <c r="LXF68" s="173"/>
      <c r="LXG68" s="173"/>
      <c r="LXH68" s="173"/>
      <c r="LXI68" s="173"/>
      <c r="LXJ68" s="173"/>
      <c r="LXK68" s="173"/>
      <c r="LXL68" s="173"/>
      <c r="LXM68" s="173"/>
      <c r="LXN68" s="173"/>
      <c r="LXO68" s="173"/>
      <c r="LXP68" s="173"/>
      <c r="LXQ68" s="173"/>
      <c r="LXR68" s="173"/>
      <c r="LXS68" s="173"/>
      <c r="LXT68" s="173"/>
      <c r="LXU68" s="173"/>
      <c r="LXV68" s="173"/>
      <c r="LXW68" s="173"/>
      <c r="LXX68" s="173"/>
      <c r="LXY68" s="173"/>
      <c r="LXZ68" s="173"/>
      <c r="LYA68" s="173"/>
      <c r="LYB68" s="173"/>
      <c r="LYC68" s="173"/>
      <c r="LYD68" s="173"/>
      <c r="LYE68" s="173"/>
      <c r="LYF68" s="173"/>
      <c r="LYG68" s="173"/>
      <c r="LYH68" s="173"/>
      <c r="LYI68" s="173"/>
      <c r="LYJ68" s="173"/>
      <c r="LYK68" s="173"/>
      <c r="LYL68" s="173"/>
      <c r="LYM68" s="173"/>
      <c r="LYN68" s="173"/>
      <c r="LYO68" s="173"/>
      <c r="LYP68" s="173"/>
      <c r="LYQ68" s="173"/>
      <c r="LYR68" s="173"/>
      <c r="LYS68" s="173"/>
      <c r="LYT68" s="173"/>
      <c r="LYU68" s="173"/>
      <c r="LYV68" s="173"/>
      <c r="LYW68" s="173"/>
      <c r="LYX68" s="173"/>
      <c r="LYY68" s="173"/>
      <c r="LYZ68" s="173"/>
      <c r="LZA68" s="173"/>
      <c r="LZB68" s="173"/>
      <c r="LZC68" s="173"/>
      <c r="LZD68" s="173"/>
      <c r="LZE68" s="173"/>
      <c r="LZF68" s="173"/>
      <c r="LZG68" s="173"/>
      <c r="LZH68" s="173"/>
      <c r="LZI68" s="173"/>
      <c r="LZJ68" s="173"/>
      <c r="LZK68" s="173"/>
      <c r="LZL68" s="173"/>
      <c r="LZM68" s="173"/>
      <c r="LZN68" s="173"/>
      <c r="LZO68" s="173"/>
      <c r="LZP68" s="173"/>
      <c r="LZQ68" s="173"/>
      <c r="LZR68" s="173"/>
      <c r="LZS68" s="173"/>
      <c r="LZT68" s="173"/>
      <c r="LZU68" s="173"/>
      <c r="LZV68" s="173"/>
      <c r="LZW68" s="173"/>
      <c r="LZX68" s="173"/>
      <c r="LZY68" s="173"/>
      <c r="LZZ68" s="173"/>
      <c r="MAA68" s="173"/>
      <c r="MAB68" s="173"/>
      <c r="MAC68" s="173"/>
      <c r="MAD68" s="173"/>
      <c r="MAE68" s="173"/>
      <c r="MAF68" s="173"/>
      <c r="MAG68" s="173"/>
      <c r="MAH68" s="173"/>
      <c r="MAI68" s="173"/>
      <c r="MAJ68" s="173"/>
      <c r="MAK68" s="173"/>
      <c r="MAL68" s="173"/>
      <c r="MAM68" s="173"/>
      <c r="MAN68" s="173"/>
      <c r="MAO68" s="173"/>
      <c r="MAP68" s="173"/>
      <c r="MAQ68" s="173"/>
      <c r="MAR68" s="173"/>
      <c r="MAS68" s="173"/>
      <c r="MAT68" s="173"/>
      <c r="MAU68" s="173"/>
      <c r="MAV68" s="173"/>
      <c r="MAW68" s="173"/>
      <c r="MAX68" s="173"/>
      <c r="MAY68" s="173"/>
      <c r="MAZ68" s="173"/>
      <c r="MBA68" s="173"/>
      <c r="MBB68" s="173"/>
      <c r="MBC68" s="173"/>
      <c r="MBD68" s="173"/>
      <c r="MBE68" s="173"/>
      <c r="MBF68" s="173"/>
      <c r="MBG68" s="173"/>
      <c r="MBH68" s="173"/>
      <c r="MBI68" s="173"/>
      <c r="MBJ68" s="173"/>
      <c r="MBK68" s="173"/>
      <c r="MBL68" s="173"/>
      <c r="MBM68" s="173"/>
      <c r="MBN68" s="173"/>
      <c r="MBO68" s="173"/>
      <c r="MBP68" s="173"/>
      <c r="MBQ68" s="173"/>
      <c r="MBR68" s="173"/>
      <c r="MBS68" s="173"/>
      <c r="MBT68" s="173"/>
      <c r="MBU68" s="173"/>
      <c r="MBV68" s="173"/>
      <c r="MBW68" s="173"/>
      <c r="MBX68" s="173"/>
      <c r="MBY68" s="173"/>
      <c r="MBZ68" s="173"/>
      <c r="MCA68" s="173"/>
      <c r="MCB68" s="173"/>
      <c r="MCC68" s="173"/>
      <c r="MCD68" s="173"/>
      <c r="MCE68" s="173"/>
      <c r="MCF68" s="173"/>
      <c r="MCG68" s="173"/>
      <c r="MCH68" s="173"/>
      <c r="MCI68" s="173"/>
      <c r="MCJ68" s="173"/>
      <c r="MCK68" s="173"/>
      <c r="MCL68" s="173"/>
      <c r="MCM68" s="173"/>
      <c r="MCN68" s="173"/>
      <c r="MCO68" s="173"/>
      <c r="MCP68" s="173"/>
      <c r="MCQ68" s="173"/>
      <c r="MCR68" s="173"/>
      <c r="MCS68" s="173"/>
      <c r="MCT68" s="173"/>
      <c r="MCU68" s="173"/>
      <c r="MCV68" s="173"/>
      <c r="MCW68" s="173"/>
      <c r="MCX68" s="173"/>
      <c r="MCY68" s="173"/>
      <c r="MCZ68" s="173"/>
      <c r="MDA68" s="173"/>
      <c r="MDB68" s="173"/>
      <c r="MDC68" s="173"/>
      <c r="MDD68" s="173"/>
      <c r="MDE68" s="173"/>
      <c r="MDF68" s="173"/>
      <c r="MDG68" s="173"/>
      <c r="MDH68" s="173"/>
      <c r="MDI68" s="173"/>
      <c r="MDJ68" s="173"/>
      <c r="MDK68" s="173"/>
      <c r="MDL68" s="173"/>
      <c r="MDM68" s="173"/>
      <c r="MDN68" s="173"/>
      <c r="MDO68" s="173"/>
      <c r="MDP68" s="173"/>
      <c r="MDQ68" s="173"/>
      <c r="MDR68" s="173"/>
      <c r="MDS68" s="173"/>
      <c r="MDT68" s="173"/>
      <c r="MDU68" s="173"/>
      <c r="MDV68" s="173"/>
      <c r="MDW68" s="173"/>
      <c r="MDX68" s="173"/>
      <c r="MDY68" s="173"/>
      <c r="MDZ68" s="173"/>
      <c r="MEA68" s="173"/>
      <c r="MEB68" s="173"/>
      <c r="MEC68" s="173"/>
      <c r="MED68" s="173"/>
      <c r="MEE68" s="173"/>
      <c r="MEF68" s="173"/>
      <c r="MEG68" s="173"/>
      <c r="MEH68" s="173"/>
      <c r="MEI68" s="173"/>
      <c r="MEJ68" s="173"/>
      <c r="MEK68" s="173"/>
      <c r="MEL68" s="173"/>
      <c r="MEM68" s="173"/>
      <c r="MEN68" s="173"/>
      <c r="MEO68" s="173"/>
      <c r="MEP68" s="173"/>
      <c r="MEQ68" s="173"/>
      <c r="MER68" s="173"/>
      <c r="MES68" s="173"/>
      <c r="MET68" s="173"/>
      <c r="MEU68" s="173"/>
      <c r="MEV68" s="173"/>
      <c r="MEW68" s="173"/>
      <c r="MEX68" s="173"/>
      <c r="MEY68" s="173"/>
      <c r="MEZ68" s="173"/>
      <c r="MFA68" s="173"/>
      <c r="MFB68" s="173"/>
      <c r="MFC68" s="173"/>
      <c r="MFD68" s="173"/>
      <c r="MFE68" s="173"/>
      <c r="MFF68" s="173"/>
      <c r="MFG68" s="173"/>
      <c r="MFH68" s="173"/>
      <c r="MFI68" s="173"/>
      <c r="MFJ68" s="173"/>
      <c r="MFK68" s="173"/>
      <c r="MFL68" s="173"/>
      <c r="MFM68" s="173"/>
      <c r="MFN68" s="173"/>
      <c r="MFO68" s="173"/>
      <c r="MFP68" s="173"/>
      <c r="MFQ68" s="173"/>
      <c r="MFR68" s="173"/>
      <c r="MFS68" s="173"/>
      <c r="MFT68" s="173"/>
      <c r="MFU68" s="173"/>
      <c r="MFV68" s="173"/>
      <c r="MFW68" s="173"/>
      <c r="MFX68" s="173"/>
      <c r="MFY68" s="173"/>
      <c r="MFZ68" s="173"/>
      <c r="MGA68" s="173"/>
      <c r="MGB68" s="173"/>
      <c r="MGC68" s="173"/>
      <c r="MGD68" s="173"/>
      <c r="MGE68" s="173"/>
      <c r="MGF68" s="173"/>
      <c r="MGG68" s="173"/>
      <c r="MGH68" s="173"/>
      <c r="MGI68" s="173"/>
      <c r="MGJ68" s="173"/>
      <c r="MGK68" s="173"/>
      <c r="MGL68" s="173"/>
      <c r="MGM68" s="173"/>
      <c r="MGN68" s="173"/>
      <c r="MGO68" s="173"/>
      <c r="MGP68" s="173"/>
      <c r="MGQ68" s="173"/>
      <c r="MGR68" s="173"/>
      <c r="MGS68" s="173"/>
      <c r="MGT68" s="173"/>
      <c r="MGU68" s="173"/>
      <c r="MGV68" s="173"/>
      <c r="MGW68" s="173"/>
      <c r="MGX68" s="173"/>
      <c r="MGY68" s="173"/>
      <c r="MGZ68" s="173"/>
      <c r="MHA68" s="173"/>
      <c r="MHB68" s="173"/>
      <c r="MHC68" s="173"/>
      <c r="MHD68" s="173"/>
      <c r="MHE68" s="173"/>
      <c r="MHF68" s="173"/>
      <c r="MHG68" s="173"/>
      <c r="MHH68" s="173"/>
      <c r="MHI68" s="173"/>
      <c r="MHJ68" s="173"/>
      <c r="MHK68" s="173"/>
      <c r="MHL68" s="173"/>
      <c r="MHM68" s="173"/>
      <c r="MHN68" s="173"/>
      <c r="MHO68" s="173"/>
      <c r="MHP68" s="173"/>
      <c r="MHQ68" s="173"/>
      <c r="MHR68" s="173"/>
      <c r="MHS68" s="173"/>
      <c r="MHT68" s="173"/>
      <c r="MHU68" s="173"/>
      <c r="MHV68" s="173"/>
      <c r="MHW68" s="173"/>
      <c r="MHX68" s="173"/>
      <c r="MHY68" s="173"/>
      <c r="MHZ68" s="173"/>
      <c r="MIA68" s="173"/>
      <c r="MIB68" s="173"/>
      <c r="MIC68" s="173"/>
      <c r="MID68" s="173"/>
      <c r="MIE68" s="173"/>
      <c r="MIF68" s="173"/>
      <c r="MIG68" s="173"/>
      <c r="MIH68" s="173"/>
      <c r="MII68" s="173"/>
      <c r="MIJ68" s="173"/>
      <c r="MIK68" s="173"/>
      <c r="MIL68" s="173"/>
      <c r="MIM68" s="173"/>
      <c r="MIN68" s="173"/>
      <c r="MIO68" s="173"/>
      <c r="MIP68" s="173"/>
      <c r="MIQ68" s="173"/>
      <c r="MIR68" s="173"/>
      <c r="MIS68" s="173"/>
      <c r="MIT68" s="173"/>
      <c r="MIU68" s="173"/>
      <c r="MIV68" s="173"/>
      <c r="MIW68" s="173"/>
      <c r="MIX68" s="173"/>
      <c r="MIY68" s="173"/>
      <c r="MIZ68" s="173"/>
      <c r="MJA68" s="173"/>
      <c r="MJB68" s="173"/>
      <c r="MJC68" s="173"/>
      <c r="MJD68" s="173"/>
      <c r="MJE68" s="173"/>
      <c r="MJF68" s="173"/>
      <c r="MJG68" s="173"/>
      <c r="MJH68" s="173"/>
      <c r="MJI68" s="173"/>
      <c r="MJJ68" s="173"/>
      <c r="MJK68" s="173"/>
      <c r="MJL68" s="173"/>
      <c r="MJM68" s="173"/>
      <c r="MJN68" s="173"/>
      <c r="MJO68" s="173"/>
      <c r="MJP68" s="173"/>
      <c r="MJQ68" s="173"/>
      <c r="MJR68" s="173"/>
      <c r="MJS68" s="173"/>
      <c r="MJT68" s="173"/>
      <c r="MJU68" s="173"/>
      <c r="MJV68" s="173"/>
      <c r="MJW68" s="173"/>
      <c r="MJX68" s="173"/>
      <c r="MJY68" s="173"/>
      <c r="MJZ68" s="173"/>
      <c r="MKA68" s="173"/>
      <c r="MKB68" s="173"/>
      <c r="MKC68" s="173"/>
      <c r="MKD68" s="173"/>
      <c r="MKE68" s="173"/>
      <c r="MKF68" s="173"/>
      <c r="MKG68" s="173"/>
      <c r="MKH68" s="173"/>
      <c r="MKI68" s="173"/>
      <c r="MKJ68" s="173"/>
      <c r="MKK68" s="173"/>
      <c r="MKL68" s="173"/>
      <c r="MKM68" s="173"/>
      <c r="MKN68" s="173"/>
      <c r="MKO68" s="173"/>
      <c r="MKP68" s="173"/>
      <c r="MKQ68" s="173"/>
      <c r="MKR68" s="173"/>
      <c r="MKS68" s="173"/>
      <c r="MKT68" s="173"/>
      <c r="MKU68" s="173"/>
      <c r="MKV68" s="173"/>
      <c r="MKW68" s="173"/>
      <c r="MKX68" s="173"/>
      <c r="MKY68" s="173"/>
      <c r="MKZ68" s="173"/>
      <c r="MLA68" s="173"/>
      <c r="MLB68" s="173"/>
      <c r="MLC68" s="173"/>
      <c r="MLD68" s="173"/>
      <c r="MLE68" s="173"/>
      <c r="MLF68" s="173"/>
      <c r="MLG68" s="173"/>
      <c r="MLH68" s="173"/>
      <c r="MLI68" s="173"/>
      <c r="MLJ68" s="173"/>
      <c r="MLK68" s="173"/>
      <c r="MLL68" s="173"/>
      <c r="MLM68" s="173"/>
      <c r="MLN68" s="173"/>
      <c r="MLO68" s="173"/>
      <c r="MLP68" s="173"/>
      <c r="MLQ68" s="173"/>
      <c r="MLR68" s="173"/>
      <c r="MLS68" s="173"/>
      <c r="MLT68" s="173"/>
      <c r="MLU68" s="173"/>
      <c r="MLV68" s="173"/>
      <c r="MLW68" s="173"/>
      <c r="MLX68" s="173"/>
      <c r="MLY68" s="173"/>
      <c r="MLZ68" s="173"/>
      <c r="MMA68" s="173"/>
      <c r="MMB68" s="173"/>
      <c r="MMC68" s="173"/>
      <c r="MMD68" s="173"/>
      <c r="MME68" s="173"/>
      <c r="MMF68" s="173"/>
      <c r="MMG68" s="173"/>
      <c r="MMH68" s="173"/>
      <c r="MMI68" s="173"/>
      <c r="MMJ68" s="173"/>
      <c r="MMK68" s="173"/>
      <c r="MML68" s="173"/>
      <c r="MMM68" s="173"/>
      <c r="MMN68" s="173"/>
      <c r="MMO68" s="173"/>
      <c r="MMP68" s="173"/>
      <c r="MMQ68" s="173"/>
      <c r="MMR68" s="173"/>
      <c r="MMS68" s="173"/>
      <c r="MMT68" s="173"/>
      <c r="MMU68" s="173"/>
      <c r="MMV68" s="173"/>
      <c r="MMW68" s="173"/>
      <c r="MMX68" s="173"/>
      <c r="MMY68" s="173"/>
      <c r="MMZ68" s="173"/>
      <c r="MNA68" s="173"/>
      <c r="MNB68" s="173"/>
      <c r="MNC68" s="173"/>
      <c r="MND68" s="173"/>
      <c r="MNE68" s="173"/>
      <c r="MNF68" s="173"/>
      <c r="MNG68" s="173"/>
      <c r="MNH68" s="173"/>
      <c r="MNI68" s="173"/>
      <c r="MNJ68" s="173"/>
      <c r="MNK68" s="173"/>
      <c r="MNL68" s="173"/>
      <c r="MNM68" s="173"/>
      <c r="MNN68" s="173"/>
      <c r="MNO68" s="173"/>
      <c r="MNP68" s="173"/>
      <c r="MNQ68" s="173"/>
      <c r="MNR68" s="173"/>
      <c r="MNS68" s="173"/>
      <c r="MNT68" s="173"/>
      <c r="MNU68" s="173"/>
      <c r="MNV68" s="173"/>
      <c r="MNW68" s="173"/>
      <c r="MNX68" s="173"/>
      <c r="MNY68" s="173"/>
      <c r="MNZ68" s="173"/>
      <c r="MOA68" s="173"/>
      <c r="MOB68" s="173"/>
      <c r="MOC68" s="173"/>
      <c r="MOD68" s="173"/>
      <c r="MOE68" s="173"/>
      <c r="MOF68" s="173"/>
      <c r="MOG68" s="173"/>
      <c r="MOH68" s="173"/>
      <c r="MOI68" s="173"/>
      <c r="MOJ68" s="173"/>
      <c r="MOK68" s="173"/>
      <c r="MOL68" s="173"/>
      <c r="MOM68" s="173"/>
      <c r="MON68" s="173"/>
      <c r="MOO68" s="173"/>
      <c r="MOP68" s="173"/>
      <c r="MOQ68" s="173"/>
      <c r="MOR68" s="173"/>
      <c r="MOS68" s="173"/>
      <c r="MOT68" s="173"/>
      <c r="MOU68" s="173"/>
      <c r="MOV68" s="173"/>
      <c r="MOW68" s="173"/>
      <c r="MOX68" s="173"/>
      <c r="MOY68" s="173"/>
      <c r="MOZ68" s="173"/>
      <c r="MPA68" s="173"/>
      <c r="MPB68" s="173"/>
      <c r="MPC68" s="173"/>
      <c r="MPD68" s="173"/>
      <c r="MPE68" s="173"/>
      <c r="MPF68" s="173"/>
      <c r="MPG68" s="173"/>
      <c r="MPH68" s="173"/>
      <c r="MPI68" s="173"/>
      <c r="MPJ68" s="173"/>
      <c r="MPK68" s="173"/>
      <c r="MPL68" s="173"/>
      <c r="MPM68" s="173"/>
      <c r="MPN68" s="173"/>
      <c r="MPO68" s="173"/>
      <c r="MPP68" s="173"/>
      <c r="MPQ68" s="173"/>
      <c r="MPR68" s="173"/>
      <c r="MPS68" s="173"/>
      <c r="MPT68" s="173"/>
      <c r="MPU68" s="173"/>
      <c r="MPV68" s="173"/>
      <c r="MPW68" s="173"/>
      <c r="MPX68" s="173"/>
      <c r="MPY68" s="173"/>
      <c r="MPZ68" s="173"/>
      <c r="MQA68" s="173"/>
      <c r="MQB68" s="173"/>
      <c r="MQC68" s="173"/>
      <c r="MQD68" s="173"/>
      <c r="MQE68" s="173"/>
      <c r="MQF68" s="173"/>
      <c r="MQG68" s="173"/>
      <c r="MQH68" s="173"/>
      <c r="MQI68" s="173"/>
      <c r="MQJ68" s="173"/>
      <c r="MQK68" s="173"/>
      <c r="MQL68" s="173"/>
      <c r="MQM68" s="173"/>
      <c r="MQN68" s="173"/>
      <c r="MQO68" s="173"/>
      <c r="MQP68" s="173"/>
      <c r="MQQ68" s="173"/>
      <c r="MQR68" s="173"/>
      <c r="MQS68" s="173"/>
      <c r="MQT68" s="173"/>
      <c r="MQU68" s="173"/>
      <c r="MQV68" s="173"/>
      <c r="MQW68" s="173"/>
      <c r="MQX68" s="173"/>
      <c r="MQY68" s="173"/>
      <c r="MQZ68" s="173"/>
      <c r="MRA68" s="173"/>
      <c r="MRB68" s="173"/>
      <c r="MRC68" s="173"/>
      <c r="MRD68" s="173"/>
      <c r="MRE68" s="173"/>
      <c r="MRF68" s="173"/>
      <c r="MRG68" s="173"/>
      <c r="MRH68" s="173"/>
      <c r="MRI68" s="173"/>
      <c r="MRJ68" s="173"/>
      <c r="MRK68" s="173"/>
      <c r="MRL68" s="173"/>
      <c r="MRM68" s="173"/>
      <c r="MRN68" s="173"/>
      <c r="MRO68" s="173"/>
      <c r="MRP68" s="173"/>
      <c r="MRQ68" s="173"/>
      <c r="MRR68" s="173"/>
      <c r="MRS68" s="173"/>
      <c r="MRT68" s="173"/>
      <c r="MRU68" s="173"/>
      <c r="MRV68" s="173"/>
      <c r="MRW68" s="173"/>
      <c r="MRX68" s="173"/>
      <c r="MRY68" s="173"/>
      <c r="MRZ68" s="173"/>
      <c r="MSA68" s="173"/>
      <c r="MSB68" s="173"/>
      <c r="MSC68" s="173"/>
      <c r="MSD68" s="173"/>
      <c r="MSE68" s="173"/>
      <c r="MSF68" s="173"/>
      <c r="MSG68" s="173"/>
      <c r="MSH68" s="173"/>
      <c r="MSI68" s="173"/>
      <c r="MSJ68" s="173"/>
      <c r="MSK68" s="173"/>
      <c r="MSL68" s="173"/>
      <c r="MSM68" s="173"/>
      <c r="MSN68" s="173"/>
      <c r="MSO68" s="173"/>
      <c r="MSP68" s="173"/>
      <c r="MSQ68" s="173"/>
      <c r="MSR68" s="173"/>
      <c r="MSS68" s="173"/>
      <c r="MST68" s="173"/>
      <c r="MSU68" s="173"/>
      <c r="MSV68" s="173"/>
      <c r="MSW68" s="173"/>
      <c r="MSX68" s="173"/>
      <c r="MSY68" s="173"/>
      <c r="MSZ68" s="173"/>
      <c r="MTA68" s="173"/>
      <c r="MTB68" s="173"/>
      <c r="MTC68" s="173"/>
      <c r="MTD68" s="173"/>
      <c r="MTE68" s="173"/>
      <c r="MTF68" s="173"/>
      <c r="MTG68" s="173"/>
      <c r="MTH68" s="173"/>
      <c r="MTI68" s="173"/>
      <c r="MTJ68" s="173"/>
      <c r="MTK68" s="173"/>
      <c r="MTL68" s="173"/>
      <c r="MTM68" s="173"/>
      <c r="MTN68" s="173"/>
      <c r="MTO68" s="173"/>
      <c r="MTP68" s="173"/>
      <c r="MTQ68" s="173"/>
      <c r="MTR68" s="173"/>
      <c r="MTS68" s="173"/>
      <c r="MTT68" s="173"/>
      <c r="MTU68" s="173"/>
      <c r="MTV68" s="173"/>
      <c r="MTW68" s="173"/>
      <c r="MTX68" s="173"/>
      <c r="MTY68" s="173"/>
      <c r="MTZ68" s="173"/>
      <c r="MUA68" s="173"/>
      <c r="MUB68" s="173"/>
      <c r="MUC68" s="173"/>
      <c r="MUD68" s="173"/>
      <c r="MUE68" s="173"/>
      <c r="MUF68" s="173"/>
      <c r="MUG68" s="173"/>
      <c r="MUH68" s="173"/>
      <c r="MUI68" s="173"/>
      <c r="MUJ68" s="173"/>
      <c r="MUK68" s="173"/>
      <c r="MUL68" s="173"/>
      <c r="MUM68" s="173"/>
      <c r="MUN68" s="173"/>
      <c r="MUO68" s="173"/>
      <c r="MUP68" s="173"/>
      <c r="MUQ68" s="173"/>
      <c r="MUR68" s="173"/>
      <c r="MUS68" s="173"/>
      <c r="MUT68" s="173"/>
      <c r="MUU68" s="173"/>
      <c r="MUV68" s="173"/>
      <c r="MUW68" s="173"/>
      <c r="MUX68" s="173"/>
      <c r="MUY68" s="173"/>
      <c r="MUZ68" s="173"/>
      <c r="MVA68" s="173"/>
      <c r="MVB68" s="173"/>
      <c r="MVC68" s="173"/>
      <c r="MVD68" s="173"/>
      <c r="MVE68" s="173"/>
      <c r="MVF68" s="173"/>
      <c r="MVG68" s="173"/>
      <c r="MVH68" s="173"/>
      <c r="MVI68" s="173"/>
      <c r="MVJ68" s="173"/>
      <c r="MVK68" s="173"/>
      <c r="MVL68" s="173"/>
      <c r="MVM68" s="173"/>
      <c r="MVN68" s="173"/>
      <c r="MVO68" s="173"/>
      <c r="MVP68" s="173"/>
      <c r="MVQ68" s="173"/>
      <c r="MVR68" s="173"/>
      <c r="MVS68" s="173"/>
      <c r="MVT68" s="173"/>
      <c r="MVU68" s="173"/>
      <c r="MVV68" s="173"/>
      <c r="MVW68" s="173"/>
      <c r="MVX68" s="173"/>
      <c r="MVY68" s="173"/>
      <c r="MVZ68" s="173"/>
      <c r="MWA68" s="173"/>
      <c r="MWB68" s="173"/>
      <c r="MWC68" s="173"/>
      <c r="MWD68" s="173"/>
      <c r="MWE68" s="173"/>
      <c r="MWF68" s="173"/>
      <c r="MWG68" s="173"/>
      <c r="MWH68" s="173"/>
      <c r="MWI68" s="173"/>
      <c r="MWJ68" s="173"/>
      <c r="MWK68" s="173"/>
      <c r="MWL68" s="173"/>
      <c r="MWM68" s="173"/>
      <c r="MWN68" s="173"/>
      <c r="MWO68" s="173"/>
      <c r="MWP68" s="173"/>
      <c r="MWQ68" s="173"/>
      <c r="MWR68" s="173"/>
      <c r="MWS68" s="173"/>
      <c r="MWT68" s="173"/>
      <c r="MWU68" s="173"/>
      <c r="MWV68" s="173"/>
      <c r="MWW68" s="173"/>
      <c r="MWX68" s="173"/>
      <c r="MWY68" s="173"/>
      <c r="MWZ68" s="173"/>
      <c r="MXA68" s="173"/>
      <c r="MXB68" s="173"/>
      <c r="MXC68" s="173"/>
      <c r="MXD68" s="173"/>
      <c r="MXE68" s="173"/>
      <c r="MXF68" s="173"/>
      <c r="MXG68" s="173"/>
      <c r="MXH68" s="173"/>
      <c r="MXI68" s="173"/>
      <c r="MXJ68" s="173"/>
      <c r="MXK68" s="173"/>
      <c r="MXL68" s="173"/>
      <c r="MXM68" s="173"/>
      <c r="MXN68" s="173"/>
      <c r="MXO68" s="173"/>
      <c r="MXP68" s="173"/>
      <c r="MXQ68" s="173"/>
      <c r="MXR68" s="173"/>
      <c r="MXS68" s="173"/>
      <c r="MXT68" s="173"/>
      <c r="MXU68" s="173"/>
      <c r="MXV68" s="173"/>
      <c r="MXW68" s="173"/>
      <c r="MXX68" s="173"/>
      <c r="MXY68" s="173"/>
      <c r="MXZ68" s="173"/>
      <c r="MYA68" s="173"/>
      <c r="MYB68" s="173"/>
      <c r="MYC68" s="173"/>
      <c r="MYD68" s="173"/>
      <c r="MYE68" s="173"/>
      <c r="MYF68" s="173"/>
      <c r="MYG68" s="173"/>
      <c r="MYH68" s="173"/>
      <c r="MYI68" s="173"/>
      <c r="MYJ68" s="173"/>
      <c r="MYK68" s="173"/>
      <c r="MYL68" s="173"/>
      <c r="MYM68" s="173"/>
      <c r="MYN68" s="173"/>
      <c r="MYO68" s="173"/>
      <c r="MYP68" s="173"/>
      <c r="MYQ68" s="173"/>
      <c r="MYR68" s="173"/>
      <c r="MYS68" s="173"/>
      <c r="MYT68" s="173"/>
      <c r="MYU68" s="173"/>
      <c r="MYV68" s="173"/>
      <c r="MYW68" s="173"/>
      <c r="MYX68" s="173"/>
      <c r="MYY68" s="173"/>
      <c r="MYZ68" s="173"/>
      <c r="MZA68" s="173"/>
      <c r="MZB68" s="173"/>
      <c r="MZC68" s="173"/>
      <c r="MZD68" s="173"/>
      <c r="MZE68" s="173"/>
      <c r="MZF68" s="173"/>
      <c r="MZG68" s="173"/>
      <c r="MZH68" s="173"/>
      <c r="MZI68" s="173"/>
      <c r="MZJ68" s="173"/>
      <c r="MZK68" s="173"/>
      <c r="MZL68" s="173"/>
      <c r="MZM68" s="173"/>
      <c r="MZN68" s="173"/>
      <c r="MZO68" s="173"/>
      <c r="MZP68" s="173"/>
      <c r="MZQ68" s="173"/>
      <c r="MZR68" s="173"/>
      <c r="MZS68" s="173"/>
      <c r="MZT68" s="173"/>
      <c r="MZU68" s="173"/>
      <c r="MZV68" s="173"/>
      <c r="MZW68" s="173"/>
      <c r="MZX68" s="173"/>
      <c r="MZY68" s="173"/>
      <c r="MZZ68" s="173"/>
      <c r="NAA68" s="173"/>
      <c r="NAB68" s="173"/>
      <c r="NAC68" s="173"/>
      <c r="NAD68" s="173"/>
      <c r="NAE68" s="173"/>
      <c r="NAF68" s="173"/>
      <c r="NAG68" s="173"/>
      <c r="NAH68" s="173"/>
      <c r="NAI68" s="173"/>
      <c r="NAJ68" s="173"/>
      <c r="NAK68" s="173"/>
      <c r="NAL68" s="173"/>
      <c r="NAM68" s="173"/>
      <c r="NAN68" s="173"/>
      <c r="NAO68" s="173"/>
      <c r="NAP68" s="173"/>
      <c r="NAQ68" s="173"/>
      <c r="NAR68" s="173"/>
      <c r="NAS68" s="173"/>
      <c r="NAT68" s="173"/>
      <c r="NAU68" s="173"/>
      <c r="NAV68" s="173"/>
      <c r="NAW68" s="173"/>
      <c r="NAX68" s="173"/>
      <c r="NAY68" s="173"/>
      <c r="NAZ68" s="173"/>
      <c r="NBA68" s="173"/>
      <c r="NBB68" s="173"/>
      <c r="NBC68" s="173"/>
      <c r="NBD68" s="173"/>
      <c r="NBE68" s="173"/>
      <c r="NBF68" s="173"/>
      <c r="NBG68" s="173"/>
      <c r="NBH68" s="173"/>
      <c r="NBI68" s="173"/>
      <c r="NBJ68" s="173"/>
      <c r="NBK68" s="173"/>
      <c r="NBL68" s="173"/>
      <c r="NBM68" s="173"/>
      <c r="NBN68" s="173"/>
      <c r="NBO68" s="173"/>
      <c r="NBP68" s="173"/>
      <c r="NBQ68" s="173"/>
      <c r="NBR68" s="173"/>
      <c r="NBS68" s="173"/>
      <c r="NBT68" s="173"/>
      <c r="NBU68" s="173"/>
      <c r="NBV68" s="173"/>
      <c r="NBW68" s="173"/>
      <c r="NBX68" s="173"/>
      <c r="NBY68" s="173"/>
      <c r="NBZ68" s="173"/>
      <c r="NCA68" s="173"/>
      <c r="NCB68" s="173"/>
      <c r="NCC68" s="173"/>
      <c r="NCD68" s="173"/>
      <c r="NCE68" s="173"/>
      <c r="NCF68" s="173"/>
      <c r="NCG68" s="173"/>
      <c r="NCH68" s="173"/>
      <c r="NCI68" s="173"/>
      <c r="NCJ68" s="173"/>
      <c r="NCK68" s="173"/>
      <c r="NCL68" s="173"/>
      <c r="NCM68" s="173"/>
      <c r="NCN68" s="173"/>
      <c r="NCO68" s="173"/>
      <c r="NCP68" s="173"/>
      <c r="NCQ68" s="173"/>
      <c r="NCR68" s="173"/>
      <c r="NCS68" s="173"/>
      <c r="NCT68" s="173"/>
      <c r="NCU68" s="173"/>
      <c r="NCV68" s="173"/>
      <c r="NCW68" s="173"/>
      <c r="NCX68" s="173"/>
      <c r="NCY68" s="173"/>
      <c r="NCZ68" s="173"/>
      <c r="NDA68" s="173"/>
      <c r="NDB68" s="173"/>
      <c r="NDC68" s="173"/>
      <c r="NDD68" s="173"/>
      <c r="NDE68" s="173"/>
      <c r="NDF68" s="173"/>
      <c r="NDG68" s="173"/>
      <c r="NDH68" s="173"/>
      <c r="NDI68" s="173"/>
      <c r="NDJ68" s="173"/>
      <c r="NDK68" s="173"/>
      <c r="NDL68" s="173"/>
      <c r="NDM68" s="173"/>
      <c r="NDN68" s="173"/>
      <c r="NDO68" s="173"/>
      <c r="NDP68" s="173"/>
      <c r="NDQ68" s="173"/>
      <c r="NDR68" s="173"/>
      <c r="NDS68" s="173"/>
      <c r="NDT68" s="173"/>
      <c r="NDU68" s="173"/>
      <c r="NDV68" s="173"/>
      <c r="NDW68" s="173"/>
      <c r="NDX68" s="173"/>
      <c r="NDY68" s="173"/>
      <c r="NDZ68" s="173"/>
      <c r="NEA68" s="173"/>
      <c r="NEB68" s="173"/>
      <c r="NEC68" s="173"/>
      <c r="NED68" s="173"/>
      <c r="NEE68" s="173"/>
      <c r="NEF68" s="173"/>
      <c r="NEG68" s="173"/>
      <c r="NEH68" s="173"/>
      <c r="NEI68" s="173"/>
      <c r="NEJ68" s="173"/>
      <c r="NEK68" s="173"/>
      <c r="NEL68" s="173"/>
      <c r="NEM68" s="173"/>
      <c r="NEN68" s="173"/>
      <c r="NEO68" s="173"/>
      <c r="NEP68" s="173"/>
      <c r="NEQ68" s="173"/>
      <c r="NER68" s="173"/>
      <c r="NES68" s="173"/>
      <c r="NET68" s="173"/>
      <c r="NEU68" s="173"/>
      <c r="NEV68" s="173"/>
      <c r="NEW68" s="173"/>
      <c r="NEX68" s="173"/>
      <c r="NEY68" s="173"/>
      <c r="NEZ68" s="173"/>
      <c r="NFA68" s="173"/>
      <c r="NFB68" s="173"/>
      <c r="NFC68" s="173"/>
      <c r="NFD68" s="173"/>
      <c r="NFE68" s="173"/>
      <c r="NFF68" s="173"/>
      <c r="NFG68" s="173"/>
      <c r="NFH68" s="173"/>
      <c r="NFI68" s="173"/>
      <c r="NFJ68" s="173"/>
      <c r="NFK68" s="173"/>
      <c r="NFL68" s="173"/>
      <c r="NFM68" s="173"/>
      <c r="NFN68" s="173"/>
      <c r="NFO68" s="173"/>
      <c r="NFP68" s="173"/>
      <c r="NFQ68" s="173"/>
      <c r="NFR68" s="173"/>
      <c r="NFS68" s="173"/>
      <c r="NFT68" s="173"/>
      <c r="NFU68" s="173"/>
      <c r="NFV68" s="173"/>
      <c r="NFW68" s="173"/>
      <c r="NFX68" s="173"/>
      <c r="NFY68" s="173"/>
      <c r="NFZ68" s="173"/>
      <c r="NGA68" s="173"/>
      <c r="NGB68" s="173"/>
      <c r="NGC68" s="173"/>
      <c r="NGD68" s="173"/>
      <c r="NGE68" s="173"/>
      <c r="NGF68" s="173"/>
      <c r="NGG68" s="173"/>
      <c r="NGH68" s="173"/>
      <c r="NGI68" s="173"/>
      <c r="NGJ68" s="173"/>
      <c r="NGK68" s="173"/>
      <c r="NGL68" s="173"/>
      <c r="NGM68" s="173"/>
      <c r="NGN68" s="173"/>
      <c r="NGO68" s="173"/>
      <c r="NGP68" s="173"/>
      <c r="NGQ68" s="173"/>
      <c r="NGR68" s="173"/>
      <c r="NGS68" s="173"/>
      <c r="NGT68" s="173"/>
      <c r="NGU68" s="173"/>
      <c r="NGV68" s="173"/>
      <c r="NGW68" s="173"/>
      <c r="NGX68" s="173"/>
      <c r="NGY68" s="173"/>
      <c r="NGZ68" s="173"/>
      <c r="NHA68" s="173"/>
      <c r="NHB68" s="173"/>
      <c r="NHC68" s="173"/>
      <c r="NHD68" s="173"/>
      <c r="NHE68" s="173"/>
      <c r="NHF68" s="173"/>
      <c r="NHG68" s="173"/>
      <c r="NHH68" s="173"/>
      <c r="NHI68" s="173"/>
      <c r="NHJ68" s="173"/>
      <c r="NHK68" s="173"/>
      <c r="NHL68" s="173"/>
      <c r="NHM68" s="173"/>
      <c r="NHN68" s="173"/>
      <c r="NHO68" s="173"/>
      <c r="NHP68" s="173"/>
      <c r="NHQ68" s="173"/>
      <c r="NHR68" s="173"/>
      <c r="NHS68" s="173"/>
      <c r="NHT68" s="173"/>
      <c r="NHU68" s="173"/>
      <c r="NHV68" s="173"/>
      <c r="NHW68" s="173"/>
      <c r="NHX68" s="173"/>
      <c r="NHY68" s="173"/>
      <c r="NHZ68" s="173"/>
      <c r="NIA68" s="173"/>
      <c r="NIB68" s="173"/>
      <c r="NIC68" s="173"/>
      <c r="NID68" s="173"/>
      <c r="NIE68" s="173"/>
      <c r="NIF68" s="173"/>
      <c r="NIG68" s="173"/>
      <c r="NIH68" s="173"/>
      <c r="NII68" s="173"/>
      <c r="NIJ68" s="173"/>
      <c r="NIK68" s="173"/>
      <c r="NIL68" s="173"/>
      <c r="NIM68" s="173"/>
      <c r="NIN68" s="173"/>
      <c r="NIO68" s="173"/>
      <c r="NIP68" s="173"/>
      <c r="NIQ68" s="173"/>
      <c r="NIR68" s="173"/>
      <c r="NIS68" s="173"/>
      <c r="NIT68" s="173"/>
      <c r="NIU68" s="173"/>
      <c r="NIV68" s="173"/>
      <c r="NIW68" s="173"/>
      <c r="NIX68" s="173"/>
      <c r="NIY68" s="173"/>
      <c r="NIZ68" s="173"/>
      <c r="NJA68" s="173"/>
      <c r="NJB68" s="173"/>
      <c r="NJC68" s="173"/>
      <c r="NJD68" s="173"/>
      <c r="NJE68" s="173"/>
      <c r="NJF68" s="173"/>
      <c r="NJG68" s="173"/>
      <c r="NJH68" s="173"/>
      <c r="NJI68" s="173"/>
      <c r="NJJ68" s="173"/>
      <c r="NJK68" s="173"/>
      <c r="NJL68" s="173"/>
      <c r="NJM68" s="173"/>
      <c r="NJN68" s="173"/>
      <c r="NJO68" s="173"/>
      <c r="NJP68" s="173"/>
      <c r="NJQ68" s="173"/>
      <c r="NJR68" s="173"/>
      <c r="NJS68" s="173"/>
      <c r="NJT68" s="173"/>
      <c r="NJU68" s="173"/>
      <c r="NJV68" s="173"/>
      <c r="NJW68" s="173"/>
      <c r="NJX68" s="173"/>
      <c r="NJY68" s="173"/>
      <c r="NJZ68" s="173"/>
      <c r="NKA68" s="173"/>
      <c r="NKB68" s="173"/>
      <c r="NKC68" s="173"/>
      <c r="NKD68" s="173"/>
      <c r="NKE68" s="173"/>
      <c r="NKF68" s="173"/>
      <c r="NKG68" s="173"/>
      <c r="NKH68" s="173"/>
      <c r="NKI68" s="173"/>
      <c r="NKJ68" s="173"/>
      <c r="NKK68" s="173"/>
      <c r="NKL68" s="173"/>
      <c r="NKM68" s="173"/>
      <c r="NKN68" s="173"/>
      <c r="NKO68" s="173"/>
      <c r="NKP68" s="173"/>
      <c r="NKQ68" s="173"/>
      <c r="NKR68" s="173"/>
      <c r="NKS68" s="173"/>
      <c r="NKT68" s="173"/>
      <c r="NKU68" s="173"/>
      <c r="NKV68" s="173"/>
      <c r="NKW68" s="173"/>
      <c r="NKX68" s="173"/>
      <c r="NKY68" s="173"/>
      <c r="NKZ68" s="173"/>
      <c r="NLA68" s="173"/>
      <c r="NLB68" s="173"/>
      <c r="NLC68" s="173"/>
      <c r="NLD68" s="173"/>
      <c r="NLE68" s="173"/>
      <c r="NLF68" s="173"/>
      <c r="NLG68" s="173"/>
      <c r="NLH68" s="173"/>
      <c r="NLI68" s="173"/>
      <c r="NLJ68" s="173"/>
      <c r="NLK68" s="173"/>
      <c r="NLL68" s="173"/>
      <c r="NLM68" s="173"/>
      <c r="NLN68" s="173"/>
      <c r="NLO68" s="173"/>
      <c r="NLP68" s="173"/>
      <c r="NLQ68" s="173"/>
      <c r="NLR68" s="173"/>
      <c r="NLS68" s="173"/>
      <c r="NLT68" s="173"/>
      <c r="NLU68" s="173"/>
      <c r="NLV68" s="173"/>
      <c r="NLW68" s="173"/>
      <c r="NLX68" s="173"/>
      <c r="NLY68" s="173"/>
      <c r="NLZ68" s="173"/>
      <c r="NMA68" s="173"/>
      <c r="NMB68" s="173"/>
      <c r="NMC68" s="173"/>
      <c r="NMD68" s="173"/>
      <c r="NME68" s="173"/>
      <c r="NMF68" s="173"/>
      <c r="NMG68" s="173"/>
      <c r="NMH68" s="173"/>
      <c r="NMI68" s="173"/>
      <c r="NMJ68" s="173"/>
      <c r="NMK68" s="173"/>
      <c r="NML68" s="173"/>
      <c r="NMM68" s="173"/>
      <c r="NMN68" s="173"/>
      <c r="NMO68" s="173"/>
      <c r="NMP68" s="173"/>
      <c r="NMQ68" s="173"/>
      <c r="NMR68" s="173"/>
      <c r="NMS68" s="173"/>
      <c r="NMT68" s="173"/>
      <c r="NMU68" s="173"/>
      <c r="NMV68" s="173"/>
      <c r="NMW68" s="173"/>
      <c r="NMX68" s="173"/>
      <c r="NMY68" s="173"/>
      <c r="NMZ68" s="173"/>
      <c r="NNA68" s="173"/>
      <c r="NNB68" s="173"/>
      <c r="NNC68" s="173"/>
      <c r="NND68" s="173"/>
      <c r="NNE68" s="173"/>
      <c r="NNF68" s="173"/>
      <c r="NNG68" s="173"/>
      <c r="NNH68" s="173"/>
      <c r="NNI68" s="173"/>
      <c r="NNJ68" s="173"/>
      <c r="NNK68" s="173"/>
      <c r="NNL68" s="173"/>
      <c r="NNM68" s="173"/>
      <c r="NNN68" s="173"/>
      <c r="NNO68" s="173"/>
      <c r="NNP68" s="173"/>
      <c r="NNQ68" s="173"/>
      <c r="NNR68" s="173"/>
      <c r="NNS68" s="173"/>
      <c r="NNT68" s="173"/>
      <c r="NNU68" s="173"/>
      <c r="NNV68" s="173"/>
      <c r="NNW68" s="173"/>
      <c r="NNX68" s="173"/>
      <c r="NNY68" s="173"/>
      <c r="NNZ68" s="173"/>
      <c r="NOA68" s="173"/>
      <c r="NOB68" s="173"/>
      <c r="NOC68" s="173"/>
      <c r="NOD68" s="173"/>
      <c r="NOE68" s="173"/>
      <c r="NOF68" s="173"/>
      <c r="NOG68" s="173"/>
      <c r="NOH68" s="173"/>
      <c r="NOI68" s="173"/>
      <c r="NOJ68" s="173"/>
      <c r="NOK68" s="173"/>
      <c r="NOL68" s="173"/>
      <c r="NOM68" s="173"/>
      <c r="NON68" s="173"/>
      <c r="NOO68" s="173"/>
      <c r="NOP68" s="173"/>
      <c r="NOQ68" s="173"/>
      <c r="NOR68" s="173"/>
      <c r="NOS68" s="173"/>
      <c r="NOT68" s="173"/>
      <c r="NOU68" s="173"/>
      <c r="NOV68" s="173"/>
      <c r="NOW68" s="173"/>
      <c r="NOX68" s="173"/>
      <c r="NOY68" s="173"/>
      <c r="NOZ68" s="173"/>
      <c r="NPA68" s="173"/>
      <c r="NPB68" s="173"/>
      <c r="NPC68" s="173"/>
      <c r="NPD68" s="173"/>
      <c r="NPE68" s="173"/>
      <c r="NPF68" s="173"/>
      <c r="NPG68" s="173"/>
      <c r="NPH68" s="173"/>
      <c r="NPI68" s="173"/>
      <c r="NPJ68" s="173"/>
      <c r="NPK68" s="173"/>
      <c r="NPL68" s="173"/>
      <c r="NPM68" s="173"/>
      <c r="NPN68" s="173"/>
      <c r="NPO68" s="173"/>
      <c r="NPP68" s="173"/>
      <c r="NPQ68" s="173"/>
      <c r="NPR68" s="173"/>
      <c r="NPS68" s="173"/>
      <c r="NPT68" s="173"/>
      <c r="NPU68" s="173"/>
      <c r="NPV68" s="173"/>
      <c r="NPW68" s="173"/>
      <c r="NPX68" s="173"/>
      <c r="NPY68" s="173"/>
      <c r="NPZ68" s="173"/>
      <c r="NQA68" s="173"/>
      <c r="NQB68" s="173"/>
      <c r="NQC68" s="173"/>
      <c r="NQD68" s="173"/>
      <c r="NQE68" s="173"/>
      <c r="NQF68" s="173"/>
      <c r="NQG68" s="173"/>
      <c r="NQH68" s="173"/>
      <c r="NQI68" s="173"/>
      <c r="NQJ68" s="173"/>
      <c r="NQK68" s="173"/>
      <c r="NQL68" s="173"/>
      <c r="NQM68" s="173"/>
      <c r="NQN68" s="173"/>
      <c r="NQO68" s="173"/>
      <c r="NQP68" s="173"/>
      <c r="NQQ68" s="173"/>
      <c r="NQR68" s="173"/>
      <c r="NQS68" s="173"/>
      <c r="NQT68" s="173"/>
      <c r="NQU68" s="173"/>
      <c r="NQV68" s="173"/>
      <c r="NQW68" s="173"/>
      <c r="NQX68" s="173"/>
      <c r="NQY68" s="173"/>
      <c r="NQZ68" s="173"/>
      <c r="NRA68" s="173"/>
      <c r="NRB68" s="173"/>
      <c r="NRC68" s="173"/>
      <c r="NRD68" s="173"/>
      <c r="NRE68" s="173"/>
      <c r="NRF68" s="173"/>
      <c r="NRG68" s="173"/>
      <c r="NRH68" s="173"/>
      <c r="NRI68" s="173"/>
      <c r="NRJ68" s="173"/>
      <c r="NRK68" s="173"/>
      <c r="NRL68" s="173"/>
      <c r="NRM68" s="173"/>
      <c r="NRN68" s="173"/>
      <c r="NRO68" s="173"/>
      <c r="NRP68" s="173"/>
      <c r="NRQ68" s="173"/>
      <c r="NRR68" s="173"/>
      <c r="NRS68" s="173"/>
      <c r="NRT68" s="173"/>
      <c r="NRU68" s="173"/>
      <c r="NRV68" s="173"/>
      <c r="NRW68" s="173"/>
      <c r="NRX68" s="173"/>
      <c r="NRY68" s="173"/>
      <c r="NRZ68" s="173"/>
      <c r="NSA68" s="173"/>
      <c r="NSB68" s="173"/>
      <c r="NSC68" s="173"/>
      <c r="NSD68" s="173"/>
      <c r="NSE68" s="173"/>
      <c r="NSF68" s="173"/>
      <c r="NSG68" s="173"/>
      <c r="NSH68" s="173"/>
      <c r="NSI68" s="173"/>
      <c r="NSJ68" s="173"/>
      <c r="NSK68" s="173"/>
      <c r="NSL68" s="173"/>
      <c r="NSM68" s="173"/>
      <c r="NSN68" s="173"/>
      <c r="NSO68" s="173"/>
      <c r="NSP68" s="173"/>
      <c r="NSQ68" s="173"/>
      <c r="NSR68" s="173"/>
      <c r="NSS68" s="173"/>
      <c r="NST68" s="173"/>
      <c r="NSU68" s="173"/>
      <c r="NSV68" s="173"/>
      <c r="NSW68" s="173"/>
      <c r="NSX68" s="173"/>
      <c r="NSY68" s="173"/>
      <c r="NSZ68" s="173"/>
      <c r="NTA68" s="173"/>
      <c r="NTB68" s="173"/>
      <c r="NTC68" s="173"/>
      <c r="NTD68" s="173"/>
      <c r="NTE68" s="173"/>
      <c r="NTF68" s="173"/>
      <c r="NTG68" s="173"/>
      <c r="NTH68" s="173"/>
      <c r="NTI68" s="173"/>
      <c r="NTJ68" s="173"/>
      <c r="NTK68" s="173"/>
      <c r="NTL68" s="173"/>
      <c r="NTM68" s="173"/>
      <c r="NTN68" s="173"/>
      <c r="NTO68" s="173"/>
      <c r="NTP68" s="173"/>
      <c r="NTQ68" s="173"/>
      <c r="NTR68" s="173"/>
      <c r="NTS68" s="173"/>
      <c r="NTT68" s="173"/>
      <c r="NTU68" s="173"/>
      <c r="NTV68" s="173"/>
      <c r="NTW68" s="173"/>
      <c r="NTX68" s="173"/>
      <c r="NTY68" s="173"/>
      <c r="NTZ68" s="173"/>
      <c r="NUA68" s="173"/>
      <c r="NUB68" s="173"/>
      <c r="NUC68" s="173"/>
      <c r="NUD68" s="173"/>
      <c r="NUE68" s="173"/>
      <c r="NUF68" s="173"/>
      <c r="NUG68" s="173"/>
      <c r="NUH68" s="173"/>
      <c r="NUI68" s="173"/>
      <c r="NUJ68" s="173"/>
      <c r="NUK68" s="173"/>
      <c r="NUL68" s="173"/>
      <c r="NUM68" s="173"/>
      <c r="NUN68" s="173"/>
      <c r="NUO68" s="173"/>
      <c r="NUP68" s="173"/>
      <c r="NUQ68" s="173"/>
      <c r="NUR68" s="173"/>
      <c r="NUS68" s="173"/>
      <c r="NUT68" s="173"/>
      <c r="NUU68" s="173"/>
      <c r="NUV68" s="173"/>
      <c r="NUW68" s="173"/>
      <c r="NUX68" s="173"/>
      <c r="NUY68" s="173"/>
      <c r="NUZ68" s="173"/>
      <c r="NVA68" s="173"/>
      <c r="NVB68" s="173"/>
      <c r="NVC68" s="173"/>
      <c r="NVD68" s="173"/>
      <c r="NVE68" s="173"/>
      <c r="NVF68" s="173"/>
      <c r="NVG68" s="173"/>
      <c r="NVH68" s="173"/>
      <c r="NVI68" s="173"/>
      <c r="NVJ68" s="173"/>
      <c r="NVK68" s="173"/>
      <c r="NVL68" s="173"/>
      <c r="NVM68" s="173"/>
      <c r="NVN68" s="173"/>
      <c r="NVO68" s="173"/>
      <c r="NVP68" s="173"/>
      <c r="NVQ68" s="173"/>
      <c r="NVR68" s="173"/>
      <c r="NVS68" s="173"/>
      <c r="NVT68" s="173"/>
      <c r="NVU68" s="173"/>
      <c r="NVV68" s="173"/>
      <c r="NVW68" s="173"/>
      <c r="NVX68" s="173"/>
      <c r="NVY68" s="173"/>
      <c r="NVZ68" s="173"/>
      <c r="NWA68" s="173"/>
      <c r="NWB68" s="173"/>
      <c r="NWC68" s="173"/>
      <c r="NWD68" s="173"/>
      <c r="NWE68" s="173"/>
      <c r="NWF68" s="173"/>
      <c r="NWG68" s="173"/>
      <c r="NWH68" s="173"/>
      <c r="NWI68" s="173"/>
      <c r="NWJ68" s="173"/>
      <c r="NWK68" s="173"/>
      <c r="NWL68" s="173"/>
      <c r="NWM68" s="173"/>
      <c r="NWN68" s="173"/>
      <c r="NWO68" s="173"/>
      <c r="NWP68" s="173"/>
      <c r="NWQ68" s="173"/>
      <c r="NWR68" s="173"/>
      <c r="NWS68" s="173"/>
      <c r="NWT68" s="173"/>
      <c r="NWU68" s="173"/>
      <c r="NWV68" s="173"/>
      <c r="NWW68" s="173"/>
      <c r="NWX68" s="173"/>
      <c r="NWY68" s="173"/>
      <c r="NWZ68" s="173"/>
      <c r="NXA68" s="173"/>
      <c r="NXB68" s="173"/>
      <c r="NXC68" s="173"/>
      <c r="NXD68" s="173"/>
      <c r="NXE68" s="173"/>
      <c r="NXF68" s="173"/>
      <c r="NXG68" s="173"/>
      <c r="NXH68" s="173"/>
      <c r="NXI68" s="173"/>
      <c r="NXJ68" s="173"/>
      <c r="NXK68" s="173"/>
      <c r="NXL68" s="173"/>
      <c r="NXM68" s="173"/>
      <c r="NXN68" s="173"/>
      <c r="NXO68" s="173"/>
      <c r="NXP68" s="173"/>
      <c r="NXQ68" s="173"/>
      <c r="NXR68" s="173"/>
      <c r="NXS68" s="173"/>
      <c r="NXT68" s="173"/>
      <c r="NXU68" s="173"/>
      <c r="NXV68" s="173"/>
      <c r="NXW68" s="173"/>
      <c r="NXX68" s="173"/>
      <c r="NXY68" s="173"/>
      <c r="NXZ68" s="173"/>
      <c r="NYA68" s="173"/>
      <c r="NYB68" s="173"/>
      <c r="NYC68" s="173"/>
      <c r="NYD68" s="173"/>
      <c r="NYE68" s="173"/>
      <c r="NYF68" s="173"/>
      <c r="NYG68" s="173"/>
      <c r="NYH68" s="173"/>
      <c r="NYI68" s="173"/>
      <c r="NYJ68" s="173"/>
      <c r="NYK68" s="173"/>
      <c r="NYL68" s="173"/>
      <c r="NYM68" s="173"/>
      <c r="NYN68" s="173"/>
      <c r="NYO68" s="173"/>
      <c r="NYP68" s="173"/>
      <c r="NYQ68" s="173"/>
      <c r="NYR68" s="173"/>
      <c r="NYS68" s="173"/>
      <c r="NYT68" s="173"/>
      <c r="NYU68" s="173"/>
      <c r="NYV68" s="173"/>
      <c r="NYW68" s="173"/>
      <c r="NYX68" s="173"/>
      <c r="NYY68" s="173"/>
      <c r="NYZ68" s="173"/>
      <c r="NZA68" s="173"/>
      <c r="NZB68" s="173"/>
      <c r="NZC68" s="173"/>
      <c r="NZD68" s="173"/>
      <c r="NZE68" s="173"/>
      <c r="NZF68" s="173"/>
      <c r="NZG68" s="173"/>
      <c r="NZH68" s="173"/>
      <c r="NZI68" s="173"/>
      <c r="NZJ68" s="173"/>
      <c r="NZK68" s="173"/>
      <c r="NZL68" s="173"/>
      <c r="NZM68" s="173"/>
      <c r="NZN68" s="173"/>
      <c r="NZO68" s="173"/>
      <c r="NZP68" s="173"/>
      <c r="NZQ68" s="173"/>
      <c r="NZR68" s="173"/>
      <c r="NZS68" s="173"/>
      <c r="NZT68" s="173"/>
      <c r="NZU68" s="173"/>
      <c r="NZV68" s="173"/>
      <c r="NZW68" s="173"/>
      <c r="NZX68" s="173"/>
      <c r="NZY68" s="173"/>
      <c r="NZZ68" s="173"/>
      <c r="OAA68" s="173"/>
      <c r="OAB68" s="173"/>
      <c r="OAC68" s="173"/>
      <c r="OAD68" s="173"/>
      <c r="OAE68" s="173"/>
      <c r="OAF68" s="173"/>
      <c r="OAG68" s="173"/>
      <c r="OAH68" s="173"/>
      <c r="OAI68" s="173"/>
      <c r="OAJ68" s="173"/>
      <c r="OAK68" s="173"/>
      <c r="OAL68" s="173"/>
      <c r="OAM68" s="173"/>
      <c r="OAN68" s="173"/>
      <c r="OAO68" s="173"/>
      <c r="OAP68" s="173"/>
      <c r="OAQ68" s="173"/>
      <c r="OAR68" s="173"/>
      <c r="OAS68" s="173"/>
      <c r="OAT68" s="173"/>
      <c r="OAU68" s="173"/>
      <c r="OAV68" s="173"/>
      <c r="OAW68" s="173"/>
      <c r="OAX68" s="173"/>
      <c r="OAY68" s="173"/>
      <c r="OAZ68" s="173"/>
      <c r="OBA68" s="173"/>
      <c r="OBB68" s="173"/>
      <c r="OBC68" s="173"/>
      <c r="OBD68" s="173"/>
      <c r="OBE68" s="173"/>
      <c r="OBF68" s="173"/>
      <c r="OBG68" s="173"/>
      <c r="OBH68" s="173"/>
      <c r="OBI68" s="173"/>
      <c r="OBJ68" s="173"/>
      <c r="OBK68" s="173"/>
      <c r="OBL68" s="173"/>
      <c r="OBM68" s="173"/>
      <c r="OBN68" s="173"/>
      <c r="OBO68" s="173"/>
      <c r="OBP68" s="173"/>
      <c r="OBQ68" s="173"/>
      <c r="OBR68" s="173"/>
      <c r="OBS68" s="173"/>
      <c r="OBT68" s="173"/>
      <c r="OBU68" s="173"/>
      <c r="OBV68" s="173"/>
      <c r="OBW68" s="173"/>
      <c r="OBX68" s="173"/>
      <c r="OBY68" s="173"/>
      <c r="OBZ68" s="173"/>
      <c r="OCA68" s="173"/>
      <c r="OCB68" s="173"/>
      <c r="OCC68" s="173"/>
      <c r="OCD68" s="173"/>
      <c r="OCE68" s="173"/>
      <c r="OCF68" s="173"/>
      <c r="OCG68" s="173"/>
      <c r="OCH68" s="173"/>
      <c r="OCI68" s="173"/>
      <c r="OCJ68" s="173"/>
      <c r="OCK68" s="173"/>
      <c r="OCL68" s="173"/>
      <c r="OCM68" s="173"/>
      <c r="OCN68" s="173"/>
      <c r="OCO68" s="173"/>
      <c r="OCP68" s="173"/>
      <c r="OCQ68" s="173"/>
      <c r="OCR68" s="173"/>
      <c r="OCS68" s="173"/>
      <c r="OCT68" s="173"/>
      <c r="OCU68" s="173"/>
      <c r="OCV68" s="173"/>
      <c r="OCW68" s="173"/>
      <c r="OCX68" s="173"/>
      <c r="OCY68" s="173"/>
      <c r="OCZ68" s="173"/>
      <c r="ODA68" s="173"/>
      <c r="ODB68" s="173"/>
      <c r="ODC68" s="173"/>
      <c r="ODD68" s="173"/>
      <c r="ODE68" s="173"/>
      <c r="ODF68" s="173"/>
      <c r="ODG68" s="173"/>
      <c r="ODH68" s="173"/>
      <c r="ODI68" s="173"/>
      <c r="ODJ68" s="173"/>
      <c r="ODK68" s="173"/>
      <c r="ODL68" s="173"/>
      <c r="ODM68" s="173"/>
      <c r="ODN68" s="173"/>
      <c r="ODO68" s="173"/>
      <c r="ODP68" s="173"/>
      <c r="ODQ68" s="173"/>
      <c r="ODR68" s="173"/>
      <c r="ODS68" s="173"/>
      <c r="ODT68" s="173"/>
      <c r="ODU68" s="173"/>
      <c r="ODV68" s="173"/>
      <c r="ODW68" s="173"/>
      <c r="ODX68" s="173"/>
      <c r="ODY68" s="173"/>
      <c r="ODZ68" s="173"/>
      <c r="OEA68" s="173"/>
      <c r="OEB68" s="173"/>
      <c r="OEC68" s="173"/>
      <c r="OED68" s="173"/>
      <c r="OEE68" s="173"/>
      <c r="OEF68" s="173"/>
      <c r="OEG68" s="173"/>
      <c r="OEH68" s="173"/>
      <c r="OEI68" s="173"/>
      <c r="OEJ68" s="173"/>
      <c r="OEK68" s="173"/>
      <c r="OEL68" s="173"/>
      <c r="OEM68" s="173"/>
      <c r="OEN68" s="173"/>
      <c r="OEO68" s="173"/>
      <c r="OEP68" s="173"/>
      <c r="OEQ68" s="173"/>
      <c r="OER68" s="173"/>
      <c r="OES68" s="173"/>
      <c r="OET68" s="173"/>
      <c r="OEU68" s="173"/>
      <c r="OEV68" s="173"/>
      <c r="OEW68" s="173"/>
      <c r="OEX68" s="173"/>
      <c r="OEY68" s="173"/>
      <c r="OEZ68" s="173"/>
      <c r="OFA68" s="173"/>
      <c r="OFB68" s="173"/>
      <c r="OFC68" s="173"/>
      <c r="OFD68" s="173"/>
      <c r="OFE68" s="173"/>
      <c r="OFF68" s="173"/>
      <c r="OFG68" s="173"/>
      <c r="OFH68" s="173"/>
      <c r="OFI68" s="173"/>
      <c r="OFJ68" s="173"/>
      <c r="OFK68" s="173"/>
      <c r="OFL68" s="173"/>
      <c r="OFM68" s="173"/>
      <c r="OFN68" s="173"/>
      <c r="OFO68" s="173"/>
      <c r="OFP68" s="173"/>
      <c r="OFQ68" s="173"/>
      <c r="OFR68" s="173"/>
      <c r="OFS68" s="173"/>
      <c r="OFT68" s="173"/>
      <c r="OFU68" s="173"/>
      <c r="OFV68" s="173"/>
      <c r="OFW68" s="173"/>
      <c r="OFX68" s="173"/>
      <c r="OFY68" s="173"/>
      <c r="OFZ68" s="173"/>
      <c r="OGA68" s="173"/>
      <c r="OGB68" s="173"/>
      <c r="OGC68" s="173"/>
      <c r="OGD68" s="173"/>
      <c r="OGE68" s="173"/>
      <c r="OGF68" s="173"/>
      <c r="OGG68" s="173"/>
      <c r="OGH68" s="173"/>
      <c r="OGI68" s="173"/>
      <c r="OGJ68" s="173"/>
      <c r="OGK68" s="173"/>
      <c r="OGL68" s="173"/>
      <c r="OGM68" s="173"/>
      <c r="OGN68" s="173"/>
      <c r="OGO68" s="173"/>
      <c r="OGP68" s="173"/>
      <c r="OGQ68" s="173"/>
      <c r="OGR68" s="173"/>
      <c r="OGS68" s="173"/>
      <c r="OGT68" s="173"/>
      <c r="OGU68" s="173"/>
      <c r="OGV68" s="173"/>
      <c r="OGW68" s="173"/>
      <c r="OGX68" s="173"/>
      <c r="OGY68" s="173"/>
      <c r="OGZ68" s="173"/>
      <c r="OHA68" s="173"/>
      <c r="OHB68" s="173"/>
      <c r="OHC68" s="173"/>
      <c r="OHD68" s="173"/>
      <c r="OHE68" s="173"/>
      <c r="OHF68" s="173"/>
      <c r="OHG68" s="173"/>
      <c r="OHH68" s="173"/>
      <c r="OHI68" s="173"/>
      <c r="OHJ68" s="173"/>
      <c r="OHK68" s="173"/>
      <c r="OHL68" s="173"/>
      <c r="OHM68" s="173"/>
      <c r="OHN68" s="173"/>
      <c r="OHO68" s="173"/>
      <c r="OHP68" s="173"/>
      <c r="OHQ68" s="173"/>
      <c r="OHR68" s="173"/>
      <c r="OHS68" s="173"/>
      <c r="OHT68" s="173"/>
      <c r="OHU68" s="173"/>
      <c r="OHV68" s="173"/>
      <c r="OHW68" s="173"/>
      <c r="OHX68" s="173"/>
      <c r="OHY68" s="173"/>
      <c r="OHZ68" s="173"/>
      <c r="OIA68" s="173"/>
      <c r="OIB68" s="173"/>
      <c r="OIC68" s="173"/>
      <c r="OID68" s="173"/>
      <c r="OIE68" s="173"/>
      <c r="OIF68" s="173"/>
      <c r="OIG68" s="173"/>
      <c r="OIH68" s="173"/>
      <c r="OII68" s="173"/>
      <c r="OIJ68" s="173"/>
      <c r="OIK68" s="173"/>
      <c r="OIL68" s="173"/>
      <c r="OIM68" s="173"/>
      <c r="OIN68" s="173"/>
      <c r="OIO68" s="173"/>
      <c r="OIP68" s="173"/>
      <c r="OIQ68" s="173"/>
      <c r="OIR68" s="173"/>
      <c r="OIS68" s="173"/>
      <c r="OIT68" s="173"/>
      <c r="OIU68" s="173"/>
      <c r="OIV68" s="173"/>
      <c r="OIW68" s="173"/>
      <c r="OIX68" s="173"/>
      <c r="OIY68" s="173"/>
      <c r="OIZ68" s="173"/>
      <c r="OJA68" s="173"/>
      <c r="OJB68" s="173"/>
      <c r="OJC68" s="173"/>
      <c r="OJD68" s="173"/>
      <c r="OJE68" s="173"/>
      <c r="OJF68" s="173"/>
      <c r="OJG68" s="173"/>
      <c r="OJH68" s="173"/>
      <c r="OJI68" s="173"/>
      <c r="OJJ68" s="173"/>
      <c r="OJK68" s="173"/>
      <c r="OJL68" s="173"/>
      <c r="OJM68" s="173"/>
      <c r="OJN68" s="173"/>
      <c r="OJO68" s="173"/>
      <c r="OJP68" s="173"/>
      <c r="OJQ68" s="173"/>
      <c r="OJR68" s="173"/>
      <c r="OJS68" s="173"/>
      <c r="OJT68" s="173"/>
      <c r="OJU68" s="173"/>
      <c r="OJV68" s="173"/>
      <c r="OJW68" s="173"/>
      <c r="OJX68" s="173"/>
      <c r="OJY68" s="173"/>
      <c r="OJZ68" s="173"/>
      <c r="OKA68" s="173"/>
      <c r="OKB68" s="173"/>
      <c r="OKC68" s="173"/>
      <c r="OKD68" s="173"/>
      <c r="OKE68" s="173"/>
      <c r="OKF68" s="173"/>
      <c r="OKG68" s="173"/>
      <c r="OKH68" s="173"/>
      <c r="OKI68" s="173"/>
      <c r="OKJ68" s="173"/>
      <c r="OKK68" s="173"/>
      <c r="OKL68" s="173"/>
      <c r="OKM68" s="173"/>
      <c r="OKN68" s="173"/>
      <c r="OKO68" s="173"/>
      <c r="OKP68" s="173"/>
      <c r="OKQ68" s="173"/>
      <c r="OKR68" s="173"/>
      <c r="OKS68" s="173"/>
      <c r="OKT68" s="173"/>
      <c r="OKU68" s="173"/>
      <c r="OKV68" s="173"/>
      <c r="OKW68" s="173"/>
      <c r="OKX68" s="173"/>
      <c r="OKY68" s="173"/>
      <c r="OKZ68" s="173"/>
      <c r="OLA68" s="173"/>
      <c r="OLB68" s="173"/>
      <c r="OLC68" s="173"/>
      <c r="OLD68" s="173"/>
      <c r="OLE68" s="173"/>
      <c r="OLF68" s="173"/>
      <c r="OLG68" s="173"/>
      <c r="OLH68" s="173"/>
      <c r="OLI68" s="173"/>
      <c r="OLJ68" s="173"/>
      <c r="OLK68" s="173"/>
      <c r="OLL68" s="173"/>
      <c r="OLM68" s="173"/>
      <c r="OLN68" s="173"/>
      <c r="OLO68" s="173"/>
      <c r="OLP68" s="173"/>
      <c r="OLQ68" s="173"/>
      <c r="OLR68" s="173"/>
      <c r="OLS68" s="173"/>
      <c r="OLT68" s="173"/>
      <c r="OLU68" s="173"/>
      <c r="OLV68" s="173"/>
      <c r="OLW68" s="173"/>
      <c r="OLX68" s="173"/>
      <c r="OLY68" s="173"/>
      <c r="OLZ68" s="173"/>
      <c r="OMA68" s="173"/>
      <c r="OMB68" s="173"/>
      <c r="OMC68" s="173"/>
      <c r="OMD68" s="173"/>
      <c r="OME68" s="173"/>
      <c r="OMF68" s="173"/>
      <c r="OMG68" s="173"/>
      <c r="OMH68" s="173"/>
      <c r="OMI68" s="173"/>
      <c r="OMJ68" s="173"/>
      <c r="OMK68" s="173"/>
      <c r="OML68" s="173"/>
      <c r="OMM68" s="173"/>
      <c r="OMN68" s="173"/>
      <c r="OMO68" s="173"/>
      <c r="OMP68" s="173"/>
      <c r="OMQ68" s="173"/>
      <c r="OMR68" s="173"/>
      <c r="OMS68" s="173"/>
      <c r="OMT68" s="173"/>
      <c r="OMU68" s="173"/>
      <c r="OMV68" s="173"/>
      <c r="OMW68" s="173"/>
      <c r="OMX68" s="173"/>
      <c r="OMY68" s="173"/>
      <c r="OMZ68" s="173"/>
      <c r="ONA68" s="173"/>
      <c r="ONB68" s="173"/>
      <c r="ONC68" s="173"/>
      <c r="OND68" s="173"/>
      <c r="ONE68" s="173"/>
      <c r="ONF68" s="173"/>
      <c r="ONG68" s="173"/>
      <c r="ONH68" s="173"/>
      <c r="ONI68" s="173"/>
      <c r="ONJ68" s="173"/>
      <c r="ONK68" s="173"/>
      <c r="ONL68" s="173"/>
      <c r="ONM68" s="173"/>
      <c r="ONN68" s="173"/>
      <c r="ONO68" s="173"/>
      <c r="ONP68" s="173"/>
      <c r="ONQ68" s="173"/>
      <c r="ONR68" s="173"/>
      <c r="ONS68" s="173"/>
      <c r="ONT68" s="173"/>
      <c r="ONU68" s="173"/>
      <c r="ONV68" s="173"/>
      <c r="ONW68" s="173"/>
      <c r="ONX68" s="173"/>
      <c r="ONY68" s="173"/>
      <c r="ONZ68" s="173"/>
      <c r="OOA68" s="173"/>
      <c r="OOB68" s="173"/>
      <c r="OOC68" s="173"/>
      <c r="OOD68" s="173"/>
      <c r="OOE68" s="173"/>
      <c r="OOF68" s="173"/>
      <c r="OOG68" s="173"/>
      <c r="OOH68" s="173"/>
      <c r="OOI68" s="173"/>
      <c r="OOJ68" s="173"/>
      <c r="OOK68" s="173"/>
      <c r="OOL68" s="173"/>
      <c r="OOM68" s="173"/>
      <c r="OON68" s="173"/>
      <c r="OOO68" s="173"/>
      <c r="OOP68" s="173"/>
      <c r="OOQ68" s="173"/>
      <c r="OOR68" s="173"/>
      <c r="OOS68" s="173"/>
      <c r="OOT68" s="173"/>
      <c r="OOU68" s="173"/>
      <c r="OOV68" s="173"/>
      <c r="OOW68" s="173"/>
      <c r="OOX68" s="173"/>
      <c r="OOY68" s="173"/>
      <c r="OOZ68" s="173"/>
      <c r="OPA68" s="173"/>
      <c r="OPB68" s="173"/>
      <c r="OPC68" s="173"/>
      <c r="OPD68" s="173"/>
      <c r="OPE68" s="173"/>
      <c r="OPF68" s="173"/>
      <c r="OPG68" s="173"/>
      <c r="OPH68" s="173"/>
      <c r="OPI68" s="173"/>
      <c r="OPJ68" s="173"/>
      <c r="OPK68" s="173"/>
      <c r="OPL68" s="173"/>
      <c r="OPM68" s="173"/>
      <c r="OPN68" s="173"/>
      <c r="OPO68" s="173"/>
      <c r="OPP68" s="173"/>
      <c r="OPQ68" s="173"/>
      <c r="OPR68" s="173"/>
      <c r="OPS68" s="173"/>
      <c r="OPT68" s="173"/>
      <c r="OPU68" s="173"/>
      <c r="OPV68" s="173"/>
      <c r="OPW68" s="173"/>
      <c r="OPX68" s="173"/>
      <c r="OPY68" s="173"/>
      <c r="OPZ68" s="173"/>
      <c r="OQA68" s="173"/>
      <c r="OQB68" s="173"/>
      <c r="OQC68" s="173"/>
      <c r="OQD68" s="173"/>
      <c r="OQE68" s="173"/>
      <c r="OQF68" s="173"/>
      <c r="OQG68" s="173"/>
      <c r="OQH68" s="173"/>
      <c r="OQI68" s="173"/>
      <c r="OQJ68" s="173"/>
      <c r="OQK68" s="173"/>
      <c r="OQL68" s="173"/>
      <c r="OQM68" s="173"/>
      <c r="OQN68" s="173"/>
      <c r="OQO68" s="173"/>
      <c r="OQP68" s="173"/>
      <c r="OQQ68" s="173"/>
      <c r="OQR68" s="173"/>
      <c r="OQS68" s="173"/>
      <c r="OQT68" s="173"/>
      <c r="OQU68" s="173"/>
      <c r="OQV68" s="173"/>
      <c r="OQW68" s="173"/>
      <c r="OQX68" s="173"/>
      <c r="OQY68" s="173"/>
      <c r="OQZ68" s="173"/>
      <c r="ORA68" s="173"/>
      <c r="ORB68" s="173"/>
      <c r="ORC68" s="173"/>
      <c r="ORD68" s="173"/>
      <c r="ORE68" s="173"/>
      <c r="ORF68" s="173"/>
      <c r="ORG68" s="173"/>
      <c r="ORH68" s="173"/>
      <c r="ORI68" s="173"/>
      <c r="ORJ68" s="173"/>
      <c r="ORK68" s="173"/>
      <c r="ORL68" s="173"/>
      <c r="ORM68" s="173"/>
      <c r="ORN68" s="173"/>
      <c r="ORO68" s="173"/>
      <c r="ORP68" s="173"/>
      <c r="ORQ68" s="173"/>
      <c r="ORR68" s="173"/>
      <c r="ORS68" s="173"/>
      <c r="ORT68" s="173"/>
      <c r="ORU68" s="173"/>
      <c r="ORV68" s="173"/>
      <c r="ORW68" s="173"/>
      <c r="ORX68" s="173"/>
      <c r="ORY68" s="173"/>
      <c r="ORZ68" s="173"/>
      <c r="OSA68" s="173"/>
      <c r="OSB68" s="173"/>
      <c r="OSC68" s="173"/>
      <c r="OSD68" s="173"/>
      <c r="OSE68" s="173"/>
      <c r="OSF68" s="173"/>
      <c r="OSG68" s="173"/>
      <c r="OSH68" s="173"/>
      <c r="OSI68" s="173"/>
      <c r="OSJ68" s="173"/>
      <c r="OSK68" s="173"/>
      <c r="OSL68" s="173"/>
      <c r="OSM68" s="173"/>
      <c r="OSN68" s="173"/>
      <c r="OSO68" s="173"/>
      <c r="OSP68" s="173"/>
      <c r="OSQ68" s="173"/>
      <c r="OSR68" s="173"/>
      <c r="OSS68" s="173"/>
      <c r="OST68" s="173"/>
      <c r="OSU68" s="173"/>
      <c r="OSV68" s="173"/>
      <c r="OSW68" s="173"/>
      <c r="OSX68" s="173"/>
      <c r="OSY68" s="173"/>
      <c r="OSZ68" s="173"/>
      <c r="OTA68" s="173"/>
      <c r="OTB68" s="173"/>
      <c r="OTC68" s="173"/>
      <c r="OTD68" s="173"/>
      <c r="OTE68" s="173"/>
      <c r="OTF68" s="173"/>
      <c r="OTG68" s="173"/>
      <c r="OTH68" s="173"/>
      <c r="OTI68" s="173"/>
      <c r="OTJ68" s="173"/>
      <c r="OTK68" s="173"/>
      <c r="OTL68" s="173"/>
      <c r="OTM68" s="173"/>
      <c r="OTN68" s="173"/>
      <c r="OTO68" s="173"/>
      <c r="OTP68" s="173"/>
      <c r="OTQ68" s="173"/>
      <c r="OTR68" s="173"/>
      <c r="OTS68" s="173"/>
      <c r="OTT68" s="173"/>
      <c r="OTU68" s="173"/>
      <c r="OTV68" s="173"/>
      <c r="OTW68" s="173"/>
      <c r="OTX68" s="173"/>
      <c r="OTY68" s="173"/>
      <c r="OTZ68" s="173"/>
      <c r="OUA68" s="173"/>
      <c r="OUB68" s="173"/>
      <c r="OUC68" s="173"/>
      <c r="OUD68" s="173"/>
      <c r="OUE68" s="173"/>
      <c r="OUF68" s="173"/>
      <c r="OUG68" s="173"/>
      <c r="OUH68" s="173"/>
      <c r="OUI68" s="173"/>
      <c r="OUJ68" s="173"/>
      <c r="OUK68" s="173"/>
      <c r="OUL68" s="173"/>
      <c r="OUM68" s="173"/>
      <c r="OUN68" s="173"/>
      <c r="OUO68" s="173"/>
      <c r="OUP68" s="173"/>
      <c r="OUQ68" s="173"/>
      <c r="OUR68" s="173"/>
      <c r="OUS68" s="173"/>
      <c r="OUT68" s="173"/>
      <c r="OUU68" s="173"/>
      <c r="OUV68" s="173"/>
      <c r="OUW68" s="173"/>
      <c r="OUX68" s="173"/>
      <c r="OUY68" s="173"/>
      <c r="OUZ68" s="173"/>
      <c r="OVA68" s="173"/>
      <c r="OVB68" s="173"/>
      <c r="OVC68" s="173"/>
      <c r="OVD68" s="173"/>
      <c r="OVE68" s="173"/>
      <c r="OVF68" s="173"/>
      <c r="OVG68" s="173"/>
      <c r="OVH68" s="173"/>
      <c r="OVI68" s="173"/>
      <c r="OVJ68" s="173"/>
      <c r="OVK68" s="173"/>
      <c r="OVL68" s="173"/>
      <c r="OVM68" s="173"/>
      <c r="OVN68" s="173"/>
      <c r="OVO68" s="173"/>
      <c r="OVP68" s="173"/>
      <c r="OVQ68" s="173"/>
      <c r="OVR68" s="173"/>
      <c r="OVS68" s="173"/>
      <c r="OVT68" s="173"/>
      <c r="OVU68" s="173"/>
      <c r="OVV68" s="173"/>
      <c r="OVW68" s="173"/>
      <c r="OVX68" s="173"/>
      <c r="OVY68" s="173"/>
      <c r="OVZ68" s="173"/>
      <c r="OWA68" s="173"/>
      <c r="OWB68" s="173"/>
      <c r="OWC68" s="173"/>
      <c r="OWD68" s="173"/>
      <c r="OWE68" s="173"/>
      <c r="OWF68" s="173"/>
      <c r="OWG68" s="173"/>
      <c r="OWH68" s="173"/>
      <c r="OWI68" s="173"/>
      <c r="OWJ68" s="173"/>
      <c r="OWK68" s="173"/>
      <c r="OWL68" s="173"/>
      <c r="OWM68" s="173"/>
      <c r="OWN68" s="173"/>
      <c r="OWO68" s="173"/>
      <c r="OWP68" s="173"/>
      <c r="OWQ68" s="173"/>
      <c r="OWR68" s="173"/>
      <c r="OWS68" s="173"/>
      <c r="OWT68" s="173"/>
      <c r="OWU68" s="173"/>
      <c r="OWV68" s="173"/>
      <c r="OWW68" s="173"/>
      <c r="OWX68" s="173"/>
      <c r="OWY68" s="173"/>
      <c r="OWZ68" s="173"/>
      <c r="OXA68" s="173"/>
      <c r="OXB68" s="173"/>
      <c r="OXC68" s="173"/>
      <c r="OXD68" s="173"/>
      <c r="OXE68" s="173"/>
      <c r="OXF68" s="173"/>
      <c r="OXG68" s="173"/>
      <c r="OXH68" s="173"/>
      <c r="OXI68" s="173"/>
      <c r="OXJ68" s="173"/>
      <c r="OXK68" s="173"/>
      <c r="OXL68" s="173"/>
      <c r="OXM68" s="173"/>
      <c r="OXN68" s="173"/>
      <c r="OXO68" s="173"/>
      <c r="OXP68" s="173"/>
      <c r="OXQ68" s="173"/>
      <c r="OXR68" s="173"/>
      <c r="OXS68" s="173"/>
      <c r="OXT68" s="173"/>
      <c r="OXU68" s="173"/>
      <c r="OXV68" s="173"/>
      <c r="OXW68" s="173"/>
      <c r="OXX68" s="173"/>
      <c r="OXY68" s="173"/>
      <c r="OXZ68" s="173"/>
      <c r="OYA68" s="173"/>
      <c r="OYB68" s="173"/>
      <c r="OYC68" s="173"/>
      <c r="OYD68" s="173"/>
      <c r="OYE68" s="173"/>
      <c r="OYF68" s="173"/>
      <c r="OYG68" s="173"/>
      <c r="OYH68" s="173"/>
      <c r="OYI68" s="173"/>
      <c r="OYJ68" s="173"/>
      <c r="OYK68" s="173"/>
      <c r="OYL68" s="173"/>
      <c r="OYM68" s="173"/>
      <c r="OYN68" s="173"/>
      <c r="OYO68" s="173"/>
      <c r="OYP68" s="173"/>
      <c r="OYQ68" s="173"/>
      <c r="OYR68" s="173"/>
      <c r="OYS68" s="173"/>
      <c r="OYT68" s="173"/>
      <c r="OYU68" s="173"/>
      <c r="OYV68" s="173"/>
      <c r="OYW68" s="173"/>
      <c r="OYX68" s="173"/>
      <c r="OYY68" s="173"/>
      <c r="OYZ68" s="173"/>
      <c r="OZA68" s="173"/>
      <c r="OZB68" s="173"/>
      <c r="OZC68" s="173"/>
      <c r="OZD68" s="173"/>
      <c r="OZE68" s="173"/>
      <c r="OZF68" s="173"/>
      <c r="OZG68" s="173"/>
      <c r="OZH68" s="173"/>
      <c r="OZI68" s="173"/>
      <c r="OZJ68" s="173"/>
      <c r="OZK68" s="173"/>
      <c r="OZL68" s="173"/>
      <c r="OZM68" s="173"/>
      <c r="OZN68" s="173"/>
      <c r="OZO68" s="173"/>
      <c r="OZP68" s="173"/>
      <c r="OZQ68" s="173"/>
      <c r="OZR68" s="173"/>
      <c r="OZS68" s="173"/>
      <c r="OZT68" s="173"/>
      <c r="OZU68" s="173"/>
      <c r="OZV68" s="173"/>
      <c r="OZW68" s="173"/>
      <c r="OZX68" s="173"/>
      <c r="OZY68" s="173"/>
      <c r="OZZ68" s="173"/>
      <c r="PAA68" s="173"/>
      <c r="PAB68" s="173"/>
      <c r="PAC68" s="173"/>
      <c r="PAD68" s="173"/>
      <c r="PAE68" s="173"/>
      <c r="PAF68" s="173"/>
      <c r="PAG68" s="173"/>
      <c r="PAH68" s="173"/>
      <c r="PAI68" s="173"/>
      <c r="PAJ68" s="173"/>
      <c r="PAK68" s="173"/>
      <c r="PAL68" s="173"/>
      <c r="PAM68" s="173"/>
      <c r="PAN68" s="173"/>
      <c r="PAO68" s="173"/>
      <c r="PAP68" s="173"/>
      <c r="PAQ68" s="173"/>
      <c r="PAR68" s="173"/>
      <c r="PAS68" s="173"/>
      <c r="PAT68" s="173"/>
      <c r="PAU68" s="173"/>
      <c r="PAV68" s="173"/>
      <c r="PAW68" s="173"/>
      <c r="PAX68" s="173"/>
      <c r="PAY68" s="173"/>
      <c r="PAZ68" s="173"/>
      <c r="PBA68" s="173"/>
      <c r="PBB68" s="173"/>
      <c r="PBC68" s="173"/>
      <c r="PBD68" s="173"/>
      <c r="PBE68" s="173"/>
      <c r="PBF68" s="173"/>
      <c r="PBG68" s="173"/>
      <c r="PBH68" s="173"/>
      <c r="PBI68" s="173"/>
      <c r="PBJ68" s="173"/>
      <c r="PBK68" s="173"/>
      <c r="PBL68" s="173"/>
      <c r="PBM68" s="173"/>
      <c r="PBN68" s="173"/>
      <c r="PBO68" s="173"/>
      <c r="PBP68" s="173"/>
      <c r="PBQ68" s="173"/>
      <c r="PBR68" s="173"/>
      <c r="PBS68" s="173"/>
      <c r="PBT68" s="173"/>
      <c r="PBU68" s="173"/>
      <c r="PBV68" s="173"/>
      <c r="PBW68" s="173"/>
      <c r="PBX68" s="173"/>
      <c r="PBY68" s="173"/>
      <c r="PBZ68" s="173"/>
      <c r="PCA68" s="173"/>
      <c r="PCB68" s="173"/>
      <c r="PCC68" s="173"/>
      <c r="PCD68" s="173"/>
      <c r="PCE68" s="173"/>
      <c r="PCF68" s="173"/>
      <c r="PCG68" s="173"/>
      <c r="PCH68" s="173"/>
      <c r="PCI68" s="173"/>
      <c r="PCJ68" s="173"/>
      <c r="PCK68" s="173"/>
      <c r="PCL68" s="173"/>
      <c r="PCM68" s="173"/>
      <c r="PCN68" s="173"/>
      <c r="PCO68" s="173"/>
      <c r="PCP68" s="173"/>
      <c r="PCQ68" s="173"/>
      <c r="PCR68" s="173"/>
      <c r="PCS68" s="173"/>
      <c r="PCT68" s="173"/>
      <c r="PCU68" s="173"/>
      <c r="PCV68" s="173"/>
      <c r="PCW68" s="173"/>
      <c r="PCX68" s="173"/>
      <c r="PCY68" s="173"/>
      <c r="PCZ68" s="173"/>
      <c r="PDA68" s="173"/>
      <c r="PDB68" s="173"/>
      <c r="PDC68" s="173"/>
      <c r="PDD68" s="173"/>
      <c r="PDE68" s="173"/>
      <c r="PDF68" s="173"/>
      <c r="PDG68" s="173"/>
      <c r="PDH68" s="173"/>
      <c r="PDI68" s="173"/>
      <c r="PDJ68" s="173"/>
      <c r="PDK68" s="173"/>
      <c r="PDL68" s="173"/>
      <c r="PDM68" s="173"/>
      <c r="PDN68" s="173"/>
      <c r="PDO68" s="173"/>
      <c r="PDP68" s="173"/>
      <c r="PDQ68" s="173"/>
      <c r="PDR68" s="173"/>
      <c r="PDS68" s="173"/>
      <c r="PDT68" s="173"/>
      <c r="PDU68" s="173"/>
      <c r="PDV68" s="173"/>
      <c r="PDW68" s="173"/>
      <c r="PDX68" s="173"/>
      <c r="PDY68" s="173"/>
      <c r="PDZ68" s="173"/>
      <c r="PEA68" s="173"/>
      <c r="PEB68" s="173"/>
      <c r="PEC68" s="173"/>
      <c r="PED68" s="173"/>
      <c r="PEE68" s="173"/>
      <c r="PEF68" s="173"/>
      <c r="PEG68" s="173"/>
      <c r="PEH68" s="173"/>
      <c r="PEI68" s="173"/>
      <c r="PEJ68" s="173"/>
      <c r="PEK68" s="173"/>
      <c r="PEL68" s="173"/>
      <c r="PEM68" s="173"/>
      <c r="PEN68" s="173"/>
      <c r="PEO68" s="173"/>
      <c r="PEP68" s="173"/>
      <c r="PEQ68" s="173"/>
      <c r="PER68" s="173"/>
      <c r="PES68" s="173"/>
      <c r="PET68" s="173"/>
      <c r="PEU68" s="173"/>
      <c r="PEV68" s="173"/>
      <c r="PEW68" s="173"/>
      <c r="PEX68" s="173"/>
      <c r="PEY68" s="173"/>
      <c r="PEZ68" s="173"/>
      <c r="PFA68" s="173"/>
      <c r="PFB68" s="173"/>
      <c r="PFC68" s="173"/>
      <c r="PFD68" s="173"/>
      <c r="PFE68" s="173"/>
      <c r="PFF68" s="173"/>
      <c r="PFG68" s="173"/>
      <c r="PFH68" s="173"/>
      <c r="PFI68" s="173"/>
      <c r="PFJ68" s="173"/>
      <c r="PFK68" s="173"/>
      <c r="PFL68" s="173"/>
      <c r="PFM68" s="173"/>
      <c r="PFN68" s="173"/>
      <c r="PFO68" s="173"/>
      <c r="PFP68" s="173"/>
      <c r="PFQ68" s="173"/>
      <c r="PFR68" s="173"/>
      <c r="PFS68" s="173"/>
      <c r="PFT68" s="173"/>
      <c r="PFU68" s="173"/>
      <c r="PFV68" s="173"/>
      <c r="PFW68" s="173"/>
      <c r="PFX68" s="173"/>
      <c r="PFY68" s="173"/>
      <c r="PFZ68" s="173"/>
      <c r="PGA68" s="173"/>
      <c r="PGB68" s="173"/>
      <c r="PGC68" s="173"/>
      <c r="PGD68" s="173"/>
      <c r="PGE68" s="173"/>
      <c r="PGF68" s="173"/>
      <c r="PGG68" s="173"/>
      <c r="PGH68" s="173"/>
      <c r="PGI68" s="173"/>
      <c r="PGJ68" s="173"/>
      <c r="PGK68" s="173"/>
      <c r="PGL68" s="173"/>
      <c r="PGM68" s="173"/>
      <c r="PGN68" s="173"/>
      <c r="PGO68" s="173"/>
      <c r="PGP68" s="173"/>
      <c r="PGQ68" s="173"/>
      <c r="PGR68" s="173"/>
      <c r="PGS68" s="173"/>
      <c r="PGT68" s="173"/>
      <c r="PGU68" s="173"/>
      <c r="PGV68" s="173"/>
      <c r="PGW68" s="173"/>
      <c r="PGX68" s="173"/>
      <c r="PGY68" s="173"/>
      <c r="PGZ68" s="173"/>
      <c r="PHA68" s="173"/>
      <c r="PHB68" s="173"/>
      <c r="PHC68" s="173"/>
      <c r="PHD68" s="173"/>
      <c r="PHE68" s="173"/>
      <c r="PHF68" s="173"/>
      <c r="PHG68" s="173"/>
      <c r="PHH68" s="173"/>
      <c r="PHI68" s="173"/>
      <c r="PHJ68" s="173"/>
      <c r="PHK68" s="173"/>
      <c r="PHL68" s="173"/>
      <c r="PHM68" s="173"/>
      <c r="PHN68" s="173"/>
      <c r="PHO68" s="173"/>
      <c r="PHP68" s="173"/>
      <c r="PHQ68" s="173"/>
      <c r="PHR68" s="173"/>
      <c r="PHS68" s="173"/>
      <c r="PHT68" s="173"/>
      <c r="PHU68" s="173"/>
      <c r="PHV68" s="173"/>
      <c r="PHW68" s="173"/>
      <c r="PHX68" s="173"/>
      <c r="PHY68" s="173"/>
      <c r="PHZ68" s="173"/>
      <c r="PIA68" s="173"/>
      <c r="PIB68" s="173"/>
      <c r="PIC68" s="173"/>
      <c r="PID68" s="173"/>
      <c r="PIE68" s="173"/>
      <c r="PIF68" s="173"/>
      <c r="PIG68" s="173"/>
      <c r="PIH68" s="173"/>
      <c r="PII68" s="173"/>
      <c r="PIJ68" s="173"/>
      <c r="PIK68" s="173"/>
      <c r="PIL68" s="173"/>
      <c r="PIM68" s="173"/>
      <c r="PIN68" s="173"/>
      <c r="PIO68" s="173"/>
      <c r="PIP68" s="173"/>
      <c r="PIQ68" s="173"/>
      <c r="PIR68" s="173"/>
      <c r="PIS68" s="173"/>
      <c r="PIT68" s="173"/>
      <c r="PIU68" s="173"/>
      <c r="PIV68" s="173"/>
      <c r="PIW68" s="173"/>
      <c r="PIX68" s="173"/>
      <c r="PIY68" s="173"/>
      <c r="PIZ68" s="173"/>
      <c r="PJA68" s="173"/>
      <c r="PJB68" s="173"/>
      <c r="PJC68" s="173"/>
      <c r="PJD68" s="173"/>
      <c r="PJE68" s="173"/>
      <c r="PJF68" s="173"/>
      <c r="PJG68" s="173"/>
      <c r="PJH68" s="173"/>
      <c r="PJI68" s="173"/>
      <c r="PJJ68" s="173"/>
      <c r="PJK68" s="173"/>
      <c r="PJL68" s="173"/>
      <c r="PJM68" s="173"/>
      <c r="PJN68" s="173"/>
      <c r="PJO68" s="173"/>
      <c r="PJP68" s="173"/>
      <c r="PJQ68" s="173"/>
      <c r="PJR68" s="173"/>
      <c r="PJS68" s="173"/>
      <c r="PJT68" s="173"/>
      <c r="PJU68" s="173"/>
      <c r="PJV68" s="173"/>
      <c r="PJW68" s="173"/>
      <c r="PJX68" s="173"/>
      <c r="PJY68" s="173"/>
      <c r="PJZ68" s="173"/>
      <c r="PKA68" s="173"/>
      <c r="PKB68" s="173"/>
      <c r="PKC68" s="173"/>
      <c r="PKD68" s="173"/>
      <c r="PKE68" s="173"/>
      <c r="PKF68" s="173"/>
      <c r="PKG68" s="173"/>
      <c r="PKH68" s="173"/>
      <c r="PKI68" s="173"/>
      <c r="PKJ68" s="173"/>
      <c r="PKK68" s="173"/>
      <c r="PKL68" s="173"/>
      <c r="PKM68" s="173"/>
      <c r="PKN68" s="173"/>
      <c r="PKO68" s="173"/>
      <c r="PKP68" s="173"/>
      <c r="PKQ68" s="173"/>
      <c r="PKR68" s="173"/>
      <c r="PKS68" s="173"/>
      <c r="PKT68" s="173"/>
      <c r="PKU68" s="173"/>
      <c r="PKV68" s="173"/>
      <c r="PKW68" s="173"/>
      <c r="PKX68" s="173"/>
      <c r="PKY68" s="173"/>
      <c r="PKZ68" s="173"/>
      <c r="PLA68" s="173"/>
      <c r="PLB68" s="173"/>
      <c r="PLC68" s="173"/>
      <c r="PLD68" s="173"/>
      <c r="PLE68" s="173"/>
      <c r="PLF68" s="173"/>
      <c r="PLG68" s="173"/>
      <c r="PLH68" s="173"/>
      <c r="PLI68" s="173"/>
      <c r="PLJ68" s="173"/>
      <c r="PLK68" s="173"/>
      <c r="PLL68" s="173"/>
      <c r="PLM68" s="173"/>
      <c r="PLN68" s="173"/>
      <c r="PLO68" s="173"/>
      <c r="PLP68" s="173"/>
      <c r="PLQ68" s="173"/>
      <c r="PLR68" s="173"/>
      <c r="PLS68" s="173"/>
      <c r="PLT68" s="173"/>
      <c r="PLU68" s="173"/>
      <c r="PLV68" s="173"/>
      <c r="PLW68" s="173"/>
      <c r="PLX68" s="173"/>
      <c r="PLY68" s="173"/>
      <c r="PLZ68" s="173"/>
      <c r="PMA68" s="173"/>
      <c r="PMB68" s="173"/>
      <c r="PMC68" s="173"/>
      <c r="PMD68" s="173"/>
      <c r="PME68" s="173"/>
      <c r="PMF68" s="173"/>
      <c r="PMG68" s="173"/>
      <c r="PMH68" s="173"/>
      <c r="PMI68" s="173"/>
      <c r="PMJ68" s="173"/>
      <c r="PMK68" s="173"/>
      <c r="PML68" s="173"/>
      <c r="PMM68" s="173"/>
      <c r="PMN68" s="173"/>
      <c r="PMO68" s="173"/>
      <c r="PMP68" s="173"/>
      <c r="PMQ68" s="173"/>
      <c r="PMR68" s="173"/>
      <c r="PMS68" s="173"/>
      <c r="PMT68" s="173"/>
      <c r="PMU68" s="173"/>
      <c r="PMV68" s="173"/>
      <c r="PMW68" s="173"/>
      <c r="PMX68" s="173"/>
      <c r="PMY68" s="173"/>
      <c r="PMZ68" s="173"/>
      <c r="PNA68" s="173"/>
      <c r="PNB68" s="173"/>
      <c r="PNC68" s="173"/>
      <c r="PND68" s="173"/>
      <c r="PNE68" s="173"/>
      <c r="PNF68" s="173"/>
      <c r="PNG68" s="173"/>
      <c r="PNH68" s="173"/>
      <c r="PNI68" s="173"/>
      <c r="PNJ68" s="173"/>
      <c r="PNK68" s="173"/>
      <c r="PNL68" s="173"/>
      <c r="PNM68" s="173"/>
      <c r="PNN68" s="173"/>
      <c r="PNO68" s="173"/>
      <c r="PNP68" s="173"/>
      <c r="PNQ68" s="173"/>
      <c r="PNR68" s="173"/>
      <c r="PNS68" s="173"/>
      <c r="PNT68" s="173"/>
      <c r="PNU68" s="173"/>
      <c r="PNV68" s="173"/>
      <c r="PNW68" s="173"/>
      <c r="PNX68" s="173"/>
      <c r="PNY68" s="173"/>
      <c r="PNZ68" s="173"/>
      <c r="POA68" s="173"/>
      <c r="POB68" s="173"/>
      <c r="POC68" s="173"/>
      <c r="POD68" s="173"/>
      <c r="POE68" s="173"/>
      <c r="POF68" s="173"/>
      <c r="POG68" s="173"/>
      <c r="POH68" s="173"/>
      <c r="POI68" s="173"/>
      <c r="POJ68" s="173"/>
      <c r="POK68" s="173"/>
      <c r="POL68" s="173"/>
      <c r="POM68" s="173"/>
      <c r="PON68" s="173"/>
      <c r="POO68" s="173"/>
      <c r="POP68" s="173"/>
      <c r="POQ68" s="173"/>
      <c r="POR68" s="173"/>
      <c r="POS68" s="173"/>
      <c r="POT68" s="173"/>
      <c r="POU68" s="173"/>
      <c r="POV68" s="173"/>
      <c r="POW68" s="173"/>
      <c r="POX68" s="173"/>
      <c r="POY68" s="173"/>
      <c r="POZ68" s="173"/>
      <c r="PPA68" s="173"/>
      <c r="PPB68" s="173"/>
      <c r="PPC68" s="173"/>
      <c r="PPD68" s="173"/>
      <c r="PPE68" s="173"/>
      <c r="PPF68" s="173"/>
      <c r="PPG68" s="173"/>
      <c r="PPH68" s="173"/>
      <c r="PPI68" s="173"/>
      <c r="PPJ68" s="173"/>
      <c r="PPK68" s="173"/>
      <c r="PPL68" s="173"/>
      <c r="PPM68" s="173"/>
      <c r="PPN68" s="173"/>
      <c r="PPO68" s="173"/>
      <c r="PPP68" s="173"/>
      <c r="PPQ68" s="173"/>
      <c r="PPR68" s="173"/>
      <c r="PPS68" s="173"/>
      <c r="PPT68" s="173"/>
      <c r="PPU68" s="173"/>
      <c r="PPV68" s="173"/>
      <c r="PPW68" s="173"/>
      <c r="PPX68" s="173"/>
      <c r="PPY68" s="173"/>
      <c r="PPZ68" s="173"/>
      <c r="PQA68" s="173"/>
      <c r="PQB68" s="173"/>
      <c r="PQC68" s="173"/>
      <c r="PQD68" s="173"/>
      <c r="PQE68" s="173"/>
      <c r="PQF68" s="173"/>
      <c r="PQG68" s="173"/>
      <c r="PQH68" s="173"/>
      <c r="PQI68" s="173"/>
      <c r="PQJ68" s="173"/>
      <c r="PQK68" s="173"/>
      <c r="PQL68" s="173"/>
      <c r="PQM68" s="173"/>
      <c r="PQN68" s="173"/>
      <c r="PQO68" s="173"/>
      <c r="PQP68" s="173"/>
      <c r="PQQ68" s="173"/>
      <c r="PQR68" s="173"/>
      <c r="PQS68" s="173"/>
      <c r="PQT68" s="173"/>
      <c r="PQU68" s="173"/>
      <c r="PQV68" s="173"/>
      <c r="PQW68" s="173"/>
      <c r="PQX68" s="173"/>
      <c r="PQY68" s="173"/>
      <c r="PQZ68" s="173"/>
      <c r="PRA68" s="173"/>
      <c r="PRB68" s="173"/>
      <c r="PRC68" s="173"/>
      <c r="PRD68" s="173"/>
      <c r="PRE68" s="173"/>
      <c r="PRF68" s="173"/>
      <c r="PRG68" s="173"/>
      <c r="PRH68" s="173"/>
      <c r="PRI68" s="173"/>
      <c r="PRJ68" s="173"/>
      <c r="PRK68" s="173"/>
      <c r="PRL68" s="173"/>
      <c r="PRM68" s="173"/>
      <c r="PRN68" s="173"/>
      <c r="PRO68" s="173"/>
      <c r="PRP68" s="173"/>
      <c r="PRQ68" s="173"/>
      <c r="PRR68" s="173"/>
      <c r="PRS68" s="173"/>
      <c r="PRT68" s="173"/>
      <c r="PRU68" s="173"/>
      <c r="PRV68" s="173"/>
      <c r="PRW68" s="173"/>
      <c r="PRX68" s="173"/>
      <c r="PRY68" s="173"/>
      <c r="PRZ68" s="173"/>
      <c r="PSA68" s="173"/>
      <c r="PSB68" s="173"/>
      <c r="PSC68" s="173"/>
      <c r="PSD68" s="173"/>
      <c r="PSE68" s="173"/>
      <c r="PSF68" s="173"/>
      <c r="PSG68" s="173"/>
      <c r="PSH68" s="173"/>
      <c r="PSI68" s="173"/>
      <c r="PSJ68" s="173"/>
      <c r="PSK68" s="173"/>
      <c r="PSL68" s="173"/>
      <c r="PSM68" s="173"/>
      <c r="PSN68" s="173"/>
      <c r="PSO68" s="173"/>
      <c r="PSP68" s="173"/>
      <c r="PSQ68" s="173"/>
      <c r="PSR68" s="173"/>
      <c r="PSS68" s="173"/>
      <c r="PST68" s="173"/>
      <c r="PSU68" s="173"/>
      <c r="PSV68" s="173"/>
      <c r="PSW68" s="173"/>
      <c r="PSX68" s="173"/>
      <c r="PSY68" s="173"/>
      <c r="PSZ68" s="173"/>
      <c r="PTA68" s="173"/>
      <c r="PTB68" s="173"/>
      <c r="PTC68" s="173"/>
      <c r="PTD68" s="173"/>
      <c r="PTE68" s="173"/>
      <c r="PTF68" s="173"/>
      <c r="PTG68" s="173"/>
      <c r="PTH68" s="173"/>
      <c r="PTI68" s="173"/>
      <c r="PTJ68" s="173"/>
      <c r="PTK68" s="173"/>
      <c r="PTL68" s="173"/>
      <c r="PTM68" s="173"/>
      <c r="PTN68" s="173"/>
      <c r="PTO68" s="173"/>
      <c r="PTP68" s="173"/>
      <c r="PTQ68" s="173"/>
      <c r="PTR68" s="173"/>
      <c r="PTS68" s="173"/>
      <c r="PTT68" s="173"/>
      <c r="PTU68" s="173"/>
      <c r="PTV68" s="173"/>
      <c r="PTW68" s="173"/>
      <c r="PTX68" s="173"/>
      <c r="PTY68" s="173"/>
      <c r="PTZ68" s="173"/>
      <c r="PUA68" s="173"/>
      <c r="PUB68" s="173"/>
      <c r="PUC68" s="173"/>
      <c r="PUD68" s="173"/>
      <c r="PUE68" s="173"/>
      <c r="PUF68" s="173"/>
      <c r="PUG68" s="173"/>
      <c r="PUH68" s="173"/>
      <c r="PUI68" s="173"/>
      <c r="PUJ68" s="173"/>
      <c r="PUK68" s="173"/>
      <c r="PUL68" s="173"/>
      <c r="PUM68" s="173"/>
      <c r="PUN68" s="173"/>
      <c r="PUO68" s="173"/>
      <c r="PUP68" s="173"/>
      <c r="PUQ68" s="173"/>
      <c r="PUR68" s="173"/>
      <c r="PUS68" s="173"/>
      <c r="PUT68" s="173"/>
      <c r="PUU68" s="173"/>
      <c r="PUV68" s="173"/>
      <c r="PUW68" s="173"/>
      <c r="PUX68" s="173"/>
      <c r="PUY68" s="173"/>
      <c r="PUZ68" s="173"/>
      <c r="PVA68" s="173"/>
      <c r="PVB68" s="173"/>
      <c r="PVC68" s="173"/>
      <c r="PVD68" s="173"/>
      <c r="PVE68" s="173"/>
      <c r="PVF68" s="173"/>
      <c r="PVG68" s="173"/>
      <c r="PVH68" s="173"/>
      <c r="PVI68" s="173"/>
      <c r="PVJ68" s="173"/>
      <c r="PVK68" s="173"/>
      <c r="PVL68" s="173"/>
      <c r="PVM68" s="173"/>
      <c r="PVN68" s="173"/>
      <c r="PVO68" s="173"/>
      <c r="PVP68" s="173"/>
      <c r="PVQ68" s="173"/>
      <c r="PVR68" s="173"/>
      <c r="PVS68" s="173"/>
      <c r="PVT68" s="173"/>
      <c r="PVU68" s="173"/>
      <c r="PVV68" s="173"/>
      <c r="PVW68" s="173"/>
      <c r="PVX68" s="173"/>
      <c r="PVY68" s="173"/>
      <c r="PVZ68" s="173"/>
      <c r="PWA68" s="173"/>
      <c r="PWB68" s="173"/>
      <c r="PWC68" s="173"/>
      <c r="PWD68" s="173"/>
      <c r="PWE68" s="173"/>
      <c r="PWF68" s="173"/>
      <c r="PWG68" s="173"/>
      <c r="PWH68" s="173"/>
      <c r="PWI68" s="173"/>
      <c r="PWJ68" s="173"/>
      <c r="PWK68" s="173"/>
      <c r="PWL68" s="173"/>
      <c r="PWM68" s="173"/>
      <c r="PWN68" s="173"/>
      <c r="PWO68" s="173"/>
      <c r="PWP68" s="173"/>
      <c r="PWQ68" s="173"/>
      <c r="PWR68" s="173"/>
      <c r="PWS68" s="173"/>
      <c r="PWT68" s="173"/>
      <c r="PWU68" s="173"/>
      <c r="PWV68" s="173"/>
      <c r="PWW68" s="173"/>
      <c r="PWX68" s="173"/>
      <c r="PWY68" s="173"/>
      <c r="PWZ68" s="173"/>
      <c r="PXA68" s="173"/>
      <c r="PXB68" s="173"/>
      <c r="PXC68" s="173"/>
      <c r="PXD68" s="173"/>
      <c r="PXE68" s="173"/>
      <c r="PXF68" s="173"/>
      <c r="PXG68" s="173"/>
      <c r="PXH68" s="173"/>
      <c r="PXI68" s="173"/>
      <c r="PXJ68" s="173"/>
      <c r="PXK68" s="173"/>
      <c r="PXL68" s="173"/>
      <c r="PXM68" s="173"/>
      <c r="PXN68" s="173"/>
      <c r="PXO68" s="173"/>
      <c r="PXP68" s="173"/>
      <c r="PXQ68" s="173"/>
      <c r="PXR68" s="173"/>
      <c r="PXS68" s="173"/>
      <c r="PXT68" s="173"/>
      <c r="PXU68" s="173"/>
      <c r="PXV68" s="173"/>
      <c r="PXW68" s="173"/>
      <c r="PXX68" s="173"/>
      <c r="PXY68" s="173"/>
      <c r="PXZ68" s="173"/>
      <c r="PYA68" s="173"/>
      <c r="PYB68" s="173"/>
      <c r="PYC68" s="173"/>
      <c r="PYD68" s="173"/>
      <c r="PYE68" s="173"/>
      <c r="PYF68" s="173"/>
      <c r="PYG68" s="173"/>
      <c r="PYH68" s="173"/>
      <c r="PYI68" s="173"/>
      <c r="PYJ68" s="173"/>
      <c r="PYK68" s="173"/>
      <c r="PYL68" s="173"/>
      <c r="PYM68" s="173"/>
      <c r="PYN68" s="173"/>
      <c r="PYO68" s="173"/>
      <c r="PYP68" s="173"/>
      <c r="PYQ68" s="173"/>
      <c r="PYR68" s="173"/>
      <c r="PYS68" s="173"/>
      <c r="PYT68" s="173"/>
      <c r="PYU68" s="173"/>
      <c r="PYV68" s="173"/>
      <c r="PYW68" s="173"/>
      <c r="PYX68" s="173"/>
      <c r="PYY68" s="173"/>
      <c r="PYZ68" s="173"/>
      <c r="PZA68" s="173"/>
      <c r="PZB68" s="173"/>
      <c r="PZC68" s="173"/>
      <c r="PZD68" s="173"/>
      <c r="PZE68" s="173"/>
      <c r="PZF68" s="173"/>
      <c r="PZG68" s="173"/>
      <c r="PZH68" s="173"/>
      <c r="PZI68" s="173"/>
      <c r="PZJ68" s="173"/>
      <c r="PZK68" s="173"/>
      <c r="PZL68" s="173"/>
      <c r="PZM68" s="173"/>
      <c r="PZN68" s="173"/>
      <c r="PZO68" s="173"/>
      <c r="PZP68" s="173"/>
      <c r="PZQ68" s="173"/>
      <c r="PZR68" s="173"/>
      <c r="PZS68" s="173"/>
      <c r="PZT68" s="173"/>
      <c r="PZU68" s="173"/>
      <c r="PZV68" s="173"/>
      <c r="PZW68" s="173"/>
      <c r="PZX68" s="173"/>
      <c r="PZY68" s="173"/>
      <c r="PZZ68" s="173"/>
      <c r="QAA68" s="173"/>
      <c r="QAB68" s="173"/>
      <c r="QAC68" s="173"/>
      <c r="QAD68" s="173"/>
      <c r="QAE68" s="173"/>
      <c r="QAF68" s="173"/>
      <c r="QAG68" s="173"/>
      <c r="QAH68" s="173"/>
      <c r="QAI68" s="173"/>
      <c r="QAJ68" s="173"/>
      <c r="QAK68" s="173"/>
      <c r="QAL68" s="173"/>
      <c r="QAM68" s="173"/>
      <c r="QAN68" s="173"/>
      <c r="QAO68" s="173"/>
      <c r="QAP68" s="173"/>
      <c r="QAQ68" s="173"/>
      <c r="QAR68" s="173"/>
      <c r="QAS68" s="173"/>
      <c r="QAT68" s="173"/>
      <c r="QAU68" s="173"/>
      <c r="QAV68" s="173"/>
      <c r="QAW68" s="173"/>
      <c r="QAX68" s="173"/>
      <c r="QAY68" s="173"/>
      <c r="QAZ68" s="173"/>
      <c r="QBA68" s="173"/>
      <c r="QBB68" s="173"/>
      <c r="QBC68" s="173"/>
      <c r="QBD68" s="173"/>
      <c r="QBE68" s="173"/>
      <c r="QBF68" s="173"/>
      <c r="QBG68" s="173"/>
      <c r="QBH68" s="173"/>
      <c r="QBI68" s="173"/>
      <c r="QBJ68" s="173"/>
      <c r="QBK68" s="173"/>
      <c r="QBL68" s="173"/>
      <c r="QBM68" s="173"/>
      <c r="QBN68" s="173"/>
      <c r="QBO68" s="173"/>
      <c r="QBP68" s="173"/>
      <c r="QBQ68" s="173"/>
      <c r="QBR68" s="173"/>
      <c r="QBS68" s="173"/>
      <c r="QBT68" s="173"/>
      <c r="QBU68" s="173"/>
      <c r="QBV68" s="173"/>
      <c r="QBW68" s="173"/>
      <c r="QBX68" s="173"/>
      <c r="QBY68" s="173"/>
      <c r="QBZ68" s="173"/>
      <c r="QCA68" s="173"/>
      <c r="QCB68" s="173"/>
      <c r="QCC68" s="173"/>
      <c r="QCD68" s="173"/>
      <c r="QCE68" s="173"/>
      <c r="QCF68" s="173"/>
      <c r="QCG68" s="173"/>
      <c r="QCH68" s="173"/>
      <c r="QCI68" s="173"/>
      <c r="QCJ68" s="173"/>
      <c r="QCK68" s="173"/>
      <c r="QCL68" s="173"/>
      <c r="QCM68" s="173"/>
      <c r="QCN68" s="173"/>
      <c r="QCO68" s="173"/>
      <c r="QCP68" s="173"/>
      <c r="QCQ68" s="173"/>
      <c r="QCR68" s="173"/>
      <c r="QCS68" s="173"/>
      <c r="QCT68" s="173"/>
      <c r="QCU68" s="173"/>
      <c r="QCV68" s="173"/>
      <c r="QCW68" s="173"/>
      <c r="QCX68" s="173"/>
      <c r="QCY68" s="173"/>
      <c r="QCZ68" s="173"/>
      <c r="QDA68" s="173"/>
      <c r="QDB68" s="173"/>
      <c r="QDC68" s="173"/>
      <c r="QDD68" s="173"/>
      <c r="QDE68" s="173"/>
      <c r="QDF68" s="173"/>
      <c r="QDG68" s="173"/>
      <c r="QDH68" s="173"/>
      <c r="QDI68" s="173"/>
      <c r="QDJ68" s="173"/>
      <c r="QDK68" s="173"/>
      <c r="QDL68" s="173"/>
      <c r="QDM68" s="173"/>
      <c r="QDN68" s="173"/>
      <c r="QDO68" s="173"/>
      <c r="QDP68" s="173"/>
      <c r="QDQ68" s="173"/>
      <c r="QDR68" s="173"/>
      <c r="QDS68" s="173"/>
      <c r="QDT68" s="173"/>
      <c r="QDU68" s="173"/>
      <c r="QDV68" s="173"/>
      <c r="QDW68" s="173"/>
      <c r="QDX68" s="173"/>
      <c r="QDY68" s="173"/>
      <c r="QDZ68" s="173"/>
      <c r="QEA68" s="173"/>
      <c r="QEB68" s="173"/>
      <c r="QEC68" s="173"/>
      <c r="QED68" s="173"/>
      <c r="QEE68" s="173"/>
      <c r="QEF68" s="173"/>
      <c r="QEG68" s="173"/>
      <c r="QEH68" s="173"/>
      <c r="QEI68" s="173"/>
      <c r="QEJ68" s="173"/>
      <c r="QEK68" s="173"/>
      <c r="QEL68" s="173"/>
      <c r="QEM68" s="173"/>
      <c r="QEN68" s="173"/>
      <c r="QEO68" s="173"/>
      <c r="QEP68" s="173"/>
      <c r="QEQ68" s="173"/>
      <c r="QER68" s="173"/>
      <c r="QES68" s="173"/>
      <c r="QET68" s="173"/>
      <c r="QEU68" s="173"/>
      <c r="QEV68" s="173"/>
      <c r="QEW68" s="173"/>
      <c r="QEX68" s="173"/>
      <c r="QEY68" s="173"/>
      <c r="QEZ68" s="173"/>
      <c r="QFA68" s="173"/>
      <c r="QFB68" s="173"/>
      <c r="QFC68" s="173"/>
      <c r="QFD68" s="173"/>
      <c r="QFE68" s="173"/>
      <c r="QFF68" s="173"/>
      <c r="QFG68" s="173"/>
      <c r="QFH68" s="173"/>
      <c r="QFI68" s="173"/>
      <c r="QFJ68" s="173"/>
      <c r="QFK68" s="173"/>
      <c r="QFL68" s="173"/>
      <c r="QFM68" s="173"/>
      <c r="QFN68" s="173"/>
      <c r="QFO68" s="173"/>
      <c r="QFP68" s="173"/>
      <c r="QFQ68" s="173"/>
      <c r="QFR68" s="173"/>
      <c r="QFS68" s="173"/>
      <c r="QFT68" s="173"/>
      <c r="QFU68" s="173"/>
      <c r="QFV68" s="173"/>
      <c r="QFW68" s="173"/>
      <c r="QFX68" s="173"/>
      <c r="QFY68" s="173"/>
      <c r="QFZ68" s="173"/>
      <c r="QGA68" s="173"/>
      <c r="QGB68" s="173"/>
      <c r="QGC68" s="173"/>
      <c r="QGD68" s="173"/>
      <c r="QGE68" s="173"/>
      <c r="QGF68" s="173"/>
      <c r="QGG68" s="173"/>
      <c r="QGH68" s="173"/>
      <c r="QGI68" s="173"/>
      <c r="QGJ68" s="173"/>
      <c r="QGK68" s="173"/>
      <c r="QGL68" s="173"/>
      <c r="QGM68" s="173"/>
      <c r="QGN68" s="173"/>
      <c r="QGO68" s="173"/>
      <c r="QGP68" s="173"/>
      <c r="QGQ68" s="173"/>
      <c r="QGR68" s="173"/>
      <c r="QGS68" s="173"/>
      <c r="QGT68" s="173"/>
      <c r="QGU68" s="173"/>
      <c r="QGV68" s="173"/>
      <c r="QGW68" s="173"/>
      <c r="QGX68" s="173"/>
      <c r="QGY68" s="173"/>
      <c r="QGZ68" s="173"/>
      <c r="QHA68" s="173"/>
      <c r="QHB68" s="173"/>
      <c r="QHC68" s="173"/>
      <c r="QHD68" s="173"/>
      <c r="QHE68" s="173"/>
      <c r="QHF68" s="173"/>
      <c r="QHG68" s="173"/>
      <c r="QHH68" s="173"/>
      <c r="QHI68" s="173"/>
      <c r="QHJ68" s="173"/>
      <c r="QHK68" s="173"/>
      <c r="QHL68" s="173"/>
      <c r="QHM68" s="173"/>
      <c r="QHN68" s="173"/>
      <c r="QHO68" s="173"/>
      <c r="QHP68" s="173"/>
      <c r="QHQ68" s="173"/>
      <c r="QHR68" s="173"/>
      <c r="QHS68" s="173"/>
      <c r="QHT68" s="173"/>
      <c r="QHU68" s="173"/>
      <c r="QHV68" s="173"/>
      <c r="QHW68" s="173"/>
      <c r="QHX68" s="173"/>
      <c r="QHY68" s="173"/>
      <c r="QHZ68" s="173"/>
      <c r="QIA68" s="173"/>
      <c r="QIB68" s="173"/>
      <c r="QIC68" s="173"/>
      <c r="QID68" s="173"/>
      <c r="QIE68" s="173"/>
      <c r="QIF68" s="173"/>
      <c r="QIG68" s="173"/>
      <c r="QIH68" s="173"/>
      <c r="QII68" s="173"/>
      <c r="QIJ68" s="173"/>
      <c r="QIK68" s="173"/>
      <c r="QIL68" s="173"/>
      <c r="QIM68" s="173"/>
      <c r="QIN68" s="173"/>
      <c r="QIO68" s="173"/>
      <c r="QIP68" s="173"/>
      <c r="QIQ68" s="173"/>
      <c r="QIR68" s="173"/>
      <c r="QIS68" s="173"/>
      <c r="QIT68" s="173"/>
      <c r="QIU68" s="173"/>
      <c r="QIV68" s="173"/>
      <c r="QIW68" s="173"/>
      <c r="QIX68" s="173"/>
      <c r="QIY68" s="173"/>
      <c r="QIZ68" s="173"/>
      <c r="QJA68" s="173"/>
      <c r="QJB68" s="173"/>
      <c r="QJC68" s="173"/>
      <c r="QJD68" s="173"/>
      <c r="QJE68" s="173"/>
      <c r="QJF68" s="173"/>
      <c r="QJG68" s="173"/>
      <c r="QJH68" s="173"/>
      <c r="QJI68" s="173"/>
      <c r="QJJ68" s="173"/>
      <c r="QJK68" s="173"/>
      <c r="QJL68" s="173"/>
      <c r="QJM68" s="173"/>
      <c r="QJN68" s="173"/>
      <c r="QJO68" s="173"/>
      <c r="QJP68" s="173"/>
      <c r="QJQ68" s="173"/>
      <c r="QJR68" s="173"/>
      <c r="QJS68" s="173"/>
      <c r="QJT68" s="173"/>
      <c r="QJU68" s="173"/>
      <c r="QJV68" s="173"/>
      <c r="QJW68" s="173"/>
      <c r="QJX68" s="173"/>
      <c r="QJY68" s="173"/>
      <c r="QJZ68" s="173"/>
      <c r="QKA68" s="173"/>
      <c r="QKB68" s="173"/>
      <c r="QKC68" s="173"/>
      <c r="QKD68" s="173"/>
      <c r="QKE68" s="173"/>
      <c r="QKF68" s="173"/>
      <c r="QKG68" s="173"/>
      <c r="QKH68" s="173"/>
      <c r="QKI68" s="173"/>
      <c r="QKJ68" s="173"/>
      <c r="QKK68" s="173"/>
      <c r="QKL68" s="173"/>
      <c r="QKM68" s="173"/>
      <c r="QKN68" s="173"/>
      <c r="QKO68" s="173"/>
      <c r="QKP68" s="173"/>
      <c r="QKQ68" s="173"/>
      <c r="QKR68" s="173"/>
      <c r="QKS68" s="173"/>
      <c r="QKT68" s="173"/>
      <c r="QKU68" s="173"/>
      <c r="QKV68" s="173"/>
      <c r="QKW68" s="173"/>
      <c r="QKX68" s="173"/>
      <c r="QKY68" s="173"/>
      <c r="QKZ68" s="173"/>
      <c r="QLA68" s="173"/>
      <c r="QLB68" s="173"/>
      <c r="QLC68" s="173"/>
      <c r="QLD68" s="173"/>
      <c r="QLE68" s="173"/>
      <c r="QLF68" s="173"/>
      <c r="QLG68" s="173"/>
      <c r="QLH68" s="173"/>
      <c r="QLI68" s="173"/>
      <c r="QLJ68" s="173"/>
      <c r="QLK68" s="173"/>
      <c r="QLL68" s="173"/>
      <c r="QLM68" s="173"/>
      <c r="QLN68" s="173"/>
      <c r="QLO68" s="173"/>
      <c r="QLP68" s="173"/>
      <c r="QLQ68" s="173"/>
      <c r="QLR68" s="173"/>
      <c r="QLS68" s="173"/>
      <c r="QLT68" s="173"/>
      <c r="QLU68" s="173"/>
      <c r="QLV68" s="173"/>
      <c r="QLW68" s="173"/>
      <c r="QLX68" s="173"/>
      <c r="QLY68" s="173"/>
      <c r="QLZ68" s="173"/>
      <c r="QMA68" s="173"/>
      <c r="QMB68" s="173"/>
      <c r="QMC68" s="173"/>
      <c r="QMD68" s="173"/>
      <c r="QME68" s="173"/>
      <c r="QMF68" s="173"/>
      <c r="QMG68" s="173"/>
      <c r="QMH68" s="173"/>
      <c r="QMI68" s="173"/>
      <c r="QMJ68" s="173"/>
      <c r="QMK68" s="173"/>
      <c r="QML68" s="173"/>
      <c r="QMM68" s="173"/>
      <c r="QMN68" s="173"/>
      <c r="QMO68" s="173"/>
      <c r="QMP68" s="173"/>
      <c r="QMQ68" s="173"/>
      <c r="QMR68" s="173"/>
      <c r="QMS68" s="173"/>
      <c r="QMT68" s="173"/>
      <c r="QMU68" s="173"/>
      <c r="QMV68" s="173"/>
      <c r="QMW68" s="173"/>
      <c r="QMX68" s="173"/>
      <c r="QMY68" s="173"/>
      <c r="QMZ68" s="173"/>
      <c r="QNA68" s="173"/>
      <c r="QNB68" s="173"/>
      <c r="QNC68" s="173"/>
      <c r="QND68" s="173"/>
      <c r="QNE68" s="173"/>
      <c r="QNF68" s="173"/>
      <c r="QNG68" s="173"/>
      <c r="QNH68" s="173"/>
      <c r="QNI68" s="173"/>
      <c r="QNJ68" s="173"/>
      <c r="QNK68" s="173"/>
      <c r="QNL68" s="173"/>
      <c r="QNM68" s="173"/>
      <c r="QNN68" s="173"/>
      <c r="QNO68" s="173"/>
      <c r="QNP68" s="173"/>
      <c r="QNQ68" s="173"/>
      <c r="QNR68" s="173"/>
      <c r="QNS68" s="173"/>
      <c r="QNT68" s="173"/>
      <c r="QNU68" s="173"/>
      <c r="QNV68" s="173"/>
      <c r="QNW68" s="173"/>
      <c r="QNX68" s="173"/>
      <c r="QNY68" s="173"/>
      <c r="QNZ68" s="173"/>
      <c r="QOA68" s="173"/>
      <c r="QOB68" s="173"/>
      <c r="QOC68" s="173"/>
      <c r="QOD68" s="173"/>
      <c r="QOE68" s="173"/>
      <c r="QOF68" s="173"/>
      <c r="QOG68" s="173"/>
      <c r="QOH68" s="173"/>
      <c r="QOI68" s="173"/>
      <c r="QOJ68" s="173"/>
      <c r="QOK68" s="173"/>
      <c r="QOL68" s="173"/>
      <c r="QOM68" s="173"/>
      <c r="QON68" s="173"/>
      <c r="QOO68" s="173"/>
      <c r="QOP68" s="173"/>
      <c r="QOQ68" s="173"/>
      <c r="QOR68" s="173"/>
      <c r="QOS68" s="173"/>
      <c r="QOT68" s="173"/>
      <c r="QOU68" s="173"/>
      <c r="QOV68" s="173"/>
      <c r="QOW68" s="173"/>
      <c r="QOX68" s="173"/>
      <c r="QOY68" s="173"/>
      <c r="QOZ68" s="173"/>
      <c r="QPA68" s="173"/>
      <c r="QPB68" s="173"/>
      <c r="QPC68" s="173"/>
      <c r="QPD68" s="173"/>
      <c r="QPE68" s="173"/>
      <c r="QPF68" s="173"/>
      <c r="QPG68" s="173"/>
      <c r="QPH68" s="173"/>
      <c r="QPI68" s="173"/>
      <c r="QPJ68" s="173"/>
      <c r="QPK68" s="173"/>
      <c r="QPL68" s="173"/>
      <c r="QPM68" s="173"/>
      <c r="QPN68" s="173"/>
      <c r="QPO68" s="173"/>
      <c r="QPP68" s="173"/>
      <c r="QPQ68" s="173"/>
      <c r="QPR68" s="173"/>
      <c r="QPS68" s="173"/>
      <c r="QPT68" s="173"/>
      <c r="QPU68" s="173"/>
      <c r="QPV68" s="173"/>
      <c r="QPW68" s="173"/>
      <c r="QPX68" s="173"/>
      <c r="QPY68" s="173"/>
      <c r="QPZ68" s="173"/>
      <c r="QQA68" s="173"/>
      <c r="QQB68" s="173"/>
      <c r="QQC68" s="173"/>
      <c r="QQD68" s="173"/>
      <c r="QQE68" s="173"/>
      <c r="QQF68" s="173"/>
      <c r="QQG68" s="173"/>
      <c r="QQH68" s="173"/>
      <c r="QQI68" s="173"/>
      <c r="QQJ68" s="173"/>
      <c r="QQK68" s="173"/>
      <c r="QQL68" s="173"/>
      <c r="QQM68" s="173"/>
      <c r="QQN68" s="173"/>
      <c r="QQO68" s="173"/>
      <c r="QQP68" s="173"/>
      <c r="QQQ68" s="173"/>
      <c r="QQR68" s="173"/>
      <c r="QQS68" s="173"/>
      <c r="QQT68" s="173"/>
      <c r="QQU68" s="173"/>
      <c r="QQV68" s="173"/>
      <c r="QQW68" s="173"/>
      <c r="QQX68" s="173"/>
      <c r="QQY68" s="173"/>
      <c r="QQZ68" s="173"/>
      <c r="QRA68" s="173"/>
      <c r="QRB68" s="173"/>
      <c r="QRC68" s="173"/>
      <c r="QRD68" s="173"/>
      <c r="QRE68" s="173"/>
      <c r="QRF68" s="173"/>
      <c r="QRG68" s="173"/>
      <c r="QRH68" s="173"/>
      <c r="QRI68" s="173"/>
      <c r="QRJ68" s="173"/>
      <c r="QRK68" s="173"/>
      <c r="QRL68" s="173"/>
      <c r="QRM68" s="173"/>
      <c r="QRN68" s="173"/>
      <c r="QRO68" s="173"/>
      <c r="QRP68" s="173"/>
      <c r="QRQ68" s="173"/>
      <c r="QRR68" s="173"/>
      <c r="QRS68" s="173"/>
      <c r="QRT68" s="173"/>
      <c r="QRU68" s="173"/>
      <c r="QRV68" s="173"/>
      <c r="QRW68" s="173"/>
      <c r="QRX68" s="173"/>
      <c r="QRY68" s="173"/>
      <c r="QRZ68" s="173"/>
      <c r="QSA68" s="173"/>
      <c r="QSB68" s="173"/>
      <c r="QSC68" s="173"/>
      <c r="QSD68" s="173"/>
      <c r="QSE68" s="173"/>
      <c r="QSF68" s="173"/>
      <c r="QSG68" s="173"/>
      <c r="QSH68" s="173"/>
      <c r="QSI68" s="173"/>
      <c r="QSJ68" s="173"/>
      <c r="QSK68" s="173"/>
      <c r="QSL68" s="173"/>
      <c r="QSM68" s="173"/>
      <c r="QSN68" s="173"/>
      <c r="QSO68" s="173"/>
      <c r="QSP68" s="173"/>
      <c r="QSQ68" s="173"/>
      <c r="QSR68" s="173"/>
      <c r="QSS68" s="173"/>
      <c r="QST68" s="173"/>
      <c r="QSU68" s="173"/>
      <c r="QSV68" s="173"/>
      <c r="QSW68" s="173"/>
      <c r="QSX68" s="173"/>
      <c r="QSY68" s="173"/>
      <c r="QSZ68" s="173"/>
      <c r="QTA68" s="173"/>
      <c r="QTB68" s="173"/>
      <c r="QTC68" s="173"/>
      <c r="QTD68" s="173"/>
      <c r="QTE68" s="173"/>
      <c r="QTF68" s="173"/>
      <c r="QTG68" s="173"/>
      <c r="QTH68" s="173"/>
      <c r="QTI68" s="173"/>
      <c r="QTJ68" s="173"/>
      <c r="QTK68" s="173"/>
      <c r="QTL68" s="173"/>
      <c r="QTM68" s="173"/>
      <c r="QTN68" s="173"/>
      <c r="QTO68" s="173"/>
      <c r="QTP68" s="173"/>
      <c r="QTQ68" s="173"/>
      <c r="QTR68" s="173"/>
      <c r="QTS68" s="173"/>
      <c r="QTT68" s="173"/>
      <c r="QTU68" s="173"/>
      <c r="QTV68" s="173"/>
      <c r="QTW68" s="173"/>
      <c r="QTX68" s="173"/>
      <c r="QTY68" s="173"/>
      <c r="QTZ68" s="173"/>
      <c r="QUA68" s="173"/>
      <c r="QUB68" s="173"/>
      <c r="QUC68" s="173"/>
      <c r="QUD68" s="173"/>
      <c r="QUE68" s="173"/>
      <c r="QUF68" s="173"/>
      <c r="QUG68" s="173"/>
      <c r="QUH68" s="173"/>
      <c r="QUI68" s="173"/>
      <c r="QUJ68" s="173"/>
      <c r="QUK68" s="173"/>
      <c r="QUL68" s="173"/>
      <c r="QUM68" s="173"/>
      <c r="QUN68" s="173"/>
      <c r="QUO68" s="173"/>
      <c r="QUP68" s="173"/>
      <c r="QUQ68" s="173"/>
      <c r="QUR68" s="173"/>
      <c r="QUS68" s="173"/>
      <c r="QUT68" s="173"/>
      <c r="QUU68" s="173"/>
      <c r="QUV68" s="173"/>
      <c r="QUW68" s="173"/>
      <c r="QUX68" s="173"/>
      <c r="QUY68" s="173"/>
      <c r="QUZ68" s="173"/>
      <c r="QVA68" s="173"/>
      <c r="QVB68" s="173"/>
      <c r="QVC68" s="173"/>
      <c r="QVD68" s="173"/>
      <c r="QVE68" s="173"/>
      <c r="QVF68" s="173"/>
      <c r="QVG68" s="173"/>
      <c r="QVH68" s="173"/>
      <c r="QVI68" s="173"/>
      <c r="QVJ68" s="173"/>
      <c r="QVK68" s="173"/>
      <c r="QVL68" s="173"/>
      <c r="QVM68" s="173"/>
      <c r="QVN68" s="173"/>
      <c r="QVO68" s="173"/>
      <c r="QVP68" s="173"/>
      <c r="QVQ68" s="173"/>
      <c r="QVR68" s="173"/>
      <c r="QVS68" s="173"/>
      <c r="QVT68" s="173"/>
      <c r="QVU68" s="173"/>
      <c r="QVV68" s="173"/>
      <c r="QVW68" s="173"/>
      <c r="QVX68" s="173"/>
      <c r="QVY68" s="173"/>
      <c r="QVZ68" s="173"/>
      <c r="QWA68" s="173"/>
      <c r="QWB68" s="173"/>
      <c r="QWC68" s="173"/>
      <c r="QWD68" s="173"/>
      <c r="QWE68" s="173"/>
      <c r="QWF68" s="173"/>
      <c r="QWG68" s="173"/>
      <c r="QWH68" s="173"/>
      <c r="QWI68" s="173"/>
      <c r="QWJ68" s="173"/>
      <c r="QWK68" s="173"/>
      <c r="QWL68" s="173"/>
      <c r="QWM68" s="173"/>
      <c r="QWN68" s="173"/>
      <c r="QWO68" s="173"/>
      <c r="QWP68" s="173"/>
      <c r="QWQ68" s="173"/>
      <c r="QWR68" s="173"/>
      <c r="QWS68" s="173"/>
      <c r="QWT68" s="173"/>
      <c r="QWU68" s="173"/>
      <c r="QWV68" s="173"/>
      <c r="QWW68" s="173"/>
      <c r="QWX68" s="173"/>
      <c r="QWY68" s="173"/>
      <c r="QWZ68" s="173"/>
      <c r="QXA68" s="173"/>
      <c r="QXB68" s="173"/>
      <c r="QXC68" s="173"/>
      <c r="QXD68" s="173"/>
      <c r="QXE68" s="173"/>
      <c r="QXF68" s="173"/>
      <c r="QXG68" s="173"/>
      <c r="QXH68" s="173"/>
      <c r="QXI68" s="173"/>
      <c r="QXJ68" s="173"/>
      <c r="QXK68" s="173"/>
      <c r="QXL68" s="173"/>
      <c r="QXM68" s="173"/>
      <c r="QXN68" s="173"/>
      <c r="QXO68" s="173"/>
      <c r="QXP68" s="173"/>
      <c r="QXQ68" s="173"/>
      <c r="QXR68" s="173"/>
      <c r="QXS68" s="173"/>
      <c r="QXT68" s="173"/>
      <c r="QXU68" s="173"/>
      <c r="QXV68" s="173"/>
      <c r="QXW68" s="173"/>
      <c r="QXX68" s="173"/>
      <c r="QXY68" s="173"/>
      <c r="QXZ68" s="173"/>
      <c r="QYA68" s="173"/>
      <c r="QYB68" s="173"/>
      <c r="QYC68" s="173"/>
      <c r="QYD68" s="173"/>
      <c r="QYE68" s="173"/>
      <c r="QYF68" s="173"/>
      <c r="QYG68" s="173"/>
      <c r="QYH68" s="173"/>
      <c r="QYI68" s="173"/>
      <c r="QYJ68" s="173"/>
      <c r="QYK68" s="173"/>
      <c r="QYL68" s="173"/>
      <c r="QYM68" s="173"/>
      <c r="QYN68" s="173"/>
      <c r="QYO68" s="173"/>
      <c r="QYP68" s="173"/>
      <c r="QYQ68" s="173"/>
      <c r="QYR68" s="173"/>
      <c r="QYS68" s="173"/>
      <c r="QYT68" s="173"/>
      <c r="QYU68" s="173"/>
      <c r="QYV68" s="173"/>
      <c r="QYW68" s="173"/>
      <c r="QYX68" s="173"/>
      <c r="QYY68" s="173"/>
      <c r="QYZ68" s="173"/>
      <c r="QZA68" s="173"/>
      <c r="QZB68" s="173"/>
      <c r="QZC68" s="173"/>
      <c r="QZD68" s="173"/>
      <c r="QZE68" s="173"/>
      <c r="QZF68" s="173"/>
      <c r="QZG68" s="173"/>
      <c r="QZH68" s="173"/>
      <c r="QZI68" s="173"/>
      <c r="QZJ68" s="173"/>
      <c r="QZK68" s="173"/>
      <c r="QZL68" s="173"/>
      <c r="QZM68" s="173"/>
      <c r="QZN68" s="173"/>
      <c r="QZO68" s="173"/>
      <c r="QZP68" s="173"/>
      <c r="QZQ68" s="173"/>
      <c r="QZR68" s="173"/>
      <c r="QZS68" s="173"/>
      <c r="QZT68" s="173"/>
      <c r="QZU68" s="173"/>
      <c r="QZV68" s="173"/>
      <c r="QZW68" s="173"/>
      <c r="QZX68" s="173"/>
      <c r="QZY68" s="173"/>
      <c r="QZZ68" s="173"/>
      <c r="RAA68" s="173"/>
      <c r="RAB68" s="173"/>
      <c r="RAC68" s="173"/>
      <c r="RAD68" s="173"/>
      <c r="RAE68" s="173"/>
      <c r="RAF68" s="173"/>
      <c r="RAG68" s="173"/>
      <c r="RAH68" s="173"/>
      <c r="RAI68" s="173"/>
      <c r="RAJ68" s="173"/>
      <c r="RAK68" s="173"/>
      <c r="RAL68" s="173"/>
      <c r="RAM68" s="173"/>
      <c r="RAN68" s="173"/>
      <c r="RAO68" s="173"/>
      <c r="RAP68" s="173"/>
      <c r="RAQ68" s="173"/>
      <c r="RAR68" s="173"/>
      <c r="RAS68" s="173"/>
      <c r="RAT68" s="173"/>
      <c r="RAU68" s="173"/>
      <c r="RAV68" s="173"/>
      <c r="RAW68" s="173"/>
      <c r="RAX68" s="173"/>
      <c r="RAY68" s="173"/>
      <c r="RAZ68" s="173"/>
      <c r="RBA68" s="173"/>
      <c r="RBB68" s="173"/>
      <c r="RBC68" s="173"/>
      <c r="RBD68" s="173"/>
      <c r="RBE68" s="173"/>
      <c r="RBF68" s="173"/>
      <c r="RBG68" s="173"/>
      <c r="RBH68" s="173"/>
      <c r="RBI68" s="173"/>
      <c r="RBJ68" s="173"/>
      <c r="RBK68" s="173"/>
      <c r="RBL68" s="173"/>
      <c r="RBM68" s="173"/>
      <c r="RBN68" s="173"/>
      <c r="RBO68" s="173"/>
      <c r="RBP68" s="173"/>
      <c r="RBQ68" s="173"/>
      <c r="RBR68" s="173"/>
      <c r="RBS68" s="173"/>
      <c r="RBT68" s="173"/>
      <c r="RBU68" s="173"/>
      <c r="RBV68" s="173"/>
      <c r="RBW68" s="173"/>
      <c r="RBX68" s="173"/>
      <c r="RBY68" s="173"/>
      <c r="RBZ68" s="173"/>
      <c r="RCA68" s="173"/>
      <c r="RCB68" s="173"/>
      <c r="RCC68" s="173"/>
      <c r="RCD68" s="173"/>
      <c r="RCE68" s="173"/>
      <c r="RCF68" s="173"/>
      <c r="RCG68" s="173"/>
      <c r="RCH68" s="173"/>
      <c r="RCI68" s="173"/>
      <c r="RCJ68" s="173"/>
      <c r="RCK68" s="173"/>
      <c r="RCL68" s="173"/>
      <c r="RCM68" s="173"/>
      <c r="RCN68" s="173"/>
      <c r="RCO68" s="173"/>
      <c r="RCP68" s="173"/>
      <c r="RCQ68" s="173"/>
      <c r="RCR68" s="173"/>
      <c r="RCS68" s="173"/>
      <c r="RCT68" s="173"/>
      <c r="RCU68" s="173"/>
      <c r="RCV68" s="173"/>
      <c r="RCW68" s="173"/>
      <c r="RCX68" s="173"/>
      <c r="RCY68" s="173"/>
      <c r="RCZ68" s="173"/>
      <c r="RDA68" s="173"/>
      <c r="RDB68" s="173"/>
      <c r="RDC68" s="173"/>
      <c r="RDD68" s="173"/>
      <c r="RDE68" s="173"/>
      <c r="RDF68" s="173"/>
      <c r="RDG68" s="173"/>
      <c r="RDH68" s="173"/>
      <c r="RDI68" s="173"/>
      <c r="RDJ68" s="173"/>
      <c r="RDK68" s="173"/>
      <c r="RDL68" s="173"/>
      <c r="RDM68" s="173"/>
      <c r="RDN68" s="173"/>
      <c r="RDO68" s="173"/>
      <c r="RDP68" s="173"/>
      <c r="RDQ68" s="173"/>
      <c r="RDR68" s="173"/>
      <c r="RDS68" s="173"/>
      <c r="RDT68" s="173"/>
      <c r="RDU68" s="173"/>
      <c r="RDV68" s="173"/>
      <c r="RDW68" s="173"/>
      <c r="RDX68" s="173"/>
      <c r="RDY68" s="173"/>
      <c r="RDZ68" s="173"/>
      <c r="REA68" s="173"/>
      <c r="REB68" s="173"/>
      <c r="REC68" s="173"/>
      <c r="RED68" s="173"/>
      <c r="REE68" s="173"/>
      <c r="REF68" s="173"/>
      <c r="REG68" s="173"/>
      <c r="REH68" s="173"/>
      <c r="REI68" s="173"/>
      <c r="REJ68" s="173"/>
      <c r="REK68" s="173"/>
      <c r="REL68" s="173"/>
      <c r="REM68" s="173"/>
      <c r="REN68" s="173"/>
      <c r="REO68" s="173"/>
      <c r="REP68" s="173"/>
      <c r="REQ68" s="173"/>
      <c r="RER68" s="173"/>
      <c r="RES68" s="173"/>
      <c r="RET68" s="173"/>
      <c r="REU68" s="173"/>
      <c r="REV68" s="173"/>
      <c r="REW68" s="173"/>
      <c r="REX68" s="173"/>
      <c r="REY68" s="173"/>
      <c r="REZ68" s="173"/>
      <c r="RFA68" s="173"/>
      <c r="RFB68" s="173"/>
      <c r="RFC68" s="173"/>
      <c r="RFD68" s="173"/>
      <c r="RFE68" s="173"/>
      <c r="RFF68" s="173"/>
      <c r="RFG68" s="173"/>
      <c r="RFH68" s="173"/>
      <c r="RFI68" s="173"/>
      <c r="RFJ68" s="173"/>
      <c r="RFK68" s="173"/>
      <c r="RFL68" s="173"/>
      <c r="RFM68" s="173"/>
      <c r="RFN68" s="173"/>
      <c r="RFO68" s="173"/>
      <c r="RFP68" s="173"/>
      <c r="RFQ68" s="173"/>
      <c r="RFR68" s="173"/>
      <c r="RFS68" s="173"/>
      <c r="RFT68" s="173"/>
      <c r="RFU68" s="173"/>
      <c r="RFV68" s="173"/>
      <c r="RFW68" s="173"/>
      <c r="RFX68" s="173"/>
      <c r="RFY68" s="173"/>
      <c r="RFZ68" s="173"/>
      <c r="RGA68" s="173"/>
      <c r="RGB68" s="173"/>
      <c r="RGC68" s="173"/>
      <c r="RGD68" s="173"/>
      <c r="RGE68" s="173"/>
      <c r="RGF68" s="173"/>
      <c r="RGG68" s="173"/>
      <c r="RGH68" s="173"/>
      <c r="RGI68" s="173"/>
      <c r="RGJ68" s="173"/>
      <c r="RGK68" s="173"/>
      <c r="RGL68" s="173"/>
      <c r="RGM68" s="173"/>
      <c r="RGN68" s="173"/>
      <c r="RGO68" s="173"/>
      <c r="RGP68" s="173"/>
      <c r="RGQ68" s="173"/>
      <c r="RGR68" s="173"/>
      <c r="RGS68" s="173"/>
      <c r="RGT68" s="173"/>
      <c r="RGU68" s="173"/>
      <c r="RGV68" s="173"/>
      <c r="RGW68" s="173"/>
      <c r="RGX68" s="173"/>
      <c r="RGY68" s="173"/>
      <c r="RGZ68" s="173"/>
      <c r="RHA68" s="173"/>
      <c r="RHB68" s="173"/>
      <c r="RHC68" s="173"/>
      <c r="RHD68" s="173"/>
      <c r="RHE68" s="173"/>
      <c r="RHF68" s="173"/>
      <c r="RHG68" s="173"/>
      <c r="RHH68" s="173"/>
      <c r="RHI68" s="173"/>
      <c r="RHJ68" s="173"/>
      <c r="RHK68" s="173"/>
      <c r="RHL68" s="173"/>
      <c r="RHM68" s="173"/>
      <c r="RHN68" s="173"/>
      <c r="RHO68" s="173"/>
      <c r="RHP68" s="173"/>
      <c r="RHQ68" s="173"/>
      <c r="RHR68" s="173"/>
      <c r="RHS68" s="173"/>
      <c r="RHT68" s="173"/>
      <c r="RHU68" s="173"/>
      <c r="RHV68" s="173"/>
      <c r="RHW68" s="173"/>
      <c r="RHX68" s="173"/>
      <c r="RHY68" s="173"/>
      <c r="RHZ68" s="173"/>
      <c r="RIA68" s="173"/>
      <c r="RIB68" s="173"/>
      <c r="RIC68" s="173"/>
      <c r="RID68" s="173"/>
      <c r="RIE68" s="173"/>
      <c r="RIF68" s="173"/>
      <c r="RIG68" s="173"/>
      <c r="RIH68" s="173"/>
      <c r="RII68" s="173"/>
      <c r="RIJ68" s="173"/>
      <c r="RIK68" s="173"/>
      <c r="RIL68" s="173"/>
      <c r="RIM68" s="173"/>
      <c r="RIN68" s="173"/>
      <c r="RIO68" s="173"/>
      <c r="RIP68" s="173"/>
      <c r="RIQ68" s="173"/>
      <c r="RIR68" s="173"/>
      <c r="RIS68" s="173"/>
      <c r="RIT68" s="173"/>
      <c r="RIU68" s="173"/>
      <c r="RIV68" s="173"/>
      <c r="RIW68" s="173"/>
      <c r="RIX68" s="173"/>
      <c r="RIY68" s="173"/>
      <c r="RIZ68" s="173"/>
      <c r="RJA68" s="173"/>
      <c r="RJB68" s="173"/>
      <c r="RJC68" s="173"/>
      <c r="RJD68" s="173"/>
      <c r="RJE68" s="173"/>
      <c r="RJF68" s="173"/>
      <c r="RJG68" s="173"/>
      <c r="RJH68" s="173"/>
      <c r="RJI68" s="173"/>
      <c r="RJJ68" s="173"/>
      <c r="RJK68" s="173"/>
      <c r="RJL68" s="173"/>
      <c r="RJM68" s="173"/>
      <c r="RJN68" s="173"/>
      <c r="RJO68" s="173"/>
      <c r="RJP68" s="173"/>
      <c r="RJQ68" s="173"/>
      <c r="RJR68" s="173"/>
      <c r="RJS68" s="173"/>
      <c r="RJT68" s="173"/>
      <c r="RJU68" s="173"/>
      <c r="RJV68" s="173"/>
      <c r="RJW68" s="173"/>
      <c r="RJX68" s="173"/>
      <c r="RJY68" s="173"/>
      <c r="RJZ68" s="173"/>
      <c r="RKA68" s="173"/>
      <c r="RKB68" s="173"/>
      <c r="RKC68" s="173"/>
      <c r="RKD68" s="173"/>
      <c r="RKE68" s="173"/>
      <c r="RKF68" s="173"/>
      <c r="RKG68" s="173"/>
      <c r="RKH68" s="173"/>
      <c r="RKI68" s="173"/>
      <c r="RKJ68" s="173"/>
      <c r="RKK68" s="173"/>
      <c r="RKL68" s="173"/>
      <c r="RKM68" s="173"/>
      <c r="RKN68" s="173"/>
      <c r="RKO68" s="173"/>
      <c r="RKP68" s="173"/>
      <c r="RKQ68" s="173"/>
      <c r="RKR68" s="173"/>
      <c r="RKS68" s="173"/>
      <c r="RKT68" s="173"/>
      <c r="RKU68" s="173"/>
      <c r="RKV68" s="173"/>
      <c r="RKW68" s="173"/>
      <c r="RKX68" s="173"/>
      <c r="RKY68" s="173"/>
      <c r="RKZ68" s="173"/>
      <c r="RLA68" s="173"/>
      <c r="RLB68" s="173"/>
      <c r="RLC68" s="173"/>
      <c r="RLD68" s="173"/>
      <c r="RLE68" s="173"/>
      <c r="RLF68" s="173"/>
      <c r="RLG68" s="173"/>
      <c r="RLH68" s="173"/>
      <c r="RLI68" s="173"/>
      <c r="RLJ68" s="173"/>
      <c r="RLK68" s="173"/>
      <c r="RLL68" s="173"/>
      <c r="RLM68" s="173"/>
      <c r="RLN68" s="173"/>
      <c r="RLO68" s="173"/>
      <c r="RLP68" s="173"/>
      <c r="RLQ68" s="173"/>
      <c r="RLR68" s="173"/>
      <c r="RLS68" s="173"/>
      <c r="RLT68" s="173"/>
      <c r="RLU68" s="173"/>
      <c r="RLV68" s="173"/>
      <c r="RLW68" s="173"/>
      <c r="RLX68" s="173"/>
      <c r="RLY68" s="173"/>
      <c r="RLZ68" s="173"/>
      <c r="RMA68" s="173"/>
      <c r="RMB68" s="173"/>
      <c r="RMC68" s="173"/>
      <c r="RMD68" s="173"/>
      <c r="RME68" s="173"/>
      <c r="RMF68" s="173"/>
      <c r="RMG68" s="173"/>
      <c r="RMH68" s="173"/>
      <c r="RMI68" s="173"/>
      <c r="RMJ68" s="173"/>
      <c r="RMK68" s="173"/>
      <c r="RML68" s="173"/>
      <c r="RMM68" s="173"/>
      <c r="RMN68" s="173"/>
      <c r="RMO68" s="173"/>
      <c r="RMP68" s="173"/>
      <c r="RMQ68" s="173"/>
      <c r="RMR68" s="173"/>
      <c r="RMS68" s="173"/>
      <c r="RMT68" s="173"/>
      <c r="RMU68" s="173"/>
      <c r="RMV68" s="173"/>
      <c r="RMW68" s="173"/>
      <c r="RMX68" s="173"/>
      <c r="RMY68" s="173"/>
      <c r="RMZ68" s="173"/>
      <c r="RNA68" s="173"/>
      <c r="RNB68" s="173"/>
      <c r="RNC68" s="173"/>
      <c r="RND68" s="173"/>
      <c r="RNE68" s="173"/>
      <c r="RNF68" s="173"/>
      <c r="RNG68" s="173"/>
      <c r="RNH68" s="173"/>
      <c r="RNI68" s="173"/>
      <c r="RNJ68" s="173"/>
      <c r="RNK68" s="173"/>
      <c r="RNL68" s="173"/>
      <c r="RNM68" s="173"/>
      <c r="RNN68" s="173"/>
      <c r="RNO68" s="173"/>
      <c r="RNP68" s="173"/>
      <c r="RNQ68" s="173"/>
      <c r="RNR68" s="173"/>
      <c r="RNS68" s="173"/>
      <c r="RNT68" s="173"/>
      <c r="RNU68" s="173"/>
      <c r="RNV68" s="173"/>
      <c r="RNW68" s="173"/>
      <c r="RNX68" s="173"/>
      <c r="RNY68" s="173"/>
      <c r="RNZ68" s="173"/>
      <c r="ROA68" s="173"/>
      <c r="ROB68" s="173"/>
      <c r="ROC68" s="173"/>
      <c r="ROD68" s="173"/>
      <c r="ROE68" s="173"/>
      <c r="ROF68" s="173"/>
      <c r="ROG68" s="173"/>
      <c r="ROH68" s="173"/>
      <c r="ROI68" s="173"/>
      <c r="ROJ68" s="173"/>
      <c r="ROK68" s="173"/>
      <c r="ROL68" s="173"/>
      <c r="ROM68" s="173"/>
      <c r="RON68" s="173"/>
      <c r="ROO68" s="173"/>
      <c r="ROP68" s="173"/>
      <c r="ROQ68" s="173"/>
      <c r="ROR68" s="173"/>
      <c r="ROS68" s="173"/>
      <c r="ROT68" s="173"/>
      <c r="ROU68" s="173"/>
      <c r="ROV68" s="173"/>
      <c r="ROW68" s="173"/>
      <c r="ROX68" s="173"/>
      <c r="ROY68" s="173"/>
      <c r="ROZ68" s="173"/>
      <c r="RPA68" s="173"/>
      <c r="RPB68" s="173"/>
      <c r="RPC68" s="173"/>
      <c r="RPD68" s="173"/>
      <c r="RPE68" s="173"/>
      <c r="RPF68" s="173"/>
      <c r="RPG68" s="173"/>
      <c r="RPH68" s="173"/>
      <c r="RPI68" s="173"/>
      <c r="RPJ68" s="173"/>
      <c r="RPK68" s="173"/>
      <c r="RPL68" s="173"/>
      <c r="RPM68" s="173"/>
      <c r="RPN68" s="173"/>
      <c r="RPO68" s="173"/>
      <c r="RPP68" s="173"/>
      <c r="RPQ68" s="173"/>
      <c r="RPR68" s="173"/>
      <c r="RPS68" s="173"/>
      <c r="RPT68" s="173"/>
      <c r="RPU68" s="173"/>
      <c r="RPV68" s="173"/>
      <c r="RPW68" s="173"/>
      <c r="RPX68" s="173"/>
      <c r="RPY68" s="173"/>
      <c r="RPZ68" s="173"/>
      <c r="RQA68" s="173"/>
      <c r="RQB68" s="173"/>
      <c r="RQC68" s="173"/>
      <c r="RQD68" s="173"/>
      <c r="RQE68" s="173"/>
      <c r="RQF68" s="173"/>
      <c r="RQG68" s="173"/>
      <c r="RQH68" s="173"/>
      <c r="RQI68" s="173"/>
      <c r="RQJ68" s="173"/>
      <c r="RQK68" s="173"/>
      <c r="RQL68" s="173"/>
      <c r="RQM68" s="173"/>
      <c r="RQN68" s="173"/>
      <c r="RQO68" s="173"/>
      <c r="RQP68" s="173"/>
      <c r="RQQ68" s="173"/>
      <c r="RQR68" s="173"/>
      <c r="RQS68" s="173"/>
      <c r="RQT68" s="173"/>
      <c r="RQU68" s="173"/>
      <c r="RQV68" s="173"/>
      <c r="RQW68" s="173"/>
      <c r="RQX68" s="173"/>
      <c r="RQY68" s="173"/>
      <c r="RQZ68" s="173"/>
      <c r="RRA68" s="173"/>
      <c r="RRB68" s="173"/>
      <c r="RRC68" s="173"/>
      <c r="RRD68" s="173"/>
      <c r="RRE68" s="173"/>
      <c r="RRF68" s="173"/>
      <c r="RRG68" s="173"/>
      <c r="RRH68" s="173"/>
      <c r="RRI68" s="173"/>
      <c r="RRJ68" s="173"/>
      <c r="RRK68" s="173"/>
      <c r="RRL68" s="173"/>
      <c r="RRM68" s="173"/>
      <c r="RRN68" s="173"/>
      <c r="RRO68" s="173"/>
      <c r="RRP68" s="173"/>
      <c r="RRQ68" s="173"/>
      <c r="RRR68" s="173"/>
      <c r="RRS68" s="173"/>
      <c r="RRT68" s="173"/>
      <c r="RRU68" s="173"/>
      <c r="RRV68" s="173"/>
      <c r="RRW68" s="173"/>
      <c r="RRX68" s="173"/>
      <c r="RRY68" s="173"/>
      <c r="RRZ68" s="173"/>
      <c r="RSA68" s="173"/>
      <c r="RSB68" s="173"/>
      <c r="RSC68" s="173"/>
      <c r="RSD68" s="173"/>
      <c r="RSE68" s="173"/>
      <c r="RSF68" s="173"/>
      <c r="RSG68" s="173"/>
      <c r="RSH68" s="173"/>
      <c r="RSI68" s="173"/>
      <c r="RSJ68" s="173"/>
      <c r="RSK68" s="173"/>
      <c r="RSL68" s="173"/>
      <c r="RSM68" s="173"/>
      <c r="RSN68" s="173"/>
      <c r="RSO68" s="173"/>
      <c r="RSP68" s="173"/>
      <c r="RSQ68" s="173"/>
      <c r="RSR68" s="173"/>
      <c r="RSS68" s="173"/>
      <c r="RST68" s="173"/>
      <c r="RSU68" s="173"/>
      <c r="RSV68" s="173"/>
      <c r="RSW68" s="173"/>
      <c r="RSX68" s="173"/>
      <c r="RSY68" s="173"/>
      <c r="RSZ68" s="173"/>
      <c r="RTA68" s="173"/>
      <c r="RTB68" s="173"/>
      <c r="RTC68" s="173"/>
      <c r="RTD68" s="173"/>
      <c r="RTE68" s="173"/>
      <c r="RTF68" s="173"/>
      <c r="RTG68" s="173"/>
      <c r="RTH68" s="173"/>
      <c r="RTI68" s="173"/>
      <c r="RTJ68" s="173"/>
      <c r="RTK68" s="173"/>
      <c r="RTL68" s="173"/>
      <c r="RTM68" s="173"/>
      <c r="RTN68" s="173"/>
      <c r="RTO68" s="173"/>
      <c r="RTP68" s="173"/>
      <c r="RTQ68" s="173"/>
      <c r="RTR68" s="173"/>
      <c r="RTS68" s="173"/>
      <c r="RTT68" s="173"/>
      <c r="RTU68" s="173"/>
      <c r="RTV68" s="173"/>
      <c r="RTW68" s="173"/>
      <c r="RTX68" s="173"/>
      <c r="RTY68" s="173"/>
      <c r="RTZ68" s="173"/>
      <c r="RUA68" s="173"/>
      <c r="RUB68" s="173"/>
      <c r="RUC68" s="173"/>
      <c r="RUD68" s="173"/>
      <c r="RUE68" s="173"/>
      <c r="RUF68" s="173"/>
      <c r="RUG68" s="173"/>
      <c r="RUH68" s="173"/>
      <c r="RUI68" s="173"/>
      <c r="RUJ68" s="173"/>
      <c r="RUK68" s="173"/>
      <c r="RUL68" s="173"/>
      <c r="RUM68" s="173"/>
      <c r="RUN68" s="173"/>
      <c r="RUO68" s="173"/>
      <c r="RUP68" s="173"/>
      <c r="RUQ68" s="173"/>
      <c r="RUR68" s="173"/>
      <c r="RUS68" s="173"/>
      <c r="RUT68" s="173"/>
      <c r="RUU68" s="173"/>
      <c r="RUV68" s="173"/>
      <c r="RUW68" s="173"/>
      <c r="RUX68" s="173"/>
      <c r="RUY68" s="173"/>
      <c r="RUZ68" s="173"/>
      <c r="RVA68" s="173"/>
      <c r="RVB68" s="173"/>
      <c r="RVC68" s="173"/>
      <c r="RVD68" s="173"/>
      <c r="RVE68" s="173"/>
      <c r="RVF68" s="173"/>
      <c r="RVG68" s="173"/>
      <c r="RVH68" s="173"/>
      <c r="RVI68" s="173"/>
      <c r="RVJ68" s="173"/>
      <c r="RVK68" s="173"/>
      <c r="RVL68" s="173"/>
      <c r="RVM68" s="173"/>
      <c r="RVN68" s="173"/>
      <c r="RVO68" s="173"/>
      <c r="RVP68" s="173"/>
      <c r="RVQ68" s="173"/>
      <c r="RVR68" s="173"/>
      <c r="RVS68" s="173"/>
      <c r="RVT68" s="173"/>
      <c r="RVU68" s="173"/>
      <c r="RVV68" s="173"/>
      <c r="RVW68" s="173"/>
      <c r="RVX68" s="173"/>
      <c r="RVY68" s="173"/>
      <c r="RVZ68" s="173"/>
      <c r="RWA68" s="173"/>
      <c r="RWB68" s="173"/>
      <c r="RWC68" s="173"/>
      <c r="RWD68" s="173"/>
      <c r="RWE68" s="173"/>
      <c r="RWF68" s="173"/>
      <c r="RWG68" s="173"/>
      <c r="RWH68" s="173"/>
      <c r="RWI68" s="173"/>
      <c r="RWJ68" s="173"/>
      <c r="RWK68" s="173"/>
      <c r="RWL68" s="173"/>
      <c r="RWM68" s="173"/>
      <c r="RWN68" s="173"/>
      <c r="RWO68" s="173"/>
      <c r="RWP68" s="173"/>
      <c r="RWQ68" s="173"/>
      <c r="RWR68" s="173"/>
      <c r="RWS68" s="173"/>
      <c r="RWT68" s="173"/>
      <c r="RWU68" s="173"/>
      <c r="RWV68" s="173"/>
      <c r="RWW68" s="173"/>
      <c r="RWX68" s="173"/>
      <c r="RWY68" s="173"/>
      <c r="RWZ68" s="173"/>
      <c r="RXA68" s="173"/>
      <c r="RXB68" s="173"/>
      <c r="RXC68" s="173"/>
      <c r="RXD68" s="173"/>
      <c r="RXE68" s="173"/>
      <c r="RXF68" s="173"/>
      <c r="RXG68" s="173"/>
      <c r="RXH68" s="173"/>
      <c r="RXI68" s="173"/>
      <c r="RXJ68" s="173"/>
      <c r="RXK68" s="173"/>
      <c r="RXL68" s="173"/>
      <c r="RXM68" s="173"/>
      <c r="RXN68" s="173"/>
      <c r="RXO68" s="173"/>
      <c r="RXP68" s="173"/>
      <c r="RXQ68" s="173"/>
      <c r="RXR68" s="173"/>
      <c r="RXS68" s="173"/>
      <c r="RXT68" s="173"/>
      <c r="RXU68" s="173"/>
      <c r="RXV68" s="173"/>
      <c r="RXW68" s="173"/>
      <c r="RXX68" s="173"/>
      <c r="RXY68" s="173"/>
      <c r="RXZ68" s="173"/>
      <c r="RYA68" s="173"/>
      <c r="RYB68" s="173"/>
      <c r="RYC68" s="173"/>
      <c r="RYD68" s="173"/>
      <c r="RYE68" s="173"/>
      <c r="RYF68" s="173"/>
      <c r="RYG68" s="173"/>
      <c r="RYH68" s="173"/>
      <c r="RYI68" s="173"/>
      <c r="RYJ68" s="173"/>
      <c r="RYK68" s="173"/>
      <c r="RYL68" s="173"/>
      <c r="RYM68" s="173"/>
      <c r="RYN68" s="173"/>
      <c r="RYO68" s="173"/>
      <c r="RYP68" s="173"/>
      <c r="RYQ68" s="173"/>
      <c r="RYR68" s="173"/>
      <c r="RYS68" s="173"/>
      <c r="RYT68" s="173"/>
      <c r="RYU68" s="173"/>
      <c r="RYV68" s="173"/>
      <c r="RYW68" s="173"/>
      <c r="RYX68" s="173"/>
      <c r="RYY68" s="173"/>
      <c r="RYZ68" s="173"/>
      <c r="RZA68" s="173"/>
      <c r="RZB68" s="173"/>
      <c r="RZC68" s="173"/>
      <c r="RZD68" s="173"/>
      <c r="RZE68" s="173"/>
      <c r="RZF68" s="173"/>
      <c r="RZG68" s="173"/>
      <c r="RZH68" s="173"/>
      <c r="RZI68" s="173"/>
      <c r="RZJ68" s="173"/>
      <c r="RZK68" s="173"/>
      <c r="RZL68" s="173"/>
      <c r="RZM68" s="173"/>
      <c r="RZN68" s="173"/>
      <c r="RZO68" s="173"/>
      <c r="RZP68" s="173"/>
      <c r="RZQ68" s="173"/>
      <c r="RZR68" s="173"/>
      <c r="RZS68" s="173"/>
      <c r="RZT68" s="173"/>
      <c r="RZU68" s="173"/>
      <c r="RZV68" s="173"/>
      <c r="RZW68" s="173"/>
      <c r="RZX68" s="173"/>
      <c r="RZY68" s="173"/>
      <c r="RZZ68" s="173"/>
      <c r="SAA68" s="173"/>
      <c r="SAB68" s="173"/>
      <c r="SAC68" s="173"/>
      <c r="SAD68" s="173"/>
      <c r="SAE68" s="173"/>
      <c r="SAF68" s="173"/>
      <c r="SAG68" s="173"/>
      <c r="SAH68" s="173"/>
      <c r="SAI68" s="173"/>
      <c r="SAJ68" s="173"/>
      <c r="SAK68" s="173"/>
      <c r="SAL68" s="173"/>
      <c r="SAM68" s="173"/>
      <c r="SAN68" s="173"/>
      <c r="SAO68" s="173"/>
      <c r="SAP68" s="173"/>
      <c r="SAQ68" s="173"/>
      <c r="SAR68" s="173"/>
      <c r="SAS68" s="173"/>
      <c r="SAT68" s="173"/>
      <c r="SAU68" s="173"/>
      <c r="SAV68" s="173"/>
      <c r="SAW68" s="173"/>
      <c r="SAX68" s="173"/>
      <c r="SAY68" s="173"/>
      <c r="SAZ68" s="173"/>
      <c r="SBA68" s="173"/>
      <c r="SBB68" s="173"/>
      <c r="SBC68" s="173"/>
      <c r="SBD68" s="173"/>
      <c r="SBE68" s="173"/>
      <c r="SBF68" s="173"/>
      <c r="SBG68" s="173"/>
      <c r="SBH68" s="173"/>
      <c r="SBI68" s="173"/>
      <c r="SBJ68" s="173"/>
      <c r="SBK68" s="173"/>
      <c r="SBL68" s="173"/>
      <c r="SBM68" s="173"/>
      <c r="SBN68" s="173"/>
      <c r="SBO68" s="173"/>
      <c r="SBP68" s="173"/>
      <c r="SBQ68" s="173"/>
      <c r="SBR68" s="173"/>
      <c r="SBS68" s="173"/>
      <c r="SBT68" s="173"/>
      <c r="SBU68" s="173"/>
      <c r="SBV68" s="173"/>
      <c r="SBW68" s="173"/>
      <c r="SBX68" s="173"/>
      <c r="SBY68" s="173"/>
      <c r="SBZ68" s="173"/>
      <c r="SCA68" s="173"/>
      <c r="SCB68" s="173"/>
      <c r="SCC68" s="173"/>
      <c r="SCD68" s="173"/>
      <c r="SCE68" s="173"/>
      <c r="SCF68" s="173"/>
      <c r="SCG68" s="173"/>
      <c r="SCH68" s="173"/>
      <c r="SCI68" s="173"/>
      <c r="SCJ68" s="173"/>
      <c r="SCK68" s="173"/>
      <c r="SCL68" s="173"/>
      <c r="SCM68" s="173"/>
      <c r="SCN68" s="173"/>
      <c r="SCO68" s="173"/>
      <c r="SCP68" s="173"/>
      <c r="SCQ68" s="173"/>
      <c r="SCR68" s="173"/>
      <c r="SCS68" s="173"/>
      <c r="SCT68" s="173"/>
      <c r="SCU68" s="173"/>
      <c r="SCV68" s="173"/>
      <c r="SCW68" s="173"/>
      <c r="SCX68" s="173"/>
      <c r="SCY68" s="173"/>
      <c r="SCZ68" s="173"/>
      <c r="SDA68" s="173"/>
      <c r="SDB68" s="173"/>
      <c r="SDC68" s="173"/>
      <c r="SDD68" s="173"/>
      <c r="SDE68" s="173"/>
      <c r="SDF68" s="173"/>
      <c r="SDG68" s="173"/>
      <c r="SDH68" s="173"/>
      <c r="SDI68" s="173"/>
      <c r="SDJ68" s="173"/>
      <c r="SDK68" s="173"/>
      <c r="SDL68" s="173"/>
      <c r="SDM68" s="173"/>
      <c r="SDN68" s="173"/>
      <c r="SDO68" s="173"/>
      <c r="SDP68" s="173"/>
      <c r="SDQ68" s="173"/>
      <c r="SDR68" s="173"/>
      <c r="SDS68" s="173"/>
      <c r="SDT68" s="173"/>
      <c r="SDU68" s="173"/>
      <c r="SDV68" s="173"/>
      <c r="SDW68" s="173"/>
      <c r="SDX68" s="173"/>
      <c r="SDY68" s="173"/>
      <c r="SDZ68" s="173"/>
      <c r="SEA68" s="173"/>
      <c r="SEB68" s="173"/>
      <c r="SEC68" s="173"/>
      <c r="SED68" s="173"/>
      <c r="SEE68" s="173"/>
      <c r="SEF68" s="173"/>
      <c r="SEG68" s="173"/>
      <c r="SEH68" s="173"/>
      <c r="SEI68" s="173"/>
      <c r="SEJ68" s="173"/>
      <c r="SEK68" s="173"/>
      <c r="SEL68" s="173"/>
      <c r="SEM68" s="173"/>
      <c r="SEN68" s="173"/>
      <c r="SEO68" s="173"/>
      <c r="SEP68" s="173"/>
      <c r="SEQ68" s="173"/>
      <c r="SER68" s="173"/>
      <c r="SES68" s="173"/>
      <c r="SET68" s="173"/>
      <c r="SEU68" s="173"/>
      <c r="SEV68" s="173"/>
      <c r="SEW68" s="173"/>
      <c r="SEX68" s="173"/>
      <c r="SEY68" s="173"/>
      <c r="SEZ68" s="173"/>
      <c r="SFA68" s="173"/>
      <c r="SFB68" s="173"/>
      <c r="SFC68" s="173"/>
      <c r="SFD68" s="173"/>
      <c r="SFE68" s="173"/>
      <c r="SFF68" s="173"/>
      <c r="SFG68" s="173"/>
      <c r="SFH68" s="173"/>
      <c r="SFI68" s="173"/>
      <c r="SFJ68" s="173"/>
      <c r="SFK68" s="173"/>
      <c r="SFL68" s="173"/>
      <c r="SFM68" s="173"/>
      <c r="SFN68" s="173"/>
      <c r="SFO68" s="173"/>
      <c r="SFP68" s="173"/>
      <c r="SFQ68" s="173"/>
      <c r="SFR68" s="173"/>
      <c r="SFS68" s="173"/>
      <c r="SFT68" s="173"/>
      <c r="SFU68" s="173"/>
      <c r="SFV68" s="173"/>
      <c r="SFW68" s="173"/>
      <c r="SFX68" s="173"/>
      <c r="SFY68" s="173"/>
      <c r="SFZ68" s="173"/>
      <c r="SGA68" s="173"/>
      <c r="SGB68" s="173"/>
      <c r="SGC68" s="173"/>
      <c r="SGD68" s="173"/>
      <c r="SGE68" s="173"/>
      <c r="SGF68" s="173"/>
      <c r="SGG68" s="173"/>
      <c r="SGH68" s="173"/>
      <c r="SGI68" s="173"/>
      <c r="SGJ68" s="173"/>
      <c r="SGK68" s="173"/>
      <c r="SGL68" s="173"/>
      <c r="SGM68" s="173"/>
      <c r="SGN68" s="173"/>
      <c r="SGO68" s="173"/>
      <c r="SGP68" s="173"/>
      <c r="SGQ68" s="173"/>
      <c r="SGR68" s="173"/>
      <c r="SGS68" s="173"/>
      <c r="SGT68" s="173"/>
      <c r="SGU68" s="173"/>
      <c r="SGV68" s="173"/>
      <c r="SGW68" s="173"/>
      <c r="SGX68" s="173"/>
      <c r="SGY68" s="173"/>
      <c r="SGZ68" s="173"/>
      <c r="SHA68" s="173"/>
      <c r="SHB68" s="173"/>
      <c r="SHC68" s="173"/>
      <c r="SHD68" s="173"/>
      <c r="SHE68" s="173"/>
      <c r="SHF68" s="173"/>
      <c r="SHG68" s="173"/>
      <c r="SHH68" s="173"/>
      <c r="SHI68" s="173"/>
      <c r="SHJ68" s="173"/>
      <c r="SHK68" s="173"/>
      <c r="SHL68" s="173"/>
      <c r="SHM68" s="173"/>
      <c r="SHN68" s="173"/>
      <c r="SHO68" s="173"/>
      <c r="SHP68" s="173"/>
      <c r="SHQ68" s="173"/>
      <c r="SHR68" s="173"/>
      <c r="SHS68" s="173"/>
      <c r="SHT68" s="173"/>
      <c r="SHU68" s="173"/>
      <c r="SHV68" s="173"/>
      <c r="SHW68" s="173"/>
      <c r="SHX68" s="173"/>
      <c r="SHY68" s="173"/>
      <c r="SHZ68" s="173"/>
      <c r="SIA68" s="173"/>
      <c r="SIB68" s="173"/>
      <c r="SIC68" s="173"/>
      <c r="SID68" s="173"/>
      <c r="SIE68" s="173"/>
      <c r="SIF68" s="173"/>
      <c r="SIG68" s="173"/>
      <c r="SIH68" s="173"/>
      <c r="SII68" s="173"/>
      <c r="SIJ68" s="173"/>
      <c r="SIK68" s="173"/>
      <c r="SIL68" s="173"/>
      <c r="SIM68" s="173"/>
      <c r="SIN68" s="173"/>
      <c r="SIO68" s="173"/>
      <c r="SIP68" s="173"/>
      <c r="SIQ68" s="173"/>
      <c r="SIR68" s="173"/>
      <c r="SIS68" s="173"/>
      <c r="SIT68" s="173"/>
      <c r="SIU68" s="173"/>
      <c r="SIV68" s="173"/>
      <c r="SIW68" s="173"/>
      <c r="SIX68" s="173"/>
      <c r="SIY68" s="173"/>
      <c r="SIZ68" s="173"/>
      <c r="SJA68" s="173"/>
      <c r="SJB68" s="173"/>
      <c r="SJC68" s="173"/>
      <c r="SJD68" s="173"/>
      <c r="SJE68" s="173"/>
      <c r="SJF68" s="173"/>
      <c r="SJG68" s="173"/>
      <c r="SJH68" s="173"/>
      <c r="SJI68" s="173"/>
      <c r="SJJ68" s="173"/>
      <c r="SJK68" s="173"/>
      <c r="SJL68" s="173"/>
      <c r="SJM68" s="173"/>
      <c r="SJN68" s="173"/>
      <c r="SJO68" s="173"/>
      <c r="SJP68" s="173"/>
      <c r="SJQ68" s="173"/>
      <c r="SJR68" s="173"/>
      <c r="SJS68" s="173"/>
      <c r="SJT68" s="173"/>
      <c r="SJU68" s="173"/>
      <c r="SJV68" s="173"/>
      <c r="SJW68" s="173"/>
      <c r="SJX68" s="173"/>
      <c r="SJY68" s="173"/>
      <c r="SJZ68" s="173"/>
      <c r="SKA68" s="173"/>
      <c r="SKB68" s="173"/>
      <c r="SKC68" s="173"/>
      <c r="SKD68" s="173"/>
      <c r="SKE68" s="173"/>
      <c r="SKF68" s="173"/>
      <c r="SKG68" s="173"/>
      <c r="SKH68" s="173"/>
      <c r="SKI68" s="173"/>
      <c r="SKJ68" s="173"/>
      <c r="SKK68" s="173"/>
      <c r="SKL68" s="173"/>
      <c r="SKM68" s="173"/>
      <c r="SKN68" s="173"/>
      <c r="SKO68" s="173"/>
      <c r="SKP68" s="173"/>
      <c r="SKQ68" s="173"/>
      <c r="SKR68" s="173"/>
      <c r="SKS68" s="173"/>
      <c r="SKT68" s="173"/>
      <c r="SKU68" s="173"/>
      <c r="SKV68" s="173"/>
      <c r="SKW68" s="173"/>
      <c r="SKX68" s="173"/>
      <c r="SKY68" s="173"/>
      <c r="SKZ68" s="173"/>
      <c r="SLA68" s="173"/>
      <c r="SLB68" s="173"/>
      <c r="SLC68" s="173"/>
      <c r="SLD68" s="173"/>
      <c r="SLE68" s="173"/>
      <c r="SLF68" s="173"/>
      <c r="SLG68" s="173"/>
      <c r="SLH68" s="173"/>
      <c r="SLI68" s="173"/>
      <c r="SLJ68" s="173"/>
      <c r="SLK68" s="173"/>
      <c r="SLL68" s="173"/>
      <c r="SLM68" s="173"/>
      <c r="SLN68" s="173"/>
      <c r="SLO68" s="173"/>
      <c r="SLP68" s="173"/>
      <c r="SLQ68" s="173"/>
      <c r="SLR68" s="173"/>
      <c r="SLS68" s="173"/>
      <c r="SLT68" s="173"/>
      <c r="SLU68" s="173"/>
      <c r="SLV68" s="173"/>
      <c r="SLW68" s="173"/>
      <c r="SLX68" s="173"/>
      <c r="SLY68" s="173"/>
      <c r="SLZ68" s="173"/>
      <c r="SMA68" s="173"/>
      <c r="SMB68" s="173"/>
      <c r="SMC68" s="173"/>
      <c r="SMD68" s="173"/>
      <c r="SME68" s="173"/>
      <c r="SMF68" s="173"/>
      <c r="SMG68" s="173"/>
      <c r="SMH68" s="173"/>
      <c r="SMI68" s="173"/>
      <c r="SMJ68" s="173"/>
      <c r="SMK68" s="173"/>
      <c r="SML68" s="173"/>
      <c r="SMM68" s="173"/>
      <c r="SMN68" s="173"/>
      <c r="SMO68" s="173"/>
      <c r="SMP68" s="173"/>
      <c r="SMQ68" s="173"/>
      <c r="SMR68" s="173"/>
      <c r="SMS68" s="173"/>
      <c r="SMT68" s="173"/>
      <c r="SMU68" s="173"/>
      <c r="SMV68" s="173"/>
      <c r="SMW68" s="173"/>
      <c r="SMX68" s="173"/>
      <c r="SMY68" s="173"/>
      <c r="SMZ68" s="173"/>
      <c r="SNA68" s="173"/>
      <c r="SNB68" s="173"/>
      <c r="SNC68" s="173"/>
      <c r="SND68" s="173"/>
      <c r="SNE68" s="173"/>
      <c r="SNF68" s="173"/>
      <c r="SNG68" s="173"/>
      <c r="SNH68" s="173"/>
      <c r="SNI68" s="173"/>
      <c r="SNJ68" s="173"/>
      <c r="SNK68" s="173"/>
      <c r="SNL68" s="173"/>
      <c r="SNM68" s="173"/>
      <c r="SNN68" s="173"/>
      <c r="SNO68" s="173"/>
      <c r="SNP68" s="173"/>
      <c r="SNQ68" s="173"/>
      <c r="SNR68" s="173"/>
      <c r="SNS68" s="173"/>
      <c r="SNT68" s="173"/>
      <c r="SNU68" s="173"/>
      <c r="SNV68" s="173"/>
      <c r="SNW68" s="173"/>
      <c r="SNX68" s="173"/>
      <c r="SNY68" s="173"/>
      <c r="SNZ68" s="173"/>
      <c r="SOA68" s="173"/>
      <c r="SOB68" s="173"/>
      <c r="SOC68" s="173"/>
      <c r="SOD68" s="173"/>
      <c r="SOE68" s="173"/>
      <c r="SOF68" s="173"/>
      <c r="SOG68" s="173"/>
      <c r="SOH68" s="173"/>
      <c r="SOI68" s="173"/>
      <c r="SOJ68" s="173"/>
      <c r="SOK68" s="173"/>
      <c r="SOL68" s="173"/>
      <c r="SOM68" s="173"/>
      <c r="SON68" s="173"/>
      <c r="SOO68" s="173"/>
      <c r="SOP68" s="173"/>
      <c r="SOQ68" s="173"/>
      <c r="SOR68" s="173"/>
      <c r="SOS68" s="173"/>
      <c r="SOT68" s="173"/>
      <c r="SOU68" s="173"/>
      <c r="SOV68" s="173"/>
      <c r="SOW68" s="173"/>
      <c r="SOX68" s="173"/>
      <c r="SOY68" s="173"/>
      <c r="SOZ68" s="173"/>
      <c r="SPA68" s="173"/>
      <c r="SPB68" s="173"/>
      <c r="SPC68" s="173"/>
      <c r="SPD68" s="173"/>
      <c r="SPE68" s="173"/>
      <c r="SPF68" s="173"/>
      <c r="SPG68" s="173"/>
      <c r="SPH68" s="173"/>
      <c r="SPI68" s="173"/>
      <c r="SPJ68" s="173"/>
      <c r="SPK68" s="173"/>
      <c r="SPL68" s="173"/>
      <c r="SPM68" s="173"/>
      <c r="SPN68" s="173"/>
      <c r="SPO68" s="173"/>
      <c r="SPP68" s="173"/>
      <c r="SPQ68" s="173"/>
      <c r="SPR68" s="173"/>
      <c r="SPS68" s="173"/>
      <c r="SPT68" s="173"/>
      <c r="SPU68" s="173"/>
      <c r="SPV68" s="173"/>
      <c r="SPW68" s="173"/>
      <c r="SPX68" s="173"/>
      <c r="SPY68" s="173"/>
      <c r="SPZ68" s="173"/>
      <c r="SQA68" s="173"/>
      <c r="SQB68" s="173"/>
      <c r="SQC68" s="173"/>
      <c r="SQD68" s="173"/>
      <c r="SQE68" s="173"/>
      <c r="SQF68" s="173"/>
      <c r="SQG68" s="173"/>
      <c r="SQH68" s="173"/>
      <c r="SQI68" s="173"/>
      <c r="SQJ68" s="173"/>
      <c r="SQK68" s="173"/>
      <c r="SQL68" s="173"/>
      <c r="SQM68" s="173"/>
      <c r="SQN68" s="173"/>
      <c r="SQO68" s="173"/>
      <c r="SQP68" s="173"/>
      <c r="SQQ68" s="173"/>
      <c r="SQR68" s="173"/>
      <c r="SQS68" s="173"/>
      <c r="SQT68" s="173"/>
      <c r="SQU68" s="173"/>
      <c r="SQV68" s="173"/>
      <c r="SQW68" s="173"/>
      <c r="SQX68" s="173"/>
      <c r="SQY68" s="173"/>
      <c r="SQZ68" s="173"/>
      <c r="SRA68" s="173"/>
      <c r="SRB68" s="173"/>
      <c r="SRC68" s="173"/>
      <c r="SRD68" s="173"/>
      <c r="SRE68" s="173"/>
      <c r="SRF68" s="173"/>
      <c r="SRG68" s="173"/>
      <c r="SRH68" s="173"/>
      <c r="SRI68" s="173"/>
      <c r="SRJ68" s="173"/>
      <c r="SRK68" s="173"/>
      <c r="SRL68" s="173"/>
      <c r="SRM68" s="173"/>
      <c r="SRN68" s="173"/>
      <c r="SRO68" s="173"/>
      <c r="SRP68" s="173"/>
      <c r="SRQ68" s="173"/>
      <c r="SRR68" s="173"/>
      <c r="SRS68" s="173"/>
      <c r="SRT68" s="173"/>
      <c r="SRU68" s="173"/>
      <c r="SRV68" s="173"/>
      <c r="SRW68" s="173"/>
      <c r="SRX68" s="173"/>
      <c r="SRY68" s="173"/>
      <c r="SRZ68" s="173"/>
      <c r="SSA68" s="173"/>
      <c r="SSB68" s="173"/>
      <c r="SSC68" s="173"/>
      <c r="SSD68" s="173"/>
      <c r="SSE68" s="173"/>
      <c r="SSF68" s="173"/>
      <c r="SSG68" s="173"/>
      <c r="SSH68" s="173"/>
      <c r="SSI68" s="173"/>
      <c r="SSJ68" s="173"/>
      <c r="SSK68" s="173"/>
      <c r="SSL68" s="173"/>
      <c r="SSM68" s="173"/>
      <c r="SSN68" s="173"/>
      <c r="SSO68" s="173"/>
      <c r="SSP68" s="173"/>
      <c r="SSQ68" s="173"/>
      <c r="SSR68" s="173"/>
      <c r="SSS68" s="173"/>
      <c r="SST68" s="173"/>
      <c r="SSU68" s="173"/>
      <c r="SSV68" s="173"/>
      <c r="SSW68" s="173"/>
      <c r="SSX68" s="173"/>
      <c r="SSY68" s="173"/>
      <c r="SSZ68" s="173"/>
      <c r="STA68" s="173"/>
      <c r="STB68" s="173"/>
      <c r="STC68" s="173"/>
      <c r="STD68" s="173"/>
      <c r="STE68" s="173"/>
      <c r="STF68" s="173"/>
      <c r="STG68" s="173"/>
      <c r="STH68" s="173"/>
      <c r="STI68" s="173"/>
      <c r="STJ68" s="173"/>
      <c r="STK68" s="173"/>
      <c r="STL68" s="173"/>
      <c r="STM68" s="173"/>
      <c r="STN68" s="173"/>
      <c r="STO68" s="173"/>
      <c r="STP68" s="173"/>
      <c r="STQ68" s="173"/>
      <c r="STR68" s="173"/>
      <c r="STS68" s="173"/>
      <c r="STT68" s="173"/>
      <c r="STU68" s="173"/>
      <c r="STV68" s="173"/>
      <c r="STW68" s="173"/>
      <c r="STX68" s="173"/>
      <c r="STY68" s="173"/>
      <c r="STZ68" s="173"/>
      <c r="SUA68" s="173"/>
      <c r="SUB68" s="173"/>
      <c r="SUC68" s="173"/>
      <c r="SUD68" s="173"/>
      <c r="SUE68" s="173"/>
      <c r="SUF68" s="173"/>
      <c r="SUG68" s="173"/>
      <c r="SUH68" s="173"/>
      <c r="SUI68" s="173"/>
      <c r="SUJ68" s="173"/>
      <c r="SUK68" s="173"/>
      <c r="SUL68" s="173"/>
      <c r="SUM68" s="173"/>
      <c r="SUN68" s="173"/>
      <c r="SUO68" s="173"/>
      <c r="SUP68" s="173"/>
      <c r="SUQ68" s="173"/>
      <c r="SUR68" s="173"/>
      <c r="SUS68" s="173"/>
      <c r="SUT68" s="173"/>
      <c r="SUU68" s="173"/>
      <c r="SUV68" s="173"/>
      <c r="SUW68" s="173"/>
      <c r="SUX68" s="173"/>
      <c r="SUY68" s="173"/>
      <c r="SUZ68" s="173"/>
      <c r="SVA68" s="173"/>
      <c r="SVB68" s="173"/>
      <c r="SVC68" s="173"/>
      <c r="SVD68" s="173"/>
      <c r="SVE68" s="173"/>
      <c r="SVF68" s="173"/>
      <c r="SVG68" s="173"/>
      <c r="SVH68" s="173"/>
      <c r="SVI68" s="173"/>
      <c r="SVJ68" s="173"/>
      <c r="SVK68" s="173"/>
      <c r="SVL68" s="173"/>
      <c r="SVM68" s="173"/>
      <c r="SVN68" s="173"/>
      <c r="SVO68" s="173"/>
      <c r="SVP68" s="173"/>
      <c r="SVQ68" s="173"/>
      <c r="SVR68" s="173"/>
      <c r="SVS68" s="173"/>
      <c r="SVT68" s="173"/>
      <c r="SVU68" s="173"/>
      <c r="SVV68" s="173"/>
      <c r="SVW68" s="173"/>
      <c r="SVX68" s="173"/>
      <c r="SVY68" s="173"/>
      <c r="SVZ68" s="173"/>
      <c r="SWA68" s="173"/>
      <c r="SWB68" s="173"/>
      <c r="SWC68" s="173"/>
      <c r="SWD68" s="173"/>
      <c r="SWE68" s="173"/>
      <c r="SWF68" s="173"/>
      <c r="SWG68" s="173"/>
      <c r="SWH68" s="173"/>
      <c r="SWI68" s="173"/>
      <c r="SWJ68" s="173"/>
      <c r="SWK68" s="173"/>
      <c r="SWL68" s="173"/>
      <c r="SWM68" s="173"/>
      <c r="SWN68" s="173"/>
      <c r="SWO68" s="173"/>
      <c r="SWP68" s="173"/>
      <c r="SWQ68" s="173"/>
      <c r="SWR68" s="173"/>
      <c r="SWS68" s="173"/>
      <c r="SWT68" s="173"/>
      <c r="SWU68" s="173"/>
      <c r="SWV68" s="173"/>
      <c r="SWW68" s="173"/>
      <c r="SWX68" s="173"/>
      <c r="SWY68" s="173"/>
      <c r="SWZ68" s="173"/>
      <c r="SXA68" s="173"/>
      <c r="SXB68" s="173"/>
      <c r="SXC68" s="173"/>
      <c r="SXD68" s="173"/>
      <c r="SXE68" s="173"/>
      <c r="SXF68" s="173"/>
      <c r="SXG68" s="173"/>
      <c r="SXH68" s="173"/>
      <c r="SXI68" s="173"/>
      <c r="SXJ68" s="173"/>
      <c r="SXK68" s="173"/>
      <c r="SXL68" s="173"/>
      <c r="SXM68" s="173"/>
      <c r="SXN68" s="173"/>
      <c r="SXO68" s="173"/>
      <c r="SXP68" s="173"/>
      <c r="SXQ68" s="173"/>
      <c r="SXR68" s="173"/>
      <c r="SXS68" s="173"/>
      <c r="SXT68" s="173"/>
      <c r="SXU68" s="173"/>
      <c r="SXV68" s="173"/>
      <c r="SXW68" s="173"/>
      <c r="SXX68" s="173"/>
      <c r="SXY68" s="173"/>
      <c r="SXZ68" s="173"/>
      <c r="SYA68" s="173"/>
      <c r="SYB68" s="173"/>
      <c r="SYC68" s="173"/>
      <c r="SYD68" s="173"/>
      <c r="SYE68" s="173"/>
      <c r="SYF68" s="173"/>
      <c r="SYG68" s="173"/>
      <c r="SYH68" s="173"/>
      <c r="SYI68" s="173"/>
      <c r="SYJ68" s="173"/>
      <c r="SYK68" s="173"/>
      <c r="SYL68" s="173"/>
      <c r="SYM68" s="173"/>
      <c r="SYN68" s="173"/>
      <c r="SYO68" s="173"/>
      <c r="SYP68" s="173"/>
      <c r="SYQ68" s="173"/>
      <c r="SYR68" s="173"/>
      <c r="SYS68" s="173"/>
      <c r="SYT68" s="173"/>
      <c r="SYU68" s="173"/>
      <c r="SYV68" s="173"/>
      <c r="SYW68" s="173"/>
      <c r="SYX68" s="173"/>
      <c r="SYY68" s="173"/>
      <c r="SYZ68" s="173"/>
      <c r="SZA68" s="173"/>
      <c r="SZB68" s="173"/>
      <c r="SZC68" s="173"/>
      <c r="SZD68" s="173"/>
      <c r="SZE68" s="173"/>
      <c r="SZF68" s="173"/>
      <c r="SZG68" s="173"/>
      <c r="SZH68" s="173"/>
      <c r="SZI68" s="173"/>
      <c r="SZJ68" s="173"/>
      <c r="SZK68" s="173"/>
      <c r="SZL68" s="173"/>
      <c r="SZM68" s="173"/>
      <c r="SZN68" s="173"/>
      <c r="SZO68" s="173"/>
      <c r="SZP68" s="173"/>
      <c r="SZQ68" s="173"/>
      <c r="SZR68" s="173"/>
      <c r="SZS68" s="173"/>
      <c r="SZT68" s="173"/>
      <c r="SZU68" s="173"/>
      <c r="SZV68" s="173"/>
      <c r="SZW68" s="173"/>
      <c r="SZX68" s="173"/>
      <c r="SZY68" s="173"/>
      <c r="SZZ68" s="173"/>
      <c r="TAA68" s="173"/>
      <c r="TAB68" s="173"/>
      <c r="TAC68" s="173"/>
      <c r="TAD68" s="173"/>
      <c r="TAE68" s="173"/>
      <c r="TAF68" s="173"/>
      <c r="TAG68" s="173"/>
      <c r="TAH68" s="173"/>
      <c r="TAI68" s="173"/>
      <c r="TAJ68" s="173"/>
      <c r="TAK68" s="173"/>
      <c r="TAL68" s="173"/>
      <c r="TAM68" s="173"/>
      <c r="TAN68" s="173"/>
      <c r="TAO68" s="173"/>
      <c r="TAP68" s="173"/>
      <c r="TAQ68" s="173"/>
      <c r="TAR68" s="173"/>
      <c r="TAS68" s="173"/>
      <c r="TAT68" s="173"/>
      <c r="TAU68" s="173"/>
      <c r="TAV68" s="173"/>
      <c r="TAW68" s="173"/>
      <c r="TAX68" s="173"/>
      <c r="TAY68" s="173"/>
      <c r="TAZ68" s="173"/>
      <c r="TBA68" s="173"/>
      <c r="TBB68" s="173"/>
      <c r="TBC68" s="173"/>
      <c r="TBD68" s="173"/>
      <c r="TBE68" s="173"/>
      <c r="TBF68" s="173"/>
      <c r="TBG68" s="173"/>
      <c r="TBH68" s="173"/>
      <c r="TBI68" s="173"/>
      <c r="TBJ68" s="173"/>
      <c r="TBK68" s="173"/>
      <c r="TBL68" s="173"/>
      <c r="TBM68" s="173"/>
      <c r="TBN68" s="173"/>
      <c r="TBO68" s="173"/>
      <c r="TBP68" s="173"/>
      <c r="TBQ68" s="173"/>
      <c r="TBR68" s="173"/>
      <c r="TBS68" s="173"/>
      <c r="TBT68" s="173"/>
      <c r="TBU68" s="173"/>
      <c r="TBV68" s="173"/>
      <c r="TBW68" s="173"/>
      <c r="TBX68" s="173"/>
      <c r="TBY68" s="173"/>
      <c r="TBZ68" s="173"/>
      <c r="TCA68" s="173"/>
      <c r="TCB68" s="173"/>
      <c r="TCC68" s="173"/>
      <c r="TCD68" s="173"/>
      <c r="TCE68" s="173"/>
      <c r="TCF68" s="173"/>
      <c r="TCG68" s="173"/>
      <c r="TCH68" s="173"/>
      <c r="TCI68" s="173"/>
      <c r="TCJ68" s="173"/>
      <c r="TCK68" s="173"/>
      <c r="TCL68" s="173"/>
      <c r="TCM68" s="173"/>
      <c r="TCN68" s="173"/>
      <c r="TCO68" s="173"/>
      <c r="TCP68" s="173"/>
      <c r="TCQ68" s="173"/>
      <c r="TCR68" s="173"/>
      <c r="TCS68" s="173"/>
      <c r="TCT68" s="173"/>
      <c r="TCU68" s="173"/>
      <c r="TCV68" s="173"/>
      <c r="TCW68" s="173"/>
      <c r="TCX68" s="173"/>
      <c r="TCY68" s="173"/>
      <c r="TCZ68" s="173"/>
      <c r="TDA68" s="173"/>
      <c r="TDB68" s="173"/>
      <c r="TDC68" s="173"/>
      <c r="TDD68" s="173"/>
      <c r="TDE68" s="173"/>
      <c r="TDF68" s="173"/>
      <c r="TDG68" s="173"/>
      <c r="TDH68" s="173"/>
      <c r="TDI68" s="173"/>
      <c r="TDJ68" s="173"/>
      <c r="TDK68" s="173"/>
      <c r="TDL68" s="173"/>
      <c r="TDM68" s="173"/>
      <c r="TDN68" s="173"/>
      <c r="TDO68" s="173"/>
      <c r="TDP68" s="173"/>
      <c r="TDQ68" s="173"/>
      <c r="TDR68" s="173"/>
      <c r="TDS68" s="173"/>
      <c r="TDT68" s="173"/>
      <c r="TDU68" s="173"/>
      <c r="TDV68" s="173"/>
      <c r="TDW68" s="173"/>
      <c r="TDX68" s="173"/>
      <c r="TDY68" s="173"/>
      <c r="TDZ68" s="173"/>
      <c r="TEA68" s="173"/>
      <c r="TEB68" s="173"/>
      <c r="TEC68" s="173"/>
      <c r="TED68" s="173"/>
      <c r="TEE68" s="173"/>
      <c r="TEF68" s="173"/>
      <c r="TEG68" s="173"/>
      <c r="TEH68" s="173"/>
      <c r="TEI68" s="173"/>
      <c r="TEJ68" s="173"/>
      <c r="TEK68" s="173"/>
      <c r="TEL68" s="173"/>
      <c r="TEM68" s="173"/>
      <c r="TEN68" s="173"/>
      <c r="TEO68" s="173"/>
      <c r="TEP68" s="173"/>
      <c r="TEQ68" s="173"/>
      <c r="TER68" s="173"/>
      <c r="TES68" s="173"/>
      <c r="TET68" s="173"/>
      <c r="TEU68" s="173"/>
      <c r="TEV68" s="173"/>
      <c r="TEW68" s="173"/>
      <c r="TEX68" s="173"/>
      <c r="TEY68" s="173"/>
      <c r="TEZ68" s="173"/>
      <c r="TFA68" s="173"/>
      <c r="TFB68" s="173"/>
      <c r="TFC68" s="173"/>
      <c r="TFD68" s="173"/>
      <c r="TFE68" s="173"/>
      <c r="TFF68" s="173"/>
      <c r="TFG68" s="173"/>
      <c r="TFH68" s="173"/>
      <c r="TFI68" s="173"/>
      <c r="TFJ68" s="173"/>
      <c r="TFK68" s="173"/>
      <c r="TFL68" s="173"/>
      <c r="TFM68" s="173"/>
      <c r="TFN68" s="173"/>
      <c r="TFO68" s="173"/>
      <c r="TFP68" s="173"/>
      <c r="TFQ68" s="173"/>
      <c r="TFR68" s="173"/>
      <c r="TFS68" s="173"/>
      <c r="TFT68" s="173"/>
      <c r="TFU68" s="173"/>
      <c r="TFV68" s="173"/>
      <c r="TFW68" s="173"/>
      <c r="TFX68" s="173"/>
      <c r="TFY68" s="173"/>
      <c r="TFZ68" s="173"/>
      <c r="TGA68" s="173"/>
      <c r="TGB68" s="173"/>
      <c r="TGC68" s="173"/>
      <c r="TGD68" s="173"/>
      <c r="TGE68" s="173"/>
      <c r="TGF68" s="173"/>
      <c r="TGG68" s="173"/>
      <c r="TGH68" s="173"/>
      <c r="TGI68" s="173"/>
      <c r="TGJ68" s="173"/>
      <c r="TGK68" s="173"/>
      <c r="TGL68" s="173"/>
      <c r="TGM68" s="173"/>
      <c r="TGN68" s="173"/>
      <c r="TGO68" s="173"/>
      <c r="TGP68" s="173"/>
      <c r="TGQ68" s="173"/>
      <c r="TGR68" s="173"/>
      <c r="TGS68" s="173"/>
      <c r="TGT68" s="173"/>
      <c r="TGU68" s="173"/>
      <c r="TGV68" s="173"/>
      <c r="TGW68" s="173"/>
      <c r="TGX68" s="173"/>
      <c r="TGY68" s="173"/>
      <c r="TGZ68" s="173"/>
      <c r="THA68" s="173"/>
      <c r="THB68" s="173"/>
      <c r="THC68" s="173"/>
      <c r="THD68" s="173"/>
      <c r="THE68" s="173"/>
      <c r="THF68" s="173"/>
      <c r="THG68" s="173"/>
      <c r="THH68" s="173"/>
      <c r="THI68" s="173"/>
      <c r="THJ68" s="173"/>
      <c r="THK68" s="173"/>
      <c r="THL68" s="173"/>
      <c r="THM68" s="173"/>
      <c r="THN68" s="173"/>
      <c r="THO68" s="173"/>
      <c r="THP68" s="173"/>
      <c r="THQ68" s="173"/>
      <c r="THR68" s="173"/>
      <c r="THS68" s="173"/>
      <c r="THT68" s="173"/>
      <c r="THU68" s="173"/>
      <c r="THV68" s="173"/>
      <c r="THW68" s="173"/>
      <c r="THX68" s="173"/>
      <c r="THY68" s="173"/>
      <c r="THZ68" s="173"/>
      <c r="TIA68" s="173"/>
      <c r="TIB68" s="173"/>
      <c r="TIC68" s="173"/>
      <c r="TID68" s="173"/>
      <c r="TIE68" s="173"/>
      <c r="TIF68" s="173"/>
      <c r="TIG68" s="173"/>
      <c r="TIH68" s="173"/>
      <c r="TII68" s="173"/>
      <c r="TIJ68" s="173"/>
      <c r="TIK68" s="173"/>
      <c r="TIL68" s="173"/>
      <c r="TIM68" s="173"/>
      <c r="TIN68" s="173"/>
      <c r="TIO68" s="173"/>
      <c r="TIP68" s="173"/>
      <c r="TIQ68" s="173"/>
      <c r="TIR68" s="173"/>
      <c r="TIS68" s="173"/>
      <c r="TIT68" s="173"/>
      <c r="TIU68" s="173"/>
      <c r="TIV68" s="173"/>
      <c r="TIW68" s="173"/>
      <c r="TIX68" s="173"/>
      <c r="TIY68" s="173"/>
      <c r="TIZ68" s="173"/>
      <c r="TJA68" s="173"/>
      <c r="TJB68" s="173"/>
      <c r="TJC68" s="173"/>
      <c r="TJD68" s="173"/>
      <c r="TJE68" s="173"/>
      <c r="TJF68" s="173"/>
      <c r="TJG68" s="173"/>
      <c r="TJH68" s="173"/>
      <c r="TJI68" s="173"/>
      <c r="TJJ68" s="173"/>
      <c r="TJK68" s="173"/>
      <c r="TJL68" s="173"/>
      <c r="TJM68" s="173"/>
      <c r="TJN68" s="173"/>
      <c r="TJO68" s="173"/>
      <c r="TJP68" s="173"/>
      <c r="TJQ68" s="173"/>
      <c r="TJR68" s="173"/>
      <c r="TJS68" s="173"/>
      <c r="TJT68" s="173"/>
      <c r="TJU68" s="173"/>
      <c r="TJV68" s="173"/>
      <c r="TJW68" s="173"/>
      <c r="TJX68" s="173"/>
      <c r="TJY68" s="173"/>
      <c r="TJZ68" s="173"/>
      <c r="TKA68" s="173"/>
      <c r="TKB68" s="173"/>
      <c r="TKC68" s="173"/>
      <c r="TKD68" s="173"/>
      <c r="TKE68" s="173"/>
      <c r="TKF68" s="173"/>
      <c r="TKG68" s="173"/>
      <c r="TKH68" s="173"/>
      <c r="TKI68" s="173"/>
      <c r="TKJ68" s="173"/>
      <c r="TKK68" s="173"/>
      <c r="TKL68" s="173"/>
      <c r="TKM68" s="173"/>
      <c r="TKN68" s="173"/>
      <c r="TKO68" s="173"/>
      <c r="TKP68" s="173"/>
      <c r="TKQ68" s="173"/>
      <c r="TKR68" s="173"/>
      <c r="TKS68" s="173"/>
      <c r="TKT68" s="173"/>
      <c r="TKU68" s="173"/>
      <c r="TKV68" s="173"/>
      <c r="TKW68" s="173"/>
      <c r="TKX68" s="173"/>
      <c r="TKY68" s="173"/>
      <c r="TKZ68" s="173"/>
      <c r="TLA68" s="173"/>
      <c r="TLB68" s="173"/>
      <c r="TLC68" s="173"/>
      <c r="TLD68" s="173"/>
      <c r="TLE68" s="173"/>
      <c r="TLF68" s="173"/>
      <c r="TLG68" s="173"/>
      <c r="TLH68" s="173"/>
      <c r="TLI68" s="173"/>
      <c r="TLJ68" s="173"/>
      <c r="TLK68" s="173"/>
      <c r="TLL68" s="173"/>
      <c r="TLM68" s="173"/>
      <c r="TLN68" s="173"/>
      <c r="TLO68" s="173"/>
      <c r="TLP68" s="173"/>
      <c r="TLQ68" s="173"/>
      <c r="TLR68" s="173"/>
      <c r="TLS68" s="173"/>
      <c r="TLT68" s="173"/>
      <c r="TLU68" s="173"/>
      <c r="TLV68" s="173"/>
      <c r="TLW68" s="173"/>
      <c r="TLX68" s="173"/>
      <c r="TLY68" s="173"/>
      <c r="TLZ68" s="173"/>
      <c r="TMA68" s="173"/>
      <c r="TMB68" s="173"/>
      <c r="TMC68" s="173"/>
      <c r="TMD68" s="173"/>
      <c r="TME68" s="173"/>
      <c r="TMF68" s="173"/>
      <c r="TMG68" s="173"/>
      <c r="TMH68" s="173"/>
      <c r="TMI68" s="173"/>
      <c r="TMJ68" s="173"/>
      <c r="TMK68" s="173"/>
      <c r="TML68" s="173"/>
      <c r="TMM68" s="173"/>
      <c r="TMN68" s="173"/>
      <c r="TMO68" s="173"/>
      <c r="TMP68" s="173"/>
      <c r="TMQ68" s="173"/>
      <c r="TMR68" s="173"/>
      <c r="TMS68" s="173"/>
      <c r="TMT68" s="173"/>
      <c r="TMU68" s="173"/>
      <c r="TMV68" s="173"/>
      <c r="TMW68" s="173"/>
      <c r="TMX68" s="173"/>
      <c r="TMY68" s="173"/>
      <c r="TMZ68" s="173"/>
      <c r="TNA68" s="173"/>
      <c r="TNB68" s="173"/>
      <c r="TNC68" s="173"/>
      <c r="TND68" s="173"/>
      <c r="TNE68" s="173"/>
      <c r="TNF68" s="173"/>
      <c r="TNG68" s="173"/>
      <c r="TNH68" s="173"/>
      <c r="TNI68" s="173"/>
      <c r="TNJ68" s="173"/>
      <c r="TNK68" s="173"/>
      <c r="TNL68" s="173"/>
      <c r="TNM68" s="173"/>
      <c r="TNN68" s="173"/>
      <c r="TNO68" s="173"/>
      <c r="TNP68" s="173"/>
      <c r="TNQ68" s="173"/>
      <c r="TNR68" s="173"/>
      <c r="TNS68" s="173"/>
      <c r="TNT68" s="173"/>
      <c r="TNU68" s="173"/>
      <c r="TNV68" s="173"/>
      <c r="TNW68" s="173"/>
      <c r="TNX68" s="173"/>
      <c r="TNY68" s="173"/>
      <c r="TNZ68" s="173"/>
      <c r="TOA68" s="173"/>
      <c r="TOB68" s="173"/>
      <c r="TOC68" s="173"/>
      <c r="TOD68" s="173"/>
      <c r="TOE68" s="173"/>
      <c r="TOF68" s="173"/>
      <c r="TOG68" s="173"/>
      <c r="TOH68" s="173"/>
      <c r="TOI68" s="173"/>
      <c r="TOJ68" s="173"/>
      <c r="TOK68" s="173"/>
      <c r="TOL68" s="173"/>
      <c r="TOM68" s="173"/>
      <c r="TON68" s="173"/>
      <c r="TOO68" s="173"/>
      <c r="TOP68" s="173"/>
      <c r="TOQ68" s="173"/>
      <c r="TOR68" s="173"/>
      <c r="TOS68" s="173"/>
      <c r="TOT68" s="173"/>
      <c r="TOU68" s="173"/>
      <c r="TOV68" s="173"/>
      <c r="TOW68" s="173"/>
      <c r="TOX68" s="173"/>
      <c r="TOY68" s="173"/>
      <c r="TOZ68" s="173"/>
      <c r="TPA68" s="173"/>
      <c r="TPB68" s="173"/>
      <c r="TPC68" s="173"/>
      <c r="TPD68" s="173"/>
      <c r="TPE68" s="173"/>
      <c r="TPF68" s="173"/>
      <c r="TPG68" s="173"/>
      <c r="TPH68" s="173"/>
      <c r="TPI68" s="173"/>
      <c r="TPJ68" s="173"/>
      <c r="TPK68" s="173"/>
      <c r="TPL68" s="173"/>
      <c r="TPM68" s="173"/>
      <c r="TPN68" s="173"/>
      <c r="TPO68" s="173"/>
      <c r="TPP68" s="173"/>
      <c r="TPQ68" s="173"/>
      <c r="TPR68" s="173"/>
      <c r="TPS68" s="173"/>
      <c r="TPT68" s="173"/>
      <c r="TPU68" s="173"/>
      <c r="TPV68" s="173"/>
      <c r="TPW68" s="173"/>
      <c r="TPX68" s="173"/>
      <c r="TPY68" s="173"/>
      <c r="TPZ68" s="173"/>
      <c r="TQA68" s="173"/>
      <c r="TQB68" s="173"/>
      <c r="TQC68" s="173"/>
      <c r="TQD68" s="173"/>
      <c r="TQE68" s="173"/>
      <c r="TQF68" s="173"/>
      <c r="TQG68" s="173"/>
      <c r="TQH68" s="173"/>
      <c r="TQI68" s="173"/>
      <c r="TQJ68" s="173"/>
      <c r="TQK68" s="173"/>
      <c r="TQL68" s="173"/>
      <c r="TQM68" s="173"/>
      <c r="TQN68" s="173"/>
      <c r="TQO68" s="173"/>
      <c r="TQP68" s="173"/>
      <c r="TQQ68" s="173"/>
      <c r="TQR68" s="173"/>
      <c r="TQS68" s="173"/>
      <c r="TQT68" s="173"/>
      <c r="TQU68" s="173"/>
      <c r="TQV68" s="173"/>
      <c r="TQW68" s="173"/>
      <c r="TQX68" s="173"/>
      <c r="TQY68" s="173"/>
      <c r="TQZ68" s="173"/>
      <c r="TRA68" s="173"/>
      <c r="TRB68" s="173"/>
      <c r="TRC68" s="173"/>
      <c r="TRD68" s="173"/>
      <c r="TRE68" s="173"/>
      <c r="TRF68" s="173"/>
      <c r="TRG68" s="173"/>
      <c r="TRH68" s="173"/>
      <c r="TRI68" s="173"/>
      <c r="TRJ68" s="173"/>
      <c r="TRK68" s="173"/>
      <c r="TRL68" s="173"/>
      <c r="TRM68" s="173"/>
      <c r="TRN68" s="173"/>
      <c r="TRO68" s="173"/>
      <c r="TRP68" s="173"/>
      <c r="TRQ68" s="173"/>
      <c r="TRR68" s="173"/>
      <c r="TRS68" s="173"/>
      <c r="TRT68" s="173"/>
      <c r="TRU68" s="173"/>
      <c r="TRV68" s="173"/>
      <c r="TRW68" s="173"/>
      <c r="TRX68" s="173"/>
      <c r="TRY68" s="173"/>
      <c r="TRZ68" s="173"/>
      <c r="TSA68" s="173"/>
      <c r="TSB68" s="173"/>
      <c r="TSC68" s="173"/>
      <c r="TSD68" s="173"/>
      <c r="TSE68" s="173"/>
      <c r="TSF68" s="173"/>
      <c r="TSG68" s="173"/>
      <c r="TSH68" s="173"/>
      <c r="TSI68" s="173"/>
      <c r="TSJ68" s="173"/>
      <c r="TSK68" s="173"/>
      <c r="TSL68" s="173"/>
      <c r="TSM68" s="173"/>
      <c r="TSN68" s="173"/>
      <c r="TSO68" s="173"/>
      <c r="TSP68" s="173"/>
      <c r="TSQ68" s="173"/>
      <c r="TSR68" s="173"/>
      <c r="TSS68" s="173"/>
      <c r="TST68" s="173"/>
      <c r="TSU68" s="173"/>
      <c r="TSV68" s="173"/>
      <c r="TSW68" s="173"/>
      <c r="TSX68" s="173"/>
      <c r="TSY68" s="173"/>
      <c r="TSZ68" s="173"/>
      <c r="TTA68" s="173"/>
      <c r="TTB68" s="173"/>
      <c r="TTC68" s="173"/>
      <c r="TTD68" s="173"/>
      <c r="TTE68" s="173"/>
      <c r="TTF68" s="173"/>
      <c r="TTG68" s="173"/>
      <c r="TTH68" s="173"/>
      <c r="TTI68" s="173"/>
      <c r="TTJ68" s="173"/>
      <c r="TTK68" s="173"/>
      <c r="TTL68" s="173"/>
      <c r="TTM68" s="173"/>
      <c r="TTN68" s="173"/>
      <c r="TTO68" s="173"/>
      <c r="TTP68" s="173"/>
      <c r="TTQ68" s="173"/>
      <c r="TTR68" s="173"/>
      <c r="TTS68" s="173"/>
      <c r="TTT68" s="173"/>
      <c r="TTU68" s="173"/>
      <c r="TTV68" s="173"/>
      <c r="TTW68" s="173"/>
      <c r="TTX68" s="173"/>
      <c r="TTY68" s="173"/>
      <c r="TTZ68" s="173"/>
      <c r="TUA68" s="173"/>
      <c r="TUB68" s="173"/>
      <c r="TUC68" s="173"/>
      <c r="TUD68" s="173"/>
      <c r="TUE68" s="173"/>
      <c r="TUF68" s="173"/>
      <c r="TUG68" s="173"/>
      <c r="TUH68" s="173"/>
      <c r="TUI68" s="173"/>
      <c r="TUJ68" s="173"/>
      <c r="TUK68" s="173"/>
      <c r="TUL68" s="173"/>
      <c r="TUM68" s="173"/>
      <c r="TUN68" s="173"/>
      <c r="TUO68" s="173"/>
      <c r="TUP68" s="173"/>
      <c r="TUQ68" s="173"/>
      <c r="TUR68" s="173"/>
      <c r="TUS68" s="173"/>
      <c r="TUT68" s="173"/>
      <c r="TUU68" s="173"/>
      <c r="TUV68" s="173"/>
      <c r="TUW68" s="173"/>
      <c r="TUX68" s="173"/>
      <c r="TUY68" s="173"/>
      <c r="TUZ68" s="173"/>
      <c r="TVA68" s="173"/>
      <c r="TVB68" s="173"/>
      <c r="TVC68" s="173"/>
      <c r="TVD68" s="173"/>
      <c r="TVE68" s="173"/>
      <c r="TVF68" s="173"/>
      <c r="TVG68" s="173"/>
      <c r="TVH68" s="173"/>
      <c r="TVI68" s="173"/>
      <c r="TVJ68" s="173"/>
      <c r="TVK68" s="173"/>
      <c r="TVL68" s="173"/>
      <c r="TVM68" s="173"/>
      <c r="TVN68" s="173"/>
      <c r="TVO68" s="173"/>
      <c r="TVP68" s="173"/>
      <c r="TVQ68" s="173"/>
      <c r="TVR68" s="173"/>
      <c r="TVS68" s="173"/>
      <c r="TVT68" s="173"/>
      <c r="TVU68" s="173"/>
      <c r="TVV68" s="173"/>
      <c r="TVW68" s="173"/>
      <c r="TVX68" s="173"/>
      <c r="TVY68" s="173"/>
      <c r="TVZ68" s="173"/>
      <c r="TWA68" s="173"/>
      <c r="TWB68" s="173"/>
      <c r="TWC68" s="173"/>
      <c r="TWD68" s="173"/>
      <c r="TWE68" s="173"/>
      <c r="TWF68" s="173"/>
      <c r="TWG68" s="173"/>
      <c r="TWH68" s="173"/>
      <c r="TWI68" s="173"/>
      <c r="TWJ68" s="173"/>
      <c r="TWK68" s="173"/>
      <c r="TWL68" s="173"/>
      <c r="TWM68" s="173"/>
      <c r="TWN68" s="173"/>
      <c r="TWO68" s="173"/>
      <c r="TWP68" s="173"/>
      <c r="TWQ68" s="173"/>
      <c r="TWR68" s="173"/>
      <c r="TWS68" s="173"/>
      <c r="TWT68" s="173"/>
      <c r="TWU68" s="173"/>
      <c r="TWV68" s="173"/>
      <c r="TWW68" s="173"/>
      <c r="TWX68" s="173"/>
      <c r="TWY68" s="173"/>
      <c r="TWZ68" s="173"/>
      <c r="TXA68" s="173"/>
      <c r="TXB68" s="173"/>
      <c r="TXC68" s="173"/>
      <c r="TXD68" s="173"/>
      <c r="TXE68" s="173"/>
      <c r="TXF68" s="173"/>
      <c r="TXG68" s="173"/>
      <c r="TXH68" s="173"/>
      <c r="TXI68" s="173"/>
      <c r="TXJ68" s="173"/>
      <c r="TXK68" s="173"/>
      <c r="TXL68" s="173"/>
      <c r="TXM68" s="173"/>
      <c r="TXN68" s="173"/>
      <c r="TXO68" s="173"/>
      <c r="TXP68" s="173"/>
      <c r="TXQ68" s="173"/>
      <c r="TXR68" s="173"/>
      <c r="TXS68" s="173"/>
      <c r="TXT68" s="173"/>
      <c r="TXU68" s="173"/>
      <c r="TXV68" s="173"/>
      <c r="TXW68" s="173"/>
      <c r="TXX68" s="173"/>
      <c r="TXY68" s="173"/>
      <c r="TXZ68" s="173"/>
      <c r="TYA68" s="173"/>
      <c r="TYB68" s="173"/>
      <c r="TYC68" s="173"/>
      <c r="TYD68" s="173"/>
      <c r="TYE68" s="173"/>
      <c r="TYF68" s="173"/>
      <c r="TYG68" s="173"/>
      <c r="TYH68" s="173"/>
      <c r="TYI68" s="173"/>
      <c r="TYJ68" s="173"/>
      <c r="TYK68" s="173"/>
      <c r="TYL68" s="173"/>
      <c r="TYM68" s="173"/>
      <c r="TYN68" s="173"/>
      <c r="TYO68" s="173"/>
      <c r="TYP68" s="173"/>
      <c r="TYQ68" s="173"/>
      <c r="TYR68" s="173"/>
      <c r="TYS68" s="173"/>
      <c r="TYT68" s="173"/>
      <c r="TYU68" s="173"/>
      <c r="TYV68" s="173"/>
      <c r="TYW68" s="173"/>
      <c r="TYX68" s="173"/>
      <c r="TYY68" s="173"/>
      <c r="TYZ68" s="173"/>
      <c r="TZA68" s="173"/>
      <c r="TZB68" s="173"/>
      <c r="TZC68" s="173"/>
      <c r="TZD68" s="173"/>
      <c r="TZE68" s="173"/>
      <c r="TZF68" s="173"/>
      <c r="TZG68" s="173"/>
      <c r="TZH68" s="173"/>
      <c r="TZI68" s="173"/>
      <c r="TZJ68" s="173"/>
      <c r="TZK68" s="173"/>
      <c r="TZL68" s="173"/>
      <c r="TZM68" s="173"/>
      <c r="TZN68" s="173"/>
      <c r="TZO68" s="173"/>
      <c r="TZP68" s="173"/>
      <c r="TZQ68" s="173"/>
      <c r="TZR68" s="173"/>
      <c r="TZS68" s="173"/>
      <c r="TZT68" s="173"/>
      <c r="TZU68" s="173"/>
      <c r="TZV68" s="173"/>
      <c r="TZW68" s="173"/>
      <c r="TZX68" s="173"/>
      <c r="TZY68" s="173"/>
      <c r="TZZ68" s="173"/>
      <c r="UAA68" s="173"/>
      <c r="UAB68" s="173"/>
      <c r="UAC68" s="173"/>
      <c r="UAD68" s="173"/>
      <c r="UAE68" s="173"/>
      <c r="UAF68" s="173"/>
      <c r="UAG68" s="173"/>
      <c r="UAH68" s="173"/>
      <c r="UAI68" s="173"/>
      <c r="UAJ68" s="173"/>
      <c r="UAK68" s="173"/>
      <c r="UAL68" s="173"/>
      <c r="UAM68" s="173"/>
      <c r="UAN68" s="173"/>
      <c r="UAO68" s="173"/>
      <c r="UAP68" s="173"/>
      <c r="UAQ68" s="173"/>
      <c r="UAR68" s="173"/>
      <c r="UAS68" s="173"/>
      <c r="UAT68" s="173"/>
      <c r="UAU68" s="173"/>
      <c r="UAV68" s="173"/>
      <c r="UAW68" s="173"/>
      <c r="UAX68" s="173"/>
      <c r="UAY68" s="173"/>
      <c r="UAZ68" s="173"/>
      <c r="UBA68" s="173"/>
      <c r="UBB68" s="173"/>
      <c r="UBC68" s="173"/>
      <c r="UBD68" s="173"/>
      <c r="UBE68" s="173"/>
      <c r="UBF68" s="173"/>
      <c r="UBG68" s="173"/>
      <c r="UBH68" s="173"/>
      <c r="UBI68" s="173"/>
      <c r="UBJ68" s="173"/>
      <c r="UBK68" s="173"/>
      <c r="UBL68" s="173"/>
      <c r="UBM68" s="173"/>
      <c r="UBN68" s="173"/>
      <c r="UBO68" s="173"/>
      <c r="UBP68" s="173"/>
      <c r="UBQ68" s="173"/>
      <c r="UBR68" s="173"/>
      <c r="UBS68" s="173"/>
      <c r="UBT68" s="173"/>
      <c r="UBU68" s="173"/>
      <c r="UBV68" s="173"/>
      <c r="UBW68" s="173"/>
      <c r="UBX68" s="173"/>
      <c r="UBY68" s="173"/>
      <c r="UBZ68" s="173"/>
      <c r="UCA68" s="173"/>
      <c r="UCB68" s="173"/>
      <c r="UCC68" s="173"/>
      <c r="UCD68" s="173"/>
      <c r="UCE68" s="173"/>
      <c r="UCF68" s="173"/>
      <c r="UCG68" s="173"/>
      <c r="UCH68" s="173"/>
      <c r="UCI68" s="173"/>
      <c r="UCJ68" s="173"/>
      <c r="UCK68" s="173"/>
      <c r="UCL68" s="173"/>
      <c r="UCM68" s="173"/>
      <c r="UCN68" s="173"/>
      <c r="UCO68" s="173"/>
      <c r="UCP68" s="173"/>
      <c r="UCQ68" s="173"/>
      <c r="UCR68" s="173"/>
      <c r="UCS68" s="173"/>
      <c r="UCT68" s="173"/>
      <c r="UCU68" s="173"/>
      <c r="UCV68" s="173"/>
      <c r="UCW68" s="173"/>
      <c r="UCX68" s="173"/>
      <c r="UCY68" s="173"/>
      <c r="UCZ68" s="173"/>
      <c r="UDA68" s="173"/>
      <c r="UDB68" s="173"/>
      <c r="UDC68" s="173"/>
      <c r="UDD68" s="173"/>
      <c r="UDE68" s="173"/>
      <c r="UDF68" s="173"/>
      <c r="UDG68" s="173"/>
      <c r="UDH68" s="173"/>
      <c r="UDI68" s="173"/>
      <c r="UDJ68" s="173"/>
      <c r="UDK68" s="173"/>
      <c r="UDL68" s="173"/>
      <c r="UDM68" s="173"/>
      <c r="UDN68" s="173"/>
      <c r="UDO68" s="173"/>
      <c r="UDP68" s="173"/>
      <c r="UDQ68" s="173"/>
      <c r="UDR68" s="173"/>
      <c r="UDS68" s="173"/>
      <c r="UDT68" s="173"/>
      <c r="UDU68" s="173"/>
      <c r="UDV68" s="173"/>
      <c r="UDW68" s="173"/>
      <c r="UDX68" s="173"/>
      <c r="UDY68" s="173"/>
      <c r="UDZ68" s="173"/>
      <c r="UEA68" s="173"/>
      <c r="UEB68" s="173"/>
      <c r="UEC68" s="173"/>
      <c r="UED68" s="173"/>
      <c r="UEE68" s="173"/>
      <c r="UEF68" s="173"/>
      <c r="UEG68" s="173"/>
      <c r="UEH68" s="173"/>
      <c r="UEI68" s="173"/>
      <c r="UEJ68" s="173"/>
      <c r="UEK68" s="173"/>
      <c r="UEL68" s="173"/>
      <c r="UEM68" s="173"/>
      <c r="UEN68" s="173"/>
      <c r="UEO68" s="173"/>
      <c r="UEP68" s="173"/>
      <c r="UEQ68" s="173"/>
      <c r="UER68" s="173"/>
      <c r="UES68" s="173"/>
      <c r="UET68" s="173"/>
      <c r="UEU68" s="173"/>
      <c r="UEV68" s="173"/>
      <c r="UEW68" s="173"/>
      <c r="UEX68" s="173"/>
      <c r="UEY68" s="173"/>
      <c r="UEZ68" s="173"/>
      <c r="UFA68" s="173"/>
      <c r="UFB68" s="173"/>
      <c r="UFC68" s="173"/>
      <c r="UFD68" s="173"/>
      <c r="UFE68" s="173"/>
      <c r="UFF68" s="173"/>
      <c r="UFG68" s="173"/>
      <c r="UFH68" s="173"/>
      <c r="UFI68" s="173"/>
      <c r="UFJ68" s="173"/>
      <c r="UFK68" s="173"/>
      <c r="UFL68" s="173"/>
      <c r="UFM68" s="173"/>
      <c r="UFN68" s="173"/>
      <c r="UFO68" s="173"/>
      <c r="UFP68" s="173"/>
      <c r="UFQ68" s="173"/>
      <c r="UFR68" s="173"/>
      <c r="UFS68" s="173"/>
      <c r="UFT68" s="173"/>
      <c r="UFU68" s="173"/>
      <c r="UFV68" s="173"/>
      <c r="UFW68" s="173"/>
      <c r="UFX68" s="173"/>
      <c r="UFY68" s="173"/>
      <c r="UFZ68" s="173"/>
      <c r="UGA68" s="173"/>
      <c r="UGB68" s="173"/>
      <c r="UGC68" s="173"/>
      <c r="UGD68" s="173"/>
      <c r="UGE68" s="173"/>
      <c r="UGF68" s="173"/>
      <c r="UGG68" s="173"/>
      <c r="UGH68" s="173"/>
      <c r="UGI68" s="173"/>
      <c r="UGJ68" s="173"/>
      <c r="UGK68" s="173"/>
      <c r="UGL68" s="173"/>
      <c r="UGM68" s="173"/>
      <c r="UGN68" s="173"/>
      <c r="UGO68" s="173"/>
      <c r="UGP68" s="173"/>
      <c r="UGQ68" s="173"/>
      <c r="UGR68" s="173"/>
      <c r="UGS68" s="173"/>
      <c r="UGT68" s="173"/>
      <c r="UGU68" s="173"/>
      <c r="UGV68" s="173"/>
      <c r="UGW68" s="173"/>
      <c r="UGX68" s="173"/>
      <c r="UGY68" s="173"/>
      <c r="UGZ68" s="173"/>
      <c r="UHA68" s="173"/>
      <c r="UHB68" s="173"/>
      <c r="UHC68" s="173"/>
      <c r="UHD68" s="173"/>
      <c r="UHE68" s="173"/>
      <c r="UHF68" s="173"/>
      <c r="UHG68" s="173"/>
      <c r="UHH68" s="173"/>
      <c r="UHI68" s="173"/>
      <c r="UHJ68" s="173"/>
      <c r="UHK68" s="173"/>
      <c r="UHL68" s="173"/>
      <c r="UHM68" s="173"/>
      <c r="UHN68" s="173"/>
      <c r="UHO68" s="173"/>
      <c r="UHP68" s="173"/>
      <c r="UHQ68" s="173"/>
      <c r="UHR68" s="173"/>
      <c r="UHS68" s="173"/>
      <c r="UHT68" s="173"/>
      <c r="UHU68" s="173"/>
      <c r="UHV68" s="173"/>
      <c r="UHW68" s="173"/>
      <c r="UHX68" s="173"/>
      <c r="UHY68" s="173"/>
      <c r="UHZ68" s="173"/>
      <c r="UIA68" s="173"/>
      <c r="UIB68" s="173"/>
      <c r="UIC68" s="173"/>
      <c r="UID68" s="173"/>
      <c r="UIE68" s="173"/>
      <c r="UIF68" s="173"/>
      <c r="UIG68" s="173"/>
      <c r="UIH68" s="173"/>
      <c r="UII68" s="173"/>
      <c r="UIJ68" s="173"/>
      <c r="UIK68" s="173"/>
      <c r="UIL68" s="173"/>
      <c r="UIM68" s="173"/>
      <c r="UIN68" s="173"/>
      <c r="UIO68" s="173"/>
      <c r="UIP68" s="173"/>
      <c r="UIQ68" s="173"/>
      <c r="UIR68" s="173"/>
      <c r="UIS68" s="173"/>
      <c r="UIT68" s="173"/>
      <c r="UIU68" s="173"/>
      <c r="UIV68" s="173"/>
      <c r="UIW68" s="173"/>
      <c r="UIX68" s="173"/>
      <c r="UIY68" s="173"/>
      <c r="UIZ68" s="173"/>
      <c r="UJA68" s="173"/>
      <c r="UJB68" s="173"/>
      <c r="UJC68" s="173"/>
      <c r="UJD68" s="173"/>
      <c r="UJE68" s="173"/>
      <c r="UJF68" s="173"/>
      <c r="UJG68" s="173"/>
      <c r="UJH68" s="173"/>
      <c r="UJI68" s="173"/>
      <c r="UJJ68" s="173"/>
      <c r="UJK68" s="173"/>
      <c r="UJL68" s="173"/>
      <c r="UJM68" s="173"/>
      <c r="UJN68" s="173"/>
      <c r="UJO68" s="173"/>
      <c r="UJP68" s="173"/>
      <c r="UJQ68" s="173"/>
      <c r="UJR68" s="173"/>
      <c r="UJS68" s="173"/>
      <c r="UJT68" s="173"/>
      <c r="UJU68" s="173"/>
      <c r="UJV68" s="173"/>
      <c r="UJW68" s="173"/>
      <c r="UJX68" s="173"/>
      <c r="UJY68" s="173"/>
      <c r="UJZ68" s="173"/>
      <c r="UKA68" s="173"/>
      <c r="UKB68" s="173"/>
      <c r="UKC68" s="173"/>
      <c r="UKD68" s="173"/>
      <c r="UKE68" s="173"/>
      <c r="UKF68" s="173"/>
      <c r="UKG68" s="173"/>
      <c r="UKH68" s="173"/>
      <c r="UKI68" s="173"/>
      <c r="UKJ68" s="173"/>
      <c r="UKK68" s="173"/>
      <c r="UKL68" s="173"/>
      <c r="UKM68" s="173"/>
      <c r="UKN68" s="173"/>
      <c r="UKO68" s="173"/>
      <c r="UKP68" s="173"/>
      <c r="UKQ68" s="173"/>
      <c r="UKR68" s="173"/>
      <c r="UKS68" s="173"/>
      <c r="UKT68" s="173"/>
      <c r="UKU68" s="173"/>
      <c r="UKV68" s="173"/>
      <c r="UKW68" s="173"/>
      <c r="UKX68" s="173"/>
      <c r="UKY68" s="173"/>
      <c r="UKZ68" s="173"/>
      <c r="ULA68" s="173"/>
      <c r="ULB68" s="173"/>
      <c r="ULC68" s="173"/>
      <c r="ULD68" s="173"/>
      <c r="ULE68" s="173"/>
      <c r="ULF68" s="173"/>
      <c r="ULG68" s="173"/>
      <c r="ULH68" s="173"/>
      <c r="ULI68" s="173"/>
      <c r="ULJ68" s="173"/>
      <c r="ULK68" s="173"/>
      <c r="ULL68" s="173"/>
      <c r="ULM68" s="173"/>
      <c r="ULN68" s="173"/>
      <c r="ULO68" s="173"/>
      <c r="ULP68" s="173"/>
      <c r="ULQ68" s="173"/>
      <c r="ULR68" s="173"/>
      <c r="ULS68" s="173"/>
      <c r="ULT68" s="173"/>
      <c r="ULU68" s="173"/>
      <c r="ULV68" s="173"/>
      <c r="ULW68" s="173"/>
      <c r="ULX68" s="173"/>
      <c r="ULY68" s="173"/>
      <c r="ULZ68" s="173"/>
      <c r="UMA68" s="173"/>
      <c r="UMB68" s="173"/>
      <c r="UMC68" s="173"/>
      <c r="UMD68" s="173"/>
      <c r="UME68" s="173"/>
      <c r="UMF68" s="173"/>
      <c r="UMG68" s="173"/>
      <c r="UMH68" s="173"/>
      <c r="UMI68" s="173"/>
      <c r="UMJ68" s="173"/>
      <c r="UMK68" s="173"/>
      <c r="UML68" s="173"/>
      <c r="UMM68" s="173"/>
      <c r="UMN68" s="173"/>
      <c r="UMO68" s="173"/>
      <c r="UMP68" s="173"/>
      <c r="UMQ68" s="173"/>
      <c r="UMR68" s="173"/>
      <c r="UMS68" s="173"/>
      <c r="UMT68" s="173"/>
      <c r="UMU68" s="173"/>
      <c r="UMV68" s="173"/>
      <c r="UMW68" s="173"/>
      <c r="UMX68" s="173"/>
      <c r="UMY68" s="173"/>
      <c r="UMZ68" s="173"/>
      <c r="UNA68" s="173"/>
      <c r="UNB68" s="173"/>
      <c r="UNC68" s="173"/>
      <c r="UND68" s="173"/>
      <c r="UNE68" s="173"/>
      <c r="UNF68" s="173"/>
      <c r="UNG68" s="173"/>
      <c r="UNH68" s="173"/>
      <c r="UNI68" s="173"/>
      <c r="UNJ68" s="173"/>
      <c r="UNK68" s="173"/>
      <c r="UNL68" s="173"/>
      <c r="UNM68" s="173"/>
      <c r="UNN68" s="173"/>
      <c r="UNO68" s="173"/>
      <c r="UNP68" s="173"/>
      <c r="UNQ68" s="173"/>
      <c r="UNR68" s="173"/>
      <c r="UNS68" s="173"/>
      <c r="UNT68" s="173"/>
      <c r="UNU68" s="173"/>
      <c r="UNV68" s="173"/>
      <c r="UNW68" s="173"/>
      <c r="UNX68" s="173"/>
      <c r="UNY68" s="173"/>
      <c r="UNZ68" s="173"/>
      <c r="UOA68" s="173"/>
      <c r="UOB68" s="173"/>
      <c r="UOC68" s="173"/>
      <c r="UOD68" s="173"/>
      <c r="UOE68" s="173"/>
      <c r="UOF68" s="173"/>
      <c r="UOG68" s="173"/>
      <c r="UOH68" s="173"/>
      <c r="UOI68" s="173"/>
      <c r="UOJ68" s="173"/>
      <c r="UOK68" s="173"/>
      <c r="UOL68" s="173"/>
      <c r="UOM68" s="173"/>
      <c r="UON68" s="173"/>
      <c r="UOO68" s="173"/>
      <c r="UOP68" s="173"/>
      <c r="UOQ68" s="173"/>
      <c r="UOR68" s="173"/>
      <c r="UOS68" s="173"/>
      <c r="UOT68" s="173"/>
      <c r="UOU68" s="173"/>
      <c r="UOV68" s="173"/>
      <c r="UOW68" s="173"/>
      <c r="UOX68" s="173"/>
      <c r="UOY68" s="173"/>
      <c r="UOZ68" s="173"/>
      <c r="UPA68" s="173"/>
      <c r="UPB68" s="173"/>
      <c r="UPC68" s="173"/>
      <c r="UPD68" s="173"/>
      <c r="UPE68" s="173"/>
      <c r="UPF68" s="173"/>
      <c r="UPG68" s="173"/>
      <c r="UPH68" s="173"/>
      <c r="UPI68" s="173"/>
      <c r="UPJ68" s="173"/>
      <c r="UPK68" s="173"/>
      <c r="UPL68" s="173"/>
      <c r="UPM68" s="173"/>
      <c r="UPN68" s="173"/>
      <c r="UPO68" s="173"/>
      <c r="UPP68" s="173"/>
      <c r="UPQ68" s="173"/>
      <c r="UPR68" s="173"/>
      <c r="UPS68" s="173"/>
      <c r="UPT68" s="173"/>
      <c r="UPU68" s="173"/>
      <c r="UPV68" s="173"/>
      <c r="UPW68" s="173"/>
      <c r="UPX68" s="173"/>
      <c r="UPY68" s="173"/>
      <c r="UPZ68" s="173"/>
      <c r="UQA68" s="173"/>
      <c r="UQB68" s="173"/>
      <c r="UQC68" s="173"/>
      <c r="UQD68" s="173"/>
      <c r="UQE68" s="173"/>
      <c r="UQF68" s="173"/>
      <c r="UQG68" s="173"/>
      <c r="UQH68" s="173"/>
      <c r="UQI68" s="173"/>
      <c r="UQJ68" s="173"/>
      <c r="UQK68" s="173"/>
      <c r="UQL68" s="173"/>
      <c r="UQM68" s="173"/>
      <c r="UQN68" s="173"/>
      <c r="UQO68" s="173"/>
      <c r="UQP68" s="173"/>
      <c r="UQQ68" s="173"/>
      <c r="UQR68" s="173"/>
      <c r="UQS68" s="173"/>
      <c r="UQT68" s="173"/>
      <c r="UQU68" s="173"/>
      <c r="UQV68" s="173"/>
      <c r="UQW68" s="173"/>
      <c r="UQX68" s="173"/>
      <c r="UQY68" s="173"/>
      <c r="UQZ68" s="173"/>
      <c r="URA68" s="173"/>
      <c r="URB68" s="173"/>
      <c r="URC68" s="173"/>
      <c r="URD68" s="173"/>
      <c r="URE68" s="173"/>
      <c r="URF68" s="173"/>
      <c r="URG68" s="173"/>
      <c r="URH68" s="173"/>
      <c r="URI68" s="173"/>
      <c r="URJ68" s="173"/>
      <c r="URK68" s="173"/>
      <c r="URL68" s="173"/>
      <c r="URM68" s="173"/>
      <c r="URN68" s="173"/>
      <c r="URO68" s="173"/>
      <c r="URP68" s="173"/>
      <c r="URQ68" s="173"/>
      <c r="URR68" s="173"/>
      <c r="URS68" s="173"/>
      <c r="URT68" s="173"/>
      <c r="URU68" s="173"/>
      <c r="URV68" s="173"/>
      <c r="URW68" s="173"/>
      <c r="URX68" s="173"/>
      <c r="URY68" s="173"/>
      <c r="URZ68" s="173"/>
      <c r="USA68" s="173"/>
      <c r="USB68" s="173"/>
      <c r="USC68" s="173"/>
      <c r="USD68" s="173"/>
      <c r="USE68" s="173"/>
      <c r="USF68" s="173"/>
      <c r="USG68" s="173"/>
      <c r="USH68" s="173"/>
      <c r="USI68" s="173"/>
      <c r="USJ68" s="173"/>
      <c r="USK68" s="173"/>
      <c r="USL68" s="173"/>
      <c r="USM68" s="173"/>
      <c r="USN68" s="173"/>
      <c r="USO68" s="173"/>
      <c r="USP68" s="173"/>
      <c r="USQ68" s="173"/>
      <c r="USR68" s="173"/>
      <c r="USS68" s="173"/>
      <c r="UST68" s="173"/>
      <c r="USU68" s="173"/>
      <c r="USV68" s="173"/>
      <c r="USW68" s="173"/>
      <c r="USX68" s="173"/>
      <c r="USY68" s="173"/>
      <c r="USZ68" s="173"/>
      <c r="UTA68" s="173"/>
      <c r="UTB68" s="173"/>
      <c r="UTC68" s="173"/>
      <c r="UTD68" s="173"/>
      <c r="UTE68" s="173"/>
      <c r="UTF68" s="173"/>
      <c r="UTG68" s="173"/>
      <c r="UTH68" s="173"/>
      <c r="UTI68" s="173"/>
      <c r="UTJ68" s="173"/>
      <c r="UTK68" s="173"/>
      <c r="UTL68" s="173"/>
      <c r="UTM68" s="173"/>
      <c r="UTN68" s="173"/>
      <c r="UTO68" s="173"/>
      <c r="UTP68" s="173"/>
      <c r="UTQ68" s="173"/>
      <c r="UTR68" s="173"/>
      <c r="UTS68" s="173"/>
      <c r="UTT68" s="173"/>
      <c r="UTU68" s="173"/>
      <c r="UTV68" s="173"/>
      <c r="UTW68" s="173"/>
      <c r="UTX68" s="173"/>
      <c r="UTY68" s="173"/>
      <c r="UTZ68" s="173"/>
      <c r="UUA68" s="173"/>
      <c r="UUB68" s="173"/>
      <c r="UUC68" s="173"/>
      <c r="UUD68" s="173"/>
      <c r="UUE68" s="173"/>
      <c r="UUF68" s="173"/>
      <c r="UUG68" s="173"/>
      <c r="UUH68" s="173"/>
      <c r="UUI68" s="173"/>
      <c r="UUJ68" s="173"/>
      <c r="UUK68" s="173"/>
      <c r="UUL68" s="173"/>
      <c r="UUM68" s="173"/>
      <c r="UUN68" s="173"/>
      <c r="UUO68" s="173"/>
      <c r="UUP68" s="173"/>
      <c r="UUQ68" s="173"/>
      <c r="UUR68" s="173"/>
      <c r="UUS68" s="173"/>
      <c r="UUT68" s="173"/>
      <c r="UUU68" s="173"/>
      <c r="UUV68" s="173"/>
      <c r="UUW68" s="173"/>
      <c r="UUX68" s="173"/>
      <c r="UUY68" s="173"/>
      <c r="UUZ68" s="173"/>
      <c r="UVA68" s="173"/>
      <c r="UVB68" s="173"/>
      <c r="UVC68" s="173"/>
      <c r="UVD68" s="173"/>
      <c r="UVE68" s="173"/>
      <c r="UVF68" s="173"/>
      <c r="UVG68" s="173"/>
      <c r="UVH68" s="173"/>
      <c r="UVI68" s="173"/>
      <c r="UVJ68" s="173"/>
      <c r="UVK68" s="173"/>
      <c r="UVL68" s="173"/>
      <c r="UVM68" s="173"/>
      <c r="UVN68" s="173"/>
      <c r="UVO68" s="173"/>
      <c r="UVP68" s="173"/>
      <c r="UVQ68" s="173"/>
      <c r="UVR68" s="173"/>
      <c r="UVS68" s="173"/>
      <c r="UVT68" s="173"/>
      <c r="UVU68" s="173"/>
      <c r="UVV68" s="173"/>
      <c r="UVW68" s="173"/>
      <c r="UVX68" s="173"/>
      <c r="UVY68" s="173"/>
      <c r="UVZ68" s="173"/>
      <c r="UWA68" s="173"/>
      <c r="UWB68" s="173"/>
      <c r="UWC68" s="173"/>
      <c r="UWD68" s="173"/>
      <c r="UWE68" s="173"/>
      <c r="UWF68" s="173"/>
      <c r="UWG68" s="173"/>
      <c r="UWH68" s="173"/>
      <c r="UWI68" s="173"/>
      <c r="UWJ68" s="173"/>
      <c r="UWK68" s="173"/>
      <c r="UWL68" s="173"/>
      <c r="UWM68" s="173"/>
      <c r="UWN68" s="173"/>
      <c r="UWO68" s="173"/>
      <c r="UWP68" s="173"/>
      <c r="UWQ68" s="173"/>
      <c r="UWR68" s="173"/>
      <c r="UWS68" s="173"/>
      <c r="UWT68" s="173"/>
      <c r="UWU68" s="173"/>
      <c r="UWV68" s="173"/>
      <c r="UWW68" s="173"/>
      <c r="UWX68" s="173"/>
      <c r="UWY68" s="173"/>
      <c r="UWZ68" s="173"/>
      <c r="UXA68" s="173"/>
      <c r="UXB68" s="173"/>
      <c r="UXC68" s="173"/>
      <c r="UXD68" s="173"/>
      <c r="UXE68" s="173"/>
      <c r="UXF68" s="173"/>
      <c r="UXG68" s="173"/>
      <c r="UXH68" s="173"/>
      <c r="UXI68" s="173"/>
      <c r="UXJ68" s="173"/>
      <c r="UXK68" s="173"/>
      <c r="UXL68" s="173"/>
      <c r="UXM68" s="173"/>
      <c r="UXN68" s="173"/>
      <c r="UXO68" s="173"/>
      <c r="UXP68" s="173"/>
      <c r="UXQ68" s="173"/>
      <c r="UXR68" s="173"/>
      <c r="UXS68" s="173"/>
      <c r="UXT68" s="173"/>
      <c r="UXU68" s="173"/>
      <c r="UXV68" s="173"/>
      <c r="UXW68" s="173"/>
      <c r="UXX68" s="173"/>
      <c r="UXY68" s="173"/>
      <c r="UXZ68" s="173"/>
      <c r="UYA68" s="173"/>
      <c r="UYB68" s="173"/>
      <c r="UYC68" s="173"/>
      <c r="UYD68" s="173"/>
      <c r="UYE68" s="173"/>
      <c r="UYF68" s="173"/>
      <c r="UYG68" s="173"/>
      <c r="UYH68" s="173"/>
      <c r="UYI68" s="173"/>
      <c r="UYJ68" s="173"/>
      <c r="UYK68" s="173"/>
      <c r="UYL68" s="173"/>
      <c r="UYM68" s="173"/>
      <c r="UYN68" s="173"/>
      <c r="UYO68" s="173"/>
      <c r="UYP68" s="173"/>
      <c r="UYQ68" s="173"/>
      <c r="UYR68" s="173"/>
      <c r="UYS68" s="173"/>
      <c r="UYT68" s="173"/>
      <c r="UYU68" s="173"/>
      <c r="UYV68" s="173"/>
      <c r="UYW68" s="173"/>
      <c r="UYX68" s="173"/>
      <c r="UYY68" s="173"/>
      <c r="UYZ68" s="173"/>
      <c r="UZA68" s="173"/>
      <c r="UZB68" s="173"/>
      <c r="UZC68" s="173"/>
      <c r="UZD68" s="173"/>
      <c r="UZE68" s="173"/>
      <c r="UZF68" s="173"/>
      <c r="UZG68" s="173"/>
      <c r="UZH68" s="173"/>
      <c r="UZI68" s="173"/>
      <c r="UZJ68" s="173"/>
      <c r="UZK68" s="173"/>
      <c r="UZL68" s="173"/>
      <c r="UZM68" s="173"/>
      <c r="UZN68" s="173"/>
      <c r="UZO68" s="173"/>
      <c r="UZP68" s="173"/>
      <c r="UZQ68" s="173"/>
      <c r="UZR68" s="173"/>
      <c r="UZS68" s="173"/>
      <c r="UZT68" s="173"/>
      <c r="UZU68" s="173"/>
      <c r="UZV68" s="173"/>
      <c r="UZW68" s="173"/>
      <c r="UZX68" s="173"/>
      <c r="UZY68" s="173"/>
      <c r="UZZ68" s="173"/>
      <c r="VAA68" s="173"/>
      <c r="VAB68" s="173"/>
      <c r="VAC68" s="173"/>
      <c r="VAD68" s="173"/>
      <c r="VAE68" s="173"/>
      <c r="VAF68" s="173"/>
      <c r="VAG68" s="173"/>
      <c r="VAH68" s="173"/>
      <c r="VAI68" s="173"/>
      <c r="VAJ68" s="173"/>
      <c r="VAK68" s="173"/>
      <c r="VAL68" s="173"/>
      <c r="VAM68" s="173"/>
      <c r="VAN68" s="173"/>
      <c r="VAO68" s="173"/>
      <c r="VAP68" s="173"/>
      <c r="VAQ68" s="173"/>
      <c r="VAR68" s="173"/>
      <c r="VAS68" s="173"/>
      <c r="VAT68" s="173"/>
      <c r="VAU68" s="173"/>
      <c r="VAV68" s="173"/>
      <c r="VAW68" s="173"/>
      <c r="VAX68" s="173"/>
      <c r="VAY68" s="173"/>
      <c r="VAZ68" s="173"/>
      <c r="VBA68" s="173"/>
      <c r="VBB68" s="173"/>
      <c r="VBC68" s="173"/>
      <c r="VBD68" s="173"/>
      <c r="VBE68" s="173"/>
      <c r="VBF68" s="173"/>
      <c r="VBG68" s="173"/>
      <c r="VBH68" s="173"/>
      <c r="VBI68" s="173"/>
      <c r="VBJ68" s="173"/>
      <c r="VBK68" s="173"/>
      <c r="VBL68" s="173"/>
      <c r="VBM68" s="173"/>
      <c r="VBN68" s="173"/>
      <c r="VBO68" s="173"/>
      <c r="VBP68" s="173"/>
      <c r="VBQ68" s="173"/>
      <c r="VBR68" s="173"/>
      <c r="VBS68" s="173"/>
      <c r="VBT68" s="173"/>
      <c r="VBU68" s="173"/>
      <c r="VBV68" s="173"/>
      <c r="VBW68" s="173"/>
      <c r="VBX68" s="173"/>
      <c r="VBY68" s="173"/>
      <c r="VBZ68" s="173"/>
      <c r="VCA68" s="173"/>
      <c r="VCB68" s="173"/>
      <c r="VCC68" s="173"/>
      <c r="VCD68" s="173"/>
      <c r="VCE68" s="173"/>
      <c r="VCF68" s="173"/>
      <c r="VCG68" s="173"/>
      <c r="VCH68" s="173"/>
      <c r="VCI68" s="173"/>
      <c r="VCJ68" s="173"/>
      <c r="VCK68" s="173"/>
      <c r="VCL68" s="173"/>
      <c r="VCM68" s="173"/>
      <c r="VCN68" s="173"/>
      <c r="VCO68" s="173"/>
      <c r="VCP68" s="173"/>
      <c r="VCQ68" s="173"/>
      <c r="VCR68" s="173"/>
      <c r="VCS68" s="173"/>
      <c r="VCT68" s="173"/>
      <c r="VCU68" s="173"/>
      <c r="VCV68" s="173"/>
      <c r="VCW68" s="173"/>
      <c r="VCX68" s="173"/>
      <c r="VCY68" s="173"/>
      <c r="VCZ68" s="173"/>
      <c r="VDA68" s="173"/>
      <c r="VDB68" s="173"/>
      <c r="VDC68" s="173"/>
      <c r="VDD68" s="173"/>
      <c r="VDE68" s="173"/>
      <c r="VDF68" s="173"/>
      <c r="VDG68" s="173"/>
      <c r="VDH68" s="173"/>
      <c r="VDI68" s="173"/>
      <c r="VDJ68" s="173"/>
      <c r="VDK68" s="173"/>
      <c r="VDL68" s="173"/>
      <c r="VDM68" s="173"/>
      <c r="VDN68" s="173"/>
      <c r="VDO68" s="173"/>
      <c r="VDP68" s="173"/>
      <c r="VDQ68" s="173"/>
      <c r="VDR68" s="173"/>
      <c r="VDS68" s="173"/>
      <c r="VDT68" s="173"/>
      <c r="VDU68" s="173"/>
      <c r="VDV68" s="173"/>
      <c r="VDW68" s="173"/>
      <c r="VDX68" s="173"/>
      <c r="VDY68" s="173"/>
      <c r="VDZ68" s="173"/>
      <c r="VEA68" s="173"/>
      <c r="VEB68" s="173"/>
      <c r="VEC68" s="173"/>
      <c r="VED68" s="173"/>
      <c r="VEE68" s="173"/>
      <c r="VEF68" s="173"/>
      <c r="VEG68" s="173"/>
      <c r="VEH68" s="173"/>
      <c r="VEI68" s="173"/>
      <c r="VEJ68" s="173"/>
      <c r="VEK68" s="173"/>
      <c r="VEL68" s="173"/>
      <c r="VEM68" s="173"/>
      <c r="VEN68" s="173"/>
      <c r="VEO68" s="173"/>
      <c r="VEP68" s="173"/>
      <c r="VEQ68" s="173"/>
      <c r="VER68" s="173"/>
      <c r="VES68" s="173"/>
      <c r="VET68" s="173"/>
      <c r="VEU68" s="173"/>
      <c r="VEV68" s="173"/>
      <c r="VEW68" s="173"/>
      <c r="VEX68" s="173"/>
      <c r="VEY68" s="173"/>
      <c r="VEZ68" s="173"/>
      <c r="VFA68" s="173"/>
      <c r="VFB68" s="173"/>
      <c r="VFC68" s="173"/>
      <c r="VFD68" s="173"/>
      <c r="VFE68" s="173"/>
      <c r="VFF68" s="173"/>
      <c r="VFG68" s="173"/>
      <c r="VFH68" s="173"/>
      <c r="VFI68" s="173"/>
      <c r="VFJ68" s="173"/>
      <c r="VFK68" s="173"/>
      <c r="VFL68" s="173"/>
      <c r="VFM68" s="173"/>
      <c r="VFN68" s="173"/>
      <c r="VFO68" s="173"/>
      <c r="VFP68" s="173"/>
      <c r="VFQ68" s="173"/>
      <c r="VFR68" s="173"/>
      <c r="VFS68" s="173"/>
      <c r="VFT68" s="173"/>
      <c r="VFU68" s="173"/>
      <c r="VFV68" s="173"/>
      <c r="VFW68" s="173"/>
      <c r="VFX68" s="173"/>
      <c r="VFY68" s="173"/>
      <c r="VFZ68" s="173"/>
      <c r="VGA68" s="173"/>
      <c r="VGB68" s="173"/>
      <c r="VGC68" s="173"/>
      <c r="VGD68" s="173"/>
      <c r="VGE68" s="173"/>
      <c r="VGF68" s="173"/>
      <c r="VGG68" s="173"/>
      <c r="VGH68" s="173"/>
      <c r="VGI68" s="173"/>
      <c r="VGJ68" s="173"/>
      <c r="VGK68" s="173"/>
      <c r="VGL68" s="173"/>
      <c r="VGM68" s="173"/>
      <c r="VGN68" s="173"/>
      <c r="VGO68" s="173"/>
      <c r="VGP68" s="173"/>
      <c r="VGQ68" s="173"/>
      <c r="VGR68" s="173"/>
      <c r="VGS68" s="173"/>
      <c r="VGT68" s="173"/>
      <c r="VGU68" s="173"/>
      <c r="VGV68" s="173"/>
      <c r="VGW68" s="173"/>
      <c r="VGX68" s="173"/>
      <c r="VGY68" s="173"/>
      <c r="VGZ68" s="173"/>
      <c r="VHA68" s="173"/>
      <c r="VHB68" s="173"/>
      <c r="VHC68" s="173"/>
      <c r="VHD68" s="173"/>
      <c r="VHE68" s="173"/>
      <c r="VHF68" s="173"/>
      <c r="VHG68" s="173"/>
      <c r="VHH68" s="173"/>
      <c r="VHI68" s="173"/>
      <c r="VHJ68" s="173"/>
      <c r="VHK68" s="173"/>
      <c r="VHL68" s="173"/>
      <c r="VHM68" s="173"/>
      <c r="VHN68" s="173"/>
      <c r="VHO68" s="173"/>
      <c r="VHP68" s="173"/>
      <c r="VHQ68" s="173"/>
      <c r="VHR68" s="173"/>
      <c r="VHS68" s="173"/>
      <c r="VHT68" s="173"/>
      <c r="VHU68" s="173"/>
      <c r="VHV68" s="173"/>
      <c r="VHW68" s="173"/>
      <c r="VHX68" s="173"/>
      <c r="VHY68" s="173"/>
      <c r="VHZ68" s="173"/>
      <c r="VIA68" s="173"/>
      <c r="VIB68" s="173"/>
      <c r="VIC68" s="173"/>
      <c r="VID68" s="173"/>
      <c r="VIE68" s="173"/>
      <c r="VIF68" s="173"/>
      <c r="VIG68" s="173"/>
      <c r="VIH68" s="173"/>
      <c r="VII68" s="173"/>
      <c r="VIJ68" s="173"/>
      <c r="VIK68" s="173"/>
      <c r="VIL68" s="173"/>
      <c r="VIM68" s="173"/>
      <c r="VIN68" s="173"/>
      <c r="VIO68" s="173"/>
      <c r="VIP68" s="173"/>
      <c r="VIQ68" s="173"/>
      <c r="VIR68" s="173"/>
      <c r="VIS68" s="173"/>
      <c r="VIT68" s="173"/>
      <c r="VIU68" s="173"/>
      <c r="VIV68" s="173"/>
      <c r="VIW68" s="173"/>
      <c r="VIX68" s="173"/>
      <c r="VIY68" s="173"/>
      <c r="VIZ68" s="173"/>
      <c r="VJA68" s="173"/>
      <c r="VJB68" s="173"/>
      <c r="VJC68" s="173"/>
      <c r="VJD68" s="173"/>
      <c r="VJE68" s="173"/>
      <c r="VJF68" s="173"/>
      <c r="VJG68" s="173"/>
      <c r="VJH68" s="173"/>
      <c r="VJI68" s="173"/>
      <c r="VJJ68" s="173"/>
      <c r="VJK68" s="173"/>
      <c r="VJL68" s="173"/>
      <c r="VJM68" s="173"/>
      <c r="VJN68" s="173"/>
      <c r="VJO68" s="173"/>
      <c r="VJP68" s="173"/>
      <c r="VJQ68" s="173"/>
      <c r="VJR68" s="173"/>
      <c r="VJS68" s="173"/>
      <c r="VJT68" s="173"/>
      <c r="VJU68" s="173"/>
      <c r="VJV68" s="173"/>
      <c r="VJW68" s="173"/>
      <c r="VJX68" s="173"/>
      <c r="VJY68" s="173"/>
      <c r="VJZ68" s="173"/>
      <c r="VKA68" s="173"/>
      <c r="VKB68" s="173"/>
      <c r="VKC68" s="173"/>
      <c r="VKD68" s="173"/>
      <c r="VKE68" s="173"/>
      <c r="VKF68" s="173"/>
      <c r="VKG68" s="173"/>
      <c r="VKH68" s="173"/>
      <c r="VKI68" s="173"/>
      <c r="VKJ68" s="173"/>
      <c r="VKK68" s="173"/>
      <c r="VKL68" s="173"/>
      <c r="VKM68" s="173"/>
      <c r="VKN68" s="173"/>
      <c r="VKO68" s="173"/>
      <c r="VKP68" s="173"/>
      <c r="VKQ68" s="173"/>
      <c r="VKR68" s="173"/>
      <c r="VKS68" s="173"/>
      <c r="VKT68" s="173"/>
      <c r="VKU68" s="173"/>
      <c r="VKV68" s="173"/>
      <c r="VKW68" s="173"/>
      <c r="VKX68" s="173"/>
      <c r="VKY68" s="173"/>
      <c r="VKZ68" s="173"/>
      <c r="VLA68" s="173"/>
      <c r="VLB68" s="173"/>
      <c r="VLC68" s="173"/>
      <c r="VLD68" s="173"/>
      <c r="VLE68" s="173"/>
      <c r="VLF68" s="173"/>
      <c r="VLG68" s="173"/>
      <c r="VLH68" s="173"/>
      <c r="VLI68" s="173"/>
      <c r="VLJ68" s="173"/>
      <c r="VLK68" s="173"/>
      <c r="VLL68" s="173"/>
      <c r="VLM68" s="173"/>
      <c r="VLN68" s="173"/>
      <c r="VLO68" s="173"/>
      <c r="VLP68" s="173"/>
      <c r="VLQ68" s="173"/>
      <c r="VLR68" s="173"/>
      <c r="VLS68" s="173"/>
      <c r="VLT68" s="173"/>
      <c r="VLU68" s="173"/>
      <c r="VLV68" s="173"/>
      <c r="VLW68" s="173"/>
      <c r="VLX68" s="173"/>
      <c r="VLY68" s="173"/>
      <c r="VLZ68" s="173"/>
      <c r="VMA68" s="173"/>
      <c r="VMB68" s="173"/>
      <c r="VMC68" s="173"/>
      <c r="VMD68" s="173"/>
      <c r="VME68" s="173"/>
      <c r="VMF68" s="173"/>
      <c r="VMG68" s="173"/>
      <c r="VMH68" s="173"/>
      <c r="VMI68" s="173"/>
      <c r="VMJ68" s="173"/>
      <c r="VMK68" s="173"/>
      <c r="VML68" s="173"/>
      <c r="VMM68" s="173"/>
      <c r="VMN68" s="173"/>
      <c r="VMO68" s="173"/>
      <c r="VMP68" s="173"/>
      <c r="VMQ68" s="173"/>
      <c r="VMR68" s="173"/>
      <c r="VMS68" s="173"/>
      <c r="VMT68" s="173"/>
      <c r="VMU68" s="173"/>
      <c r="VMV68" s="173"/>
      <c r="VMW68" s="173"/>
      <c r="VMX68" s="173"/>
      <c r="VMY68" s="173"/>
      <c r="VMZ68" s="173"/>
      <c r="VNA68" s="173"/>
      <c r="VNB68" s="173"/>
      <c r="VNC68" s="173"/>
      <c r="VND68" s="173"/>
      <c r="VNE68" s="173"/>
      <c r="VNF68" s="173"/>
      <c r="VNG68" s="173"/>
      <c r="VNH68" s="173"/>
      <c r="VNI68" s="173"/>
      <c r="VNJ68" s="173"/>
      <c r="VNK68" s="173"/>
      <c r="VNL68" s="173"/>
      <c r="VNM68" s="173"/>
      <c r="VNN68" s="173"/>
      <c r="VNO68" s="173"/>
      <c r="VNP68" s="173"/>
      <c r="VNQ68" s="173"/>
      <c r="VNR68" s="173"/>
      <c r="VNS68" s="173"/>
      <c r="VNT68" s="173"/>
      <c r="VNU68" s="173"/>
      <c r="VNV68" s="173"/>
      <c r="VNW68" s="173"/>
      <c r="VNX68" s="173"/>
      <c r="VNY68" s="173"/>
      <c r="VNZ68" s="173"/>
      <c r="VOA68" s="173"/>
      <c r="VOB68" s="173"/>
      <c r="VOC68" s="173"/>
      <c r="VOD68" s="173"/>
      <c r="VOE68" s="173"/>
      <c r="VOF68" s="173"/>
      <c r="VOG68" s="173"/>
      <c r="VOH68" s="173"/>
      <c r="VOI68" s="173"/>
      <c r="VOJ68" s="173"/>
      <c r="VOK68" s="173"/>
      <c r="VOL68" s="173"/>
      <c r="VOM68" s="173"/>
      <c r="VON68" s="173"/>
      <c r="VOO68" s="173"/>
      <c r="VOP68" s="173"/>
      <c r="VOQ68" s="173"/>
      <c r="VOR68" s="173"/>
      <c r="VOS68" s="173"/>
      <c r="VOT68" s="173"/>
      <c r="VOU68" s="173"/>
      <c r="VOV68" s="173"/>
      <c r="VOW68" s="173"/>
      <c r="VOX68" s="173"/>
      <c r="VOY68" s="173"/>
      <c r="VOZ68" s="173"/>
      <c r="VPA68" s="173"/>
      <c r="VPB68" s="173"/>
      <c r="VPC68" s="173"/>
      <c r="VPD68" s="173"/>
      <c r="VPE68" s="173"/>
      <c r="VPF68" s="173"/>
      <c r="VPG68" s="173"/>
      <c r="VPH68" s="173"/>
      <c r="VPI68" s="173"/>
      <c r="VPJ68" s="173"/>
      <c r="VPK68" s="173"/>
      <c r="VPL68" s="173"/>
      <c r="VPM68" s="173"/>
      <c r="VPN68" s="173"/>
      <c r="VPO68" s="173"/>
      <c r="VPP68" s="173"/>
      <c r="VPQ68" s="173"/>
      <c r="VPR68" s="173"/>
      <c r="VPS68" s="173"/>
      <c r="VPT68" s="173"/>
      <c r="VPU68" s="173"/>
      <c r="VPV68" s="173"/>
      <c r="VPW68" s="173"/>
      <c r="VPX68" s="173"/>
      <c r="VPY68" s="173"/>
      <c r="VPZ68" s="173"/>
      <c r="VQA68" s="173"/>
      <c r="VQB68" s="173"/>
      <c r="VQC68" s="173"/>
      <c r="VQD68" s="173"/>
      <c r="VQE68" s="173"/>
      <c r="VQF68" s="173"/>
      <c r="VQG68" s="173"/>
      <c r="VQH68" s="173"/>
      <c r="VQI68" s="173"/>
      <c r="VQJ68" s="173"/>
      <c r="VQK68" s="173"/>
      <c r="VQL68" s="173"/>
      <c r="VQM68" s="173"/>
      <c r="VQN68" s="173"/>
      <c r="VQO68" s="173"/>
      <c r="VQP68" s="173"/>
      <c r="VQQ68" s="173"/>
      <c r="VQR68" s="173"/>
      <c r="VQS68" s="173"/>
      <c r="VQT68" s="173"/>
      <c r="VQU68" s="173"/>
      <c r="VQV68" s="173"/>
      <c r="VQW68" s="173"/>
      <c r="VQX68" s="173"/>
      <c r="VQY68" s="173"/>
      <c r="VQZ68" s="173"/>
      <c r="VRA68" s="173"/>
      <c r="VRB68" s="173"/>
      <c r="VRC68" s="173"/>
      <c r="VRD68" s="173"/>
      <c r="VRE68" s="173"/>
      <c r="VRF68" s="173"/>
      <c r="VRG68" s="173"/>
      <c r="VRH68" s="173"/>
      <c r="VRI68" s="173"/>
      <c r="VRJ68" s="173"/>
      <c r="VRK68" s="173"/>
      <c r="VRL68" s="173"/>
      <c r="VRM68" s="173"/>
      <c r="VRN68" s="173"/>
      <c r="VRO68" s="173"/>
      <c r="VRP68" s="173"/>
      <c r="VRQ68" s="173"/>
      <c r="VRR68" s="173"/>
      <c r="VRS68" s="173"/>
      <c r="VRT68" s="173"/>
      <c r="VRU68" s="173"/>
      <c r="VRV68" s="173"/>
      <c r="VRW68" s="173"/>
      <c r="VRX68" s="173"/>
      <c r="VRY68" s="173"/>
      <c r="VRZ68" s="173"/>
      <c r="VSA68" s="173"/>
      <c r="VSB68" s="173"/>
      <c r="VSC68" s="173"/>
      <c r="VSD68" s="173"/>
      <c r="VSE68" s="173"/>
      <c r="VSF68" s="173"/>
      <c r="VSG68" s="173"/>
      <c r="VSH68" s="173"/>
      <c r="VSI68" s="173"/>
      <c r="VSJ68" s="173"/>
      <c r="VSK68" s="173"/>
      <c r="VSL68" s="173"/>
      <c r="VSM68" s="173"/>
      <c r="VSN68" s="173"/>
      <c r="VSO68" s="173"/>
      <c r="VSP68" s="173"/>
      <c r="VSQ68" s="173"/>
      <c r="VSR68" s="173"/>
      <c r="VSS68" s="173"/>
      <c r="VST68" s="173"/>
      <c r="VSU68" s="173"/>
      <c r="VSV68" s="173"/>
      <c r="VSW68" s="173"/>
      <c r="VSX68" s="173"/>
      <c r="VSY68" s="173"/>
      <c r="VSZ68" s="173"/>
      <c r="VTA68" s="173"/>
      <c r="VTB68" s="173"/>
      <c r="VTC68" s="173"/>
      <c r="VTD68" s="173"/>
      <c r="VTE68" s="173"/>
      <c r="VTF68" s="173"/>
      <c r="VTG68" s="173"/>
      <c r="VTH68" s="173"/>
      <c r="VTI68" s="173"/>
      <c r="VTJ68" s="173"/>
      <c r="VTK68" s="173"/>
      <c r="VTL68" s="173"/>
      <c r="VTM68" s="173"/>
      <c r="VTN68" s="173"/>
      <c r="VTO68" s="173"/>
      <c r="VTP68" s="173"/>
      <c r="VTQ68" s="173"/>
      <c r="VTR68" s="173"/>
      <c r="VTS68" s="173"/>
      <c r="VTT68" s="173"/>
      <c r="VTU68" s="173"/>
      <c r="VTV68" s="173"/>
      <c r="VTW68" s="173"/>
      <c r="VTX68" s="173"/>
      <c r="VTY68" s="173"/>
      <c r="VTZ68" s="173"/>
      <c r="VUA68" s="173"/>
      <c r="VUB68" s="173"/>
      <c r="VUC68" s="173"/>
      <c r="VUD68" s="173"/>
      <c r="VUE68" s="173"/>
      <c r="VUF68" s="173"/>
      <c r="VUG68" s="173"/>
      <c r="VUH68" s="173"/>
      <c r="VUI68" s="173"/>
      <c r="VUJ68" s="173"/>
      <c r="VUK68" s="173"/>
      <c r="VUL68" s="173"/>
      <c r="VUM68" s="173"/>
      <c r="VUN68" s="173"/>
      <c r="VUO68" s="173"/>
      <c r="VUP68" s="173"/>
      <c r="VUQ68" s="173"/>
      <c r="VUR68" s="173"/>
      <c r="VUS68" s="173"/>
      <c r="VUT68" s="173"/>
      <c r="VUU68" s="173"/>
      <c r="VUV68" s="173"/>
      <c r="VUW68" s="173"/>
      <c r="VUX68" s="173"/>
      <c r="VUY68" s="173"/>
      <c r="VUZ68" s="173"/>
      <c r="VVA68" s="173"/>
      <c r="VVB68" s="173"/>
      <c r="VVC68" s="173"/>
      <c r="VVD68" s="173"/>
      <c r="VVE68" s="173"/>
      <c r="VVF68" s="173"/>
      <c r="VVG68" s="173"/>
      <c r="VVH68" s="173"/>
      <c r="VVI68" s="173"/>
      <c r="VVJ68" s="173"/>
      <c r="VVK68" s="173"/>
      <c r="VVL68" s="173"/>
      <c r="VVM68" s="173"/>
      <c r="VVN68" s="173"/>
      <c r="VVO68" s="173"/>
      <c r="VVP68" s="173"/>
      <c r="VVQ68" s="173"/>
      <c r="VVR68" s="173"/>
      <c r="VVS68" s="173"/>
      <c r="VVT68" s="173"/>
      <c r="VVU68" s="173"/>
      <c r="VVV68" s="173"/>
      <c r="VVW68" s="173"/>
      <c r="VVX68" s="173"/>
      <c r="VVY68" s="173"/>
      <c r="VVZ68" s="173"/>
      <c r="VWA68" s="173"/>
      <c r="VWB68" s="173"/>
      <c r="VWC68" s="173"/>
      <c r="VWD68" s="173"/>
      <c r="VWE68" s="173"/>
      <c r="VWF68" s="173"/>
      <c r="VWG68" s="173"/>
      <c r="VWH68" s="173"/>
      <c r="VWI68" s="173"/>
      <c r="VWJ68" s="173"/>
      <c r="VWK68" s="173"/>
      <c r="VWL68" s="173"/>
      <c r="VWM68" s="173"/>
      <c r="VWN68" s="173"/>
      <c r="VWO68" s="173"/>
      <c r="VWP68" s="173"/>
      <c r="VWQ68" s="173"/>
      <c r="VWR68" s="173"/>
      <c r="VWS68" s="173"/>
      <c r="VWT68" s="173"/>
      <c r="VWU68" s="173"/>
      <c r="VWV68" s="173"/>
      <c r="VWW68" s="173"/>
      <c r="VWX68" s="173"/>
      <c r="VWY68" s="173"/>
      <c r="VWZ68" s="173"/>
      <c r="VXA68" s="173"/>
      <c r="VXB68" s="173"/>
      <c r="VXC68" s="173"/>
      <c r="VXD68" s="173"/>
      <c r="VXE68" s="173"/>
      <c r="VXF68" s="173"/>
      <c r="VXG68" s="173"/>
      <c r="VXH68" s="173"/>
      <c r="VXI68" s="173"/>
      <c r="VXJ68" s="173"/>
      <c r="VXK68" s="173"/>
      <c r="VXL68" s="173"/>
      <c r="VXM68" s="173"/>
      <c r="VXN68" s="173"/>
      <c r="VXO68" s="173"/>
      <c r="VXP68" s="173"/>
      <c r="VXQ68" s="173"/>
      <c r="VXR68" s="173"/>
      <c r="VXS68" s="173"/>
      <c r="VXT68" s="173"/>
      <c r="VXU68" s="173"/>
      <c r="VXV68" s="173"/>
      <c r="VXW68" s="173"/>
      <c r="VXX68" s="173"/>
      <c r="VXY68" s="173"/>
      <c r="VXZ68" s="173"/>
      <c r="VYA68" s="173"/>
      <c r="VYB68" s="173"/>
      <c r="VYC68" s="173"/>
      <c r="VYD68" s="173"/>
      <c r="VYE68" s="173"/>
      <c r="VYF68" s="173"/>
      <c r="VYG68" s="173"/>
      <c r="VYH68" s="173"/>
      <c r="VYI68" s="173"/>
      <c r="VYJ68" s="173"/>
      <c r="VYK68" s="173"/>
      <c r="VYL68" s="173"/>
      <c r="VYM68" s="173"/>
      <c r="VYN68" s="173"/>
      <c r="VYO68" s="173"/>
      <c r="VYP68" s="173"/>
      <c r="VYQ68" s="173"/>
      <c r="VYR68" s="173"/>
      <c r="VYS68" s="173"/>
      <c r="VYT68" s="173"/>
      <c r="VYU68" s="173"/>
      <c r="VYV68" s="173"/>
      <c r="VYW68" s="173"/>
      <c r="VYX68" s="173"/>
      <c r="VYY68" s="173"/>
      <c r="VYZ68" s="173"/>
      <c r="VZA68" s="173"/>
      <c r="VZB68" s="173"/>
      <c r="VZC68" s="173"/>
      <c r="VZD68" s="173"/>
      <c r="VZE68" s="173"/>
      <c r="VZF68" s="173"/>
      <c r="VZG68" s="173"/>
      <c r="VZH68" s="173"/>
      <c r="VZI68" s="173"/>
      <c r="VZJ68" s="173"/>
      <c r="VZK68" s="173"/>
      <c r="VZL68" s="173"/>
      <c r="VZM68" s="173"/>
      <c r="VZN68" s="173"/>
      <c r="VZO68" s="173"/>
      <c r="VZP68" s="173"/>
      <c r="VZQ68" s="173"/>
      <c r="VZR68" s="173"/>
      <c r="VZS68" s="173"/>
      <c r="VZT68" s="173"/>
      <c r="VZU68" s="173"/>
      <c r="VZV68" s="173"/>
      <c r="VZW68" s="173"/>
      <c r="VZX68" s="173"/>
      <c r="VZY68" s="173"/>
      <c r="VZZ68" s="173"/>
      <c r="WAA68" s="173"/>
      <c r="WAB68" s="173"/>
      <c r="WAC68" s="173"/>
      <c r="WAD68" s="173"/>
      <c r="WAE68" s="173"/>
      <c r="WAF68" s="173"/>
      <c r="WAG68" s="173"/>
      <c r="WAH68" s="173"/>
      <c r="WAI68" s="173"/>
      <c r="WAJ68" s="173"/>
      <c r="WAK68" s="173"/>
      <c r="WAL68" s="173"/>
      <c r="WAM68" s="173"/>
      <c r="WAN68" s="173"/>
      <c r="WAO68" s="173"/>
      <c r="WAP68" s="173"/>
      <c r="WAQ68" s="173"/>
      <c r="WAR68" s="173"/>
      <c r="WAS68" s="173"/>
      <c r="WAT68" s="173"/>
      <c r="WAU68" s="173"/>
      <c r="WAV68" s="173"/>
      <c r="WAW68" s="173"/>
      <c r="WAX68" s="173"/>
      <c r="WAY68" s="173"/>
      <c r="WAZ68" s="173"/>
      <c r="WBA68" s="173"/>
      <c r="WBB68" s="173"/>
      <c r="WBC68" s="173"/>
      <c r="WBD68" s="173"/>
      <c r="WBE68" s="173"/>
      <c r="WBF68" s="173"/>
      <c r="WBG68" s="173"/>
      <c r="WBH68" s="173"/>
      <c r="WBI68" s="173"/>
      <c r="WBJ68" s="173"/>
      <c r="WBK68" s="173"/>
      <c r="WBL68" s="173"/>
      <c r="WBM68" s="173"/>
      <c r="WBN68" s="173"/>
      <c r="WBO68" s="173"/>
      <c r="WBP68" s="173"/>
      <c r="WBQ68" s="173"/>
      <c r="WBR68" s="173"/>
      <c r="WBS68" s="173"/>
      <c r="WBT68" s="173"/>
      <c r="WBU68" s="173"/>
      <c r="WBV68" s="173"/>
      <c r="WBW68" s="173"/>
      <c r="WBX68" s="173"/>
      <c r="WBY68" s="173"/>
      <c r="WBZ68" s="173"/>
      <c r="WCA68" s="173"/>
      <c r="WCB68" s="173"/>
      <c r="WCC68" s="173"/>
      <c r="WCD68" s="173"/>
      <c r="WCE68" s="173"/>
      <c r="WCF68" s="173"/>
      <c r="WCG68" s="173"/>
      <c r="WCH68" s="173"/>
      <c r="WCI68" s="173"/>
      <c r="WCJ68" s="173"/>
      <c r="WCK68" s="173"/>
      <c r="WCL68" s="173"/>
      <c r="WCM68" s="173"/>
      <c r="WCN68" s="173"/>
      <c r="WCO68" s="173"/>
      <c r="WCP68" s="173"/>
      <c r="WCQ68" s="173"/>
      <c r="WCR68" s="173"/>
      <c r="WCS68" s="173"/>
      <c r="WCT68" s="173"/>
      <c r="WCU68" s="173"/>
      <c r="WCV68" s="173"/>
      <c r="WCW68" s="173"/>
      <c r="WCX68" s="173"/>
      <c r="WCY68" s="173"/>
      <c r="WCZ68" s="173"/>
      <c r="WDA68" s="173"/>
      <c r="WDB68" s="173"/>
      <c r="WDC68" s="173"/>
      <c r="WDD68" s="173"/>
      <c r="WDE68" s="173"/>
      <c r="WDF68" s="173"/>
      <c r="WDG68" s="173"/>
      <c r="WDH68" s="173"/>
      <c r="WDI68" s="173"/>
      <c r="WDJ68" s="173"/>
      <c r="WDK68" s="173"/>
      <c r="WDL68" s="173"/>
      <c r="WDM68" s="173"/>
      <c r="WDN68" s="173"/>
      <c r="WDO68" s="173"/>
      <c r="WDP68" s="173"/>
      <c r="WDQ68" s="173"/>
      <c r="WDR68" s="173"/>
      <c r="WDS68" s="173"/>
      <c r="WDT68" s="173"/>
      <c r="WDU68" s="173"/>
      <c r="WDV68" s="173"/>
      <c r="WDW68" s="173"/>
      <c r="WDX68" s="173"/>
      <c r="WDY68" s="173"/>
      <c r="WDZ68" s="173"/>
      <c r="WEA68" s="173"/>
      <c r="WEB68" s="173"/>
      <c r="WEC68" s="173"/>
      <c r="WED68" s="173"/>
      <c r="WEE68" s="173"/>
      <c r="WEF68" s="173"/>
      <c r="WEG68" s="173"/>
      <c r="WEH68" s="173"/>
      <c r="WEI68" s="173"/>
      <c r="WEJ68" s="173"/>
      <c r="WEK68" s="173"/>
      <c r="WEL68" s="173"/>
      <c r="WEM68" s="173"/>
      <c r="WEN68" s="173"/>
      <c r="WEO68" s="173"/>
      <c r="WEP68" s="173"/>
      <c r="WEQ68" s="173"/>
      <c r="WER68" s="173"/>
      <c r="WES68" s="173"/>
      <c r="WET68" s="173"/>
      <c r="WEU68" s="173"/>
      <c r="WEV68" s="173"/>
      <c r="WEW68" s="173"/>
      <c r="WEX68" s="173"/>
      <c r="WEY68" s="173"/>
      <c r="WEZ68" s="173"/>
      <c r="WFA68" s="173"/>
      <c r="WFB68" s="173"/>
      <c r="WFC68" s="173"/>
      <c r="WFD68" s="173"/>
      <c r="WFE68" s="173"/>
      <c r="WFF68" s="173"/>
      <c r="WFG68" s="173"/>
      <c r="WFH68" s="173"/>
      <c r="WFI68" s="173"/>
      <c r="WFJ68" s="173"/>
      <c r="WFK68" s="173"/>
      <c r="WFL68" s="173"/>
      <c r="WFM68" s="173"/>
      <c r="WFN68" s="173"/>
      <c r="WFO68" s="173"/>
      <c r="WFP68" s="173"/>
      <c r="WFQ68" s="173"/>
      <c r="WFR68" s="173"/>
      <c r="WFS68" s="173"/>
      <c r="WFT68" s="173"/>
      <c r="WFU68" s="173"/>
      <c r="WFV68" s="173"/>
      <c r="WFW68" s="173"/>
      <c r="WFX68" s="173"/>
      <c r="WFY68" s="173"/>
      <c r="WFZ68" s="173"/>
      <c r="WGA68" s="173"/>
      <c r="WGB68" s="173"/>
      <c r="WGC68" s="173"/>
      <c r="WGD68" s="173"/>
      <c r="WGE68" s="173"/>
      <c r="WGF68" s="173"/>
      <c r="WGG68" s="173"/>
      <c r="WGH68" s="173"/>
      <c r="WGI68" s="173"/>
      <c r="WGJ68" s="173"/>
      <c r="WGK68" s="173"/>
      <c r="WGL68" s="173"/>
      <c r="WGM68" s="173"/>
      <c r="WGN68" s="173"/>
      <c r="WGO68" s="173"/>
      <c r="WGP68" s="173"/>
      <c r="WGQ68" s="173"/>
      <c r="WGR68" s="173"/>
      <c r="WGS68" s="173"/>
      <c r="WGT68" s="173"/>
      <c r="WGU68" s="173"/>
      <c r="WGV68" s="173"/>
      <c r="WGW68" s="173"/>
      <c r="WGX68" s="173"/>
      <c r="WGY68" s="173"/>
      <c r="WGZ68" s="173"/>
      <c r="WHA68" s="173"/>
      <c r="WHB68" s="173"/>
      <c r="WHC68" s="173"/>
      <c r="WHD68" s="173"/>
      <c r="WHE68" s="173"/>
      <c r="WHF68" s="173"/>
      <c r="WHG68" s="173"/>
      <c r="WHH68" s="173"/>
      <c r="WHI68" s="173"/>
      <c r="WHJ68" s="173"/>
      <c r="WHK68" s="173"/>
      <c r="WHL68" s="173"/>
      <c r="WHM68" s="173"/>
      <c r="WHN68" s="173"/>
      <c r="WHO68" s="173"/>
      <c r="WHP68" s="173"/>
      <c r="WHQ68" s="173"/>
      <c r="WHR68" s="173"/>
      <c r="WHS68" s="173"/>
      <c r="WHT68" s="173"/>
      <c r="WHU68" s="173"/>
      <c r="WHV68" s="173"/>
      <c r="WHW68" s="173"/>
      <c r="WHX68" s="173"/>
      <c r="WHY68" s="173"/>
      <c r="WHZ68" s="173"/>
      <c r="WIA68" s="173"/>
      <c r="WIB68" s="173"/>
      <c r="WIC68" s="173"/>
      <c r="WID68" s="173"/>
      <c r="WIE68" s="173"/>
      <c r="WIF68" s="173"/>
      <c r="WIG68" s="173"/>
      <c r="WIH68" s="173"/>
      <c r="WII68" s="173"/>
      <c r="WIJ68" s="173"/>
      <c r="WIK68" s="173"/>
      <c r="WIL68" s="173"/>
      <c r="WIM68" s="173"/>
      <c r="WIN68" s="173"/>
      <c r="WIO68" s="173"/>
      <c r="WIP68" s="173"/>
      <c r="WIQ68" s="173"/>
      <c r="WIR68" s="173"/>
      <c r="WIS68" s="173"/>
      <c r="WIT68" s="173"/>
      <c r="WIU68" s="173"/>
      <c r="WIV68" s="173"/>
      <c r="WIW68" s="173"/>
      <c r="WIX68" s="173"/>
      <c r="WIY68" s="173"/>
      <c r="WIZ68" s="173"/>
      <c r="WJA68" s="173"/>
      <c r="WJB68" s="173"/>
      <c r="WJC68" s="173"/>
      <c r="WJD68" s="173"/>
      <c r="WJE68" s="173"/>
      <c r="WJF68" s="173"/>
      <c r="WJG68" s="173"/>
      <c r="WJH68" s="173"/>
      <c r="WJI68" s="173"/>
      <c r="WJJ68" s="173"/>
      <c r="WJK68" s="173"/>
      <c r="WJL68" s="173"/>
      <c r="WJM68" s="173"/>
      <c r="WJN68" s="173"/>
      <c r="WJO68" s="173"/>
      <c r="WJP68" s="173"/>
      <c r="WJQ68" s="173"/>
      <c r="WJR68" s="173"/>
      <c r="WJS68" s="173"/>
      <c r="WJT68" s="173"/>
      <c r="WJU68" s="173"/>
      <c r="WJV68" s="173"/>
      <c r="WJW68" s="173"/>
      <c r="WJX68" s="173"/>
      <c r="WJY68" s="173"/>
      <c r="WJZ68" s="173"/>
      <c r="WKA68" s="173"/>
      <c r="WKB68" s="173"/>
      <c r="WKC68" s="173"/>
      <c r="WKD68" s="173"/>
      <c r="WKE68" s="173"/>
      <c r="WKF68" s="173"/>
      <c r="WKG68" s="173"/>
      <c r="WKH68" s="173"/>
      <c r="WKI68" s="173"/>
      <c r="WKJ68" s="173"/>
      <c r="WKK68" s="173"/>
      <c r="WKL68" s="173"/>
      <c r="WKM68" s="173"/>
      <c r="WKN68" s="173"/>
      <c r="WKO68" s="173"/>
      <c r="WKP68" s="173"/>
      <c r="WKQ68" s="173"/>
      <c r="WKR68" s="173"/>
      <c r="WKS68" s="173"/>
      <c r="WKT68" s="173"/>
      <c r="WKU68" s="173"/>
      <c r="WKV68" s="173"/>
      <c r="WKW68" s="173"/>
      <c r="WKX68" s="173"/>
      <c r="WKY68" s="173"/>
      <c r="WKZ68" s="173"/>
      <c r="WLA68" s="173"/>
      <c r="WLB68" s="173"/>
      <c r="WLC68" s="173"/>
      <c r="WLD68" s="173"/>
      <c r="WLE68" s="173"/>
      <c r="WLF68" s="173"/>
      <c r="WLG68" s="173"/>
      <c r="WLH68" s="173"/>
      <c r="WLI68" s="173"/>
      <c r="WLJ68" s="173"/>
      <c r="WLK68" s="173"/>
      <c r="WLL68" s="173"/>
      <c r="WLM68" s="173"/>
      <c r="WLN68" s="173"/>
      <c r="WLO68" s="173"/>
      <c r="WLP68" s="173"/>
      <c r="WLQ68" s="173"/>
      <c r="WLR68" s="173"/>
      <c r="WLS68" s="173"/>
      <c r="WLT68" s="173"/>
      <c r="WLU68" s="173"/>
      <c r="WLV68" s="173"/>
      <c r="WLW68" s="173"/>
      <c r="WLX68" s="173"/>
      <c r="WLY68" s="173"/>
      <c r="WLZ68" s="173"/>
      <c r="WMA68" s="173"/>
      <c r="WMB68" s="173"/>
      <c r="WMC68" s="173"/>
      <c r="WMD68" s="173"/>
      <c r="WME68" s="173"/>
      <c r="WMF68" s="173"/>
      <c r="WMG68" s="173"/>
      <c r="WMH68" s="173"/>
      <c r="WMI68" s="173"/>
      <c r="WMJ68" s="173"/>
      <c r="WMK68" s="173"/>
      <c r="WML68" s="173"/>
      <c r="WMM68" s="173"/>
      <c r="WMN68" s="173"/>
      <c r="WMO68" s="173"/>
      <c r="WMP68" s="173"/>
      <c r="WMQ68" s="173"/>
      <c r="WMR68" s="173"/>
      <c r="WMS68" s="173"/>
      <c r="WMT68" s="173"/>
      <c r="WMU68" s="173"/>
      <c r="WMV68" s="173"/>
      <c r="WMW68" s="173"/>
      <c r="WMX68" s="173"/>
      <c r="WMY68" s="173"/>
      <c r="WMZ68" s="173"/>
      <c r="WNA68" s="173"/>
      <c r="WNB68" s="173"/>
      <c r="WNC68" s="173"/>
      <c r="WND68" s="173"/>
      <c r="WNE68" s="173"/>
      <c r="WNF68" s="173"/>
      <c r="WNG68" s="173"/>
      <c r="WNH68" s="173"/>
      <c r="WNI68" s="173"/>
      <c r="WNJ68" s="173"/>
      <c r="WNK68" s="173"/>
      <c r="WNL68" s="173"/>
      <c r="WNM68" s="173"/>
      <c r="WNN68" s="173"/>
      <c r="WNO68" s="173"/>
      <c r="WNP68" s="173"/>
      <c r="WNQ68" s="173"/>
      <c r="WNR68" s="173"/>
      <c r="WNS68" s="173"/>
      <c r="WNT68" s="173"/>
      <c r="WNU68" s="173"/>
      <c r="WNV68" s="173"/>
      <c r="WNW68" s="173"/>
      <c r="WNX68" s="173"/>
      <c r="WNY68" s="173"/>
      <c r="WNZ68" s="173"/>
      <c r="WOA68" s="173"/>
      <c r="WOB68" s="173"/>
      <c r="WOC68" s="173"/>
      <c r="WOD68" s="173"/>
      <c r="WOE68" s="173"/>
      <c r="WOF68" s="173"/>
      <c r="WOG68" s="173"/>
      <c r="WOH68" s="173"/>
      <c r="WOI68" s="173"/>
      <c r="WOJ68" s="173"/>
      <c r="WOK68" s="173"/>
      <c r="WOL68" s="173"/>
      <c r="WOM68" s="173"/>
      <c r="WON68" s="173"/>
      <c r="WOO68" s="173"/>
      <c r="WOP68" s="173"/>
      <c r="WOQ68" s="173"/>
      <c r="WOR68" s="173"/>
      <c r="WOS68" s="173"/>
      <c r="WOT68" s="173"/>
      <c r="WOU68" s="173"/>
      <c r="WOV68" s="173"/>
      <c r="WOW68" s="173"/>
      <c r="WOX68" s="173"/>
      <c r="WOY68" s="173"/>
      <c r="WOZ68" s="173"/>
      <c r="WPA68" s="173"/>
      <c r="WPB68" s="173"/>
      <c r="WPC68" s="173"/>
      <c r="WPD68" s="173"/>
      <c r="WPE68" s="173"/>
      <c r="WPF68" s="173"/>
      <c r="WPG68" s="173"/>
      <c r="WPH68" s="173"/>
      <c r="WPI68" s="173"/>
      <c r="WPJ68" s="173"/>
      <c r="WPK68" s="173"/>
      <c r="WPL68" s="173"/>
      <c r="WPM68" s="173"/>
      <c r="WPN68" s="173"/>
      <c r="WPO68" s="173"/>
      <c r="WPP68" s="173"/>
      <c r="WPQ68" s="173"/>
      <c r="WPR68" s="173"/>
      <c r="WPS68" s="173"/>
      <c r="WPT68" s="173"/>
      <c r="WPU68" s="173"/>
      <c r="WPV68" s="173"/>
      <c r="WPW68" s="173"/>
      <c r="WPX68" s="173"/>
      <c r="WPY68" s="173"/>
      <c r="WPZ68" s="173"/>
      <c r="WQA68" s="173"/>
      <c r="WQB68" s="173"/>
      <c r="WQC68" s="173"/>
      <c r="WQD68" s="173"/>
      <c r="WQE68" s="173"/>
      <c r="WQF68" s="173"/>
      <c r="WQG68" s="173"/>
      <c r="WQH68" s="173"/>
      <c r="WQI68" s="173"/>
      <c r="WQJ68" s="173"/>
      <c r="WQK68" s="173"/>
      <c r="WQL68" s="173"/>
      <c r="WQM68" s="173"/>
      <c r="WQN68" s="173"/>
      <c r="WQO68" s="173"/>
      <c r="WQP68" s="173"/>
      <c r="WQQ68" s="173"/>
      <c r="WQR68" s="173"/>
      <c r="WQS68" s="173"/>
      <c r="WQT68" s="173"/>
      <c r="WQU68" s="173"/>
      <c r="WQV68" s="173"/>
      <c r="WQW68" s="173"/>
      <c r="WQX68" s="173"/>
      <c r="WQY68" s="173"/>
      <c r="WQZ68" s="173"/>
      <c r="WRA68" s="173"/>
      <c r="WRB68" s="173"/>
      <c r="WRC68" s="173"/>
      <c r="WRD68" s="173"/>
      <c r="WRE68" s="173"/>
      <c r="WRF68" s="173"/>
      <c r="WRG68" s="173"/>
      <c r="WRH68" s="173"/>
      <c r="WRI68" s="173"/>
      <c r="WRJ68" s="173"/>
      <c r="WRK68" s="173"/>
      <c r="WRL68" s="173"/>
      <c r="WRM68" s="173"/>
      <c r="WRN68" s="173"/>
      <c r="WRO68" s="173"/>
      <c r="WRP68" s="173"/>
      <c r="WRQ68" s="173"/>
      <c r="WRR68" s="173"/>
      <c r="WRS68" s="173"/>
      <c r="WRT68" s="173"/>
      <c r="WRU68" s="173"/>
      <c r="WRV68" s="173"/>
      <c r="WRW68" s="173"/>
      <c r="WRX68" s="173"/>
      <c r="WRY68" s="173"/>
      <c r="WRZ68" s="173"/>
      <c r="WSA68" s="173"/>
      <c r="WSB68" s="173"/>
      <c r="WSC68" s="173"/>
      <c r="WSD68" s="173"/>
      <c r="WSE68" s="173"/>
      <c r="WSF68" s="173"/>
      <c r="WSG68" s="173"/>
      <c r="WSH68" s="173"/>
      <c r="WSI68" s="173"/>
      <c r="WSJ68" s="173"/>
      <c r="WSK68" s="173"/>
      <c r="WSL68" s="173"/>
      <c r="WSM68" s="173"/>
      <c r="WSN68" s="173"/>
      <c r="WSO68" s="173"/>
      <c r="WSP68" s="173"/>
      <c r="WSQ68" s="173"/>
      <c r="WSR68" s="173"/>
      <c r="WSS68" s="173"/>
      <c r="WST68" s="173"/>
      <c r="WSU68" s="173"/>
      <c r="WSV68" s="173"/>
      <c r="WSW68" s="173"/>
      <c r="WSX68" s="173"/>
      <c r="WSY68" s="173"/>
      <c r="WSZ68" s="173"/>
      <c r="WTA68" s="173"/>
      <c r="WTB68" s="173"/>
      <c r="WTC68" s="173"/>
      <c r="WTD68" s="173"/>
      <c r="WTE68" s="173"/>
      <c r="WTF68" s="173"/>
      <c r="WTG68" s="173"/>
      <c r="WTH68" s="173"/>
      <c r="WTI68" s="173"/>
      <c r="WTJ68" s="173"/>
      <c r="WTK68" s="173"/>
      <c r="WTL68" s="173"/>
      <c r="WTM68" s="173"/>
      <c r="WTN68" s="173"/>
      <c r="WTO68" s="173"/>
      <c r="WTP68" s="173"/>
      <c r="WTQ68" s="173"/>
      <c r="WTR68" s="173"/>
      <c r="WTS68" s="173"/>
      <c r="WTT68" s="173"/>
      <c r="WTU68" s="173"/>
      <c r="WTV68" s="173"/>
      <c r="WTW68" s="173"/>
      <c r="WTX68" s="173"/>
      <c r="WTY68" s="173"/>
      <c r="WTZ68" s="173"/>
      <c r="WUA68" s="173"/>
      <c r="WUB68" s="173"/>
      <c r="WUC68" s="173"/>
      <c r="WUD68" s="173"/>
      <c r="WUE68" s="173"/>
      <c r="WUF68" s="173"/>
      <c r="WUG68" s="173"/>
      <c r="WUH68" s="173"/>
      <c r="WUI68" s="173"/>
      <c r="WUJ68" s="173"/>
      <c r="WUK68" s="173"/>
      <c r="WUL68" s="173"/>
      <c r="WUM68" s="173"/>
      <c r="WUN68" s="173"/>
      <c r="WUO68" s="173"/>
      <c r="WUP68" s="173"/>
      <c r="WUQ68" s="173"/>
      <c r="WUR68" s="173"/>
      <c r="WUS68" s="173"/>
      <c r="WUT68" s="173"/>
      <c r="WUU68" s="173"/>
      <c r="WUV68" s="173"/>
      <c r="WUW68" s="173"/>
      <c r="WUX68" s="173"/>
      <c r="WUY68" s="173"/>
      <c r="WUZ68" s="173"/>
      <c r="WVA68" s="173"/>
      <c r="WVB68" s="173"/>
      <c r="WVC68" s="173"/>
      <c r="WVD68" s="173"/>
      <c r="WVE68" s="173"/>
      <c r="WVF68" s="173"/>
      <c r="WVG68" s="173"/>
      <c r="WVH68" s="173"/>
      <c r="WVI68" s="173"/>
      <c r="WVJ68" s="173"/>
      <c r="WVK68" s="173"/>
      <c r="WVL68" s="173"/>
      <c r="WVM68" s="173"/>
      <c r="WVN68" s="173"/>
      <c r="WVO68" s="173"/>
      <c r="WVP68" s="173"/>
      <c r="WVQ68" s="173"/>
      <c r="WVR68" s="173"/>
      <c r="WVS68" s="173"/>
      <c r="WVT68" s="173"/>
      <c r="WVU68" s="173"/>
      <c r="WVV68" s="173"/>
    </row>
    <row r="70" spans="1:16142" s="175" customFormat="1" x14ac:dyDescent="0.2">
      <c r="A70" s="173"/>
      <c r="B70" s="173"/>
      <c r="C70" s="173"/>
      <c r="D70" s="173"/>
      <c r="E70" s="174">
        <v>2005</v>
      </c>
      <c r="F70" s="174">
        <v>2006</v>
      </c>
      <c r="G70" s="174">
        <v>2007</v>
      </c>
      <c r="H70" s="174">
        <v>2008</v>
      </c>
      <c r="I70" s="174">
        <v>2009</v>
      </c>
      <c r="J70" s="174">
        <v>2010</v>
      </c>
      <c r="K70" s="174">
        <v>2011</v>
      </c>
      <c r="L70" s="174">
        <v>2012</v>
      </c>
      <c r="M70" s="174">
        <v>2013</v>
      </c>
      <c r="N70" s="174">
        <v>2014</v>
      </c>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c r="AW70" s="173"/>
      <c r="AX70" s="173"/>
      <c r="AY70" s="173"/>
      <c r="AZ70" s="173"/>
      <c r="BA70" s="173"/>
      <c r="BB70" s="173"/>
      <c r="BC70" s="173"/>
      <c r="BD70" s="173"/>
      <c r="BE70" s="173"/>
      <c r="BF70" s="173"/>
      <c r="BG70" s="173"/>
      <c r="BH70" s="173"/>
      <c r="BI70" s="173"/>
      <c r="BJ70" s="173"/>
      <c r="BK70" s="173"/>
      <c r="BL70" s="173"/>
      <c r="BM70" s="173"/>
      <c r="BN70" s="173"/>
      <c r="BO70" s="173"/>
      <c r="BP70" s="173"/>
      <c r="BQ70" s="173"/>
      <c r="BR70" s="173"/>
      <c r="BS70" s="173"/>
      <c r="BT70" s="173"/>
      <c r="BU70" s="173"/>
      <c r="BV70" s="173"/>
      <c r="BW70" s="173"/>
      <c r="BX70" s="173"/>
      <c r="BY70" s="173"/>
      <c r="BZ70" s="173"/>
      <c r="CA70" s="173"/>
      <c r="CB70" s="173"/>
      <c r="CC70" s="173"/>
      <c r="CD70" s="173"/>
      <c r="CE70" s="173"/>
      <c r="CF70" s="173"/>
      <c r="CG70" s="173"/>
      <c r="CH70" s="173"/>
      <c r="CI70" s="173"/>
      <c r="CJ70" s="173"/>
      <c r="CK70" s="173"/>
      <c r="CL70" s="173"/>
      <c r="CM70" s="173"/>
      <c r="CN70" s="173"/>
      <c r="CO70" s="173"/>
      <c r="CP70" s="173"/>
      <c r="CQ70" s="173"/>
      <c r="CR70" s="173"/>
      <c r="CS70" s="173"/>
      <c r="CT70" s="173"/>
      <c r="CU70" s="173"/>
      <c r="CV70" s="173"/>
      <c r="CW70" s="173"/>
      <c r="CX70" s="173"/>
      <c r="CY70" s="173"/>
      <c r="CZ70" s="173"/>
      <c r="DA70" s="173"/>
      <c r="DB70" s="173"/>
      <c r="DC70" s="173"/>
      <c r="DD70" s="173"/>
      <c r="DE70" s="173"/>
      <c r="DF70" s="173"/>
      <c r="DG70" s="173"/>
      <c r="DH70" s="173"/>
      <c r="DI70" s="173"/>
      <c r="DJ70" s="173"/>
      <c r="DK70" s="173"/>
      <c r="DL70" s="173"/>
      <c r="DM70" s="173"/>
      <c r="DN70" s="173"/>
      <c r="DO70" s="173"/>
      <c r="DP70" s="173"/>
      <c r="DQ70" s="173"/>
      <c r="DR70" s="173"/>
      <c r="DS70" s="173"/>
      <c r="DT70" s="173"/>
      <c r="DU70" s="173"/>
      <c r="DV70" s="173"/>
      <c r="DW70" s="173"/>
      <c r="DX70" s="173"/>
      <c r="DY70" s="173"/>
      <c r="DZ70" s="173"/>
      <c r="EA70" s="173"/>
      <c r="EB70" s="173"/>
      <c r="EC70" s="173"/>
      <c r="ED70" s="173"/>
      <c r="EE70" s="173"/>
      <c r="EF70" s="173"/>
      <c r="EG70" s="173"/>
      <c r="EH70" s="173"/>
      <c r="EI70" s="173"/>
      <c r="EJ70" s="173"/>
      <c r="EK70" s="173"/>
      <c r="EL70" s="173"/>
      <c r="EM70" s="173"/>
      <c r="EN70" s="173"/>
      <c r="EO70" s="173"/>
      <c r="EP70" s="173"/>
      <c r="EQ70" s="173"/>
      <c r="ER70" s="173"/>
      <c r="ES70" s="173"/>
      <c r="ET70" s="173"/>
      <c r="EU70" s="173"/>
      <c r="EV70" s="173"/>
      <c r="EW70" s="173"/>
      <c r="EX70" s="173"/>
      <c r="EY70" s="173"/>
      <c r="EZ70" s="173"/>
      <c r="FA70" s="173"/>
      <c r="FB70" s="173"/>
      <c r="FC70" s="173"/>
      <c r="FD70" s="173"/>
      <c r="FE70" s="173"/>
      <c r="FF70" s="173"/>
      <c r="FG70" s="173"/>
      <c r="FH70" s="173"/>
      <c r="FI70" s="173"/>
      <c r="FJ70" s="173"/>
      <c r="FK70" s="173"/>
      <c r="FL70" s="173"/>
      <c r="FM70" s="173"/>
      <c r="FN70" s="173"/>
      <c r="FO70" s="173"/>
      <c r="FP70" s="173"/>
      <c r="FQ70" s="173"/>
      <c r="FR70" s="173"/>
      <c r="FS70" s="173"/>
      <c r="FT70" s="173"/>
      <c r="FU70" s="173"/>
      <c r="FV70" s="173"/>
      <c r="FW70" s="173"/>
      <c r="FX70" s="173"/>
      <c r="FY70" s="173"/>
      <c r="FZ70" s="173"/>
      <c r="GA70" s="173"/>
      <c r="GB70" s="173"/>
      <c r="GC70" s="173"/>
      <c r="GD70" s="173"/>
      <c r="GE70" s="173"/>
      <c r="GF70" s="173"/>
      <c r="GG70" s="173"/>
      <c r="GH70" s="173"/>
      <c r="GI70" s="173"/>
      <c r="GJ70" s="173"/>
      <c r="GK70" s="173"/>
      <c r="GL70" s="173"/>
      <c r="GM70" s="173"/>
      <c r="GN70" s="173"/>
      <c r="GO70" s="173"/>
      <c r="GP70" s="173"/>
      <c r="GQ70" s="173"/>
      <c r="GR70" s="173"/>
      <c r="GS70" s="173"/>
      <c r="GT70" s="173"/>
      <c r="GU70" s="173"/>
      <c r="GV70" s="173"/>
      <c r="GW70" s="173"/>
      <c r="GX70" s="173"/>
      <c r="GY70" s="173"/>
      <c r="GZ70" s="173"/>
      <c r="HA70" s="173"/>
      <c r="HB70" s="173"/>
      <c r="HC70" s="173"/>
      <c r="HD70" s="173"/>
      <c r="HE70" s="173"/>
      <c r="HF70" s="173"/>
      <c r="HG70" s="173"/>
      <c r="HH70" s="173"/>
      <c r="HI70" s="173"/>
      <c r="HJ70" s="173"/>
      <c r="HK70" s="173"/>
      <c r="HL70" s="173"/>
      <c r="HM70" s="173"/>
      <c r="HN70" s="173"/>
      <c r="HO70" s="173"/>
      <c r="HP70" s="173"/>
      <c r="HQ70" s="173"/>
      <c r="HR70" s="173"/>
      <c r="HS70" s="173"/>
      <c r="HT70" s="173"/>
      <c r="HU70" s="173"/>
      <c r="HV70" s="173"/>
      <c r="HW70" s="173"/>
      <c r="HX70" s="173"/>
      <c r="HY70" s="173"/>
      <c r="HZ70" s="173"/>
      <c r="IA70" s="173"/>
      <c r="IB70" s="173"/>
      <c r="IC70" s="173"/>
      <c r="ID70" s="173"/>
      <c r="IE70" s="173"/>
      <c r="IF70" s="173"/>
      <c r="IG70" s="173"/>
      <c r="IH70" s="173"/>
      <c r="II70" s="173"/>
      <c r="IJ70" s="173"/>
      <c r="IK70" s="173"/>
      <c r="IL70" s="173"/>
      <c r="IM70" s="173"/>
      <c r="IN70" s="173"/>
      <c r="IO70" s="173"/>
      <c r="IP70" s="173"/>
      <c r="IQ70" s="173"/>
      <c r="IR70" s="173"/>
      <c r="IS70" s="173"/>
      <c r="IT70" s="173"/>
      <c r="IU70" s="173"/>
      <c r="IV70" s="173"/>
      <c r="IW70" s="173"/>
      <c r="IX70" s="173"/>
      <c r="IY70" s="173"/>
      <c r="IZ70" s="173"/>
      <c r="JA70" s="173"/>
      <c r="JB70" s="173"/>
      <c r="JC70" s="173"/>
      <c r="JD70" s="173"/>
      <c r="JE70" s="173"/>
      <c r="JF70" s="173"/>
      <c r="JG70" s="173"/>
      <c r="JH70" s="173"/>
      <c r="JI70" s="173"/>
      <c r="JJ70" s="173"/>
      <c r="JK70" s="173"/>
      <c r="JL70" s="173"/>
      <c r="JM70" s="173"/>
      <c r="JN70" s="173"/>
      <c r="JO70" s="173"/>
      <c r="JP70" s="173"/>
      <c r="JQ70" s="173"/>
      <c r="JR70" s="173"/>
      <c r="JS70" s="173"/>
      <c r="JT70" s="173"/>
      <c r="JU70" s="173"/>
      <c r="JV70" s="173"/>
      <c r="JW70" s="173"/>
      <c r="JX70" s="173"/>
      <c r="JY70" s="173"/>
      <c r="JZ70" s="173"/>
      <c r="KA70" s="173"/>
      <c r="KB70" s="173"/>
      <c r="KC70" s="173"/>
      <c r="KD70" s="173"/>
      <c r="KE70" s="173"/>
      <c r="KF70" s="173"/>
      <c r="KG70" s="173"/>
      <c r="KH70" s="173"/>
      <c r="KI70" s="173"/>
      <c r="KJ70" s="173"/>
      <c r="KK70" s="173"/>
      <c r="KL70" s="173"/>
      <c r="KM70" s="173"/>
      <c r="KN70" s="173"/>
      <c r="KO70" s="173"/>
      <c r="KP70" s="173"/>
      <c r="KQ70" s="173"/>
      <c r="KR70" s="173"/>
      <c r="KS70" s="173"/>
      <c r="KT70" s="173"/>
      <c r="KU70" s="173"/>
      <c r="KV70" s="173"/>
      <c r="KW70" s="173"/>
      <c r="KX70" s="173"/>
      <c r="KY70" s="173"/>
      <c r="KZ70" s="173"/>
      <c r="LA70" s="173"/>
      <c r="LB70" s="173"/>
      <c r="LC70" s="173"/>
      <c r="LD70" s="173"/>
      <c r="LE70" s="173"/>
      <c r="LF70" s="173"/>
      <c r="LG70" s="173"/>
      <c r="LH70" s="173"/>
      <c r="LI70" s="173"/>
      <c r="LJ70" s="173"/>
      <c r="LK70" s="173"/>
      <c r="LL70" s="173"/>
      <c r="LM70" s="173"/>
      <c r="LN70" s="173"/>
      <c r="LO70" s="173"/>
      <c r="LP70" s="173"/>
      <c r="LQ70" s="173"/>
      <c r="LR70" s="173"/>
      <c r="LS70" s="173"/>
      <c r="LT70" s="173"/>
      <c r="LU70" s="173"/>
      <c r="LV70" s="173"/>
      <c r="LW70" s="173"/>
      <c r="LX70" s="173"/>
      <c r="LY70" s="173"/>
      <c r="LZ70" s="173"/>
      <c r="MA70" s="173"/>
      <c r="MB70" s="173"/>
      <c r="MC70" s="173"/>
      <c r="MD70" s="173"/>
      <c r="ME70" s="173"/>
      <c r="MF70" s="173"/>
      <c r="MG70" s="173"/>
      <c r="MH70" s="173"/>
      <c r="MI70" s="173"/>
      <c r="MJ70" s="173"/>
      <c r="MK70" s="173"/>
      <c r="ML70" s="173"/>
      <c r="MM70" s="173"/>
      <c r="MN70" s="173"/>
      <c r="MO70" s="173"/>
      <c r="MP70" s="173"/>
      <c r="MQ70" s="173"/>
      <c r="MR70" s="173"/>
      <c r="MS70" s="173"/>
      <c r="MT70" s="173"/>
      <c r="MU70" s="173"/>
      <c r="MV70" s="173"/>
      <c r="MW70" s="173"/>
      <c r="MX70" s="173"/>
      <c r="MY70" s="173"/>
      <c r="MZ70" s="173"/>
      <c r="NA70" s="173"/>
      <c r="NB70" s="173"/>
      <c r="NC70" s="173"/>
      <c r="ND70" s="173"/>
      <c r="NE70" s="173"/>
      <c r="NF70" s="173"/>
      <c r="NG70" s="173"/>
      <c r="NH70" s="173"/>
      <c r="NI70" s="173"/>
      <c r="NJ70" s="173"/>
      <c r="NK70" s="173"/>
      <c r="NL70" s="173"/>
      <c r="NM70" s="173"/>
      <c r="NN70" s="173"/>
      <c r="NO70" s="173"/>
      <c r="NP70" s="173"/>
      <c r="NQ70" s="173"/>
      <c r="NR70" s="173"/>
      <c r="NS70" s="173"/>
      <c r="NT70" s="173"/>
      <c r="NU70" s="173"/>
      <c r="NV70" s="173"/>
      <c r="NW70" s="173"/>
      <c r="NX70" s="173"/>
      <c r="NY70" s="173"/>
      <c r="NZ70" s="173"/>
      <c r="OA70" s="173"/>
      <c r="OB70" s="173"/>
      <c r="OC70" s="173"/>
      <c r="OD70" s="173"/>
      <c r="OE70" s="173"/>
      <c r="OF70" s="173"/>
      <c r="OG70" s="173"/>
      <c r="OH70" s="173"/>
      <c r="OI70" s="173"/>
      <c r="OJ70" s="173"/>
      <c r="OK70" s="173"/>
      <c r="OL70" s="173"/>
      <c r="OM70" s="173"/>
      <c r="ON70" s="173"/>
      <c r="OO70" s="173"/>
      <c r="OP70" s="173"/>
      <c r="OQ70" s="173"/>
      <c r="OR70" s="173"/>
      <c r="OS70" s="173"/>
      <c r="OT70" s="173"/>
      <c r="OU70" s="173"/>
      <c r="OV70" s="173"/>
      <c r="OW70" s="173"/>
      <c r="OX70" s="173"/>
      <c r="OY70" s="173"/>
      <c r="OZ70" s="173"/>
      <c r="PA70" s="173"/>
      <c r="PB70" s="173"/>
      <c r="PC70" s="173"/>
      <c r="PD70" s="173"/>
      <c r="PE70" s="173"/>
      <c r="PF70" s="173"/>
      <c r="PG70" s="173"/>
      <c r="PH70" s="173"/>
      <c r="PI70" s="173"/>
      <c r="PJ70" s="173"/>
      <c r="PK70" s="173"/>
      <c r="PL70" s="173"/>
      <c r="PM70" s="173"/>
      <c r="PN70" s="173"/>
      <c r="PO70" s="173"/>
      <c r="PP70" s="173"/>
      <c r="PQ70" s="173"/>
      <c r="PR70" s="173"/>
      <c r="PS70" s="173"/>
      <c r="PT70" s="173"/>
      <c r="PU70" s="173"/>
      <c r="PV70" s="173"/>
      <c r="PW70" s="173"/>
      <c r="PX70" s="173"/>
      <c r="PY70" s="173"/>
      <c r="PZ70" s="173"/>
      <c r="QA70" s="173"/>
      <c r="QB70" s="173"/>
      <c r="QC70" s="173"/>
      <c r="QD70" s="173"/>
      <c r="QE70" s="173"/>
      <c r="QF70" s="173"/>
      <c r="QG70" s="173"/>
      <c r="QH70" s="173"/>
      <c r="QI70" s="173"/>
      <c r="QJ70" s="173"/>
      <c r="QK70" s="173"/>
      <c r="QL70" s="173"/>
      <c r="QM70" s="173"/>
      <c r="QN70" s="173"/>
      <c r="QO70" s="173"/>
      <c r="QP70" s="173"/>
      <c r="QQ70" s="173"/>
      <c r="QR70" s="173"/>
      <c r="QS70" s="173"/>
      <c r="QT70" s="173"/>
      <c r="QU70" s="173"/>
      <c r="QV70" s="173"/>
      <c r="QW70" s="173"/>
      <c r="QX70" s="173"/>
      <c r="QY70" s="173"/>
      <c r="QZ70" s="173"/>
      <c r="RA70" s="173"/>
      <c r="RB70" s="173"/>
      <c r="RC70" s="173"/>
      <c r="RD70" s="173"/>
      <c r="RE70" s="173"/>
      <c r="RF70" s="173"/>
      <c r="RG70" s="173"/>
      <c r="RH70" s="173"/>
      <c r="RI70" s="173"/>
      <c r="RJ70" s="173"/>
      <c r="RK70" s="173"/>
      <c r="RL70" s="173"/>
      <c r="RM70" s="173"/>
      <c r="RN70" s="173"/>
      <c r="RO70" s="173"/>
      <c r="RP70" s="173"/>
      <c r="RQ70" s="173"/>
      <c r="RR70" s="173"/>
      <c r="RS70" s="173"/>
      <c r="RT70" s="173"/>
      <c r="RU70" s="173"/>
      <c r="RV70" s="173"/>
      <c r="RW70" s="173"/>
      <c r="RX70" s="173"/>
      <c r="RY70" s="173"/>
      <c r="RZ70" s="173"/>
      <c r="SA70" s="173"/>
      <c r="SB70" s="173"/>
      <c r="SC70" s="173"/>
      <c r="SD70" s="173"/>
      <c r="SE70" s="173"/>
      <c r="SF70" s="173"/>
      <c r="SG70" s="173"/>
      <c r="SH70" s="173"/>
      <c r="SI70" s="173"/>
      <c r="SJ70" s="173"/>
      <c r="SK70" s="173"/>
      <c r="SL70" s="173"/>
      <c r="SM70" s="173"/>
      <c r="SN70" s="173"/>
      <c r="SO70" s="173"/>
      <c r="SP70" s="173"/>
      <c r="SQ70" s="173"/>
      <c r="SR70" s="173"/>
      <c r="SS70" s="173"/>
      <c r="ST70" s="173"/>
      <c r="SU70" s="173"/>
      <c r="SV70" s="173"/>
      <c r="SW70" s="173"/>
      <c r="SX70" s="173"/>
      <c r="SY70" s="173"/>
      <c r="SZ70" s="173"/>
      <c r="TA70" s="173"/>
      <c r="TB70" s="173"/>
      <c r="TC70" s="173"/>
      <c r="TD70" s="173"/>
      <c r="TE70" s="173"/>
      <c r="TF70" s="173"/>
      <c r="TG70" s="173"/>
      <c r="TH70" s="173"/>
      <c r="TI70" s="173"/>
      <c r="TJ70" s="173"/>
      <c r="TK70" s="173"/>
      <c r="TL70" s="173"/>
      <c r="TM70" s="173"/>
      <c r="TN70" s="173"/>
      <c r="TO70" s="173"/>
      <c r="TP70" s="173"/>
      <c r="TQ70" s="173"/>
      <c r="TR70" s="173"/>
      <c r="TS70" s="173"/>
      <c r="TT70" s="173"/>
      <c r="TU70" s="173"/>
      <c r="TV70" s="173"/>
      <c r="TW70" s="173"/>
      <c r="TX70" s="173"/>
      <c r="TY70" s="173"/>
      <c r="TZ70" s="173"/>
      <c r="UA70" s="173"/>
      <c r="UB70" s="173"/>
      <c r="UC70" s="173"/>
      <c r="UD70" s="173"/>
      <c r="UE70" s="173"/>
      <c r="UF70" s="173"/>
      <c r="UG70" s="173"/>
      <c r="UH70" s="173"/>
      <c r="UI70" s="173"/>
      <c r="UJ70" s="173"/>
      <c r="UK70" s="173"/>
      <c r="UL70" s="173"/>
      <c r="UM70" s="173"/>
      <c r="UN70" s="173"/>
      <c r="UO70" s="173"/>
      <c r="UP70" s="173"/>
      <c r="UQ70" s="173"/>
      <c r="UR70" s="173"/>
      <c r="US70" s="173"/>
      <c r="UT70" s="173"/>
      <c r="UU70" s="173"/>
      <c r="UV70" s="173"/>
      <c r="UW70" s="173"/>
      <c r="UX70" s="173"/>
      <c r="UY70" s="173"/>
      <c r="UZ70" s="173"/>
      <c r="VA70" s="173"/>
      <c r="VB70" s="173"/>
      <c r="VC70" s="173"/>
      <c r="VD70" s="173"/>
      <c r="VE70" s="173"/>
      <c r="VF70" s="173"/>
      <c r="VG70" s="173"/>
      <c r="VH70" s="173"/>
      <c r="VI70" s="173"/>
      <c r="VJ70" s="173"/>
      <c r="VK70" s="173"/>
      <c r="VL70" s="173"/>
      <c r="VM70" s="173"/>
      <c r="VN70" s="173"/>
      <c r="VO70" s="173"/>
      <c r="VP70" s="173"/>
      <c r="VQ70" s="173"/>
      <c r="VR70" s="173"/>
      <c r="VS70" s="173"/>
      <c r="VT70" s="173"/>
      <c r="VU70" s="173"/>
      <c r="VV70" s="173"/>
      <c r="VW70" s="173"/>
      <c r="VX70" s="173"/>
      <c r="VY70" s="173"/>
      <c r="VZ70" s="173"/>
      <c r="WA70" s="173"/>
      <c r="WB70" s="173"/>
      <c r="WC70" s="173"/>
      <c r="WD70" s="173"/>
      <c r="WE70" s="173"/>
      <c r="WF70" s="173"/>
      <c r="WG70" s="173"/>
      <c r="WH70" s="173"/>
      <c r="WI70" s="173"/>
      <c r="WJ70" s="173"/>
      <c r="WK70" s="173"/>
      <c r="WL70" s="173"/>
      <c r="WM70" s="173"/>
      <c r="WN70" s="173"/>
      <c r="WO70" s="173"/>
      <c r="WP70" s="173"/>
      <c r="WQ70" s="173"/>
      <c r="WR70" s="173"/>
      <c r="WS70" s="173"/>
      <c r="WT70" s="173"/>
      <c r="WU70" s="173"/>
      <c r="WV70" s="173"/>
      <c r="WW70" s="173"/>
      <c r="WX70" s="173"/>
      <c r="WY70" s="173"/>
      <c r="WZ70" s="173"/>
      <c r="XA70" s="173"/>
      <c r="XB70" s="173"/>
      <c r="XC70" s="173"/>
      <c r="XD70" s="173"/>
      <c r="XE70" s="173"/>
      <c r="XF70" s="173"/>
      <c r="XG70" s="173"/>
      <c r="XH70" s="173"/>
      <c r="XI70" s="173"/>
      <c r="XJ70" s="173"/>
      <c r="XK70" s="173"/>
      <c r="XL70" s="173"/>
      <c r="XM70" s="173"/>
      <c r="XN70" s="173"/>
      <c r="XO70" s="173"/>
      <c r="XP70" s="173"/>
      <c r="XQ70" s="173"/>
      <c r="XR70" s="173"/>
      <c r="XS70" s="173"/>
      <c r="XT70" s="173"/>
      <c r="XU70" s="173"/>
      <c r="XV70" s="173"/>
      <c r="XW70" s="173"/>
      <c r="XX70" s="173"/>
      <c r="XY70" s="173"/>
      <c r="XZ70" s="173"/>
      <c r="YA70" s="173"/>
      <c r="YB70" s="173"/>
      <c r="YC70" s="173"/>
      <c r="YD70" s="173"/>
      <c r="YE70" s="173"/>
      <c r="YF70" s="173"/>
      <c r="YG70" s="173"/>
      <c r="YH70" s="173"/>
      <c r="YI70" s="173"/>
      <c r="YJ70" s="173"/>
      <c r="YK70" s="173"/>
      <c r="YL70" s="173"/>
      <c r="YM70" s="173"/>
      <c r="YN70" s="173"/>
      <c r="YO70" s="173"/>
      <c r="YP70" s="173"/>
      <c r="YQ70" s="173"/>
      <c r="YR70" s="173"/>
      <c r="YS70" s="173"/>
      <c r="YT70" s="173"/>
      <c r="YU70" s="173"/>
      <c r="YV70" s="173"/>
      <c r="YW70" s="173"/>
      <c r="YX70" s="173"/>
      <c r="YY70" s="173"/>
      <c r="YZ70" s="173"/>
      <c r="ZA70" s="173"/>
      <c r="ZB70" s="173"/>
      <c r="ZC70" s="173"/>
      <c r="ZD70" s="173"/>
      <c r="ZE70" s="173"/>
      <c r="ZF70" s="173"/>
      <c r="ZG70" s="173"/>
      <c r="ZH70" s="173"/>
      <c r="ZI70" s="173"/>
      <c r="ZJ70" s="173"/>
      <c r="ZK70" s="173"/>
      <c r="ZL70" s="173"/>
      <c r="ZM70" s="173"/>
      <c r="ZN70" s="173"/>
      <c r="ZO70" s="173"/>
      <c r="ZP70" s="173"/>
      <c r="ZQ70" s="173"/>
      <c r="ZR70" s="173"/>
      <c r="ZS70" s="173"/>
      <c r="ZT70" s="173"/>
      <c r="ZU70" s="173"/>
      <c r="ZV70" s="173"/>
      <c r="ZW70" s="173"/>
      <c r="ZX70" s="173"/>
      <c r="ZY70" s="173"/>
      <c r="ZZ70" s="173"/>
      <c r="AAA70" s="173"/>
      <c r="AAB70" s="173"/>
      <c r="AAC70" s="173"/>
      <c r="AAD70" s="173"/>
      <c r="AAE70" s="173"/>
      <c r="AAF70" s="173"/>
      <c r="AAG70" s="173"/>
      <c r="AAH70" s="173"/>
      <c r="AAI70" s="173"/>
      <c r="AAJ70" s="173"/>
      <c r="AAK70" s="173"/>
      <c r="AAL70" s="173"/>
      <c r="AAM70" s="173"/>
      <c r="AAN70" s="173"/>
      <c r="AAO70" s="173"/>
      <c r="AAP70" s="173"/>
      <c r="AAQ70" s="173"/>
      <c r="AAR70" s="173"/>
      <c r="AAS70" s="173"/>
      <c r="AAT70" s="173"/>
      <c r="AAU70" s="173"/>
      <c r="AAV70" s="173"/>
      <c r="AAW70" s="173"/>
      <c r="AAX70" s="173"/>
      <c r="AAY70" s="173"/>
      <c r="AAZ70" s="173"/>
      <c r="ABA70" s="173"/>
      <c r="ABB70" s="173"/>
      <c r="ABC70" s="173"/>
      <c r="ABD70" s="173"/>
      <c r="ABE70" s="173"/>
      <c r="ABF70" s="173"/>
      <c r="ABG70" s="173"/>
      <c r="ABH70" s="173"/>
      <c r="ABI70" s="173"/>
      <c r="ABJ70" s="173"/>
      <c r="ABK70" s="173"/>
      <c r="ABL70" s="173"/>
      <c r="ABM70" s="173"/>
      <c r="ABN70" s="173"/>
      <c r="ABO70" s="173"/>
      <c r="ABP70" s="173"/>
      <c r="ABQ70" s="173"/>
      <c r="ABR70" s="173"/>
      <c r="ABS70" s="173"/>
      <c r="ABT70" s="173"/>
      <c r="ABU70" s="173"/>
      <c r="ABV70" s="173"/>
      <c r="ABW70" s="173"/>
      <c r="ABX70" s="173"/>
      <c r="ABY70" s="173"/>
      <c r="ABZ70" s="173"/>
      <c r="ACA70" s="173"/>
      <c r="ACB70" s="173"/>
      <c r="ACC70" s="173"/>
      <c r="ACD70" s="173"/>
      <c r="ACE70" s="173"/>
      <c r="ACF70" s="173"/>
      <c r="ACG70" s="173"/>
      <c r="ACH70" s="173"/>
      <c r="ACI70" s="173"/>
      <c r="ACJ70" s="173"/>
      <c r="ACK70" s="173"/>
      <c r="ACL70" s="173"/>
      <c r="ACM70" s="173"/>
      <c r="ACN70" s="173"/>
      <c r="ACO70" s="173"/>
      <c r="ACP70" s="173"/>
      <c r="ACQ70" s="173"/>
      <c r="ACR70" s="173"/>
      <c r="ACS70" s="173"/>
      <c r="ACT70" s="173"/>
      <c r="ACU70" s="173"/>
      <c r="ACV70" s="173"/>
      <c r="ACW70" s="173"/>
      <c r="ACX70" s="173"/>
      <c r="ACY70" s="173"/>
      <c r="ACZ70" s="173"/>
      <c r="ADA70" s="173"/>
      <c r="ADB70" s="173"/>
      <c r="ADC70" s="173"/>
      <c r="ADD70" s="173"/>
      <c r="ADE70" s="173"/>
      <c r="ADF70" s="173"/>
      <c r="ADG70" s="173"/>
      <c r="ADH70" s="173"/>
      <c r="ADI70" s="173"/>
      <c r="ADJ70" s="173"/>
      <c r="ADK70" s="173"/>
      <c r="ADL70" s="173"/>
      <c r="ADM70" s="173"/>
      <c r="ADN70" s="173"/>
      <c r="ADO70" s="173"/>
      <c r="ADP70" s="173"/>
      <c r="ADQ70" s="173"/>
      <c r="ADR70" s="173"/>
      <c r="ADS70" s="173"/>
      <c r="ADT70" s="173"/>
      <c r="ADU70" s="173"/>
      <c r="ADV70" s="173"/>
      <c r="ADW70" s="173"/>
      <c r="ADX70" s="173"/>
      <c r="ADY70" s="173"/>
      <c r="ADZ70" s="173"/>
      <c r="AEA70" s="173"/>
      <c r="AEB70" s="173"/>
      <c r="AEC70" s="173"/>
      <c r="AED70" s="173"/>
      <c r="AEE70" s="173"/>
      <c r="AEF70" s="173"/>
      <c r="AEG70" s="173"/>
      <c r="AEH70" s="173"/>
      <c r="AEI70" s="173"/>
      <c r="AEJ70" s="173"/>
      <c r="AEK70" s="173"/>
      <c r="AEL70" s="173"/>
      <c r="AEM70" s="173"/>
      <c r="AEN70" s="173"/>
      <c r="AEO70" s="173"/>
      <c r="AEP70" s="173"/>
      <c r="AEQ70" s="173"/>
      <c r="AER70" s="173"/>
      <c r="AES70" s="173"/>
      <c r="AET70" s="173"/>
      <c r="AEU70" s="173"/>
      <c r="AEV70" s="173"/>
      <c r="AEW70" s="173"/>
      <c r="AEX70" s="173"/>
      <c r="AEY70" s="173"/>
      <c r="AEZ70" s="173"/>
      <c r="AFA70" s="173"/>
      <c r="AFB70" s="173"/>
      <c r="AFC70" s="173"/>
      <c r="AFD70" s="173"/>
      <c r="AFE70" s="173"/>
      <c r="AFF70" s="173"/>
      <c r="AFG70" s="173"/>
      <c r="AFH70" s="173"/>
      <c r="AFI70" s="173"/>
      <c r="AFJ70" s="173"/>
      <c r="AFK70" s="173"/>
      <c r="AFL70" s="173"/>
      <c r="AFM70" s="173"/>
      <c r="AFN70" s="173"/>
      <c r="AFO70" s="173"/>
      <c r="AFP70" s="173"/>
      <c r="AFQ70" s="173"/>
      <c r="AFR70" s="173"/>
      <c r="AFS70" s="173"/>
      <c r="AFT70" s="173"/>
      <c r="AFU70" s="173"/>
      <c r="AFV70" s="173"/>
      <c r="AFW70" s="173"/>
      <c r="AFX70" s="173"/>
      <c r="AFY70" s="173"/>
      <c r="AFZ70" s="173"/>
      <c r="AGA70" s="173"/>
      <c r="AGB70" s="173"/>
      <c r="AGC70" s="173"/>
      <c r="AGD70" s="173"/>
      <c r="AGE70" s="173"/>
      <c r="AGF70" s="173"/>
      <c r="AGG70" s="173"/>
      <c r="AGH70" s="173"/>
      <c r="AGI70" s="173"/>
      <c r="AGJ70" s="173"/>
      <c r="AGK70" s="173"/>
      <c r="AGL70" s="173"/>
      <c r="AGM70" s="173"/>
      <c r="AGN70" s="173"/>
      <c r="AGO70" s="173"/>
      <c r="AGP70" s="173"/>
      <c r="AGQ70" s="173"/>
      <c r="AGR70" s="173"/>
      <c r="AGS70" s="173"/>
      <c r="AGT70" s="173"/>
      <c r="AGU70" s="173"/>
      <c r="AGV70" s="173"/>
      <c r="AGW70" s="173"/>
      <c r="AGX70" s="173"/>
      <c r="AGY70" s="173"/>
      <c r="AGZ70" s="173"/>
      <c r="AHA70" s="173"/>
      <c r="AHB70" s="173"/>
      <c r="AHC70" s="173"/>
      <c r="AHD70" s="173"/>
      <c r="AHE70" s="173"/>
      <c r="AHF70" s="173"/>
      <c r="AHG70" s="173"/>
      <c r="AHH70" s="173"/>
      <c r="AHI70" s="173"/>
      <c r="AHJ70" s="173"/>
      <c r="AHK70" s="173"/>
      <c r="AHL70" s="173"/>
      <c r="AHM70" s="173"/>
      <c r="AHN70" s="173"/>
      <c r="AHO70" s="173"/>
      <c r="AHP70" s="173"/>
      <c r="AHQ70" s="173"/>
      <c r="AHR70" s="173"/>
      <c r="AHS70" s="173"/>
      <c r="AHT70" s="173"/>
      <c r="AHU70" s="173"/>
      <c r="AHV70" s="173"/>
      <c r="AHW70" s="173"/>
      <c r="AHX70" s="173"/>
      <c r="AHY70" s="173"/>
      <c r="AHZ70" s="173"/>
      <c r="AIA70" s="173"/>
      <c r="AIB70" s="173"/>
      <c r="AIC70" s="173"/>
      <c r="AID70" s="173"/>
      <c r="AIE70" s="173"/>
      <c r="AIF70" s="173"/>
      <c r="AIG70" s="173"/>
      <c r="AIH70" s="173"/>
      <c r="AII70" s="173"/>
      <c r="AIJ70" s="173"/>
      <c r="AIK70" s="173"/>
      <c r="AIL70" s="173"/>
      <c r="AIM70" s="173"/>
      <c r="AIN70" s="173"/>
      <c r="AIO70" s="173"/>
      <c r="AIP70" s="173"/>
      <c r="AIQ70" s="173"/>
      <c r="AIR70" s="173"/>
      <c r="AIS70" s="173"/>
      <c r="AIT70" s="173"/>
      <c r="AIU70" s="173"/>
      <c r="AIV70" s="173"/>
      <c r="AIW70" s="173"/>
      <c r="AIX70" s="173"/>
      <c r="AIY70" s="173"/>
      <c r="AIZ70" s="173"/>
      <c r="AJA70" s="173"/>
      <c r="AJB70" s="173"/>
      <c r="AJC70" s="173"/>
      <c r="AJD70" s="173"/>
      <c r="AJE70" s="173"/>
      <c r="AJF70" s="173"/>
      <c r="AJG70" s="173"/>
      <c r="AJH70" s="173"/>
      <c r="AJI70" s="173"/>
      <c r="AJJ70" s="173"/>
      <c r="AJK70" s="173"/>
      <c r="AJL70" s="173"/>
      <c r="AJM70" s="173"/>
      <c r="AJN70" s="173"/>
      <c r="AJO70" s="173"/>
      <c r="AJP70" s="173"/>
      <c r="AJQ70" s="173"/>
      <c r="AJR70" s="173"/>
      <c r="AJS70" s="173"/>
      <c r="AJT70" s="173"/>
      <c r="AJU70" s="173"/>
      <c r="AJV70" s="173"/>
      <c r="AJW70" s="173"/>
      <c r="AJX70" s="173"/>
      <c r="AJY70" s="173"/>
      <c r="AJZ70" s="173"/>
      <c r="AKA70" s="173"/>
      <c r="AKB70" s="173"/>
      <c r="AKC70" s="173"/>
      <c r="AKD70" s="173"/>
      <c r="AKE70" s="173"/>
      <c r="AKF70" s="173"/>
      <c r="AKG70" s="173"/>
      <c r="AKH70" s="173"/>
      <c r="AKI70" s="173"/>
      <c r="AKJ70" s="173"/>
      <c r="AKK70" s="173"/>
      <c r="AKL70" s="173"/>
      <c r="AKM70" s="173"/>
      <c r="AKN70" s="173"/>
      <c r="AKO70" s="173"/>
      <c r="AKP70" s="173"/>
      <c r="AKQ70" s="173"/>
      <c r="AKR70" s="173"/>
      <c r="AKS70" s="173"/>
      <c r="AKT70" s="173"/>
      <c r="AKU70" s="173"/>
      <c r="AKV70" s="173"/>
      <c r="AKW70" s="173"/>
      <c r="AKX70" s="173"/>
      <c r="AKY70" s="173"/>
      <c r="AKZ70" s="173"/>
      <c r="ALA70" s="173"/>
      <c r="ALB70" s="173"/>
      <c r="ALC70" s="173"/>
      <c r="ALD70" s="173"/>
      <c r="ALE70" s="173"/>
      <c r="ALF70" s="173"/>
      <c r="ALG70" s="173"/>
      <c r="ALH70" s="173"/>
      <c r="ALI70" s="173"/>
      <c r="ALJ70" s="173"/>
      <c r="ALK70" s="173"/>
      <c r="ALL70" s="173"/>
      <c r="ALM70" s="173"/>
      <c r="ALN70" s="173"/>
      <c r="ALO70" s="173"/>
      <c r="ALP70" s="173"/>
      <c r="ALQ70" s="173"/>
      <c r="ALR70" s="173"/>
      <c r="ALS70" s="173"/>
      <c r="ALT70" s="173"/>
      <c r="ALU70" s="173"/>
      <c r="ALV70" s="173"/>
      <c r="ALW70" s="173"/>
      <c r="ALX70" s="173"/>
      <c r="ALY70" s="173"/>
      <c r="ALZ70" s="173"/>
      <c r="AMA70" s="173"/>
      <c r="AMB70" s="173"/>
      <c r="AMC70" s="173"/>
      <c r="AMD70" s="173"/>
      <c r="AME70" s="173"/>
      <c r="AMF70" s="173"/>
      <c r="AMG70" s="173"/>
      <c r="AMH70" s="173"/>
      <c r="AMI70" s="173"/>
      <c r="AMJ70" s="173"/>
      <c r="AMK70" s="173"/>
      <c r="AML70" s="173"/>
      <c r="AMM70" s="173"/>
      <c r="AMN70" s="173"/>
      <c r="AMO70" s="173"/>
      <c r="AMP70" s="173"/>
      <c r="AMQ70" s="173"/>
      <c r="AMR70" s="173"/>
      <c r="AMS70" s="173"/>
      <c r="AMT70" s="173"/>
      <c r="AMU70" s="173"/>
      <c r="AMV70" s="173"/>
      <c r="AMW70" s="173"/>
      <c r="AMX70" s="173"/>
      <c r="AMY70" s="173"/>
      <c r="AMZ70" s="173"/>
      <c r="ANA70" s="173"/>
      <c r="ANB70" s="173"/>
      <c r="ANC70" s="173"/>
      <c r="AND70" s="173"/>
      <c r="ANE70" s="173"/>
      <c r="ANF70" s="173"/>
      <c r="ANG70" s="173"/>
      <c r="ANH70" s="173"/>
      <c r="ANI70" s="173"/>
      <c r="ANJ70" s="173"/>
      <c r="ANK70" s="173"/>
      <c r="ANL70" s="173"/>
      <c r="ANM70" s="173"/>
      <c r="ANN70" s="173"/>
      <c r="ANO70" s="173"/>
      <c r="ANP70" s="173"/>
      <c r="ANQ70" s="173"/>
      <c r="ANR70" s="173"/>
      <c r="ANS70" s="173"/>
      <c r="ANT70" s="173"/>
      <c r="ANU70" s="173"/>
      <c r="ANV70" s="173"/>
      <c r="ANW70" s="173"/>
      <c r="ANX70" s="173"/>
      <c r="ANY70" s="173"/>
      <c r="ANZ70" s="173"/>
      <c r="AOA70" s="173"/>
      <c r="AOB70" s="173"/>
      <c r="AOC70" s="173"/>
      <c r="AOD70" s="173"/>
      <c r="AOE70" s="173"/>
      <c r="AOF70" s="173"/>
      <c r="AOG70" s="173"/>
      <c r="AOH70" s="173"/>
      <c r="AOI70" s="173"/>
      <c r="AOJ70" s="173"/>
      <c r="AOK70" s="173"/>
      <c r="AOL70" s="173"/>
      <c r="AOM70" s="173"/>
      <c r="AON70" s="173"/>
      <c r="AOO70" s="173"/>
      <c r="AOP70" s="173"/>
      <c r="AOQ70" s="173"/>
      <c r="AOR70" s="173"/>
      <c r="AOS70" s="173"/>
      <c r="AOT70" s="173"/>
      <c r="AOU70" s="173"/>
      <c r="AOV70" s="173"/>
      <c r="AOW70" s="173"/>
      <c r="AOX70" s="173"/>
      <c r="AOY70" s="173"/>
      <c r="AOZ70" s="173"/>
      <c r="APA70" s="173"/>
      <c r="APB70" s="173"/>
      <c r="APC70" s="173"/>
      <c r="APD70" s="173"/>
      <c r="APE70" s="173"/>
      <c r="APF70" s="173"/>
      <c r="APG70" s="173"/>
      <c r="APH70" s="173"/>
      <c r="API70" s="173"/>
      <c r="APJ70" s="173"/>
      <c r="APK70" s="173"/>
      <c r="APL70" s="173"/>
      <c r="APM70" s="173"/>
      <c r="APN70" s="173"/>
      <c r="APO70" s="173"/>
      <c r="APP70" s="173"/>
      <c r="APQ70" s="173"/>
      <c r="APR70" s="173"/>
      <c r="APS70" s="173"/>
      <c r="APT70" s="173"/>
      <c r="APU70" s="173"/>
      <c r="APV70" s="173"/>
      <c r="APW70" s="173"/>
      <c r="APX70" s="173"/>
      <c r="APY70" s="173"/>
      <c r="APZ70" s="173"/>
      <c r="AQA70" s="173"/>
      <c r="AQB70" s="173"/>
      <c r="AQC70" s="173"/>
      <c r="AQD70" s="173"/>
      <c r="AQE70" s="173"/>
      <c r="AQF70" s="173"/>
      <c r="AQG70" s="173"/>
      <c r="AQH70" s="173"/>
      <c r="AQI70" s="173"/>
      <c r="AQJ70" s="173"/>
      <c r="AQK70" s="173"/>
      <c r="AQL70" s="173"/>
      <c r="AQM70" s="173"/>
      <c r="AQN70" s="173"/>
      <c r="AQO70" s="173"/>
      <c r="AQP70" s="173"/>
      <c r="AQQ70" s="173"/>
      <c r="AQR70" s="173"/>
      <c r="AQS70" s="173"/>
      <c r="AQT70" s="173"/>
      <c r="AQU70" s="173"/>
      <c r="AQV70" s="173"/>
      <c r="AQW70" s="173"/>
      <c r="AQX70" s="173"/>
      <c r="AQY70" s="173"/>
      <c r="AQZ70" s="173"/>
      <c r="ARA70" s="173"/>
      <c r="ARB70" s="173"/>
      <c r="ARC70" s="173"/>
      <c r="ARD70" s="173"/>
      <c r="ARE70" s="173"/>
      <c r="ARF70" s="173"/>
      <c r="ARG70" s="173"/>
      <c r="ARH70" s="173"/>
      <c r="ARI70" s="173"/>
      <c r="ARJ70" s="173"/>
      <c r="ARK70" s="173"/>
      <c r="ARL70" s="173"/>
      <c r="ARM70" s="173"/>
      <c r="ARN70" s="173"/>
      <c r="ARO70" s="173"/>
      <c r="ARP70" s="173"/>
      <c r="ARQ70" s="173"/>
      <c r="ARR70" s="173"/>
      <c r="ARS70" s="173"/>
      <c r="ART70" s="173"/>
      <c r="ARU70" s="173"/>
      <c r="ARV70" s="173"/>
      <c r="ARW70" s="173"/>
      <c r="ARX70" s="173"/>
      <c r="ARY70" s="173"/>
      <c r="ARZ70" s="173"/>
      <c r="ASA70" s="173"/>
      <c r="ASB70" s="173"/>
      <c r="ASC70" s="173"/>
      <c r="ASD70" s="173"/>
      <c r="ASE70" s="173"/>
      <c r="ASF70" s="173"/>
      <c r="ASG70" s="173"/>
      <c r="ASH70" s="173"/>
      <c r="ASI70" s="173"/>
      <c r="ASJ70" s="173"/>
      <c r="ASK70" s="173"/>
      <c r="ASL70" s="173"/>
      <c r="ASM70" s="173"/>
      <c r="ASN70" s="173"/>
      <c r="ASO70" s="173"/>
      <c r="ASP70" s="173"/>
      <c r="ASQ70" s="173"/>
      <c r="ASR70" s="173"/>
      <c r="ASS70" s="173"/>
      <c r="AST70" s="173"/>
      <c r="ASU70" s="173"/>
      <c r="ASV70" s="173"/>
      <c r="ASW70" s="173"/>
      <c r="ASX70" s="173"/>
      <c r="ASY70" s="173"/>
      <c r="ASZ70" s="173"/>
      <c r="ATA70" s="173"/>
      <c r="ATB70" s="173"/>
      <c r="ATC70" s="173"/>
      <c r="ATD70" s="173"/>
      <c r="ATE70" s="173"/>
      <c r="ATF70" s="173"/>
      <c r="ATG70" s="173"/>
      <c r="ATH70" s="173"/>
      <c r="ATI70" s="173"/>
      <c r="ATJ70" s="173"/>
      <c r="ATK70" s="173"/>
      <c r="ATL70" s="173"/>
      <c r="ATM70" s="173"/>
      <c r="ATN70" s="173"/>
      <c r="ATO70" s="173"/>
      <c r="ATP70" s="173"/>
      <c r="ATQ70" s="173"/>
      <c r="ATR70" s="173"/>
      <c r="ATS70" s="173"/>
      <c r="ATT70" s="173"/>
      <c r="ATU70" s="173"/>
      <c r="ATV70" s="173"/>
      <c r="ATW70" s="173"/>
      <c r="ATX70" s="173"/>
      <c r="ATY70" s="173"/>
      <c r="ATZ70" s="173"/>
      <c r="AUA70" s="173"/>
      <c r="AUB70" s="173"/>
      <c r="AUC70" s="173"/>
      <c r="AUD70" s="173"/>
      <c r="AUE70" s="173"/>
      <c r="AUF70" s="173"/>
      <c r="AUG70" s="173"/>
      <c r="AUH70" s="173"/>
      <c r="AUI70" s="173"/>
      <c r="AUJ70" s="173"/>
      <c r="AUK70" s="173"/>
      <c r="AUL70" s="173"/>
      <c r="AUM70" s="173"/>
      <c r="AUN70" s="173"/>
      <c r="AUO70" s="173"/>
      <c r="AUP70" s="173"/>
      <c r="AUQ70" s="173"/>
      <c r="AUR70" s="173"/>
      <c r="AUS70" s="173"/>
      <c r="AUT70" s="173"/>
      <c r="AUU70" s="173"/>
      <c r="AUV70" s="173"/>
      <c r="AUW70" s="173"/>
      <c r="AUX70" s="173"/>
      <c r="AUY70" s="173"/>
      <c r="AUZ70" s="173"/>
      <c r="AVA70" s="173"/>
      <c r="AVB70" s="173"/>
      <c r="AVC70" s="173"/>
      <c r="AVD70" s="173"/>
      <c r="AVE70" s="173"/>
      <c r="AVF70" s="173"/>
      <c r="AVG70" s="173"/>
      <c r="AVH70" s="173"/>
      <c r="AVI70" s="173"/>
      <c r="AVJ70" s="173"/>
      <c r="AVK70" s="173"/>
      <c r="AVL70" s="173"/>
      <c r="AVM70" s="173"/>
      <c r="AVN70" s="173"/>
      <c r="AVO70" s="173"/>
      <c r="AVP70" s="173"/>
      <c r="AVQ70" s="173"/>
      <c r="AVR70" s="173"/>
      <c r="AVS70" s="173"/>
      <c r="AVT70" s="173"/>
      <c r="AVU70" s="173"/>
      <c r="AVV70" s="173"/>
      <c r="AVW70" s="173"/>
      <c r="AVX70" s="173"/>
      <c r="AVY70" s="173"/>
      <c r="AVZ70" s="173"/>
      <c r="AWA70" s="173"/>
      <c r="AWB70" s="173"/>
      <c r="AWC70" s="173"/>
      <c r="AWD70" s="173"/>
      <c r="AWE70" s="173"/>
      <c r="AWF70" s="173"/>
      <c r="AWG70" s="173"/>
      <c r="AWH70" s="173"/>
      <c r="AWI70" s="173"/>
      <c r="AWJ70" s="173"/>
      <c r="AWK70" s="173"/>
      <c r="AWL70" s="173"/>
      <c r="AWM70" s="173"/>
      <c r="AWN70" s="173"/>
      <c r="AWO70" s="173"/>
      <c r="AWP70" s="173"/>
      <c r="AWQ70" s="173"/>
      <c r="AWR70" s="173"/>
      <c r="AWS70" s="173"/>
      <c r="AWT70" s="173"/>
      <c r="AWU70" s="173"/>
      <c r="AWV70" s="173"/>
      <c r="AWW70" s="173"/>
      <c r="AWX70" s="173"/>
      <c r="AWY70" s="173"/>
      <c r="AWZ70" s="173"/>
      <c r="AXA70" s="173"/>
      <c r="AXB70" s="173"/>
      <c r="AXC70" s="173"/>
      <c r="AXD70" s="173"/>
      <c r="AXE70" s="173"/>
      <c r="AXF70" s="173"/>
      <c r="AXG70" s="173"/>
      <c r="AXH70" s="173"/>
      <c r="AXI70" s="173"/>
      <c r="AXJ70" s="173"/>
      <c r="AXK70" s="173"/>
      <c r="AXL70" s="173"/>
      <c r="AXM70" s="173"/>
      <c r="AXN70" s="173"/>
      <c r="AXO70" s="173"/>
      <c r="AXP70" s="173"/>
      <c r="AXQ70" s="173"/>
      <c r="AXR70" s="173"/>
      <c r="AXS70" s="173"/>
      <c r="AXT70" s="173"/>
      <c r="AXU70" s="173"/>
      <c r="AXV70" s="173"/>
      <c r="AXW70" s="173"/>
      <c r="AXX70" s="173"/>
      <c r="AXY70" s="173"/>
      <c r="AXZ70" s="173"/>
      <c r="AYA70" s="173"/>
      <c r="AYB70" s="173"/>
      <c r="AYC70" s="173"/>
      <c r="AYD70" s="173"/>
      <c r="AYE70" s="173"/>
      <c r="AYF70" s="173"/>
      <c r="AYG70" s="173"/>
      <c r="AYH70" s="173"/>
      <c r="AYI70" s="173"/>
      <c r="AYJ70" s="173"/>
      <c r="AYK70" s="173"/>
      <c r="AYL70" s="173"/>
      <c r="AYM70" s="173"/>
      <c r="AYN70" s="173"/>
      <c r="AYO70" s="173"/>
      <c r="AYP70" s="173"/>
      <c r="AYQ70" s="173"/>
      <c r="AYR70" s="173"/>
      <c r="AYS70" s="173"/>
      <c r="AYT70" s="173"/>
      <c r="AYU70" s="173"/>
      <c r="AYV70" s="173"/>
      <c r="AYW70" s="173"/>
      <c r="AYX70" s="173"/>
      <c r="AYY70" s="173"/>
      <c r="AYZ70" s="173"/>
      <c r="AZA70" s="173"/>
      <c r="AZB70" s="173"/>
      <c r="AZC70" s="173"/>
      <c r="AZD70" s="173"/>
      <c r="AZE70" s="173"/>
      <c r="AZF70" s="173"/>
      <c r="AZG70" s="173"/>
      <c r="AZH70" s="173"/>
      <c r="AZI70" s="173"/>
      <c r="AZJ70" s="173"/>
      <c r="AZK70" s="173"/>
      <c r="AZL70" s="173"/>
      <c r="AZM70" s="173"/>
      <c r="AZN70" s="173"/>
      <c r="AZO70" s="173"/>
      <c r="AZP70" s="173"/>
      <c r="AZQ70" s="173"/>
      <c r="AZR70" s="173"/>
      <c r="AZS70" s="173"/>
      <c r="AZT70" s="173"/>
      <c r="AZU70" s="173"/>
      <c r="AZV70" s="173"/>
      <c r="AZW70" s="173"/>
      <c r="AZX70" s="173"/>
      <c r="AZY70" s="173"/>
      <c r="AZZ70" s="173"/>
      <c r="BAA70" s="173"/>
      <c r="BAB70" s="173"/>
      <c r="BAC70" s="173"/>
      <c r="BAD70" s="173"/>
      <c r="BAE70" s="173"/>
      <c r="BAF70" s="173"/>
      <c r="BAG70" s="173"/>
      <c r="BAH70" s="173"/>
      <c r="BAI70" s="173"/>
      <c r="BAJ70" s="173"/>
      <c r="BAK70" s="173"/>
      <c r="BAL70" s="173"/>
      <c r="BAM70" s="173"/>
      <c r="BAN70" s="173"/>
      <c r="BAO70" s="173"/>
      <c r="BAP70" s="173"/>
      <c r="BAQ70" s="173"/>
      <c r="BAR70" s="173"/>
      <c r="BAS70" s="173"/>
      <c r="BAT70" s="173"/>
      <c r="BAU70" s="173"/>
      <c r="BAV70" s="173"/>
      <c r="BAW70" s="173"/>
      <c r="BAX70" s="173"/>
      <c r="BAY70" s="173"/>
      <c r="BAZ70" s="173"/>
      <c r="BBA70" s="173"/>
      <c r="BBB70" s="173"/>
      <c r="BBC70" s="173"/>
      <c r="BBD70" s="173"/>
      <c r="BBE70" s="173"/>
      <c r="BBF70" s="173"/>
      <c r="BBG70" s="173"/>
      <c r="BBH70" s="173"/>
      <c r="BBI70" s="173"/>
      <c r="BBJ70" s="173"/>
      <c r="BBK70" s="173"/>
      <c r="BBL70" s="173"/>
      <c r="BBM70" s="173"/>
      <c r="BBN70" s="173"/>
      <c r="BBO70" s="173"/>
      <c r="BBP70" s="173"/>
      <c r="BBQ70" s="173"/>
      <c r="BBR70" s="173"/>
      <c r="BBS70" s="173"/>
      <c r="BBT70" s="173"/>
      <c r="BBU70" s="173"/>
      <c r="BBV70" s="173"/>
      <c r="BBW70" s="173"/>
      <c r="BBX70" s="173"/>
      <c r="BBY70" s="173"/>
      <c r="BBZ70" s="173"/>
      <c r="BCA70" s="173"/>
      <c r="BCB70" s="173"/>
      <c r="BCC70" s="173"/>
      <c r="BCD70" s="173"/>
      <c r="BCE70" s="173"/>
      <c r="BCF70" s="173"/>
      <c r="BCG70" s="173"/>
      <c r="BCH70" s="173"/>
      <c r="BCI70" s="173"/>
      <c r="BCJ70" s="173"/>
      <c r="BCK70" s="173"/>
      <c r="BCL70" s="173"/>
      <c r="BCM70" s="173"/>
      <c r="BCN70" s="173"/>
      <c r="BCO70" s="173"/>
      <c r="BCP70" s="173"/>
      <c r="BCQ70" s="173"/>
      <c r="BCR70" s="173"/>
      <c r="BCS70" s="173"/>
      <c r="BCT70" s="173"/>
      <c r="BCU70" s="173"/>
      <c r="BCV70" s="173"/>
      <c r="BCW70" s="173"/>
      <c r="BCX70" s="173"/>
      <c r="BCY70" s="173"/>
      <c r="BCZ70" s="173"/>
      <c r="BDA70" s="173"/>
      <c r="BDB70" s="173"/>
      <c r="BDC70" s="173"/>
      <c r="BDD70" s="173"/>
      <c r="BDE70" s="173"/>
      <c r="BDF70" s="173"/>
      <c r="BDG70" s="173"/>
      <c r="BDH70" s="173"/>
      <c r="BDI70" s="173"/>
      <c r="BDJ70" s="173"/>
      <c r="BDK70" s="173"/>
      <c r="BDL70" s="173"/>
      <c r="BDM70" s="173"/>
      <c r="BDN70" s="173"/>
      <c r="BDO70" s="173"/>
      <c r="BDP70" s="173"/>
      <c r="BDQ70" s="173"/>
      <c r="BDR70" s="173"/>
      <c r="BDS70" s="173"/>
      <c r="BDT70" s="173"/>
      <c r="BDU70" s="173"/>
      <c r="BDV70" s="173"/>
      <c r="BDW70" s="173"/>
      <c r="BDX70" s="173"/>
      <c r="BDY70" s="173"/>
      <c r="BDZ70" s="173"/>
      <c r="BEA70" s="173"/>
      <c r="BEB70" s="173"/>
      <c r="BEC70" s="173"/>
      <c r="BED70" s="173"/>
      <c r="BEE70" s="173"/>
      <c r="BEF70" s="173"/>
      <c r="BEG70" s="173"/>
      <c r="BEH70" s="173"/>
      <c r="BEI70" s="173"/>
      <c r="BEJ70" s="173"/>
      <c r="BEK70" s="173"/>
      <c r="BEL70" s="173"/>
      <c r="BEM70" s="173"/>
      <c r="BEN70" s="173"/>
      <c r="BEO70" s="173"/>
      <c r="BEP70" s="173"/>
      <c r="BEQ70" s="173"/>
      <c r="BER70" s="173"/>
      <c r="BES70" s="173"/>
      <c r="BET70" s="173"/>
      <c r="BEU70" s="173"/>
      <c r="BEV70" s="173"/>
      <c r="BEW70" s="173"/>
      <c r="BEX70" s="173"/>
      <c r="BEY70" s="173"/>
      <c r="BEZ70" s="173"/>
      <c r="BFA70" s="173"/>
      <c r="BFB70" s="173"/>
      <c r="BFC70" s="173"/>
      <c r="BFD70" s="173"/>
      <c r="BFE70" s="173"/>
      <c r="BFF70" s="173"/>
      <c r="BFG70" s="173"/>
      <c r="BFH70" s="173"/>
      <c r="BFI70" s="173"/>
      <c r="BFJ70" s="173"/>
      <c r="BFK70" s="173"/>
      <c r="BFL70" s="173"/>
      <c r="BFM70" s="173"/>
      <c r="BFN70" s="173"/>
      <c r="BFO70" s="173"/>
      <c r="BFP70" s="173"/>
      <c r="BFQ70" s="173"/>
      <c r="BFR70" s="173"/>
      <c r="BFS70" s="173"/>
      <c r="BFT70" s="173"/>
      <c r="BFU70" s="173"/>
      <c r="BFV70" s="173"/>
      <c r="BFW70" s="173"/>
      <c r="BFX70" s="173"/>
      <c r="BFY70" s="173"/>
      <c r="BFZ70" s="173"/>
      <c r="BGA70" s="173"/>
      <c r="BGB70" s="173"/>
      <c r="BGC70" s="173"/>
      <c r="BGD70" s="173"/>
      <c r="BGE70" s="173"/>
      <c r="BGF70" s="173"/>
      <c r="BGG70" s="173"/>
      <c r="BGH70" s="173"/>
      <c r="BGI70" s="173"/>
      <c r="BGJ70" s="173"/>
      <c r="BGK70" s="173"/>
      <c r="BGL70" s="173"/>
      <c r="BGM70" s="173"/>
      <c r="BGN70" s="173"/>
      <c r="BGO70" s="173"/>
      <c r="BGP70" s="173"/>
      <c r="BGQ70" s="173"/>
      <c r="BGR70" s="173"/>
      <c r="BGS70" s="173"/>
      <c r="BGT70" s="173"/>
      <c r="BGU70" s="173"/>
      <c r="BGV70" s="173"/>
      <c r="BGW70" s="173"/>
      <c r="BGX70" s="173"/>
      <c r="BGY70" s="173"/>
      <c r="BGZ70" s="173"/>
      <c r="BHA70" s="173"/>
      <c r="BHB70" s="173"/>
      <c r="BHC70" s="173"/>
      <c r="BHD70" s="173"/>
      <c r="BHE70" s="173"/>
      <c r="BHF70" s="173"/>
      <c r="BHG70" s="173"/>
      <c r="BHH70" s="173"/>
      <c r="BHI70" s="173"/>
      <c r="BHJ70" s="173"/>
      <c r="BHK70" s="173"/>
      <c r="BHL70" s="173"/>
      <c r="BHM70" s="173"/>
      <c r="BHN70" s="173"/>
      <c r="BHO70" s="173"/>
      <c r="BHP70" s="173"/>
      <c r="BHQ70" s="173"/>
      <c r="BHR70" s="173"/>
      <c r="BHS70" s="173"/>
      <c r="BHT70" s="173"/>
      <c r="BHU70" s="173"/>
      <c r="BHV70" s="173"/>
      <c r="BHW70" s="173"/>
      <c r="BHX70" s="173"/>
      <c r="BHY70" s="173"/>
      <c r="BHZ70" s="173"/>
      <c r="BIA70" s="173"/>
      <c r="BIB70" s="173"/>
      <c r="BIC70" s="173"/>
      <c r="BID70" s="173"/>
      <c r="BIE70" s="173"/>
      <c r="BIF70" s="173"/>
      <c r="BIG70" s="173"/>
      <c r="BIH70" s="173"/>
      <c r="BII70" s="173"/>
      <c r="BIJ70" s="173"/>
      <c r="BIK70" s="173"/>
      <c r="BIL70" s="173"/>
      <c r="BIM70" s="173"/>
      <c r="BIN70" s="173"/>
      <c r="BIO70" s="173"/>
      <c r="BIP70" s="173"/>
      <c r="BIQ70" s="173"/>
      <c r="BIR70" s="173"/>
      <c r="BIS70" s="173"/>
      <c r="BIT70" s="173"/>
      <c r="BIU70" s="173"/>
      <c r="BIV70" s="173"/>
      <c r="BIW70" s="173"/>
      <c r="BIX70" s="173"/>
      <c r="BIY70" s="173"/>
      <c r="BIZ70" s="173"/>
      <c r="BJA70" s="173"/>
      <c r="BJB70" s="173"/>
      <c r="BJC70" s="173"/>
      <c r="BJD70" s="173"/>
      <c r="BJE70" s="173"/>
      <c r="BJF70" s="173"/>
      <c r="BJG70" s="173"/>
      <c r="BJH70" s="173"/>
      <c r="BJI70" s="173"/>
      <c r="BJJ70" s="173"/>
      <c r="BJK70" s="173"/>
      <c r="BJL70" s="173"/>
      <c r="BJM70" s="173"/>
      <c r="BJN70" s="173"/>
      <c r="BJO70" s="173"/>
      <c r="BJP70" s="173"/>
      <c r="BJQ70" s="173"/>
      <c r="BJR70" s="173"/>
      <c r="BJS70" s="173"/>
      <c r="BJT70" s="173"/>
      <c r="BJU70" s="173"/>
      <c r="BJV70" s="173"/>
      <c r="BJW70" s="173"/>
      <c r="BJX70" s="173"/>
      <c r="BJY70" s="173"/>
      <c r="BJZ70" s="173"/>
      <c r="BKA70" s="173"/>
      <c r="BKB70" s="173"/>
      <c r="BKC70" s="173"/>
      <c r="BKD70" s="173"/>
      <c r="BKE70" s="173"/>
      <c r="BKF70" s="173"/>
      <c r="BKG70" s="173"/>
      <c r="BKH70" s="173"/>
      <c r="BKI70" s="173"/>
      <c r="BKJ70" s="173"/>
      <c r="BKK70" s="173"/>
      <c r="BKL70" s="173"/>
      <c r="BKM70" s="173"/>
      <c r="BKN70" s="173"/>
      <c r="BKO70" s="173"/>
      <c r="BKP70" s="173"/>
      <c r="BKQ70" s="173"/>
      <c r="BKR70" s="173"/>
      <c r="BKS70" s="173"/>
      <c r="BKT70" s="173"/>
      <c r="BKU70" s="173"/>
      <c r="BKV70" s="173"/>
      <c r="BKW70" s="173"/>
      <c r="BKX70" s="173"/>
      <c r="BKY70" s="173"/>
      <c r="BKZ70" s="173"/>
      <c r="BLA70" s="173"/>
      <c r="BLB70" s="173"/>
      <c r="BLC70" s="173"/>
      <c r="BLD70" s="173"/>
      <c r="BLE70" s="173"/>
      <c r="BLF70" s="173"/>
      <c r="BLG70" s="173"/>
      <c r="BLH70" s="173"/>
      <c r="BLI70" s="173"/>
      <c r="BLJ70" s="173"/>
      <c r="BLK70" s="173"/>
      <c r="BLL70" s="173"/>
      <c r="BLM70" s="173"/>
      <c r="BLN70" s="173"/>
      <c r="BLO70" s="173"/>
      <c r="BLP70" s="173"/>
      <c r="BLQ70" s="173"/>
      <c r="BLR70" s="173"/>
      <c r="BLS70" s="173"/>
      <c r="BLT70" s="173"/>
      <c r="BLU70" s="173"/>
      <c r="BLV70" s="173"/>
      <c r="BLW70" s="173"/>
      <c r="BLX70" s="173"/>
      <c r="BLY70" s="173"/>
      <c r="BLZ70" s="173"/>
      <c r="BMA70" s="173"/>
      <c r="BMB70" s="173"/>
      <c r="BMC70" s="173"/>
      <c r="BMD70" s="173"/>
      <c r="BME70" s="173"/>
      <c r="BMF70" s="173"/>
      <c r="BMG70" s="173"/>
      <c r="BMH70" s="173"/>
      <c r="BMI70" s="173"/>
      <c r="BMJ70" s="173"/>
      <c r="BMK70" s="173"/>
      <c r="BML70" s="173"/>
      <c r="BMM70" s="173"/>
      <c r="BMN70" s="173"/>
      <c r="BMO70" s="173"/>
      <c r="BMP70" s="173"/>
      <c r="BMQ70" s="173"/>
      <c r="BMR70" s="173"/>
      <c r="BMS70" s="173"/>
      <c r="BMT70" s="173"/>
      <c r="BMU70" s="173"/>
      <c r="BMV70" s="173"/>
      <c r="BMW70" s="173"/>
      <c r="BMX70" s="173"/>
      <c r="BMY70" s="173"/>
      <c r="BMZ70" s="173"/>
      <c r="BNA70" s="173"/>
      <c r="BNB70" s="173"/>
      <c r="BNC70" s="173"/>
      <c r="BND70" s="173"/>
      <c r="BNE70" s="173"/>
      <c r="BNF70" s="173"/>
      <c r="BNG70" s="173"/>
      <c r="BNH70" s="173"/>
      <c r="BNI70" s="173"/>
      <c r="BNJ70" s="173"/>
      <c r="BNK70" s="173"/>
      <c r="BNL70" s="173"/>
      <c r="BNM70" s="173"/>
      <c r="BNN70" s="173"/>
      <c r="BNO70" s="173"/>
      <c r="BNP70" s="173"/>
      <c r="BNQ70" s="173"/>
      <c r="BNR70" s="173"/>
      <c r="BNS70" s="173"/>
      <c r="BNT70" s="173"/>
      <c r="BNU70" s="173"/>
      <c r="BNV70" s="173"/>
      <c r="BNW70" s="173"/>
      <c r="BNX70" s="173"/>
      <c r="BNY70" s="173"/>
      <c r="BNZ70" s="173"/>
      <c r="BOA70" s="173"/>
      <c r="BOB70" s="173"/>
      <c r="BOC70" s="173"/>
      <c r="BOD70" s="173"/>
      <c r="BOE70" s="173"/>
      <c r="BOF70" s="173"/>
      <c r="BOG70" s="173"/>
      <c r="BOH70" s="173"/>
      <c r="BOI70" s="173"/>
      <c r="BOJ70" s="173"/>
      <c r="BOK70" s="173"/>
      <c r="BOL70" s="173"/>
      <c r="BOM70" s="173"/>
      <c r="BON70" s="173"/>
      <c r="BOO70" s="173"/>
      <c r="BOP70" s="173"/>
      <c r="BOQ70" s="173"/>
      <c r="BOR70" s="173"/>
      <c r="BOS70" s="173"/>
      <c r="BOT70" s="173"/>
      <c r="BOU70" s="173"/>
      <c r="BOV70" s="173"/>
      <c r="BOW70" s="173"/>
      <c r="BOX70" s="173"/>
      <c r="BOY70" s="173"/>
      <c r="BOZ70" s="173"/>
      <c r="BPA70" s="173"/>
      <c r="BPB70" s="173"/>
      <c r="BPC70" s="173"/>
      <c r="BPD70" s="173"/>
      <c r="BPE70" s="173"/>
      <c r="BPF70" s="173"/>
      <c r="BPG70" s="173"/>
      <c r="BPH70" s="173"/>
      <c r="BPI70" s="173"/>
      <c r="BPJ70" s="173"/>
      <c r="BPK70" s="173"/>
      <c r="BPL70" s="173"/>
      <c r="BPM70" s="173"/>
      <c r="BPN70" s="173"/>
      <c r="BPO70" s="173"/>
      <c r="BPP70" s="173"/>
      <c r="BPQ70" s="173"/>
      <c r="BPR70" s="173"/>
      <c r="BPS70" s="173"/>
      <c r="BPT70" s="173"/>
      <c r="BPU70" s="173"/>
      <c r="BPV70" s="173"/>
      <c r="BPW70" s="173"/>
      <c r="BPX70" s="173"/>
      <c r="BPY70" s="173"/>
      <c r="BPZ70" s="173"/>
      <c r="BQA70" s="173"/>
      <c r="BQB70" s="173"/>
      <c r="BQC70" s="173"/>
      <c r="BQD70" s="173"/>
      <c r="BQE70" s="173"/>
      <c r="BQF70" s="173"/>
      <c r="BQG70" s="173"/>
      <c r="BQH70" s="173"/>
      <c r="BQI70" s="173"/>
      <c r="BQJ70" s="173"/>
      <c r="BQK70" s="173"/>
      <c r="BQL70" s="173"/>
      <c r="BQM70" s="173"/>
      <c r="BQN70" s="173"/>
      <c r="BQO70" s="173"/>
      <c r="BQP70" s="173"/>
      <c r="BQQ70" s="173"/>
      <c r="BQR70" s="173"/>
      <c r="BQS70" s="173"/>
      <c r="BQT70" s="173"/>
      <c r="BQU70" s="173"/>
      <c r="BQV70" s="173"/>
      <c r="BQW70" s="173"/>
      <c r="BQX70" s="173"/>
      <c r="BQY70" s="173"/>
      <c r="BQZ70" s="173"/>
      <c r="BRA70" s="173"/>
      <c r="BRB70" s="173"/>
      <c r="BRC70" s="173"/>
      <c r="BRD70" s="173"/>
      <c r="BRE70" s="173"/>
      <c r="BRF70" s="173"/>
      <c r="BRG70" s="173"/>
      <c r="BRH70" s="173"/>
      <c r="BRI70" s="173"/>
      <c r="BRJ70" s="173"/>
      <c r="BRK70" s="173"/>
      <c r="BRL70" s="173"/>
      <c r="BRM70" s="173"/>
      <c r="BRN70" s="173"/>
      <c r="BRO70" s="173"/>
      <c r="BRP70" s="173"/>
      <c r="BRQ70" s="173"/>
      <c r="BRR70" s="173"/>
      <c r="BRS70" s="173"/>
      <c r="BRT70" s="173"/>
      <c r="BRU70" s="173"/>
      <c r="BRV70" s="173"/>
      <c r="BRW70" s="173"/>
      <c r="BRX70" s="173"/>
      <c r="BRY70" s="173"/>
      <c r="BRZ70" s="173"/>
      <c r="BSA70" s="173"/>
      <c r="BSB70" s="173"/>
      <c r="BSC70" s="173"/>
      <c r="BSD70" s="173"/>
      <c r="BSE70" s="173"/>
      <c r="BSF70" s="173"/>
      <c r="BSG70" s="173"/>
      <c r="BSH70" s="173"/>
      <c r="BSI70" s="173"/>
      <c r="BSJ70" s="173"/>
      <c r="BSK70" s="173"/>
      <c r="BSL70" s="173"/>
      <c r="BSM70" s="173"/>
      <c r="BSN70" s="173"/>
      <c r="BSO70" s="173"/>
      <c r="BSP70" s="173"/>
      <c r="BSQ70" s="173"/>
      <c r="BSR70" s="173"/>
      <c r="BSS70" s="173"/>
      <c r="BST70" s="173"/>
      <c r="BSU70" s="173"/>
      <c r="BSV70" s="173"/>
      <c r="BSW70" s="173"/>
      <c r="BSX70" s="173"/>
      <c r="BSY70" s="173"/>
      <c r="BSZ70" s="173"/>
      <c r="BTA70" s="173"/>
      <c r="BTB70" s="173"/>
      <c r="BTC70" s="173"/>
      <c r="BTD70" s="173"/>
      <c r="BTE70" s="173"/>
      <c r="BTF70" s="173"/>
      <c r="BTG70" s="173"/>
      <c r="BTH70" s="173"/>
      <c r="BTI70" s="173"/>
      <c r="BTJ70" s="173"/>
      <c r="BTK70" s="173"/>
      <c r="BTL70" s="173"/>
      <c r="BTM70" s="173"/>
      <c r="BTN70" s="173"/>
      <c r="BTO70" s="173"/>
      <c r="BTP70" s="173"/>
      <c r="BTQ70" s="173"/>
      <c r="BTR70" s="173"/>
      <c r="BTS70" s="173"/>
      <c r="BTT70" s="173"/>
      <c r="BTU70" s="173"/>
      <c r="BTV70" s="173"/>
      <c r="BTW70" s="173"/>
      <c r="BTX70" s="173"/>
      <c r="BTY70" s="173"/>
      <c r="BTZ70" s="173"/>
      <c r="BUA70" s="173"/>
      <c r="BUB70" s="173"/>
      <c r="BUC70" s="173"/>
      <c r="BUD70" s="173"/>
      <c r="BUE70" s="173"/>
      <c r="BUF70" s="173"/>
      <c r="BUG70" s="173"/>
      <c r="BUH70" s="173"/>
      <c r="BUI70" s="173"/>
      <c r="BUJ70" s="173"/>
      <c r="BUK70" s="173"/>
      <c r="BUL70" s="173"/>
      <c r="BUM70" s="173"/>
      <c r="BUN70" s="173"/>
      <c r="BUO70" s="173"/>
      <c r="BUP70" s="173"/>
      <c r="BUQ70" s="173"/>
      <c r="BUR70" s="173"/>
      <c r="BUS70" s="173"/>
      <c r="BUT70" s="173"/>
      <c r="BUU70" s="173"/>
      <c r="BUV70" s="173"/>
      <c r="BUW70" s="173"/>
      <c r="BUX70" s="173"/>
      <c r="BUY70" s="173"/>
      <c r="BUZ70" s="173"/>
      <c r="BVA70" s="173"/>
      <c r="BVB70" s="173"/>
      <c r="BVC70" s="173"/>
      <c r="BVD70" s="173"/>
      <c r="BVE70" s="173"/>
      <c r="BVF70" s="173"/>
      <c r="BVG70" s="173"/>
      <c r="BVH70" s="173"/>
      <c r="BVI70" s="173"/>
      <c r="BVJ70" s="173"/>
      <c r="BVK70" s="173"/>
      <c r="BVL70" s="173"/>
      <c r="BVM70" s="173"/>
      <c r="BVN70" s="173"/>
      <c r="BVO70" s="173"/>
      <c r="BVP70" s="173"/>
      <c r="BVQ70" s="173"/>
      <c r="BVR70" s="173"/>
      <c r="BVS70" s="173"/>
      <c r="BVT70" s="173"/>
      <c r="BVU70" s="173"/>
      <c r="BVV70" s="173"/>
      <c r="BVW70" s="173"/>
      <c r="BVX70" s="173"/>
      <c r="BVY70" s="173"/>
      <c r="BVZ70" s="173"/>
      <c r="BWA70" s="173"/>
      <c r="BWB70" s="173"/>
      <c r="BWC70" s="173"/>
      <c r="BWD70" s="173"/>
      <c r="BWE70" s="173"/>
      <c r="BWF70" s="173"/>
      <c r="BWG70" s="173"/>
      <c r="BWH70" s="173"/>
      <c r="BWI70" s="173"/>
      <c r="BWJ70" s="173"/>
      <c r="BWK70" s="173"/>
      <c r="BWL70" s="173"/>
      <c r="BWM70" s="173"/>
      <c r="BWN70" s="173"/>
      <c r="BWO70" s="173"/>
      <c r="BWP70" s="173"/>
      <c r="BWQ70" s="173"/>
      <c r="BWR70" s="173"/>
      <c r="BWS70" s="173"/>
      <c r="BWT70" s="173"/>
      <c r="BWU70" s="173"/>
      <c r="BWV70" s="173"/>
      <c r="BWW70" s="173"/>
      <c r="BWX70" s="173"/>
      <c r="BWY70" s="173"/>
      <c r="BWZ70" s="173"/>
      <c r="BXA70" s="173"/>
      <c r="BXB70" s="173"/>
      <c r="BXC70" s="173"/>
      <c r="BXD70" s="173"/>
      <c r="BXE70" s="173"/>
      <c r="BXF70" s="173"/>
      <c r="BXG70" s="173"/>
      <c r="BXH70" s="173"/>
      <c r="BXI70" s="173"/>
      <c r="BXJ70" s="173"/>
      <c r="BXK70" s="173"/>
      <c r="BXL70" s="173"/>
      <c r="BXM70" s="173"/>
      <c r="BXN70" s="173"/>
      <c r="BXO70" s="173"/>
      <c r="BXP70" s="173"/>
      <c r="BXQ70" s="173"/>
      <c r="BXR70" s="173"/>
      <c r="BXS70" s="173"/>
      <c r="BXT70" s="173"/>
      <c r="BXU70" s="173"/>
      <c r="BXV70" s="173"/>
      <c r="BXW70" s="173"/>
      <c r="BXX70" s="173"/>
      <c r="BXY70" s="173"/>
      <c r="BXZ70" s="173"/>
      <c r="BYA70" s="173"/>
      <c r="BYB70" s="173"/>
      <c r="BYC70" s="173"/>
      <c r="BYD70" s="173"/>
      <c r="BYE70" s="173"/>
      <c r="BYF70" s="173"/>
      <c r="BYG70" s="173"/>
      <c r="BYH70" s="173"/>
      <c r="BYI70" s="173"/>
      <c r="BYJ70" s="173"/>
      <c r="BYK70" s="173"/>
      <c r="BYL70" s="173"/>
      <c r="BYM70" s="173"/>
      <c r="BYN70" s="173"/>
      <c r="BYO70" s="173"/>
      <c r="BYP70" s="173"/>
      <c r="BYQ70" s="173"/>
      <c r="BYR70" s="173"/>
      <c r="BYS70" s="173"/>
      <c r="BYT70" s="173"/>
      <c r="BYU70" s="173"/>
      <c r="BYV70" s="173"/>
      <c r="BYW70" s="173"/>
      <c r="BYX70" s="173"/>
      <c r="BYY70" s="173"/>
      <c r="BYZ70" s="173"/>
      <c r="BZA70" s="173"/>
      <c r="BZB70" s="173"/>
      <c r="BZC70" s="173"/>
      <c r="BZD70" s="173"/>
      <c r="BZE70" s="173"/>
      <c r="BZF70" s="173"/>
      <c r="BZG70" s="173"/>
      <c r="BZH70" s="173"/>
      <c r="BZI70" s="173"/>
      <c r="BZJ70" s="173"/>
      <c r="BZK70" s="173"/>
      <c r="BZL70" s="173"/>
      <c r="BZM70" s="173"/>
      <c r="BZN70" s="173"/>
      <c r="BZO70" s="173"/>
      <c r="BZP70" s="173"/>
      <c r="BZQ70" s="173"/>
      <c r="BZR70" s="173"/>
      <c r="BZS70" s="173"/>
      <c r="BZT70" s="173"/>
      <c r="BZU70" s="173"/>
      <c r="BZV70" s="173"/>
      <c r="BZW70" s="173"/>
      <c r="BZX70" s="173"/>
      <c r="BZY70" s="173"/>
      <c r="BZZ70" s="173"/>
      <c r="CAA70" s="173"/>
      <c r="CAB70" s="173"/>
      <c r="CAC70" s="173"/>
      <c r="CAD70" s="173"/>
      <c r="CAE70" s="173"/>
      <c r="CAF70" s="173"/>
      <c r="CAG70" s="173"/>
      <c r="CAH70" s="173"/>
      <c r="CAI70" s="173"/>
      <c r="CAJ70" s="173"/>
      <c r="CAK70" s="173"/>
      <c r="CAL70" s="173"/>
      <c r="CAM70" s="173"/>
      <c r="CAN70" s="173"/>
      <c r="CAO70" s="173"/>
      <c r="CAP70" s="173"/>
      <c r="CAQ70" s="173"/>
      <c r="CAR70" s="173"/>
      <c r="CAS70" s="173"/>
      <c r="CAT70" s="173"/>
      <c r="CAU70" s="173"/>
      <c r="CAV70" s="173"/>
      <c r="CAW70" s="173"/>
      <c r="CAX70" s="173"/>
      <c r="CAY70" s="173"/>
      <c r="CAZ70" s="173"/>
      <c r="CBA70" s="173"/>
      <c r="CBB70" s="173"/>
      <c r="CBC70" s="173"/>
      <c r="CBD70" s="173"/>
      <c r="CBE70" s="173"/>
      <c r="CBF70" s="173"/>
      <c r="CBG70" s="173"/>
      <c r="CBH70" s="173"/>
      <c r="CBI70" s="173"/>
      <c r="CBJ70" s="173"/>
      <c r="CBK70" s="173"/>
      <c r="CBL70" s="173"/>
      <c r="CBM70" s="173"/>
      <c r="CBN70" s="173"/>
      <c r="CBO70" s="173"/>
      <c r="CBP70" s="173"/>
      <c r="CBQ70" s="173"/>
      <c r="CBR70" s="173"/>
      <c r="CBS70" s="173"/>
      <c r="CBT70" s="173"/>
      <c r="CBU70" s="173"/>
      <c r="CBV70" s="173"/>
      <c r="CBW70" s="173"/>
      <c r="CBX70" s="173"/>
      <c r="CBY70" s="173"/>
      <c r="CBZ70" s="173"/>
      <c r="CCA70" s="173"/>
      <c r="CCB70" s="173"/>
      <c r="CCC70" s="173"/>
      <c r="CCD70" s="173"/>
      <c r="CCE70" s="173"/>
      <c r="CCF70" s="173"/>
      <c r="CCG70" s="173"/>
      <c r="CCH70" s="173"/>
      <c r="CCI70" s="173"/>
      <c r="CCJ70" s="173"/>
      <c r="CCK70" s="173"/>
      <c r="CCL70" s="173"/>
      <c r="CCM70" s="173"/>
      <c r="CCN70" s="173"/>
      <c r="CCO70" s="173"/>
      <c r="CCP70" s="173"/>
      <c r="CCQ70" s="173"/>
      <c r="CCR70" s="173"/>
      <c r="CCS70" s="173"/>
      <c r="CCT70" s="173"/>
      <c r="CCU70" s="173"/>
      <c r="CCV70" s="173"/>
      <c r="CCW70" s="173"/>
      <c r="CCX70" s="173"/>
      <c r="CCY70" s="173"/>
      <c r="CCZ70" s="173"/>
      <c r="CDA70" s="173"/>
      <c r="CDB70" s="173"/>
      <c r="CDC70" s="173"/>
      <c r="CDD70" s="173"/>
      <c r="CDE70" s="173"/>
      <c r="CDF70" s="173"/>
      <c r="CDG70" s="173"/>
      <c r="CDH70" s="173"/>
      <c r="CDI70" s="173"/>
      <c r="CDJ70" s="173"/>
      <c r="CDK70" s="173"/>
      <c r="CDL70" s="173"/>
      <c r="CDM70" s="173"/>
      <c r="CDN70" s="173"/>
      <c r="CDO70" s="173"/>
      <c r="CDP70" s="173"/>
      <c r="CDQ70" s="173"/>
      <c r="CDR70" s="173"/>
      <c r="CDS70" s="173"/>
      <c r="CDT70" s="173"/>
      <c r="CDU70" s="173"/>
      <c r="CDV70" s="173"/>
      <c r="CDW70" s="173"/>
      <c r="CDX70" s="173"/>
      <c r="CDY70" s="173"/>
      <c r="CDZ70" s="173"/>
      <c r="CEA70" s="173"/>
      <c r="CEB70" s="173"/>
      <c r="CEC70" s="173"/>
      <c r="CED70" s="173"/>
      <c r="CEE70" s="173"/>
      <c r="CEF70" s="173"/>
      <c r="CEG70" s="173"/>
      <c r="CEH70" s="173"/>
      <c r="CEI70" s="173"/>
      <c r="CEJ70" s="173"/>
      <c r="CEK70" s="173"/>
      <c r="CEL70" s="173"/>
      <c r="CEM70" s="173"/>
      <c r="CEN70" s="173"/>
      <c r="CEO70" s="173"/>
      <c r="CEP70" s="173"/>
      <c r="CEQ70" s="173"/>
      <c r="CER70" s="173"/>
      <c r="CES70" s="173"/>
      <c r="CET70" s="173"/>
      <c r="CEU70" s="173"/>
      <c r="CEV70" s="173"/>
      <c r="CEW70" s="173"/>
      <c r="CEX70" s="173"/>
      <c r="CEY70" s="173"/>
      <c r="CEZ70" s="173"/>
      <c r="CFA70" s="173"/>
      <c r="CFB70" s="173"/>
      <c r="CFC70" s="173"/>
      <c r="CFD70" s="173"/>
      <c r="CFE70" s="173"/>
      <c r="CFF70" s="173"/>
      <c r="CFG70" s="173"/>
      <c r="CFH70" s="173"/>
      <c r="CFI70" s="173"/>
      <c r="CFJ70" s="173"/>
      <c r="CFK70" s="173"/>
      <c r="CFL70" s="173"/>
      <c r="CFM70" s="173"/>
      <c r="CFN70" s="173"/>
      <c r="CFO70" s="173"/>
      <c r="CFP70" s="173"/>
      <c r="CFQ70" s="173"/>
      <c r="CFR70" s="173"/>
      <c r="CFS70" s="173"/>
      <c r="CFT70" s="173"/>
      <c r="CFU70" s="173"/>
      <c r="CFV70" s="173"/>
      <c r="CFW70" s="173"/>
      <c r="CFX70" s="173"/>
      <c r="CFY70" s="173"/>
      <c r="CFZ70" s="173"/>
      <c r="CGA70" s="173"/>
      <c r="CGB70" s="173"/>
      <c r="CGC70" s="173"/>
      <c r="CGD70" s="173"/>
      <c r="CGE70" s="173"/>
      <c r="CGF70" s="173"/>
      <c r="CGG70" s="173"/>
      <c r="CGH70" s="173"/>
      <c r="CGI70" s="173"/>
      <c r="CGJ70" s="173"/>
      <c r="CGK70" s="173"/>
      <c r="CGL70" s="173"/>
      <c r="CGM70" s="173"/>
      <c r="CGN70" s="173"/>
      <c r="CGO70" s="173"/>
      <c r="CGP70" s="173"/>
      <c r="CGQ70" s="173"/>
      <c r="CGR70" s="173"/>
      <c r="CGS70" s="173"/>
      <c r="CGT70" s="173"/>
      <c r="CGU70" s="173"/>
      <c r="CGV70" s="173"/>
      <c r="CGW70" s="173"/>
      <c r="CGX70" s="173"/>
      <c r="CGY70" s="173"/>
      <c r="CGZ70" s="173"/>
      <c r="CHA70" s="173"/>
      <c r="CHB70" s="173"/>
      <c r="CHC70" s="173"/>
      <c r="CHD70" s="173"/>
      <c r="CHE70" s="173"/>
      <c r="CHF70" s="173"/>
      <c r="CHG70" s="173"/>
      <c r="CHH70" s="173"/>
      <c r="CHI70" s="173"/>
      <c r="CHJ70" s="173"/>
      <c r="CHK70" s="173"/>
      <c r="CHL70" s="173"/>
      <c r="CHM70" s="173"/>
      <c r="CHN70" s="173"/>
      <c r="CHO70" s="173"/>
      <c r="CHP70" s="173"/>
      <c r="CHQ70" s="173"/>
      <c r="CHR70" s="173"/>
      <c r="CHS70" s="173"/>
      <c r="CHT70" s="173"/>
      <c r="CHU70" s="173"/>
      <c r="CHV70" s="173"/>
      <c r="CHW70" s="173"/>
      <c r="CHX70" s="173"/>
      <c r="CHY70" s="173"/>
      <c r="CHZ70" s="173"/>
      <c r="CIA70" s="173"/>
      <c r="CIB70" s="173"/>
      <c r="CIC70" s="173"/>
      <c r="CID70" s="173"/>
      <c r="CIE70" s="173"/>
      <c r="CIF70" s="173"/>
      <c r="CIG70" s="173"/>
      <c r="CIH70" s="173"/>
      <c r="CII70" s="173"/>
      <c r="CIJ70" s="173"/>
      <c r="CIK70" s="173"/>
      <c r="CIL70" s="173"/>
      <c r="CIM70" s="173"/>
      <c r="CIN70" s="173"/>
      <c r="CIO70" s="173"/>
      <c r="CIP70" s="173"/>
      <c r="CIQ70" s="173"/>
      <c r="CIR70" s="173"/>
      <c r="CIS70" s="173"/>
      <c r="CIT70" s="173"/>
      <c r="CIU70" s="173"/>
      <c r="CIV70" s="173"/>
      <c r="CIW70" s="173"/>
      <c r="CIX70" s="173"/>
      <c r="CIY70" s="173"/>
      <c r="CIZ70" s="173"/>
      <c r="CJA70" s="173"/>
      <c r="CJB70" s="173"/>
      <c r="CJC70" s="173"/>
      <c r="CJD70" s="173"/>
      <c r="CJE70" s="173"/>
      <c r="CJF70" s="173"/>
      <c r="CJG70" s="173"/>
      <c r="CJH70" s="173"/>
      <c r="CJI70" s="173"/>
      <c r="CJJ70" s="173"/>
      <c r="CJK70" s="173"/>
      <c r="CJL70" s="173"/>
      <c r="CJM70" s="173"/>
      <c r="CJN70" s="173"/>
      <c r="CJO70" s="173"/>
      <c r="CJP70" s="173"/>
      <c r="CJQ70" s="173"/>
      <c r="CJR70" s="173"/>
      <c r="CJS70" s="173"/>
      <c r="CJT70" s="173"/>
      <c r="CJU70" s="173"/>
      <c r="CJV70" s="173"/>
      <c r="CJW70" s="173"/>
      <c r="CJX70" s="173"/>
      <c r="CJY70" s="173"/>
      <c r="CJZ70" s="173"/>
      <c r="CKA70" s="173"/>
      <c r="CKB70" s="173"/>
      <c r="CKC70" s="173"/>
      <c r="CKD70" s="173"/>
      <c r="CKE70" s="173"/>
      <c r="CKF70" s="173"/>
      <c r="CKG70" s="173"/>
      <c r="CKH70" s="173"/>
      <c r="CKI70" s="173"/>
      <c r="CKJ70" s="173"/>
      <c r="CKK70" s="173"/>
      <c r="CKL70" s="173"/>
      <c r="CKM70" s="173"/>
      <c r="CKN70" s="173"/>
      <c r="CKO70" s="173"/>
      <c r="CKP70" s="173"/>
      <c r="CKQ70" s="173"/>
      <c r="CKR70" s="173"/>
      <c r="CKS70" s="173"/>
      <c r="CKT70" s="173"/>
      <c r="CKU70" s="173"/>
      <c r="CKV70" s="173"/>
      <c r="CKW70" s="173"/>
      <c r="CKX70" s="173"/>
      <c r="CKY70" s="173"/>
      <c r="CKZ70" s="173"/>
      <c r="CLA70" s="173"/>
      <c r="CLB70" s="173"/>
      <c r="CLC70" s="173"/>
      <c r="CLD70" s="173"/>
      <c r="CLE70" s="173"/>
      <c r="CLF70" s="173"/>
      <c r="CLG70" s="173"/>
      <c r="CLH70" s="173"/>
      <c r="CLI70" s="173"/>
      <c r="CLJ70" s="173"/>
      <c r="CLK70" s="173"/>
      <c r="CLL70" s="173"/>
      <c r="CLM70" s="173"/>
      <c r="CLN70" s="173"/>
      <c r="CLO70" s="173"/>
      <c r="CLP70" s="173"/>
      <c r="CLQ70" s="173"/>
      <c r="CLR70" s="173"/>
      <c r="CLS70" s="173"/>
      <c r="CLT70" s="173"/>
      <c r="CLU70" s="173"/>
      <c r="CLV70" s="173"/>
      <c r="CLW70" s="173"/>
      <c r="CLX70" s="173"/>
      <c r="CLY70" s="173"/>
      <c r="CLZ70" s="173"/>
      <c r="CMA70" s="173"/>
      <c r="CMB70" s="173"/>
      <c r="CMC70" s="173"/>
      <c r="CMD70" s="173"/>
      <c r="CME70" s="173"/>
      <c r="CMF70" s="173"/>
      <c r="CMG70" s="173"/>
      <c r="CMH70" s="173"/>
      <c r="CMI70" s="173"/>
      <c r="CMJ70" s="173"/>
      <c r="CMK70" s="173"/>
      <c r="CML70" s="173"/>
      <c r="CMM70" s="173"/>
      <c r="CMN70" s="173"/>
      <c r="CMO70" s="173"/>
      <c r="CMP70" s="173"/>
      <c r="CMQ70" s="173"/>
      <c r="CMR70" s="173"/>
      <c r="CMS70" s="173"/>
      <c r="CMT70" s="173"/>
      <c r="CMU70" s="173"/>
      <c r="CMV70" s="173"/>
      <c r="CMW70" s="173"/>
      <c r="CMX70" s="173"/>
      <c r="CMY70" s="173"/>
      <c r="CMZ70" s="173"/>
      <c r="CNA70" s="173"/>
      <c r="CNB70" s="173"/>
      <c r="CNC70" s="173"/>
      <c r="CND70" s="173"/>
      <c r="CNE70" s="173"/>
      <c r="CNF70" s="173"/>
      <c r="CNG70" s="173"/>
      <c r="CNH70" s="173"/>
      <c r="CNI70" s="173"/>
      <c r="CNJ70" s="173"/>
      <c r="CNK70" s="173"/>
      <c r="CNL70" s="173"/>
      <c r="CNM70" s="173"/>
      <c r="CNN70" s="173"/>
      <c r="CNO70" s="173"/>
      <c r="CNP70" s="173"/>
      <c r="CNQ70" s="173"/>
      <c r="CNR70" s="173"/>
      <c r="CNS70" s="173"/>
      <c r="CNT70" s="173"/>
      <c r="CNU70" s="173"/>
      <c r="CNV70" s="173"/>
      <c r="CNW70" s="173"/>
      <c r="CNX70" s="173"/>
      <c r="CNY70" s="173"/>
      <c r="CNZ70" s="173"/>
      <c r="COA70" s="173"/>
      <c r="COB70" s="173"/>
      <c r="COC70" s="173"/>
      <c r="COD70" s="173"/>
      <c r="COE70" s="173"/>
      <c r="COF70" s="173"/>
      <c r="COG70" s="173"/>
      <c r="COH70" s="173"/>
      <c r="COI70" s="173"/>
      <c r="COJ70" s="173"/>
      <c r="COK70" s="173"/>
      <c r="COL70" s="173"/>
      <c r="COM70" s="173"/>
      <c r="CON70" s="173"/>
      <c r="COO70" s="173"/>
      <c r="COP70" s="173"/>
      <c r="COQ70" s="173"/>
      <c r="COR70" s="173"/>
      <c r="COS70" s="173"/>
      <c r="COT70" s="173"/>
      <c r="COU70" s="173"/>
      <c r="COV70" s="173"/>
      <c r="COW70" s="173"/>
      <c r="COX70" s="173"/>
      <c r="COY70" s="173"/>
      <c r="COZ70" s="173"/>
      <c r="CPA70" s="173"/>
      <c r="CPB70" s="173"/>
      <c r="CPC70" s="173"/>
      <c r="CPD70" s="173"/>
      <c r="CPE70" s="173"/>
      <c r="CPF70" s="173"/>
      <c r="CPG70" s="173"/>
      <c r="CPH70" s="173"/>
      <c r="CPI70" s="173"/>
      <c r="CPJ70" s="173"/>
      <c r="CPK70" s="173"/>
      <c r="CPL70" s="173"/>
      <c r="CPM70" s="173"/>
      <c r="CPN70" s="173"/>
      <c r="CPO70" s="173"/>
      <c r="CPP70" s="173"/>
      <c r="CPQ70" s="173"/>
      <c r="CPR70" s="173"/>
      <c r="CPS70" s="173"/>
      <c r="CPT70" s="173"/>
      <c r="CPU70" s="173"/>
      <c r="CPV70" s="173"/>
      <c r="CPW70" s="173"/>
      <c r="CPX70" s="173"/>
      <c r="CPY70" s="173"/>
      <c r="CPZ70" s="173"/>
      <c r="CQA70" s="173"/>
      <c r="CQB70" s="173"/>
      <c r="CQC70" s="173"/>
      <c r="CQD70" s="173"/>
      <c r="CQE70" s="173"/>
      <c r="CQF70" s="173"/>
      <c r="CQG70" s="173"/>
      <c r="CQH70" s="173"/>
      <c r="CQI70" s="173"/>
      <c r="CQJ70" s="173"/>
      <c r="CQK70" s="173"/>
      <c r="CQL70" s="173"/>
      <c r="CQM70" s="173"/>
      <c r="CQN70" s="173"/>
      <c r="CQO70" s="173"/>
      <c r="CQP70" s="173"/>
      <c r="CQQ70" s="173"/>
      <c r="CQR70" s="173"/>
      <c r="CQS70" s="173"/>
      <c r="CQT70" s="173"/>
      <c r="CQU70" s="173"/>
      <c r="CQV70" s="173"/>
      <c r="CQW70" s="173"/>
      <c r="CQX70" s="173"/>
      <c r="CQY70" s="173"/>
      <c r="CQZ70" s="173"/>
      <c r="CRA70" s="173"/>
      <c r="CRB70" s="173"/>
      <c r="CRC70" s="173"/>
      <c r="CRD70" s="173"/>
      <c r="CRE70" s="173"/>
      <c r="CRF70" s="173"/>
      <c r="CRG70" s="173"/>
      <c r="CRH70" s="173"/>
      <c r="CRI70" s="173"/>
      <c r="CRJ70" s="173"/>
      <c r="CRK70" s="173"/>
      <c r="CRL70" s="173"/>
      <c r="CRM70" s="173"/>
      <c r="CRN70" s="173"/>
      <c r="CRO70" s="173"/>
      <c r="CRP70" s="173"/>
      <c r="CRQ70" s="173"/>
      <c r="CRR70" s="173"/>
      <c r="CRS70" s="173"/>
      <c r="CRT70" s="173"/>
      <c r="CRU70" s="173"/>
      <c r="CRV70" s="173"/>
      <c r="CRW70" s="173"/>
      <c r="CRX70" s="173"/>
      <c r="CRY70" s="173"/>
      <c r="CRZ70" s="173"/>
      <c r="CSA70" s="173"/>
      <c r="CSB70" s="173"/>
      <c r="CSC70" s="173"/>
      <c r="CSD70" s="173"/>
      <c r="CSE70" s="173"/>
      <c r="CSF70" s="173"/>
      <c r="CSG70" s="173"/>
      <c r="CSH70" s="173"/>
      <c r="CSI70" s="173"/>
      <c r="CSJ70" s="173"/>
      <c r="CSK70" s="173"/>
      <c r="CSL70" s="173"/>
      <c r="CSM70" s="173"/>
      <c r="CSN70" s="173"/>
      <c r="CSO70" s="173"/>
      <c r="CSP70" s="173"/>
      <c r="CSQ70" s="173"/>
      <c r="CSR70" s="173"/>
      <c r="CSS70" s="173"/>
      <c r="CST70" s="173"/>
      <c r="CSU70" s="173"/>
      <c r="CSV70" s="173"/>
      <c r="CSW70" s="173"/>
      <c r="CSX70" s="173"/>
      <c r="CSY70" s="173"/>
      <c r="CSZ70" s="173"/>
      <c r="CTA70" s="173"/>
      <c r="CTB70" s="173"/>
      <c r="CTC70" s="173"/>
      <c r="CTD70" s="173"/>
      <c r="CTE70" s="173"/>
      <c r="CTF70" s="173"/>
      <c r="CTG70" s="173"/>
      <c r="CTH70" s="173"/>
      <c r="CTI70" s="173"/>
      <c r="CTJ70" s="173"/>
      <c r="CTK70" s="173"/>
      <c r="CTL70" s="173"/>
      <c r="CTM70" s="173"/>
      <c r="CTN70" s="173"/>
      <c r="CTO70" s="173"/>
      <c r="CTP70" s="173"/>
      <c r="CTQ70" s="173"/>
      <c r="CTR70" s="173"/>
      <c r="CTS70" s="173"/>
      <c r="CTT70" s="173"/>
      <c r="CTU70" s="173"/>
      <c r="CTV70" s="173"/>
      <c r="CTW70" s="173"/>
      <c r="CTX70" s="173"/>
      <c r="CTY70" s="173"/>
      <c r="CTZ70" s="173"/>
      <c r="CUA70" s="173"/>
      <c r="CUB70" s="173"/>
      <c r="CUC70" s="173"/>
      <c r="CUD70" s="173"/>
      <c r="CUE70" s="173"/>
      <c r="CUF70" s="173"/>
      <c r="CUG70" s="173"/>
      <c r="CUH70" s="173"/>
      <c r="CUI70" s="173"/>
      <c r="CUJ70" s="173"/>
      <c r="CUK70" s="173"/>
      <c r="CUL70" s="173"/>
      <c r="CUM70" s="173"/>
      <c r="CUN70" s="173"/>
      <c r="CUO70" s="173"/>
      <c r="CUP70" s="173"/>
      <c r="CUQ70" s="173"/>
      <c r="CUR70" s="173"/>
      <c r="CUS70" s="173"/>
      <c r="CUT70" s="173"/>
      <c r="CUU70" s="173"/>
      <c r="CUV70" s="173"/>
      <c r="CUW70" s="173"/>
      <c r="CUX70" s="173"/>
      <c r="CUY70" s="173"/>
      <c r="CUZ70" s="173"/>
      <c r="CVA70" s="173"/>
      <c r="CVB70" s="173"/>
      <c r="CVC70" s="173"/>
      <c r="CVD70" s="173"/>
      <c r="CVE70" s="173"/>
      <c r="CVF70" s="173"/>
      <c r="CVG70" s="173"/>
      <c r="CVH70" s="173"/>
      <c r="CVI70" s="173"/>
      <c r="CVJ70" s="173"/>
      <c r="CVK70" s="173"/>
      <c r="CVL70" s="173"/>
      <c r="CVM70" s="173"/>
      <c r="CVN70" s="173"/>
      <c r="CVO70" s="173"/>
      <c r="CVP70" s="173"/>
      <c r="CVQ70" s="173"/>
      <c r="CVR70" s="173"/>
      <c r="CVS70" s="173"/>
      <c r="CVT70" s="173"/>
      <c r="CVU70" s="173"/>
      <c r="CVV70" s="173"/>
      <c r="CVW70" s="173"/>
      <c r="CVX70" s="173"/>
      <c r="CVY70" s="173"/>
      <c r="CVZ70" s="173"/>
      <c r="CWA70" s="173"/>
      <c r="CWB70" s="173"/>
      <c r="CWC70" s="173"/>
      <c r="CWD70" s="173"/>
      <c r="CWE70" s="173"/>
      <c r="CWF70" s="173"/>
      <c r="CWG70" s="173"/>
      <c r="CWH70" s="173"/>
      <c r="CWI70" s="173"/>
      <c r="CWJ70" s="173"/>
      <c r="CWK70" s="173"/>
      <c r="CWL70" s="173"/>
      <c r="CWM70" s="173"/>
      <c r="CWN70" s="173"/>
      <c r="CWO70" s="173"/>
      <c r="CWP70" s="173"/>
      <c r="CWQ70" s="173"/>
      <c r="CWR70" s="173"/>
      <c r="CWS70" s="173"/>
      <c r="CWT70" s="173"/>
      <c r="CWU70" s="173"/>
      <c r="CWV70" s="173"/>
      <c r="CWW70" s="173"/>
      <c r="CWX70" s="173"/>
      <c r="CWY70" s="173"/>
      <c r="CWZ70" s="173"/>
      <c r="CXA70" s="173"/>
      <c r="CXB70" s="173"/>
      <c r="CXC70" s="173"/>
      <c r="CXD70" s="173"/>
      <c r="CXE70" s="173"/>
      <c r="CXF70" s="173"/>
      <c r="CXG70" s="173"/>
      <c r="CXH70" s="173"/>
      <c r="CXI70" s="173"/>
      <c r="CXJ70" s="173"/>
      <c r="CXK70" s="173"/>
      <c r="CXL70" s="173"/>
      <c r="CXM70" s="173"/>
      <c r="CXN70" s="173"/>
      <c r="CXO70" s="173"/>
      <c r="CXP70" s="173"/>
      <c r="CXQ70" s="173"/>
      <c r="CXR70" s="173"/>
      <c r="CXS70" s="173"/>
      <c r="CXT70" s="173"/>
      <c r="CXU70" s="173"/>
      <c r="CXV70" s="173"/>
      <c r="CXW70" s="173"/>
      <c r="CXX70" s="173"/>
      <c r="CXY70" s="173"/>
      <c r="CXZ70" s="173"/>
      <c r="CYA70" s="173"/>
      <c r="CYB70" s="173"/>
      <c r="CYC70" s="173"/>
      <c r="CYD70" s="173"/>
      <c r="CYE70" s="173"/>
      <c r="CYF70" s="173"/>
      <c r="CYG70" s="173"/>
      <c r="CYH70" s="173"/>
      <c r="CYI70" s="173"/>
      <c r="CYJ70" s="173"/>
      <c r="CYK70" s="173"/>
      <c r="CYL70" s="173"/>
      <c r="CYM70" s="173"/>
      <c r="CYN70" s="173"/>
      <c r="CYO70" s="173"/>
      <c r="CYP70" s="173"/>
      <c r="CYQ70" s="173"/>
      <c r="CYR70" s="173"/>
      <c r="CYS70" s="173"/>
      <c r="CYT70" s="173"/>
      <c r="CYU70" s="173"/>
      <c r="CYV70" s="173"/>
      <c r="CYW70" s="173"/>
      <c r="CYX70" s="173"/>
      <c r="CYY70" s="173"/>
      <c r="CYZ70" s="173"/>
      <c r="CZA70" s="173"/>
      <c r="CZB70" s="173"/>
      <c r="CZC70" s="173"/>
      <c r="CZD70" s="173"/>
      <c r="CZE70" s="173"/>
      <c r="CZF70" s="173"/>
      <c r="CZG70" s="173"/>
      <c r="CZH70" s="173"/>
      <c r="CZI70" s="173"/>
      <c r="CZJ70" s="173"/>
      <c r="CZK70" s="173"/>
      <c r="CZL70" s="173"/>
      <c r="CZM70" s="173"/>
      <c r="CZN70" s="173"/>
      <c r="CZO70" s="173"/>
      <c r="CZP70" s="173"/>
      <c r="CZQ70" s="173"/>
      <c r="CZR70" s="173"/>
      <c r="CZS70" s="173"/>
      <c r="CZT70" s="173"/>
      <c r="CZU70" s="173"/>
      <c r="CZV70" s="173"/>
      <c r="CZW70" s="173"/>
      <c r="CZX70" s="173"/>
      <c r="CZY70" s="173"/>
      <c r="CZZ70" s="173"/>
      <c r="DAA70" s="173"/>
      <c r="DAB70" s="173"/>
      <c r="DAC70" s="173"/>
      <c r="DAD70" s="173"/>
      <c r="DAE70" s="173"/>
      <c r="DAF70" s="173"/>
      <c r="DAG70" s="173"/>
      <c r="DAH70" s="173"/>
      <c r="DAI70" s="173"/>
      <c r="DAJ70" s="173"/>
      <c r="DAK70" s="173"/>
      <c r="DAL70" s="173"/>
      <c r="DAM70" s="173"/>
      <c r="DAN70" s="173"/>
      <c r="DAO70" s="173"/>
      <c r="DAP70" s="173"/>
      <c r="DAQ70" s="173"/>
      <c r="DAR70" s="173"/>
      <c r="DAS70" s="173"/>
      <c r="DAT70" s="173"/>
      <c r="DAU70" s="173"/>
      <c r="DAV70" s="173"/>
      <c r="DAW70" s="173"/>
      <c r="DAX70" s="173"/>
      <c r="DAY70" s="173"/>
      <c r="DAZ70" s="173"/>
      <c r="DBA70" s="173"/>
      <c r="DBB70" s="173"/>
      <c r="DBC70" s="173"/>
      <c r="DBD70" s="173"/>
      <c r="DBE70" s="173"/>
      <c r="DBF70" s="173"/>
      <c r="DBG70" s="173"/>
      <c r="DBH70" s="173"/>
      <c r="DBI70" s="173"/>
      <c r="DBJ70" s="173"/>
      <c r="DBK70" s="173"/>
      <c r="DBL70" s="173"/>
      <c r="DBM70" s="173"/>
      <c r="DBN70" s="173"/>
      <c r="DBO70" s="173"/>
      <c r="DBP70" s="173"/>
      <c r="DBQ70" s="173"/>
      <c r="DBR70" s="173"/>
      <c r="DBS70" s="173"/>
      <c r="DBT70" s="173"/>
      <c r="DBU70" s="173"/>
      <c r="DBV70" s="173"/>
      <c r="DBW70" s="173"/>
      <c r="DBX70" s="173"/>
      <c r="DBY70" s="173"/>
      <c r="DBZ70" s="173"/>
      <c r="DCA70" s="173"/>
      <c r="DCB70" s="173"/>
      <c r="DCC70" s="173"/>
      <c r="DCD70" s="173"/>
      <c r="DCE70" s="173"/>
      <c r="DCF70" s="173"/>
      <c r="DCG70" s="173"/>
      <c r="DCH70" s="173"/>
      <c r="DCI70" s="173"/>
      <c r="DCJ70" s="173"/>
      <c r="DCK70" s="173"/>
      <c r="DCL70" s="173"/>
      <c r="DCM70" s="173"/>
      <c r="DCN70" s="173"/>
      <c r="DCO70" s="173"/>
      <c r="DCP70" s="173"/>
      <c r="DCQ70" s="173"/>
      <c r="DCR70" s="173"/>
      <c r="DCS70" s="173"/>
      <c r="DCT70" s="173"/>
      <c r="DCU70" s="173"/>
      <c r="DCV70" s="173"/>
      <c r="DCW70" s="173"/>
      <c r="DCX70" s="173"/>
      <c r="DCY70" s="173"/>
      <c r="DCZ70" s="173"/>
      <c r="DDA70" s="173"/>
      <c r="DDB70" s="173"/>
      <c r="DDC70" s="173"/>
      <c r="DDD70" s="173"/>
      <c r="DDE70" s="173"/>
      <c r="DDF70" s="173"/>
      <c r="DDG70" s="173"/>
      <c r="DDH70" s="173"/>
      <c r="DDI70" s="173"/>
      <c r="DDJ70" s="173"/>
      <c r="DDK70" s="173"/>
      <c r="DDL70" s="173"/>
      <c r="DDM70" s="173"/>
      <c r="DDN70" s="173"/>
      <c r="DDO70" s="173"/>
      <c r="DDP70" s="173"/>
      <c r="DDQ70" s="173"/>
      <c r="DDR70" s="173"/>
      <c r="DDS70" s="173"/>
      <c r="DDT70" s="173"/>
      <c r="DDU70" s="173"/>
      <c r="DDV70" s="173"/>
      <c r="DDW70" s="173"/>
      <c r="DDX70" s="173"/>
      <c r="DDY70" s="173"/>
      <c r="DDZ70" s="173"/>
      <c r="DEA70" s="173"/>
      <c r="DEB70" s="173"/>
      <c r="DEC70" s="173"/>
      <c r="DED70" s="173"/>
      <c r="DEE70" s="173"/>
      <c r="DEF70" s="173"/>
      <c r="DEG70" s="173"/>
      <c r="DEH70" s="173"/>
      <c r="DEI70" s="173"/>
      <c r="DEJ70" s="173"/>
      <c r="DEK70" s="173"/>
      <c r="DEL70" s="173"/>
      <c r="DEM70" s="173"/>
      <c r="DEN70" s="173"/>
      <c r="DEO70" s="173"/>
      <c r="DEP70" s="173"/>
      <c r="DEQ70" s="173"/>
      <c r="DER70" s="173"/>
      <c r="DES70" s="173"/>
      <c r="DET70" s="173"/>
      <c r="DEU70" s="173"/>
      <c r="DEV70" s="173"/>
      <c r="DEW70" s="173"/>
      <c r="DEX70" s="173"/>
      <c r="DEY70" s="173"/>
      <c r="DEZ70" s="173"/>
      <c r="DFA70" s="173"/>
      <c r="DFB70" s="173"/>
      <c r="DFC70" s="173"/>
      <c r="DFD70" s="173"/>
      <c r="DFE70" s="173"/>
      <c r="DFF70" s="173"/>
      <c r="DFG70" s="173"/>
      <c r="DFH70" s="173"/>
      <c r="DFI70" s="173"/>
      <c r="DFJ70" s="173"/>
      <c r="DFK70" s="173"/>
      <c r="DFL70" s="173"/>
      <c r="DFM70" s="173"/>
      <c r="DFN70" s="173"/>
      <c r="DFO70" s="173"/>
      <c r="DFP70" s="173"/>
      <c r="DFQ70" s="173"/>
      <c r="DFR70" s="173"/>
      <c r="DFS70" s="173"/>
      <c r="DFT70" s="173"/>
      <c r="DFU70" s="173"/>
      <c r="DFV70" s="173"/>
      <c r="DFW70" s="173"/>
      <c r="DFX70" s="173"/>
      <c r="DFY70" s="173"/>
      <c r="DFZ70" s="173"/>
      <c r="DGA70" s="173"/>
      <c r="DGB70" s="173"/>
      <c r="DGC70" s="173"/>
      <c r="DGD70" s="173"/>
      <c r="DGE70" s="173"/>
      <c r="DGF70" s="173"/>
      <c r="DGG70" s="173"/>
      <c r="DGH70" s="173"/>
      <c r="DGI70" s="173"/>
      <c r="DGJ70" s="173"/>
      <c r="DGK70" s="173"/>
      <c r="DGL70" s="173"/>
      <c r="DGM70" s="173"/>
      <c r="DGN70" s="173"/>
      <c r="DGO70" s="173"/>
      <c r="DGP70" s="173"/>
      <c r="DGQ70" s="173"/>
      <c r="DGR70" s="173"/>
      <c r="DGS70" s="173"/>
      <c r="DGT70" s="173"/>
      <c r="DGU70" s="173"/>
      <c r="DGV70" s="173"/>
      <c r="DGW70" s="173"/>
      <c r="DGX70" s="173"/>
      <c r="DGY70" s="173"/>
      <c r="DGZ70" s="173"/>
      <c r="DHA70" s="173"/>
      <c r="DHB70" s="173"/>
      <c r="DHC70" s="173"/>
      <c r="DHD70" s="173"/>
      <c r="DHE70" s="173"/>
      <c r="DHF70" s="173"/>
      <c r="DHG70" s="173"/>
      <c r="DHH70" s="173"/>
      <c r="DHI70" s="173"/>
      <c r="DHJ70" s="173"/>
      <c r="DHK70" s="173"/>
      <c r="DHL70" s="173"/>
      <c r="DHM70" s="173"/>
      <c r="DHN70" s="173"/>
      <c r="DHO70" s="173"/>
      <c r="DHP70" s="173"/>
      <c r="DHQ70" s="173"/>
      <c r="DHR70" s="173"/>
      <c r="DHS70" s="173"/>
      <c r="DHT70" s="173"/>
      <c r="DHU70" s="173"/>
      <c r="DHV70" s="173"/>
      <c r="DHW70" s="173"/>
      <c r="DHX70" s="173"/>
      <c r="DHY70" s="173"/>
      <c r="DHZ70" s="173"/>
      <c r="DIA70" s="173"/>
      <c r="DIB70" s="173"/>
      <c r="DIC70" s="173"/>
      <c r="DID70" s="173"/>
      <c r="DIE70" s="173"/>
      <c r="DIF70" s="173"/>
      <c r="DIG70" s="173"/>
      <c r="DIH70" s="173"/>
      <c r="DII70" s="173"/>
      <c r="DIJ70" s="173"/>
      <c r="DIK70" s="173"/>
      <c r="DIL70" s="173"/>
      <c r="DIM70" s="173"/>
      <c r="DIN70" s="173"/>
      <c r="DIO70" s="173"/>
      <c r="DIP70" s="173"/>
      <c r="DIQ70" s="173"/>
      <c r="DIR70" s="173"/>
      <c r="DIS70" s="173"/>
      <c r="DIT70" s="173"/>
      <c r="DIU70" s="173"/>
      <c r="DIV70" s="173"/>
      <c r="DIW70" s="173"/>
      <c r="DIX70" s="173"/>
      <c r="DIY70" s="173"/>
      <c r="DIZ70" s="173"/>
      <c r="DJA70" s="173"/>
      <c r="DJB70" s="173"/>
      <c r="DJC70" s="173"/>
      <c r="DJD70" s="173"/>
      <c r="DJE70" s="173"/>
      <c r="DJF70" s="173"/>
      <c r="DJG70" s="173"/>
      <c r="DJH70" s="173"/>
      <c r="DJI70" s="173"/>
      <c r="DJJ70" s="173"/>
      <c r="DJK70" s="173"/>
      <c r="DJL70" s="173"/>
      <c r="DJM70" s="173"/>
      <c r="DJN70" s="173"/>
      <c r="DJO70" s="173"/>
      <c r="DJP70" s="173"/>
      <c r="DJQ70" s="173"/>
      <c r="DJR70" s="173"/>
      <c r="DJS70" s="173"/>
      <c r="DJT70" s="173"/>
      <c r="DJU70" s="173"/>
      <c r="DJV70" s="173"/>
      <c r="DJW70" s="173"/>
      <c r="DJX70" s="173"/>
      <c r="DJY70" s="173"/>
      <c r="DJZ70" s="173"/>
      <c r="DKA70" s="173"/>
      <c r="DKB70" s="173"/>
      <c r="DKC70" s="173"/>
      <c r="DKD70" s="173"/>
      <c r="DKE70" s="173"/>
      <c r="DKF70" s="173"/>
      <c r="DKG70" s="173"/>
      <c r="DKH70" s="173"/>
      <c r="DKI70" s="173"/>
      <c r="DKJ70" s="173"/>
      <c r="DKK70" s="173"/>
      <c r="DKL70" s="173"/>
      <c r="DKM70" s="173"/>
      <c r="DKN70" s="173"/>
      <c r="DKO70" s="173"/>
      <c r="DKP70" s="173"/>
      <c r="DKQ70" s="173"/>
      <c r="DKR70" s="173"/>
      <c r="DKS70" s="173"/>
      <c r="DKT70" s="173"/>
      <c r="DKU70" s="173"/>
      <c r="DKV70" s="173"/>
      <c r="DKW70" s="173"/>
      <c r="DKX70" s="173"/>
      <c r="DKY70" s="173"/>
      <c r="DKZ70" s="173"/>
      <c r="DLA70" s="173"/>
      <c r="DLB70" s="173"/>
      <c r="DLC70" s="173"/>
      <c r="DLD70" s="173"/>
      <c r="DLE70" s="173"/>
      <c r="DLF70" s="173"/>
      <c r="DLG70" s="173"/>
      <c r="DLH70" s="173"/>
      <c r="DLI70" s="173"/>
      <c r="DLJ70" s="173"/>
      <c r="DLK70" s="173"/>
      <c r="DLL70" s="173"/>
      <c r="DLM70" s="173"/>
      <c r="DLN70" s="173"/>
      <c r="DLO70" s="173"/>
      <c r="DLP70" s="173"/>
      <c r="DLQ70" s="173"/>
      <c r="DLR70" s="173"/>
      <c r="DLS70" s="173"/>
      <c r="DLT70" s="173"/>
      <c r="DLU70" s="173"/>
      <c r="DLV70" s="173"/>
      <c r="DLW70" s="173"/>
      <c r="DLX70" s="173"/>
      <c r="DLY70" s="173"/>
      <c r="DLZ70" s="173"/>
      <c r="DMA70" s="173"/>
      <c r="DMB70" s="173"/>
      <c r="DMC70" s="173"/>
      <c r="DMD70" s="173"/>
      <c r="DME70" s="173"/>
      <c r="DMF70" s="173"/>
      <c r="DMG70" s="173"/>
      <c r="DMH70" s="173"/>
      <c r="DMI70" s="173"/>
      <c r="DMJ70" s="173"/>
      <c r="DMK70" s="173"/>
      <c r="DML70" s="173"/>
      <c r="DMM70" s="173"/>
      <c r="DMN70" s="173"/>
      <c r="DMO70" s="173"/>
      <c r="DMP70" s="173"/>
      <c r="DMQ70" s="173"/>
      <c r="DMR70" s="173"/>
      <c r="DMS70" s="173"/>
      <c r="DMT70" s="173"/>
      <c r="DMU70" s="173"/>
      <c r="DMV70" s="173"/>
      <c r="DMW70" s="173"/>
      <c r="DMX70" s="173"/>
      <c r="DMY70" s="173"/>
      <c r="DMZ70" s="173"/>
      <c r="DNA70" s="173"/>
      <c r="DNB70" s="173"/>
      <c r="DNC70" s="173"/>
      <c r="DND70" s="173"/>
      <c r="DNE70" s="173"/>
      <c r="DNF70" s="173"/>
      <c r="DNG70" s="173"/>
      <c r="DNH70" s="173"/>
      <c r="DNI70" s="173"/>
      <c r="DNJ70" s="173"/>
      <c r="DNK70" s="173"/>
      <c r="DNL70" s="173"/>
      <c r="DNM70" s="173"/>
      <c r="DNN70" s="173"/>
      <c r="DNO70" s="173"/>
      <c r="DNP70" s="173"/>
      <c r="DNQ70" s="173"/>
      <c r="DNR70" s="173"/>
      <c r="DNS70" s="173"/>
      <c r="DNT70" s="173"/>
      <c r="DNU70" s="173"/>
      <c r="DNV70" s="173"/>
      <c r="DNW70" s="173"/>
      <c r="DNX70" s="173"/>
      <c r="DNY70" s="173"/>
      <c r="DNZ70" s="173"/>
      <c r="DOA70" s="173"/>
      <c r="DOB70" s="173"/>
      <c r="DOC70" s="173"/>
      <c r="DOD70" s="173"/>
      <c r="DOE70" s="173"/>
      <c r="DOF70" s="173"/>
      <c r="DOG70" s="173"/>
      <c r="DOH70" s="173"/>
      <c r="DOI70" s="173"/>
      <c r="DOJ70" s="173"/>
      <c r="DOK70" s="173"/>
      <c r="DOL70" s="173"/>
      <c r="DOM70" s="173"/>
      <c r="DON70" s="173"/>
      <c r="DOO70" s="173"/>
      <c r="DOP70" s="173"/>
      <c r="DOQ70" s="173"/>
      <c r="DOR70" s="173"/>
      <c r="DOS70" s="173"/>
      <c r="DOT70" s="173"/>
      <c r="DOU70" s="173"/>
      <c r="DOV70" s="173"/>
      <c r="DOW70" s="173"/>
      <c r="DOX70" s="173"/>
      <c r="DOY70" s="173"/>
      <c r="DOZ70" s="173"/>
      <c r="DPA70" s="173"/>
      <c r="DPB70" s="173"/>
      <c r="DPC70" s="173"/>
      <c r="DPD70" s="173"/>
      <c r="DPE70" s="173"/>
      <c r="DPF70" s="173"/>
      <c r="DPG70" s="173"/>
      <c r="DPH70" s="173"/>
      <c r="DPI70" s="173"/>
      <c r="DPJ70" s="173"/>
      <c r="DPK70" s="173"/>
      <c r="DPL70" s="173"/>
      <c r="DPM70" s="173"/>
      <c r="DPN70" s="173"/>
      <c r="DPO70" s="173"/>
      <c r="DPP70" s="173"/>
      <c r="DPQ70" s="173"/>
      <c r="DPR70" s="173"/>
      <c r="DPS70" s="173"/>
      <c r="DPT70" s="173"/>
      <c r="DPU70" s="173"/>
      <c r="DPV70" s="173"/>
      <c r="DPW70" s="173"/>
      <c r="DPX70" s="173"/>
      <c r="DPY70" s="173"/>
      <c r="DPZ70" s="173"/>
      <c r="DQA70" s="173"/>
      <c r="DQB70" s="173"/>
      <c r="DQC70" s="173"/>
      <c r="DQD70" s="173"/>
      <c r="DQE70" s="173"/>
      <c r="DQF70" s="173"/>
      <c r="DQG70" s="173"/>
      <c r="DQH70" s="173"/>
      <c r="DQI70" s="173"/>
      <c r="DQJ70" s="173"/>
      <c r="DQK70" s="173"/>
      <c r="DQL70" s="173"/>
      <c r="DQM70" s="173"/>
      <c r="DQN70" s="173"/>
      <c r="DQO70" s="173"/>
      <c r="DQP70" s="173"/>
      <c r="DQQ70" s="173"/>
      <c r="DQR70" s="173"/>
      <c r="DQS70" s="173"/>
      <c r="DQT70" s="173"/>
      <c r="DQU70" s="173"/>
      <c r="DQV70" s="173"/>
      <c r="DQW70" s="173"/>
      <c r="DQX70" s="173"/>
      <c r="DQY70" s="173"/>
      <c r="DQZ70" s="173"/>
      <c r="DRA70" s="173"/>
      <c r="DRB70" s="173"/>
      <c r="DRC70" s="173"/>
      <c r="DRD70" s="173"/>
      <c r="DRE70" s="173"/>
      <c r="DRF70" s="173"/>
      <c r="DRG70" s="173"/>
      <c r="DRH70" s="173"/>
      <c r="DRI70" s="173"/>
      <c r="DRJ70" s="173"/>
      <c r="DRK70" s="173"/>
      <c r="DRL70" s="173"/>
      <c r="DRM70" s="173"/>
      <c r="DRN70" s="173"/>
      <c r="DRO70" s="173"/>
      <c r="DRP70" s="173"/>
      <c r="DRQ70" s="173"/>
      <c r="DRR70" s="173"/>
      <c r="DRS70" s="173"/>
      <c r="DRT70" s="173"/>
      <c r="DRU70" s="173"/>
      <c r="DRV70" s="173"/>
      <c r="DRW70" s="173"/>
      <c r="DRX70" s="173"/>
      <c r="DRY70" s="173"/>
      <c r="DRZ70" s="173"/>
      <c r="DSA70" s="173"/>
      <c r="DSB70" s="173"/>
      <c r="DSC70" s="173"/>
      <c r="DSD70" s="173"/>
      <c r="DSE70" s="173"/>
      <c r="DSF70" s="173"/>
      <c r="DSG70" s="173"/>
      <c r="DSH70" s="173"/>
      <c r="DSI70" s="173"/>
      <c r="DSJ70" s="173"/>
      <c r="DSK70" s="173"/>
      <c r="DSL70" s="173"/>
      <c r="DSM70" s="173"/>
      <c r="DSN70" s="173"/>
      <c r="DSO70" s="173"/>
      <c r="DSP70" s="173"/>
      <c r="DSQ70" s="173"/>
      <c r="DSR70" s="173"/>
      <c r="DSS70" s="173"/>
      <c r="DST70" s="173"/>
      <c r="DSU70" s="173"/>
      <c r="DSV70" s="173"/>
      <c r="DSW70" s="173"/>
      <c r="DSX70" s="173"/>
      <c r="DSY70" s="173"/>
      <c r="DSZ70" s="173"/>
      <c r="DTA70" s="173"/>
      <c r="DTB70" s="173"/>
      <c r="DTC70" s="173"/>
      <c r="DTD70" s="173"/>
      <c r="DTE70" s="173"/>
      <c r="DTF70" s="173"/>
      <c r="DTG70" s="173"/>
      <c r="DTH70" s="173"/>
      <c r="DTI70" s="173"/>
      <c r="DTJ70" s="173"/>
      <c r="DTK70" s="173"/>
      <c r="DTL70" s="173"/>
      <c r="DTM70" s="173"/>
      <c r="DTN70" s="173"/>
      <c r="DTO70" s="173"/>
      <c r="DTP70" s="173"/>
      <c r="DTQ70" s="173"/>
      <c r="DTR70" s="173"/>
      <c r="DTS70" s="173"/>
      <c r="DTT70" s="173"/>
      <c r="DTU70" s="173"/>
      <c r="DTV70" s="173"/>
      <c r="DTW70" s="173"/>
      <c r="DTX70" s="173"/>
      <c r="DTY70" s="173"/>
      <c r="DTZ70" s="173"/>
      <c r="DUA70" s="173"/>
      <c r="DUB70" s="173"/>
      <c r="DUC70" s="173"/>
      <c r="DUD70" s="173"/>
      <c r="DUE70" s="173"/>
      <c r="DUF70" s="173"/>
      <c r="DUG70" s="173"/>
      <c r="DUH70" s="173"/>
      <c r="DUI70" s="173"/>
      <c r="DUJ70" s="173"/>
      <c r="DUK70" s="173"/>
      <c r="DUL70" s="173"/>
      <c r="DUM70" s="173"/>
      <c r="DUN70" s="173"/>
      <c r="DUO70" s="173"/>
      <c r="DUP70" s="173"/>
      <c r="DUQ70" s="173"/>
      <c r="DUR70" s="173"/>
      <c r="DUS70" s="173"/>
      <c r="DUT70" s="173"/>
      <c r="DUU70" s="173"/>
      <c r="DUV70" s="173"/>
      <c r="DUW70" s="173"/>
      <c r="DUX70" s="173"/>
      <c r="DUY70" s="173"/>
      <c r="DUZ70" s="173"/>
      <c r="DVA70" s="173"/>
      <c r="DVB70" s="173"/>
      <c r="DVC70" s="173"/>
      <c r="DVD70" s="173"/>
      <c r="DVE70" s="173"/>
      <c r="DVF70" s="173"/>
      <c r="DVG70" s="173"/>
      <c r="DVH70" s="173"/>
      <c r="DVI70" s="173"/>
      <c r="DVJ70" s="173"/>
      <c r="DVK70" s="173"/>
      <c r="DVL70" s="173"/>
      <c r="DVM70" s="173"/>
      <c r="DVN70" s="173"/>
      <c r="DVO70" s="173"/>
      <c r="DVP70" s="173"/>
      <c r="DVQ70" s="173"/>
      <c r="DVR70" s="173"/>
      <c r="DVS70" s="173"/>
      <c r="DVT70" s="173"/>
      <c r="DVU70" s="173"/>
      <c r="DVV70" s="173"/>
      <c r="DVW70" s="173"/>
      <c r="DVX70" s="173"/>
      <c r="DVY70" s="173"/>
      <c r="DVZ70" s="173"/>
      <c r="DWA70" s="173"/>
      <c r="DWB70" s="173"/>
      <c r="DWC70" s="173"/>
      <c r="DWD70" s="173"/>
      <c r="DWE70" s="173"/>
      <c r="DWF70" s="173"/>
      <c r="DWG70" s="173"/>
      <c r="DWH70" s="173"/>
      <c r="DWI70" s="173"/>
      <c r="DWJ70" s="173"/>
      <c r="DWK70" s="173"/>
      <c r="DWL70" s="173"/>
      <c r="DWM70" s="173"/>
      <c r="DWN70" s="173"/>
      <c r="DWO70" s="173"/>
      <c r="DWP70" s="173"/>
      <c r="DWQ70" s="173"/>
      <c r="DWR70" s="173"/>
      <c r="DWS70" s="173"/>
      <c r="DWT70" s="173"/>
      <c r="DWU70" s="173"/>
      <c r="DWV70" s="173"/>
      <c r="DWW70" s="173"/>
      <c r="DWX70" s="173"/>
      <c r="DWY70" s="173"/>
      <c r="DWZ70" s="173"/>
      <c r="DXA70" s="173"/>
      <c r="DXB70" s="173"/>
      <c r="DXC70" s="173"/>
      <c r="DXD70" s="173"/>
      <c r="DXE70" s="173"/>
      <c r="DXF70" s="173"/>
      <c r="DXG70" s="173"/>
      <c r="DXH70" s="173"/>
      <c r="DXI70" s="173"/>
      <c r="DXJ70" s="173"/>
      <c r="DXK70" s="173"/>
      <c r="DXL70" s="173"/>
      <c r="DXM70" s="173"/>
      <c r="DXN70" s="173"/>
      <c r="DXO70" s="173"/>
      <c r="DXP70" s="173"/>
      <c r="DXQ70" s="173"/>
      <c r="DXR70" s="173"/>
      <c r="DXS70" s="173"/>
      <c r="DXT70" s="173"/>
      <c r="DXU70" s="173"/>
      <c r="DXV70" s="173"/>
      <c r="DXW70" s="173"/>
      <c r="DXX70" s="173"/>
      <c r="DXY70" s="173"/>
      <c r="DXZ70" s="173"/>
      <c r="DYA70" s="173"/>
      <c r="DYB70" s="173"/>
      <c r="DYC70" s="173"/>
      <c r="DYD70" s="173"/>
      <c r="DYE70" s="173"/>
      <c r="DYF70" s="173"/>
      <c r="DYG70" s="173"/>
      <c r="DYH70" s="173"/>
      <c r="DYI70" s="173"/>
      <c r="DYJ70" s="173"/>
      <c r="DYK70" s="173"/>
      <c r="DYL70" s="173"/>
      <c r="DYM70" s="173"/>
      <c r="DYN70" s="173"/>
      <c r="DYO70" s="173"/>
      <c r="DYP70" s="173"/>
      <c r="DYQ70" s="173"/>
      <c r="DYR70" s="173"/>
      <c r="DYS70" s="173"/>
      <c r="DYT70" s="173"/>
      <c r="DYU70" s="173"/>
      <c r="DYV70" s="173"/>
      <c r="DYW70" s="173"/>
      <c r="DYX70" s="173"/>
      <c r="DYY70" s="173"/>
      <c r="DYZ70" s="173"/>
      <c r="DZA70" s="173"/>
      <c r="DZB70" s="173"/>
      <c r="DZC70" s="173"/>
      <c r="DZD70" s="173"/>
      <c r="DZE70" s="173"/>
      <c r="DZF70" s="173"/>
      <c r="DZG70" s="173"/>
      <c r="DZH70" s="173"/>
      <c r="DZI70" s="173"/>
      <c r="DZJ70" s="173"/>
      <c r="DZK70" s="173"/>
      <c r="DZL70" s="173"/>
      <c r="DZM70" s="173"/>
      <c r="DZN70" s="173"/>
      <c r="DZO70" s="173"/>
      <c r="DZP70" s="173"/>
      <c r="DZQ70" s="173"/>
      <c r="DZR70" s="173"/>
      <c r="DZS70" s="173"/>
      <c r="DZT70" s="173"/>
      <c r="DZU70" s="173"/>
      <c r="DZV70" s="173"/>
      <c r="DZW70" s="173"/>
      <c r="DZX70" s="173"/>
      <c r="DZY70" s="173"/>
      <c r="DZZ70" s="173"/>
      <c r="EAA70" s="173"/>
      <c r="EAB70" s="173"/>
      <c r="EAC70" s="173"/>
      <c r="EAD70" s="173"/>
      <c r="EAE70" s="173"/>
      <c r="EAF70" s="173"/>
      <c r="EAG70" s="173"/>
      <c r="EAH70" s="173"/>
      <c r="EAI70" s="173"/>
      <c r="EAJ70" s="173"/>
      <c r="EAK70" s="173"/>
      <c r="EAL70" s="173"/>
      <c r="EAM70" s="173"/>
      <c r="EAN70" s="173"/>
      <c r="EAO70" s="173"/>
      <c r="EAP70" s="173"/>
      <c r="EAQ70" s="173"/>
      <c r="EAR70" s="173"/>
      <c r="EAS70" s="173"/>
      <c r="EAT70" s="173"/>
      <c r="EAU70" s="173"/>
      <c r="EAV70" s="173"/>
      <c r="EAW70" s="173"/>
      <c r="EAX70" s="173"/>
      <c r="EAY70" s="173"/>
      <c r="EAZ70" s="173"/>
      <c r="EBA70" s="173"/>
      <c r="EBB70" s="173"/>
      <c r="EBC70" s="173"/>
      <c r="EBD70" s="173"/>
      <c r="EBE70" s="173"/>
      <c r="EBF70" s="173"/>
      <c r="EBG70" s="173"/>
      <c r="EBH70" s="173"/>
      <c r="EBI70" s="173"/>
      <c r="EBJ70" s="173"/>
      <c r="EBK70" s="173"/>
      <c r="EBL70" s="173"/>
      <c r="EBM70" s="173"/>
      <c r="EBN70" s="173"/>
      <c r="EBO70" s="173"/>
      <c r="EBP70" s="173"/>
      <c r="EBQ70" s="173"/>
      <c r="EBR70" s="173"/>
      <c r="EBS70" s="173"/>
      <c r="EBT70" s="173"/>
      <c r="EBU70" s="173"/>
      <c r="EBV70" s="173"/>
      <c r="EBW70" s="173"/>
      <c r="EBX70" s="173"/>
      <c r="EBY70" s="173"/>
      <c r="EBZ70" s="173"/>
      <c r="ECA70" s="173"/>
      <c r="ECB70" s="173"/>
      <c r="ECC70" s="173"/>
      <c r="ECD70" s="173"/>
      <c r="ECE70" s="173"/>
      <c r="ECF70" s="173"/>
      <c r="ECG70" s="173"/>
      <c r="ECH70" s="173"/>
      <c r="ECI70" s="173"/>
      <c r="ECJ70" s="173"/>
      <c r="ECK70" s="173"/>
      <c r="ECL70" s="173"/>
      <c r="ECM70" s="173"/>
      <c r="ECN70" s="173"/>
      <c r="ECO70" s="173"/>
      <c r="ECP70" s="173"/>
      <c r="ECQ70" s="173"/>
      <c r="ECR70" s="173"/>
      <c r="ECS70" s="173"/>
      <c r="ECT70" s="173"/>
      <c r="ECU70" s="173"/>
      <c r="ECV70" s="173"/>
      <c r="ECW70" s="173"/>
      <c r="ECX70" s="173"/>
      <c r="ECY70" s="173"/>
      <c r="ECZ70" s="173"/>
      <c r="EDA70" s="173"/>
      <c r="EDB70" s="173"/>
      <c r="EDC70" s="173"/>
      <c r="EDD70" s="173"/>
      <c r="EDE70" s="173"/>
      <c r="EDF70" s="173"/>
      <c r="EDG70" s="173"/>
      <c r="EDH70" s="173"/>
      <c r="EDI70" s="173"/>
      <c r="EDJ70" s="173"/>
      <c r="EDK70" s="173"/>
      <c r="EDL70" s="173"/>
      <c r="EDM70" s="173"/>
      <c r="EDN70" s="173"/>
      <c r="EDO70" s="173"/>
      <c r="EDP70" s="173"/>
      <c r="EDQ70" s="173"/>
      <c r="EDR70" s="173"/>
      <c r="EDS70" s="173"/>
      <c r="EDT70" s="173"/>
      <c r="EDU70" s="173"/>
      <c r="EDV70" s="173"/>
      <c r="EDW70" s="173"/>
      <c r="EDX70" s="173"/>
      <c r="EDY70" s="173"/>
      <c r="EDZ70" s="173"/>
      <c r="EEA70" s="173"/>
      <c r="EEB70" s="173"/>
      <c r="EEC70" s="173"/>
      <c r="EED70" s="173"/>
      <c r="EEE70" s="173"/>
      <c r="EEF70" s="173"/>
      <c r="EEG70" s="173"/>
      <c r="EEH70" s="173"/>
      <c r="EEI70" s="173"/>
      <c r="EEJ70" s="173"/>
      <c r="EEK70" s="173"/>
      <c r="EEL70" s="173"/>
      <c r="EEM70" s="173"/>
      <c r="EEN70" s="173"/>
      <c r="EEO70" s="173"/>
      <c r="EEP70" s="173"/>
      <c r="EEQ70" s="173"/>
      <c r="EER70" s="173"/>
      <c r="EES70" s="173"/>
      <c r="EET70" s="173"/>
      <c r="EEU70" s="173"/>
      <c r="EEV70" s="173"/>
      <c r="EEW70" s="173"/>
      <c r="EEX70" s="173"/>
      <c r="EEY70" s="173"/>
      <c r="EEZ70" s="173"/>
      <c r="EFA70" s="173"/>
      <c r="EFB70" s="173"/>
      <c r="EFC70" s="173"/>
      <c r="EFD70" s="173"/>
      <c r="EFE70" s="173"/>
      <c r="EFF70" s="173"/>
      <c r="EFG70" s="173"/>
      <c r="EFH70" s="173"/>
      <c r="EFI70" s="173"/>
      <c r="EFJ70" s="173"/>
      <c r="EFK70" s="173"/>
      <c r="EFL70" s="173"/>
      <c r="EFM70" s="173"/>
      <c r="EFN70" s="173"/>
      <c r="EFO70" s="173"/>
      <c r="EFP70" s="173"/>
      <c r="EFQ70" s="173"/>
      <c r="EFR70" s="173"/>
      <c r="EFS70" s="173"/>
      <c r="EFT70" s="173"/>
      <c r="EFU70" s="173"/>
      <c r="EFV70" s="173"/>
      <c r="EFW70" s="173"/>
      <c r="EFX70" s="173"/>
      <c r="EFY70" s="173"/>
      <c r="EFZ70" s="173"/>
      <c r="EGA70" s="173"/>
      <c r="EGB70" s="173"/>
      <c r="EGC70" s="173"/>
      <c r="EGD70" s="173"/>
      <c r="EGE70" s="173"/>
      <c r="EGF70" s="173"/>
      <c r="EGG70" s="173"/>
      <c r="EGH70" s="173"/>
      <c r="EGI70" s="173"/>
      <c r="EGJ70" s="173"/>
      <c r="EGK70" s="173"/>
      <c r="EGL70" s="173"/>
      <c r="EGM70" s="173"/>
      <c r="EGN70" s="173"/>
      <c r="EGO70" s="173"/>
      <c r="EGP70" s="173"/>
      <c r="EGQ70" s="173"/>
      <c r="EGR70" s="173"/>
      <c r="EGS70" s="173"/>
      <c r="EGT70" s="173"/>
      <c r="EGU70" s="173"/>
      <c r="EGV70" s="173"/>
      <c r="EGW70" s="173"/>
      <c r="EGX70" s="173"/>
      <c r="EGY70" s="173"/>
      <c r="EGZ70" s="173"/>
      <c r="EHA70" s="173"/>
      <c r="EHB70" s="173"/>
      <c r="EHC70" s="173"/>
      <c r="EHD70" s="173"/>
      <c r="EHE70" s="173"/>
      <c r="EHF70" s="173"/>
      <c r="EHG70" s="173"/>
      <c r="EHH70" s="173"/>
      <c r="EHI70" s="173"/>
      <c r="EHJ70" s="173"/>
      <c r="EHK70" s="173"/>
      <c r="EHL70" s="173"/>
      <c r="EHM70" s="173"/>
      <c r="EHN70" s="173"/>
      <c r="EHO70" s="173"/>
      <c r="EHP70" s="173"/>
      <c r="EHQ70" s="173"/>
      <c r="EHR70" s="173"/>
      <c r="EHS70" s="173"/>
      <c r="EHT70" s="173"/>
      <c r="EHU70" s="173"/>
      <c r="EHV70" s="173"/>
      <c r="EHW70" s="173"/>
      <c r="EHX70" s="173"/>
      <c r="EHY70" s="173"/>
      <c r="EHZ70" s="173"/>
      <c r="EIA70" s="173"/>
      <c r="EIB70" s="173"/>
      <c r="EIC70" s="173"/>
      <c r="EID70" s="173"/>
      <c r="EIE70" s="173"/>
      <c r="EIF70" s="173"/>
      <c r="EIG70" s="173"/>
      <c r="EIH70" s="173"/>
      <c r="EII70" s="173"/>
      <c r="EIJ70" s="173"/>
      <c r="EIK70" s="173"/>
      <c r="EIL70" s="173"/>
      <c r="EIM70" s="173"/>
      <c r="EIN70" s="173"/>
      <c r="EIO70" s="173"/>
      <c r="EIP70" s="173"/>
      <c r="EIQ70" s="173"/>
      <c r="EIR70" s="173"/>
      <c r="EIS70" s="173"/>
      <c r="EIT70" s="173"/>
      <c r="EIU70" s="173"/>
      <c r="EIV70" s="173"/>
      <c r="EIW70" s="173"/>
      <c r="EIX70" s="173"/>
      <c r="EIY70" s="173"/>
      <c r="EIZ70" s="173"/>
      <c r="EJA70" s="173"/>
      <c r="EJB70" s="173"/>
      <c r="EJC70" s="173"/>
      <c r="EJD70" s="173"/>
      <c r="EJE70" s="173"/>
      <c r="EJF70" s="173"/>
      <c r="EJG70" s="173"/>
      <c r="EJH70" s="173"/>
      <c r="EJI70" s="173"/>
      <c r="EJJ70" s="173"/>
      <c r="EJK70" s="173"/>
      <c r="EJL70" s="173"/>
      <c r="EJM70" s="173"/>
      <c r="EJN70" s="173"/>
      <c r="EJO70" s="173"/>
      <c r="EJP70" s="173"/>
      <c r="EJQ70" s="173"/>
      <c r="EJR70" s="173"/>
      <c r="EJS70" s="173"/>
      <c r="EJT70" s="173"/>
      <c r="EJU70" s="173"/>
      <c r="EJV70" s="173"/>
      <c r="EJW70" s="173"/>
      <c r="EJX70" s="173"/>
      <c r="EJY70" s="173"/>
      <c r="EJZ70" s="173"/>
      <c r="EKA70" s="173"/>
      <c r="EKB70" s="173"/>
      <c r="EKC70" s="173"/>
      <c r="EKD70" s="173"/>
      <c r="EKE70" s="173"/>
      <c r="EKF70" s="173"/>
      <c r="EKG70" s="173"/>
      <c r="EKH70" s="173"/>
      <c r="EKI70" s="173"/>
      <c r="EKJ70" s="173"/>
      <c r="EKK70" s="173"/>
      <c r="EKL70" s="173"/>
      <c r="EKM70" s="173"/>
      <c r="EKN70" s="173"/>
      <c r="EKO70" s="173"/>
      <c r="EKP70" s="173"/>
      <c r="EKQ70" s="173"/>
      <c r="EKR70" s="173"/>
      <c r="EKS70" s="173"/>
      <c r="EKT70" s="173"/>
      <c r="EKU70" s="173"/>
      <c r="EKV70" s="173"/>
      <c r="EKW70" s="173"/>
      <c r="EKX70" s="173"/>
      <c r="EKY70" s="173"/>
      <c r="EKZ70" s="173"/>
      <c r="ELA70" s="173"/>
      <c r="ELB70" s="173"/>
      <c r="ELC70" s="173"/>
      <c r="ELD70" s="173"/>
      <c r="ELE70" s="173"/>
      <c r="ELF70" s="173"/>
      <c r="ELG70" s="173"/>
      <c r="ELH70" s="173"/>
      <c r="ELI70" s="173"/>
      <c r="ELJ70" s="173"/>
      <c r="ELK70" s="173"/>
      <c r="ELL70" s="173"/>
      <c r="ELM70" s="173"/>
      <c r="ELN70" s="173"/>
      <c r="ELO70" s="173"/>
      <c r="ELP70" s="173"/>
      <c r="ELQ70" s="173"/>
      <c r="ELR70" s="173"/>
      <c r="ELS70" s="173"/>
      <c r="ELT70" s="173"/>
      <c r="ELU70" s="173"/>
      <c r="ELV70" s="173"/>
      <c r="ELW70" s="173"/>
      <c r="ELX70" s="173"/>
      <c r="ELY70" s="173"/>
      <c r="ELZ70" s="173"/>
      <c r="EMA70" s="173"/>
      <c r="EMB70" s="173"/>
      <c r="EMC70" s="173"/>
      <c r="EMD70" s="173"/>
      <c r="EME70" s="173"/>
      <c r="EMF70" s="173"/>
      <c r="EMG70" s="173"/>
      <c r="EMH70" s="173"/>
      <c r="EMI70" s="173"/>
      <c r="EMJ70" s="173"/>
      <c r="EMK70" s="173"/>
      <c r="EML70" s="173"/>
      <c r="EMM70" s="173"/>
      <c r="EMN70" s="173"/>
      <c r="EMO70" s="173"/>
      <c r="EMP70" s="173"/>
      <c r="EMQ70" s="173"/>
      <c r="EMR70" s="173"/>
      <c r="EMS70" s="173"/>
      <c r="EMT70" s="173"/>
      <c r="EMU70" s="173"/>
      <c r="EMV70" s="173"/>
      <c r="EMW70" s="173"/>
      <c r="EMX70" s="173"/>
      <c r="EMY70" s="173"/>
      <c r="EMZ70" s="173"/>
      <c r="ENA70" s="173"/>
      <c r="ENB70" s="173"/>
      <c r="ENC70" s="173"/>
      <c r="END70" s="173"/>
      <c r="ENE70" s="173"/>
      <c r="ENF70" s="173"/>
      <c r="ENG70" s="173"/>
      <c r="ENH70" s="173"/>
      <c r="ENI70" s="173"/>
      <c r="ENJ70" s="173"/>
      <c r="ENK70" s="173"/>
      <c r="ENL70" s="173"/>
      <c r="ENM70" s="173"/>
      <c r="ENN70" s="173"/>
      <c r="ENO70" s="173"/>
      <c r="ENP70" s="173"/>
      <c r="ENQ70" s="173"/>
      <c r="ENR70" s="173"/>
      <c r="ENS70" s="173"/>
      <c r="ENT70" s="173"/>
      <c r="ENU70" s="173"/>
      <c r="ENV70" s="173"/>
      <c r="ENW70" s="173"/>
      <c r="ENX70" s="173"/>
      <c r="ENY70" s="173"/>
      <c r="ENZ70" s="173"/>
      <c r="EOA70" s="173"/>
      <c r="EOB70" s="173"/>
      <c r="EOC70" s="173"/>
      <c r="EOD70" s="173"/>
      <c r="EOE70" s="173"/>
      <c r="EOF70" s="173"/>
      <c r="EOG70" s="173"/>
      <c r="EOH70" s="173"/>
      <c r="EOI70" s="173"/>
      <c r="EOJ70" s="173"/>
      <c r="EOK70" s="173"/>
      <c r="EOL70" s="173"/>
      <c r="EOM70" s="173"/>
      <c r="EON70" s="173"/>
      <c r="EOO70" s="173"/>
      <c r="EOP70" s="173"/>
      <c r="EOQ70" s="173"/>
      <c r="EOR70" s="173"/>
      <c r="EOS70" s="173"/>
      <c r="EOT70" s="173"/>
      <c r="EOU70" s="173"/>
      <c r="EOV70" s="173"/>
      <c r="EOW70" s="173"/>
      <c r="EOX70" s="173"/>
      <c r="EOY70" s="173"/>
      <c r="EOZ70" s="173"/>
      <c r="EPA70" s="173"/>
      <c r="EPB70" s="173"/>
      <c r="EPC70" s="173"/>
      <c r="EPD70" s="173"/>
      <c r="EPE70" s="173"/>
      <c r="EPF70" s="173"/>
      <c r="EPG70" s="173"/>
      <c r="EPH70" s="173"/>
      <c r="EPI70" s="173"/>
      <c r="EPJ70" s="173"/>
      <c r="EPK70" s="173"/>
      <c r="EPL70" s="173"/>
      <c r="EPM70" s="173"/>
      <c r="EPN70" s="173"/>
      <c r="EPO70" s="173"/>
      <c r="EPP70" s="173"/>
      <c r="EPQ70" s="173"/>
      <c r="EPR70" s="173"/>
      <c r="EPS70" s="173"/>
      <c r="EPT70" s="173"/>
      <c r="EPU70" s="173"/>
      <c r="EPV70" s="173"/>
      <c r="EPW70" s="173"/>
      <c r="EPX70" s="173"/>
      <c r="EPY70" s="173"/>
      <c r="EPZ70" s="173"/>
      <c r="EQA70" s="173"/>
      <c r="EQB70" s="173"/>
      <c r="EQC70" s="173"/>
      <c r="EQD70" s="173"/>
      <c r="EQE70" s="173"/>
      <c r="EQF70" s="173"/>
      <c r="EQG70" s="173"/>
      <c r="EQH70" s="173"/>
      <c r="EQI70" s="173"/>
      <c r="EQJ70" s="173"/>
      <c r="EQK70" s="173"/>
      <c r="EQL70" s="173"/>
      <c r="EQM70" s="173"/>
      <c r="EQN70" s="173"/>
      <c r="EQO70" s="173"/>
      <c r="EQP70" s="173"/>
      <c r="EQQ70" s="173"/>
      <c r="EQR70" s="173"/>
      <c r="EQS70" s="173"/>
      <c r="EQT70" s="173"/>
      <c r="EQU70" s="173"/>
      <c r="EQV70" s="173"/>
      <c r="EQW70" s="173"/>
      <c r="EQX70" s="173"/>
      <c r="EQY70" s="173"/>
      <c r="EQZ70" s="173"/>
      <c r="ERA70" s="173"/>
      <c r="ERB70" s="173"/>
      <c r="ERC70" s="173"/>
      <c r="ERD70" s="173"/>
      <c r="ERE70" s="173"/>
      <c r="ERF70" s="173"/>
      <c r="ERG70" s="173"/>
      <c r="ERH70" s="173"/>
      <c r="ERI70" s="173"/>
      <c r="ERJ70" s="173"/>
      <c r="ERK70" s="173"/>
      <c r="ERL70" s="173"/>
      <c r="ERM70" s="173"/>
      <c r="ERN70" s="173"/>
      <c r="ERO70" s="173"/>
      <c r="ERP70" s="173"/>
      <c r="ERQ70" s="173"/>
      <c r="ERR70" s="173"/>
      <c r="ERS70" s="173"/>
      <c r="ERT70" s="173"/>
      <c r="ERU70" s="173"/>
      <c r="ERV70" s="173"/>
      <c r="ERW70" s="173"/>
      <c r="ERX70" s="173"/>
      <c r="ERY70" s="173"/>
      <c r="ERZ70" s="173"/>
      <c r="ESA70" s="173"/>
      <c r="ESB70" s="173"/>
      <c r="ESC70" s="173"/>
      <c r="ESD70" s="173"/>
      <c r="ESE70" s="173"/>
      <c r="ESF70" s="173"/>
      <c r="ESG70" s="173"/>
      <c r="ESH70" s="173"/>
      <c r="ESI70" s="173"/>
      <c r="ESJ70" s="173"/>
      <c r="ESK70" s="173"/>
      <c r="ESL70" s="173"/>
      <c r="ESM70" s="173"/>
      <c r="ESN70" s="173"/>
      <c r="ESO70" s="173"/>
      <c r="ESP70" s="173"/>
      <c r="ESQ70" s="173"/>
      <c r="ESR70" s="173"/>
      <c r="ESS70" s="173"/>
      <c r="EST70" s="173"/>
      <c r="ESU70" s="173"/>
      <c r="ESV70" s="173"/>
      <c r="ESW70" s="173"/>
      <c r="ESX70" s="173"/>
      <c r="ESY70" s="173"/>
      <c r="ESZ70" s="173"/>
      <c r="ETA70" s="173"/>
      <c r="ETB70" s="173"/>
      <c r="ETC70" s="173"/>
      <c r="ETD70" s="173"/>
      <c r="ETE70" s="173"/>
      <c r="ETF70" s="173"/>
      <c r="ETG70" s="173"/>
      <c r="ETH70" s="173"/>
      <c r="ETI70" s="173"/>
      <c r="ETJ70" s="173"/>
      <c r="ETK70" s="173"/>
      <c r="ETL70" s="173"/>
      <c r="ETM70" s="173"/>
      <c r="ETN70" s="173"/>
      <c r="ETO70" s="173"/>
      <c r="ETP70" s="173"/>
      <c r="ETQ70" s="173"/>
      <c r="ETR70" s="173"/>
      <c r="ETS70" s="173"/>
      <c r="ETT70" s="173"/>
      <c r="ETU70" s="173"/>
      <c r="ETV70" s="173"/>
      <c r="ETW70" s="173"/>
      <c r="ETX70" s="173"/>
      <c r="ETY70" s="173"/>
      <c r="ETZ70" s="173"/>
      <c r="EUA70" s="173"/>
      <c r="EUB70" s="173"/>
      <c r="EUC70" s="173"/>
      <c r="EUD70" s="173"/>
      <c r="EUE70" s="173"/>
      <c r="EUF70" s="173"/>
      <c r="EUG70" s="173"/>
      <c r="EUH70" s="173"/>
      <c r="EUI70" s="173"/>
      <c r="EUJ70" s="173"/>
      <c r="EUK70" s="173"/>
      <c r="EUL70" s="173"/>
      <c r="EUM70" s="173"/>
      <c r="EUN70" s="173"/>
      <c r="EUO70" s="173"/>
      <c r="EUP70" s="173"/>
      <c r="EUQ70" s="173"/>
      <c r="EUR70" s="173"/>
      <c r="EUS70" s="173"/>
      <c r="EUT70" s="173"/>
      <c r="EUU70" s="173"/>
      <c r="EUV70" s="173"/>
      <c r="EUW70" s="173"/>
      <c r="EUX70" s="173"/>
      <c r="EUY70" s="173"/>
      <c r="EUZ70" s="173"/>
      <c r="EVA70" s="173"/>
      <c r="EVB70" s="173"/>
      <c r="EVC70" s="173"/>
      <c r="EVD70" s="173"/>
      <c r="EVE70" s="173"/>
      <c r="EVF70" s="173"/>
      <c r="EVG70" s="173"/>
      <c r="EVH70" s="173"/>
      <c r="EVI70" s="173"/>
      <c r="EVJ70" s="173"/>
      <c r="EVK70" s="173"/>
      <c r="EVL70" s="173"/>
      <c r="EVM70" s="173"/>
      <c r="EVN70" s="173"/>
      <c r="EVO70" s="173"/>
      <c r="EVP70" s="173"/>
      <c r="EVQ70" s="173"/>
      <c r="EVR70" s="173"/>
      <c r="EVS70" s="173"/>
      <c r="EVT70" s="173"/>
      <c r="EVU70" s="173"/>
      <c r="EVV70" s="173"/>
      <c r="EVW70" s="173"/>
      <c r="EVX70" s="173"/>
      <c r="EVY70" s="173"/>
      <c r="EVZ70" s="173"/>
      <c r="EWA70" s="173"/>
      <c r="EWB70" s="173"/>
      <c r="EWC70" s="173"/>
      <c r="EWD70" s="173"/>
      <c r="EWE70" s="173"/>
      <c r="EWF70" s="173"/>
      <c r="EWG70" s="173"/>
      <c r="EWH70" s="173"/>
      <c r="EWI70" s="173"/>
      <c r="EWJ70" s="173"/>
      <c r="EWK70" s="173"/>
      <c r="EWL70" s="173"/>
      <c r="EWM70" s="173"/>
      <c r="EWN70" s="173"/>
      <c r="EWO70" s="173"/>
      <c r="EWP70" s="173"/>
      <c r="EWQ70" s="173"/>
      <c r="EWR70" s="173"/>
      <c r="EWS70" s="173"/>
      <c r="EWT70" s="173"/>
      <c r="EWU70" s="173"/>
      <c r="EWV70" s="173"/>
      <c r="EWW70" s="173"/>
      <c r="EWX70" s="173"/>
      <c r="EWY70" s="173"/>
      <c r="EWZ70" s="173"/>
      <c r="EXA70" s="173"/>
      <c r="EXB70" s="173"/>
      <c r="EXC70" s="173"/>
      <c r="EXD70" s="173"/>
      <c r="EXE70" s="173"/>
      <c r="EXF70" s="173"/>
      <c r="EXG70" s="173"/>
      <c r="EXH70" s="173"/>
      <c r="EXI70" s="173"/>
      <c r="EXJ70" s="173"/>
      <c r="EXK70" s="173"/>
      <c r="EXL70" s="173"/>
      <c r="EXM70" s="173"/>
      <c r="EXN70" s="173"/>
      <c r="EXO70" s="173"/>
      <c r="EXP70" s="173"/>
      <c r="EXQ70" s="173"/>
      <c r="EXR70" s="173"/>
      <c r="EXS70" s="173"/>
      <c r="EXT70" s="173"/>
      <c r="EXU70" s="173"/>
      <c r="EXV70" s="173"/>
      <c r="EXW70" s="173"/>
      <c r="EXX70" s="173"/>
      <c r="EXY70" s="173"/>
      <c r="EXZ70" s="173"/>
      <c r="EYA70" s="173"/>
      <c r="EYB70" s="173"/>
      <c r="EYC70" s="173"/>
      <c r="EYD70" s="173"/>
      <c r="EYE70" s="173"/>
      <c r="EYF70" s="173"/>
      <c r="EYG70" s="173"/>
      <c r="EYH70" s="173"/>
      <c r="EYI70" s="173"/>
      <c r="EYJ70" s="173"/>
      <c r="EYK70" s="173"/>
      <c r="EYL70" s="173"/>
      <c r="EYM70" s="173"/>
      <c r="EYN70" s="173"/>
      <c r="EYO70" s="173"/>
      <c r="EYP70" s="173"/>
      <c r="EYQ70" s="173"/>
      <c r="EYR70" s="173"/>
      <c r="EYS70" s="173"/>
      <c r="EYT70" s="173"/>
      <c r="EYU70" s="173"/>
      <c r="EYV70" s="173"/>
      <c r="EYW70" s="173"/>
      <c r="EYX70" s="173"/>
      <c r="EYY70" s="173"/>
      <c r="EYZ70" s="173"/>
      <c r="EZA70" s="173"/>
      <c r="EZB70" s="173"/>
      <c r="EZC70" s="173"/>
      <c r="EZD70" s="173"/>
      <c r="EZE70" s="173"/>
      <c r="EZF70" s="173"/>
      <c r="EZG70" s="173"/>
      <c r="EZH70" s="173"/>
      <c r="EZI70" s="173"/>
      <c r="EZJ70" s="173"/>
      <c r="EZK70" s="173"/>
      <c r="EZL70" s="173"/>
      <c r="EZM70" s="173"/>
      <c r="EZN70" s="173"/>
      <c r="EZO70" s="173"/>
      <c r="EZP70" s="173"/>
      <c r="EZQ70" s="173"/>
      <c r="EZR70" s="173"/>
      <c r="EZS70" s="173"/>
      <c r="EZT70" s="173"/>
      <c r="EZU70" s="173"/>
      <c r="EZV70" s="173"/>
      <c r="EZW70" s="173"/>
      <c r="EZX70" s="173"/>
      <c r="EZY70" s="173"/>
      <c r="EZZ70" s="173"/>
      <c r="FAA70" s="173"/>
      <c r="FAB70" s="173"/>
      <c r="FAC70" s="173"/>
      <c r="FAD70" s="173"/>
      <c r="FAE70" s="173"/>
      <c r="FAF70" s="173"/>
      <c r="FAG70" s="173"/>
      <c r="FAH70" s="173"/>
      <c r="FAI70" s="173"/>
      <c r="FAJ70" s="173"/>
      <c r="FAK70" s="173"/>
      <c r="FAL70" s="173"/>
      <c r="FAM70" s="173"/>
      <c r="FAN70" s="173"/>
      <c r="FAO70" s="173"/>
      <c r="FAP70" s="173"/>
      <c r="FAQ70" s="173"/>
      <c r="FAR70" s="173"/>
      <c r="FAS70" s="173"/>
      <c r="FAT70" s="173"/>
      <c r="FAU70" s="173"/>
      <c r="FAV70" s="173"/>
      <c r="FAW70" s="173"/>
      <c r="FAX70" s="173"/>
      <c r="FAY70" s="173"/>
      <c r="FAZ70" s="173"/>
      <c r="FBA70" s="173"/>
      <c r="FBB70" s="173"/>
      <c r="FBC70" s="173"/>
      <c r="FBD70" s="173"/>
      <c r="FBE70" s="173"/>
      <c r="FBF70" s="173"/>
      <c r="FBG70" s="173"/>
      <c r="FBH70" s="173"/>
      <c r="FBI70" s="173"/>
      <c r="FBJ70" s="173"/>
      <c r="FBK70" s="173"/>
      <c r="FBL70" s="173"/>
      <c r="FBM70" s="173"/>
      <c r="FBN70" s="173"/>
      <c r="FBO70" s="173"/>
      <c r="FBP70" s="173"/>
      <c r="FBQ70" s="173"/>
      <c r="FBR70" s="173"/>
      <c r="FBS70" s="173"/>
      <c r="FBT70" s="173"/>
      <c r="FBU70" s="173"/>
      <c r="FBV70" s="173"/>
      <c r="FBW70" s="173"/>
      <c r="FBX70" s="173"/>
      <c r="FBY70" s="173"/>
      <c r="FBZ70" s="173"/>
      <c r="FCA70" s="173"/>
      <c r="FCB70" s="173"/>
      <c r="FCC70" s="173"/>
      <c r="FCD70" s="173"/>
      <c r="FCE70" s="173"/>
      <c r="FCF70" s="173"/>
      <c r="FCG70" s="173"/>
      <c r="FCH70" s="173"/>
      <c r="FCI70" s="173"/>
      <c r="FCJ70" s="173"/>
      <c r="FCK70" s="173"/>
      <c r="FCL70" s="173"/>
      <c r="FCM70" s="173"/>
      <c r="FCN70" s="173"/>
      <c r="FCO70" s="173"/>
      <c r="FCP70" s="173"/>
      <c r="FCQ70" s="173"/>
      <c r="FCR70" s="173"/>
      <c r="FCS70" s="173"/>
      <c r="FCT70" s="173"/>
      <c r="FCU70" s="173"/>
      <c r="FCV70" s="173"/>
      <c r="FCW70" s="173"/>
      <c r="FCX70" s="173"/>
      <c r="FCY70" s="173"/>
      <c r="FCZ70" s="173"/>
      <c r="FDA70" s="173"/>
      <c r="FDB70" s="173"/>
      <c r="FDC70" s="173"/>
      <c r="FDD70" s="173"/>
      <c r="FDE70" s="173"/>
      <c r="FDF70" s="173"/>
      <c r="FDG70" s="173"/>
      <c r="FDH70" s="173"/>
      <c r="FDI70" s="173"/>
      <c r="FDJ70" s="173"/>
      <c r="FDK70" s="173"/>
      <c r="FDL70" s="173"/>
      <c r="FDM70" s="173"/>
      <c r="FDN70" s="173"/>
      <c r="FDO70" s="173"/>
      <c r="FDP70" s="173"/>
      <c r="FDQ70" s="173"/>
      <c r="FDR70" s="173"/>
      <c r="FDS70" s="173"/>
      <c r="FDT70" s="173"/>
      <c r="FDU70" s="173"/>
      <c r="FDV70" s="173"/>
      <c r="FDW70" s="173"/>
      <c r="FDX70" s="173"/>
      <c r="FDY70" s="173"/>
      <c r="FDZ70" s="173"/>
      <c r="FEA70" s="173"/>
      <c r="FEB70" s="173"/>
      <c r="FEC70" s="173"/>
      <c r="FED70" s="173"/>
      <c r="FEE70" s="173"/>
      <c r="FEF70" s="173"/>
      <c r="FEG70" s="173"/>
      <c r="FEH70" s="173"/>
      <c r="FEI70" s="173"/>
      <c r="FEJ70" s="173"/>
      <c r="FEK70" s="173"/>
      <c r="FEL70" s="173"/>
      <c r="FEM70" s="173"/>
      <c r="FEN70" s="173"/>
      <c r="FEO70" s="173"/>
      <c r="FEP70" s="173"/>
      <c r="FEQ70" s="173"/>
      <c r="FER70" s="173"/>
      <c r="FES70" s="173"/>
      <c r="FET70" s="173"/>
      <c r="FEU70" s="173"/>
      <c r="FEV70" s="173"/>
      <c r="FEW70" s="173"/>
      <c r="FEX70" s="173"/>
      <c r="FEY70" s="173"/>
      <c r="FEZ70" s="173"/>
      <c r="FFA70" s="173"/>
      <c r="FFB70" s="173"/>
      <c r="FFC70" s="173"/>
      <c r="FFD70" s="173"/>
      <c r="FFE70" s="173"/>
      <c r="FFF70" s="173"/>
      <c r="FFG70" s="173"/>
      <c r="FFH70" s="173"/>
      <c r="FFI70" s="173"/>
      <c r="FFJ70" s="173"/>
      <c r="FFK70" s="173"/>
      <c r="FFL70" s="173"/>
      <c r="FFM70" s="173"/>
      <c r="FFN70" s="173"/>
      <c r="FFO70" s="173"/>
      <c r="FFP70" s="173"/>
      <c r="FFQ70" s="173"/>
      <c r="FFR70" s="173"/>
      <c r="FFS70" s="173"/>
      <c r="FFT70" s="173"/>
      <c r="FFU70" s="173"/>
      <c r="FFV70" s="173"/>
      <c r="FFW70" s="173"/>
      <c r="FFX70" s="173"/>
      <c r="FFY70" s="173"/>
      <c r="FFZ70" s="173"/>
      <c r="FGA70" s="173"/>
      <c r="FGB70" s="173"/>
      <c r="FGC70" s="173"/>
      <c r="FGD70" s="173"/>
      <c r="FGE70" s="173"/>
      <c r="FGF70" s="173"/>
      <c r="FGG70" s="173"/>
      <c r="FGH70" s="173"/>
      <c r="FGI70" s="173"/>
      <c r="FGJ70" s="173"/>
      <c r="FGK70" s="173"/>
      <c r="FGL70" s="173"/>
      <c r="FGM70" s="173"/>
      <c r="FGN70" s="173"/>
      <c r="FGO70" s="173"/>
      <c r="FGP70" s="173"/>
      <c r="FGQ70" s="173"/>
      <c r="FGR70" s="173"/>
      <c r="FGS70" s="173"/>
      <c r="FGT70" s="173"/>
      <c r="FGU70" s="173"/>
      <c r="FGV70" s="173"/>
      <c r="FGW70" s="173"/>
      <c r="FGX70" s="173"/>
      <c r="FGY70" s="173"/>
      <c r="FGZ70" s="173"/>
      <c r="FHA70" s="173"/>
      <c r="FHB70" s="173"/>
      <c r="FHC70" s="173"/>
      <c r="FHD70" s="173"/>
      <c r="FHE70" s="173"/>
      <c r="FHF70" s="173"/>
      <c r="FHG70" s="173"/>
      <c r="FHH70" s="173"/>
      <c r="FHI70" s="173"/>
      <c r="FHJ70" s="173"/>
      <c r="FHK70" s="173"/>
      <c r="FHL70" s="173"/>
      <c r="FHM70" s="173"/>
      <c r="FHN70" s="173"/>
      <c r="FHO70" s="173"/>
      <c r="FHP70" s="173"/>
      <c r="FHQ70" s="173"/>
      <c r="FHR70" s="173"/>
      <c r="FHS70" s="173"/>
      <c r="FHT70" s="173"/>
      <c r="FHU70" s="173"/>
      <c r="FHV70" s="173"/>
      <c r="FHW70" s="173"/>
      <c r="FHX70" s="173"/>
      <c r="FHY70" s="173"/>
      <c r="FHZ70" s="173"/>
      <c r="FIA70" s="173"/>
      <c r="FIB70" s="173"/>
      <c r="FIC70" s="173"/>
      <c r="FID70" s="173"/>
      <c r="FIE70" s="173"/>
      <c r="FIF70" s="173"/>
      <c r="FIG70" s="173"/>
      <c r="FIH70" s="173"/>
      <c r="FII70" s="173"/>
      <c r="FIJ70" s="173"/>
      <c r="FIK70" s="173"/>
      <c r="FIL70" s="173"/>
      <c r="FIM70" s="173"/>
      <c r="FIN70" s="173"/>
      <c r="FIO70" s="173"/>
      <c r="FIP70" s="173"/>
      <c r="FIQ70" s="173"/>
      <c r="FIR70" s="173"/>
      <c r="FIS70" s="173"/>
      <c r="FIT70" s="173"/>
      <c r="FIU70" s="173"/>
      <c r="FIV70" s="173"/>
      <c r="FIW70" s="173"/>
      <c r="FIX70" s="173"/>
      <c r="FIY70" s="173"/>
      <c r="FIZ70" s="173"/>
      <c r="FJA70" s="173"/>
      <c r="FJB70" s="173"/>
      <c r="FJC70" s="173"/>
      <c r="FJD70" s="173"/>
      <c r="FJE70" s="173"/>
      <c r="FJF70" s="173"/>
      <c r="FJG70" s="173"/>
      <c r="FJH70" s="173"/>
      <c r="FJI70" s="173"/>
      <c r="FJJ70" s="173"/>
      <c r="FJK70" s="173"/>
      <c r="FJL70" s="173"/>
      <c r="FJM70" s="173"/>
      <c r="FJN70" s="173"/>
      <c r="FJO70" s="173"/>
      <c r="FJP70" s="173"/>
      <c r="FJQ70" s="173"/>
      <c r="FJR70" s="173"/>
      <c r="FJS70" s="173"/>
      <c r="FJT70" s="173"/>
      <c r="FJU70" s="173"/>
      <c r="FJV70" s="173"/>
      <c r="FJW70" s="173"/>
      <c r="FJX70" s="173"/>
      <c r="FJY70" s="173"/>
      <c r="FJZ70" s="173"/>
      <c r="FKA70" s="173"/>
      <c r="FKB70" s="173"/>
      <c r="FKC70" s="173"/>
      <c r="FKD70" s="173"/>
      <c r="FKE70" s="173"/>
      <c r="FKF70" s="173"/>
      <c r="FKG70" s="173"/>
      <c r="FKH70" s="173"/>
      <c r="FKI70" s="173"/>
      <c r="FKJ70" s="173"/>
      <c r="FKK70" s="173"/>
      <c r="FKL70" s="173"/>
      <c r="FKM70" s="173"/>
      <c r="FKN70" s="173"/>
      <c r="FKO70" s="173"/>
      <c r="FKP70" s="173"/>
      <c r="FKQ70" s="173"/>
      <c r="FKR70" s="173"/>
      <c r="FKS70" s="173"/>
      <c r="FKT70" s="173"/>
      <c r="FKU70" s="173"/>
      <c r="FKV70" s="173"/>
      <c r="FKW70" s="173"/>
      <c r="FKX70" s="173"/>
      <c r="FKY70" s="173"/>
      <c r="FKZ70" s="173"/>
      <c r="FLA70" s="173"/>
      <c r="FLB70" s="173"/>
      <c r="FLC70" s="173"/>
      <c r="FLD70" s="173"/>
      <c r="FLE70" s="173"/>
      <c r="FLF70" s="173"/>
      <c r="FLG70" s="173"/>
      <c r="FLH70" s="173"/>
      <c r="FLI70" s="173"/>
      <c r="FLJ70" s="173"/>
      <c r="FLK70" s="173"/>
      <c r="FLL70" s="173"/>
      <c r="FLM70" s="173"/>
      <c r="FLN70" s="173"/>
      <c r="FLO70" s="173"/>
      <c r="FLP70" s="173"/>
      <c r="FLQ70" s="173"/>
      <c r="FLR70" s="173"/>
      <c r="FLS70" s="173"/>
      <c r="FLT70" s="173"/>
      <c r="FLU70" s="173"/>
      <c r="FLV70" s="173"/>
      <c r="FLW70" s="173"/>
      <c r="FLX70" s="173"/>
      <c r="FLY70" s="173"/>
      <c r="FLZ70" s="173"/>
      <c r="FMA70" s="173"/>
      <c r="FMB70" s="173"/>
      <c r="FMC70" s="173"/>
      <c r="FMD70" s="173"/>
      <c r="FME70" s="173"/>
      <c r="FMF70" s="173"/>
      <c r="FMG70" s="173"/>
      <c r="FMH70" s="173"/>
      <c r="FMI70" s="173"/>
      <c r="FMJ70" s="173"/>
      <c r="FMK70" s="173"/>
      <c r="FML70" s="173"/>
      <c r="FMM70" s="173"/>
      <c r="FMN70" s="173"/>
      <c r="FMO70" s="173"/>
      <c r="FMP70" s="173"/>
      <c r="FMQ70" s="173"/>
      <c r="FMR70" s="173"/>
      <c r="FMS70" s="173"/>
      <c r="FMT70" s="173"/>
      <c r="FMU70" s="173"/>
      <c r="FMV70" s="173"/>
      <c r="FMW70" s="173"/>
      <c r="FMX70" s="173"/>
      <c r="FMY70" s="173"/>
      <c r="FMZ70" s="173"/>
      <c r="FNA70" s="173"/>
      <c r="FNB70" s="173"/>
      <c r="FNC70" s="173"/>
      <c r="FND70" s="173"/>
      <c r="FNE70" s="173"/>
      <c r="FNF70" s="173"/>
      <c r="FNG70" s="173"/>
      <c r="FNH70" s="173"/>
      <c r="FNI70" s="173"/>
      <c r="FNJ70" s="173"/>
      <c r="FNK70" s="173"/>
      <c r="FNL70" s="173"/>
      <c r="FNM70" s="173"/>
      <c r="FNN70" s="173"/>
      <c r="FNO70" s="173"/>
      <c r="FNP70" s="173"/>
      <c r="FNQ70" s="173"/>
      <c r="FNR70" s="173"/>
      <c r="FNS70" s="173"/>
      <c r="FNT70" s="173"/>
      <c r="FNU70" s="173"/>
      <c r="FNV70" s="173"/>
      <c r="FNW70" s="173"/>
      <c r="FNX70" s="173"/>
      <c r="FNY70" s="173"/>
      <c r="FNZ70" s="173"/>
      <c r="FOA70" s="173"/>
      <c r="FOB70" s="173"/>
      <c r="FOC70" s="173"/>
      <c r="FOD70" s="173"/>
      <c r="FOE70" s="173"/>
      <c r="FOF70" s="173"/>
      <c r="FOG70" s="173"/>
      <c r="FOH70" s="173"/>
      <c r="FOI70" s="173"/>
      <c r="FOJ70" s="173"/>
      <c r="FOK70" s="173"/>
      <c r="FOL70" s="173"/>
      <c r="FOM70" s="173"/>
      <c r="FON70" s="173"/>
      <c r="FOO70" s="173"/>
      <c r="FOP70" s="173"/>
      <c r="FOQ70" s="173"/>
      <c r="FOR70" s="173"/>
      <c r="FOS70" s="173"/>
      <c r="FOT70" s="173"/>
      <c r="FOU70" s="173"/>
      <c r="FOV70" s="173"/>
      <c r="FOW70" s="173"/>
      <c r="FOX70" s="173"/>
      <c r="FOY70" s="173"/>
      <c r="FOZ70" s="173"/>
      <c r="FPA70" s="173"/>
      <c r="FPB70" s="173"/>
      <c r="FPC70" s="173"/>
      <c r="FPD70" s="173"/>
      <c r="FPE70" s="173"/>
      <c r="FPF70" s="173"/>
      <c r="FPG70" s="173"/>
      <c r="FPH70" s="173"/>
      <c r="FPI70" s="173"/>
      <c r="FPJ70" s="173"/>
      <c r="FPK70" s="173"/>
      <c r="FPL70" s="173"/>
      <c r="FPM70" s="173"/>
      <c r="FPN70" s="173"/>
      <c r="FPO70" s="173"/>
      <c r="FPP70" s="173"/>
      <c r="FPQ70" s="173"/>
      <c r="FPR70" s="173"/>
      <c r="FPS70" s="173"/>
      <c r="FPT70" s="173"/>
      <c r="FPU70" s="173"/>
      <c r="FPV70" s="173"/>
      <c r="FPW70" s="173"/>
      <c r="FPX70" s="173"/>
      <c r="FPY70" s="173"/>
      <c r="FPZ70" s="173"/>
      <c r="FQA70" s="173"/>
      <c r="FQB70" s="173"/>
      <c r="FQC70" s="173"/>
      <c r="FQD70" s="173"/>
      <c r="FQE70" s="173"/>
      <c r="FQF70" s="173"/>
      <c r="FQG70" s="173"/>
      <c r="FQH70" s="173"/>
      <c r="FQI70" s="173"/>
      <c r="FQJ70" s="173"/>
      <c r="FQK70" s="173"/>
      <c r="FQL70" s="173"/>
      <c r="FQM70" s="173"/>
      <c r="FQN70" s="173"/>
      <c r="FQO70" s="173"/>
      <c r="FQP70" s="173"/>
      <c r="FQQ70" s="173"/>
      <c r="FQR70" s="173"/>
      <c r="FQS70" s="173"/>
      <c r="FQT70" s="173"/>
      <c r="FQU70" s="173"/>
      <c r="FQV70" s="173"/>
      <c r="FQW70" s="173"/>
      <c r="FQX70" s="173"/>
      <c r="FQY70" s="173"/>
      <c r="FQZ70" s="173"/>
      <c r="FRA70" s="173"/>
      <c r="FRB70" s="173"/>
      <c r="FRC70" s="173"/>
      <c r="FRD70" s="173"/>
      <c r="FRE70" s="173"/>
      <c r="FRF70" s="173"/>
      <c r="FRG70" s="173"/>
      <c r="FRH70" s="173"/>
      <c r="FRI70" s="173"/>
      <c r="FRJ70" s="173"/>
      <c r="FRK70" s="173"/>
      <c r="FRL70" s="173"/>
      <c r="FRM70" s="173"/>
      <c r="FRN70" s="173"/>
      <c r="FRO70" s="173"/>
      <c r="FRP70" s="173"/>
      <c r="FRQ70" s="173"/>
      <c r="FRR70" s="173"/>
      <c r="FRS70" s="173"/>
      <c r="FRT70" s="173"/>
      <c r="FRU70" s="173"/>
      <c r="FRV70" s="173"/>
      <c r="FRW70" s="173"/>
      <c r="FRX70" s="173"/>
      <c r="FRY70" s="173"/>
      <c r="FRZ70" s="173"/>
      <c r="FSA70" s="173"/>
      <c r="FSB70" s="173"/>
      <c r="FSC70" s="173"/>
      <c r="FSD70" s="173"/>
      <c r="FSE70" s="173"/>
      <c r="FSF70" s="173"/>
      <c r="FSG70" s="173"/>
      <c r="FSH70" s="173"/>
      <c r="FSI70" s="173"/>
      <c r="FSJ70" s="173"/>
      <c r="FSK70" s="173"/>
      <c r="FSL70" s="173"/>
      <c r="FSM70" s="173"/>
      <c r="FSN70" s="173"/>
      <c r="FSO70" s="173"/>
      <c r="FSP70" s="173"/>
      <c r="FSQ70" s="173"/>
      <c r="FSR70" s="173"/>
      <c r="FSS70" s="173"/>
      <c r="FST70" s="173"/>
      <c r="FSU70" s="173"/>
      <c r="FSV70" s="173"/>
      <c r="FSW70" s="173"/>
      <c r="FSX70" s="173"/>
      <c r="FSY70" s="173"/>
      <c r="FSZ70" s="173"/>
      <c r="FTA70" s="173"/>
      <c r="FTB70" s="173"/>
      <c r="FTC70" s="173"/>
      <c r="FTD70" s="173"/>
      <c r="FTE70" s="173"/>
      <c r="FTF70" s="173"/>
      <c r="FTG70" s="173"/>
      <c r="FTH70" s="173"/>
      <c r="FTI70" s="173"/>
      <c r="FTJ70" s="173"/>
      <c r="FTK70" s="173"/>
      <c r="FTL70" s="173"/>
      <c r="FTM70" s="173"/>
      <c r="FTN70" s="173"/>
      <c r="FTO70" s="173"/>
      <c r="FTP70" s="173"/>
      <c r="FTQ70" s="173"/>
      <c r="FTR70" s="173"/>
      <c r="FTS70" s="173"/>
      <c r="FTT70" s="173"/>
      <c r="FTU70" s="173"/>
      <c r="FTV70" s="173"/>
      <c r="FTW70" s="173"/>
      <c r="FTX70" s="173"/>
      <c r="FTY70" s="173"/>
      <c r="FTZ70" s="173"/>
      <c r="FUA70" s="173"/>
      <c r="FUB70" s="173"/>
      <c r="FUC70" s="173"/>
      <c r="FUD70" s="173"/>
      <c r="FUE70" s="173"/>
      <c r="FUF70" s="173"/>
      <c r="FUG70" s="173"/>
      <c r="FUH70" s="173"/>
      <c r="FUI70" s="173"/>
      <c r="FUJ70" s="173"/>
      <c r="FUK70" s="173"/>
      <c r="FUL70" s="173"/>
      <c r="FUM70" s="173"/>
      <c r="FUN70" s="173"/>
      <c r="FUO70" s="173"/>
      <c r="FUP70" s="173"/>
      <c r="FUQ70" s="173"/>
      <c r="FUR70" s="173"/>
      <c r="FUS70" s="173"/>
      <c r="FUT70" s="173"/>
      <c r="FUU70" s="173"/>
      <c r="FUV70" s="173"/>
      <c r="FUW70" s="173"/>
      <c r="FUX70" s="173"/>
      <c r="FUY70" s="173"/>
      <c r="FUZ70" s="173"/>
      <c r="FVA70" s="173"/>
      <c r="FVB70" s="173"/>
      <c r="FVC70" s="173"/>
      <c r="FVD70" s="173"/>
      <c r="FVE70" s="173"/>
      <c r="FVF70" s="173"/>
      <c r="FVG70" s="173"/>
      <c r="FVH70" s="173"/>
      <c r="FVI70" s="173"/>
      <c r="FVJ70" s="173"/>
      <c r="FVK70" s="173"/>
      <c r="FVL70" s="173"/>
      <c r="FVM70" s="173"/>
      <c r="FVN70" s="173"/>
      <c r="FVO70" s="173"/>
      <c r="FVP70" s="173"/>
      <c r="FVQ70" s="173"/>
      <c r="FVR70" s="173"/>
      <c r="FVS70" s="173"/>
      <c r="FVT70" s="173"/>
      <c r="FVU70" s="173"/>
      <c r="FVV70" s="173"/>
      <c r="FVW70" s="173"/>
      <c r="FVX70" s="173"/>
      <c r="FVY70" s="173"/>
      <c r="FVZ70" s="173"/>
      <c r="FWA70" s="173"/>
      <c r="FWB70" s="173"/>
      <c r="FWC70" s="173"/>
      <c r="FWD70" s="173"/>
      <c r="FWE70" s="173"/>
      <c r="FWF70" s="173"/>
      <c r="FWG70" s="173"/>
      <c r="FWH70" s="173"/>
      <c r="FWI70" s="173"/>
      <c r="FWJ70" s="173"/>
      <c r="FWK70" s="173"/>
      <c r="FWL70" s="173"/>
      <c r="FWM70" s="173"/>
      <c r="FWN70" s="173"/>
      <c r="FWO70" s="173"/>
      <c r="FWP70" s="173"/>
      <c r="FWQ70" s="173"/>
      <c r="FWR70" s="173"/>
      <c r="FWS70" s="173"/>
      <c r="FWT70" s="173"/>
      <c r="FWU70" s="173"/>
      <c r="FWV70" s="173"/>
      <c r="FWW70" s="173"/>
      <c r="FWX70" s="173"/>
      <c r="FWY70" s="173"/>
      <c r="FWZ70" s="173"/>
      <c r="FXA70" s="173"/>
      <c r="FXB70" s="173"/>
      <c r="FXC70" s="173"/>
      <c r="FXD70" s="173"/>
      <c r="FXE70" s="173"/>
      <c r="FXF70" s="173"/>
      <c r="FXG70" s="173"/>
      <c r="FXH70" s="173"/>
      <c r="FXI70" s="173"/>
      <c r="FXJ70" s="173"/>
      <c r="FXK70" s="173"/>
      <c r="FXL70" s="173"/>
      <c r="FXM70" s="173"/>
      <c r="FXN70" s="173"/>
      <c r="FXO70" s="173"/>
      <c r="FXP70" s="173"/>
      <c r="FXQ70" s="173"/>
      <c r="FXR70" s="173"/>
      <c r="FXS70" s="173"/>
      <c r="FXT70" s="173"/>
      <c r="FXU70" s="173"/>
      <c r="FXV70" s="173"/>
      <c r="FXW70" s="173"/>
      <c r="FXX70" s="173"/>
      <c r="FXY70" s="173"/>
      <c r="FXZ70" s="173"/>
      <c r="FYA70" s="173"/>
      <c r="FYB70" s="173"/>
      <c r="FYC70" s="173"/>
      <c r="FYD70" s="173"/>
      <c r="FYE70" s="173"/>
      <c r="FYF70" s="173"/>
      <c r="FYG70" s="173"/>
      <c r="FYH70" s="173"/>
      <c r="FYI70" s="173"/>
      <c r="FYJ70" s="173"/>
      <c r="FYK70" s="173"/>
      <c r="FYL70" s="173"/>
      <c r="FYM70" s="173"/>
      <c r="FYN70" s="173"/>
      <c r="FYO70" s="173"/>
      <c r="FYP70" s="173"/>
      <c r="FYQ70" s="173"/>
      <c r="FYR70" s="173"/>
      <c r="FYS70" s="173"/>
      <c r="FYT70" s="173"/>
      <c r="FYU70" s="173"/>
      <c r="FYV70" s="173"/>
      <c r="FYW70" s="173"/>
      <c r="FYX70" s="173"/>
      <c r="FYY70" s="173"/>
      <c r="FYZ70" s="173"/>
      <c r="FZA70" s="173"/>
      <c r="FZB70" s="173"/>
      <c r="FZC70" s="173"/>
      <c r="FZD70" s="173"/>
      <c r="FZE70" s="173"/>
      <c r="FZF70" s="173"/>
      <c r="FZG70" s="173"/>
      <c r="FZH70" s="173"/>
      <c r="FZI70" s="173"/>
      <c r="FZJ70" s="173"/>
      <c r="FZK70" s="173"/>
      <c r="FZL70" s="173"/>
      <c r="FZM70" s="173"/>
      <c r="FZN70" s="173"/>
      <c r="FZO70" s="173"/>
      <c r="FZP70" s="173"/>
      <c r="FZQ70" s="173"/>
      <c r="FZR70" s="173"/>
      <c r="FZS70" s="173"/>
      <c r="FZT70" s="173"/>
      <c r="FZU70" s="173"/>
      <c r="FZV70" s="173"/>
      <c r="FZW70" s="173"/>
      <c r="FZX70" s="173"/>
      <c r="FZY70" s="173"/>
      <c r="FZZ70" s="173"/>
      <c r="GAA70" s="173"/>
      <c r="GAB70" s="173"/>
      <c r="GAC70" s="173"/>
      <c r="GAD70" s="173"/>
      <c r="GAE70" s="173"/>
      <c r="GAF70" s="173"/>
      <c r="GAG70" s="173"/>
      <c r="GAH70" s="173"/>
      <c r="GAI70" s="173"/>
      <c r="GAJ70" s="173"/>
      <c r="GAK70" s="173"/>
      <c r="GAL70" s="173"/>
      <c r="GAM70" s="173"/>
      <c r="GAN70" s="173"/>
      <c r="GAO70" s="173"/>
      <c r="GAP70" s="173"/>
      <c r="GAQ70" s="173"/>
      <c r="GAR70" s="173"/>
      <c r="GAS70" s="173"/>
      <c r="GAT70" s="173"/>
      <c r="GAU70" s="173"/>
      <c r="GAV70" s="173"/>
      <c r="GAW70" s="173"/>
      <c r="GAX70" s="173"/>
      <c r="GAY70" s="173"/>
      <c r="GAZ70" s="173"/>
      <c r="GBA70" s="173"/>
      <c r="GBB70" s="173"/>
      <c r="GBC70" s="173"/>
      <c r="GBD70" s="173"/>
      <c r="GBE70" s="173"/>
      <c r="GBF70" s="173"/>
      <c r="GBG70" s="173"/>
      <c r="GBH70" s="173"/>
      <c r="GBI70" s="173"/>
      <c r="GBJ70" s="173"/>
      <c r="GBK70" s="173"/>
      <c r="GBL70" s="173"/>
      <c r="GBM70" s="173"/>
      <c r="GBN70" s="173"/>
      <c r="GBO70" s="173"/>
      <c r="GBP70" s="173"/>
      <c r="GBQ70" s="173"/>
      <c r="GBR70" s="173"/>
      <c r="GBS70" s="173"/>
      <c r="GBT70" s="173"/>
      <c r="GBU70" s="173"/>
      <c r="GBV70" s="173"/>
      <c r="GBW70" s="173"/>
      <c r="GBX70" s="173"/>
      <c r="GBY70" s="173"/>
      <c r="GBZ70" s="173"/>
      <c r="GCA70" s="173"/>
      <c r="GCB70" s="173"/>
      <c r="GCC70" s="173"/>
      <c r="GCD70" s="173"/>
      <c r="GCE70" s="173"/>
      <c r="GCF70" s="173"/>
      <c r="GCG70" s="173"/>
      <c r="GCH70" s="173"/>
      <c r="GCI70" s="173"/>
      <c r="GCJ70" s="173"/>
      <c r="GCK70" s="173"/>
      <c r="GCL70" s="173"/>
      <c r="GCM70" s="173"/>
      <c r="GCN70" s="173"/>
      <c r="GCO70" s="173"/>
      <c r="GCP70" s="173"/>
      <c r="GCQ70" s="173"/>
      <c r="GCR70" s="173"/>
      <c r="GCS70" s="173"/>
      <c r="GCT70" s="173"/>
      <c r="GCU70" s="173"/>
      <c r="GCV70" s="173"/>
      <c r="GCW70" s="173"/>
      <c r="GCX70" s="173"/>
      <c r="GCY70" s="173"/>
      <c r="GCZ70" s="173"/>
      <c r="GDA70" s="173"/>
      <c r="GDB70" s="173"/>
      <c r="GDC70" s="173"/>
      <c r="GDD70" s="173"/>
      <c r="GDE70" s="173"/>
      <c r="GDF70" s="173"/>
      <c r="GDG70" s="173"/>
      <c r="GDH70" s="173"/>
      <c r="GDI70" s="173"/>
      <c r="GDJ70" s="173"/>
      <c r="GDK70" s="173"/>
      <c r="GDL70" s="173"/>
      <c r="GDM70" s="173"/>
      <c r="GDN70" s="173"/>
      <c r="GDO70" s="173"/>
      <c r="GDP70" s="173"/>
      <c r="GDQ70" s="173"/>
      <c r="GDR70" s="173"/>
      <c r="GDS70" s="173"/>
      <c r="GDT70" s="173"/>
      <c r="GDU70" s="173"/>
      <c r="GDV70" s="173"/>
      <c r="GDW70" s="173"/>
      <c r="GDX70" s="173"/>
      <c r="GDY70" s="173"/>
      <c r="GDZ70" s="173"/>
      <c r="GEA70" s="173"/>
      <c r="GEB70" s="173"/>
      <c r="GEC70" s="173"/>
      <c r="GED70" s="173"/>
      <c r="GEE70" s="173"/>
      <c r="GEF70" s="173"/>
      <c r="GEG70" s="173"/>
      <c r="GEH70" s="173"/>
      <c r="GEI70" s="173"/>
      <c r="GEJ70" s="173"/>
      <c r="GEK70" s="173"/>
      <c r="GEL70" s="173"/>
      <c r="GEM70" s="173"/>
      <c r="GEN70" s="173"/>
      <c r="GEO70" s="173"/>
      <c r="GEP70" s="173"/>
      <c r="GEQ70" s="173"/>
      <c r="GER70" s="173"/>
      <c r="GES70" s="173"/>
      <c r="GET70" s="173"/>
      <c r="GEU70" s="173"/>
      <c r="GEV70" s="173"/>
      <c r="GEW70" s="173"/>
      <c r="GEX70" s="173"/>
      <c r="GEY70" s="173"/>
      <c r="GEZ70" s="173"/>
      <c r="GFA70" s="173"/>
      <c r="GFB70" s="173"/>
      <c r="GFC70" s="173"/>
      <c r="GFD70" s="173"/>
      <c r="GFE70" s="173"/>
      <c r="GFF70" s="173"/>
      <c r="GFG70" s="173"/>
      <c r="GFH70" s="173"/>
      <c r="GFI70" s="173"/>
      <c r="GFJ70" s="173"/>
      <c r="GFK70" s="173"/>
      <c r="GFL70" s="173"/>
      <c r="GFM70" s="173"/>
      <c r="GFN70" s="173"/>
      <c r="GFO70" s="173"/>
      <c r="GFP70" s="173"/>
      <c r="GFQ70" s="173"/>
      <c r="GFR70" s="173"/>
      <c r="GFS70" s="173"/>
      <c r="GFT70" s="173"/>
      <c r="GFU70" s="173"/>
      <c r="GFV70" s="173"/>
      <c r="GFW70" s="173"/>
      <c r="GFX70" s="173"/>
      <c r="GFY70" s="173"/>
      <c r="GFZ70" s="173"/>
      <c r="GGA70" s="173"/>
      <c r="GGB70" s="173"/>
      <c r="GGC70" s="173"/>
      <c r="GGD70" s="173"/>
      <c r="GGE70" s="173"/>
      <c r="GGF70" s="173"/>
      <c r="GGG70" s="173"/>
      <c r="GGH70" s="173"/>
      <c r="GGI70" s="173"/>
      <c r="GGJ70" s="173"/>
      <c r="GGK70" s="173"/>
      <c r="GGL70" s="173"/>
      <c r="GGM70" s="173"/>
      <c r="GGN70" s="173"/>
      <c r="GGO70" s="173"/>
      <c r="GGP70" s="173"/>
      <c r="GGQ70" s="173"/>
      <c r="GGR70" s="173"/>
      <c r="GGS70" s="173"/>
      <c r="GGT70" s="173"/>
      <c r="GGU70" s="173"/>
      <c r="GGV70" s="173"/>
      <c r="GGW70" s="173"/>
      <c r="GGX70" s="173"/>
      <c r="GGY70" s="173"/>
      <c r="GGZ70" s="173"/>
      <c r="GHA70" s="173"/>
      <c r="GHB70" s="173"/>
      <c r="GHC70" s="173"/>
      <c r="GHD70" s="173"/>
      <c r="GHE70" s="173"/>
      <c r="GHF70" s="173"/>
      <c r="GHG70" s="173"/>
      <c r="GHH70" s="173"/>
      <c r="GHI70" s="173"/>
      <c r="GHJ70" s="173"/>
      <c r="GHK70" s="173"/>
      <c r="GHL70" s="173"/>
      <c r="GHM70" s="173"/>
      <c r="GHN70" s="173"/>
      <c r="GHO70" s="173"/>
      <c r="GHP70" s="173"/>
      <c r="GHQ70" s="173"/>
      <c r="GHR70" s="173"/>
      <c r="GHS70" s="173"/>
      <c r="GHT70" s="173"/>
      <c r="GHU70" s="173"/>
      <c r="GHV70" s="173"/>
      <c r="GHW70" s="173"/>
      <c r="GHX70" s="173"/>
      <c r="GHY70" s="173"/>
      <c r="GHZ70" s="173"/>
      <c r="GIA70" s="173"/>
      <c r="GIB70" s="173"/>
      <c r="GIC70" s="173"/>
      <c r="GID70" s="173"/>
      <c r="GIE70" s="173"/>
      <c r="GIF70" s="173"/>
      <c r="GIG70" s="173"/>
      <c r="GIH70" s="173"/>
      <c r="GII70" s="173"/>
      <c r="GIJ70" s="173"/>
      <c r="GIK70" s="173"/>
      <c r="GIL70" s="173"/>
      <c r="GIM70" s="173"/>
      <c r="GIN70" s="173"/>
      <c r="GIO70" s="173"/>
      <c r="GIP70" s="173"/>
      <c r="GIQ70" s="173"/>
      <c r="GIR70" s="173"/>
      <c r="GIS70" s="173"/>
      <c r="GIT70" s="173"/>
      <c r="GIU70" s="173"/>
      <c r="GIV70" s="173"/>
      <c r="GIW70" s="173"/>
      <c r="GIX70" s="173"/>
      <c r="GIY70" s="173"/>
      <c r="GIZ70" s="173"/>
      <c r="GJA70" s="173"/>
      <c r="GJB70" s="173"/>
      <c r="GJC70" s="173"/>
      <c r="GJD70" s="173"/>
      <c r="GJE70" s="173"/>
      <c r="GJF70" s="173"/>
      <c r="GJG70" s="173"/>
      <c r="GJH70" s="173"/>
      <c r="GJI70" s="173"/>
      <c r="GJJ70" s="173"/>
      <c r="GJK70" s="173"/>
      <c r="GJL70" s="173"/>
      <c r="GJM70" s="173"/>
      <c r="GJN70" s="173"/>
      <c r="GJO70" s="173"/>
      <c r="GJP70" s="173"/>
      <c r="GJQ70" s="173"/>
      <c r="GJR70" s="173"/>
      <c r="GJS70" s="173"/>
      <c r="GJT70" s="173"/>
      <c r="GJU70" s="173"/>
      <c r="GJV70" s="173"/>
      <c r="GJW70" s="173"/>
      <c r="GJX70" s="173"/>
      <c r="GJY70" s="173"/>
      <c r="GJZ70" s="173"/>
      <c r="GKA70" s="173"/>
      <c r="GKB70" s="173"/>
      <c r="GKC70" s="173"/>
      <c r="GKD70" s="173"/>
      <c r="GKE70" s="173"/>
      <c r="GKF70" s="173"/>
      <c r="GKG70" s="173"/>
      <c r="GKH70" s="173"/>
      <c r="GKI70" s="173"/>
      <c r="GKJ70" s="173"/>
      <c r="GKK70" s="173"/>
      <c r="GKL70" s="173"/>
      <c r="GKM70" s="173"/>
      <c r="GKN70" s="173"/>
      <c r="GKO70" s="173"/>
      <c r="GKP70" s="173"/>
      <c r="GKQ70" s="173"/>
      <c r="GKR70" s="173"/>
      <c r="GKS70" s="173"/>
      <c r="GKT70" s="173"/>
      <c r="GKU70" s="173"/>
      <c r="GKV70" s="173"/>
      <c r="GKW70" s="173"/>
      <c r="GKX70" s="173"/>
      <c r="GKY70" s="173"/>
      <c r="GKZ70" s="173"/>
      <c r="GLA70" s="173"/>
      <c r="GLB70" s="173"/>
      <c r="GLC70" s="173"/>
      <c r="GLD70" s="173"/>
      <c r="GLE70" s="173"/>
      <c r="GLF70" s="173"/>
      <c r="GLG70" s="173"/>
      <c r="GLH70" s="173"/>
      <c r="GLI70" s="173"/>
      <c r="GLJ70" s="173"/>
      <c r="GLK70" s="173"/>
      <c r="GLL70" s="173"/>
      <c r="GLM70" s="173"/>
      <c r="GLN70" s="173"/>
      <c r="GLO70" s="173"/>
      <c r="GLP70" s="173"/>
      <c r="GLQ70" s="173"/>
      <c r="GLR70" s="173"/>
      <c r="GLS70" s="173"/>
      <c r="GLT70" s="173"/>
      <c r="GLU70" s="173"/>
      <c r="GLV70" s="173"/>
      <c r="GLW70" s="173"/>
      <c r="GLX70" s="173"/>
      <c r="GLY70" s="173"/>
      <c r="GLZ70" s="173"/>
      <c r="GMA70" s="173"/>
      <c r="GMB70" s="173"/>
      <c r="GMC70" s="173"/>
      <c r="GMD70" s="173"/>
      <c r="GME70" s="173"/>
      <c r="GMF70" s="173"/>
      <c r="GMG70" s="173"/>
      <c r="GMH70" s="173"/>
      <c r="GMI70" s="173"/>
      <c r="GMJ70" s="173"/>
      <c r="GMK70" s="173"/>
      <c r="GML70" s="173"/>
      <c r="GMM70" s="173"/>
      <c r="GMN70" s="173"/>
      <c r="GMO70" s="173"/>
      <c r="GMP70" s="173"/>
      <c r="GMQ70" s="173"/>
      <c r="GMR70" s="173"/>
      <c r="GMS70" s="173"/>
      <c r="GMT70" s="173"/>
      <c r="GMU70" s="173"/>
      <c r="GMV70" s="173"/>
      <c r="GMW70" s="173"/>
      <c r="GMX70" s="173"/>
      <c r="GMY70" s="173"/>
      <c r="GMZ70" s="173"/>
      <c r="GNA70" s="173"/>
      <c r="GNB70" s="173"/>
      <c r="GNC70" s="173"/>
      <c r="GND70" s="173"/>
      <c r="GNE70" s="173"/>
      <c r="GNF70" s="173"/>
      <c r="GNG70" s="173"/>
      <c r="GNH70" s="173"/>
      <c r="GNI70" s="173"/>
      <c r="GNJ70" s="173"/>
      <c r="GNK70" s="173"/>
      <c r="GNL70" s="173"/>
      <c r="GNM70" s="173"/>
      <c r="GNN70" s="173"/>
      <c r="GNO70" s="173"/>
      <c r="GNP70" s="173"/>
      <c r="GNQ70" s="173"/>
      <c r="GNR70" s="173"/>
      <c r="GNS70" s="173"/>
      <c r="GNT70" s="173"/>
      <c r="GNU70" s="173"/>
      <c r="GNV70" s="173"/>
      <c r="GNW70" s="173"/>
      <c r="GNX70" s="173"/>
      <c r="GNY70" s="173"/>
      <c r="GNZ70" s="173"/>
      <c r="GOA70" s="173"/>
      <c r="GOB70" s="173"/>
      <c r="GOC70" s="173"/>
      <c r="GOD70" s="173"/>
      <c r="GOE70" s="173"/>
      <c r="GOF70" s="173"/>
      <c r="GOG70" s="173"/>
      <c r="GOH70" s="173"/>
      <c r="GOI70" s="173"/>
      <c r="GOJ70" s="173"/>
      <c r="GOK70" s="173"/>
      <c r="GOL70" s="173"/>
      <c r="GOM70" s="173"/>
      <c r="GON70" s="173"/>
      <c r="GOO70" s="173"/>
      <c r="GOP70" s="173"/>
      <c r="GOQ70" s="173"/>
      <c r="GOR70" s="173"/>
      <c r="GOS70" s="173"/>
      <c r="GOT70" s="173"/>
      <c r="GOU70" s="173"/>
      <c r="GOV70" s="173"/>
      <c r="GOW70" s="173"/>
      <c r="GOX70" s="173"/>
      <c r="GOY70" s="173"/>
      <c r="GOZ70" s="173"/>
      <c r="GPA70" s="173"/>
      <c r="GPB70" s="173"/>
      <c r="GPC70" s="173"/>
      <c r="GPD70" s="173"/>
      <c r="GPE70" s="173"/>
      <c r="GPF70" s="173"/>
      <c r="GPG70" s="173"/>
      <c r="GPH70" s="173"/>
      <c r="GPI70" s="173"/>
      <c r="GPJ70" s="173"/>
      <c r="GPK70" s="173"/>
      <c r="GPL70" s="173"/>
      <c r="GPM70" s="173"/>
      <c r="GPN70" s="173"/>
      <c r="GPO70" s="173"/>
      <c r="GPP70" s="173"/>
      <c r="GPQ70" s="173"/>
      <c r="GPR70" s="173"/>
      <c r="GPS70" s="173"/>
      <c r="GPT70" s="173"/>
      <c r="GPU70" s="173"/>
      <c r="GPV70" s="173"/>
      <c r="GPW70" s="173"/>
      <c r="GPX70" s="173"/>
      <c r="GPY70" s="173"/>
      <c r="GPZ70" s="173"/>
      <c r="GQA70" s="173"/>
      <c r="GQB70" s="173"/>
      <c r="GQC70" s="173"/>
      <c r="GQD70" s="173"/>
      <c r="GQE70" s="173"/>
      <c r="GQF70" s="173"/>
      <c r="GQG70" s="173"/>
      <c r="GQH70" s="173"/>
      <c r="GQI70" s="173"/>
      <c r="GQJ70" s="173"/>
      <c r="GQK70" s="173"/>
      <c r="GQL70" s="173"/>
      <c r="GQM70" s="173"/>
      <c r="GQN70" s="173"/>
      <c r="GQO70" s="173"/>
      <c r="GQP70" s="173"/>
      <c r="GQQ70" s="173"/>
      <c r="GQR70" s="173"/>
      <c r="GQS70" s="173"/>
      <c r="GQT70" s="173"/>
      <c r="GQU70" s="173"/>
      <c r="GQV70" s="173"/>
      <c r="GQW70" s="173"/>
      <c r="GQX70" s="173"/>
      <c r="GQY70" s="173"/>
      <c r="GQZ70" s="173"/>
      <c r="GRA70" s="173"/>
      <c r="GRB70" s="173"/>
      <c r="GRC70" s="173"/>
      <c r="GRD70" s="173"/>
      <c r="GRE70" s="173"/>
      <c r="GRF70" s="173"/>
      <c r="GRG70" s="173"/>
      <c r="GRH70" s="173"/>
      <c r="GRI70" s="173"/>
      <c r="GRJ70" s="173"/>
      <c r="GRK70" s="173"/>
      <c r="GRL70" s="173"/>
      <c r="GRM70" s="173"/>
      <c r="GRN70" s="173"/>
      <c r="GRO70" s="173"/>
      <c r="GRP70" s="173"/>
      <c r="GRQ70" s="173"/>
      <c r="GRR70" s="173"/>
      <c r="GRS70" s="173"/>
      <c r="GRT70" s="173"/>
      <c r="GRU70" s="173"/>
      <c r="GRV70" s="173"/>
      <c r="GRW70" s="173"/>
      <c r="GRX70" s="173"/>
      <c r="GRY70" s="173"/>
      <c r="GRZ70" s="173"/>
      <c r="GSA70" s="173"/>
      <c r="GSB70" s="173"/>
      <c r="GSC70" s="173"/>
      <c r="GSD70" s="173"/>
      <c r="GSE70" s="173"/>
      <c r="GSF70" s="173"/>
      <c r="GSG70" s="173"/>
      <c r="GSH70" s="173"/>
      <c r="GSI70" s="173"/>
      <c r="GSJ70" s="173"/>
      <c r="GSK70" s="173"/>
      <c r="GSL70" s="173"/>
      <c r="GSM70" s="173"/>
      <c r="GSN70" s="173"/>
      <c r="GSO70" s="173"/>
      <c r="GSP70" s="173"/>
      <c r="GSQ70" s="173"/>
      <c r="GSR70" s="173"/>
      <c r="GSS70" s="173"/>
      <c r="GST70" s="173"/>
      <c r="GSU70" s="173"/>
      <c r="GSV70" s="173"/>
      <c r="GSW70" s="173"/>
      <c r="GSX70" s="173"/>
      <c r="GSY70" s="173"/>
      <c r="GSZ70" s="173"/>
      <c r="GTA70" s="173"/>
      <c r="GTB70" s="173"/>
      <c r="GTC70" s="173"/>
      <c r="GTD70" s="173"/>
      <c r="GTE70" s="173"/>
      <c r="GTF70" s="173"/>
      <c r="GTG70" s="173"/>
      <c r="GTH70" s="173"/>
      <c r="GTI70" s="173"/>
      <c r="GTJ70" s="173"/>
      <c r="GTK70" s="173"/>
      <c r="GTL70" s="173"/>
      <c r="GTM70" s="173"/>
      <c r="GTN70" s="173"/>
      <c r="GTO70" s="173"/>
      <c r="GTP70" s="173"/>
      <c r="GTQ70" s="173"/>
      <c r="GTR70" s="173"/>
      <c r="GTS70" s="173"/>
      <c r="GTT70" s="173"/>
      <c r="GTU70" s="173"/>
      <c r="GTV70" s="173"/>
      <c r="GTW70" s="173"/>
      <c r="GTX70" s="173"/>
      <c r="GTY70" s="173"/>
      <c r="GTZ70" s="173"/>
      <c r="GUA70" s="173"/>
      <c r="GUB70" s="173"/>
      <c r="GUC70" s="173"/>
      <c r="GUD70" s="173"/>
      <c r="GUE70" s="173"/>
      <c r="GUF70" s="173"/>
      <c r="GUG70" s="173"/>
      <c r="GUH70" s="173"/>
      <c r="GUI70" s="173"/>
      <c r="GUJ70" s="173"/>
      <c r="GUK70" s="173"/>
      <c r="GUL70" s="173"/>
      <c r="GUM70" s="173"/>
      <c r="GUN70" s="173"/>
      <c r="GUO70" s="173"/>
      <c r="GUP70" s="173"/>
      <c r="GUQ70" s="173"/>
      <c r="GUR70" s="173"/>
      <c r="GUS70" s="173"/>
      <c r="GUT70" s="173"/>
      <c r="GUU70" s="173"/>
      <c r="GUV70" s="173"/>
      <c r="GUW70" s="173"/>
      <c r="GUX70" s="173"/>
      <c r="GUY70" s="173"/>
      <c r="GUZ70" s="173"/>
      <c r="GVA70" s="173"/>
      <c r="GVB70" s="173"/>
      <c r="GVC70" s="173"/>
      <c r="GVD70" s="173"/>
      <c r="GVE70" s="173"/>
      <c r="GVF70" s="173"/>
      <c r="GVG70" s="173"/>
      <c r="GVH70" s="173"/>
      <c r="GVI70" s="173"/>
      <c r="GVJ70" s="173"/>
      <c r="GVK70" s="173"/>
      <c r="GVL70" s="173"/>
      <c r="GVM70" s="173"/>
      <c r="GVN70" s="173"/>
      <c r="GVO70" s="173"/>
      <c r="GVP70" s="173"/>
      <c r="GVQ70" s="173"/>
      <c r="GVR70" s="173"/>
      <c r="GVS70" s="173"/>
      <c r="GVT70" s="173"/>
      <c r="GVU70" s="173"/>
      <c r="GVV70" s="173"/>
      <c r="GVW70" s="173"/>
      <c r="GVX70" s="173"/>
      <c r="GVY70" s="173"/>
      <c r="GVZ70" s="173"/>
      <c r="GWA70" s="173"/>
      <c r="GWB70" s="173"/>
      <c r="GWC70" s="173"/>
      <c r="GWD70" s="173"/>
      <c r="GWE70" s="173"/>
      <c r="GWF70" s="173"/>
      <c r="GWG70" s="173"/>
      <c r="GWH70" s="173"/>
      <c r="GWI70" s="173"/>
      <c r="GWJ70" s="173"/>
      <c r="GWK70" s="173"/>
      <c r="GWL70" s="173"/>
      <c r="GWM70" s="173"/>
      <c r="GWN70" s="173"/>
      <c r="GWO70" s="173"/>
      <c r="GWP70" s="173"/>
      <c r="GWQ70" s="173"/>
      <c r="GWR70" s="173"/>
      <c r="GWS70" s="173"/>
      <c r="GWT70" s="173"/>
      <c r="GWU70" s="173"/>
      <c r="GWV70" s="173"/>
      <c r="GWW70" s="173"/>
      <c r="GWX70" s="173"/>
      <c r="GWY70" s="173"/>
      <c r="GWZ70" s="173"/>
      <c r="GXA70" s="173"/>
      <c r="GXB70" s="173"/>
      <c r="GXC70" s="173"/>
      <c r="GXD70" s="173"/>
      <c r="GXE70" s="173"/>
      <c r="GXF70" s="173"/>
      <c r="GXG70" s="173"/>
      <c r="GXH70" s="173"/>
      <c r="GXI70" s="173"/>
      <c r="GXJ70" s="173"/>
      <c r="GXK70" s="173"/>
      <c r="GXL70" s="173"/>
      <c r="GXM70" s="173"/>
      <c r="GXN70" s="173"/>
      <c r="GXO70" s="173"/>
      <c r="GXP70" s="173"/>
      <c r="GXQ70" s="173"/>
      <c r="GXR70" s="173"/>
      <c r="GXS70" s="173"/>
      <c r="GXT70" s="173"/>
      <c r="GXU70" s="173"/>
      <c r="GXV70" s="173"/>
      <c r="GXW70" s="173"/>
      <c r="GXX70" s="173"/>
      <c r="GXY70" s="173"/>
      <c r="GXZ70" s="173"/>
      <c r="GYA70" s="173"/>
      <c r="GYB70" s="173"/>
      <c r="GYC70" s="173"/>
      <c r="GYD70" s="173"/>
      <c r="GYE70" s="173"/>
      <c r="GYF70" s="173"/>
      <c r="GYG70" s="173"/>
      <c r="GYH70" s="173"/>
      <c r="GYI70" s="173"/>
      <c r="GYJ70" s="173"/>
      <c r="GYK70" s="173"/>
      <c r="GYL70" s="173"/>
      <c r="GYM70" s="173"/>
      <c r="GYN70" s="173"/>
      <c r="GYO70" s="173"/>
      <c r="GYP70" s="173"/>
      <c r="GYQ70" s="173"/>
      <c r="GYR70" s="173"/>
      <c r="GYS70" s="173"/>
      <c r="GYT70" s="173"/>
      <c r="GYU70" s="173"/>
      <c r="GYV70" s="173"/>
      <c r="GYW70" s="173"/>
      <c r="GYX70" s="173"/>
      <c r="GYY70" s="173"/>
      <c r="GYZ70" s="173"/>
      <c r="GZA70" s="173"/>
      <c r="GZB70" s="173"/>
      <c r="GZC70" s="173"/>
      <c r="GZD70" s="173"/>
      <c r="GZE70" s="173"/>
      <c r="GZF70" s="173"/>
      <c r="GZG70" s="173"/>
      <c r="GZH70" s="173"/>
      <c r="GZI70" s="173"/>
      <c r="GZJ70" s="173"/>
      <c r="GZK70" s="173"/>
      <c r="GZL70" s="173"/>
      <c r="GZM70" s="173"/>
      <c r="GZN70" s="173"/>
      <c r="GZO70" s="173"/>
      <c r="GZP70" s="173"/>
      <c r="GZQ70" s="173"/>
      <c r="GZR70" s="173"/>
      <c r="GZS70" s="173"/>
      <c r="GZT70" s="173"/>
      <c r="GZU70" s="173"/>
      <c r="GZV70" s="173"/>
      <c r="GZW70" s="173"/>
      <c r="GZX70" s="173"/>
      <c r="GZY70" s="173"/>
      <c r="GZZ70" s="173"/>
      <c r="HAA70" s="173"/>
      <c r="HAB70" s="173"/>
      <c r="HAC70" s="173"/>
      <c r="HAD70" s="173"/>
      <c r="HAE70" s="173"/>
      <c r="HAF70" s="173"/>
      <c r="HAG70" s="173"/>
      <c r="HAH70" s="173"/>
      <c r="HAI70" s="173"/>
      <c r="HAJ70" s="173"/>
      <c r="HAK70" s="173"/>
      <c r="HAL70" s="173"/>
      <c r="HAM70" s="173"/>
      <c r="HAN70" s="173"/>
      <c r="HAO70" s="173"/>
      <c r="HAP70" s="173"/>
      <c r="HAQ70" s="173"/>
      <c r="HAR70" s="173"/>
      <c r="HAS70" s="173"/>
      <c r="HAT70" s="173"/>
      <c r="HAU70" s="173"/>
      <c r="HAV70" s="173"/>
      <c r="HAW70" s="173"/>
      <c r="HAX70" s="173"/>
      <c r="HAY70" s="173"/>
      <c r="HAZ70" s="173"/>
      <c r="HBA70" s="173"/>
      <c r="HBB70" s="173"/>
      <c r="HBC70" s="173"/>
      <c r="HBD70" s="173"/>
      <c r="HBE70" s="173"/>
      <c r="HBF70" s="173"/>
      <c r="HBG70" s="173"/>
      <c r="HBH70" s="173"/>
      <c r="HBI70" s="173"/>
      <c r="HBJ70" s="173"/>
      <c r="HBK70" s="173"/>
      <c r="HBL70" s="173"/>
      <c r="HBM70" s="173"/>
      <c r="HBN70" s="173"/>
      <c r="HBO70" s="173"/>
      <c r="HBP70" s="173"/>
      <c r="HBQ70" s="173"/>
      <c r="HBR70" s="173"/>
      <c r="HBS70" s="173"/>
      <c r="HBT70" s="173"/>
      <c r="HBU70" s="173"/>
      <c r="HBV70" s="173"/>
      <c r="HBW70" s="173"/>
      <c r="HBX70" s="173"/>
      <c r="HBY70" s="173"/>
      <c r="HBZ70" s="173"/>
      <c r="HCA70" s="173"/>
      <c r="HCB70" s="173"/>
      <c r="HCC70" s="173"/>
      <c r="HCD70" s="173"/>
      <c r="HCE70" s="173"/>
      <c r="HCF70" s="173"/>
      <c r="HCG70" s="173"/>
      <c r="HCH70" s="173"/>
      <c r="HCI70" s="173"/>
      <c r="HCJ70" s="173"/>
      <c r="HCK70" s="173"/>
      <c r="HCL70" s="173"/>
      <c r="HCM70" s="173"/>
      <c r="HCN70" s="173"/>
      <c r="HCO70" s="173"/>
      <c r="HCP70" s="173"/>
      <c r="HCQ70" s="173"/>
      <c r="HCR70" s="173"/>
      <c r="HCS70" s="173"/>
      <c r="HCT70" s="173"/>
      <c r="HCU70" s="173"/>
      <c r="HCV70" s="173"/>
      <c r="HCW70" s="173"/>
      <c r="HCX70" s="173"/>
      <c r="HCY70" s="173"/>
      <c r="HCZ70" s="173"/>
      <c r="HDA70" s="173"/>
      <c r="HDB70" s="173"/>
      <c r="HDC70" s="173"/>
      <c r="HDD70" s="173"/>
      <c r="HDE70" s="173"/>
      <c r="HDF70" s="173"/>
      <c r="HDG70" s="173"/>
      <c r="HDH70" s="173"/>
      <c r="HDI70" s="173"/>
      <c r="HDJ70" s="173"/>
      <c r="HDK70" s="173"/>
      <c r="HDL70" s="173"/>
      <c r="HDM70" s="173"/>
      <c r="HDN70" s="173"/>
      <c r="HDO70" s="173"/>
      <c r="HDP70" s="173"/>
      <c r="HDQ70" s="173"/>
      <c r="HDR70" s="173"/>
      <c r="HDS70" s="173"/>
      <c r="HDT70" s="173"/>
      <c r="HDU70" s="173"/>
      <c r="HDV70" s="173"/>
      <c r="HDW70" s="173"/>
      <c r="HDX70" s="173"/>
      <c r="HDY70" s="173"/>
      <c r="HDZ70" s="173"/>
      <c r="HEA70" s="173"/>
      <c r="HEB70" s="173"/>
      <c r="HEC70" s="173"/>
      <c r="HED70" s="173"/>
      <c r="HEE70" s="173"/>
      <c r="HEF70" s="173"/>
      <c r="HEG70" s="173"/>
      <c r="HEH70" s="173"/>
      <c r="HEI70" s="173"/>
      <c r="HEJ70" s="173"/>
      <c r="HEK70" s="173"/>
      <c r="HEL70" s="173"/>
      <c r="HEM70" s="173"/>
      <c r="HEN70" s="173"/>
      <c r="HEO70" s="173"/>
      <c r="HEP70" s="173"/>
      <c r="HEQ70" s="173"/>
      <c r="HER70" s="173"/>
      <c r="HES70" s="173"/>
      <c r="HET70" s="173"/>
      <c r="HEU70" s="173"/>
      <c r="HEV70" s="173"/>
      <c r="HEW70" s="173"/>
      <c r="HEX70" s="173"/>
      <c r="HEY70" s="173"/>
      <c r="HEZ70" s="173"/>
      <c r="HFA70" s="173"/>
      <c r="HFB70" s="173"/>
      <c r="HFC70" s="173"/>
      <c r="HFD70" s="173"/>
      <c r="HFE70" s="173"/>
      <c r="HFF70" s="173"/>
      <c r="HFG70" s="173"/>
      <c r="HFH70" s="173"/>
      <c r="HFI70" s="173"/>
      <c r="HFJ70" s="173"/>
      <c r="HFK70" s="173"/>
      <c r="HFL70" s="173"/>
      <c r="HFM70" s="173"/>
      <c r="HFN70" s="173"/>
      <c r="HFO70" s="173"/>
      <c r="HFP70" s="173"/>
      <c r="HFQ70" s="173"/>
      <c r="HFR70" s="173"/>
      <c r="HFS70" s="173"/>
      <c r="HFT70" s="173"/>
      <c r="HFU70" s="173"/>
      <c r="HFV70" s="173"/>
      <c r="HFW70" s="173"/>
      <c r="HFX70" s="173"/>
      <c r="HFY70" s="173"/>
      <c r="HFZ70" s="173"/>
      <c r="HGA70" s="173"/>
      <c r="HGB70" s="173"/>
      <c r="HGC70" s="173"/>
      <c r="HGD70" s="173"/>
      <c r="HGE70" s="173"/>
      <c r="HGF70" s="173"/>
      <c r="HGG70" s="173"/>
      <c r="HGH70" s="173"/>
      <c r="HGI70" s="173"/>
      <c r="HGJ70" s="173"/>
      <c r="HGK70" s="173"/>
      <c r="HGL70" s="173"/>
      <c r="HGM70" s="173"/>
      <c r="HGN70" s="173"/>
      <c r="HGO70" s="173"/>
      <c r="HGP70" s="173"/>
      <c r="HGQ70" s="173"/>
      <c r="HGR70" s="173"/>
      <c r="HGS70" s="173"/>
      <c r="HGT70" s="173"/>
      <c r="HGU70" s="173"/>
      <c r="HGV70" s="173"/>
      <c r="HGW70" s="173"/>
      <c r="HGX70" s="173"/>
      <c r="HGY70" s="173"/>
      <c r="HGZ70" s="173"/>
      <c r="HHA70" s="173"/>
      <c r="HHB70" s="173"/>
      <c r="HHC70" s="173"/>
      <c r="HHD70" s="173"/>
      <c r="HHE70" s="173"/>
      <c r="HHF70" s="173"/>
      <c r="HHG70" s="173"/>
      <c r="HHH70" s="173"/>
      <c r="HHI70" s="173"/>
      <c r="HHJ70" s="173"/>
      <c r="HHK70" s="173"/>
      <c r="HHL70" s="173"/>
      <c r="HHM70" s="173"/>
      <c r="HHN70" s="173"/>
      <c r="HHO70" s="173"/>
      <c r="HHP70" s="173"/>
      <c r="HHQ70" s="173"/>
      <c r="HHR70" s="173"/>
      <c r="HHS70" s="173"/>
      <c r="HHT70" s="173"/>
      <c r="HHU70" s="173"/>
      <c r="HHV70" s="173"/>
      <c r="HHW70" s="173"/>
      <c r="HHX70" s="173"/>
      <c r="HHY70" s="173"/>
      <c r="HHZ70" s="173"/>
      <c r="HIA70" s="173"/>
      <c r="HIB70" s="173"/>
      <c r="HIC70" s="173"/>
      <c r="HID70" s="173"/>
      <c r="HIE70" s="173"/>
      <c r="HIF70" s="173"/>
      <c r="HIG70" s="173"/>
      <c r="HIH70" s="173"/>
      <c r="HII70" s="173"/>
      <c r="HIJ70" s="173"/>
      <c r="HIK70" s="173"/>
      <c r="HIL70" s="173"/>
      <c r="HIM70" s="173"/>
      <c r="HIN70" s="173"/>
      <c r="HIO70" s="173"/>
      <c r="HIP70" s="173"/>
      <c r="HIQ70" s="173"/>
      <c r="HIR70" s="173"/>
      <c r="HIS70" s="173"/>
      <c r="HIT70" s="173"/>
      <c r="HIU70" s="173"/>
      <c r="HIV70" s="173"/>
      <c r="HIW70" s="173"/>
      <c r="HIX70" s="173"/>
      <c r="HIY70" s="173"/>
      <c r="HIZ70" s="173"/>
      <c r="HJA70" s="173"/>
      <c r="HJB70" s="173"/>
      <c r="HJC70" s="173"/>
      <c r="HJD70" s="173"/>
      <c r="HJE70" s="173"/>
      <c r="HJF70" s="173"/>
      <c r="HJG70" s="173"/>
      <c r="HJH70" s="173"/>
      <c r="HJI70" s="173"/>
      <c r="HJJ70" s="173"/>
      <c r="HJK70" s="173"/>
      <c r="HJL70" s="173"/>
      <c r="HJM70" s="173"/>
      <c r="HJN70" s="173"/>
      <c r="HJO70" s="173"/>
      <c r="HJP70" s="173"/>
      <c r="HJQ70" s="173"/>
      <c r="HJR70" s="173"/>
      <c r="HJS70" s="173"/>
      <c r="HJT70" s="173"/>
      <c r="HJU70" s="173"/>
      <c r="HJV70" s="173"/>
      <c r="HJW70" s="173"/>
      <c r="HJX70" s="173"/>
      <c r="HJY70" s="173"/>
      <c r="HJZ70" s="173"/>
      <c r="HKA70" s="173"/>
      <c r="HKB70" s="173"/>
      <c r="HKC70" s="173"/>
      <c r="HKD70" s="173"/>
      <c r="HKE70" s="173"/>
      <c r="HKF70" s="173"/>
      <c r="HKG70" s="173"/>
      <c r="HKH70" s="173"/>
      <c r="HKI70" s="173"/>
      <c r="HKJ70" s="173"/>
      <c r="HKK70" s="173"/>
      <c r="HKL70" s="173"/>
      <c r="HKM70" s="173"/>
      <c r="HKN70" s="173"/>
      <c r="HKO70" s="173"/>
      <c r="HKP70" s="173"/>
      <c r="HKQ70" s="173"/>
      <c r="HKR70" s="173"/>
      <c r="HKS70" s="173"/>
      <c r="HKT70" s="173"/>
      <c r="HKU70" s="173"/>
      <c r="HKV70" s="173"/>
      <c r="HKW70" s="173"/>
      <c r="HKX70" s="173"/>
      <c r="HKY70" s="173"/>
      <c r="HKZ70" s="173"/>
      <c r="HLA70" s="173"/>
      <c r="HLB70" s="173"/>
      <c r="HLC70" s="173"/>
      <c r="HLD70" s="173"/>
      <c r="HLE70" s="173"/>
      <c r="HLF70" s="173"/>
      <c r="HLG70" s="173"/>
      <c r="HLH70" s="173"/>
      <c r="HLI70" s="173"/>
      <c r="HLJ70" s="173"/>
      <c r="HLK70" s="173"/>
      <c r="HLL70" s="173"/>
      <c r="HLM70" s="173"/>
      <c r="HLN70" s="173"/>
      <c r="HLO70" s="173"/>
      <c r="HLP70" s="173"/>
      <c r="HLQ70" s="173"/>
      <c r="HLR70" s="173"/>
      <c r="HLS70" s="173"/>
      <c r="HLT70" s="173"/>
      <c r="HLU70" s="173"/>
      <c r="HLV70" s="173"/>
      <c r="HLW70" s="173"/>
      <c r="HLX70" s="173"/>
      <c r="HLY70" s="173"/>
      <c r="HLZ70" s="173"/>
      <c r="HMA70" s="173"/>
      <c r="HMB70" s="173"/>
      <c r="HMC70" s="173"/>
      <c r="HMD70" s="173"/>
      <c r="HME70" s="173"/>
      <c r="HMF70" s="173"/>
      <c r="HMG70" s="173"/>
      <c r="HMH70" s="173"/>
      <c r="HMI70" s="173"/>
      <c r="HMJ70" s="173"/>
      <c r="HMK70" s="173"/>
      <c r="HML70" s="173"/>
      <c r="HMM70" s="173"/>
      <c r="HMN70" s="173"/>
      <c r="HMO70" s="173"/>
      <c r="HMP70" s="173"/>
      <c r="HMQ70" s="173"/>
      <c r="HMR70" s="173"/>
      <c r="HMS70" s="173"/>
      <c r="HMT70" s="173"/>
      <c r="HMU70" s="173"/>
      <c r="HMV70" s="173"/>
      <c r="HMW70" s="173"/>
      <c r="HMX70" s="173"/>
      <c r="HMY70" s="173"/>
      <c r="HMZ70" s="173"/>
      <c r="HNA70" s="173"/>
      <c r="HNB70" s="173"/>
      <c r="HNC70" s="173"/>
      <c r="HND70" s="173"/>
      <c r="HNE70" s="173"/>
      <c r="HNF70" s="173"/>
      <c r="HNG70" s="173"/>
      <c r="HNH70" s="173"/>
      <c r="HNI70" s="173"/>
      <c r="HNJ70" s="173"/>
      <c r="HNK70" s="173"/>
      <c r="HNL70" s="173"/>
      <c r="HNM70" s="173"/>
      <c r="HNN70" s="173"/>
      <c r="HNO70" s="173"/>
      <c r="HNP70" s="173"/>
      <c r="HNQ70" s="173"/>
      <c r="HNR70" s="173"/>
      <c r="HNS70" s="173"/>
      <c r="HNT70" s="173"/>
      <c r="HNU70" s="173"/>
      <c r="HNV70" s="173"/>
      <c r="HNW70" s="173"/>
      <c r="HNX70" s="173"/>
      <c r="HNY70" s="173"/>
      <c r="HNZ70" s="173"/>
      <c r="HOA70" s="173"/>
      <c r="HOB70" s="173"/>
      <c r="HOC70" s="173"/>
      <c r="HOD70" s="173"/>
      <c r="HOE70" s="173"/>
      <c r="HOF70" s="173"/>
      <c r="HOG70" s="173"/>
      <c r="HOH70" s="173"/>
      <c r="HOI70" s="173"/>
      <c r="HOJ70" s="173"/>
      <c r="HOK70" s="173"/>
      <c r="HOL70" s="173"/>
      <c r="HOM70" s="173"/>
      <c r="HON70" s="173"/>
      <c r="HOO70" s="173"/>
      <c r="HOP70" s="173"/>
      <c r="HOQ70" s="173"/>
      <c r="HOR70" s="173"/>
      <c r="HOS70" s="173"/>
      <c r="HOT70" s="173"/>
      <c r="HOU70" s="173"/>
      <c r="HOV70" s="173"/>
      <c r="HOW70" s="173"/>
      <c r="HOX70" s="173"/>
      <c r="HOY70" s="173"/>
      <c r="HOZ70" s="173"/>
      <c r="HPA70" s="173"/>
      <c r="HPB70" s="173"/>
      <c r="HPC70" s="173"/>
      <c r="HPD70" s="173"/>
      <c r="HPE70" s="173"/>
      <c r="HPF70" s="173"/>
      <c r="HPG70" s="173"/>
      <c r="HPH70" s="173"/>
      <c r="HPI70" s="173"/>
      <c r="HPJ70" s="173"/>
      <c r="HPK70" s="173"/>
      <c r="HPL70" s="173"/>
      <c r="HPM70" s="173"/>
      <c r="HPN70" s="173"/>
      <c r="HPO70" s="173"/>
      <c r="HPP70" s="173"/>
      <c r="HPQ70" s="173"/>
      <c r="HPR70" s="173"/>
      <c r="HPS70" s="173"/>
      <c r="HPT70" s="173"/>
      <c r="HPU70" s="173"/>
      <c r="HPV70" s="173"/>
      <c r="HPW70" s="173"/>
      <c r="HPX70" s="173"/>
      <c r="HPY70" s="173"/>
      <c r="HPZ70" s="173"/>
      <c r="HQA70" s="173"/>
      <c r="HQB70" s="173"/>
      <c r="HQC70" s="173"/>
      <c r="HQD70" s="173"/>
      <c r="HQE70" s="173"/>
      <c r="HQF70" s="173"/>
      <c r="HQG70" s="173"/>
      <c r="HQH70" s="173"/>
      <c r="HQI70" s="173"/>
      <c r="HQJ70" s="173"/>
      <c r="HQK70" s="173"/>
      <c r="HQL70" s="173"/>
      <c r="HQM70" s="173"/>
      <c r="HQN70" s="173"/>
      <c r="HQO70" s="173"/>
      <c r="HQP70" s="173"/>
      <c r="HQQ70" s="173"/>
      <c r="HQR70" s="173"/>
      <c r="HQS70" s="173"/>
      <c r="HQT70" s="173"/>
      <c r="HQU70" s="173"/>
      <c r="HQV70" s="173"/>
      <c r="HQW70" s="173"/>
      <c r="HQX70" s="173"/>
      <c r="HQY70" s="173"/>
      <c r="HQZ70" s="173"/>
      <c r="HRA70" s="173"/>
      <c r="HRB70" s="173"/>
      <c r="HRC70" s="173"/>
      <c r="HRD70" s="173"/>
      <c r="HRE70" s="173"/>
      <c r="HRF70" s="173"/>
      <c r="HRG70" s="173"/>
      <c r="HRH70" s="173"/>
      <c r="HRI70" s="173"/>
      <c r="HRJ70" s="173"/>
      <c r="HRK70" s="173"/>
      <c r="HRL70" s="173"/>
      <c r="HRM70" s="173"/>
      <c r="HRN70" s="173"/>
      <c r="HRO70" s="173"/>
      <c r="HRP70" s="173"/>
      <c r="HRQ70" s="173"/>
      <c r="HRR70" s="173"/>
      <c r="HRS70" s="173"/>
      <c r="HRT70" s="173"/>
      <c r="HRU70" s="173"/>
      <c r="HRV70" s="173"/>
      <c r="HRW70" s="173"/>
      <c r="HRX70" s="173"/>
      <c r="HRY70" s="173"/>
      <c r="HRZ70" s="173"/>
      <c r="HSA70" s="173"/>
      <c r="HSB70" s="173"/>
      <c r="HSC70" s="173"/>
      <c r="HSD70" s="173"/>
      <c r="HSE70" s="173"/>
      <c r="HSF70" s="173"/>
      <c r="HSG70" s="173"/>
      <c r="HSH70" s="173"/>
      <c r="HSI70" s="173"/>
      <c r="HSJ70" s="173"/>
      <c r="HSK70" s="173"/>
      <c r="HSL70" s="173"/>
      <c r="HSM70" s="173"/>
      <c r="HSN70" s="173"/>
      <c r="HSO70" s="173"/>
      <c r="HSP70" s="173"/>
      <c r="HSQ70" s="173"/>
      <c r="HSR70" s="173"/>
      <c r="HSS70" s="173"/>
      <c r="HST70" s="173"/>
      <c r="HSU70" s="173"/>
      <c r="HSV70" s="173"/>
      <c r="HSW70" s="173"/>
      <c r="HSX70" s="173"/>
      <c r="HSY70" s="173"/>
      <c r="HSZ70" s="173"/>
      <c r="HTA70" s="173"/>
      <c r="HTB70" s="173"/>
      <c r="HTC70" s="173"/>
      <c r="HTD70" s="173"/>
      <c r="HTE70" s="173"/>
      <c r="HTF70" s="173"/>
      <c r="HTG70" s="173"/>
      <c r="HTH70" s="173"/>
      <c r="HTI70" s="173"/>
      <c r="HTJ70" s="173"/>
      <c r="HTK70" s="173"/>
      <c r="HTL70" s="173"/>
      <c r="HTM70" s="173"/>
      <c r="HTN70" s="173"/>
      <c r="HTO70" s="173"/>
      <c r="HTP70" s="173"/>
      <c r="HTQ70" s="173"/>
      <c r="HTR70" s="173"/>
      <c r="HTS70" s="173"/>
      <c r="HTT70" s="173"/>
      <c r="HTU70" s="173"/>
      <c r="HTV70" s="173"/>
      <c r="HTW70" s="173"/>
      <c r="HTX70" s="173"/>
      <c r="HTY70" s="173"/>
      <c r="HTZ70" s="173"/>
      <c r="HUA70" s="173"/>
      <c r="HUB70" s="173"/>
      <c r="HUC70" s="173"/>
      <c r="HUD70" s="173"/>
      <c r="HUE70" s="173"/>
      <c r="HUF70" s="173"/>
      <c r="HUG70" s="173"/>
      <c r="HUH70" s="173"/>
      <c r="HUI70" s="173"/>
      <c r="HUJ70" s="173"/>
      <c r="HUK70" s="173"/>
      <c r="HUL70" s="173"/>
      <c r="HUM70" s="173"/>
      <c r="HUN70" s="173"/>
      <c r="HUO70" s="173"/>
      <c r="HUP70" s="173"/>
      <c r="HUQ70" s="173"/>
      <c r="HUR70" s="173"/>
      <c r="HUS70" s="173"/>
      <c r="HUT70" s="173"/>
      <c r="HUU70" s="173"/>
      <c r="HUV70" s="173"/>
      <c r="HUW70" s="173"/>
      <c r="HUX70" s="173"/>
      <c r="HUY70" s="173"/>
      <c r="HUZ70" s="173"/>
      <c r="HVA70" s="173"/>
      <c r="HVB70" s="173"/>
      <c r="HVC70" s="173"/>
      <c r="HVD70" s="173"/>
      <c r="HVE70" s="173"/>
      <c r="HVF70" s="173"/>
      <c r="HVG70" s="173"/>
      <c r="HVH70" s="173"/>
      <c r="HVI70" s="173"/>
      <c r="HVJ70" s="173"/>
      <c r="HVK70" s="173"/>
      <c r="HVL70" s="173"/>
      <c r="HVM70" s="173"/>
      <c r="HVN70" s="173"/>
      <c r="HVO70" s="173"/>
      <c r="HVP70" s="173"/>
      <c r="HVQ70" s="173"/>
      <c r="HVR70" s="173"/>
      <c r="HVS70" s="173"/>
      <c r="HVT70" s="173"/>
      <c r="HVU70" s="173"/>
      <c r="HVV70" s="173"/>
      <c r="HVW70" s="173"/>
      <c r="HVX70" s="173"/>
      <c r="HVY70" s="173"/>
      <c r="HVZ70" s="173"/>
      <c r="HWA70" s="173"/>
      <c r="HWB70" s="173"/>
      <c r="HWC70" s="173"/>
      <c r="HWD70" s="173"/>
      <c r="HWE70" s="173"/>
      <c r="HWF70" s="173"/>
      <c r="HWG70" s="173"/>
      <c r="HWH70" s="173"/>
      <c r="HWI70" s="173"/>
      <c r="HWJ70" s="173"/>
      <c r="HWK70" s="173"/>
      <c r="HWL70" s="173"/>
      <c r="HWM70" s="173"/>
      <c r="HWN70" s="173"/>
      <c r="HWO70" s="173"/>
      <c r="HWP70" s="173"/>
      <c r="HWQ70" s="173"/>
      <c r="HWR70" s="173"/>
      <c r="HWS70" s="173"/>
      <c r="HWT70" s="173"/>
      <c r="HWU70" s="173"/>
      <c r="HWV70" s="173"/>
      <c r="HWW70" s="173"/>
      <c r="HWX70" s="173"/>
      <c r="HWY70" s="173"/>
      <c r="HWZ70" s="173"/>
      <c r="HXA70" s="173"/>
      <c r="HXB70" s="173"/>
      <c r="HXC70" s="173"/>
      <c r="HXD70" s="173"/>
      <c r="HXE70" s="173"/>
      <c r="HXF70" s="173"/>
      <c r="HXG70" s="173"/>
      <c r="HXH70" s="173"/>
      <c r="HXI70" s="173"/>
      <c r="HXJ70" s="173"/>
      <c r="HXK70" s="173"/>
      <c r="HXL70" s="173"/>
      <c r="HXM70" s="173"/>
      <c r="HXN70" s="173"/>
      <c r="HXO70" s="173"/>
      <c r="HXP70" s="173"/>
      <c r="HXQ70" s="173"/>
      <c r="HXR70" s="173"/>
      <c r="HXS70" s="173"/>
      <c r="HXT70" s="173"/>
      <c r="HXU70" s="173"/>
      <c r="HXV70" s="173"/>
      <c r="HXW70" s="173"/>
      <c r="HXX70" s="173"/>
      <c r="HXY70" s="173"/>
      <c r="HXZ70" s="173"/>
      <c r="HYA70" s="173"/>
      <c r="HYB70" s="173"/>
      <c r="HYC70" s="173"/>
      <c r="HYD70" s="173"/>
      <c r="HYE70" s="173"/>
      <c r="HYF70" s="173"/>
      <c r="HYG70" s="173"/>
      <c r="HYH70" s="173"/>
      <c r="HYI70" s="173"/>
      <c r="HYJ70" s="173"/>
      <c r="HYK70" s="173"/>
      <c r="HYL70" s="173"/>
      <c r="HYM70" s="173"/>
      <c r="HYN70" s="173"/>
      <c r="HYO70" s="173"/>
      <c r="HYP70" s="173"/>
      <c r="HYQ70" s="173"/>
      <c r="HYR70" s="173"/>
      <c r="HYS70" s="173"/>
      <c r="HYT70" s="173"/>
      <c r="HYU70" s="173"/>
      <c r="HYV70" s="173"/>
      <c r="HYW70" s="173"/>
      <c r="HYX70" s="173"/>
      <c r="HYY70" s="173"/>
      <c r="HYZ70" s="173"/>
      <c r="HZA70" s="173"/>
      <c r="HZB70" s="173"/>
      <c r="HZC70" s="173"/>
      <c r="HZD70" s="173"/>
      <c r="HZE70" s="173"/>
      <c r="HZF70" s="173"/>
      <c r="HZG70" s="173"/>
      <c r="HZH70" s="173"/>
      <c r="HZI70" s="173"/>
      <c r="HZJ70" s="173"/>
      <c r="HZK70" s="173"/>
      <c r="HZL70" s="173"/>
      <c r="HZM70" s="173"/>
      <c r="HZN70" s="173"/>
      <c r="HZO70" s="173"/>
      <c r="HZP70" s="173"/>
      <c r="HZQ70" s="173"/>
      <c r="HZR70" s="173"/>
      <c r="HZS70" s="173"/>
      <c r="HZT70" s="173"/>
      <c r="HZU70" s="173"/>
      <c r="HZV70" s="173"/>
      <c r="HZW70" s="173"/>
      <c r="HZX70" s="173"/>
      <c r="HZY70" s="173"/>
      <c r="HZZ70" s="173"/>
      <c r="IAA70" s="173"/>
      <c r="IAB70" s="173"/>
      <c r="IAC70" s="173"/>
      <c r="IAD70" s="173"/>
      <c r="IAE70" s="173"/>
      <c r="IAF70" s="173"/>
      <c r="IAG70" s="173"/>
      <c r="IAH70" s="173"/>
      <c r="IAI70" s="173"/>
      <c r="IAJ70" s="173"/>
      <c r="IAK70" s="173"/>
      <c r="IAL70" s="173"/>
      <c r="IAM70" s="173"/>
      <c r="IAN70" s="173"/>
      <c r="IAO70" s="173"/>
      <c r="IAP70" s="173"/>
      <c r="IAQ70" s="173"/>
      <c r="IAR70" s="173"/>
      <c r="IAS70" s="173"/>
      <c r="IAT70" s="173"/>
      <c r="IAU70" s="173"/>
      <c r="IAV70" s="173"/>
      <c r="IAW70" s="173"/>
      <c r="IAX70" s="173"/>
      <c r="IAY70" s="173"/>
      <c r="IAZ70" s="173"/>
      <c r="IBA70" s="173"/>
      <c r="IBB70" s="173"/>
      <c r="IBC70" s="173"/>
      <c r="IBD70" s="173"/>
      <c r="IBE70" s="173"/>
      <c r="IBF70" s="173"/>
      <c r="IBG70" s="173"/>
      <c r="IBH70" s="173"/>
      <c r="IBI70" s="173"/>
      <c r="IBJ70" s="173"/>
      <c r="IBK70" s="173"/>
      <c r="IBL70" s="173"/>
      <c r="IBM70" s="173"/>
      <c r="IBN70" s="173"/>
      <c r="IBO70" s="173"/>
      <c r="IBP70" s="173"/>
      <c r="IBQ70" s="173"/>
      <c r="IBR70" s="173"/>
      <c r="IBS70" s="173"/>
      <c r="IBT70" s="173"/>
      <c r="IBU70" s="173"/>
      <c r="IBV70" s="173"/>
      <c r="IBW70" s="173"/>
      <c r="IBX70" s="173"/>
      <c r="IBY70" s="173"/>
      <c r="IBZ70" s="173"/>
      <c r="ICA70" s="173"/>
      <c r="ICB70" s="173"/>
      <c r="ICC70" s="173"/>
      <c r="ICD70" s="173"/>
      <c r="ICE70" s="173"/>
      <c r="ICF70" s="173"/>
      <c r="ICG70" s="173"/>
      <c r="ICH70" s="173"/>
      <c r="ICI70" s="173"/>
      <c r="ICJ70" s="173"/>
      <c r="ICK70" s="173"/>
      <c r="ICL70" s="173"/>
      <c r="ICM70" s="173"/>
      <c r="ICN70" s="173"/>
      <c r="ICO70" s="173"/>
      <c r="ICP70" s="173"/>
      <c r="ICQ70" s="173"/>
      <c r="ICR70" s="173"/>
      <c r="ICS70" s="173"/>
      <c r="ICT70" s="173"/>
      <c r="ICU70" s="173"/>
      <c r="ICV70" s="173"/>
      <c r="ICW70" s="173"/>
      <c r="ICX70" s="173"/>
      <c r="ICY70" s="173"/>
      <c r="ICZ70" s="173"/>
      <c r="IDA70" s="173"/>
      <c r="IDB70" s="173"/>
      <c r="IDC70" s="173"/>
      <c r="IDD70" s="173"/>
      <c r="IDE70" s="173"/>
      <c r="IDF70" s="173"/>
      <c r="IDG70" s="173"/>
      <c r="IDH70" s="173"/>
      <c r="IDI70" s="173"/>
      <c r="IDJ70" s="173"/>
      <c r="IDK70" s="173"/>
      <c r="IDL70" s="173"/>
      <c r="IDM70" s="173"/>
      <c r="IDN70" s="173"/>
      <c r="IDO70" s="173"/>
      <c r="IDP70" s="173"/>
      <c r="IDQ70" s="173"/>
      <c r="IDR70" s="173"/>
      <c r="IDS70" s="173"/>
      <c r="IDT70" s="173"/>
      <c r="IDU70" s="173"/>
      <c r="IDV70" s="173"/>
      <c r="IDW70" s="173"/>
      <c r="IDX70" s="173"/>
      <c r="IDY70" s="173"/>
      <c r="IDZ70" s="173"/>
      <c r="IEA70" s="173"/>
      <c r="IEB70" s="173"/>
      <c r="IEC70" s="173"/>
      <c r="IED70" s="173"/>
      <c r="IEE70" s="173"/>
      <c r="IEF70" s="173"/>
      <c r="IEG70" s="173"/>
      <c r="IEH70" s="173"/>
      <c r="IEI70" s="173"/>
      <c r="IEJ70" s="173"/>
      <c r="IEK70" s="173"/>
      <c r="IEL70" s="173"/>
      <c r="IEM70" s="173"/>
      <c r="IEN70" s="173"/>
      <c r="IEO70" s="173"/>
      <c r="IEP70" s="173"/>
      <c r="IEQ70" s="173"/>
      <c r="IER70" s="173"/>
      <c r="IES70" s="173"/>
      <c r="IET70" s="173"/>
      <c r="IEU70" s="173"/>
      <c r="IEV70" s="173"/>
      <c r="IEW70" s="173"/>
      <c r="IEX70" s="173"/>
      <c r="IEY70" s="173"/>
      <c r="IEZ70" s="173"/>
      <c r="IFA70" s="173"/>
      <c r="IFB70" s="173"/>
      <c r="IFC70" s="173"/>
      <c r="IFD70" s="173"/>
      <c r="IFE70" s="173"/>
      <c r="IFF70" s="173"/>
      <c r="IFG70" s="173"/>
      <c r="IFH70" s="173"/>
      <c r="IFI70" s="173"/>
      <c r="IFJ70" s="173"/>
      <c r="IFK70" s="173"/>
      <c r="IFL70" s="173"/>
      <c r="IFM70" s="173"/>
      <c r="IFN70" s="173"/>
      <c r="IFO70" s="173"/>
      <c r="IFP70" s="173"/>
      <c r="IFQ70" s="173"/>
      <c r="IFR70" s="173"/>
      <c r="IFS70" s="173"/>
      <c r="IFT70" s="173"/>
      <c r="IFU70" s="173"/>
      <c r="IFV70" s="173"/>
      <c r="IFW70" s="173"/>
      <c r="IFX70" s="173"/>
      <c r="IFY70" s="173"/>
      <c r="IFZ70" s="173"/>
      <c r="IGA70" s="173"/>
      <c r="IGB70" s="173"/>
      <c r="IGC70" s="173"/>
      <c r="IGD70" s="173"/>
      <c r="IGE70" s="173"/>
      <c r="IGF70" s="173"/>
      <c r="IGG70" s="173"/>
      <c r="IGH70" s="173"/>
      <c r="IGI70" s="173"/>
      <c r="IGJ70" s="173"/>
      <c r="IGK70" s="173"/>
      <c r="IGL70" s="173"/>
      <c r="IGM70" s="173"/>
      <c r="IGN70" s="173"/>
      <c r="IGO70" s="173"/>
      <c r="IGP70" s="173"/>
      <c r="IGQ70" s="173"/>
      <c r="IGR70" s="173"/>
      <c r="IGS70" s="173"/>
      <c r="IGT70" s="173"/>
      <c r="IGU70" s="173"/>
      <c r="IGV70" s="173"/>
      <c r="IGW70" s="173"/>
      <c r="IGX70" s="173"/>
      <c r="IGY70" s="173"/>
      <c r="IGZ70" s="173"/>
      <c r="IHA70" s="173"/>
      <c r="IHB70" s="173"/>
      <c r="IHC70" s="173"/>
      <c r="IHD70" s="173"/>
      <c r="IHE70" s="173"/>
      <c r="IHF70" s="173"/>
      <c r="IHG70" s="173"/>
      <c r="IHH70" s="173"/>
      <c r="IHI70" s="173"/>
      <c r="IHJ70" s="173"/>
      <c r="IHK70" s="173"/>
      <c r="IHL70" s="173"/>
      <c r="IHM70" s="173"/>
      <c r="IHN70" s="173"/>
      <c r="IHO70" s="173"/>
      <c r="IHP70" s="173"/>
      <c r="IHQ70" s="173"/>
      <c r="IHR70" s="173"/>
      <c r="IHS70" s="173"/>
      <c r="IHT70" s="173"/>
      <c r="IHU70" s="173"/>
      <c r="IHV70" s="173"/>
      <c r="IHW70" s="173"/>
      <c r="IHX70" s="173"/>
      <c r="IHY70" s="173"/>
      <c r="IHZ70" s="173"/>
      <c r="IIA70" s="173"/>
      <c r="IIB70" s="173"/>
      <c r="IIC70" s="173"/>
      <c r="IID70" s="173"/>
      <c r="IIE70" s="173"/>
      <c r="IIF70" s="173"/>
      <c r="IIG70" s="173"/>
      <c r="IIH70" s="173"/>
      <c r="III70" s="173"/>
      <c r="IIJ70" s="173"/>
      <c r="IIK70" s="173"/>
      <c r="IIL70" s="173"/>
      <c r="IIM70" s="173"/>
      <c r="IIN70" s="173"/>
      <c r="IIO70" s="173"/>
      <c r="IIP70" s="173"/>
      <c r="IIQ70" s="173"/>
      <c r="IIR70" s="173"/>
      <c r="IIS70" s="173"/>
      <c r="IIT70" s="173"/>
      <c r="IIU70" s="173"/>
      <c r="IIV70" s="173"/>
      <c r="IIW70" s="173"/>
      <c r="IIX70" s="173"/>
      <c r="IIY70" s="173"/>
      <c r="IIZ70" s="173"/>
      <c r="IJA70" s="173"/>
      <c r="IJB70" s="173"/>
      <c r="IJC70" s="173"/>
      <c r="IJD70" s="173"/>
      <c r="IJE70" s="173"/>
      <c r="IJF70" s="173"/>
      <c r="IJG70" s="173"/>
      <c r="IJH70" s="173"/>
      <c r="IJI70" s="173"/>
      <c r="IJJ70" s="173"/>
      <c r="IJK70" s="173"/>
      <c r="IJL70" s="173"/>
      <c r="IJM70" s="173"/>
      <c r="IJN70" s="173"/>
      <c r="IJO70" s="173"/>
      <c r="IJP70" s="173"/>
      <c r="IJQ70" s="173"/>
      <c r="IJR70" s="173"/>
      <c r="IJS70" s="173"/>
      <c r="IJT70" s="173"/>
      <c r="IJU70" s="173"/>
      <c r="IJV70" s="173"/>
      <c r="IJW70" s="173"/>
      <c r="IJX70" s="173"/>
      <c r="IJY70" s="173"/>
      <c r="IJZ70" s="173"/>
      <c r="IKA70" s="173"/>
      <c r="IKB70" s="173"/>
      <c r="IKC70" s="173"/>
      <c r="IKD70" s="173"/>
      <c r="IKE70" s="173"/>
      <c r="IKF70" s="173"/>
      <c r="IKG70" s="173"/>
      <c r="IKH70" s="173"/>
      <c r="IKI70" s="173"/>
      <c r="IKJ70" s="173"/>
      <c r="IKK70" s="173"/>
      <c r="IKL70" s="173"/>
      <c r="IKM70" s="173"/>
      <c r="IKN70" s="173"/>
      <c r="IKO70" s="173"/>
      <c r="IKP70" s="173"/>
      <c r="IKQ70" s="173"/>
      <c r="IKR70" s="173"/>
      <c r="IKS70" s="173"/>
      <c r="IKT70" s="173"/>
      <c r="IKU70" s="173"/>
      <c r="IKV70" s="173"/>
      <c r="IKW70" s="173"/>
      <c r="IKX70" s="173"/>
      <c r="IKY70" s="173"/>
      <c r="IKZ70" s="173"/>
      <c r="ILA70" s="173"/>
      <c r="ILB70" s="173"/>
      <c r="ILC70" s="173"/>
      <c r="ILD70" s="173"/>
      <c r="ILE70" s="173"/>
      <c r="ILF70" s="173"/>
      <c r="ILG70" s="173"/>
      <c r="ILH70" s="173"/>
      <c r="ILI70" s="173"/>
      <c r="ILJ70" s="173"/>
      <c r="ILK70" s="173"/>
      <c r="ILL70" s="173"/>
      <c r="ILM70" s="173"/>
      <c r="ILN70" s="173"/>
      <c r="ILO70" s="173"/>
      <c r="ILP70" s="173"/>
      <c r="ILQ70" s="173"/>
      <c r="ILR70" s="173"/>
      <c r="ILS70" s="173"/>
      <c r="ILT70" s="173"/>
      <c r="ILU70" s="173"/>
      <c r="ILV70" s="173"/>
      <c r="ILW70" s="173"/>
      <c r="ILX70" s="173"/>
      <c r="ILY70" s="173"/>
      <c r="ILZ70" s="173"/>
      <c r="IMA70" s="173"/>
      <c r="IMB70" s="173"/>
      <c r="IMC70" s="173"/>
      <c r="IMD70" s="173"/>
      <c r="IME70" s="173"/>
      <c r="IMF70" s="173"/>
      <c r="IMG70" s="173"/>
      <c r="IMH70" s="173"/>
      <c r="IMI70" s="173"/>
      <c r="IMJ70" s="173"/>
      <c r="IMK70" s="173"/>
      <c r="IML70" s="173"/>
      <c r="IMM70" s="173"/>
      <c r="IMN70" s="173"/>
      <c r="IMO70" s="173"/>
      <c r="IMP70" s="173"/>
      <c r="IMQ70" s="173"/>
      <c r="IMR70" s="173"/>
      <c r="IMS70" s="173"/>
      <c r="IMT70" s="173"/>
      <c r="IMU70" s="173"/>
      <c r="IMV70" s="173"/>
      <c r="IMW70" s="173"/>
      <c r="IMX70" s="173"/>
      <c r="IMY70" s="173"/>
      <c r="IMZ70" s="173"/>
      <c r="INA70" s="173"/>
      <c r="INB70" s="173"/>
      <c r="INC70" s="173"/>
      <c r="IND70" s="173"/>
      <c r="INE70" s="173"/>
      <c r="INF70" s="173"/>
      <c r="ING70" s="173"/>
      <c r="INH70" s="173"/>
      <c r="INI70" s="173"/>
      <c r="INJ70" s="173"/>
      <c r="INK70" s="173"/>
      <c r="INL70" s="173"/>
      <c r="INM70" s="173"/>
      <c r="INN70" s="173"/>
      <c r="INO70" s="173"/>
      <c r="INP70" s="173"/>
      <c r="INQ70" s="173"/>
      <c r="INR70" s="173"/>
      <c r="INS70" s="173"/>
      <c r="INT70" s="173"/>
      <c r="INU70" s="173"/>
      <c r="INV70" s="173"/>
      <c r="INW70" s="173"/>
      <c r="INX70" s="173"/>
      <c r="INY70" s="173"/>
      <c r="INZ70" s="173"/>
      <c r="IOA70" s="173"/>
      <c r="IOB70" s="173"/>
      <c r="IOC70" s="173"/>
      <c r="IOD70" s="173"/>
      <c r="IOE70" s="173"/>
      <c r="IOF70" s="173"/>
      <c r="IOG70" s="173"/>
      <c r="IOH70" s="173"/>
      <c r="IOI70" s="173"/>
      <c r="IOJ70" s="173"/>
      <c r="IOK70" s="173"/>
      <c r="IOL70" s="173"/>
      <c r="IOM70" s="173"/>
      <c r="ION70" s="173"/>
      <c r="IOO70" s="173"/>
      <c r="IOP70" s="173"/>
      <c r="IOQ70" s="173"/>
      <c r="IOR70" s="173"/>
      <c r="IOS70" s="173"/>
      <c r="IOT70" s="173"/>
      <c r="IOU70" s="173"/>
      <c r="IOV70" s="173"/>
      <c r="IOW70" s="173"/>
      <c r="IOX70" s="173"/>
      <c r="IOY70" s="173"/>
      <c r="IOZ70" s="173"/>
      <c r="IPA70" s="173"/>
      <c r="IPB70" s="173"/>
      <c r="IPC70" s="173"/>
      <c r="IPD70" s="173"/>
      <c r="IPE70" s="173"/>
      <c r="IPF70" s="173"/>
      <c r="IPG70" s="173"/>
      <c r="IPH70" s="173"/>
      <c r="IPI70" s="173"/>
      <c r="IPJ70" s="173"/>
      <c r="IPK70" s="173"/>
      <c r="IPL70" s="173"/>
      <c r="IPM70" s="173"/>
      <c r="IPN70" s="173"/>
      <c r="IPO70" s="173"/>
      <c r="IPP70" s="173"/>
      <c r="IPQ70" s="173"/>
      <c r="IPR70" s="173"/>
      <c r="IPS70" s="173"/>
      <c r="IPT70" s="173"/>
      <c r="IPU70" s="173"/>
      <c r="IPV70" s="173"/>
      <c r="IPW70" s="173"/>
      <c r="IPX70" s="173"/>
      <c r="IPY70" s="173"/>
      <c r="IPZ70" s="173"/>
      <c r="IQA70" s="173"/>
      <c r="IQB70" s="173"/>
      <c r="IQC70" s="173"/>
      <c r="IQD70" s="173"/>
      <c r="IQE70" s="173"/>
      <c r="IQF70" s="173"/>
      <c r="IQG70" s="173"/>
      <c r="IQH70" s="173"/>
      <c r="IQI70" s="173"/>
      <c r="IQJ70" s="173"/>
      <c r="IQK70" s="173"/>
      <c r="IQL70" s="173"/>
      <c r="IQM70" s="173"/>
      <c r="IQN70" s="173"/>
      <c r="IQO70" s="173"/>
      <c r="IQP70" s="173"/>
      <c r="IQQ70" s="173"/>
      <c r="IQR70" s="173"/>
      <c r="IQS70" s="173"/>
      <c r="IQT70" s="173"/>
      <c r="IQU70" s="173"/>
      <c r="IQV70" s="173"/>
      <c r="IQW70" s="173"/>
      <c r="IQX70" s="173"/>
      <c r="IQY70" s="173"/>
      <c r="IQZ70" s="173"/>
      <c r="IRA70" s="173"/>
      <c r="IRB70" s="173"/>
      <c r="IRC70" s="173"/>
      <c r="IRD70" s="173"/>
      <c r="IRE70" s="173"/>
      <c r="IRF70" s="173"/>
      <c r="IRG70" s="173"/>
      <c r="IRH70" s="173"/>
      <c r="IRI70" s="173"/>
      <c r="IRJ70" s="173"/>
      <c r="IRK70" s="173"/>
      <c r="IRL70" s="173"/>
      <c r="IRM70" s="173"/>
      <c r="IRN70" s="173"/>
      <c r="IRO70" s="173"/>
      <c r="IRP70" s="173"/>
      <c r="IRQ70" s="173"/>
      <c r="IRR70" s="173"/>
      <c r="IRS70" s="173"/>
      <c r="IRT70" s="173"/>
      <c r="IRU70" s="173"/>
      <c r="IRV70" s="173"/>
      <c r="IRW70" s="173"/>
      <c r="IRX70" s="173"/>
      <c r="IRY70" s="173"/>
      <c r="IRZ70" s="173"/>
      <c r="ISA70" s="173"/>
      <c r="ISB70" s="173"/>
      <c r="ISC70" s="173"/>
      <c r="ISD70" s="173"/>
      <c r="ISE70" s="173"/>
      <c r="ISF70" s="173"/>
      <c r="ISG70" s="173"/>
      <c r="ISH70" s="173"/>
      <c r="ISI70" s="173"/>
      <c r="ISJ70" s="173"/>
      <c r="ISK70" s="173"/>
      <c r="ISL70" s="173"/>
      <c r="ISM70" s="173"/>
      <c r="ISN70" s="173"/>
      <c r="ISO70" s="173"/>
      <c r="ISP70" s="173"/>
      <c r="ISQ70" s="173"/>
      <c r="ISR70" s="173"/>
      <c r="ISS70" s="173"/>
      <c r="IST70" s="173"/>
      <c r="ISU70" s="173"/>
      <c r="ISV70" s="173"/>
      <c r="ISW70" s="173"/>
      <c r="ISX70" s="173"/>
      <c r="ISY70" s="173"/>
      <c r="ISZ70" s="173"/>
      <c r="ITA70" s="173"/>
      <c r="ITB70" s="173"/>
      <c r="ITC70" s="173"/>
      <c r="ITD70" s="173"/>
      <c r="ITE70" s="173"/>
      <c r="ITF70" s="173"/>
      <c r="ITG70" s="173"/>
      <c r="ITH70" s="173"/>
      <c r="ITI70" s="173"/>
      <c r="ITJ70" s="173"/>
      <c r="ITK70" s="173"/>
      <c r="ITL70" s="173"/>
      <c r="ITM70" s="173"/>
      <c r="ITN70" s="173"/>
      <c r="ITO70" s="173"/>
      <c r="ITP70" s="173"/>
      <c r="ITQ70" s="173"/>
      <c r="ITR70" s="173"/>
      <c r="ITS70" s="173"/>
      <c r="ITT70" s="173"/>
      <c r="ITU70" s="173"/>
      <c r="ITV70" s="173"/>
      <c r="ITW70" s="173"/>
      <c r="ITX70" s="173"/>
      <c r="ITY70" s="173"/>
      <c r="ITZ70" s="173"/>
      <c r="IUA70" s="173"/>
      <c r="IUB70" s="173"/>
      <c r="IUC70" s="173"/>
      <c r="IUD70" s="173"/>
      <c r="IUE70" s="173"/>
      <c r="IUF70" s="173"/>
      <c r="IUG70" s="173"/>
      <c r="IUH70" s="173"/>
      <c r="IUI70" s="173"/>
      <c r="IUJ70" s="173"/>
      <c r="IUK70" s="173"/>
      <c r="IUL70" s="173"/>
      <c r="IUM70" s="173"/>
      <c r="IUN70" s="173"/>
      <c r="IUO70" s="173"/>
      <c r="IUP70" s="173"/>
      <c r="IUQ70" s="173"/>
      <c r="IUR70" s="173"/>
      <c r="IUS70" s="173"/>
      <c r="IUT70" s="173"/>
      <c r="IUU70" s="173"/>
      <c r="IUV70" s="173"/>
      <c r="IUW70" s="173"/>
      <c r="IUX70" s="173"/>
      <c r="IUY70" s="173"/>
      <c r="IUZ70" s="173"/>
      <c r="IVA70" s="173"/>
      <c r="IVB70" s="173"/>
      <c r="IVC70" s="173"/>
      <c r="IVD70" s="173"/>
      <c r="IVE70" s="173"/>
      <c r="IVF70" s="173"/>
      <c r="IVG70" s="173"/>
      <c r="IVH70" s="173"/>
      <c r="IVI70" s="173"/>
      <c r="IVJ70" s="173"/>
      <c r="IVK70" s="173"/>
      <c r="IVL70" s="173"/>
      <c r="IVM70" s="173"/>
      <c r="IVN70" s="173"/>
      <c r="IVO70" s="173"/>
      <c r="IVP70" s="173"/>
      <c r="IVQ70" s="173"/>
      <c r="IVR70" s="173"/>
      <c r="IVS70" s="173"/>
      <c r="IVT70" s="173"/>
      <c r="IVU70" s="173"/>
      <c r="IVV70" s="173"/>
      <c r="IVW70" s="173"/>
      <c r="IVX70" s="173"/>
      <c r="IVY70" s="173"/>
      <c r="IVZ70" s="173"/>
      <c r="IWA70" s="173"/>
      <c r="IWB70" s="173"/>
      <c r="IWC70" s="173"/>
      <c r="IWD70" s="173"/>
      <c r="IWE70" s="173"/>
      <c r="IWF70" s="173"/>
      <c r="IWG70" s="173"/>
      <c r="IWH70" s="173"/>
      <c r="IWI70" s="173"/>
      <c r="IWJ70" s="173"/>
      <c r="IWK70" s="173"/>
      <c r="IWL70" s="173"/>
      <c r="IWM70" s="173"/>
      <c r="IWN70" s="173"/>
      <c r="IWO70" s="173"/>
      <c r="IWP70" s="173"/>
      <c r="IWQ70" s="173"/>
      <c r="IWR70" s="173"/>
      <c r="IWS70" s="173"/>
      <c r="IWT70" s="173"/>
      <c r="IWU70" s="173"/>
      <c r="IWV70" s="173"/>
      <c r="IWW70" s="173"/>
      <c r="IWX70" s="173"/>
      <c r="IWY70" s="173"/>
      <c r="IWZ70" s="173"/>
      <c r="IXA70" s="173"/>
      <c r="IXB70" s="173"/>
      <c r="IXC70" s="173"/>
      <c r="IXD70" s="173"/>
      <c r="IXE70" s="173"/>
      <c r="IXF70" s="173"/>
      <c r="IXG70" s="173"/>
      <c r="IXH70" s="173"/>
      <c r="IXI70" s="173"/>
      <c r="IXJ70" s="173"/>
      <c r="IXK70" s="173"/>
      <c r="IXL70" s="173"/>
      <c r="IXM70" s="173"/>
      <c r="IXN70" s="173"/>
      <c r="IXO70" s="173"/>
      <c r="IXP70" s="173"/>
      <c r="IXQ70" s="173"/>
      <c r="IXR70" s="173"/>
      <c r="IXS70" s="173"/>
      <c r="IXT70" s="173"/>
      <c r="IXU70" s="173"/>
      <c r="IXV70" s="173"/>
      <c r="IXW70" s="173"/>
      <c r="IXX70" s="173"/>
      <c r="IXY70" s="173"/>
      <c r="IXZ70" s="173"/>
      <c r="IYA70" s="173"/>
      <c r="IYB70" s="173"/>
      <c r="IYC70" s="173"/>
      <c r="IYD70" s="173"/>
      <c r="IYE70" s="173"/>
      <c r="IYF70" s="173"/>
      <c r="IYG70" s="173"/>
      <c r="IYH70" s="173"/>
      <c r="IYI70" s="173"/>
      <c r="IYJ70" s="173"/>
      <c r="IYK70" s="173"/>
      <c r="IYL70" s="173"/>
      <c r="IYM70" s="173"/>
      <c r="IYN70" s="173"/>
      <c r="IYO70" s="173"/>
      <c r="IYP70" s="173"/>
      <c r="IYQ70" s="173"/>
      <c r="IYR70" s="173"/>
      <c r="IYS70" s="173"/>
      <c r="IYT70" s="173"/>
      <c r="IYU70" s="173"/>
      <c r="IYV70" s="173"/>
      <c r="IYW70" s="173"/>
      <c r="IYX70" s="173"/>
      <c r="IYY70" s="173"/>
      <c r="IYZ70" s="173"/>
      <c r="IZA70" s="173"/>
      <c r="IZB70" s="173"/>
      <c r="IZC70" s="173"/>
      <c r="IZD70" s="173"/>
      <c r="IZE70" s="173"/>
      <c r="IZF70" s="173"/>
      <c r="IZG70" s="173"/>
      <c r="IZH70" s="173"/>
      <c r="IZI70" s="173"/>
      <c r="IZJ70" s="173"/>
      <c r="IZK70" s="173"/>
      <c r="IZL70" s="173"/>
      <c r="IZM70" s="173"/>
      <c r="IZN70" s="173"/>
      <c r="IZO70" s="173"/>
      <c r="IZP70" s="173"/>
      <c r="IZQ70" s="173"/>
      <c r="IZR70" s="173"/>
      <c r="IZS70" s="173"/>
      <c r="IZT70" s="173"/>
      <c r="IZU70" s="173"/>
      <c r="IZV70" s="173"/>
      <c r="IZW70" s="173"/>
      <c r="IZX70" s="173"/>
      <c r="IZY70" s="173"/>
      <c r="IZZ70" s="173"/>
      <c r="JAA70" s="173"/>
      <c r="JAB70" s="173"/>
      <c r="JAC70" s="173"/>
      <c r="JAD70" s="173"/>
      <c r="JAE70" s="173"/>
      <c r="JAF70" s="173"/>
      <c r="JAG70" s="173"/>
      <c r="JAH70" s="173"/>
      <c r="JAI70" s="173"/>
      <c r="JAJ70" s="173"/>
      <c r="JAK70" s="173"/>
      <c r="JAL70" s="173"/>
      <c r="JAM70" s="173"/>
      <c r="JAN70" s="173"/>
      <c r="JAO70" s="173"/>
      <c r="JAP70" s="173"/>
      <c r="JAQ70" s="173"/>
      <c r="JAR70" s="173"/>
      <c r="JAS70" s="173"/>
      <c r="JAT70" s="173"/>
      <c r="JAU70" s="173"/>
      <c r="JAV70" s="173"/>
      <c r="JAW70" s="173"/>
      <c r="JAX70" s="173"/>
      <c r="JAY70" s="173"/>
      <c r="JAZ70" s="173"/>
      <c r="JBA70" s="173"/>
      <c r="JBB70" s="173"/>
      <c r="JBC70" s="173"/>
      <c r="JBD70" s="173"/>
      <c r="JBE70" s="173"/>
      <c r="JBF70" s="173"/>
      <c r="JBG70" s="173"/>
      <c r="JBH70" s="173"/>
      <c r="JBI70" s="173"/>
      <c r="JBJ70" s="173"/>
      <c r="JBK70" s="173"/>
      <c r="JBL70" s="173"/>
      <c r="JBM70" s="173"/>
      <c r="JBN70" s="173"/>
      <c r="JBO70" s="173"/>
      <c r="JBP70" s="173"/>
      <c r="JBQ70" s="173"/>
      <c r="JBR70" s="173"/>
      <c r="JBS70" s="173"/>
      <c r="JBT70" s="173"/>
      <c r="JBU70" s="173"/>
      <c r="JBV70" s="173"/>
      <c r="JBW70" s="173"/>
      <c r="JBX70" s="173"/>
      <c r="JBY70" s="173"/>
      <c r="JBZ70" s="173"/>
      <c r="JCA70" s="173"/>
      <c r="JCB70" s="173"/>
      <c r="JCC70" s="173"/>
      <c r="JCD70" s="173"/>
      <c r="JCE70" s="173"/>
      <c r="JCF70" s="173"/>
      <c r="JCG70" s="173"/>
      <c r="JCH70" s="173"/>
      <c r="JCI70" s="173"/>
      <c r="JCJ70" s="173"/>
      <c r="JCK70" s="173"/>
      <c r="JCL70" s="173"/>
      <c r="JCM70" s="173"/>
      <c r="JCN70" s="173"/>
      <c r="JCO70" s="173"/>
      <c r="JCP70" s="173"/>
      <c r="JCQ70" s="173"/>
      <c r="JCR70" s="173"/>
      <c r="JCS70" s="173"/>
      <c r="JCT70" s="173"/>
      <c r="JCU70" s="173"/>
      <c r="JCV70" s="173"/>
      <c r="JCW70" s="173"/>
      <c r="JCX70" s="173"/>
      <c r="JCY70" s="173"/>
      <c r="JCZ70" s="173"/>
      <c r="JDA70" s="173"/>
      <c r="JDB70" s="173"/>
      <c r="JDC70" s="173"/>
      <c r="JDD70" s="173"/>
      <c r="JDE70" s="173"/>
      <c r="JDF70" s="173"/>
      <c r="JDG70" s="173"/>
      <c r="JDH70" s="173"/>
      <c r="JDI70" s="173"/>
      <c r="JDJ70" s="173"/>
      <c r="JDK70" s="173"/>
      <c r="JDL70" s="173"/>
      <c r="JDM70" s="173"/>
      <c r="JDN70" s="173"/>
      <c r="JDO70" s="173"/>
      <c r="JDP70" s="173"/>
      <c r="JDQ70" s="173"/>
      <c r="JDR70" s="173"/>
      <c r="JDS70" s="173"/>
      <c r="JDT70" s="173"/>
      <c r="JDU70" s="173"/>
      <c r="JDV70" s="173"/>
      <c r="JDW70" s="173"/>
      <c r="JDX70" s="173"/>
      <c r="JDY70" s="173"/>
      <c r="JDZ70" s="173"/>
      <c r="JEA70" s="173"/>
      <c r="JEB70" s="173"/>
      <c r="JEC70" s="173"/>
      <c r="JED70" s="173"/>
      <c r="JEE70" s="173"/>
      <c r="JEF70" s="173"/>
      <c r="JEG70" s="173"/>
      <c r="JEH70" s="173"/>
      <c r="JEI70" s="173"/>
      <c r="JEJ70" s="173"/>
      <c r="JEK70" s="173"/>
      <c r="JEL70" s="173"/>
      <c r="JEM70" s="173"/>
      <c r="JEN70" s="173"/>
      <c r="JEO70" s="173"/>
      <c r="JEP70" s="173"/>
      <c r="JEQ70" s="173"/>
      <c r="JER70" s="173"/>
      <c r="JES70" s="173"/>
      <c r="JET70" s="173"/>
      <c r="JEU70" s="173"/>
      <c r="JEV70" s="173"/>
      <c r="JEW70" s="173"/>
      <c r="JEX70" s="173"/>
      <c r="JEY70" s="173"/>
      <c r="JEZ70" s="173"/>
      <c r="JFA70" s="173"/>
      <c r="JFB70" s="173"/>
      <c r="JFC70" s="173"/>
      <c r="JFD70" s="173"/>
      <c r="JFE70" s="173"/>
      <c r="JFF70" s="173"/>
      <c r="JFG70" s="173"/>
      <c r="JFH70" s="173"/>
      <c r="JFI70" s="173"/>
      <c r="JFJ70" s="173"/>
      <c r="JFK70" s="173"/>
      <c r="JFL70" s="173"/>
      <c r="JFM70" s="173"/>
      <c r="JFN70" s="173"/>
      <c r="JFO70" s="173"/>
      <c r="JFP70" s="173"/>
      <c r="JFQ70" s="173"/>
      <c r="JFR70" s="173"/>
      <c r="JFS70" s="173"/>
      <c r="JFT70" s="173"/>
      <c r="JFU70" s="173"/>
      <c r="JFV70" s="173"/>
      <c r="JFW70" s="173"/>
      <c r="JFX70" s="173"/>
      <c r="JFY70" s="173"/>
      <c r="JFZ70" s="173"/>
      <c r="JGA70" s="173"/>
      <c r="JGB70" s="173"/>
      <c r="JGC70" s="173"/>
      <c r="JGD70" s="173"/>
      <c r="JGE70" s="173"/>
      <c r="JGF70" s="173"/>
      <c r="JGG70" s="173"/>
      <c r="JGH70" s="173"/>
      <c r="JGI70" s="173"/>
      <c r="JGJ70" s="173"/>
      <c r="JGK70" s="173"/>
      <c r="JGL70" s="173"/>
      <c r="JGM70" s="173"/>
      <c r="JGN70" s="173"/>
      <c r="JGO70" s="173"/>
      <c r="JGP70" s="173"/>
      <c r="JGQ70" s="173"/>
      <c r="JGR70" s="173"/>
      <c r="JGS70" s="173"/>
      <c r="JGT70" s="173"/>
      <c r="JGU70" s="173"/>
      <c r="JGV70" s="173"/>
      <c r="JGW70" s="173"/>
      <c r="JGX70" s="173"/>
      <c r="JGY70" s="173"/>
      <c r="JGZ70" s="173"/>
      <c r="JHA70" s="173"/>
      <c r="JHB70" s="173"/>
      <c r="JHC70" s="173"/>
      <c r="JHD70" s="173"/>
      <c r="JHE70" s="173"/>
      <c r="JHF70" s="173"/>
      <c r="JHG70" s="173"/>
      <c r="JHH70" s="173"/>
      <c r="JHI70" s="173"/>
      <c r="JHJ70" s="173"/>
      <c r="JHK70" s="173"/>
      <c r="JHL70" s="173"/>
      <c r="JHM70" s="173"/>
      <c r="JHN70" s="173"/>
      <c r="JHO70" s="173"/>
      <c r="JHP70" s="173"/>
      <c r="JHQ70" s="173"/>
      <c r="JHR70" s="173"/>
      <c r="JHS70" s="173"/>
      <c r="JHT70" s="173"/>
      <c r="JHU70" s="173"/>
      <c r="JHV70" s="173"/>
      <c r="JHW70" s="173"/>
      <c r="JHX70" s="173"/>
      <c r="JHY70" s="173"/>
      <c r="JHZ70" s="173"/>
      <c r="JIA70" s="173"/>
      <c r="JIB70" s="173"/>
      <c r="JIC70" s="173"/>
      <c r="JID70" s="173"/>
      <c r="JIE70" s="173"/>
      <c r="JIF70" s="173"/>
      <c r="JIG70" s="173"/>
      <c r="JIH70" s="173"/>
      <c r="JII70" s="173"/>
      <c r="JIJ70" s="173"/>
      <c r="JIK70" s="173"/>
      <c r="JIL70" s="173"/>
      <c r="JIM70" s="173"/>
      <c r="JIN70" s="173"/>
      <c r="JIO70" s="173"/>
      <c r="JIP70" s="173"/>
      <c r="JIQ70" s="173"/>
      <c r="JIR70" s="173"/>
      <c r="JIS70" s="173"/>
      <c r="JIT70" s="173"/>
      <c r="JIU70" s="173"/>
      <c r="JIV70" s="173"/>
      <c r="JIW70" s="173"/>
      <c r="JIX70" s="173"/>
      <c r="JIY70" s="173"/>
      <c r="JIZ70" s="173"/>
      <c r="JJA70" s="173"/>
      <c r="JJB70" s="173"/>
      <c r="JJC70" s="173"/>
      <c r="JJD70" s="173"/>
      <c r="JJE70" s="173"/>
      <c r="JJF70" s="173"/>
      <c r="JJG70" s="173"/>
      <c r="JJH70" s="173"/>
      <c r="JJI70" s="173"/>
      <c r="JJJ70" s="173"/>
      <c r="JJK70" s="173"/>
      <c r="JJL70" s="173"/>
      <c r="JJM70" s="173"/>
      <c r="JJN70" s="173"/>
      <c r="JJO70" s="173"/>
      <c r="JJP70" s="173"/>
      <c r="JJQ70" s="173"/>
      <c r="JJR70" s="173"/>
      <c r="JJS70" s="173"/>
      <c r="JJT70" s="173"/>
      <c r="JJU70" s="173"/>
      <c r="JJV70" s="173"/>
      <c r="JJW70" s="173"/>
      <c r="JJX70" s="173"/>
      <c r="JJY70" s="173"/>
      <c r="JJZ70" s="173"/>
      <c r="JKA70" s="173"/>
      <c r="JKB70" s="173"/>
      <c r="JKC70" s="173"/>
      <c r="JKD70" s="173"/>
      <c r="JKE70" s="173"/>
      <c r="JKF70" s="173"/>
      <c r="JKG70" s="173"/>
      <c r="JKH70" s="173"/>
      <c r="JKI70" s="173"/>
      <c r="JKJ70" s="173"/>
      <c r="JKK70" s="173"/>
      <c r="JKL70" s="173"/>
      <c r="JKM70" s="173"/>
      <c r="JKN70" s="173"/>
      <c r="JKO70" s="173"/>
      <c r="JKP70" s="173"/>
      <c r="JKQ70" s="173"/>
      <c r="JKR70" s="173"/>
      <c r="JKS70" s="173"/>
      <c r="JKT70" s="173"/>
      <c r="JKU70" s="173"/>
      <c r="JKV70" s="173"/>
      <c r="JKW70" s="173"/>
      <c r="JKX70" s="173"/>
      <c r="JKY70" s="173"/>
      <c r="JKZ70" s="173"/>
      <c r="JLA70" s="173"/>
      <c r="JLB70" s="173"/>
      <c r="JLC70" s="173"/>
      <c r="JLD70" s="173"/>
      <c r="JLE70" s="173"/>
      <c r="JLF70" s="173"/>
      <c r="JLG70" s="173"/>
      <c r="JLH70" s="173"/>
      <c r="JLI70" s="173"/>
      <c r="JLJ70" s="173"/>
      <c r="JLK70" s="173"/>
      <c r="JLL70" s="173"/>
      <c r="JLM70" s="173"/>
      <c r="JLN70" s="173"/>
      <c r="JLO70" s="173"/>
      <c r="JLP70" s="173"/>
      <c r="JLQ70" s="173"/>
      <c r="JLR70" s="173"/>
      <c r="JLS70" s="173"/>
      <c r="JLT70" s="173"/>
      <c r="JLU70" s="173"/>
      <c r="JLV70" s="173"/>
      <c r="JLW70" s="173"/>
      <c r="JLX70" s="173"/>
      <c r="JLY70" s="173"/>
      <c r="JLZ70" s="173"/>
      <c r="JMA70" s="173"/>
      <c r="JMB70" s="173"/>
      <c r="JMC70" s="173"/>
      <c r="JMD70" s="173"/>
      <c r="JME70" s="173"/>
      <c r="JMF70" s="173"/>
      <c r="JMG70" s="173"/>
      <c r="JMH70" s="173"/>
      <c r="JMI70" s="173"/>
      <c r="JMJ70" s="173"/>
      <c r="JMK70" s="173"/>
      <c r="JML70" s="173"/>
      <c r="JMM70" s="173"/>
      <c r="JMN70" s="173"/>
      <c r="JMO70" s="173"/>
      <c r="JMP70" s="173"/>
      <c r="JMQ70" s="173"/>
      <c r="JMR70" s="173"/>
      <c r="JMS70" s="173"/>
      <c r="JMT70" s="173"/>
      <c r="JMU70" s="173"/>
      <c r="JMV70" s="173"/>
      <c r="JMW70" s="173"/>
      <c r="JMX70" s="173"/>
      <c r="JMY70" s="173"/>
      <c r="JMZ70" s="173"/>
      <c r="JNA70" s="173"/>
      <c r="JNB70" s="173"/>
      <c r="JNC70" s="173"/>
      <c r="JND70" s="173"/>
      <c r="JNE70" s="173"/>
      <c r="JNF70" s="173"/>
      <c r="JNG70" s="173"/>
      <c r="JNH70" s="173"/>
      <c r="JNI70" s="173"/>
      <c r="JNJ70" s="173"/>
      <c r="JNK70" s="173"/>
      <c r="JNL70" s="173"/>
      <c r="JNM70" s="173"/>
      <c r="JNN70" s="173"/>
      <c r="JNO70" s="173"/>
      <c r="JNP70" s="173"/>
      <c r="JNQ70" s="173"/>
      <c r="JNR70" s="173"/>
      <c r="JNS70" s="173"/>
      <c r="JNT70" s="173"/>
      <c r="JNU70" s="173"/>
      <c r="JNV70" s="173"/>
      <c r="JNW70" s="173"/>
      <c r="JNX70" s="173"/>
      <c r="JNY70" s="173"/>
      <c r="JNZ70" s="173"/>
      <c r="JOA70" s="173"/>
      <c r="JOB70" s="173"/>
      <c r="JOC70" s="173"/>
      <c r="JOD70" s="173"/>
      <c r="JOE70" s="173"/>
      <c r="JOF70" s="173"/>
      <c r="JOG70" s="173"/>
      <c r="JOH70" s="173"/>
      <c r="JOI70" s="173"/>
      <c r="JOJ70" s="173"/>
      <c r="JOK70" s="173"/>
      <c r="JOL70" s="173"/>
      <c r="JOM70" s="173"/>
      <c r="JON70" s="173"/>
      <c r="JOO70" s="173"/>
      <c r="JOP70" s="173"/>
      <c r="JOQ70" s="173"/>
      <c r="JOR70" s="173"/>
      <c r="JOS70" s="173"/>
      <c r="JOT70" s="173"/>
      <c r="JOU70" s="173"/>
      <c r="JOV70" s="173"/>
      <c r="JOW70" s="173"/>
      <c r="JOX70" s="173"/>
      <c r="JOY70" s="173"/>
      <c r="JOZ70" s="173"/>
      <c r="JPA70" s="173"/>
      <c r="JPB70" s="173"/>
      <c r="JPC70" s="173"/>
      <c r="JPD70" s="173"/>
      <c r="JPE70" s="173"/>
      <c r="JPF70" s="173"/>
      <c r="JPG70" s="173"/>
      <c r="JPH70" s="173"/>
      <c r="JPI70" s="173"/>
      <c r="JPJ70" s="173"/>
      <c r="JPK70" s="173"/>
      <c r="JPL70" s="173"/>
      <c r="JPM70" s="173"/>
      <c r="JPN70" s="173"/>
      <c r="JPO70" s="173"/>
      <c r="JPP70" s="173"/>
      <c r="JPQ70" s="173"/>
      <c r="JPR70" s="173"/>
      <c r="JPS70" s="173"/>
      <c r="JPT70" s="173"/>
      <c r="JPU70" s="173"/>
      <c r="JPV70" s="173"/>
      <c r="JPW70" s="173"/>
      <c r="JPX70" s="173"/>
      <c r="JPY70" s="173"/>
      <c r="JPZ70" s="173"/>
      <c r="JQA70" s="173"/>
      <c r="JQB70" s="173"/>
      <c r="JQC70" s="173"/>
      <c r="JQD70" s="173"/>
      <c r="JQE70" s="173"/>
      <c r="JQF70" s="173"/>
      <c r="JQG70" s="173"/>
      <c r="JQH70" s="173"/>
      <c r="JQI70" s="173"/>
      <c r="JQJ70" s="173"/>
      <c r="JQK70" s="173"/>
      <c r="JQL70" s="173"/>
      <c r="JQM70" s="173"/>
      <c r="JQN70" s="173"/>
      <c r="JQO70" s="173"/>
      <c r="JQP70" s="173"/>
      <c r="JQQ70" s="173"/>
      <c r="JQR70" s="173"/>
      <c r="JQS70" s="173"/>
      <c r="JQT70" s="173"/>
      <c r="JQU70" s="173"/>
      <c r="JQV70" s="173"/>
      <c r="JQW70" s="173"/>
      <c r="JQX70" s="173"/>
      <c r="JQY70" s="173"/>
      <c r="JQZ70" s="173"/>
      <c r="JRA70" s="173"/>
      <c r="JRB70" s="173"/>
      <c r="JRC70" s="173"/>
      <c r="JRD70" s="173"/>
      <c r="JRE70" s="173"/>
      <c r="JRF70" s="173"/>
      <c r="JRG70" s="173"/>
      <c r="JRH70" s="173"/>
      <c r="JRI70" s="173"/>
      <c r="JRJ70" s="173"/>
      <c r="JRK70" s="173"/>
      <c r="JRL70" s="173"/>
      <c r="JRM70" s="173"/>
      <c r="JRN70" s="173"/>
      <c r="JRO70" s="173"/>
      <c r="JRP70" s="173"/>
      <c r="JRQ70" s="173"/>
      <c r="JRR70" s="173"/>
      <c r="JRS70" s="173"/>
      <c r="JRT70" s="173"/>
      <c r="JRU70" s="173"/>
      <c r="JRV70" s="173"/>
      <c r="JRW70" s="173"/>
      <c r="JRX70" s="173"/>
      <c r="JRY70" s="173"/>
      <c r="JRZ70" s="173"/>
      <c r="JSA70" s="173"/>
      <c r="JSB70" s="173"/>
      <c r="JSC70" s="173"/>
      <c r="JSD70" s="173"/>
      <c r="JSE70" s="173"/>
      <c r="JSF70" s="173"/>
      <c r="JSG70" s="173"/>
      <c r="JSH70" s="173"/>
      <c r="JSI70" s="173"/>
      <c r="JSJ70" s="173"/>
      <c r="JSK70" s="173"/>
      <c r="JSL70" s="173"/>
      <c r="JSM70" s="173"/>
      <c r="JSN70" s="173"/>
      <c r="JSO70" s="173"/>
      <c r="JSP70" s="173"/>
      <c r="JSQ70" s="173"/>
      <c r="JSR70" s="173"/>
      <c r="JSS70" s="173"/>
      <c r="JST70" s="173"/>
      <c r="JSU70" s="173"/>
      <c r="JSV70" s="173"/>
      <c r="JSW70" s="173"/>
      <c r="JSX70" s="173"/>
      <c r="JSY70" s="173"/>
      <c r="JSZ70" s="173"/>
      <c r="JTA70" s="173"/>
      <c r="JTB70" s="173"/>
      <c r="JTC70" s="173"/>
      <c r="JTD70" s="173"/>
      <c r="JTE70" s="173"/>
      <c r="JTF70" s="173"/>
      <c r="JTG70" s="173"/>
      <c r="JTH70" s="173"/>
      <c r="JTI70" s="173"/>
      <c r="JTJ70" s="173"/>
      <c r="JTK70" s="173"/>
      <c r="JTL70" s="173"/>
      <c r="JTM70" s="173"/>
      <c r="JTN70" s="173"/>
      <c r="JTO70" s="173"/>
      <c r="JTP70" s="173"/>
      <c r="JTQ70" s="173"/>
      <c r="JTR70" s="173"/>
      <c r="JTS70" s="173"/>
      <c r="JTT70" s="173"/>
      <c r="JTU70" s="173"/>
      <c r="JTV70" s="173"/>
      <c r="JTW70" s="173"/>
      <c r="JTX70" s="173"/>
      <c r="JTY70" s="173"/>
      <c r="JTZ70" s="173"/>
      <c r="JUA70" s="173"/>
      <c r="JUB70" s="173"/>
      <c r="JUC70" s="173"/>
      <c r="JUD70" s="173"/>
      <c r="JUE70" s="173"/>
      <c r="JUF70" s="173"/>
      <c r="JUG70" s="173"/>
      <c r="JUH70" s="173"/>
      <c r="JUI70" s="173"/>
      <c r="JUJ70" s="173"/>
      <c r="JUK70" s="173"/>
      <c r="JUL70" s="173"/>
      <c r="JUM70" s="173"/>
      <c r="JUN70" s="173"/>
      <c r="JUO70" s="173"/>
      <c r="JUP70" s="173"/>
      <c r="JUQ70" s="173"/>
      <c r="JUR70" s="173"/>
      <c r="JUS70" s="173"/>
      <c r="JUT70" s="173"/>
      <c r="JUU70" s="173"/>
      <c r="JUV70" s="173"/>
      <c r="JUW70" s="173"/>
      <c r="JUX70" s="173"/>
      <c r="JUY70" s="173"/>
      <c r="JUZ70" s="173"/>
      <c r="JVA70" s="173"/>
      <c r="JVB70" s="173"/>
      <c r="JVC70" s="173"/>
      <c r="JVD70" s="173"/>
      <c r="JVE70" s="173"/>
      <c r="JVF70" s="173"/>
      <c r="JVG70" s="173"/>
      <c r="JVH70" s="173"/>
      <c r="JVI70" s="173"/>
      <c r="JVJ70" s="173"/>
      <c r="JVK70" s="173"/>
      <c r="JVL70" s="173"/>
      <c r="JVM70" s="173"/>
      <c r="JVN70" s="173"/>
      <c r="JVO70" s="173"/>
      <c r="JVP70" s="173"/>
      <c r="JVQ70" s="173"/>
      <c r="JVR70" s="173"/>
      <c r="JVS70" s="173"/>
      <c r="JVT70" s="173"/>
      <c r="JVU70" s="173"/>
      <c r="JVV70" s="173"/>
      <c r="JVW70" s="173"/>
      <c r="JVX70" s="173"/>
      <c r="JVY70" s="173"/>
      <c r="JVZ70" s="173"/>
      <c r="JWA70" s="173"/>
      <c r="JWB70" s="173"/>
      <c r="JWC70" s="173"/>
      <c r="JWD70" s="173"/>
      <c r="JWE70" s="173"/>
      <c r="JWF70" s="173"/>
      <c r="JWG70" s="173"/>
      <c r="JWH70" s="173"/>
      <c r="JWI70" s="173"/>
      <c r="JWJ70" s="173"/>
      <c r="JWK70" s="173"/>
      <c r="JWL70" s="173"/>
      <c r="JWM70" s="173"/>
      <c r="JWN70" s="173"/>
      <c r="JWO70" s="173"/>
      <c r="JWP70" s="173"/>
      <c r="JWQ70" s="173"/>
      <c r="JWR70" s="173"/>
      <c r="JWS70" s="173"/>
      <c r="JWT70" s="173"/>
      <c r="JWU70" s="173"/>
      <c r="JWV70" s="173"/>
      <c r="JWW70" s="173"/>
      <c r="JWX70" s="173"/>
      <c r="JWY70" s="173"/>
      <c r="JWZ70" s="173"/>
      <c r="JXA70" s="173"/>
      <c r="JXB70" s="173"/>
      <c r="JXC70" s="173"/>
      <c r="JXD70" s="173"/>
      <c r="JXE70" s="173"/>
      <c r="JXF70" s="173"/>
      <c r="JXG70" s="173"/>
      <c r="JXH70" s="173"/>
      <c r="JXI70" s="173"/>
      <c r="JXJ70" s="173"/>
      <c r="JXK70" s="173"/>
      <c r="JXL70" s="173"/>
      <c r="JXM70" s="173"/>
      <c r="JXN70" s="173"/>
      <c r="JXO70" s="173"/>
      <c r="JXP70" s="173"/>
      <c r="JXQ70" s="173"/>
      <c r="JXR70" s="173"/>
      <c r="JXS70" s="173"/>
      <c r="JXT70" s="173"/>
      <c r="JXU70" s="173"/>
      <c r="JXV70" s="173"/>
      <c r="JXW70" s="173"/>
      <c r="JXX70" s="173"/>
      <c r="JXY70" s="173"/>
      <c r="JXZ70" s="173"/>
      <c r="JYA70" s="173"/>
      <c r="JYB70" s="173"/>
      <c r="JYC70" s="173"/>
      <c r="JYD70" s="173"/>
      <c r="JYE70" s="173"/>
      <c r="JYF70" s="173"/>
      <c r="JYG70" s="173"/>
      <c r="JYH70" s="173"/>
      <c r="JYI70" s="173"/>
      <c r="JYJ70" s="173"/>
      <c r="JYK70" s="173"/>
      <c r="JYL70" s="173"/>
      <c r="JYM70" s="173"/>
      <c r="JYN70" s="173"/>
      <c r="JYO70" s="173"/>
      <c r="JYP70" s="173"/>
      <c r="JYQ70" s="173"/>
      <c r="JYR70" s="173"/>
      <c r="JYS70" s="173"/>
      <c r="JYT70" s="173"/>
      <c r="JYU70" s="173"/>
      <c r="JYV70" s="173"/>
      <c r="JYW70" s="173"/>
      <c r="JYX70" s="173"/>
      <c r="JYY70" s="173"/>
      <c r="JYZ70" s="173"/>
      <c r="JZA70" s="173"/>
      <c r="JZB70" s="173"/>
      <c r="JZC70" s="173"/>
      <c r="JZD70" s="173"/>
      <c r="JZE70" s="173"/>
      <c r="JZF70" s="173"/>
      <c r="JZG70" s="173"/>
      <c r="JZH70" s="173"/>
      <c r="JZI70" s="173"/>
      <c r="JZJ70" s="173"/>
      <c r="JZK70" s="173"/>
      <c r="JZL70" s="173"/>
      <c r="JZM70" s="173"/>
      <c r="JZN70" s="173"/>
      <c r="JZO70" s="173"/>
      <c r="JZP70" s="173"/>
      <c r="JZQ70" s="173"/>
      <c r="JZR70" s="173"/>
      <c r="JZS70" s="173"/>
      <c r="JZT70" s="173"/>
      <c r="JZU70" s="173"/>
      <c r="JZV70" s="173"/>
      <c r="JZW70" s="173"/>
      <c r="JZX70" s="173"/>
      <c r="JZY70" s="173"/>
      <c r="JZZ70" s="173"/>
      <c r="KAA70" s="173"/>
      <c r="KAB70" s="173"/>
      <c r="KAC70" s="173"/>
      <c r="KAD70" s="173"/>
      <c r="KAE70" s="173"/>
      <c r="KAF70" s="173"/>
      <c r="KAG70" s="173"/>
      <c r="KAH70" s="173"/>
      <c r="KAI70" s="173"/>
      <c r="KAJ70" s="173"/>
      <c r="KAK70" s="173"/>
      <c r="KAL70" s="173"/>
      <c r="KAM70" s="173"/>
      <c r="KAN70" s="173"/>
      <c r="KAO70" s="173"/>
      <c r="KAP70" s="173"/>
      <c r="KAQ70" s="173"/>
      <c r="KAR70" s="173"/>
      <c r="KAS70" s="173"/>
      <c r="KAT70" s="173"/>
      <c r="KAU70" s="173"/>
      <c r="KAV70" s="173"/>
      <c r="KAW70" s="173"/>
      <c r="KAX70" s="173"/>
      <c r="KAY70" s="173"/>
      <c r="KAZ70" s="173"/>
      <c r="KBA70" s="173"/>
      <c r="KBB70" s="173"/>
      <c r="KBC70" s="173"/>
      <c r="KBD70" s="173"/>
      <c r="KBE70" s="173"/>
      <c r="KBF70" s="173"/>
      <c r="KBG70" s="173"/>
      <c r="KBH70" s="173"/>
      <c r="KBI70" s="173"/>
      <c r="KBJ70" s="173"/>
      <c r="KBK70" s="173"/>
      <c r="KBL70" s="173"/>
      <c r="KBM70" s="173"/>
      <c r="KBN70" s="173"/>
      <c r="KBO70" s="173"/>
      <c r="KBP70" s="173"/>
      <c r="KBQ70" s="173"/>
      <c r="KBR70" s="173"/>
      <c r="KBS70" s="173"/>
      <c r="KBT70" s="173"/>
      <c r="KBU70" s="173"/>
      <c r="KBV70" s="173"/>
      <c r="KBW70" s="173"/>
      <c r="KBX70" s="173"/>
      <c r="KBY70" s="173"/>
      <c r="KBZ70" s="173"/>
      <c r="KCA70" s="173"/>
      <c r="KCB70" s="173"/>
      <c r="KCC70" s="173"/>
      <c r="KCD70" s="173"/>
      <c r="KCE70" s="173"/>
      <c r="KCF70" s="173"/>
      <c r="KCG70" s="173"/>
      <c r="KCH70" s="173"/>
      <c r="KCI70" s="173"/>
      <c r="KCJ70" s="173"/>
      <c r="KCK70" s="173"/>
      <c r="KCL70" s="173"/>
      <c r="KCM70" s="173"/>
      <c r="KCN70" s="173"/>
      <c r="KCO70" s="173"/>
      <c r="KCP70" s="173"/>
      <c r="KCQ70" s="173"/>
      <c r="KCR70" s="173"/>
      <c r="KCS70" s="173"/>
      <c r="KCT70" s="173"/>
      <c r="KCU70" s="173"/>
      <c r="KCV70" s="173"/>
      <c r="KCW70" s="173"/>
      <c r="KCX70" s="173"/>
      <c r="KCY70" s="173"/>
      <c r="KCZ70" s="173"/>
      <c r="KDA70" s="173"/>
      <c r="KDB70" s="173"/>
      <c r="KDC70" s="173"/>
      <c r="KDD70" s="173"/>
      <c r="KDE70" s="173"/>
      <c r="KDF70" s="173"/>
      <c r="KDG70" s="173"/>
      <c r="KDH70" s="173"/>
      <c r="KDI70" s="173"/>
      <c r="KDJ70" s="173"/>
      <c r="KDK70" s="173"/>
      <c r="KDL70" s="173"/>
      <c r="KDM70" s="173"/>
      <c r="KDN70" s="173"/>
      <c r="KDO70" s="173"/>
      <c r="KDP70" s="173"/>
      <c r="KDQ70" s="173"/>
      <c r="KDR70" s="173"/>
      <c r="KDS70" s="173"/>
      <c r="KDT70" s="173"/>
      <c r="KDU70" s="173"/>
      <c r="KDV70" s="173"/>
      <c r="KDW70" s="173"/>
      <c r="KDX70" s="173"/>
      <c r="KDY70" s="173"/>
      <c r="KDZ70" s="173"/>
      <c r="KEA70" s="173"/>
      <c r="KEB70" s="173"/>
      <c r="KEC70" s="173"/>
      <c r="KED70" s="173"/>
      <c r="KEE70" s="173"/>
      <c r="KEF70" s="173"/>
      <c r="KEG70" s="173"/>
      <c r="KEH70" s="173"/>
      <c r="KEI70" s="173"/>
      <c r="KEJ70" s="173"/>
      <c r="KEK70" s="173"/>
      <c r="KEL70" s="173"/>
      <c r="KEM70" s="173"/>
      <c r="KEN70" s="173"/>
      <c r="KEO70" s="173"/>
      <c r="KEP70" s="173"/>
      <c r="KEQ70" s="173"/>
      <c r="KER70" s="173"/>
      <c r="KES70" s="173"/>
      <c r="KET70" s="173"/>
      <c r="KEU70" s="173"/>
      <c r="KEV70" s="173"/>
      <c r="KEW70" s="173"/>
      <c r="KEX70" s="173"/>
      <c r="KEY70" s="173"/>
      <c r="KEZ70" s="173"/>
      <c r="KFA70" s="173"/>
      <c r="KFB70" s="173"/>
      <c r="KFC70" s="173"/>
      <c r="KFD70" s="173"/>
      <c r="KFE70" s="173"/>
      <c r="KFF70" s="173"/>
      <c r="KFG70" s="173"/>
      <c r="KFH70" s="173"/>
      <c r="KFI70" s="173"/>
      <c r="KFJ70" s="173"/>
      <c r="KFK70" s="173"/>
      <c r="KFL70" s="173"/>
      <c r="KFM70" s="173"/>
      <c r="KFN70" s="173"/>
      <c r="KFO70" s="173"/>
      <c r="KFP70" s="173"/>
      <c r="KFQ70" s="173"/>
      <c r="KFR70" s="173"/>
      <c r="KFS70" s="173"/>
      <c r="KFT70" s="173"/>
      <c r="KFU70" s="173"/>
      <c r="KFV70" s="173"/>
      <c r="KFW70" s="173"/>
      <c r="KFX70" s="173"/>
      <c r="KFY70" s="173"/>
      <c r="KFZ70" s="173"/>
      <c r="KGA70" s="173"/>
      <c r="KGB70" s="173"/>
      <c r="KGC70" s="173"/>
      <c r="KGD70" s="173"/>
      <c r="KGE70" s="173"/>
      <c r="KGF70" s="173"/>
      <c r="KGG70" s="173"/>
      <c r="KGH70" s="173"/>
      <c r="KGI70" s="173"/>
      <c r="KGJ70" s="173"/>
      <c r="KGK70" s="173"/>
      <c r="KGL70" s="173"/>
      <c r="KGM70" s="173"/>
      <c r="KGN70" s="173"/>
      <c r="KGO70" s="173"/>
      <c r="KGP70" s="173"/>
      <c r="KGQ70" s="173"/>
      <c r="KGR70" s="173"/>
      <c r="KGS70" s="173"/>
      <c r="KGT70" s="173"/>
      <c r="KGU70" s="173"/>
      <c r="KGV70" s="173"/>
      <c r="KGW70" s="173"/>
      <c r="KGX70" s="173"/>
      <c r="KGY70" s="173"/>
      <c r="KGZ70" s="173"/>
      <c r="KHA70" s="173"/>
      <c r="KHB70" s="173"/>
      <c r="KHC70" s="173"/>
      <c r="KHD70" s="173"/>
      <c r="KHE70" s="173"/>
      <c r="KHF70" s="173"/>
      <c r="KHG70" s="173"/>
      <c r="KHH70" s="173"/>
      <c r="KHI70" s="173"/>
      <c r="KHJ70" s="173"/>
      <c r="KHK70" s="173"/>
      <c r="KHL70" s="173"/>
      <c r="KHM70" s="173"/>
      <c r="KHN70" s="173"/>
      <c r="KHO70" s="173"/>
      <c r="KHP70" s="173"/>
      <c r="KHQ70" s="173"/>
      <c r="KHR70" s="173"/>
      <c r="KHS70" s="173"/>
      <c r="KHT70" s="173"/>
      <c r="KHU70" s="173"/>
      <c r="KHV70" s="173"/>
      <c r="KHW70" s="173"/>
      <c r="KHX70" s="173"/>
      <c r="KHY70" s="173"/>
      <c r="KHZ70" s="173"/>
      <c r="KIA70" s="173"/>
      <c r="KIB70" s="173"/>
      <c r="KIC70" s="173"/>
      <c r="KID70" s="173"/>
      <c r="KIE70" s="173"/>
      <c r="KIF70" s="173"/>
      <c r="KIG70" s="173"/>
      <c r="KIH70" s="173"/>
      <c r="KII70" s="173"/>
      <c r="KIJ70" s="173"/>
      <c r="KIK70" s="173"/>
      <c r="KIL70" s="173"/>
      <c r="KIM70" s="173"/>
      <c r="KIN70" s="173"/>
      <c r="KIO70" s="173"/>
      <c r="KIP70" s="173"/>
      <c r="KIQ70" s="173"/>
      <c r="KIR70" s="173"/>
      <c r="KIS70" s="173"/>
      <c r="KIT70" s="173"/>
      <c r="KIU70" s="173"/>
      <c r="KIV70" s="173"/>
      <c r="KIW70" s="173"/>
      <c r="KIX70" s="173"/>
      <c r="KIY70" s="173"/>
      <c r="KIZ70" s="173"/>
      <c r="KJA70" s="173"/>
      <c r="KJB70" s="173"/>
      <c r="KJC70" s="173"/>
      <c r="KJD70" s="173"/>
      <c r="KJE70" s="173"/>
      <c r="KJF70" s="173"/>
      <c r="KJG70" s="173"/>
      <c r="KJH70" s="173"/>
      <c r="KJI70" s="173"/>
      <c r="KJJ70" s="173"/>
      <c r="KJK70" s="173"/>
      <c r="KJL70" s="173"/>
      <c r="KJM70" s="173"/>
      <c r="KJN70" s="173"/>
      <c r="KJO70" s="173"/>
      <c r="KJP70" s="173"/>
      <c r="KJQ70" s="173"/>
      <c r="KJR70" s="173"/>
      <c r="KJS70" s="173"/>
      <c r="KJT70" s="173"/>
      <c r="KJU70" s="173"/>
      <c r="KJV70" s="173"/>
      <c r="KJW70" s="173"/>
      <c r="KJX70" s="173"/>
      <c r="KJY70" s="173"/>
      <c r="KJZ70" s="173"/>
      <c r="KKA70" s="173"/>
      <c r="KKB70" s="173"/>
      <c r="KKC70" s="173"/>
      <c r="KKD70" s="173"/>
      <c r="KKE70" s="173"/>
      <c r="KKF70" s="173"/>
      <c r="KKG70" s="173"/>
      <c r="KKH70" s="173"/>
      <c r="KKI70" s="173"/>
      <c r="KKJ70" s="173"/>
      <c r="KKK70" s="173"/>
      <c r="KKL70" s="173"/>
      <c r="KKM70" s="173"/>
      <c r="KKN70" s="173"/>
      <c r="KKO70" s="173"/>
      <c r="KKP70" s="173"/>
      <c r="KKQ70" s="173"/>
      <c r="KKR70" s="173"/>
      <c r="KKS70" s="173"/>
      <c r="KKT70" s="173"/>
      <c r="KKU70" s="173"/>
      <c r="KKV70" s="173"/>
      <c r="KKW70" s="173"/>
      <c r="KKX70" s="173"/>
      <c r="KKY70" s="173"/>
      <c r="KKZ70" s="173"/>
      <c r="KLA70" s="173"/>
      <c r="KLB70" s="173"/>
      <c r="KLC70" s="173"/>
      <c r="KLD70" s="173"/>
      <c r="KLE70" s="173"/>
      <c r="KLF70" s="173"/>
      <c r="KLG70" s="173"/>
      <c r="KLH70" s="173"/>
      <c r="KLI70" s="173"/>
      <c r="KLJ70" s="173"/>
      <c r="KLK70" s="173"/>
      <c r="KLL70" s="173"/>
      <c r="KLM70" s="173"/>
      <c r="KLN70" s="173"/>
      <c r="KLO70" s="173"/>
      <c r="KLP70" s="173"/>
      <c r="KLQ70" s="173"/>
      <c r="KLR70" s="173"/>
      <c r="KLS70" s="173"/>
      <c r="KLT70" s="173"/>
      <c r="KLU70" s="173"/>
      <c r="KLV70" s="173"/>
      <c r="KLW70" s="173"/>
      <c r="KLX70" s="173"/>
      <c r="KLY70" s="173"/>
      <c r="KLZ70" s="173"/>
      <c r="KMA70" s="173"/>
      <c r="KMB70" s="173"/>
      <c r="KMC70" s="173"/>
      <c r="KMD70" s="173"/>
      <c r="KME70" s="173"/>
      <c r="KMF70" s="173"/>
      <c r="KMG70" s="173"/>
      <c r="KMH70" s="173"/>
      <c r="KMI70" s="173"/>
      <c r="KMJ70" s="173"/>
      <c r="KMK70" s="173"/>
      <c r="KML70" s="173"/>
      <c r="KMM70" s="173"/>
      <c r="KMN70" s="173"/>
      <c r="KMO70" s="173"/>
      <c r="KMP70" s="173"/>
      <c r="KMQ70" s="173"/>
      <c r="KMR70" s="173"/>
      <c r="KMS70" s="173"/>
      <c r="KMT70" s="173"/>
      <c r="KMU70" s="173"/>
      <c r="KMV70" s="173"/>
      <c r="KMW70" s="173"/>
      <c r="KMX70" s="173"/>
      <c r="KMY70" s="173"/>
      <c r="KMZ70" s="173"/>
      <c r="KNA70" s="173"/>
      <c r="KNB70" s="173"/>
      <c r="KNC70" s="173"/>
      <c r="KND70" s="173"/>
      <c r="KNE70" s="173"/>
      <c r="KNF70" s="173"/>
      <c r="KNG70" s="173"/>
      <c r="KNH70" s="173"/>
      <c r="KNI70" s="173"/>
      <c r="KNJ70" s="173"/>
      <c r="KNK70" s="173"/>
      <c r="KNL70" s="173"/>
      <c r="KNM70" s="173"/>
      <c r="KNN70" s="173"/>
      <c r="KNO70" s="173"/>
      <c r="KNP70" s="173"/>
      <c r="KNQ70" s="173"/>
      <c r="KNR70" s="173"/>
      <c r="KNS70" s="173"/>
      <c r="KNT70" s="173"/>
      <c r="KNU70" s="173"/>
      <c r="KNV70" s="173"/>
      <c r="KNW70" s="173"/>
      <c r="KNX70" s="173"/>
      <c r="KNY70" s="173"/>
      <c r="KNZ70" s="173"/>
      <c r="KOA70" s="173"/>
      <c r="KOB70" s="173"/>
      <c r="KOC70" s="173"/>
      <c r="KOD70" s="173"/>
      <c r="KOE70" s="173"/>
      <c r="KOF70" s="173"/>
      <c r="KOG70" s="173"/>
      <c r="KOH70" s="173"/>
      <c r="KOI70" s="173"/>
      <c r="KOJ70" s="173"/>
      <c r="KOK70" s="173"/>
      <c r="KOL70" s="173"/>
      <c r="KOM70" s="173"/>
      <c r="KON70" s="173"/>
      <c r="KOO70" s="173"/>
      <c r="KOP70" s="173"/>
      <c r="KOQ70" s="173"/>
      <c r="KOR70" s="173"/>
      <c r="KOS70" s="173"/>
      <c r="KOT70" s="173"/>
      <c r="KOU70" s="173"/>
      <c r="KOV70" s="173"/>
      <c r="KOW70" s="173"/>
      <c r="KOX70" s="173"/>
      <c r="KOY70" s="173"/>
      <c r="KOZ70" s="173"/>
      <c r="KPA70" s="173"/>
      <c r="KPB70" s="173"/>
      <c r="KPC70" s="173"/>
      <c r="KPD70" s="173"/>
      <c r="KPE70" s="173"/>
      <c r="KPF70" s="173"/>
      <c r="KPG70" s="173"/>
      <c r="KPH70" s="173"/>
      <c r="KPI70" s="173"/>
      <c r="KPJ70" s="173"/>
      <c r="KPK70" s="173"/>
      <c r="KPL70" s="173"/>
      <c r="KPM70" s="173"/>
      <c r="KPN70" s="173"/>
      <c r="KPO70" s="173"/>
      <c r="KPP70" s="173"/>
      <c r="KPQ70" s="173"/>
      <c r="KPR70" s="173"/>
      <c r="KPS70" s="173"/>
      <c r="KPT70" s="173"/>
      <c r="KPU70" s="173"/>
      <c r="KPV70" s="173"/>
      <c r="KPW70" s="173"/>
      <c r="KPX70" s="173"/>
      <c r="KPY70" s="173"/>
      <c r="KPZ70" s="173"/>
      <c r="KQA70" s="173"/>
      <c r="KQB70" s="173"/>
      <c r="KQC70" s="173"/>
      <c r="KQD70" s="173"/>
      <c r="KQE70" s="173"/>
      <c r="KQF70" s="173"/>
      <c r="KQG70" s="173"/>
      <c r="KQH70" s="173"/>
      <c r="KQI70" s="173"/>
      <c r="KQJ70" s="173"/>
      <c r="KQK70" s="173"/>
      <c r="KQL70" s="173"/>
      <c r="KQM70" s="173"/>
      <c r="KQN70" s="173"/>
      <c r="KQO70" s="173"/>
      <c r="KQP70" s="173"/>
      <c r="KQQ70" s="173"/>
      <c r="KQR70" s="173"/>
      <c r="KQS70" s="173"/>
      <c r="KQT70" s="173"/>
      <c r="KQU70" s="173"/>
      <c r="KQV70" s="173"/>
      <c r="KQW70" s="173"/>
      <c r="KQX70" s="173"/>
      <c r="KQY70" s="173"/>
      <c r="KQZ70" s="173"/>
      <c r="KRA70" s="173"/>
      <c r="KRB70" s="173"/>
      <c r="KRC70" s="173"/>
      <c r="KRD70" s="173"/>
      <c r="KRE70" s="173"/>
      <c r="KRF70" s="173"/>
      <c r="KRG70" s="173"/>
      <c r="KRH70" s="173"/>
      <c r="KRI70" s="173"/>
      <c r="KRJ70" s="173"/>
      <c r="KRK70" s="173"/>
      <c r="KRL70" s="173"/>
      <c r="KRM70" s="173"/>
      <c r="KRN70" s="173"/>
      <c r="KRO70" s="173"/>
      <c r="KRP70" s="173"/>
      <c r="KRQ70" s="173"/>
      <c r="KRR70" s="173"/>
      <c r="KRS70" s="173"/>
      <c r="KRT70" s="173"/>
      <c r="KRU70" s="173"/>
      <c r="KRV70" s="173"/>
      <c r="KRW70" s="173"/>
      <c r="KRX70" s="173"/>
      <c r="KRY70" s="173"/>
      <c r="KRZ70" s="173"/>
      <c r="KSA70" s="173"/>
      <c r="KSB70" s="173"/>
      <c r="KSC70" s="173"/>
      <c r="KSD70" s="173"/>
      <c r="KSE70" s="173"/>
      <c r="KSF70" s="173"/>
      <c r="KSG70" s="173"/>
      <c r="KSH70" s="173"/>
      <c r="KSI70" s="173"/>
      <c r="KSJ70" s="173"/>
      <c r="KSK70" s="173"/>
      <c r="KSL70" s="173"/>
      <c r="KSM70" s="173"/>
      <c r="KSN70" s="173"/>
      <c r="KSO70" s="173"/>
      <c r="KSP70" s="173"/>
      <c r="KSQ70" s="173"/>
      <c r="KSR70" s="173"/>
      <c r="KSS70" s="173"/>
      <c r="KST70" s="173"/>
      <c r="KSU70" s="173"/>
      <c r="KSV70" s="173"/>
      <c r="KSW70" s="173"/>
      <c r="KSX70" s="173"/>
      <c r="KSY70" s="173"/>
      <c r="KSZ70" s="173"/>
      <c r="KTA70" s="173"/>
      <c r="KTB70" s="173"/>
      <c r="KTC70" s="173"/>
      <c r="KTD70" s="173"/>
      <c r="KTE70" s="173"/>
      <c r="KTF70" s="173"/>
      <c r="KTG70" s="173"/>
      <c r="KTH70" s="173"/>
      <c r="KTI70" s="173"/>
      <c r="KTJ70" s="173"/>
      <c r="KTK70" s="173"/>
      <c r="KTL70" s="173"/>
      <c r="KTM70" s="173"/>
      <c r="KTN70" s="173"/>
      <c r="KTO70" s="173"/>
      <c r="KTP70" s="173"/>
      <c r="KTQ70" s="173"/>
      <c r="KTR70" s="173"/>
      <c r="KTS70" s="173"/>
      <c r="KTT70" s="173"/>
      <c r="KTU70" s="173"/>
      <c r="KTV70" s="173"/>
      <c r="KTW70" s="173"/>
      <c r="KTX70" s="173"/>
      <c r="KTY70" s="173"/>
      <c r="KTZ70" s="173"/>
      <c r="KUA70" s="173"/>
      <c r="KUB70" s="173"/>
      <c r="KUC70" s="173"/>
      <c r="KUD70" s="173"/>
      <c r="KUE70" s="173"/>
      <c r="KUF70" s="173"/>
      <c r="KUG70" s="173"/>
      <c r="KUH70" s="173"/>
      <c r="KUI70" s="173"/>
      <c r="KUJ70" s="173"/>
      <c r="KUK70" s="173"/>
      <c r="KUL70" s="173"/>
      <c r="KUM70" s="173"/>
      <c r="KUN70" s="173"/>
      <c r="KUO70" s="173"/>
      <c r="KUP70" s="173"/>
      <c r="KUQ70" s="173"/>
      <c r="KUR70" s="173"/>
      <c r="KUS70" s="173"/>
      <c r="KUT70" s="173"/>
      <c r="KUU70" s="173"/>
      <c r="KUV70" s="173"/>
      <c r="KUW70" s="173"/>
      <c r="KUX70" s="173"/>
      <c r="KUY70" s="173"/>
      <c r="KUZ70" s="173"/>
      <c r="KVA70" s="173"/>
      <c r="KVB70" s="173"/>
      <c r="KVC70" s="173"/>
      <c r="KVD70" s="173"/>
      <c r="KVE70" s="173"/>
      <c r="KVF70" s="173"/>
      <c r="KVG70" s="173"/>
      <c r="KVH70" s="173"/>
      <c r="KVI70" s="173"/>
      <c r="KVJ70" s="173"/>
      <c r="KVK70" s="173"/>
      <c r="KVL70" s="173"/>
      <c r="KVM70" s="173"/>
      <c r="KVN70" s="173"/>
      <c r="KVO70" s="173"/>
      <c r="KVP70" s="173"/>
      <c r="KVQ70" s="173"/>
      <c r="KVR70" s="173"/>
      <c r="KVS70" s="173"/>
      <c r="KVT70" s="173"/>
      <c r="KVU70" s="173"/>
      <c r="KVV70" s="173"/>
      <c r="KVW70" s="173"/>
      <c r="KVX70" s="173"/>
      <c r="KVY70" s="173"/>
      <c r="KVZ70" s="173"/>
      <c r="KWA70" s="173"/>
      <c r="KWB70" s="173"/>
      <c r="KWC70" s="173"/>
      <c r="KWD70" s="173"/>
      <c r="KWE70" s="173"/>
      <c r="KWF70" s="173"/>
      <c r="KWG70" s="173"/>
      <c r="KWH70" s="173"/>
      <c r="KWI70" s="173"/>
      <c r="KWJ70" s="173"/>
      <c r="KWK70" s="173"/>
      <c r="KWL70" s="173"/>
      <c r="KWM70" s="173"/>
      <c r="KWN70" s="173"/>
      <c r="KWO70" s="173"/>
      <c r="KWP70" s="173"/>
      <c r="KWQ70" s="173"/>
      <c r="KWR70" s="173"/>
      <c r="KWS70" s="173"/>
      <c r="KWT70" s="173"/>
      <c r="KWU70" s="173"/>
      <c r="KWV70" s="173"/>
      <c r="KWW70" s="173"/>
      <c r="KWX70" s="173"/>
      <c r="KWY70" s="173"/>
      <c r="KWZ70" s="173"/>
      <c r="KXA70" s="173"/>
      <c r="KXB70" s="173"/>
      <c r="KXC70" s="173"/>
      <c r="KXD70" s="173"/>
      <c r="KXE70" s="173"/>
      <c r="KXF70" s="173"/>
      <c r="KXG70" s="173"/>
      <c r="KXH70" s="173"/>
      <c r="KXI70" s="173"/>
      <c r="KXJ70" s="173"/>
      <c r="KXK70" s="173"/>
      <c r="KXL70" s="173"/>
      <c r="KXM70" s="173"/>
      <c r="KXN70" s="173"/>
      <c r="KXO70" s="173"/>
      <c r="KXP70" s="173"/>
      <c r="KXQ70" s="173"/>
      <c r="KXR70" s="173"/>
      <c r="KXS70" s="173"/>
      <c r="KXT70" s="173"/>
      <c r="KXU70" s="173"/>
      <c r="KXV70" s="173"/>
      <c r="KXW70" s="173"/>
      <c r="KXX70" s="173"/>
      <c r="KXY70" s="173"/>
      <c r="KXZ70" s="173"/>
      <c r="KYA70" s="173"/>
      <c r="KYB70" s="173"/>
      <c r="KYC70" s="173"/>
      <c r="KYD70" s="173"/>
      <c r="KYE70" s="173"/>
      <c r="KYF70" s="173"/>
      <c r="KYG70" s="173"/>
      <c r="KYH70" s="173"/>
      <c r="KYI70" s="173"/>
      <c r="KYJ70" s="173"/>
      <c r="KYK70" s="173"/>
      <c r="KYL70" s="173"/>
      <c r="KYM70" s="173"/>
      <c r="KYN70" s="173"/>
      <c r="KYO70" s="173"/>
      <c r="KYP70" s="173"/>
      <c r="KYQ70" s="173"/>
      <c r="KYR70" s="173"/>
      <c r="KYS70" s="173"/>
      <c r="KYT70" s="173"/>
      <c r="KYU70" s="173"/>
      <c r="KYV70" s="173"/>
      <c r="KYW70" s="173"/>
      <c r="KYX70" s="173"/>
      <c r="KYY70" s="173"/>
      <c r="KYZ70" s="173"/>
      <c r="KZA70" s="173"/>
      <c r="KZB70" s="173"/>
      <c r="KZC70" s="173"/>
      <c r="KZD70" s="173"/>
      <c r="KZE70" s="173"/>
      <c r="KZF70" s="173"/>
      <c r="KZG70" s="173"/>
      <c r="KZH70" s="173"/>
      <c r="KZI70" s="173"/>
      <c r="KZJ70" s="173"/>
      <c r="KZK70" s="173"/>
      <c r="KZL70" s="173"/>
      <c r="KZM70" s="173"/>
      <c r="KZN70" s="173"/>
      <c r="KZO70" s="173"/>
      <c r="KZP70" s="173"/>
      <c r="KZQ70" s="173"/>
      <c r="KZR70" s="173"/>
      <c r="KZS70" s="173"/>
      <c r="KZT70" s="173"/>
      <c r="KZU70" s="173"/>
      <c r="KZV70" s="173"/>
      <c r="KZW70" s="173"/>
      <c r="KZX70" s="173"/>
      <c r="KZY70" s="173"/>
      <c r="KZZ70" s="173"/>
      <c r="LAA70" s="173"/>
      <c r="LAB70" s="173"/>
      <c r="LAC70" s="173"/>
      <c r="LAD70" s="173"/>
      <c r="LAE70" s="173"/>
      <c r="LAF70" s="173"/>
      <c r="LAG70" s="173"/>
      <c r="LAH70" s="173"/>
      <c r="LAI70" s="173"/>
      <c r="LAJ70" s="173"/>
      <c r="LAK70" s="173"/>
      <c r="LAL70" s="173"/>
      <c r="LAM70" s="173"/>
      <c r="LAN70" s="173"/>
      <c r="LAO70" s="173"/>
      <c r="LAP70" s="173"/>
      <c r="LAQ70" s="173"/>
      <c r="LAR70" s="173"/>
      <c r="LAS70" s="173"/>
      <c r="LAT70" s="173"/>
      <c r="LAU70" s="173"/>
      <c r="LAV70" s="173"/>
      <c r="LAW70" s="173"/>
      <c r="LAX70" s="173"/>
      <c r="LAY70" s="173"/>
      <c r="LAZ70" s="173"/>
      <c r="LBA70" s="173"/>
      <c r="LBB70" s="173"/>
      <c r="LBC70" s="173"/>
      <c r="LBD70" s="173"/>
      <c r="LBE70" s="173"/>
      <c r="LBF70" s="173"/>
      <c r="LBG70" s="173"/>
      <c r="LBH70" s="173"/>
      <c r="LBI70" s="173"/>
      <c r="LBJ70" s="173"/>
      <c r="LBK70" s="173"/>
      <c r="LBL70" s="173"/>
      <c r="LBM70" s="173"/>
      <c r="LBN70" s="173"/>
      <c r="LBO70" s="173"/>
      <c r="LBP70" s="173"/>
      <c r="LBQ70" s="173"/>
      <c r="LBR70" s="173"/>
      <c r="LBS70" s="173"/>
      <c r="LBT70" s="173"/>
      <c r="LBU70" s="173"/>
      <c r="LBV70" s="173"/>
      <c r="LBW70" s="173"/>
      <c r="LBX70" s="173"/>
      <c r="LBY70" s="173"/>
      <c r="LBZ70" s="173"/>
      <c r="LCA70" s="173"/>
      <c r="LCB70" s="173"/>
      <c r="LCC70" s="173"/>
      <c r="LCD70" s="173"/>
      <c r="LCE70" s="173"/>
      <c r="LCF70" s="173"/>
      <c r="LCG70" s="173"/>
      <c r="LCH70" s="173"/>
      <c r="LCI70" s="173"/>
      <c r="LCJ70" s="173"/>
      <c r="LCK70" s="173"/>
      <c r="LCL70" s="173"/>
      <c r="LCM70" s="173"/>
      <c r="LCN70" s="173"/>
      <c r="LCO70" s="173"/>
      <c r="LCP70" s="173"/>
      <c r="LCQ70" s="173"/>
      <c r="LCR70" s="173"/>
      <c r="LCS70" s="173"/>
      <c r="LCT70" s="173"/>
      <c r="LCU70" s="173"/>
      <c r="LCV70" s="173"/>
      <c r="LCW70" s="173"/>
      <c r="LCX70" s="173"/>
      <c r="LCY70" s="173"/>
      <c r="LCZ70" s="173"/>
      <c r="LDA70" s="173"/>
      <c r="LDB70" s="173"/>
      <c r="LDC70" s="173"/>
      <c r="LDD70" s="173"/>
      <c r="LDE70" s="173"/>
      <c r="LDF70" s="173"/>
      <c r="LDG70" s="173"/>
      <c r="LDH70" s="173"/>
      <c r="LDI70" s="173"/>
      <c r="LDJ70" s="173"/>
      <c r="LDK70" s="173"/>
      <c r="LDL70" s="173"/>
      <c r="LDM70" s="173"/>
      <c r="LDN70" s="173"/>
      <c r="LDO70" s="173"/>
      <c r="LDP70" s="173"/>
      <c r="LDQ70" s="173"/>
      <c r="LDR70" s="173"/>
      <c r="LDS70" s="173"/>
      <c r="LDT70" s="173"/>
      <c r="LDU70" s="173"/>
      <c r="LDV70" s="173"/>
      <c r="LDW70" s="173"/>
      <c r="LDX70" s="173"/>
      <c r="LDY70" s="173"/>
      <c r="LDZ70" s="173"/>
      <c r="LEA70" s="173"/>
      <c r="LEB70" s="173"/>
      <c r="LEC70" s="173"/>
      <c r="LED70" s="173"/>
      <c r="LEE70" s="173"/>
      <c r="LEF70" s="173"/>
      <c r="LEG70" s="173"/>
      <c r="LEH70" s="173"/>
      <c r="LEI70" s="173"/>
      <c r="LEJ70" s="173"/>
      <c r="LEK70" s="173"/>
      <c r="LEL70" s="173"/>
      <c r="LEM70" s="173"/>
      <c r="LEN70" s="173"/>
      <c r="LEO70" s="173"/>
      <c r="LEP70" s="173"/>
      <c r="LEQ70" s="173"/>
      <c r="LER70" s="173"/>
      <c r="LES70" s="173"/>
      <c r="LET70" s="173"/>
      <c r="LEU70" s="173"/>
      <c r="LEV70" s="173"/>
      <c r="LEW70" s="173"/>
      <c r="LEX70" s="173"/>
      <c r="LEY70" s="173"/>
      <c r="LEZ70" s="173"/>
      <c r="LFA70" s="173"/>
      <c r="LFB70" s="173"/>
      <c r="LFC70" s="173"/>
      <c r="LFD70" s="173"/>
      <c r="LFE70" s="173"/>
      <c r="LFF70" s="173"/>
      <c r="LFG70" s="173"/>
      <c r="LFH70" s="173"/>
      <c r="LFI70" s="173"/>
      <c r="LFJ70" s="173"/>
      <c r="LFK70" s="173"/>
      <c r="LFL70" s="173"/>
      <c r="LFM70" s="173"/>
      <c r="LFN70" s="173"/>
      <c r="LFO70" s="173"/>
      <c r="LFP70" s="173"/>
      <c r="LFQ70" s="173"/>
      <c r="LFR70" s="173"/>
      <c r="LFS70" s="173"/>
      <c r="LFT70" s="173"/>
      <c r="LFU70" s="173"/>
      <c r="LFV70" s="173"/>
      <c r="LFW70" s="173"/>
      <c r="LFX70" s="173"/>
      <c r="LFY70" s="173"/>
      <c r="LFZ70" s="173"/>
      <c r="LGA70" s="173"/>
      <c r="LGB70" s="173"/>
      <c r="LGC70" s="173"/>
      <c r="LGD70" s="173"/>
      <c r="LGE70" s="173"/>
      <c r="LGF70" s="173"/>
      <c r="LGG70" s="173"/>
      <c r="LGH70" s="173"/>
      <c r="LGI70" s="173"/>
      <c r="LGJ70" s="173"/>
      <c r="LGK70" s="173"/>
      <c r="LGL70" s="173"/>
      <c r="LGM70" s="173"/>
      <c r="LGN70" s="173"/>
      <c r="LGO70" s="173"/>
      <c r="LGP70" s="173"/>
      <c r="LGQ70" s="173"/>
      <c r="LGR70" s="173"/>
      <c r="LGS70" s="173"/>
      <c r="LGT70" s="173"/>
      <c r="LGU70" s="173"/>
      <c r="LGV70" s="173"/>
      <c r="LGW70" s="173"/>
      <c r="LGX70" s="173"/>
      <c r="LGY70" s="173"/>
      <c r="LGZ70" s="173"/>
      <c r="LHA70" s="173"/>
      <c r="LHB70" s="173"/>
      <c r="LHC70" s="173"/>
      <c r="LHD70" s="173"/>
      <c r="LHE70" s="173"/>
      <c r="LHF70" s="173"/>
      <c r="LHG70" s="173"/>
      <c r="LHH70" s="173"/>
      <c r="LHI70" s="173"/>
      <c r="LHJ70" s="173"/>
      <c r="LHK70" s="173"/>
      <c r="LHL70" s="173"/>
      <c r="LHM70" s="173"/>
      <c r="LHN70" s="173"/>
      <c r="LHO70" s="173"/>
      <c r="LHP70" s="173"/>
      <c r="LHQ70" s="173"/>
      <c r="LHR70" s="173"/>
      <c r="LHS70" s="173"/>
      <c r="LHT70" s="173"/>
      <c r="LHU70" s="173"/>
      <c r="LHV70" s="173"/>
      <c r="LHW70" s="173"/>
      <c r="LHX70" s="173"/>
      <c r="LHY70" s="173"/>
      <c r="LHZ70" s="173"/>
      <c r="LIA70" s="173"/>
      <c r="LIB70" s="173"/>
      <c r="LIC70" s="173"/>
      <c r="LID70" s="173"/>
      <c r="LIE70" s="173"/>
      <c r="LIF70" s="173"/>
      <c r="LIG70" s="173"/>
      <c r="LIH70" s="173"/>
      <c r="LII70" s="173"/>
      <c r="LIJ70" s="173"/>
      <c r="LIK70" s="173"/>
      <c r="LIL70" s="173"/>
      <c r="LIM70" s="173"/>
      <c r="LIN70" s="173"/>
      <c r="LIO70" s="173"/>
      <c r="LIP70" s="173"/>
      <c r="LIQ70" s="173"/>
      <c r="LIR70" s="173"/>
      <c r="LIS70" s="173"/>
      <c r="LIT70" s="173"/>
      <c r="LIU70" s="173"/>
      <c r="LIV70" s="173"/>
      <c r="LIW70" s="173"/>
      <c r="LIX70" s="173"/>
      <c r="LIY70" s="173"/>
      <c r="LIZ70" s="173"/>
      <c r="LJA70" s="173"/>
      <c r="LJB70" s="173"/>
      <c r="LJC70" s="173"/>
      <c r="LJD70" s="173"/>
      <c r="LJE70" s="173"/>
      <c r="LJF70" s="173"/>
      <c r="LJG70" s="173"/>
      <c r="LJH70" s="173"/>
      <c r="LJI70" s="173"/>
      <c r="LJJ70" s="173"/>
      <c r="LJK70" s="173"/>
      <c r="LJL70" s="173"/>
      <c r="LJM70" s="173"/>
      <c r="LJN70" s="173"/>
      <c r="LJO70" s="173"/>
      <c r="LJP70" s="173"/>
      <c r="LJQ70" s="173"/>
      <c r="LJR70" s="173"/>
      <c r="LJS70" s="173"/>
      <c r="LJT70" s="173"/>
      <c r="LJU70" s="173"/>
      <c r="LJV70" s="173"/>
      <c r="LJW70" s="173"/>
      <c r="LJX70" s="173"/>
      <c r="LJY70" s="173"/>
      <c r="LJZ70" s="173"/>
      <c r="LKA70" s="173"/>
      <c r="LKB70" s="173"/>
      <c r="LKC70" s="173"/>
      <c r="LKD70" s="173"/>
      <c r="LKE70" s="173"/>
      <c r="LKF70" s="173"/>
      <c r="LKG70" s="173"/>
      <c r="LKH70" s="173"/>
      <c r="LKI70" s="173"/>
      <c r="LKJ70" s="173"/>
      <c r="LKK70" s="173"/>
      <c r="LKL70" s="173"/>
      <c r="LKM70" s="173"/>
      <c r="LKN70" s="173"/>
      <c r="LKO70" s="173"/>
      <c r="LKP70" s="173"/>
      <c r="LKQ70" s="173"/>
      <c r="LKR70" s="173"/>
      <c r="LKS70" s="173"/>
      <c r="LKT70" s="173"/>
      <c r="LKU70" s="173"/>
      <c r="LKV70" s="173"/>
      <c r="LKW70" s="173"/>
      <c r="LKX70" s="173"/>
      <c r="LKY70" s="173"/>
      <c r="LKZ70" s="173"/>
      <c r="LLA70" s="173"/>
      <c r="LLB70" s="173"/>
      <c r="LLC70" s="173"/>
      <c r="LLD70" s="173"/>
      <c r="LLE70" s="173"/>
      <c r="LLF70" s="173"/>
      <c r="LLG70" s="173"/>
      <c r="LLH70" s="173"/>
      <c r="LLI70" s="173"/>
      <c r="LLJ70" s="173"/>
      <c r="LLK70" s="173"/>
      <c r="LLL70" s="173"/>
      <c r="LLM70" s="173"/>
      <c r="LLN70" s="173"/>
      <c r="LLO70" s="173"/>
      <c r="LLP70" s="173"/>
      <c r="LLQ70" s="173"/>
      <c r="LLR70" s="173"/>
      <c r="LLS70" s="173"/>
      <c r="LLT70" s="173"/>
      <c r="LLU70" s="173"/>
      <c r="LLV70" s="173"/>
      <c r="LLW70" s="173"/>
      <c r="LLX70" s="173"/>
      <c r="LLY70" s="173"/>
      <c r="LLZ70" s="173"/>
      <c r="LMA70" s="173"/>
      <c r="LMB70" s="173"/>
      <c r="LMC70" s="173"/>
      <c r="LMD70" s="173"/>
      <c r="LME70" s="173"/>
      <c r="LMF70" s="173"/>
      <c r="LMG70" s="173"/>
      <c r="LMH70" s="173"/>
      <c r="LMI70" s="173"/>
      <c r="LMJ70" s="173"/>
      <c r="LMK70" s="173"/>
      <c r="LML70" s="173"/>
      <c r="LMM70" s="173"/>
      <c r="LMN70" s="173"/>
      <c r="LMO70" s="173"/>
      <c r="LMP70" s="173"/>
      <c r="LMQ70" s="173"/>
      <c r="LMR70" s="173"/>
      <c r="LMS70" s="173"/>
      <c r="LMT70" s="173"/>
      <c r="LMU70" s="173"/>
      <c r="LMV70" s="173"/>
      <c r="LMW70" s="173"/>
      <c r="LMX70" s="173"/>
      <c r="LMY70" s="173"/>
      <c r="LMZ70" s="173"/>
      <c r="LNA70" s="173"/>
      <c r="LNB70" s="173"/>
      <c r="LNC70" s="173"/>
      <c r="LND70" s="173"/>
      <c r="LNE70" s="173"/>
      <c r="LNF70" s="173"/>
      <c r="LNG70" s="173"/>
      <c r="LNH70" s="173"/>
      <c r="LNI70" s="173"/>
      <c r="LNJ70" s="173"/>
      <c r="LNK70" s="173"/>
      <c r="LNL70" s="173"/>
      <c r="LNM70" s="173"/>
      <c r="LNN70" s="173"/>
      <c r="LNO70" s="173"/>
      <c r="LNP70" s="173"/>
      <c r="LNQ70" s="173"/>
      <c r="LNR70" s="173"/>
      <c r="LNS70" s="173"/>
      <c r="LNT70" s="173"/>
      <c r="LNU70" s="173"/>
      <c r="LNV70" s="173"/>
      <c r="LNW70" s="173"/>
      <c r="LNX70" s="173"/>
      <c r="LNY70" s="173"/>
      <c r="LNZ70" s="173"/>
      <c r="LOA70" s="173"/>
      <c r="LOB70" s="173"/>
      <c r="LOC70" s="173"/>
      <c r="LOD70" s="173"/>
      <c r="LOE70" s="173"/>
      <c r="LOF70" s="173"/>
      <c r="LOG70" s="173"/>
      <c r="LOH70" s="173"/>
      <c r="LOI70" s="173"/>
      <c r="LOJ70" s="173"/>
      <c r="LOK70" s="173"/>
      <c r="LOL70" s="173"/>
      <c r="LOM70" s="173"/>
      <c r="LON70" s="173"/>
      <c r="LOO70" s="173"/>
      <c r="LOP70" s="173"/>
      <c r="LOQ70" s="173"/>
      <c r="LOR70" s="173"/>
      <c r="LOS70" s="173"/>
      <c r="LOT70" s="173"/>
      <c r="LOU70" s="173"/>
      <c r="LOV70" s="173"/>
      <c r="LOW70" s="173"/>
      <c r="LOX70" s="173"/>
      <c r="LOY70" s="173"/>
      <c r="LOZ70" s="173"/>
      <c r="LPA70" s="173"/>
      <c r="LPB70" s="173"/>
      <c r="LPC70" s="173"/>
      <c r="LPD70" s="173"/>
      <c r="LPE70" s="173"/>
      <c r="LPF70" s="173"/>
      <c r="LPG70" s="173"/>
      <c r="LPH70" s="173"/>
      <c r="LPI70" s="173"/>
      <c r="LPJ70" s="173"/>
      <c r="LPK70" s="173"/>
      <c r="LPL70" s="173"/>
      <c r="LPM70" s="173"/>
      <c r="LPN70" s="173"/>
      <c r="LPO70" s="173"/>
      <c r="LPP70" s="173"/>
      <c r="LPQ70" s="173"/>
      <c r="LPR70" s="173"/>
      <c r="LPS70" s="173"/>
      <c r="LPT70" s="173"/>
      <c r="LPU70" s="173"/>
      <c r="LPV70" s="173"/>
      <c r="LPW70" s="173"/>
      <c r="LPX70" s="173"/>
      <c r="LPY70" s="173"/>
      <c r="LPZ70" s="173"/>
      <c r="LQA70" s="173"/>
      <c r="LQB70" s="173"/>
      <c r="LQC70" s="173"/>
      <c r="LQD70" s="173"/>
      <c r="LQE70" s="173"/>
      <c r="LQF70" s="173"/>
      <c r="LQG70" s="173"/>
      <c r="LQH70" s="173"/>
      <c r="LQI70" s="173"/>
      <c r="LQJ70" s="173"/>
      <c r="LQK70" s="173"/>
      <c r="LQL70" s="173"/>
      <c r="LQM70" s="173"/>
      <c r="LQN70" s="173"/>
      <c r="LQO70" s="173"/>
      <c r="LQP70" s="173"/>
      <c r="LQQ70" s="173"/>
      <c r="LQR70" s="173"/>
      <c r="LQS70" s="173"/>
      <c r="LQT70" s="173"/>
      <c r="LQU70" s="173"/>
      <c r="LQV70" s="173"/>
      <c r="LQW70" s="173"/>
      <c r="LQX70" s="173"/>
      <c r="LQY70" s="173"/>
      <c r="LQZ70" s="173"/>
      <c r="LRA70" s="173"/>
      <c r="LRB70" s="173"/>
      <c r="LRC70" s="173"/>
      <c r="LRD70" s="173"/>
      <c r="LRE70" s="173"/>
      <c r="LRF70" s="173"/>
      <c r="LRG70" s="173"/>
      <c r="LRH70" s="173"/>
      <c r="LRI70" s="173"/>
      <c r="LRJ70" s="173"/>
      <c r="LRK70" s="173"/>
      <c r="LRL70" s="173"/>
      <c r="LRM70" s="173"/>
      <c r="LRN70" s="173"/>
      <c r="LRO70" s="173"/>
      <c r="LRP70" s="173"/>
      <c r="LRQ70" s="173"/>
      <c r="LRR70" s="173"/>
      <c r="LRS70" s="173"/>
      <c r="LRT70" s="173"/>
      <c r="LRU70" s="173"/>
      <c r="LRV70" s="173"/>
      <c r="LRW70" s="173"/>
      <c r="LRX70" s="173"/>
      <c r="LRY70" s="173"/>
      <c r="LRZ70" s="173"/>
      <c r="LSA70" s="173"/>
      <c r="LSB70" s="173"/>
      <c r="LSC70" s="173"/>
      <c r="LSD70" s="173"/>
      <c r="LSE70" s="173"/>
      <c r="LSF70" s="173"/>
      <c r="LSG70" s="173"/>
      <c r="LSH70" s="173"/>
      <c r="LSI70" s="173"/>
      <c r="LSJ70" s="173"/>
      <c r="LSK70" s="173"/>
      <c r="LSL70" s="173"/>
      <c r="LSM70" s="173"/>
      <c r="LSN70" s="173"/>
      <c r="LSO70" s="173"/>
      <c r="LSP70" s="173"/>
      <c r="LSQ70" s="173"/>
      <c r="LSR70" s="173"/>
      <c r="LSS70" s="173"/>
      <c r="LST70" s="173"/>
      <c r="LSU70" s="173"/>
      <c r="LSV70" s="173"/>
      <c r="LSW70" s="173"/>
      <c r="LSX70" s="173"/>
      <c r="LSY70" s="173"/>
      <c r="LSZ70" s="173"/>
      <c r="LTA70" s="173"/>
      <c r="LTB70" s="173"/>
      <c r="LTC70" s="173"/>
      <c r="LTD70" s="173"/>
      <c r="LTE70" s="173"/>
      <c r="LTF70" s="173"/>
      <c r="LTG70" s="173"/>
      <c r="LTH70" s="173"/>
      <c r="LTI70" s="173"/>
      <c r="LTJ70" s="173"/>
      <c r="LTK70" s="173"/>
      <c r="LTL70" s="173"/>
      <c r="LTM70" s="173"/>
      <c r="LTN70" s="173"/>
      <c r="LTO70" s="173"/>
      <c r="LTP70" s="173"/>
      <c r="LTQ70" s="173"/>
      <c r="LTR70" s="173"/>
      <c r="LTS70" s="173"/>
      <c r="LTT70" s="173"/>
      <c r="LTU70" s="173"/>
      <c r="LTV70" s="173"/>
      <c r="LTW70" s="173"/>
      <c r="LTX70" s="173"/>
      <c r="LTY70" s="173"/>
      <c r="LTZ70" s="173"/>
      <c r="LUA70" s="173"/>
      <c r="LUB70" s="173"/>
      <c r="LUC70" s="173"/>
      <c r="LUD70" s="173"/>
      <c r="LUE70" s="173"/>
      <c r="LUF70" s="173"/>
      <c r="LUG70" s="173"/>
      <c r="LUH70" s="173"/>
      <c r="LUI70" s="173"/>
      <c r="LUJ70" s="173"/>
      <c r="LUK70" s="173"/>
      <c r="LUL70" s="173"/>
      <c r="LUM70" s="173"/>
      <c r="LUN70" s="173"/>
      <c r="LUO70" s="173"/>
      <c r="LUP70" s="173"/>
      <c r="LUQ70" s="173"/>
      <c r="LUR70" s="173"/>
      <c r="LUS70" s="173"/>
      <c r="LUT70" s="173"/>
      <c r="LUU70" s="173"/>
      <c r="LUV70" s="173"/>
      <c r="LUW70" s="173"/>
      <c r="LUX70" s="173"/>
      <c r="LUY70" s="173"/>
      <c r="LUZ70" s="173"/>
      <c r="LVA70" s="173"/>
      <c r="LVB70" s="173"/>
      <c r="LVC70" s="173"/>
      <c r="LVD70" s="173"/>
      <c r="LVE70" s="173"/>
      <c r="LVF70" s="173"/>
      <c r="LVG70" s="173"/>
      <c r="LVH70" s="173"/>
      <c r="LVI70" s="173"/>
      <c r="LVJ70" s="173"/>
      <c r="LVK70" s="173"/>
      <c r="LVL70" s="173"/>
      <c r="LVM70" s="173"/>
      <c r="LVN70" s="173"/>
      <c r="LVO70" s="173"/>
      <c r="LVP70" s="173"/>
      <c r="LVQ70" s="173"/>
      <c r="LVR70" s="173"/>
      <c r="LVS70" s="173"/>
      <c r="LVT70" s="173"/>
      <c r="LVU70" s="173"/>
      <c r="LVV70" s="173"/>
      <c r="LVW70" s="173"/>
      <c r="LVX70" s="173"/>
      <c r="LVY70" s="173"/>
      <c r="LVZ70" s="173"/>
      <c r="LWA70" s="173"/>
      <c r="LWB70" s="173"/>
      <c r="LWC70" s="173"/>
      <c r="LWD70" s="173"/>
      <c r="LWE70" s="173"/>
      <c r="LWF70" s="173"/>
      <c r="LWG70" s="173"/>
      <c r="LWH70" s="173"/>
      <c r="LWI70" s="173"/>
      <c r="LWJ70" s="173"/>
      <c r="LWK70" s="173"/>
      <c r="LWL70" s="173"/>
      <c r="LWM70" s="173"/>
      <c r="LWN70" s="173"/>
      <c r="LWO70" s="173"/>
      <c r="LWP70" s="173"/>
      <c r="LWQ70" s="173"/>
      <c r="LWR70" s="173"/>
      <c r="LWS70" s="173"/>
      <c r="LWT70" s="173"/>
      <c r="LWU70" s="173"/>
      <c r="LWV70" s="173"/>
      <c r="LWW70" s="173"/>
      <c r="LWX70" s="173"/>
      <c r="LWY70" s="173"/>
      <c r="LWZ70" s="173"/>
      <c r="LXA70" s="173"/>
      <c r="LXB70" s="173"/>
      <c r="LXC70" s="173"/>
      <c r="LXD70" s="173"/>
      <c r="LXE70" s="173"/>
      <c r="LXF70" s="173"/>
      <c r="LXG70" s="173"/>
      <c r="LXH70" s="173"/>
      <c r="LXI70" s="173"/>
      <c r="LXJ70" s="173"/>
      <c r="LXK70" s="173"/>
      <c r="LXL70" s="173"/>
      <c r="LXM70" s="173"/>
      <c r="LXN70" s="173"/>
      <c r="LXO70" s="173"/>
      <c r="LXP70" s="173"/>
      <c r="LXQ70" s="173"/>
      <c r="LXR70" s="173"/>
      <c r="LXS70" s="173"/>
      <c r="LXT70" s="173"/>
      <c r="LXU70" s="173"/>
      <c r="LXV70" s="173"/>
      <c r="LXW70" s="173"/>
      <c r="LXX70" s="173"/>
      <c r="LXY70" s="173"/>
      <c r="LXZ70" s="173"/>
      <c r="LYA70" s="173"/>
      <c r="LYB70" s="173"/>
      <c r="LYC70" s="173"/>
      <c r="LYD70" s="173"/>
      <c r="LYE70" s="173"/>
      <c r="LYF70" s="173"/>
      <c r="LYG70" s="173"/>
      <c r="LYH70" s="173"/>
      <c r="LYI70" s="173"/>
      <c r="LYJ70" s="173"/>
      <c r="LYK70" s="173"/>
      <c r="LYL70" s="173"/>
      <c r="LYM70" s="173"/>
      <c r="LYN70" s="173"/>
      <c r="LYO70" s="173"/>
      <c r="LYP70" s="173"/>
      <c r="LYQ70" s="173"/>
      <c r="LYR70" s="173"/>
      <c r="LYS70" s="173"/>
      <c r="LYT70" s="173"/>
      <c r="LYU70" s="173"/>
      <c r="LYV70" s="173"/>
      <c r="LYW70" s="173"/>
      <c r="LYX70" s="173"/>
      <c r="LYY70" s="173"/>
      <c r="LYZ70" s="173"/>
      <c r="LZA70" s="173"/>
      <c r="LZB70" s="173"/>
      <c r="LZC70" s="173"/>
      <c r="LZD70" s="173"/>
      <c r="LZE70" s="173"/>
      <c r="LZF70" s="173"/>
      <c r="LZG70" s="173"/>
      <c r="LZH70" s="173"/>
      <c r="LZI70" s="173"/>
      <c r="LZJ70" s="173"/>
      <c r="LZK70" s="173"/>
      <c r="LZL70" s="173"/>
      <c r="LZM70" s="173"/>
      <c r="LZN70" s="173"/>
      <c r="LZO70" s="173"/>
      <c r="LZP70" s="173"/>
      <c r="LZQ70" s="173"/>
      <c r="LZR70" s="173"/>
      <c r="LZS70" s="173"/>
      <c r="LZT70" s="173"/>
      <c r="LZU70" s="173"/>
      <c r="LZV70" s="173"/>
      <c r="LZW70" s="173"/>
      <c r="LZX70" s="173"/>
      <c r="LZY70" s="173"/>
      <c r="LZZ70" s="173"/>
      <c r="MAA70" s="173"/>
      <c r="MAB70" s="173"/>
      <c r="MAC70" s="173"/>
      <c r="MAD70" s="173"/>
      <c r="MAE70" s="173"/>
      <c r="MAF70" s="173"/>
      <c r="MAG70" s="173"/>
      <c r="MAH70" s="173"/>
      <c r="MAI70" s="173"/>
      <c r="MAJ70" s="173"/>
      <c r="MAK70" s="173"/>
      <c r="MAL70" s="173"/>
      <c r="MAM70" s="173"/>
      <c r="MAN70" s="173"/>
      <c r="MAO70" s="173"/>
      <c r="MAP70" s="173"/>
      <c r="MAQ70" s="173"/>
      <c r="MAR70" s="173"/>
      <c r="MAS70" s="173"/>
      <c r="MAT70" s="173"/>
      <c r="MAU70" s="173"/>
      <c r="MAV70" s="173"/>
      <c r="MAW70" s="173"/>
      <c r="MAX70" s="173"/>
      <c r="MAY70" s="173"/>
      <c r="MAZ70" s="173"/>
      <c r="MBA70" s="173"/>
      <c r="MBB70" s="173"/>
      <c r="MBC70" s="173"/>
      <c r="MBD70" s="173"/>
      <c r="MBE70" s="173"/>
      <c r="MBF70" s="173"/>
      <c r="MBG70" s="173"/>
      <c r="MBH70" s="173"/>
      <c r="MBI70" s="173"/>
      <c r="MBJ70" s="173"/>
      <c r="MBK70" s="173"/>
      <c r="MBL70" s="173"/>
      <c r="MBM70" s="173"/>
      <c r="MBN70" s="173"/>
      <c r="MBO70" s="173"/>
      <c r="MBP70" s="173"/>
      <c r="MBQ70" s="173"/>
      <c r="MBR70" s="173"/>
      <c r="MBS70" s="173"/>
      <c r="MBT70" s="173"/>
      <c r="MBU70" s="173"/>
      <c r="MBV70" s="173"/>
      <c r="MBW70" s="173"/>
      <c r="MBX70" s="173"/>
      <c r="MBY70" s="173"/>
      <c r="MBZ70" s="173"/>
      <c r="MCA70" s="173"/>
      <c r="MCB70" s="173"/>
      <c r="MCC70" s="173"/>
      <c r="MCD70" s="173"/>
      <c r="MCE70" s="173"/>
      <c r="MCF70" s="173"/>
      <c r="MCG70" s="173"/>
      <c r="MCH70" s="173"/>
      <c r="MCI70" s="173"/>
      <c r="MCJ70" s="173"/>
      <c r="MCK70" s="173"/>
      <c r="MCL70" s="173"/>
      <c r="MCM70" s="173"/>
      <c r="MCN70" s="173"/>
      <c r="MCO70" s="173"/>
      <c r="MCP70" s="173"/>
      <c r="MCQ70" s="173"/>
      <c r="MCR70" s="173"/>
      <c r="MCS70" s="173"/>
      <c r="MCT70" s="173"/>
      <c r="MCU70" s="173"/>
      <c r="MCV70" s="173"/>
      <c r="MCW70" s="173"/>
      <c r="MCX70" s="173"/>
      <c r="MCY70" s="173"/>
      <c r="MCZ70" s="173"/>
      <c r="MDA70" s="173"/>
      <c r="MDB70" s="173"/>
      <c r="MDC70" s="173"/>
      <c r="MDD70" s="173"/>
      <c r="MDE70" s="173"/>
      <c r="MDF70" s="173"/>
      <c r="MDG70" s="173"/>
      <c r="MDH70" s="173"/>
      <c r="MDI70" s="173"/>
      <c r="MDJ70" s="173"/>
      <c r="MDK70" s="173"/>
      <c r="MDL70" s="173"/>
      <c r="MDM70" s="173"/>
      <c r="MDN70" s="173"/>
      <c r="MDO70" s="173"/>
      <c r="MDP70" s="173"/>
      <c r="MDQ70" s="173"/>
      <c r="MDR70" s="173"/>
      <c r="MDS70" s="173"/>
      <c r="MDT70" s="173"/>
      <c r="MDU70" s="173"/>
      <c r="MDV70" s="173"/>
      <c r="MDW70" s="173"/>
      <c r="MDX70" s="173"/>
      <c r="MDY70" s="173"/>
      <c r="MDZ70" s="173"/>
      <c r="MEA70" s="173"/>
      <c r="MEB70" s="173"/>
      <c r="MEC70" s="173"/>
      <c r="MED70" s="173"/>
      <c r="MEE70" s="173"/>
      <c r="MEF70" s="173"/>
      <c r="MEG70" s="173"/>
      <c r="MEH70" s="173"/>
      <c r="MEI70" s="173"/>
      <c r="MEJ70" s="173"/>
      <c r="MEK70" s="173"/>
      <c r="MEL70" s="173"/>
      <c r="MEM70" s="173"/>
      <c r="MEN70" s="173"/>
      <c r="MEO70" s="173"/>
      <c r="MEP70" s="173"/>
      <c r="MEQ70" s="173"/>
      <c r="MER70" s="173"/>
      <c r="MES70" s="173"/>
      <c r="MET70" s="173"/>
      <c r="MEU70" s="173"/>
      <c r="MEV70" s="173"/>
      <c r="MEW70" s="173"/>
      <c r="MEX70" s="173"/>
      <c r="MEY70" s="173"/>
      <c r="MEZ70" s="173"/>
      <c r="MFA70" s="173"/>
      <c r="MFB70" s="173"/>
      <c r="MFC70" s="173"/>
      <c r="MFD70" s="173"/>
      <c r="MFE70" s="173"/>
      <c r="MFF70" s="173"/>
      <c r="MFG70" s="173"/>
      <c r="MFH70" s="173"/>
      <c r="MFI70" s="173"/>
      <c r="MFJ70" s="173"/>
      <c r="MFK70" s="173"/>
      <c r="MFL70" s="173"/>
      <c r="MFM70" s="173"/>
      <c r="MFN70" s="173"/>
      <c r="MFO70" s="173"/>
      <c r="MFP70" s="173"/>
      <c r="MFQ70" s="173"/>
      <c r="MFR70" s="173"/>
      <c r="MFS70" s="173"/>
      <c r="MFT70" s="173"/>
      <c r="MFU70" s="173"/>
      <c r="MFV70" s="173"/>
      <c r="MFW70" s="173"/>
      <c r="MFX70" s="173"/>
      <c r="MFY70" s="173"/>
      <c r="MFZ70" s="173"/>
      <c r="MGA70" s="173"/>
      <c r="MGB70" s="173"/>
      <c r="MGC70" s="173"/>
      <c r="MGD70" s="173"/>
      <c r="MGE70" s="173"/>
      <c r="MGF70" s="173"/>
      <c r="MGG70" s="173"/>
      <c r="MGH70" s="173"/>
      <c r="MGI70" s="173"/>
      <c r="MGJ70" s="173"/>
      <c r="MGK70" s="173"/>
      <c r="MGL70" s="173"/>
      <c r="MGM70" s="173"/>
      <c r="MGN70" s="173"/>
      <c r="MGO70" s="173"/>
      <c r="MGP70" s="173"/>
      <c r="MGQ70" s="173"/>
      <c r="MGR70" s="173"/>
      <c r="MGS70" s="173"/>
      <c r="MGT70" s="173"/>
      <c r="MGU70" s="173"/>
      <c r="MGV70" s="173"/>
      <c r="MGW70" s="173"/>
      <c r="MGX70" s="173"/>
      <c r="MGY70" s="173"/>
      <c r="MGZ70" s="173"/>
      <c r="MHA70" s="173"/>
      <c r="MHB70" s="173"/>
      <c r="MHC70" s="173"/>
      <c r="MHD70" s="173"/>
      <c r="MHE70" s="173"/>
      <c r="MHF70" s="173"/>
      <c r="MHG70" s="173"/>
      <c r="MHH70" s="173"/>
      <c r="MHI70" s="173"/>
      <c r="MHJ70" s="173"/>
      <c r="MHK70" s="173"/>
      <c r="MHL70" s="173"/>
      <c r="MHM70" s="173"/>
      <c r="MHN70" s="173"/>
      <c r="MHO70" s="173"/>
      <c r="MHP70" s="173"/>
      <c r="MHQ70" s="173"/>
      <c r="MHR70" s="173"/>
      <c r="MHS70" s="173"/>
      <c r="MHT70" s="173"/>
      <c r="MHU70" s="173"/>
      <c r="MHV70" s="173"/>
      <c r="MHW70" s="173"/>
      <c r="MHX70" s="173"/>
      <c r="MHY70" s="173"/>
      <c r="MHZ70" s="173"/>
      <c r="MIA70" s="173"/>
      <c r="MIB70" s="173"/>
      <c r="MIC70" s="173"/>
      <c r="MID70" s="173"/>
      <c r="MIE70" s="173"/>
      <c r="MIF70" s="173"/>
      <c r="MIG70" s="173"/>
      <c r="MIH70" s="173"/>
      <c r="MII70" s="173"/>
      <c r="MIJ70" s="173"/>
      <c r="MIK70" s="173"/>
      <c r="MIL70" s="173"/>
      <c r="MIM70" s="173"/>
      <c r="MIN70" s="173"/>
      <c r="MIO70" s="173"/>
      <c r="MIP70" s="173"/>
      <c r="MIQ70" s="173"/>
      <c r="MIR70" s="173"/>
      <c r="MIS70" s="173"/>
      <c r="MIT70" s="173"/>
      <c r="MIU70" s="173"/>
      <c r="MIV70" s="173"/>
      <c r="MIW70" s="173"/>
      <c r="MIX70" s="173"/>
      <c r="MIY70" s="173"/>
      <c r="MIZ70" s="173"/>
      <c r="MJA70" s="173"/>
      <c r="MJB70" s="173"/>
      <c r="MJC70" s="173"/>
      <c r="MJD70" s="173"/>
      <c r="MJE70" s="173"/>
      <c r="MJF70" s="173"/>
      <c r="MJG70" s="173"/>
      <c r="MJH70" s="173"/>
      <c r="MJI70" s="173"/>
      <c r="MJJ70" s="173"/>
      <c r="MJK70" s="173"/>
      <c r="MJL70" s="173"/>
      <c r="MJM70" s="173"/>
      <c r="MJN70" s="173"/>
      <c r="MJO70" s="173"/>
      <c r="MJP70" s="173"/>
      <c r="MJQ70" s="173"/>
      <c r="MJR70" s="173"/>
      <c r="MJS70" s="173"/>
      <c r="MJT70" s="173"/>
      <c r="MJU70" s="173"/>
      <c r="MJV70" s="173"/>
      <c r="MJW70" s="173"/>
      <c r="MJX70" s="173"/>
      <c r="MJY70" s="173"/>
      <c r="MJZ70" s="173"/>
      <c r="MKA70" s="173"/>
      <c r="MKB70" s="173"/>
      <c r="MKC70" s="173"/>
      <c r="MKD70" s="173"/>
      <c r="MKE70" s="173"/>
      <c r="MKF70" s="173"/>
      <c r="MKG70" s="173"/>
      <c r="MKH70" s="173"/>
      <c r="MKI70" s="173"/>
      <c r="MKJ70" s="173"/>
      <c r="MKK70" s="173"/>
      <c r="MKL70" s="173"/>
      <c r="MKM70" s="173"/>
      <c r="MKN70" s="173"/>
      <c r="MKO70" s="173"/>
      <c r="MKP70" s="173"/>
      <c r="MKQ70" s="173"/>
      <c r="MKR70" s="173"/>
      <c r="MKS70" s="173"/>
      <c r="MKT70" s="173"/>
      <c r="MKU70" s="173"/>
      <c r="MKV70" s="173"/>
      <c r="MKW70" s="173"/>
      <c r="MKX70" s="173"/>
      <c r="MKY70" s="173"/>
      <c r="MKZ70" s="173"/>
      <c r="MLA70" s="173"/>
      <c r="MLB70" s="173"/>
      <c r="MLC70" s="173"/>
      <c r="MLD70" s="173"/>
      <c r="MLE70" s="173"/>
      <c r="MLF70" s="173"/>
      <c r="MLG70" s="173"/>
      <c r="MLH70" s="173"/>
      <c r="MLI70" s="173"/>
      <c r="MLJ70" s="173"/>
      <c r="MLK70" s="173"/>
      <c r="MLL70" s="173"/>
      <c r="MLM70" s="173"/>
      <c r="MLN70" s="173"/>
      <c r="MLO70" s="173"/>
      <c r="MLP70" s="173"/>
      <c r="MLQ70" s="173"/>
      <c r="MLR70" s="173"/>
      <c r="MLS70" s="173"/>
      <c r="MLT70" s="173"/>
      <c r="MLU70" s="173"/>
      <c r="MLV70" s="173"/>
      <c r="MLW70" s="173"/>
      <c r="MLX70" s="173"/>
      <c r="MLY70" s="173"/>
      <c r="MLZ70" s="173"/>
      <c r="MMA70" s="173"/>
      <c r="MMB70" s="173"/>
      <c r="MMC70" s="173"/>
      <c r="MMD70" s="173"/>
      <c r="MME70" s="173"/>
      <c r="MMF70" s="173"/>
      <c r="MMG70" s="173"/>
      <c r="MMH70" s="173"/>
      <c r="MMI70" s="173"/>
      <c r="MMJ70" s="173"/>
      <c r="MMK70" s="173"/>
      <c r="MML70" s="173"/>
      <c r="MMM70" s="173"/>
      <c r="MMN70" s="173"/>
      <c r="MMO70" s="173"/>
      <c r="MMP70" s="173"/>
      <c r="MMQ70" s="173"/>
      <c r="MMR70" s="173"/>
      <c r="MMS70" s="173"/>
      <c r="MMT70" s="173"/>
      <c r="MMU70" s="173"/>
      <c r="MMV70" s="173"/>
      <c r="MMW70" s="173"/>
      <c r="MMX70" s="173"/>
      <c r="MMY70" s="173"/>
      <c r="MMZ70" s="173"/>
      <c r="MNA70" s="173"/>
      <c r="MNB70" s="173"/>
      <c r="MNC70" s="173"/>
      <c r="MND70" s="173"/>
      <c r="MNE70" s="173"/>
      <c r="MNF70" s="173"/>
      <c r="MNG70" s="173"/>
      <c r="MNH70" s="173"/>
      <c r="MNI70" s="173"/>
      <c r="MNJ70" s="173"/>
      <c r="MNK70" s="173"/>
      <c r="MNL70" s="173"/>
      <c r="MNM70" s="173"/>
      <c r="MNN70" s="173"/>
      <c r="MNO70" s="173"/>
      <c r="MNP70" s="173"/>
      <c r="MNQ70" s="173"/>
      <c r="MNR70" s="173"/>
      <c r="MNS70" s="173"/>
      <c r="MNT70" s="173"/>
      <c r="MNU70" s="173"/>
      <c r="MNV70" s="173"/>
      <c r="MNW70" s="173"/>
      <c r="MNX70" s="173"/>
      <c r="MNY70" s="173"/>
      <c r="MNZ70" s="173"/>
      <c r="MOA70" s="173"/>
      <c r="MOB70" s="173"/>
      <c r="MOC70" s="173"/>
      <c r="MOD70" s="173"/>
      <c r="MOE70" s="173"/>
      <c r="MOF70" s="173"/>
      <c r="MOG70" s="173"/>
      <c r="MOH70" s="173"/>
      <c r="MOI70" s="173"/>
      <c r="MOJ70" s="173"/>
      <c r="MOK70" s="173"/>
      <c r="MOL70" s="173"/>
      <c r="MOM70" s="173"/>
      <c r="MON70" s="173"/>
      <c r="MOO70" s="173"/>
      <c r="MOP70" s="173"/>
      <c r="MOQ70" s="173"/>
      <c r="MOR70" s="173"/>
      <c r="MOS70" s="173"/>
      <c r="MOT70" s="173"/>
      <c r="MOU70" s="173"/>
      <c r="MOV70" s="173"/>
      <c r="MOW70" s="173"/>
      <c r="MOX70" s="173"/>
      <c r="MOY70" s="173"/>
      <c r="MOZ70" s="173"/>
      <c r="MPA70" s="173"/>
      <c r="MPB70" s="173"/>
      <c r="MPC70" s="173"/>
      <c r="MPD70" s="173"/>
      <c r="MPE70" s="173"/>
      <c r="MPF70" s="173"/>
      <c r="MPG70" s="173"/>
      <c r="MPH70" s="173"/>
      <c r="MPI70" s="173"/>
      <c r="MPJ70" s="173"/>
      <c r="MPK70" s="173"/>
      <c r="MPL70" s="173"/>
      <c r="MPM70" s="173"/>
      <c r="MPN70" s="173"/>
      <c r="MPO70" s="173"/>
      <c r="MPP70" s="173"/>
      <c r="MPQ70" s="173"/>
      <c r="MPR70" s="173"/>
      <c r="MPS70" s="173"/>
      <c r="MPT70" s="173"/>
      <c r="MPU70" s="173"/>
      <c r="MPV70" s="173"/>
      <c r="MPW70" s="173"/>
      <c r="MPX70" s="173"/>
      <c r="MPY70" s="173"/>
      <c r="MPZ70" s="173"/>
      <c r="MQA70" s="173"/>
      <c r="MQB70" s="173"/>
      <c r="MQC70" s="173"/>
      <c r="MQD70" s="173"/>
      <c r="MQE70" s="173"/>
      <c r="MQF70" s="173"/>
      <c r="MQG70" s="173"/>
      <c r="MQH70" s="173"/>
      <c r="MQI70" s="173"/>
      <c r="MQJ70" s="173"/>
      <c r="MQK70" s="173"/>
      <c r="MQL70" s="173"/>
      <c r="MQM70" s="173"/>
      <c r="MQN70" s="173"/>
      <c r="MQO70" s="173"/>
      <c r="MQP70" s="173"/>
      <c r="MQQ70" s="173"/>
      <c r="MQR70" s="173"/>
      <c r="MQS70" s="173"/>
      <c r="MQT70" s="173"/>
      <c r="MQU70" s="173"/>
      <c r="MQV70" s="173"/>
      <c r="MQW70" s="173"/>
      <c r="MQX70" s="173"/>
      <c r="MQY70" s="173"/>
      <c r="MQZ70" s="173"/>
      <c r="MRA70" s="173"/>
      <c r="MRB70" s="173"/>
      <c r="MRC70" s="173"/>
      <c r="MRD70" s="173"/>
      <c r="MRE70" s="173"/>
      <c r="MRF70" s="173"/>
      <c r="MRG70" s="173"/>
      <c r="MRH70" s="173"/>
      <c r="MRI70" s="173"/>
      <c r="MRJ70" s="173"/>
      <c r="MRK70" s="173"/>
      <c r="MRL70" s="173"/>
      <c r="MRM70" s="173"/>
      <c r="MRN70" s="173"/>
      <c r="MRO70" s="173"/>
      <c r="MRP70" s="173"/>
      <c r="MRQ70" s="173"/>
      <c r="MRR70" s="173"/>
      <c r="MRS70" s="173"/>
      <c r="MRT70" s="173"/>
      <c r="MRU70" s="173"/>
      <c r="MRV70" s="173"/>
      <c r="MRW70" s="173"/>
      <c r="MRX70" s="173"/>
      <c r="MRY70" s="173"/>
      <c r="MRZ70" s="173"/>
      <c r="MSA70" s="173"/>
      <c r="MSB70" s="173"/>
      <c r="MSC70" s="173"/>
      <c r="MSD70" s="173"/>
      <c r="MSE70" s="173"/>
      <c r="MSF70" s="173"/>
      <c r="MSG70" s="173"/>
      <c r="MSH70" s="173"/>
      <c r="MSI70" s="173"/>
      <c r="MSJ70" s="173"/>
      <c r="MSK70" s="173"/>
      <c r="MSL70" s="173"/>
      <c r="MSM70" s="173"/>
      <c r="MSN70" s="173"/>
      <c r="MSO70" s="173"/>
      <c r="MSP70" s="173"/>
      <c r="MSQ70" s="173"/>
      <c r="MSR70" s="173"/>
      <c r="MSS70" s="173"/>
      <c r="MST70" s="173"/>
      <c r="MSU70" s="173"/>
      <c r="MSV70" s="173"/>
      <c r="MSW70" s="173"/>
      <c r="MSX70" s="173"/>
      <c r="MSY70" s="173"/>
      <c r="MSZ70" s="173"/>
      <c r="MTA70" s="173"/>
      <c r="MTB70" s="173"/>
      <c r="MTC70" s="173"/>
      <c r="MTD70" s="173"/>
      <c r="MTE70" s="173"/>
      <c r="MTF70" s="173"/>
      <c r="MTG70" s="173"/>
      <c r="MTH70" s="173"/>
      <c r="MTI70" s="173"/>
      <c r="MTJ70" s="173"/>
      <c r="MTK70" s="173"/>
      <c r="MTL70" s="173"/>
      <c r="MTM70" s="173"/>
      <c r="MTN70" s="173"/>
      <c r="MTO70" s="173"/>
      <c r="MTP70" s="173"/>
      <c r="MTQ70" s="173"/>
      <c r="MTR70" s="173"/>
      <c r="MTS70" s="173"/>
      <c r="MTT70" s="173"/>
      <c r="MTU70" s="173"/>
      <c r="MTV70" s="173"/>
      <c r="MTW70" s="173"/>
      <c r="MTX70" s="173"/>
      <c r="MTY70" s="173"/>
      <c r="MTZ70" s="173"/>
      <c r="MUA70" s="173"/>
      <c r="MUB70" s="173"/>
      <c r="MUC70" s="173"/>
      <c r="MUD70" s="173"/>
      <c r="MUE70" s="173"/>
      <c r="MUF70" s="173"/>
      <c r="MUG70" s="173"/>
      <c r="MUH70" s="173"/>
      <c r="MUI70" s="173"/>
      <c r="MUJ70" s="173"/>
      <c r="MUK70" s="173"/>
      <c r="MUL70" s="173"/>
      <c r="MUM70" s="173"/>
      <c r="MUN70" s="173"/>
      <c r="MUO70" s="173"/>
      <c r="MUP70" s="173"/>
      <c r="MUQ70" s="173"/>
      <c r="MUR70" s="173"/>
      <c r="MUS70" s="173"/>
      <c r="MUT70" s="173"/>
      <c r="MUU70" s="173"/>
      <c r="MUV70" s="173"/>
      <c r="MUW70" s="173"/>
      <c r="MUX70" s="173"/>
      <c r="MUY70" s="173"/>
      <c r="MUZ70" s="173"/>
      <c r="MVA70" s="173"/>
      <c r="MVB70" s="173"/>
      <c r="MVC70" s="173"/>
      <c r="MVD70" s="173"/>
      <c r="MVE70" s="173"/>
      <c r="MVF70" s="173"/>
      <c r="MVG70" s="173"/>
      <c r="MVH70" s="173"/>
      <c r="MVI70" s="173"/>
      <c r="MVJ70" s="173"/>
      <c r="MVK70" s="173"/>
      <c r="MVL70" s="173"/>
      <c r="MVM70" s="173"/>
      <c r="MVN70" s="173"/>
      <c r="MVO70" s="173"/>
      <c r="MVP70" s="173"/>
      <c r="MVQ70" s="173"/>
      <c r="MVR70" s="173"/>
      <c r="MVS70" s="173"/>
      <c r="MVT70" s="173"/>
      <c r="MVU70" s="173"/>
      <c r="MVV70" s="173"/>
      <c r="MVW70" s="173"/>
      <c r="MVX70" s="173"/>
      <c r="MVY70" s="173"/>
      <c r="MVZ70" s="173"/>
      <c r="MWA70" s="173"/>
      <c r="MWB70" s="173"/>
      <c r="MWC70" s="173"/>
      <c r="MWD70" s="173"/>
      <c r="MWE70" s="173"/>
      <c r="MWF70" s="173"/>
      <c r="MWG70" s="173"/>
      <c r="MWH70" s="173"/>
      <c r="MWI70" s="173"/>
      <c r="MWJ70" s="173"/>
      <c r="MWK70" s="173"/>
      <c r="MWL70" s="173"/>
      <c r="MWM70" s="173"/>
      <c r="MWN70" s="173"/>
      <c r="MWO70" s="173"/>
      <c r="MWP70" s="173"/>
      <c r="MWQ70" s="173"/>
      <c r="MWR70" s="173"/>
      <c r="MWS70" s="173"/>
      <c r="MWT70" s="173"/>
      <c r="MWU70" s="173"/>
      <c r="MWV70" s="173"/>
      <c r="MWW70" s="173"/>
      <c r="MWX70" s="173"/>
      <c r="MWY70" s="173"/>
      <c r="MWZ70" s="173"/>
      <c r="MXA70" s="173"/>
      <c r="MXB70" s="173"/>
      <c r="MXC70" s="173"/>
      <c r="MXD70" s="173"/>
      <c r="MXE70" s="173"/>
      <c r="MXF70" s="173"/>
      <c r="MXG70" s="173"/>
      <c r="MXH70" s="173"/>
      <c r="MXI70" s="173"/>
      <c r="MXJ70" s="173"/>
      <c r="MXK70" s="173"/>
      <c r="MXL70" s="173"/>
      <c r="MXM70" s="173"/>
      <c r="MXN70" s="173"/>
      <c r="MXO70" s="173"/>
      <c r="MXP70" s="173"/>
      <c r="MXQ70" s="173"/>
      <c r="MXR70" s="173"/>
      <c r="MXS70" s="173"/>
      <c r="MXT70" s="173"/>
      <c r="MXU70" s="173"/>
      <c r="MXV70" s="173"/>
      <c r="MXW70" s="173"/>
      <c r="MXX70" s="173"/>
      <c r="MXY70" s="173"/>
      <c r="MXZ70" s="173"/>
      <c r="MYA70" s="173"/>
      <c r="MYB70" s="173"/>
      <c r="MYC70" s="173"/>
      <c r="MYD70" s="173"/>
      <c r="MYE70" s="173"/>
      <c r="MYF70" s="173"/>
      <c r="MYG70" s="173"/>
      <c r="MYH70" s="173"/>
      <c r="MYI70" s="173"/>
      <c r="MYJ70" s="173"/>
      <c r="MYK70" s="173"/>
      <c r="MYL70" s="173"/>
      <c r="MYM70" s="173"/>
      <c r="MYN70" s="173"/>
      <c r="MYO70" s="173"/>
      <c r="MYP70" s="173"/>
      <c r="MYQ70" s="173"/>
      <c r="MYR70" s="173"/>
      <c r="MYS70" s="173"/>
      <c r="MYT70" s="173"/>
      <c r="MYU70" s="173"/>
      <c r="MYV70" s="173"/>
      <c r="MYW70" s="173"/>
      <c r="MYX70" s="173"/>
      <c r="MYY70" s="173"/>
      <c r="MYZ70" s="173"/>
      <c r="MZA70" s="173"/>
      <c r="MZB70" s="173"/>
      <c r="MZC70" s="173"/>
      <c r="MZD70" s="173"/>
      <c r="MZE70" s="173"/>
      <c r="MZF70" s="173"/>
      <c r="MZG70" s="173"/>
      <c r="MZH70" s="173"/>
      <c r="MZI70" s="173"/>
      <c r="MZJ70" s="173"/>
      <c r="MZK70" s="173"/>
      <c r="MZL70" s="173"/>
      <c r="MZM70" s="173"/>
      <c r="MZN70" s="173"/>
      <c r="MZO70" s="173"/>
      <c r="MZP70" s="173"/>
      <c r="MZQ70" s="173"/>
      <c r="MZR70" s="173"/>
      <c r="MZS70" s="173"/>
      <c r="MZT70" s="173"/>
      <c r="MZU70" s="173"/>
      <c r="MZV70" s="173"/>
      <c r="MZW70" s="173"/>
      <c r="MZX70" s="173"/>
      <c r="MZY70" s="173"/>
      <c r="MZZ70" s="173"/>
      <c r="NAA70" s="173"/>
      <c r="NAB70" s="173"/>
      <c r="NAC70" s="173"/>
      <c r="NAD70" s="173"/>
      <c r="NAE70" s="173"/>
      <c r="NAF70" s="173"/>
      <c r="NAG70" s="173"/>
      <c r="NAH70" s="173"/>
      <c r="NAI70" s="173"/>
      <c r="NAJ70" s="173"/>
      <c r="NAK70" s="173"/>
      <c r="NAL70" s="173"/>
      <c r="NAM70" s="173"/>
      <c r="NAN70" s="173"/>
      <c r="NAO70" s="173"/>
      <c r="NAP70" s="173"/>
      <c r="NAQ70" s="173"/>
      <c r="NAR70" s="173"/>
      <c r="NAS70" s="173"/>
      <c r="NAT70" s="173"/>
      <c r="NAU70" s="173"/>
      <c r="NAV70" s="173"/>
      <c r="NAW70" s="173"/>
      <c r="NAX70" s="173"/>
      <c r="NAY70" s="173"/>
      <c r="NAZ70" s="173"/>
      <c r="NBA70" s="173"/>
      <c r="NBB70" s="173"/>
      <c r="NBC70" s="173"/>
      <c r="NBD70" s="173"/>
      <c r="NBE70" s="173"/>
      <c r="NBF70" s="173"/>
      <c r="NBG70" s="173"/>
      <c r="NBH70" s="173"/>
      <c r="NBI70" s="173"/>
      <c r="NBJ70" s="173"/>
      <c r="NBK70" s="173"/>
      <c r="NBL70" s="173"/>
      <c r="NBM70" s="173"/>
      <c r="NBN70" s="173"/>
      <c r="NBO70" s="173"/>
      <c r="NBP70" s="173"/>
      <c r="NBQ70" s="173"/>
      <c r="NBR70" s="173"/>
      <c r="NBS70" s="173"/>
      <c r="NBT70" s="173"/>
      <c r="NBU70" s="173"/>
      <c r="NBV70" s="173"/>
      <c r="NBW70" s="173"/>
      <c r="NBX70" s="173"/>
      <c r="NBY70" s="173"/>
      <c r="NBZ70" s="173"/>
      <c r="NCA70" s="173"/>
      <c r="NCB70" s="173"/>
      <c r="NCC70" s="173"/>
      <c r="NCD70" s="173"/>
      <c r="NCE70" s="173"/>
      <c r="NCF70" s="173"/>
      <c r="NCG70" s="173"/>
      <c r="NCH70" s="173"/>
      <c r="NCI70" s="173"/>
      <c r="NCJ70" s="173"/>
      <c r="NCK70" s="173"/>
      <c r="NCL70" s="173"/>
      <c r="NCM70" s="173"/>
      <c r="NCN70" s="173"/>
      <c r="NCO70" s="173"/>
      <c r="NCP70" s="173"/>
      <c r="NCQ70" s="173"/>
      <c r="NCR70" s="173"/>
      <c r="NCS70" s="173"/>
      <c r="NCT70" s="173"/>
      <c r="NCU70" s="173"/>
      <c r="NCV70" s="173"/>
      <c r="NCW70" s="173"/>
      <c r="NCX70" s="173"/>
      <c r="NCY70" s="173"/>
      <c r="NCZ70" s="173"/>
      <c r="NDA70" s="173"/>
      <c r="NDB70" s="173"/>
      <c r="NDC70" s="173"/>
      <c r="NDD70" s="173"/>
      <c r="NDE70" s="173"/>
      <c r="NDF70" s="173"/>
      <c r="NDG70" s="173"/>
      <c r="NDH70" s="173"/>
      <c r="NDI70" s="173"/>
      <c r="NDJ70" s="173"/>
      <c r="NDK70" s="173"/>
      <c r="NDL70" s="173"/>
      <c r="NDM70" s="173"/>
      <c r="NDN70" s="173"/>
      <c r="NDO70" s="173"/>
      <c r="NDP70" s="173"/>
      <c r="NDQ70" s="173"/>
      <c r="NDR70" s="173"/>
      <c r="NDS70" s="173"/>
      <c r="NDT70" s="173"/>
      <c r="NDU70" s="173"/>
      <c r="NDV70" s="173"/>
      <c r="NDW70" s="173"/>
      <c r="NDX70" s="173"/>
      <c r="NDY70" s="173"/>
      <c r="NDZ70" s="173"/>
      <c r="NEA70" s="173"/>
      <c r="NEB70" s="173"/>
      <c r="NEC70" s="173"/>
      <c r="NED70" s="173"/>
      <c r="NEE70" s="173"/>
      <c r="NEF70" s="173"/>
      <c r="NEG70" s="173"/>
      <c r="NEH70" s="173"/>
      <c r="NEI70" s="173"/>
      <c r="NEJ70" s="173"/>
      <c r="NEK70" s="173"/>
      <c r="NEL70" s="173"/>
      <c r="NEM70" s="173"/>
      <c r="NEN70" s="173"/>
      <c r="NEO70" s="173"/>
      <c r="NEP70" s="173"/>
      <c r="NEQ70" s="173"/>
      <c r="NER70" s="173"/>
      <c r="NES70" s="173"/>
      <c r="NET70" s="173"/>
      <c r="NEU70" s="173"/>
      <c r="NEV70" s="173"/>
      <c r="NEW70" s="173"/>
      <c r="NEX70" s="173"/>
      <c r="NEY70" s="173"/>
      <c r="NEZ70" s="173"/>
      <c r="NFA70" s="173"/>
      <c r="NFB70" s="173"/>
      <c r="NFC70" s="173"/>
      <c r="NFD70" s="173"/>
      <c r="NFE70" s="173"/>
      <c r="NFF70" s="173"/>
      <c r="NFG70" s="173"/>
      <c r="NFH70" s="173"/>
      <c r="NFI70" s="173"/>
      <c r="NFJ70" s="173"/>
      <c r="NFK70" s="173"/>
      <c r="NFL70" s="173"/>
      <c r="NFM70" s="173"/>
      <c r="NFN70" s="173"/>
      <c r="NFO70" s="173"/>
      <c r="NFP70" s="173"/>
      <c r="NFQ70" s="173"/>
      <c r="NFR70" s="173"/>
      <c r="NFS70" s="173"/>
      <c r="NFT70" s="173"/>
      <c r="NFU70" s="173"/>
      <c r="NFV70" s="173"/>
      <c r="NFW70" s="173"/>
      <c r="NFX70" s="173"/>
      <c r="NFY70" s="173"/>
      <c r="NFZ70" s="173"/>
      <c r="NGA70" s="173"/>
      <c r="NGB70" s="173"/>
      <c r="NGC70" s="173"/>
      <c r="NGD70" s="173"/>
      <c r="NGE70" s="173"/>
      <c r="NGF70" s="173"/>
      <c r="NGG70" s="173"/>
      <c r="NGH70" s="173"/>
      <c r="NGI70" s="173"/>
      <c r="NGJ70" s="173"/>
      <c r="NGK70" s="173"/>
      <c r="NGL70" s="173"/>
      <c r="NGM70" s="173"/>
      <c r="NGN70" s="173"/>
      <c r="NGO70" s="173"/>
      <c r="NGP70" s="173"/>
      <c r="NGQ70" s="173"/>
      <c r="NGR70" s="173"/>
      <c r="NGS70" s="173"/>
      <c r="NGT70" s="173"/>
      <c r="NGU70" s="173"/>
      <c r="NGV70" s="173"/>
      <c r="NGW70" s="173"/>
      <c r="NGX70" s="173"/>
      <c r="NGY70" s="173"/>
      <c r="NGZ70" s="173"/>
      <c r="NHA70" s="173"/>
      <c r="NHB70" s="173"/>
      <c r="NHC70" s="173"/>
      <c r="NHD70" s="173"/>
      <c r="NHE70" s="173"/>
      <c r="NHF70" s="173"/>
      <c r="NHG70" s="173"/>
      <c r="NHH70" s="173"/>
      <c r="NHI70" s="173"/>
      <c r="NHJ70" s="173"/>
      <c r="NHK70" s="173"/>
      <c r="NHL70" s="173"/>
      <c r="NHM70" s="173"/>
      <c r="NHN70" s="173"/>
      <c r="NHO70" s="173"/>
      <c r="NHP70" s="173"/>
      <c r="NHQ70" s="173"/>
      <c r="NHR70" s="173"/>
      <c r="NHS70" s="173"/>
      <c r="NHT70" s="173"/>
      <c r="NHU70" s="173"/>
      <c r="NHV70" s="173"/>
      <c r="NHW70" s="173"/>
      <c r="NHX70" s="173"/>
      <c r="NHY70" s="173"/>
      <c r="NHZ70" s="173"/>
      <c r="NIA70" s="173"/>
      <c r="NIB70" s="173"/>
      <c r="NIC70" s="173"/>
      <c r="NID70" s="173"/>
      <c r="NIE70" s="173"/>
      <c r="NIF70" s="173"/>
      <c r="NIG70" s="173"/>
      <c r="NIH70" s="173"/>
      <c r="NII70" s="173"/>
      <c r="NIJ70" s="173"/>
      <c r="NIK70" s="173"/>
      <c r="NIL70" s="173"/>
      <c r="NIM70" s="173"/>
      <c r="NIN70" s="173"/>
      <c r="NIO70" s="173"/>
      <c r="NIP70" s="173"/>
      <c r="NIQ70" s="173"/>
      <c r="NIR70" s="173"/>
      <c r="NIS70" s="173"/>
      <c r="NIT70" s="173"/>
      <c r="NIU70" s="173"/>
      <c r="NIV70" s="173"/>
      <c r="NIW70" s="173"/>
      <c r="NIX70" s="173"/>
      <c r="NIY70" s="173"/>
      <c r="NIZ70" s="173"/>
      <c r="NJA70" s="173"/>
      <c r="NJB70" s="173"/>
      <c r="NJC70" s="173"/>
      <c r="NJD70" s="173"/>
      <c r="NJE70" s="173"/>
      <c r="NJF70" s="173"/>
      <c r="NJG70" s="173"/>
      <c r="NJH70" s="173"/>
      <c r="NJI70" s="173"/>
      <c r="NJJ70" s="173"/>
      <c r="NJK70" s="173"/>
      <c r="NJL70" s="173"/>
      <c r="NJM70" s="173"/>
      <c r="NJN70" s="173"/>
      <c r="NJO70" s="173"/>
      <c r="NJP70" s="173"/>
      <c r="NJQ70" s="173"/>
      <c r="NJR70" s="173"/>
      <c r="NJS70" s="173"/>
      <c r="NJT70" s="173"/>
      <c r="NJU70" s="173"/>
      <c r="NJV70" s="173"/>
      <c r="NJW70" s="173"/>
      <c r="NJX70" s="173"/>
      <c r="NJY70" s="173"/>
      <c r="NJZ70" s="173"/>
      <c r="NKA70" s="173"/>
      <c r="NKB70" s="173"/>
      <c r="NKC70" s="173"/>
      <c r="NKD70" s="173"/>
      <c r="NKE70" s="173"/>
      <c r="NKF70" s="173"/>
      <c r="NKG70" s="173"/>
      <c r="NKH70" s="173"/>
      <c r="NKI70" s="173"/>
      <c r="NKJ70" s="173"/>
      <c r="NKK70" s="173"/>
      <c r="NKL70" s="173"/>
      <c r="NKM70" s="173"/>
      <c r="NKN70" s="173"/>
      <c r="NKO70" s="173"/>
      <c r="NKP70" s="173"/>
      <c r="NKQ70" s="173"/>
      <c r="NKR70" s="173"/>
      <c r="NKS70" s="173"/>
      <c r="NKT70" s="173"/>
      <c r="NKU70" s="173"/>
      <c r="NKV70" s="173"/>
      <c r="NKW70" s="173"/>
      <c r="NKX70" s="173"/>
      <c r="NKY70" s="173"/>
      <c r="NKZ70" s="173"/>
      <c r="NLA70" s="173"/>
      <c r="NLB70" s="173"/>
      <c r="NLC70" s="173"/>
      <c r="NLD70" s="173"/>
      <c r="NLE70" s="173"/>
      <c r="NLF70" s="173"/>
      <c r="NLG70" s="173"/>
      <c r="NLH70" s="173"/>
      <c r="NLI70" s="173"/>
      <c r="NLJ70" s="173"/>
      <c r="NLK70" s="173"/>
      <c r="NLL70" s="173"/>
      <c r="NLM70" s="173"/>
      <c r="NLN70" s="173"/>
      <c r="NLO70" s="173"/>
      <c r="NLP70" s="173"/>
      <c r="NLQ70" s="173"/>
      <c r="NLR70" s="173"/>
      <c r="NLS70" s="173"/>
      <c r="NLT70" s="173"/>
      <c r="NLU70" s="173"/>
      <c r="NLV70" s="173"/>
      <c r="NLW70" s="173"/>
      <c r="NLX70" s="173"/>
      <c r="NLY70" s="173"/>
      <c r="NLZ70" s="173"/>
      <c r="NMA70" s="173"/>
      <c r="NMB70" s="173"/>
      <c r="NMC70" s="173"/>
      <c r="NMD70" s="173"/>
      <c r="NME70" s="173"/>
      <c r="NMF70" s="173"/>
      <c r="NMG70" s="173"/>
      <c r="NMH70" s="173"/>
      <c r="NMI70" s="173"/>
      <c r="NMJ70" s="173"/>
      <c r="NMK70" s="173"/>
      <c r="NML70" s="173"/>
      <c r="NMM70" s="173"/>
      <c r="NMN70" s="173"/>
      <c r="NMO70" s="173"/>
      <c r="NMP70" s="173"/>
      <c r="NMQ70" s="173"/>
      <c r="NMR70" s="173"/>
      <c r="NMS70" s="173"/>
      <c r="NMT70" s="173"/>
      <c r="NMU70" s="173"/>
      <c r="NMV70" s="173"/>
      <c r="NMW70" s="173"/>
      <c r="NMX70" s="173"/>
      <c r="NMY70" s="173"/>
      <c r="NMZ70" s="173"/>
      <c r="NNA70" s="173"/>
      <c r="NNB70" s="173"/>
      <c r="NNC70" s="173"/>
      <c r="NND70" s="173"/>
      <c r="NNE70" s="173"/>
      <c r="NNF70" s="173"/>
      <c r="NNG70" s="173"/>
      <c r="NNH70" s="173"/>
      <c r="NNI70" s="173"/>
      <c r="NNJ70" s="173"/>
      <c r="NNK70" s="173"/>
      <c r="NNL70" s="173"/>
      <c r="NNM70" s="173"/>
      <c r="NNN70" s="173"/>
      <c r="NNO70" s="173"/>
      <c r="NNP70" s="173"/>
      <c r="NNQ70" s="173"/>
      <c r="NNR70" s="173"/>
      <c r="NNS70" s="173"/>
      <c r="NNT70" s="173"/>
      <c r="NNU70" s="173"/>
      <c r="NNV70" s="173"/>
      <c r="NNW70" s="173"/>
      <c r="NNX70" s="173"/>
      <c r="NNY70" s="173"/>
      <c r="NNZ70" s="173"/>
      <c r="NOA70" s="173"/>
      <c r="NOB70" s="173"/>
      <c r="NOC70" s="173"/>
      <c r="NOD70" s="173"/>
      <c r="NOE70" s="173"/>
      <c r="NOF70" s="173"/>
      <c r="NOG70" s="173"/>
      <c r="NOH70" s="173"/>
      <c r="NOI70" s="173"/>
      <c r="NOJ70" s="173"/>
      <c r="NOK70" s="173"/>
      <c r="NOL70" s="173"/>
      <c r="NOM70" s="173"/>
      <c r="NON70" s="173"/>
      <c r="NOO70" s="173"/>
      <c r="NOP70" s="173"/>
      <c r="NOQ70" s="173"/>
      <c r="NOR70" s="173"/>
      <c r="NOS70" s="173"/>
      <c r="NOT70" s="173"/>
      <c r="NOU70" s="173"/>
      <c r="NOV70" s="173"/>
      <c r="NOW70" s="173"/>
      <c r="NOX70" s="173"/>
      <c r="NOY70" s="173"/>
      <c r="NOZ70" s="173"/>
      <c r="NPA70" s="173"/>
      <c r="NPB70" s="173"/>
      <c r="NPC70" s="173"/>
      <c r="NPD70" s="173"/>
      <c r="NPE70" s="173"/>
      <c r="NPF70" s="173"/>
      <c r="NPG70" s="173"/>
      <c r="NPH70" s="173"/>
      <c r="NPI70" s="173"/>
      <c r="NPJ70" s="173"/>
      <c r="NPK70" s="173"/>
      <c r="NPL70" s="173"/>
      <c r="NPM70" s="173"/>
      <c r="NPN70" s="173"/>
      <c r="NPO70" s="173"/>
      <c r="NPP70" s="173"/>
      <c r="NPQ70" s="173"/>
      <c r="NPR70" s="173"/>
      <c r="NPS70" s="173"/>
      <c r="NPT70" s="173"/>
      <c r="NPU70" s="173"/>
      <c r="NPV70" s="173"/>
      <c r="NPW70" s="173"/>
      <c r="NPX70" s="173"/>
      <c r="NPY70" s="173"/>
      <c r="NPZ70" s="173"/>
      <c r="NQA70" s="173"/>
      <c r="NQB70" s="173"/>
      <c r="NQC70" s="173"/>
      <c r="NQD70" s="173"/>
      <c r="NQE70" s="173"/>
      <c r="NQF70" s="173"/>
      <c r="NQG70" s="173"/>
      <c r="NQH70" s="173"/>
      <c r="NQI70" s="173"/>
      <c r="NQJ70" s="173"/>
      <c r="NQK70" s="173"/>
      <c r="NQL70" s="173"/>
      <c r="NQM70" s="173"/>
      <c r="NQN70" s="173"/>
      <c r="NQO70" s="173"/>
      <c r="NQP70" s="173"/>
      <c r="NQQ70" s="173"/>
      <c r="NQR70" s="173"/>
      <c r="NQS70" s="173"/>
      <c r="NQT70" s="173"/>
      <c r="NQU70" s="173"/>
      <c r="NQV70" s="173"/>
      <c r="NQW70" s="173"/>
      <c r="NQX70" s="173"/>
      <c r="NQY70" s="173"/>
      <c r="NQZ70" s="173"/>
      <c r="NRA70" s="173"/>
      <c r="NRB70" s="173"/>
      <c r="NRC70" s="173"/>
      <c r="NRD70" s="173"/>
      <c r="NRE70" s="173"/>
      <c r="NRF70" s="173"/>
      <c r="NRG70" s="173"/>
      <c r="NRH70" s="173"/>
      <c r="NRI70" s="173"/>
      <c r="NRJ70" s="173"/>
      <c r="NRK70" s="173"/>
      <c r="NRL70" s="173"/>
      <c r="NRM70" s="173"/>
      <c r="NRN70" s="173"/>
      <c r="NRO70" s="173"/>
      <c r="NRP70" s="173"/>
      <c r="NRQ70" s="173"/>
      <c r="NRR70" s="173"/>
      <c r="NRS70" s="173"/>
      <c r="NRT70" s="173"/>
      <c r="NRU70" s="173"/>
      <c r="NRV70" s="173"/>
      <c r="NRW70" s="173"/>
      <c r="NRX70" s="173"/>
      <c r="NRY70" s="173"/>
      <c r="NRZ70" s="173"/>
      <c r="NSA70" s="173"/>
      <c r="NSB70" s="173"/>
      <c r="NSC70" s="173"/>
      <c r="NSD70" s="173"/>
      <c r="NSE70" s="173"/>
      <c r="NSF70" s="173"/>
      <c r="NSG70" s="173"/>
      <c r="NSH70" s="173"/>
      <c r="NSI70" s="173"/>
      <c r="NSJ70" s="173"/>
      <c r="NSK70" s="173"/>
      <c r="NSL70" s="173"/>
      <c r="NSM70" s="173"/>
      <c r="NSN70" s="173"/>
      <c r="NSO70" s="173"/>
      <c r="NSP70" s="173"/>
      <c r="NSQ70" s="173"/>
      <c r="NSR70" s="173"/>
      <c r="NSS70" s="173"/>
      <c r="NST70" s="173"/>
      <c r="NSU70" s="173"/>
      <c r="NSV70" s="173"/>
      <c r="NSW70" s="173"/>
      <c r="NSX70" s="173"/>
      <c r="NSY70" s="173"/>
      <c r="NSZ70" s="173"/>
      <c r="NTA70" s="173"/>
      <c r="NTB70" s="173"/>
      <c r="NTC70" s="173"/>
      <c r="NTD70" s="173"/>
      <c r="NTE70" s="173"/>
      <c r="NTF70" s="173"/>
      <c r="NTG70" s="173"/>
      <c r="NTH70" s="173"/>
      <c r="NTI70" s="173"/>
      <c r="NTJ70" s="173"/>
      <c r="NTK70" s="173"/>
      <c r="NTL70" s="173"/>
      <c r="NTM70" s="173"/>
      <c r="NTN70" s="173"/>
      <c r="NTO70" s="173"/>
      <c r="NTP70" s="173"/>
      <c r="NTQ70" s="173"/>
      <c r="NTR70" s="173"/>
      <c r="NTS70" s="173"/>
      <c r="NTT70" s="173"/>
      <c r="NTU70" s="173"/>
      <c r="NTV70" s="173"/>
      <c r="NTW70" s="173"/>
      <c r="NTX70" s="173"/>
      <c r="NTY70" s="173"/>
      <c r="NTZ70" s="173"/>
      <c r="NUA70" s="173"/>
      <c r="NUB70" s="173"/>
      <c r="NUC70" s="173"/>
      <c r="NUD70" s="173"/>
      <c r="NUE70" s="173"/>
      <c r="NUF70" s="173"/>
      <c r="NUG70" s="173"/>
      <c r="NUH70" s="173"/>
      <c r="NUI70" s="173"/>
      <c r="NUJ70" s="173"/>
      <c r="NUK70" s="173"/>
      <c r="NUL70" s="173"/>
      <c r="NUM70" s="173"/>
      <c r="NUN70" s="173"/>
      <c r="NUO70" s="173"/>
      <c r="NUP70" s="173"/>
      <c r="NUQ70" s="173"/>
      <c r="NUR70" s="173"/>
      <c r="NUS70" s="173"/>
      <c r="NUT70" s="173"/>
      <c r="NUU70" s="173"/>
      <c r="NUV70" s="173"/>
      <c r="NUW70" s="173"/>
      <c r="NUX70" s="173"/>
      <c r="NUY70" s="173"/>
      <c r="NUZ70" s="173"/>
      <c r="NVA70" s="173"/>
      <c r="NVB70" s="173"/>
      <c r="NVC70" s="173"/>
      <c r="NVD70" s="173"/>
      <c r="NVE70" s="173"/>
      <c r="NVF70" s="173"/>
      <c r="NVG70" s="173"/>
      <c r="NVH70" s="173"/>
      <c r="NVI70" s="173"/>
      <c r="NVJ70" s="173"/>
      <c r="NVK70" s="173"/>
      <c r="NVL70" s="173"/>
      <c r="NVM70" s="173"/>
      <c r="NVN70" s="173"/>
      <c r="NVO70" s="173"/>
      <c r="NVP70" s="173"/>
      <c r="NVQ70" s="173"/>
      <c r="NVR70" s="173"/>
      <c r="NVS70" s="173"/>
      <c r="NVT70" s="173"/>
      <c r="NVU70" s="173"/>
      <c r="NVV70" s="173"/>
      <c r="NVW70" s="173"/>
      <c r="NVX70" s="173"/>
      <c r="NVY70" s="173"/>
      <c r="NVZ70" s="173"/>
      <c r="NWA70" s="173"/>
      <c r="NWB70" s="173"/>
      <c r="NWC70" s="173"/>
      <c r="NWD70" s="173"/>
      <c r="NWE70" s="173"/>
      <c r="NWF70" s="173"/>
      <c r="NWG70" s="173"/>
      <c r="NWH70" s="173"/>
      <c r="NWI70" s="173"/>
      <c r="NWJ70" s="173"/>
      <c r="NWK70" s="173"/>
      <c r="NWL70" s="173"/>
      <c r="NWM70" s="173"/>
      <c r="NWN70" s="173"/>
      <c r="NWO70" s="173"/>
      <c r="NWP70" s="173"/>
      <c r="NWQ70" s="173"/>
      <c r="NWR70" s="173"/>
      <c r="NWS70" s="173"/>
      <c r="NWT70" s="173"/>
      <c r="NWU70" s="173"/>
      <c r="NWV70" s="173"/>
      <c r="NWW70" s="173"/>
      <c r="NWX70" s="173"/>
      <c r="NWY70" s="173"/>
      <c r="NWZ70" s="173"/>
      <c r="NXA70" s="173"/>
      <c r="NXB70" s="173"/>
      <c r="NXC70" s="173"/>
      <c r="NXD70" s="173"/>
      <c r="NXE70" s="173"/>
      <c r="NXF70" s="173"/>
      <c r="NXG70" s="173"/>
      <c r="NXH70" s="173"/>
      <c r="NXI70" s="173"/>
      <c r="NXJ70" s="173"/>
      <c r="NXK70" s="173"/>
      <c r="NXL70" s="173"/>
      <c r="NXM70" s="173"/>
      <c r="NXN70" s="173"/>
      <c r="NXO70" s="173"/>
      <c r="NXP70" s="173"/>
      <c r="NXQ70" s="173"/>
      <c r="NXR70" s="173"/>
      <c r="NXS70" s="173"/>
      <c r="NXT70" s="173"/>
      <c r="NXU70" s="173"/>
      <c r="NXV70" s="173"/>
      <c r="NXW70" s="173"/>
      <c r="NXX70" s="173"/>
      <c r="NXY70" s="173"/>
      <c r="NXZ70" s="173"/>
      <c r="NYA70" s="173"/>
      <c r="NYB70" s="173"/>
      <c r="NYC70" s="173"/>
      <c r="NYD70" s="173"/>
      <c r="NYE70" s="173"/>
      <c r="NYF70" s="173"/>
      <c r="NYG70" s="173"/>
      <c r="NYH70" s="173"/>
      <c r="NYI70" s="173"/>
      <c r="NYJ70" s="173"/>
      <c r="NYK70" s="173"/>
      <c r="NYL70" s="173"/>
      <c r="NYM70" s="173"/>
      <c r="NYN70" s="173"/>
      <c r="NYO70" s="173"/>
      <c r="NYP70" s="173"/>
      <c r="NYQ70" s="173"/>
      <c r="NYR70" s="173"/>
      <c r="NYS70" s="173"/>
      <c r="NYT70" s="173"/>
      <c r="NYU70" s="173"/>
      <c r="NYV70" s="173"/>
      <c r="NYW70" s="173"/>
      <c r="NYX70" s="173"/>
      <c r="NYY70" s="173"/>
      <c r="NYZ70" s="173"/>
      <c r="NZA70" s="173"/>
      <c r="NZB70" s="173"/>
      <c r="NZC70" s="173"/>
      <c r="NZD70" s="173"/>
      <c r="NZE70" s="173"/>
      <c r="NZF70" s="173"/>
      <c r="NZG70" s="173"/>
      <c r="NZH70" s="173"/>
      <c r="NZI70" s="173"/>
      <c r="NZJ70" s="173"/>
      <c r="NZK70" s="173"/>
      <c r="NZL70" s="173"/>
      <c r="NZM70" s="173"/>
      <c r="NZN70" s="173"/>
      <c r="NZO70" s="173"/>
      <c r="NZP70" s="173"/>
      <c r="NZQ70" s="173"/>
      <c r="NZR70" s="173"/>
      <c r="NZS70" s="173"/>
      <c r="NZT70" s="173"/>
      <c r="NZU70" s="173"/>
      <c r="NZV70" s="173"/>
      <c r="NZW70" s="173"/>
      <c r="NZX70" s="173"/>
      <c r="NZY70" s="173"/>
      <c r="NZZ70" s="173"/>
      <c r="OAA70" s="173"/>
      <c r="OAB70" s="173"/>
      <c r="OAC70" s="173"/>
      <c r="OAD70" s="173"/>
      <c r="OAE70" s="173"/>
      <c r="OAF70" s="173"/>
      <c r="OAG70" s="173"/>
      <c r="OAH70" s="173"/>
      <c r="OAI70" s="173"/>
      <c r="OAJ70" s="173"/>
      <c r="OAK70" s="173"/>
      <c r="OAL70" s="173"/>
      <c r="OAM70" s="173"/>
      <c r="OAN70" s="173"/>
      <c r="OAO70" s="173"/>
      <c r="OAP70" s="173"/>
      <c r="OAQ70" s="173"/>
      <c r="OAR70" s="173"/>
      <c r="OAS70" s="173"/>
      <c r="OAT70" s="173"/>
      <c r="OAU70" s="173"/>
      <c r="OAV70" s="173"/>
      <c r="OAW70" s="173"/>
      <c r="OAX70" s="173"/>
      <c r="OAY70" s="173"/>
      <c r="OAZ70" s="173"/>
      <c r="OBA70" s="173"/>
      <c r="OBB70" s="173"/>
      <c r="OBC70" s="173"/>
      <c r="OBD70" s="173"/>
      <c r="OBE70" s="173"/>
      <c r="OBF70" s="173"/>
      <c r="OBG70" s="173"/>
      <c r="OBH70" s="173"/>
      <c r="OBI70" s="173"/>
      <c r="OBJ70" s="173"/>
      <c r="OBK70" s="173"/>
      <c r="OBL70" s="173"/>
      <c r="OBM70" s="173"/>
      <c r="OBN70" s="173"/>
      <c r="OBO70" s="173"/>
      <c r="OBP70" s="173"/>
      <c r="OBQ70" s="173"/>
      <c r="OBR70" s="173"/>
      <c r="OBS70" s="173"/>
      <c r="OBT70" s="173"/>
      <c r="OBU70" s="173"/>
      <c r="OBV70" s="173"/>
      <c r="OBW70" s="173"/>
      <c r="OBX70" s="173"/>
      <c r="OBY70" s="173"/>
      <c r="OBZ70" s="173"/>
      <c r="OCA70" s="173"/>
      <c r="OCB70" s="173"/>
      <c r="OCC70" s="173"/>
      <c r="OCD70" s="173"/>
      <c r="OCE70" s="173"/>
      <c r="OCF70" s="173"/>
      <c r="OCG70" s="173"/>
      <c r="OCH70" s="173"/>
      <c r="OCI70" s="173"/>
      <c r="OCJ70" s="173"/>
      <c r="OCK70" s="173"/>
      <c r="OCL70" s="173"/>
      <c r="OCM70" s="173"/>
      <c r="OCN70" s="173"/>
      <c r="OCO70" s="173"/>
      <c r="OCP70" s="173"/>
      <c r="OCQ70" s="173"/>
      <c r="OCR70" s="173"/>
      <c r="OCS70" s="173"/>
      <c r="OCT70" s="173"/>
      <c r="OCU70" s="173"/>
      <c r="OCV70" s="173"/>
      <c r="OCW70" s="173"/>
      <c r="OCX70" s="173"/>
      <c r="OCY70" s="173"/>
      <c r="OCZ70" s="173"/>
      <c r="ODA70" s="173"/>
      <c r="ODB70" s="173"/>
      <c r="ODC70" s="173"/>
      <c r="ODD70" s="173"/>
      <c r="ODE70" s="173"/>
      <c r="ODF70" s="173"/>
      <c r="ODG70" s="173"/>
      <c r="ODH70" s="173"/>
      <c r="ODI70" s="173"/>
      <c r="ODJ70" s="173"/>
      <c r="ODK70" s="173"/>
      <c r="ODL70" s="173"/>
      <c r="ODM70" s="173"/>
      <c r="ODN70" s="173"/>
      <c r="ODO70" s="173"/>
      <c r="ODP70" s="173"/>
      <c r="ODQ70" s="173"/>
      <c r="ODR70" s="173"/>
      <c r="ODS70" s="173"/>
      <c r="ODT70" s="173"/>
      <c r="ODU70" s="173"/>
      <c r="ODV70" s="173"/>
      <c r="ODW70" s="173"/>
      <c r="ODX70" s="173"/>
      <c r="ODY70" s="173"/>
      <c r="ODZ70" s="173"/>
      <c r="OEA70" s="173"/>
      <c r="OEB70" s="173"/>
      <c r="OEC70" s="173"/>
      <c r="OED70" s="173"/>
      <c r="OEE70" s="173"/>
      <c r="OEF70" s="173"/>
      <c r="OEG70" s="173"/>
      <c r="OEH70" s="173"/>
      <c r="OEI70" s="173"/>
      <c r="OEJ70" s="173"/>
      <c r="OEK70" s="173"/>
      <c r="OEL70" s="173"/>
      <c r="OEM70" s="173"/>
      <c r="OEN70" s="173"/>
      <c r="OEO70" s="173"/>
      <c r="OEP70" s="173"/>
      <c r="OEQ70" s="173"/>
      <c r="OER70" s="173"/>
      <c r="OES70" s="173"/>
      <c r="OET70" s="173"/>
      <c r="OEU70" s="173"/>
      <c r="OEV70" s="173"/>
      <c r="OEW70" s="173"/>
      <c r="OEX70" s="173"/>
      <c r="OEY70" s="173"/>
      <c r="OEZ70" s="173"/>
      <c r="OFA70" s="173"/>
      <c r="OFB70" s="173"/>
      <c r="OFC70" s="173"/>
      <c r="OFD70" s="173"/>
      <c r="OFE70" s="173"/>
      <c r="OFF70" s="173"/>
      <c r="OFG70" s="173"/>
      <c r="OFH70" s="173"/>
      <c r="OFI70" s="173"/>
      <c r="OFJ70" s="173"/>
      <c r="OFK70" s="173"/>
      <c r="OFL70" s="173"/>
      <c r="OFM70" s="173"/>
      <c r="OFN70" s="173"/>
      <c r="OFO70" s="173"/>
      <c r="OFP70" s="173"/>
      <c r="OFQ70" s="173"/>
      <c r="OFR70" s="173"/>
      <c r="OFS70" s="173"/>
      <c r="OFT70" s="173"/>
      <c r="OFU70" s="173"/>
      <c r="OFV70" s="173"/>
      <c r="OFW70" s="173"/>
      <c r="OFX70" s="173"/>
      <c r="OFY70" s="173"/>
      <c r="OFZ70" s="173"/>
      <c r="OGA70" s="173"/>
      <c r="OGB70" s="173"/>
      <c r="OGC70" s="173"/>
      <c r="OGD70" s="173"/>
      <c r="OGE70" s="173"/>
      <c r="OGF70" s="173"/>
      <c r="OGG70" s="173"/>
      <c r="OGH70" s="173"/>
      <c r="OGI70" s="173"/>
      <c r="OGJ70" s="173"/>
      <c r="OGK70" s="173"/>
      <c r="OGL70" s="173"/>
      <c r="OGM70" s="173"/>
      <c r="OGN70" s="173"/>
      <c r="OGO70" s="173"/>
      <c r="OGP70" s="173"/>
      <c r="OGQ70" s="173"/>
      <c r="OGR70" s="173"/>
      <c r="OGS70" s="173"/>
      <c r="OGT70" s="173"/>
      <c r="OGU70" s="173"/>
      <c r="OGV70" s="173"/>
      <c r="OGW70" s="173"/>
      <c r="OGX70" s="173"/>
      <c r="OGY70" s="173"/>
      <c r="OGZ70" s="173"/>
      <c r="OHA70" s="173"/>
      <c r="OHB70" s="173"/>
      <c r="OHC70" s="173"/>
      <c r="OHD70" s="173"/>
      <c r="OHE70" s="173"/>
      <c r="OHF70" s="173"/>
      <c r="OHG70" s="173"/>
      <c r="OHH70" s="173"/>
      <c r="OHI70" s="173"/>
      <c r="OHJ70" s="173"/>
      <c r="OHK70" s="173"/>
      <c r="OHL70" s="173"/>
      <c r="OHM70" s="173"/>
      <c r="OHN70" s="173"/>
      <c r="OHO70" s="173"/>
      <c r="OHP70" s="173"/>
      <c r="OHQ70" s="173"/>
      <c r="OHR70" s="173"/>
      <c r="OHS70" s="173"/>
      <c r="OHT70" s="173"/>
      <c r="OHU70" s="173"/>
      <c r="OHV70" s="173"/>
      <c r="OHW70" s="173"/>
      <c r="OHX70" s="173"/>
      <c r="OHY70" s="173"/>
      <c r="OHZ70" s="173"/>
      <c r="OIA70" s="173"/>
      <c r="OIB70" s="173"/>
      <c r="OIC70" s="173"/>
      <c r="OID70" s="173"/>
      <c r="OIE70" s="173"/>
      <c r="OIF70" s="173"/>
      <c r="OIG70" s="173"/>
      <c r="OIH70" s="173"/>
      <c r="OII70" s="173"/>
      <c r="OIJ70" s="173"/>
      <c r="OIK70" s="173"/>
      <c r="OIL70" s="173"/>
      <c r="OIM70" s="173"/>
      <c r="OIN70" s="173"/>
      <c r="OIO70" s="173"/>
      <c r="OIP70" s="173"/>
      <c r="OIQ70" s="173"/>
      <c r="OIR70" s="173"/>
      <c r="OIS70" s="173"/>
      <c r="OIT70" s="173"/>
      <c r="OIU70" s="173"/>
      <c r="OIV70" s="173"/>
      <c r="OIW70" s="173"/>
      <c r="OIX70" s="173"/>
      <c r="OIY70" s="173"/>
      <c r="OIZ70" s="173"/>
      <c r="OJA70" s="173"/>
      <c r="OJB70" s="173"/>
      <c r="OJC70" s="173"/>
      <c r="OJD70" s="173"/>
      <c r="OJE70" s="173"/>
      <c r="OJF70" s="173"/>
      <c r="OJG70" s="173"/>
      <c r="OJH70" s="173"/>
      <c r="OJI70" s="173"/>
      <c r="OJJ70" s="173"/>
      <c r="OJK70" s="173"/>
      <c r="OJL70" s="173"/>
      <c r="OJM70" s="173"/>
      <c r="OJN70" s="173"/>
      <c r="OJO70" s="173"/>
      <c r="OJP70" s="173"/>
      <c r="OJQ70" s="173"/>
      <c r="OJR70" s="173"/>
      <c r="OJS70" s="173"/>
      <c r="OJT70" s="173"/>
      <c r="OJU70" s="173"/>
      <c r="OJV70" s="173"/>
      <c r="OJW70" s="173"/>
      <c r="OJX70" s="173"/>
      <c r="OJY70" s="173"/>
      <c r="OJZ70" s="173"/>
      <c r="OKA70" s="173"/>
      <c r="OKB70" s="173"/>
      <c r="OKC70" s="173"/>
      <c r="OKD70" s="173"/>
      <c r="OKE70" s="173"/>
      <c r="OKF70" s="173"/>
      <c r="OKG70" s="173"/>
      <c r="OKH70" s="173"/>
      <c r="OKI70" s="173"/>
      <c r="OKJ70" s="173"/>
      <c r="OKK70" s="173"/>
      <c r="OKL70" s="173"/>
      <c r="OKM70" s="173"/>
      <c r="OKN70" s="173"/>
      <c r="OKO70" s="173"/>
      <c r="OKP70" s="173"/>
      <c r="OKQ70" s="173"/>
      <c r="OKR70" s="173"/>
      <c r="OKS70" s="173"/>
      <c r="OKT70" s="173"/>
      <c r="OKU70" s="173"/>
      <c r="OKV70" s="173"/>
      <c r="OKW70" s="173"/>
      <c r="OKX70" s="173"/>
      <c r="OKY70" s="173"/>
      <c r="OKZ70" s="173"/>
      <c r="OLA70" s="173"/>
      <c r="OLB70" s="173"/>
      <c r="OLC70" s="173"/>
      <c r="OLD70" s="173"/>
      <c r="OLE70" s="173"/>
      <c r="OLF70" s="173"/>
      <c r="OLG70" s="173"/>
      <c r="OLH70" s="173"/>
      <c r="OLI70" s="173"/>
      <c r="OLJ70" s="173"/>
      <c r="OLK70" s="173"/>
      <c r="OLL70" s="173"/>
      <c r="OLM70" s="173"/>
      <c r="OLN70" s="173"/>
      <c r="OLO70" s="173"/>
      <c r="OLP70" s="173"/>
      <c r="OLQ70" s="173"/>
      <c r="OLR70" s="173"/>
      <c r="OLS70" s="173"/>
      <c r="OLT70" s="173"/>
      <c r="OLU70" s="173"/>
      <c r="OLV70" s="173"/>
      <c r="OLW70" s="173"/>
      <c r="OLX70" s="173"/>
      <c r="OLY70" s="173"/>
      <c r="OLZ70" s="173"/>
      <c r="OMA70" s="173"/>
      <c r="OMB70" s="173"/>
      <c r="OMC70" s="173"/>
      <c r="OMD70" s="173"/>
      <c r="OME70" s="173"/>
      <c r="OMF70" s="173"/>
      <c r="OMG70" s="173"/>
      <c r="OMH70" s="173"/>
      <c r="OMI70" s="173"/>
      <c r="OMJ70" s="173"/>
      <c r="OMK70" s="173"/>
      <c r="OML70" s="173"/>
      <c r="OMM70" s="173"/>
      <c r="OMN70" s="173"/>
      <c r="OMO70" s="173"/>
      <c r="OMP70" s="173"/>
      <c r="OMQ70" s="173"/>
      <c r="OMR70" s="173"/>
      <c r="OMS70" s="173"/>
      <c r="OMT70" s="173"/>
      <c r="OMU70" s="173"/>
      <c r="OMV70" s="173"/>
      <c r="OMW70" s="173"/>
      <c r="OMX70" s="173"/>
      <c r="OMY70" s="173"/>
      <c r="OMZ70" s="173"/>
      <c r="ONA70" s="173"/>
      <c r="ONB70" s="173"/>
      <c r="ONC70" s="173"/>
      <c r="OND70" s="173"/>
      <c r="ONE70" s="173"/>
      <c r="ONF70" s="173"/>
      <c r="ONG70" s="173"/>
      <c r="ONH70" s="173"/>
      <c r="ONI70" s="173"/>
      <c r="ONJ70" s="173"/>
      <c r="ONK70" s="173"/>
      <c r="ONL70" s="173"/>
      <c r="ONM70" s="173"/>
      <c r="ONN70" s="173"/>
      <c r="ONO70" s="173"/>
      <c r="ONP70" s="173"/>
      <c r="ONQ70" s="173"/>
      <c r="ONR70" s="173"/>
      <c r="ONS70" s="173"/>
      <c r="ONT70" s="173"/>
      <c r="ONU70" s="173"/>
      <c r="ONV70" s="173"/>
      <c r="ONW70" s="173"/>
      <c r="ONX70" s="173"/>
      <c r="ONY70" s="173"/>
      <c r="ONZ70" s="173"/>
      <c r="OOA70" s="173"/>
      <c r="OOB70" s="173"/>
      <c r="OOC70" s="173"/>
      <c r="OOD70" s="173"/>
      <c r="OOE70" s="173"/>
      <c r="OOF70" s="173"/>
      <c r="OOG70" s="173"/>
      <c r="OOH70" s="173"/>
      <c r="OOI70" s="173"/>
      <c r="OOJ70" s="173"/>
      <c r="OOK70" s="173"/>
      <c r="OOL70" s="173"/>
      <c r="OOM70" s="173"/>
      <c r="OON70" s="173"/>
      <c r="OOO70" s="173"/>
      <c r="OOP70" s="173"/>
      <c r="OOQ70" s="173"/>
      <c r="OOR70" s="173"/>
      <c r="OOS70" s="173"/>
      <c r="OOT70" s="173"/>
      <c r="OOU70" s="173"/>
      <c r="OOV70" s="173"/>
      <c r="OOW70" s="173"/>
      <c r="OOX70" s="173"/>
      <c r="OOY70" s="173"/>
      <c r="OOZ70" s="173"/>
      <c r="OPA70" s="173"/>
      <c r="OPB70" s="173"/>
      <c r="OPC70" s="173"/>
      <c r="OPD70" s="173"/>
      <c r="OPE70" s="173"/>
      <c r="OPF70" s="173"/>
      <c r="OPG70" s="173"/>
      <c r="OPH70" s="173"/>
      <c r="OPI70" s="173"/>
      <c r="OPJ70" s="173"/>
      <c r="OPK70" s="173"/>
      <c r="OPL70" s="173"/>
      <c r="OPM70" s="173"/>
      <c r="OPN70" s="173"/>
      <c r="OPO70" s="173"/>
      <c r="OPP70" s="173"/>
      <c r="OPQ70" s="173"/>
      <c r="OPR70" s="173"/>
      <c r="OPS70" s="173"/>
      <c r="OPT70" s="173"/>
      <c r="OPU70" s="173"/>
      <c r="OPV70" s="173"/>
      <c r="OPW70" s="173"/>
      <c r="OPX70" s="173"/>
      <c r="OPY70" s="173"/>
      <c r="OPZ70" s="173"/>
      <c r="OQA70" s="173"/>
      <c r="OQB70" s="173"/>
      <c r="OQC70" s="173"/>
      <c r="OQD70" s="173"/>
      <c r="OQE70" s="173"/>
      <c r="OQF70" s="173"/>
      <c r="OQG70" s="173"/>
      <c r="OQH70" s="173"/>
      <c r="OQI70" s="173"/>
      <c r="OQJ70" s="173"/>
      <c r="OQK70" s="173"/>
      <c r="OQL70" s="173"/>
      <c r="OQM70" s="173"/>
      <c r="OQN70" s="173"/>
      <c r="OQO70" s="173"/>
      <c r="OQP70" s="173"/>
      <c r="OQQ70" s="173"/>
      <c r="OQR70" s="173"/>
      <c r="OQS70" s="173"/>
      <c r="OQT70" s="173"/>
      <c r="OQU70" s="173"/>
      <c r="OQV70" s="173"/>
      <c r="OQW70" s="173"/>
      <c r="OQX70" s="173"/>
      <c r="OQY70" s="173"/>
      <c r="OQZ70" s="173"/>
      <c r="ORA70" s="173"/>
      <c r="ORB70" s="173"/>
      <c r="ORC70" s="173"/>
      <c r="ORD70" s="173"/>
      <c r="ORE70" s="173"/>
      <c r="ORF70" s="173"/>
      <c r="ORG70" s="173"/>
      <c r="ORH70" s="173"/>
      <c r="ORI70" s="173"/>
      <c r="ORJ70" s="173"/>
      <c r="ORK70" s="173"/>
      <c r="ORL70" s="173"/>
      <c r="ORM70" s="173"/>
      <c r="ORN70" s="173"/>
      <c r="ORO70" s="173"/>
      <c r="ORP70" s="173"/>
      <c r="ORQ70" s="173"/>
      <c r="ORR70" s="173"/>
      <c r="ORS70" s="173"/>
      <c r="ORT70" s="173"/>
      <c r="ORU70" s="173"/>
      <c r="ORV70" s="173"/>
      <c r="ORW70" s="173"/>
      <c r="ORX70" s="173"/>
      <c r="ORY70" s="173"/>
      <c r="ORZ70" s="173"/>
      <c r="OSA70" s="173"/>
      <c r="OSB70" s="173"/>
      <c r="OSC70" s="173"/>
      <c r="OSD70" s="173"/>
      <c r="OSE70" s="173"/>
      <c r="OSF70" s="173"/>
      <c r="OSG70" s="173"/>
      <c r="OSH70" s="173"/>
      <c r="OSI70" s="173"/>
      <c r="OSJ70" s="173"/>
      <c r="OSK70" s="173"/>
      <c r="OSL70" s="173"/>
      <c r="OSM70" s="173"/>
      <c r="OSN70" s="173"/>
      <c r="OSO70" s="173"/>
      <c r="OSP70" s="173"/>
      <c r="OSQ70" s="173"/>
      <c r="OSR70" s="173"/>
      <c r="OSS70" s="173"/>
      <c r="OST70" s="173"/>
      <c r="OSU70" s="173"/>
      <c r="OSV70" s="173"/>
      <c r="OSW70" s="173"/>
      <c r="OSX70" s="173"/>
      <c r="OSY70" s="173"/>
      <c r="OSZ70" s="173"/>
      <c r="OTA70" s="173"/>
      <c r="OTB70" s="173"/>
      <c r="OTC70" s="173"/>
      <c r="OTD70" s="173"/>
      <c r="OTE70" s="173"/>
      <c r="OTF70" s="173"/>
      <c r="OTG70" s="173"/>
      <c r="OTH70" s="173"/>
      <c r="OTI70" s="173"/>
      <c r="OTJ70" s="173"/>
      <c r="OTK70" s="173"/>
      <c r="OTL70" s="173"/>
      <c r="OTM70" s="173"/>
      <c r="OTN70" s="173"/>
      <c r="OTO70" s="173"/>
      <c r="OTP70" s="173"/>
      <c r="OTQ70" s="173"/>
      <c r="OTR70" s="173"/>
      <c r="OTS70" s="173"/>
      <c r="OTT70" s="173"/>
      <c r="OTU70" s="173"/>
      <c r="OTV70" s="173"/>
      <c r="OTW70" s="173"/>
      <c r="OTX70" s="173"/>
      <c r="OTY70" s="173"/>
      <c r="OTZ70" s="173"/>
      <c r="OUA70" s="173"/>
      <c r="OUB70" s="173"/>
      <c r="OUC70" s="173"/>
      <c r="OUD70" s="173"/>
      <c r="OUE70" s="173"/>
      <c r="OUF70" s="173"/>
      <c r="OUG70" s="173"/>
      <c r="OUH70" s="173"/>
      <c r="OUI70" s="173"/>
      <c r="OUJ70" s="173"/>
      <c r="OUK70" s="173"/>
      <c r="OUL70" s="173"/>
      <c r="OUM70" s="173"/>
      <c r="OUN70" s="173"/>
      <c r="OUO70" s="173"/>
      <c r="OUP70" s="173"/>
      <c r="OUQ70" s="173"/>
      <c r="OUR70" s="173"/>
      <c r="OUS70" s="173"/>
      <c r="OUT70" s="173"/>
      <c r="OUU70" s="173"/>
      <c r="OUV70" s="173"/>
      <c r="OUW70" s="173"/>
      <c r="OUX70" s="173"/>
      <c r="OUY70" s="173"/>
      <c r="OUZ70" s="173"/>
      <c r="OVA70" s="173"/>
      <c r="OVB70" s="173"/>
      <c r="OVC70" s="173"/>
      <c r="OVD70" s="173"/>
      <c r="OVE70" s="173"/>
      <c r="OVF70" s="173"/>
      <c r="OVG70" s="173"/>
      <c r="OVH70" s="173"/>
      <c r="OVI70" s="173"/>
      <c r="OVJ70" s="173"/>
      <c r="OVK70" s="173"/>
      <c r="OVL70" s="173"/>
      <c r="OVM70" s="173"/>
      <c r="OVN70" s="173"/>
      <c r="OVO70" s="173"/>
      <c r="OVP70" s="173"/>
      <c r="OVQ70" s="173"/>
      <c r="OVR70" s="173"/>
      <c r="OVS70" s="173"/>
      <c r="OVT70" s="173"/>
      <c r="OVU70" s="173"/>
      <c r="OVV70" s="173"/>
      <c r="OVW70" s="173"/>
      <c r="OVX70" s="173"/>
      <c r="OVY70" s="173"/>
      <c r="OVZ70" s="173"/>
      <c r="OWA70" s="173"/>
      <c r="OWB70" s="173"/>
      <c r="OWC70" s="173"/>
      <c r="OWD70" s="173"/>
      <c r="OWE70" s="173"/>
      <c r="OWF70" s="173"/>
      <c r="OWG70" s="173"/>
      <c r="OWH70" s="173"/>
      <c r="OWI70" s="173"/>
      <c r="OWJ70" s="173"/>
      <c r="OWK70" s="173"/>
      <c r="OWL70" s="173"/>
      <c r="OWM70" s="173"/>
      <c r="OWN70" s="173"/>
      <c r="OWO70" s="173"/>
      <c r="OWP70" s="173"/>
      <c r="OWQ70" s="173"/>
      <c r="OWR70" s="173"/>
      <c r="OWS70" s="173"/>
      <c r="OWT70" s="173"/>
      <c r="OWU70" s="173"/>
      <c r="OWV70" s="173"/>
      <c r="OWW70" s="173"/>
      <c r="OWX70" s="173"/>
      <c r="OWY70" s="173"/>
      <c r="OWZ70" s="173"/>
      <c r="OXA70" s="173"/>
      <c r="OXB70" s="173"/>
      <c r="OXC70" s="173"/>
      <c r="OXD70" s="173"/>
      <c r="OXE70" s="173"/>
      <c r="OXF70" s="173"/>
      <c r="OXG70" s="173"/>
      <c r="OXH70" s="173"/>
      <c r="OXI70" s="173"/>
      <c r="OXJ70" s="173"/>
      <c r="OXK70" s="173"/>
      <c r="OXL70" s="173"/>
      <c r="OXM70" s="173"/>
      <c r="OXN70" s="173"/>
      <c r="OXO70" s="173"/>
      <c r="OXP70" s="173"/>
      <c r="OXQ70" s="173"/>
      <c r="OXR70" s="173"/>
      <c r="OXS70" s="173"/>
      <c r="OXT70" s="173"/>
      <c r="OXU70" s="173"/>
      <c r="OXV70" s="173"/>
      <c r="OXW70" s="173"/>
      <c r="OXX70" s="173"/>
      <c r="OXY70" s="173"/>
      <c r="OXZ70" s="173"/>
      <c r="OYA70" s="173"/>
      <c r="OYB70" s="173"/>
      <c r="OYC70" s="173"/>
      <c r="OYD70" s="173"/>
      <c r="OYE70" s="173"/>
      <c r="OYF70" s="173"/>
      <c r="OYG70" s="173"/>
      <c r="OYH70" s="173"/>
      <c r="OYI70" s="173"/>
      <c r="OYJ70" s="173"/>
      <c r="OYK70" s="173"/>
      <c r="OYL70" s="173"/>
      <c r="OYM70" s="173"/>
      <c r="OYN70" s="173"/>
      <c r="OYO70" s="173"/>
      <c r="OYP70" s="173"/>
      <c r="OYQ70" s="173"/>
      <c r="OYR70" s="173"/>
      <c r="OYS70" s="173"/>
      <c r="OYT70" s="173"/>
      <c r="OYU70" s="173"/>
      <c r="OYV70" s="173"/>
      <c r="OYW70" s="173"/>
      <c r="OYX70" s="173"/>
      <c r="OYY70" s="173"/>
      <c r="OYZ70" s="173"/>
      <c r="OZA70" s="173"/>
      <c r="OZB70" s="173"/>
      <c r="OZC70" s="173"/>
      <c r="OZD70" s="173"/>
      <c r="OZE70" s="173"/>
      <c r="OZF70" s="173"/>
      <c r="OZG70" s="173"/>
      <c r="OZH70" s="173"/>
      <c r="OZI70" s="173"/>
      <c r="OZJ70" s="173"/>
      <c r="OZK70" s="173"/>
      <c r="OZL70" s="173"/>
      <c r="OZM70" s="173"/>
      <c r="OZN70" s="173"/>
      <c r="OZO70" s="173"/>
      <c r="OZP70" s="173"/>
      <c r="OZQ70" s="173"/>
      <c r="OZR70" s="173"/>
      <c r="OZS70" s="173"/>
      <c r="OZT70" s="173"/>
      <c r="OZU70" s="173"/>
      <c r="OZV70" s="173"/>
      <c r="OZW70" s="173"/>
      <c r="OZX70" s="173"/>
      <c r="OZY70" s="173"/>
      <c r="OZZ70" s="173"/>
      <c r="PAA70" s="173"/>
      <c r="PAB70" s="173"/>
      <c r="PAC70" s="173"/>
      <c r="PAD70" s="173"/>
      <c r="PAE70" s="173"/>
      <c r="PAF70" s="173"/>
      <c r="PAG70" s="173"/>
      <c r="PAH70" s="173"/>
      <c r="PAI70" s="173"/>
      <c r="PAJ70" s="173"/>
      <c r="PAK70" s="173"/>
      <c r="PAL70" s="173"/>
      <c r="PAM70" s="173"/>
      <c r="PAN70" s="173"/>
      <c r="PAO70" s="173"/>
      <c r="PAP70" s="173"/>
      <c r="PAQ70" s="173"/>
      <c r="PAR70" s="173"/>
      <c r="PAS70" s="173"/>
      <c r="PAT70" s="173"/>
      <c r="PAU70" s="173"/>
      <c r="PAV70" s="173"/>
      <c r="PAW70" s="173"/>
      <c r="PAX70" s="173"/>
      <c r="PAY70" s="173"/>
      <c r="PAZ70" s="173"/>
      <c r="PBA70" s="173"/>
      <c r="PBB70" s="173"/>
      <c r="PBC70" s="173"/>
      <c r="PBD70" s="173"/>
      <c r="PBE70" s="173"/>
      <c r="PBF70" s="173"/>
      <c r="PBG70" s="173"/>
      <c r="PBH70" s="173"/>
      <c r="PBI70" s="173"/>
      <c r="PBJ70" s="173"/>
      <c r="PBK70" s="173"/>
      <c r="PBL70" s="173"/>
      <c r="PBM70" s="173"/>
      <c r="PBN70" s="173"/>
      <c r="PBO70" s="173"/>
      <c r="PBP70" s="173"/>
      <c r="PBQ70" s="173"/>
      <c r="PBR70" s="173"/>
      <c r="PBS70" s="173"/>
      <c r="PBT70" s="173"/>
      <c r="PBU70" s="173"/>
      <c r="PBV70" s="173"/>
      <c r="PBW70" s="173"/>
      <c r="PBX70" s="173"/>
      <c r="PBY70" s="173"/>
      <c r="PBZ70" s="173"/>
      <c r="PCA70" s="173"/>
      <c r="PCB70" s="173"/>
      <c r="PCC70" s="173"/>
      <c r="PCD70" s="173"/>
      <c r="PCE70" s="173"/>
      <c r="PCF70" s="173"/>
      <c r="PCG70" s="173"/>
      <c r="PCH70" s="173"/>
      <c r="PCI70" s="173"/>
      <c r="PCJ70" s="173"/>
      <c r="PCK70" s="173"/>
      <c r="PCL70" s="173"/>
      <c r="PCM70" s="173"/>
      <c r="PCN70" s="173"/>
      <c r="PCO70" s="173"/>
      <c r="PCP70" s="173"/>
      <c r="PCQ70" s="173"/>
      <c r="PCR70" s="173"/>
      <c r="PCS70" s="173"/>
      <c r="PCT70" s="173"/>
      <c r="PCU70" s="173"/>
      <c r="PCV70" s="173"/>
      <c r="PCW70" s="173"/>
      <c r="PCX70" s="173"/>
      <c r="PCY70" s="173"/>
      <c r="PCZ70" s="173"/>
      <c r="PDA70" s="173"/>
      <c r="PDB70" s="173"/>
      <c r="PDC70" s="173"/>
      <c r="PDD70" s="173"/>
      <c r="PDE70" s="173"/>
      <c r="PDF70" s="173"/>
      <c r="PDG70" s="173"/>
      <c r="PDH70" s="173"/>
      <c r="PDI70" s="173"/>
      <c r="PDJ70" s="173"/>
      <c r="PDK70" s="173"/>
      <c r="PDL70" s="173"/>
      <c r="PDM70" s="173"/>
      <c r="PDN70" s="173"/>
      <c r="PDO70" s="173"/>
      <c r="PDP70" s="173"/>
      <c r="PDQ70" s="173"/>
      <c r="PDR70" s="173"/>
      <c r="PDS70" s="173"/>
      <c r="PDT70" s="173"/>
      <c r="PDU70" s="173"/>
      <c r="PDV70" s="173"/>
      <c r="PDW70" s="173"/>
      <c r="PDX70" s="173"/>
      <c r="PDY70" s="173"/>
      <c r="PDZ70" s="173"/>
      <c r="PEA70" s="173"/>
      <c r="PEB70" s="173"/>
      <c r="PEC70" s="173"/>
      <c r="PED70" s="173"/>
      <c r="PEE70" s="173"/>
      <c r="PEF70" s="173"/>
      <c r="PEG70" s="173"/>
      <c r="PEH70" s="173"/>
      <c r="PEI70" s="173"/>
      <c r="PEJ70" s="173"/>
      <c r="PEK70" s="173"/>
      <c r="PEL70" s="173"/>
      <c r="PEM70" s="173"/>
      <c r="PEN70" s="173"/>
      <c r="PEO70" s="173"/>
      <c r="PEP70" s="173"/>
      <c r="PEQ70" s="173"/>
      <c r="PER70" s="173"/>
      <c r="PES70" s="173"/>
      <c r="PET70" s="173"/>
      <c r="PEU70" s="173"/>
      <c r="PEV70" s="173"/>
      <c r="PEW70" s="173"/>
      <c r="PEX70" s="173"/>
      <c r="PEY70" s="173"/>
      <c r="PEZ70" s="173"/>
      <c r="PFA70" s="173"/>
      <c r="PFB70" s="173"/>
      <c r="PFC70" s="173"/>
      <c r="PFD70" s="173"/>
      <c r="PFE70" s="173"/>
      <c r="PFF70" s="173"/>
      <c r="PFG70" s="173"/>
      <c r="PFH70" s="173"/>
      <c r="PFI70" s="173"/>
      <c r="PFJ70" s="173"/>
      <c r="PFK70" s="173"/>
      <c r="PFL70" s="173"/>
      <c r="PFM70" s="173"/>
      <c r="PFN70" s="173"/>
      <c r="PFO70" s="173"/>
      <c r="PFP70" s="173"/>
      <c r="PFQ70" s="173"/>
      <c r="PFR70" s="173"/>
      <c r="PFS70" s="173"/>
      <c r="PFT70" s="173"/>
      <c r="PFU70" s="173"/>
      <c r="PFV70" s="173"/>
      <c r="PFW70" s="173"/>
      <c r="PFX70" s="173"/>
      <c r="PFY70" s="173"/>
      <c r="PFZ70" s="173"/>
      <c r="PGA70" s="173"/>
      <c r="PGB70" s="173"/>
      <c r="PGC70" s="173"/>
      <c r="PGD70" s="173"/>
      <c r="PGE70" s="173"/>
      <c r="PGF70" s="173"/>
      <c r="PGG70" s="173"/>
      <c r="PGH70" s="173"/>
      <c r="PGI70" s="173"/>
      <c r="PGJ70" s="173"/>
      <c r="PGK70" s="173"/>
      <c r="PGL70" s="173"/>
      <c r="PGM70" s="173"/>
      <c r="PGN70" s="173"/>
      <c r="PGO70" s="173"/>
      <c r="PGP70" s="173"/>
      <c r="PGQ70" s="173"/>
      <c r="PGR70" s="173"/>
      <c r="PGS70" s="173"/>
      <c r="PGT70" s="173"/>
      <c r="PGU70" s="173"/>
      <c r="PGV70" s="173"/>
      <c r="PGW70" s="173"/>
      <c r="PGX70" s="173"/>
      <c r="PGY70" s="173"/>
      <c r="PGZ70" s="173"/>
      <c r="PHA70" s="173"/>
      <c r="PHB70" s="173"/>
      <c r="PHC70" s="173"/>
      <c r="PHD70" s="173"/>
      <c r="PHE70" s="173"/>
      <c r="PHF70" s="173"/>
      <c r="PHG70" s="173"/>
      <c r="PHH70" s="173"/>
      <c r="PHI70" s="173"/>
      <c r="PHJ70" s="173"/>
      <c r="PHK70" s="173"/>
      <c r="PHL70" s="173"/>
      <c r="PHM70" s="173"/>
      <c r="PHN70" s="173"/>
      <c r="PHO70" s="173"/>
      <c r="PHP70" s="173"/>
      <c r="PHQ70" s="173"/>
      <c r="PHR70" s="173"/>
      <c r="PHS70" s="173"/>
      <c r="PHT70" s="173"/>
      <c r="PHU70" s="173"/>
      <c r="PHV70" s="173"/>
      <c r="PHW70" s="173"/>
      <c r="PHX70" s="173"/>
      <c r="PHY70" s="173"/>
      <c r="PHZ70" s="173"/>
      <c r="PIA70" s="173"/>
      <c r="PIB70" s="173"/>
      <c r="PIC70" s="173"/>
      <c r="PID70" s="173"/>
      <c r="PIE70" s="173"/>
      <c r="PIF70" s="173"/>
      <c r="PIG70" s="173"/>
      <c r="PIH70" s="173"/>
      <c r="PII70" s="173"/>
      <c r="PIJ70" s="173"/>
      <c r="PIK70" s="173"/>
      <c r="PIL70" s="173"/>
      <c r="PIM70" s="173"/>
      <c r="PIN70" s="173"/>
      <c r="PIO70" s="173"/>
      <c r="PIP70" s="173"/>
      <c r="PIQ70" s="173"/>
      <c r="PIR70" s="173"/>
      <c r="PIS70" s="173"/>
      <c r="PIT70" s="173"/>
      <c r="PIU70" s="173"/>
      <c r="PIV70" s="173"/>
      <c r="PIW70" s="173"/>
      <c r="PIX70" s="173"/>
      <c r="PIY70" s="173"/>
      <c r="PIZ70" s="173"/>
      <c r="PJA70" s="173"/>
      <c r="PJB70" s="173"/>
      <c r="PJC70" s="173"/>
      <c r="PJD70" s="173"/>
      <c r="PJE70" s="173"/>
      <c r="PJF70" s="173"/>
      <c r="PJG70" s="173"/>
      <c r="PJH70" s="173"/>
      <c r="PJI70" s="173"/>
      <c r="PJJ70" s="173"/>
      <c r="PJK70" s="173"/>
      <c r="PJL70" s="173"/>
      <c r="PJM70" s="173"/>
      <c r="PJN70" s="173"/>
      <c r="PJO70" s="173"/>
      <c r="PJP70" s="173"/>
      <c r="PJQ70" s="173"/>
      <c r="PJR70" s="173"/>
      <c r="PJS70" s="173"/>
      <c r="PJT70" s="173"/>
      <c r="PJU70" s="173"/>
      <c r="PJV70" s="173"/>
      <c r="PJW70" s="173"/>
      <c r="PJX70" s="173"/>
      <c r="PJY70" s="173"/>
      <c r="PJZ70" s="173"/>
      <c r="PKA70" s="173"/>
      <c r="PKB70" s="173"/>
      <c r="PKC70" s="173"/>
      <c r="PKD70" s="173"/>
      <c r="PKE70" s="173"/>
      <c r="PKF70" s="173"/>
      <c r="PKG70" s="173"/>
      <c r="PKH70" s="173"/>
      <c r="PKI70" s="173"/>
      <c r="PKJ70" s="173"/>
      <c r="PKK70" s="173"/>
      <c r="PKL70" s="173"/>
      <c r="PKM70" s="173"/>
      <c r="PKN70" s="173"/>
      <c r="PKO70" s="173"/>
      <c r="PKP70" s="173"/>
      <c r="PKQ70" s="173"/>
      <c r="PKR70" s="173"/>
      <c r="PKS70" s="173"/>
      <c r="PKT70" s="173"/>
      <c r="PKU70" s="173"/>
      <c r="PKV70" s="173"/>
      <c r="PKW70" s="173"/>
      <c r="PKX70" s="173"/>
      <c r="PKY70" s="173"/>
      <c r="PKZ70" s="173"/>
      <c r="PLA70" s="173"/>
      <c r="PLB70" s="173"/>
      <c r="PLC70" s="173"/>
      <c r="PLD70" s="173"/>
      <c r="PLE70" s="173"/>
      <c r="PLF70" s="173"/>
      <c r="PLG70" s="173"/>
      <c r="PLH70" s="173"/>
      <c r="PLI70" s="173"/>
      <c r="PLJ70" s="173"/>
      <c r="PLK70" s="173"/>
      <c r="PLL70" s="173"/>
      <c r="PLM70" s="173"/>
      <c r="PLN70" s="173"/>
      <c r="PLO70" s="173"/>
      <c r="PLP70" s="173"/>
      <c r="PLQ70" s="173"/>
      <c r="PLR70" s="173"/>
      <c r="PLS70" s="173"/>
      <c r="PLT70" s="173"/>
      <c r="PLU70" s="173"/>
      <c r="PLV70" s="173"/>
      <c r="PLW70" s="173"/>
      <c r="PLX70" s="173"/>
      <c r="PLY70" s="173"/>
      <c r="PLZ70" s="173"/>
      <c r="PMA70" s="173"/>
      <c r="PMB70" s="173"/>
      <c r="PMC70" s="173"/>
      <c r="PMD70" s="173"/>
      <c r="PME70" s="173"/>
      <c r="PMF70" s="173"/>
      <c r="PMG70" s="173"/>
      <c r="PMH70" s="173"/>
      <c r="PMI70" s="173"/>
      <c r="PMJ70" s="173"/>
      <c r="PMK70" s="173"/>
      <c r="PML70" s="173"/>
      <c r="PMM70" s="173"/>
      <c r="PMN70" s="173"/>
      <c r="PMO70" s="173"/>
      <c r="PMP70" s="173"/>
      <c r="PMQ70" s="173"/>
      <c r="PMR70" s="173"/>
      <c r="PMS70" s="173"/>
      <c r="PMT70" s="173"/>
      <c r="PMU70" s="173"/>
      <c r="PMV70" s="173"/>
      <c r="PMW70" s="173"/>
      <c r="PMX70" s="173"/>
      <c r="PMY70" s="173"/>
      <c r="PMZ70" s="173"/>
      <c r="PNA70" s="173"/>
      <c r="PNB70" s="173"/>
      <c r="PNC70" s="173"/>
      <c r="PND70" s="173"/>
      <c r="PNE70" s="173"/>
      <c r="PNF70" s="173"/>
      <c r="PNG70" s="173"/>
      <c r="PNH70" s="173"/>
      <c r="PNI70" s="173"/>
      <c r="PNJ70" s="173"/>
      <c r="PNK70" s="173"/>
      <c r="PNL70" s="173"/>
      <c r="PNM70" s="173"/>
      <c r="PNN70" s="173"/>
      <c r="PNO70" s="173"/>
      <c r="PNP70" s="173"/>
      <c r="PNQ70" s="173"/>
      <c r="PNR70" s="173"/>
      <c r="PNS70" s="173"/>
      <c r="PNT70" s="173"/>
      <c r="PNU70" s="173"/>
      <c r="PNV70" s="173"/>
      <c r="PNW70" s="173"/>
      <c r="PNX70" s="173"/>
      <c r="PNY70" s="173"/>
      <c r="PNZ70" s="173"/>
      <c r="POA70" s="173"/>
      <c r="POB70" s="173"/>
      <c r="POC70" s="173"/>
      <c r="POD70" s="173"/>
      <c r="POE70" s="173"/>
      <c r="POF70" s="173"/>
      <c r="POG70" s="173"/>
      <c r="POH70" s="173"/>
      <c r="POI70" s="173"/>
      <c r="POJ70" s="173"/>
      <c r="POK70" s="173"/>
      <c r="POL70" s="173"/>
      <c r="POM70" s="173"/>
      <c r="PON70" s="173"/>
      <c r="POO70" s="173"/>
      <c r="POP70" s="173"/>
      <c r="POQ70" s="173"/>
      <c r="POR70" s="173"/>
      <c r="POS70" s="173"/>
      <c r="POT70" s="173"/>
      <c r="POU70" s="173"/>
      <c r="POV70" s="173"/>
      <c r="POW70" s="173"/>
      <c r="POX70" s="173"/>
      <c r="POY70" s="173"/>
      <c r="POZ70" s="173"/>
      <c r="PPA70" s="173"/>
      <c r="PPB70" s="173"/>
      <c r="PPC70" s="173"/>
      <c r="PPD70" s="173"/>
      <c r="PPE70" s="173"/>
      <c r="PPF70" s="173"/>
      <c r="PPG70" s="173"/>
      <c r="PPH70" s="173"/>
      <c r="PPI70" s="173"/>
      <c r="PPJ70" s="173"/>
      <c r="PPK70" s="173"/>
      <c r="PPL70" s="173"/>
      <c r="PPM70" s="173"/>
      <c r="PPN70" s="173"/>
      <c r="PPO70" s="173"/>
      <c r="PPP70" s="173"/>
      <c r="PPQ70" s="173"/>
      <c r="PPR70" s="173"/>
      <c r="PPS70" s="173"/>
      <c r="PPT70" s="173"/>
      <c r="PPU70" s="173"/>
      <c r="PPV70" s="173"/>
      <c r="PPW70" s="173"/>
      <c r="PPX70" s="173"/>
      <c r="PPY70" s="173"/>
      <c r="PPZ70" s="173"/>
      <c r="PQA70" s="173"/>
      <c r="PQB70" s="173"/>
      <c r="PQC70" s="173"/>
      <c r="PQD70" s="173"/>
      <c r="PQE70" s="173"/>
      <c r="PQF70" s="173"/>
      <c r="PQG70" s="173"/>
      <c r="PQH70" s="173"/>
      <c r="PQI70" s="173"/>
      <c r="PQJ70" s="173"/>
      <c r="PQK70" s="173"/>
      <c r="PQL70" s="173"/>
      <c r="PQM70" s="173"/>
      <c r="PQN70" s="173"/>
      <c r="PQO70" s="173"/>
      <c r="PQP70" s="173"/>
      <c r="PQQ70" s="173"/>
      <c r="PQR70" s="173"/>
      <c r="PQS70" s="173"/>
      <c r="PQT70" s="173"/>
      <c r="PQU70" s="173"/>
      <c r="PQV70" s="173"/>
      <c r="PQW70" s="173"/>
      <c r="PQX70" s="173"/>
      <c r="PQY70" s="173"/>
      <c r="PQZ70" s="173"/>
      <c r="PRA70" s="173"/>
      <c r="PRB70" s="173"/>
      <c r="PRC70" s="173"/>
      <c r="PRD70" s="173"/>
      <c r="PRE70" s="173"/>
      <c r="PRF70" s="173"/>
      <c r="PRG70" s="173"/>
      <c r="PRH70" s="173"/>
      <c r="PRI70" s="173"/>
      <c r="PRJ70" s="173"/>
      <c r="PRK70" s="173"/>
      <c r="PRL70" s="173"/>
      <c r="PRM70" s="173"/>
      <c r="PRN70" s="173"/>
      <c r="PRO70" s="173"/>
      <c r="PRP70" s="173"/>
      <c r="PRQ70" s="173"/>
      <c r="PRR70" s="173"/>
      <c r="PRS70" s="173"/>
      <c r="PRT70" s="173"/>
      <c r="PRU70" s="173"/>
      <c r="PRV70" s="173"/>
      <c r="PRW70" s="173"/>
      <c r="PRX70" s="173"/>
      <c r="PRY70" s="173"/>
      <c r="PRZ70" s="173"/>
      <c r="PSA70" s="173"/>
      <c r="PSB70" s="173"/>
      <c r="PSC70" s="173"/>
      <c r="PSD70" s="173"/>
      <c r="PSE70" s="173"/>
      <c r="PSF70" s="173"/>
      <c r="PSG70" s="173"/>
      <c r="PSH70" s="173"/>
      <c r="PSI70" s="173"/>
      <c r="PSJ70" s="173"/>
      <c r="PSK70" s="173"/>
      <c r="PSL70" s="173"/>
      <c r="PSM70" s="173"/>
      <c r="PSN70" s="173"/>
      <c r="PSO70" s="173"/>
      <c r="PSP70" s="173"/>
      <c r="PSQ70" s="173"/>
      <c r="PSR70" s="173"/>
      <c r="PSS70" s="173"/>
      <c r="PST70" s="173"/>
      <c r="PSU70" s="173"/>
      <c r="PSV70" s="173"/>
      <c r="PSW70" s="173"/>
      <c r="PSX70" s="173"/>
      <c r="PSY70" s="173"/>
      <c r="PSZ70" s="173"/>
      <c r="PTA70" s="173"/>
      <c r="PTB70" s="173"/>
      <c r="PTC70" s="173"/>
      <c r="PTD70" s="173"/>
      <c r="PTE70" s="173"/>
      <c r="PTF70" s="173"/>
      <c r="PTG70" s="173"/>
      <c r="PTH70" s="173"/>
      <c r="PTI70" s="173"/>
      <c r="PTJ70" s="173"/>
      <c r="PTK70" s="173"/>
      <c r="PTL70" s="173"/>
      <c r="PTM70" s="173"/>
      <c r="PTN70" s="173"/>
      <c r="PTO70" s="173"/>
      <c r="PTP70" s="173"/>
      <c r="PTQ70" s="173"/>
      <c r="PTR70" s="173"/>
      <c r="PTS70" s="173"/>
      <c r="PTT70" s="173"/>
      <c r="PTU70" s="173"/>
      <c r="PTV70" s="173"/>
      <c r="PTW70" s="173"/>
      <c r="PTX70" s="173"/>
      <c r="PTY70" s="173"/>
      <c r="PTZ70" s="173"/>
      <c r="PUA70" s="173"/>
      <c r="PUB70" s="173"/>
      <c r="PUC70" s="173"/>
      <c r="PUD70" s="173"/>
      <c r="PUE70" s="173"/>
      <c r="PUF70" s="173"/>
      <c r="PUG70" s="173"/>
      <c r="PUH70" s="173"/>
      <c r="PUI70" s="173"/>
      <c r="PUJ70" s="173"/>
      <c r="PUK70" s="173"/>
      <c r="PUL70" s="173"/>
      <c r="PUM70" s="173"/>
      <c r="PUN70" s="173"/>
      <c r="PUO70" s="173"/>
      <c r="PUP70" s="173"/>
      <c r="PUQ70" s="173"/>
      <c r="PUR70" s="173"/>
      <c r="PUS70" s="173"/>
      <c r="PUT70" s="173"/>
      <c r="PUU70" s="173"/>
      <c r="PUV70" s="173"/>
      <c r="PUW70" s="173"/>
      <c r="PUX70" s="173"/>
      <c r="PUY70" s="173"/>
      <c r="PUZ70" s="173"/>
      <c r="PVA70" s="173"/>
      <c r="PVB70" s="173"/>
      <c r="PVC70" s="173"/>
      <c r="PVD70" s="173"/>
      <c r="PVE70" s="173"/>
      <c r="PVF70" s="173"/>
      <c r="PVG70" s="173"/>
      <c r="PVH70" s="173"/>
      <c r="PVI70" s="173"/>
      <c r="PVJ70" s="173"/>
      <c r="PVK70" s="173"/>
      <c r="PVL70" s="173"/>
      <c r="PVM70" s="173"/>
      <c r="PVN70" s="173"/>
      <c r="PVO70" s="173"/>
      <c r="PVP70" s="173"/>
      <c r="PVQ70" s="173"/>
      <c r="PVR70" s="173"/>
      <c r="PVS70" s="173"/>
      <c r="PVT70" s="173"/>
      <c r="PVU70" s="173"/>
      <c r="PVV70" s="173"/>
      <c r="PVW70" s="173"/>
      <c r="PVX70" s="173"/>
      <c r="PVY70" s="173"/>
      <c r="PVZ70" s="173"/>
      <c r="PWA70" s="173"/>
      <c r="PWB70" s="173"/>
      <c r="PWC70" s="173"/>
      <c r="PWD70" s="173"/>
      <c r="PWE70" s="173"/>
      <c r="PWF70" s="173"/>
      <c r="PWG70" s="173"/>
      <c r="PWH70" s="173"/>
      <c r="PWI70" s="173"/>
      <c r="PWJ70" s="173"/>
      <c r="PWK70" s="173"/>
      <c r="PWL70" s="173"/>
      <c r="PWM70" s="173"/>
      <c r="PWN70" s="173"/>
      <c r="PWO70" s="173"/>
      <c r="PWP70" s="173"/>
      <c r="PWQ70" s="173"/>
      <c r="PWR70" s="173"/>
      <c r="PWS70" s="173"/>
      <c r="PWT70" s="173"/>
      <c r="PWU70" s="173"/>
      <c r="PWV70" s="173"/>
      <c r="PWW70" s="173"/>
      <c r="PWX70" s="173"/>
      <c r="PWY70" s="173"/>
      <c r="PWZ70" s="173"/>
      <c r="PXA70" s="173"/>
      <c r="PXB70" s="173"/>
      <c r="PXC70" s="173"/>
      <c r="PXD70" s="173"/>
      <c r="PXE70" s="173"/>
      <c r="PXF70" s="173"/>
      <c r="PXG70" s="173"/>
      <c r="PXH70" s="173"/>
      <c r="PXI70" s="173"/>
      <c r="PXJ70" s="173"/>
      <c r="PXK70" s="173"/>
      <c r="PXL70" s="173"/>
      <c r="PXM70" s="173"/>
      <c r="PXN70" s="173"/>
      <c r="PXO70" s="173"/>
      <c r="PXP70" s="173"/>
      <c r="PXQ70" s="173"/>
      <c r="PXR70" s="173"/>
      <c r="PXS70" s="173"/>
      <c r="PXT70" s="173"/>
      <c r="PXU70" s="173"/>
      <c r="PXV70" s="173"/>
      <c r="PXW70" s="173"/>
      <c r="PXX70" s="173"/>
      <c r="PXY70" s="173"/>
      <c r="PXZ70" s="173"/>
      <c r="PYA70" s="173"/>
      <c r="PYB70" s="173"/>
      <c r="PYC70" s="173"/>
      <c r="PYD70" s="173"/>
      <c r="PYE70" s="173"/>
      <c r="PYF70" s="173"/>
      <c r="PYG70" s="173"/>
      <c r="PYH70" s="173"/>
      <c r="PYI70" s="173"/>
      <c r="PYJ70" s="173"/>
      <c r="PYK70" s="173"/>
      <c r="PYL70" s="173"/>
      <c r="PYM70" s="173"/>
      <c r="PYN70" s="173"/>
      <c r="PYO70" s="173"/>
      <c r="PYP70" s="173"/>
      <c r="PYQ70" s="173"/>
      <c r="PYR70" s="173"/>
      <c r="PYS70" s="173"/>
      <c r="PYT70" s="173"/>
      <c r="PYU70" s="173"/>
      <c r="PYV70" s="173"/>
      <c r="PYW70" s="173"/>
      <c r="PYX70" s="173"/>
      <c r="PYY70" s="173"/>
      <c r="PYZ70" s="173"/>
      <c r="PZA70" s="173"/>
      <c r="PZB70" s="173"/>
      <c r="PZC70" s="173"/>
      <c r="PZD70" s="173"/>
      <c r="PZE70" s="173"/>
      <c r="PZF70" s="173"/>
      <c r="PZG70" s="173"/>
      <c r="PZH70" s="173"/>
      <c r="PZI70" s="173"/>
      <c r="PZJ70" s="173"/>
      <c r="PZK70" s="173"/>
      <c r="PZL70" s="173"/>
      <c r="PZM70" s="173"/>
      <c r="PZN70" s="173"/>
      <c r="PZO70" s="173"/>
      <c r="PZP70" s="173"/>
      <c r="PZQ70" s="173"/>
      <c r="PZR70" s="173"/>
      <c r="PZS70" s="173"/>
      <c r="PZT70" s="173"/>
      <c r="PZU70" s="173"/>
      <c r="PZV70" s="173"/>
      <c r="PZW70" s="173"/>
      <c r="PZX70" s="173"/>
      <c r="PZY70" s="173"/>
      <c r="PZZ70" s="173"/>
      <c r="QAA70" s="173"/>
      <c r="QAB70" s="173"/>
      <c r="QAC70" s="173"/>
      <c r="QAD70" s="173"/>
      <c r="QAE70" s="173"/>
      <c r="QAF70" s="173"/>
      <c r="QAG70" s="173"/>
      <c r="QAH70" s="173"/>
      <c r="QAI70" s="173"/>
      <c r="QAJ70" s="173"/>
      <c r="QAK70" s="173"/>
      <c r="QAL70" s="173"/>
      <c r="QAM70" s="173"/>
      <c r="QAN70" s="173"/>
      <c r="QAO70" s="173"/>
      <c r="QAP70" s="173"/>
      <c r="QAQ70" s="173"/>
      <c r="QAR70" s="173"/>
      <c r="QAS70" s="173"/>
      <c r="QAT70" s="173"/>
      <c r="QAU70" s="173"/>
      <c r="QAV70" s="173"/>
      <c r="QAW70" s="173"/>
      <c r="QAX70" s="173"/>
      <c r="QAY70" s="173"/>
      <c r="QAZ70" s="173"/>
      <c r="QBA70" s="173"/>
      <c r="QBB70" s="173"/>
      <c r="QBC70" s="173"/>
      <c r="QBD70" s="173"/>
      <c r="QBE70" s="173"/>
      <c r="QBF70" s="173"/>
      <c r="QBG70" s="173"/>
      <c r="QBH70" s="173"/>
      <c r="QBI70" s="173"/>
      <c r="QBJ70" s="173"/>
      <c r="QBK70" s="173"/>
      <c r="QBL70" s="173"/>
      <c r="QBM70" s="173"/>
      <c r="QBN70" s="173"/>
      <c r="QBO70" s="173"/>
      <c r="QBP70" s="173"/>
      <c r="QBQ70" s="173"/>
      <c r="QBR70" s="173"/>
      <c r="QBS70" s="173"/>
      <c r="QBT70" s="173"/>
      <c r="QBU70" s="173"/>
      <c r="QBV70" s="173"/>
      <c r="QBW70" s="173"/>
      <c r="QBX70" s="173"/>
      <c r="QBY70" s="173"/>
      <c r="QBZ70" s="173"/>
      <c r="QCA70" s="173"/>
      <c r="QCB70" s="173"/>
      <c r="QCC70" s="173"/>
      <c r="QCD70" s="173"/>
      <c r="QCE70" s="173"/>
      <c r="QCF70" s="173"/>
      <c r="QCG70" s="173"/>
      <c r="QCH70" s="173"/>
      <c r="QCI70" s="173"/>
      <c r="QCJ70" s="173"/>
      <c r="QCK70" s="173"/>
      <c r="QCL70" s="173"/>
      <c r="QCM70" s="173"/>
      <c r="QCN70" s="173"/>
      <c r="QCO70" s="173"/>
      <c r="QCP70" s="173"/>
      <c r="QCQ70" s="173"/>
      <c r="QCR70" s="173"/>
      <c r="QCS70" s="173"/>
      <c r="QCT70" s="173"/>
      <c r="QCU70" s="173"/>
      <c r="QCV70" s="173"/>
      <c r="QCW70" s="173"/>
      <c r="QCX70" s="173"/>
      <c r="QCY70" s="173"/>
      <c r="QCZ70" s="173"/>
      <c r="QDA70" s="173"/>
      <c r="QDB70" s="173"/>
      <c r="QDC70" s="173"/>
      <c r="QDD70" s="173"/>
      <c r="QDE70" s="173"/>
      <c r="QDF70" s="173"/>
      <c r="QDG70" s="173"/>
      <c r="QDH70" s="173"/>
      <c r="QDI70" s="173"/>
      <c r="QDJ70" s="173"/>
      <c r="QDK70" s="173"/>
      <c r="QDL70" s="173"/>
      <c r="QDM70" s="173"/>
      <c r="QDN70" s="173"/>
      <c r="QDO70" s="173"/>
      <c r="QDP70" s="173"/>
      <c r="QDQ70" s="173"/>
      <c r="QDR70" s="173"/>
      <c r="QDS70" s="173"/>
      <c r="QDT70" s="173"/>
      <c r="QDU70" s="173"/>
      <c r="QDV70" s="173"/>
      <c r="QDW70" s="173"/>
      <c r="QDX70" s="173"/>
      <c r="QDY70" s="173"/>
      <c r="QDZ70" s="173"/>
      <c r="QEA70" s="173"/>
      <c r="QEB70" s="173"/>
      <c r="QEC70" s="173"/>
      <c r="QED70" s="173"/>
      <c r="QEE70" s="173"/>
      <c r="QEF70" s="173"/>
      <c r="QEG70" s="173"/>
      <c r="QEH70" s="173"/>
      <c r="QEI70" s="173"/>
      <c r="QEJ70" s="173"/>
      <c r="QEK70" s="173"/>
      <c r="QEL70" s="173"/>
      <c r="QEM70" s="173"/>
      <c r="QEN70" s="173"/>
      <c r="QEO70" s="173"/>
      <c r="QEP70" s="173"/>
      <c r="QEQ70" s="173"/>
      <c r="QER70" s="173"/>
      <c r="QES70" s="173"/>
      <c r="QET70" s="173"/>
      <c r="QEU70" s="173"/>
      <c r="QEV70" s="173"/>
      <c r="QEW70" s="173"/>
      <c r="QEX70" s="173"/>
      <c r="QEY70" s="173"/>
      <c r="QEZ70" s="173"/>
      <c r="QFA70" s="173"/>
      <c r="QFB70" s="173"/>
      <c r="QFC70" s="173"/>
      <c r="QFD70" s="173"/>
      <c r="QFE70" s="173"/>
      <c r="QFF70" s="173"/>
      <c r="QFG70" s="173"/>
      <c r="QFH70" s="173"/>
      <c r="QFI70" s="173"/>
      <c r="QFJ70" s="173"/>
      <c r="QFK70" s="173"/>
      <c r="QFL70" s="173"/>
      <c r="QFM70" s="173"/>
      <c r="QFN70" s="173"/>
      <c r="QFO70" s="173"/>
      <c r="QFP70" s="173"/>
      <c r="QFQ70" s="173"/>
      <c r="QFR70" s="173"/>
      <c r="QFS70" s="173"/>
      <c r="QFT70" s="173"/>
      <c r="QFU70" s="173"/>
      <c r="QFV70" s="173"/>
      <c r="QFW70" s="173"/>
      <c r="QFX70" s="173"/>
      <c r="QFY70" s="173"/>
      <c r="QFZ70" s="173"/>
      <c r="QGA70" s="173"/>
      <c r="QGB70" s="173"/>
      <c r="QGC70" s="173"/>
      <c r="QGD70" s="173"/>
      <c r="QGE70" s="173"/>
      <c r="QGF70" s="173"/>
      <c r="QGG70" s="173"/>
      <c r="QGH70" s="173"/>
      <c r="QGI70" s="173"/>
      <c r="QGJ70" s="173"/>
      <c r="QGK70" s="173"/>
      <c r="QGL70" s="173"/>
      <c r="QGM70" s="173"/>
      <c r="QGN70" s="173"/>
      <c r="QGO70" s="173"/>
      <c r="QGP70" s="173"/>
      <c r="QGQ70" s="173"/>
      <c r="QGR70" s="173"/>
      <c r="QGS70" s="173"/>
      <c r="QGT70" s="173"/>
      <c r="QGU70" s="173"/>
      <c r="QGV70" s="173"/>
      <c r="QGW70" s="173"/>
      <c r="QGX70" s="173"/>
      <c r="QGY70" s="173"/>
      <c r="QGZ70" s="173"/>
      <c r="QHA70" s="173"/>
      <c r="QHB70" s="173"/>
      <c r="QHC70" s="173"/>
      <c r="QHD70" s="173"/>
      <c r="QHE70" s="173"/>
      <c r="QHF70" s="173"/>
      <c r="QHG70" s="173"/>
      <c r="QHH70" s="173"/>
      <c r="QHI70" s="173"/>
      <c r="QHJ70" s="173"/>
      <c r="QHK70" s="173"/>
      <c r="QHL70" s="173"/>
      <c r="QHM70" s="173"/>
      <c r="QHN70" s="173"/>
      <c r="QHO70" s="173"/>
      <c r="QHP70" s="173"/>
      <c r="QHQ70" s="173"/>
      <c r="QHR70" s="173"/>
      <c r="QHS70" s="173"/>
      <c r="QHT70" s="173"/>
      <c r="QHU70" s="173"/>
      <c r="QHV70" s="173"/>
      <c r="QHW70" s="173"/>
      <c r="QHX70" s="173"/>
      <c r="QHY70" s="173"/>
      <c r="QHZ70" s="173"/>
      <c r="QIA70" s="173"/>
      <c r="QIB70" s="173"/>
      <c r="QIC70" s="173"/>
      <c r="QID70" s="173"/>
      <c r="QIE70" s="173"/>
      <c r="QIF70" s="173"/>
      <c r="QIG70" s="173"/>
      <c r="QIH70" s="173"/>
      <c r="QII70" s="173"/>
      <c r="QIJ70" s="173"/>
      <c r="QIK70" s="173"/>
      <c r="QIL70" s="173"/>
      <c r="QIM70" s="173"/>
      <c r="QIN70" s="173"/>
      <c r="QIO70" s="173"/>
      <c r="QIP70" s="173"/>
      <c r="QIQ70" s="173"/>
      <c r="QIR70" s="173"/>
      <c r="QIS70" s="173"/>
      <c r="QIT70" s="173"/>
      <c r="QIU70" s="173"/>
      <c r="QIV70" s="173"/>
      <c r="QIW70" s="173"/>
      <c r="QIX70" s="173"/>
      <c r="QIY70" s="173"/>
      <c r="QIZ70" s="173"/>
      <c r="QJA70" s="173"/>
      <c r="QJB70" s="173"/>
      <c r="QJC70" s="173"/>
      <c r="QJD70" s="173"/>
      <c r="QJE70" s="173"/>
      <c r="QJF70" s="173"/>
      <c r="QJG70" s="173"/>
      <c r="QJH70" s="173"/>
      <c r="QJI70" s="173"/>
      <c r="QJJ70" s="173"/>
      <c r="QJK70" s="173"/>
      <c r="QJL70" s="173"/>
      <c r="QJM70" s="173"/>
      <c r="QJN70" s="173"/>
      <c r="QJO70" s="173"/>
      <c r="QJP70" s="173"/>
      <c r="QJQ70" s="173"/>
      <c r="QJR70" s="173"/>
      <c r="QJS70" s="173"/>
      <c r="QJT70" s="173"/>
      <c r="QJU70" s="173"/>
      <c r="QJV70" s="173"/>
      <c r="QJW70" s="173"/>
      <c r="QJX70" s="173"/>
      <c r="QJY70" s="173"/>
      <c r="QJZ70" s="173"/>
      <c r="QKA70" s="173"/>
      <c r="QKB70" s="173"/>
      <c r="QKC70" s="173"/>
      <c r="QKD70" s="173"/>
      <c r="QKE70" s="173"/>
      <c r="QKF70" s="173"/>
      <c r="QKG70" s="173"/>
      <c r="QKH70" s="173"/>
      <c r="QKI70" s="173"/>
      <c r="QKJ70" s="173"/>
      <c r="QKK70" s="173"/>
      <c r="QKL70" s="173"/>
      <c r="QKM70" s="173"/>
      <c r="QKN70" s="173"/>
      <c r="QKO70" s="173"/>
      <c r="QKP70" s="173"/>
      <c r="QKQ70" s="173"/>
      <c r="QKR70" s="173"/>
      <c r="QKS70" s="173"/>
      <c r="QKT70" s="173"/>
      <c r="QKU70" s="173"/>
      <c r="QKV70" s="173"/>
      <c r="QKW70" s="173"/>
      <c r="QKX70" s="173"/>
      <c r="QKY70" s="173"/>
      <c r="QKZ70" s="173"/>
      <c r="QLA70" s="173"/>
      <c r="QLB70" s="173"/>
      <c r="QLC70" s="173"/>
      <c r="QLD70" s="173"/>
      <c r="QLE70" s="173"/>
      <c r="QLF70" s="173"/>
      <c r="QLG70" s="173"/>
      <c r="QLH70" s="173"/>
      <c r="QLI70" s="173"/>
      <c r="QLJ70" s="173"/>
      <c r="QLK70" s="173"/>
      <c r="QLL70" s="173"/>
      <c r="QLM70" s="173"/>
      <c r="QLN70" s="173"/>
      <c r="QLO70" s="173"/>
      <c r="QLP70" s="173"/>
      <c r="QLQ70" s="173"/>
      <c r="QLR70" s="173"/>
      <c r="QLS70" s="173"/>
      <c r="QLT70" s="173"/>
      <c r="QLU70" s="173"/>
      <c r="QLV70" s="173"/>
      <c r="QLW70" s="173"/>
      <c r="QLX70" s="173"/>
      <c r="QLY70" s="173"/>
      <c r="QLZ70" s="173"/>
      <c r="QMA70" s="173"/>
      <c r="QMB70" s="173"/>
      <c r="QMC70" s="173"/>
      <c r="QMD70" s="173"/>
      <c r="QME70" s="173"/>
      <c r="QMF70" s="173"/>
      <c r="QMG70" s="173"/>
      <c r="QMH70" s="173"/>
      <c r="QMI70" s="173"/>
      <c r="QMJ70" s="173"/>
      <c r="QMK70" s="173"/>
      <c r="QML70" s="173"/>
      <c r="QMM70" s="173"/>
      <c r="QMN70" s="173"/>
      <c r="QMO70" s="173"/>
      <c r="QMP70" s="173"/>
      <c r="QMQ70" s="173"/>
      <c r="QMR70" s="173"/>
      <c r="QMS70" s="173"/>
      <c r="QMT70" s="173"/>
      <c r="QMU70" s="173"/>
      <c r="QMV70" s="173"/>
      <c r="QMW70" s="173"/>
      <c r="QMX70" s="173"/>
      <c r="QMY70" s="173"/>
      <c r="QMZ70" s="173"/>
      <c r="QNA70" s="173"/>
      <c r="QNB70" s="173"/>
      <c r="QNC70" s="173"/>
      <c r="QND70" s="173"/>
      <c r="QNE70" s="173"/>
      <c r="QNF70" s="173"/>
      <c r="QNG70" s="173"/>
      <c r="QNH70" s="173"/>
      <c r="QNI70" s="173"/>
      <c r="QNJ70" s="173"/>
      <c r="QNK70" s="173"/>
      <c r="QNL70" s="173"/>
      <c r="QNM70" s="173"/>
      <c r="QNN70" s="173"/>
      <c r="QNO70" s="173"/>
      <c r="QNP70" s="173"/>
      <c r="QNQ70" s="173"/>
      <c r="QNR70" s="173"/>
      <c r="QNS70" s="173"/>
      <c r="QNT70" s="173"/>
      <c r="QNU70" s="173"/>
      <c r="QNV70" s="173"/>
      <c r="QNW70" s="173"/>
      <c r="QNX70" s="173"/>
      <c r="QNY70" s="173"/>
      <c r="QNZ70" s="173"/>
      <c r="QOA70" s="173"/>
      <c r="QOB70" s="173"/>
      <c r="QOC70" s="173"/>
      <c r="QOD70" s="173"/>
      <c r="QOE70" s="173"/>
      <c r="QOF70" s="173"/>
      <c r="QOG70" s="173"/>
      <c r="QOH70" s="173"/>
      <c r="QOI70" s="173"/>
      <c r="QOJ70" s="173"/>
      <c r="QOK70" s="173"/>
      <c r="QOL70" s="173"/>
      <c r="QOM70" s="173"/>
      <c r="QON70" s="173"/>
      <c r="QOO70" s="173"/>
      <c r="QOP70" s="173"/>
      <c r="QOQ70" s="173"/>
      <c r="QOR70" s="173"/>
      <c r="QOS70" s="173"/>
      <c r="QOT70" s="173"/>
      <c r="QOU70" s="173"/>
      <c r="QOV70" s="173"/>
      <c r="QOW70" s="173"/>
      <c r="QOX70" s="173"/>
      <c r="QOY70" s="173"/>
      <c r="QOZ70" s="173"/>
      <c r="QPA70" s="173"/>
      <c r="QPB70" s="173"/>
      <c r="QPC70" s="173"/>
      <c r="QPD70" s="173"/>
      <c r="QPE70" s="173"/>
      <c r="QPF70" s="173"/>
      <c r="QPG70" s="173"/>
      <c r="QPH70" s="173"/>
      <c r="QPI70" s="173"/>
      <c r="QPJ70" s="173"/>
      <c r="QPK70" s="173"/>
      <c r="QPL70" s="173"/>
      <c r="QPM70" s="173"/>
      <c r="QPN70" s="173"/>
      <c r="QPO70" s="173"/>
      <c r="QPP70" s="173"/>
      <c r="QPQ70" s="173"/>
      <c r="QPR70" s="173"/>
      <c r="QPS70" s="173"/>
      <c r="QPT70" s="173"/>
      <c r="QPU70" s="173"/>
      <c r="QPV70" s="173"/>
      <c r="QPW70" s="173"/>
      <c r="QPX70" s="173"/>
      <c r="QPY70" s="173"/>
      <c r="QPZ70" s="173"/>
      <c r="QQA70" s="173"/>
      <c r="QQB70" s="173"/>
      <c r="QQC70" s="173"/>
      <c r="QQD70" s="173"/>
      <c r="QQE70" s="173"/>
      <c r="QQF70" s="173"/>
      <c r="QQG70" s="173"/>
      <c r="QQH70" s="173"/>
      <c r="QQI70" s="173"/>
      <c r="QQJ70" s="173"/>
      <c r="QQK70" s="173"/>
      <c r="QQL70" s="173"/>
      <c r="QQM70" s="173"/>
      <c r="QQN70" s="173"/>
      <c r="QQO70" s="173"/>
      <c r="QQP70" s="173"/>
      <c r="QQQ70" s="173"/>
      <c r="QQR70" s="173"/>
      <c r="QQS70" s="173"/>
      <c r="QQT70" s="173"/>
      <c r="QQU70" s="173"/>
      <c r="QQV70" s="173"/>
      <c r="QQW70" s="173"/>
      <c r="QQX70" s="173"/>
      <c r="QQY70" s="173"/>
      <c r="QQZ70" s="173"/>
      <c r="QRA70" s="173"/>
      <c r="QRB70" s="173"/>
      <c r="QRC70" s="173"/>
      <c r="QRD70" s="173"/>
      <c r="QRE70" s="173"/>
      <c r="QRF70" s="173"/>
      <c r="QRG70" s="173"/>
      <c r="QRH70" s="173"/>
      <c r="QRI70" s="173"/>
      <c r="QRJ70" s="173"/>
      <c r="QRK70" s="173"/>
      <c r="QRL70" s="173"/>
      <c r="QRM70" s="173"/>
      <c r="QRN70" s="173"/>
      <c r="QRO70" s="173"/>
      <c r="QRP70" s="173"/>
      <c r="QRQ70" s="173"/>
      <c r="QRR70" s="173"/>
      <c r="QRS70" s="173"/>
      <c r="QRT70" s="173"/>
      <c r="QRU70" s="173"/>
      <c r="QRV70" s="173"/>
      <c r="QRW70" s="173"/>
      <c r="QRX70" s="173"/>
      <c r="QRY70" s="173"/>
      <c r="QRZ70" s="173"/>
      <c r="QSA70" s="173"/>
      <c r="QSB70" s="173"/>
      <c r="QSC70" s="173"/>
      <c r="QSD70" s="173"/>
      <c r="QSE70" s="173"/>
      <c r="QSF70" s="173"/>
      <c r="QSG70" s="173"/>
      <c r="QSH70" s="173"/>
      <c r="QSI70" s="173"/>
      <c r="QSJ70" s="173"/>
      <c r="QSK70" s="173"/>
      <c r="QSL70" s="173"/>
      <c r="QSM70" s="173"/>
      <c r="QSN70" s="173"/>
      <c r="QSO70" s="173"/>
      <c r="QSP70" s="173"/>
      <c r="QSQ70" s="173"/>
      <c r="QSR70" s="173"/>
      <c r="QSS70" s="173"/>
      <c r="QST70" s="173"/>
      <c r="QSU70" s="173"/>
      <c r="QSV70" s="173"/>
      <c r="QSW70" s="173"/>
      <c r="QSX70" s="173"/>
      <c r="QSY70" s="173"/>
      <c r="QSZ70" s="173"/>
      <c r="QTA70" s="173"/>
      <c r="QTB70" s="173"/>
      <c r="QTC70" s="173"/>
      <c r="QTD70" s="173"/>
      <c r="QTE70" s="173"/>
      <c r="QTF70" s="173"/>
      <c r="QTG70" s="173"/>
      <c r="QTH70" s="173"/>
      <c r="QTI70" s="173"/>
      <c r="QTJ70" s="173"/>
      <c r="QTK70" s="173"/>
      <c r="QTL70" s="173"/>
      <c r="QTM70" s="173"/>
      <c r="QTN70" s="173"/>
      <c r="QTO70" s="173"/>
      <c r="QTP70" s="173"/>
      <c r="QTQ70" s="173"/>
      <c r="QTR70" s="173"/>
      <c r="QTS70" s="173"/>
      <c r="QTT70" s="173"/>
      <c r="QTU70" s="173"/>
      <c r="QTV70" s="173"/>
      <c r="QTW70" s="173"/>
      <c r="QTX70" s="173"/>
      <c r="QTY70" s="173"/>
      <c r="QTZ70" s="173"/>
      <c r="QUA70" s="173"/>
      <c r="QUB70" s="173"/>
      <c r="QUC70" s="173"/>
      <c r="QUD70" s="173"/>
      <c r="QUE70" s="173"/>
      <c r="QUF70" s="173"/>
      <c r="QUG70" s="173"/>
      <c r="QUH70" s="173"/>
      <c r="QUI70" s="173"/>
      <c r="QUJ70" s="173"/>
      <c r="QUK70" s="173"/>
      <c r="QUL70" s="173"/>
      <c r="QUM70" s="173"/>
      <c r="QUN70" s="173"/>
      <c r="QUO70" s="173"/>
      <c r="QUP70" s="173"/>
      <c r="QUQ70" s="173"/>
      <c r="QUR70" s="173"/>
      <c r="QUS70" s="173"/>
      <c r="QUT70" s="173"/>
      <c r="QUU70" s="173"/>
      <c r="QUV70" s="173"/>
      <c r="QUW70" s="173"/>
      <c r="QUX70" s="173"/>
      <c r="QUY70" s="173"/>
      <c r="QUZ70" s="173"/>
      <c r="QVA70" s="173"/>
      <c r="QVB70" s="173"/>
      <c r="QVC70" s="173"/>
      <c r="QVD70" s="173"/>
      <c r="QVE70" s="173"/>
      <c r="QVF70" s="173"/>
      <c r="QVG70" s="173"/>
      <c r="QVH70" s="173"/>
      <c r="QVI70" s="173"/>
      <c r="QVJ70" s="173"/>
      <c r="QVK70" s="173"/>
      <c r="QVL70" s="173"/>
      <c r="QVM70" s="173"/>
      <c r="QVN70" s="173"/>
      <c r="QVO70" s="173"/>
      <c r="QVP70" s="173"/>
      <c r="QVQ70" s="173"/>
      <c r="QVR70" s="173"/>
      <c r="QVS70" s="173"/>
      <c r="QVT70" s="173"/>
      <c r="QVU70" s="173"/>
      <c r="QVV70" s="173"/>
      <c r="QVW70" s="173"/>
      <c r="QVX70" s="173"/>
      <c r="QVY70" s="173"/>
      <c r="QVZ70" s="173"/>
      <c r="QWA70" s="173"/>
      <c r="QWB70" s="173"/>
      <c r="QWC70" s="173"/>
      <c r="QWD70" s="173"/>
      <c r="QWE70" s="173"/>
      <c r="QWF70" s="173"/>
      <c r="QWG70" s="173"/>
      <c r="QWH70" s="173"/>
      <c r="QWI70" s="173"/>
      <c r="QWJ70" s="173"/>
      <c r="QWK70" s="173"/>
      <c r="QWL70" s="173"/>
      <c r="QWM70" s="173"/>
      <c r="QWN70" s="173"/>
      <c r="QWO70" s="173"/>
      <c r="QWP70" s="173"/>
      <c r="QWQ70" s="173"/>
      <c r="QWR70" s="173"/>
      <c r="QWS70" s="173"/>
      <c r="QWT70" s="173"/>
      <c r="QWU70" s="173"/>
      <c r="QWV70" s="173"/>
      <c r="QWW70" s="173"/>
      <c r="QWX70" s="173"/>
      <c r="QWY70" s="173"/>
      <c r="QWZ70" s="173"/>
      <c r="QXA70" s="173"/>
      <c r="QXB70" s="173"/>
      <c r="QXC70" s="173"/>
      <c r="QXD70" s="173"/>
      <c r="QXE70" s="173"/>
      <c r="QXF70" s="173"/>
      <c r="QXG70" s="173"/>
      <c r="QXH70" s="173"/>
      <c r="QXI70" s="173"/>
      <c r="QXJ70" s="173"/>
      <c r="QXK70" s="173"/>
      <c r="QXL70" s="173"/>
      <c r="QXM70" s="173"/>
      <c r="QXN70" s="173"/>
      <c r="QXO70" s="173"/>
      <c r="QXP70" s="173"/>
      <c r="QXQ70" s="173"/>
      <c r="QXR70" s="173"/>
      <c r="QXS70" s="173"/>
      <c r="QXT70" s="173"/>
      <c r="QXU70" s="173"/>
      <c r="QXV70" s="173"/>
      <c r="QXW70" s="173"/>
      <c r="QXX70" s="173"/>
      <c r="QXY70" s="173"/>
      <c r="QXZ70" s="173"/>
      <c r="QYA70" s="173"/>
      <c r="QYB70" s="173"/>
      <c r="QYC70" s="173"/>
      <c r="QYD70" s="173"/>
      <c r="QYE70" s="173"/>
      <c r="QYF70" s="173"/>
      <c r="QYG70" s="173"/>
      <c r="QYH70" s="173"/>
      <c r="QYI70" s="173"/>
      <c r="QYJ70" s="173"/>
      <c r="QYK70" s="173"/>
      <c r="QYL70" s="173"/>
      <c r="QYM70" s="173"/>
      <c r="QYN70" s="173"/>
      <c r="QYO70" s="173"/>
      <c r="QYP70" s="173"/>
      <c r="QYQ70" s="173"/>
      <c r="QYR70" s="173"/>
      <c r="QYS70" s="173"/>
      <c r="QYT70" s="173"/>
      <c r="QYU70" s="173"/>
      <c r="QYV70" s="173"/>
      <c r="QYW70" s="173"/>
      <c r="QYX70" s="173"/>
      <c r="QYY70" s="173"/>
      <c r="QYZ70" s="173"/>
      <c r="QZA70" s="173"/>
      <c r="QZB70" s="173"/>
      <c r="QZC70" s="173"/>
      <c r="QZD70" s="173"/>
      <c r="QZE70" s="173"/>
      <c r="QZF70" s="173"/>
      <c r="QZG70" s="173"/>
      <c r="QZH70" s="173"/>
      <c r="QZI70" s="173"/>
      <c r="QZJ70" s="173"/>
      <c r="QZK70" s="173"/>
      <c r="QZL70" s="173"/>
      <c r="QZM70" s="173"/>
      <c r="QZN70" s="173"/>
      <c r="QZO70" s="173"/>
      <c r="QZP70" s="173"/>
      <c r="QZQ70" s="173"/>
      <c r="QZR70" s="173"/>
      <c r="QZS70" s="173"/>
      <c r="QZT70" s="173"/>
      <c r="QZU70" s="173"/>
      <c r="QZV70" s="173"/>
      <c r="QZW70" s="173"/>
      <c r="QZX70" s="173"/>
      <c r="QZY70" s="173"/>
      <c r="QZZ70" s="173"/>
      <c r="RAA70" s="173"/>
      <c r="RAB70" s="173"/>
      <c r="RAC70" s="173"/>
      <c r="RAD70" s="173"/>
      <c r="RAE70" s="173"/>
      <c r="RAF70" s="173"/>
      <c r="RAG70" s="173"/>
      <c r="RAH70" s="173"/>
      <c r="RAI70" s="173"/>
      <c r="RAJ70" s="173"/>
      <c r="RAK70" s="173"/>
      <c r="RAL70" s="173"/>
      <c r="RAM70" s="173"/>
      <c r="RAN70" s="173"/>
      <c r="RAO70" s="173"/>
      <c r="RAP70" s="173"/>
      <c r="RAQ70" s="173"/>
      <c r="RAR70" s="173"/>
      <c r="RAS70" s="173"/>
      <c r="RAT70" s="173"/>
      <c r="RAU70" s="173"/>
      <c r="RAV70" s="173"/>
      <c r="RAW70" s="173"/>
      <c r="RAX70" s="173"/>
      <c r="RAY70" s="173"/>
      <c r="RAZ70" s="173"/>
      <c r="RBA70" s="173"/>
      <c r="RBB70" s="173"/>
      <c r="RBC70" s="173"/>
      <c r="RBD70" s="173"/>
      <c r="RBE70" s="173"/>
      <c r="RBF70" s="173"/>
      <c r="RBG70" s="173"/>
      <c r="RBH70" s="173"/>
      <c r="RBI70" s="173"/>
      <c r="RBJ70" s="173"/>
      <c r="RBK70" s="173"/>
      <c r="RBL70" s="173"/>
      <c r="RBM70" s="173"/>
      <c r="RBN70" s="173"/>
      <c r="RBO70" s="173"/>
      <c r="RBP70" s="173"/>
      <c r="RBQ70" s="173"/>
      <c r="RBR70" s="173"/>
      <c r="RBS70" s="173"/>
      <c r="RBT70" s="173"/>
      <c r="RBU70" s="173"/>
      <c r="RBV70" s="173"/>
      <c r="RBW70" s="173"/>
      <c r="RBX70" s="173"/>
      <c r="RBY70" s="173"/>
      <c r="RBZ70" s="173"/>
      <c r="RCA70" s="173"/>
      <c r="RCB70" s="173"/>
      <c r="RCC70" s="173"/>
      <c r="RCD70" s="173"/>
      <c r="RCE70" s="173"/>
      <c r="RCF70" s="173"/>
      <c r="RCG70" s="173"/>
      <c r="RCH70" s="173"/>
      <c r="RCI70" s="173"/>
      <c r="RCJ70" s="173"/>
      <c r="RCK70" s="173"/>
      <c r="RCL70" s="173"/>
      <c r="RCM70" s="173"/>
      <c r="RCN70" s="173"/>
      <c r="RCO70" s="173"/>
      <c r="RCP70" s="173"/>
      <c r="RCQ70" s="173"/>
      <c r="RCR70" s="173"/>
      <c r="RCS70" s="173"/>
      <c r="RCT70" s="173"/>
      <c r="RCU70" s="173"/>
      <c r="RCV70" s="173"/>
      <c r="RCW70" s="173"/>
      <c r="RCX70" s="173"/>
      <c r="RCY70" s="173"/>
      <c r="RCZ70" s="173"/>
      <c r="RDA70" s="173"/>
      <c r="RDB70" s="173"/>
      <c r="RDC70" s="173"/>
      <c r="RDD70" s="173"/>
      <c r="RDE70" s="173"/>
      <c r="RDF70" s="173"/>
      <c r="RDG70" s="173"/>
      <c r="RDH70" s="173"/>
      <c r="RDI70" s="173"/>
      <c r="RDJ70" s="173"/>
      <c r="RDK70" s="173"/>
      <c r="RDL70" s="173"/>
      <c r="RDM70" s="173"/>
      <c r="RDN70" s="173"/>
      <c r="RDO70" s="173"/>
      <c r="RDP70" s="173"/>
      <c r="RDQ70" s="173"/>
      <c r="RDR70" s="173"/>
      <c r="RDS70" s="173"/>
      <c r="RDT70" s="173"/>
      <c r="RDU70" s="173"/>
      <c r="RDV70" s="173"/>
      <c r="RDW70" s="173"/>
      <c r="RDX70" s="173"/>
      <c r="RDY70" s="173"/>
      <c r="RDZ70" s="173"/>
      <c r="REA70" s="173"/>
      <c r="REB70" s="173"/>
      <c r="REC70" s="173"/>
      <c r="RED70" s="173"/>
      <c r="REE70" s="173"/>
      <c r="REF70" s="173"/>
      <c r="REG70" s="173"/>
      <c r="REH70" s="173"/>
      <c r="REI70" s="173"/>
      <c r="REJ70" s="173"/>
      <c r="REK70" s="173"/>
      <c r="REL70" s="173"/>
      <c r="REM70" s="173"/>
      <c r="REN70" s="173"/>
      <c r="REO70" s="173"/>
      <c r="REP70" s="173"/>
      <c r="REQ70" s="173"/>
      <c r="RER70" s="173"/>
      <c r="RES70" s="173"/>
      <c r="RET70" s="173"/>
      <c r="REU70" s="173"/>
      <c r="REV70" s="173"/>
      <c r="REW70" s="173"/>
      <c r="REX70" s="173"/>
      <c r="REY70" s="173"/>
      <c r="REZ70" s="173"/>
      <c r="RFA70" s="173"/>
      <c r="RFB70" s="173"/>
      <c r="RFC70" s="173"/>
      <c r="RFD70" s="173"/>
      <c r="RFE70" s="173"/>
      <c r="RFF70" s="173"/>
      <c r="RFG70" s="173"/>
      <c r="RFH70" s="173"/>
      <c r="RFI70" s="173"/>
      <c r="RFJ70" s="173"/>
      <c r="RFK70" s="173"/>
      <c r="RFL70" s="173"/>
      <c r="RFM70" s="173"/>
      <c r="RFN70" s="173"/>
      <c r="RFO70" s="173"/>
      <c r="RFP70" s="173"/>
      <c r="RFQ70" s="173"/>
      <c r="RFR70" s="173"/>
      <c r="RFS70" s="173"/>
      <c r="RFT70" s="173"/>
      <c r="RFU70" s="173"/>
      <c r="RFV70" s="173"/>
      <c r="RFW70" s="173"/>
      <c r="RFX70" s="173"/>
      <c r="RFY70" s="173"/>
      <c r="RFZ70" s="173"/>
      <c r="RGA70" s="173"/>
      <c r="RGB70" s="173"/>
      <c r="RGC70" s="173"/>
      <c r="RGD70" s="173"/>
      <c r="RGE70" s="173"/>
      <c r="RGF70" s="173"/>
      <c r="RGG70" s="173"/>
      <c r="RGH70" s="173"/>
      <c r="RGI70" s="173"/>
      <c r="RGJ70" s="173"/>
      <c r="RGK70" s="173"/>
      <c r="RGL70" s="173"/>
      <c r="RGM70" s="173"/>
      <c r="RGN70" s="173"/>
      <c r="RGO70" s="173"/>
      <c r="RGP70" s="173"/>
      <c r="RGQ70" s="173"/>
      <c r="RGR70" s="173"/>
      <c r="RGS70" s="173"/>
      <c r="RGT70" s="173"/>
      <c r="RGU70" s="173"/>
      <c r="RGV70" s="173"/>
      <c r="RGW70" s="173"/>
      <c r="RGX70" s="173"/>
      <c r="RGY70" s="173"/>
      <c r="RGZ70" s="173"/>
      <c r="RHA70" s="173"/>
      <c r="RHB70" s="173"/>
      <c r="RHC70" s="173"/>
      <c r="RHD70" s="173"/>
      <c r="RHE70" s="173"/>
      <c r="RHF70" s="173"/>
      <c r="RHG70" s="173"/>
      <c r="RHH70" s="173"/>
      <c r="RHI70" s="173"/>
      <c r="RHJ70" s="173"/>
      <c r="RHK70" s="173"/>
      <c r="RHL70" s="173"/>
      <c r="RHM70" s="173"/>
      <c r="RHN70" s="173"/>
      <c r="RHO70" s="173"/>
      <c r="RHP70" s="173"/>
      <c r="RHQ70" s="173"/>
      <c r="RHR70" s="173"/>
      <c r="RHS70" s="173"/>
      <c r="RHT70" s="173"/>
      <c r="RHU70" s="173"/>
      <c r="RHV70" s="173"/>
      <c r="RHW70" s="173"/>
      <c r="RHX70" s="173"/>
      <c r="RHY70" s="173"/>
      <c r="RHZ70" s="173"/>
      <c r="RIA70" s="173"/>
      <c r="RIB70" s="173"/>
      <c r="RIC70" s="173"/>
      <c r="RID70" s="173"/>
      <c r="RIE70" s="173"/>
      <c r="RIF70" s="173"/>
      <c r="RIG70" s="173"/>
      <c r="RIH70" s="173"/>
      <c r="RII70" s="173"/>
      <c r="RIJ70" s="173"/>
      <c r="RIK70" s="173"/>
      <c r="RIL70" s="173"/>
      <c r="RIM70" s="173"/>
      <c r="RIN70" s="173"/>
      <c r="RIO70" s="173"/>
      <c r="RIP70" s="173"/>
      <c r="RIQ70" s="173"/>
      <c r="RIR70" s="173"/>
      <c r="RIS70" s="173"/>
      <c r="RIT70" s="173"/>
      <c r="RIU70" s="173"/>
      <c r="RIV70" s="173"/>
      <c r="RIW70" s="173"/>
      <c r="RIX70" s="173"/>
      <c r="RIY70" s="173"/>
      <c r="RIZ70" s="173"/>
      <c r="RJA70" s="173"/>
      <c r="RJB70" s="173"/>
      <c r="RJC70" s="173"/>
      <c r="RJD70" s="173"/>
      <c r="RJE70" s="173"/>
      <c r="RJF70" s="173"/>
      <c r="RJG70" s="173"/>
      <c r="RJH70" s="173"/>
      <c r="RJI70" s="173"/>
      <c r="RJJ70" s="173"/>
      <c r="RJK70" s="173"/>
      <c r="RJL70" s="173"/>
      <c r="RJM70" s="173"/>
      <c r="RJN70" s="173"/>
      <c r="RJO70" s="173"/>
      <c r="RJP70" s="173"/>
      <c r="RJQ70" s="173"/>
      <c r="RJR70" s="173"/>
      <c r="RJS70" s="173"/>
      <c r="RJT70" s="173"/>
      <c r="RJU70" s="173"/>
      <c r="RJV70" s="173"/>
      <c r="RJW70" s="173"/>
      <c r="RJX70" s="173"/>
      <c r="RJY70" s="173"/>
      <c r="RJZ70" s="173"/>
      <c r="RKA70" s="173"/>
      <c r="RKB70" s="173"/>
      <c r="RKC70" s="173"/>
      <c r="RKD70" s="173"/>
      <c r="RKE70" s="173"/>
      <c r="RKF70" s="173"/>
      <c r="RKG70" s="173"/>
      <c r="RKH70" s="173"/>
      <c r="RKI70" s="173"/>
      <c r="RKJ70" s="173"/>
      <c r="RKK70" s="173"/>
      <c r="RKL70" s="173"/>
      <c r="RKM70" s="173"/>
      <c r="RKN70" s="173"/>
      <c r="RKO70" s="173"/>
      <c r="RKP70" s="173"/>
      <c r="RKQ70" s="173"/>
      <c r="RKR70" s="173"/>
      <c r="RKS70" s="173"/>
      <c r="RKT70" s="173"/>
      <c r="RKU70" s="173"/>
      <c r="RKV70" s="173"/>
      <c r="RKW70" s="173"/>
      <c r="RKX70" s="173"/>
      <c r="RKY70" s="173"/>
      <c r="RKZ70" s="173"/>
      <c r="RLA70" s="173"/>
      <c r="RLB70" s="173"/>
      <c r="RLC70" s="173"/>
      <c r="RLD70" s="173"/>
      <c r="RLE70" s="173"/>
      <c r="RLF70" s="173"/>
      <c r="RLG70" s="173"/>
      <c r="RLH70" s="173"/>
      <c r="RLI70" s="173"/>
      <c r="RLJ70" s="173"/>
      <c r="RLK70" s="173"/>
      <c r="RLL70" s="173"/>
      <c r="RLM70" s="173"/>
      <c r="RLN70" s="173"/>
      <c r="RLO70" s="173"/>
      <c r="RLP70" s="173"/>
      <c r="RLQ70" s="173"/>
      <c r="RLR70" s="173"/>
      <c r="RLS70" s="173"/>
      <c r="RLT70" s="173"/>
      <c r="RLU70" s="173"/>
      <c r="RLV70" s="173"/>
      <c r="RLW70" s="173"/>
      <c r="RLX70" s="173"/>
      <c r="RLY70" s="173"/>
      <c r="RLZ70" s="173"/>
      <c r="RMA70" s="173"/>
      <c r="RMB70" s="173"/>
      <c r="RMC70" s="173"/>
      <c r="RMD70" s="173"/>
      <c r="RME70" s="173"/>
      <c r="RMF70" s="173"/>
      <c r="RMG70" s="173"/>
      <c r="RMH70" s="173"/>
      <c r="RMI70" s="173"/>
      <c r="RMJ70" s="173"/>
      <c r="RMK70" s="173"/>
      <c r="RML70" s="173"/>
      <c r="RMM70" s="173"/>
      <c r="RMN70" s="173"/>
      <c r="RMO70" s="173"/>
      <c r="RMP70" s="173"/>
      <c r="RMQ70" s="173"/>
      <c r="RMR70" s="173"/>
      <c r="RMS70" s="173"/>
      <c r="RMT70" s="173"/>
      <c r="RMU70" s="173"/>
      <c r="RMV70" s="173"/>
      <c r="RMW70" s="173"/>
      <c r="RMX70" s="173"/>
      <c r="RMY70" s="173"/>
      <c r="RMZ70" s="173"/>
      <c r="RNA70" s="173"/>
      <c r="RNB70" s="173"/>
      <c r="RNC70" s="173"/>
      <c r="RND70" s="173"/>
      <c r="RNE70" s="173"/>
      <c r="RNF70" s="173"/>
      <c r="RNG70" s="173"/>
      <c r="RNH70" s="173"/>
      <c r="RNI70" s="173"/>
      <c r="RNJ70" s="173"/>
      <c r="RNK70" s="173"/>
      <c r="RNL70" s="173"/>
      <c r="RNM70" s="173"/>
      <c r="RNN70" s="173"/>
      <c r="RNO70" s="173"/>
      <c r="RNP70" s="173"/>
      <c r="RNQ70" s="173"/>
      <c r="RNR70" s="173"/>
      <c r="RNS70" s="173"/>
      <c r="RNT70" s="173"/>
      <c r="RNU70" s="173"/>
      <c r="RNV70" s="173"/>
      <c r="RNW70" s="173"/>
      <c r="RNX70" s="173"/>
      <c r="RNY70" s="173"/>
      <c r="RNZ70" s="173"/>
      <c r="ROA70" s="173"/>
      <c r="ROB70" s="173"/>
      <c r="ROC70" s="173"/>
      <c r="ROD70" s="173"/>
      <c r="ROE70" s="173"/>
      <c r="ROF70" s="173"/>
      <c r="ROG70" s="173"/>
      <c r="ROH70" s="173"/>
      <c r="ROI70" s="173"/>
      <c r="ROJ70" s="173"/>
      <c r="ROK70" s="173"/>
      <c r="ROL70" s="173"/>
      <c r="ROM70" s="173"/>
      <c r="RON70" s="173"/>
      <c r="ROO70" s="173"/>
      <c r="ROP70" s="173"/>
      <c r="ROQ70" s="173"/>
      <c r="ROR70" s="173"/>
      <c r="ROS70" s="173"/>
      <c r="ROT70" s="173"/>
      <c r="ROU70" s="173"/>
      <c r="ROV70" s="173"/>
      <c r="ROW70" s="173"/>
      <c r="ROX70" s="173"/>
      <c r="ROY70" s="173"/>
      <c r="ROZ70" s="173"/>
      <c r="RPA70" s="173"/>
      <c r="RPB70" s="173"/>
      <c r="RPC70" s="173"/>
      <c r="RPD70" s="173"/>
      <c r="RPE70" s="173"/>
      <c r="RPF70" s="173"/>
      <c r="RPG70" s="173"/>
      <c r="RPH70" s="173"/>
      <c r="RPI70" s="173"/>
      <c r="RPJ70" s="173"/>
      <c r="RPK70" s="173"/>
      <c r="RPL70" s="173"/>
      <c r="RPM70" s="173"/>
      <c r="RPN70" s="173"/>
      <c r="RPO70" s="173"/>
      <c r="RPP70" s="173"/>
      <c r="RPQ70" s="173"/>
      <c r="RPR70" s="173"/>
      <c r="RPS70" s="173"/>
      <c r="RPT70" s="173"/>
      <c r="RPU70" s="173"/>
      <c r="RPV70" s="173"/>
      <c r="RPW70" s="173"/>
      <c r="RPX70" s="173"/>
      <c r="RPY70" s="173"/>
      <c r="RPZ70" s="173"/>
      <c r="RQA70" s="173"/>
      <c r="RQB70" s="173"/>
      <c r="RQC70" s="173"/>
      <c r="RQD70" s="173"/>
      <c r="RQE70" s="173"/>
      <c r="RQF70" s="173"/>
      <c r="RQG70" s="173"/>
      <c r="RQH70" s="173"/>
      <c r="RQI70" s="173"/>
      <c r="RQJ70" s="173"/>
      <c r="RQK70" s="173"/>
      <c r="RQL70" s="173"/>
      <c r="RQM70" s="173"/>
      <c r="RQN70" s="173"/>
      <c r="RQO70" s="173"/>
      <c r="RQP70" s="173"/>
      <c r="RQQ70" s="173"/>
      <c r="RQR70" s="173"/>
      <c r="RQS70" s="173"/>
      <c r="RQT70" s="173"/>
      <c r="RQU70" s="173"/>
      <c r="RQV70" s="173"/>
      <c r="RQW70" s="173"/>
      <c r="RQX70" s="173"/>
      <c r="RQY70" s="173"/>
      <c r="RQZ70" s="173"/>
      <c r="RRA70" s="173"/>
      <c r="RRB70" s="173"/>
      <c r="RRC70" s="173"/>
      <c r="RRD70" s="173"/>
      <c r="RRE70" s="173"/>
      <c r="RRF70" s="173"/>
      <c r="RRG70" s="173"/>
      <c r="RRH70" s="173"/>
      <c r="RRI70" s="173"/>
      <c r="RRJ70" s="173"/>
      <c r="RRK70" s="173"/>
      <c r="RRL70" s="173"/>
      <c r="RRM70" s="173"/>
      <c r="RRN70" s="173"/>
      <c r="RRO70" s="173"/>
      <c r="RRP70" s="173"/>
      <c r="RRQ70" s="173"/>
      <c r="RRR70" s="173"/>
      <c r="RRS70" s="173"/>
      <c r="RRT70" s="173"/>
      <c r="RRU70" s="173"/>
      <c r="RRV70" s="173"/>
      <c r="RRW70" s="173"/>
      <c r="RRX70" s="173"/>
      <c r="RRY70" s="173"/>
      <c r="RRZ70" s="173"/>
      <c r="RSA70" s="173"/>
      <c r="RSB70" s="173"/>
      <c r="RSC70" s="173"/>
      <c r="RSD70" s="173"/>
      <c r="RSE70" s="173"/>
      <c r="RSF70" s="173"/>
      <c r="RSG70" s="173"/>
      <c r="RSH70" s="173"/>
      <c r="RSI70" s="173"/>
      <c r="RSJ70" s="173"/>
      <c r="RSK70" s="173"/>
      <c r="RSL70" s="173"/>
      <c r="RSM70" s="173"/>
      <c r="RSN70" s="173"/>
      <c r="RSO70" s="173"/>
      <c r="RSP70" s="173"/>
      <c r="RSQ70" s="173"/>
      <c r="RSR70" s="173"/>
      <c r="RSS70" s="173"/>
      <c r="RST70" s="173"/>
      <c r="RSU70" s="173"/>
      <c r="RSV70" s="173"/>
      <c r="RSW70" s="173"/>
      <c r="RSX70" s="173"/>
      <c r="RSY70" s="173"/>
      <c r="RSZ70" s="173"/>
      <c r="RTA70" s="173"/>
      <c r="RTB70" s="173"/>
      <c r="RTC70" s="173"/>
      <c r="RTD70" s="173"/>
      <c r="RTE70" s="173"/>
      <c r="RTF70" s="173"/>
      <c r="RTG70" s="173"/>
      <c r="RTH70" s="173"/>
      <c r="RTI70" s="173"/>
      <c r="RTJ70" s="173"/>
      <c r="RTK70" s="173"/>
      <c r="RTL70" s="173"/>
      <c r="RTM70" s="173"/>
      <c r="RTN70" s="173"/>
      <c r="RTO70" s="173"/>
      <c r="RTP70" s="173"/>
      <c r="RTQ70" s="173"/>
      <c r="RTR70" s="173"/>
      <c r="RTS70" s="173"/>
      <c r="RTT70" s="173"/>
      <c r="RTU70" s="173"/>
      <c r="RTV70" s="173"/>
      <c r="RTW70" s="173"/>
      <c r="RTX70" s="173"/>
      <c r="RTY70" s="173"/>
      <c r="RTZ70" s="173"/>
      <c r="RUA70" s="173"/>
      <c r="RUB70" s="173"/>
      <c r="RUC70" s="173"/>
      <c r="RUD70" s="173"/>
      <c r="RUE70" s="173"/>
      <c r="RUF70" s="173"/>
      <c r="RUG70" s="173"/>
      <c r="RUH70" s="173"/>
      <c r="RUI70" s="173"/>
      <c r="RUJ70" s="173"/>
      <c r="RUK70" s="173"/>
      <c r="RUL70" s="173"/>
      <c r="RUM70" s="173"/>
      <c r="RUN70" s="173"/>
      <c r="RUO70" s="173"/>
      <c r="RUP70" s="173"/>
      <c r="RUQ70" s="173"/>
      <c r="RUR70" s="173"/>
      <c r="RUS70" s="173"/>
      <c r="RUT70" s="173"/>
      <c r="RUU70" s="173"/>
      <c r="RUV70" s="173"/>
      <c r="RUW70" s="173"/>
      <c r="RUX70" s="173"/>
      <c r="RUY70" s="173"/>
      <c r="RUZ70" s="173"/>
      <c r="RVA70" s="173"/>
      <c r="RVB70" s="173"/>
      <c r="RVC70" s="173"/>
      <c r="RVD70" s="173"/>
      <c r="RVE70" s="173"/>
      <c r="RVF70" s="173"/>
      <c r="RVG70" s="173"/>
      <c r="RVH70" s="173"/>
      <c r="RVI70" s="173"/>
      <c r="RVJ70" s="173"/>
      <c r="RVK70" s="173"/>
      <c r="RVL70" s="173"/>
      <c r="RVM70" s="173"/>
      <c r="RVN70" s="173"/>
      <c r="RVO70" s="173"/>
      <c r="RVP70" s="173"/>
      <c r="RVQ70" s="173"/>
      <c r="RVR70" s="173"/>
      <c r="RVS70" s="173"/>
      <c r="RVT70" s="173"/>
      <c r="RVU70" s="173"/>
      <c r="RVV70" s="173"/>
      <c r="RVW70" s="173"/>
      <c r="RVX70" s="173"/>
      <c r="RVY70" s="173"/>
      <c r="RVZ70" s="173"/>
      <c r="RWA70" s="173"/>
      <c r="RWB70" s="173"/>
      <c r="RWC70" s="173"/>
      <c r="RWD70" s="173"/>
      <c r="RWE70" s="173"/>
      <c r="RWF70" s="173"/>
      <c r="RWG70" s="173"/>
      <c r="RWH70" s="173"/>
      <c r="RWI70" s="173"/>
      <c r="RWJ70" s="173"/>
      <c r="RWK70" s="173"/>
      <c r="RWL70" s="173"/>
      <c r="RWM70" s="173"/>
      <c r="RWN70" s="173"/>
      <c r="RWO70" s="173"/>
      <c r="RWP70" s="173"/>
      <c r="RWQ70" s="173"/>
      <c r="RWR70" s="173"/>
      <c r="RWS70" s="173"/>
      <c r="RWT70" s="173"/>
      <c r="RWU70" s="173"/>
      <c r="RWV70" s="173"/>
      <c r="RWW70" s="173"/>
      <c r="RWX70" s="173"/>
      <c r="RWY70" s="173"/>
      <c r="RWZ70" s="173"/>
      <c r="RXA70" s="173"/>
      <c r="RXB70" s="173"/>
      <c r="RXC70" s="173"/>
      <c r="RXD70" s="173"/>
      <c r="RXE70" s="173"/>
      <c r="RXF70" s="173"/>
      <c r="RXG70" s="173"/>
      <c r="RXH70" s="173"/>
      <c r="RXI70" s="173"/>
      <c r="RXJ70" s="173"/>
      <c r="RXK70" s="173"/>
      <c r="RXL70" s="173"/>
      <c r="RXM70" s="173"/>
      <c r="RXN70" s="173"/>
      <c r="RXO70" s="173"/>
      <c r="RXP70" s="173"/>
      <c r="RXQ70" s="173"/>
      <c r="RXR70" s="173"/>
      <c r="RXS70" s="173"/>
      <c r="RXT70" s="173"/>
      <c r="RXU70" s="173"/>
      <c r="RXV70" s="173"/>
      <c r="RXW70" s="173"/>
      <c r="RXX70" s="173"/>
      <c r="RXY70" s="173"/>
      <c r="RXZ70" s="173"/>
      <c r="RYA70" s="173"/>
      <c r="RYB70" s="173"/>
      <c r="RYC70" s="173"/>
      <c r="RYD70" s="173"/>
      <c r="RYE70" s="173"/>
      <c r="RYF70" s="173"/>
      <c r="RYG70" s="173"/>
      <c r="RYH70" s="173"/>
      <c r="RYI70" s="173"/>
      <c r="RYJ70" s="173"/>
      <c r="RYK70" s="173"/>
      <c r="RYL70" s="173"/>
      <c r="RYM70" s="173"/>
      <c r="RYN70" s="173"/>
      <c r="RYO70" s="173"/>
      <c r="RYP70" s="173"/>
      <c r="RYQ70" s="173"/>
      <c r="RYR70" s="173"/>
      <c r="RYS70" s="173"/>
      <c r="RYT70" s="173"/>
      <c r="RYU70" s="173"/>
      <c r="RYV70" s="173"/>
      <c r="RYW70" s="173"/>
      <c r="RYX70" s="173"/>
      <c r="RYY70" s="173"/>
      <c r="RYZ70" s="173"/>
      <c r="RZA70" s="173"/>
      <c r="RZB70" s="173"/>
      <c r="RZC70" s="173"/>
      <c r="RZD70" s="173"/>
      <c r="RZE70" s="173"/>
      <c r="RZF70" s="173"/>
      <c r="RZG70" s="173"/>
      <c r="RZH70" s="173"/>
      <c r="RZI70" s="173"/>
      <c r="RZJ70" s="173"/>
      <c r="RZK70" s="173"/>
      <c r="RZL70" s="173"/>
      <c r="RZM70" s="173"/>
      <c r="RZN70" s="173"/>
      <c r="RZO70" s="173"/>
      <c r="RZP70" s="173"/>
      <c r="RZQ70" s="173"/>
      <c r="RZR70" s="173"/>
      <c r="RZS70" s="173"/>
      <c r="RZT70" s="173"/>
      <c r="RZU70" s="173"/>
      <c r="RZV70" s="173"/>
      <c r="RZW70" s="173"/>
      <c r="RZX70" s="173"/>
      <c r="RZY70" s="173"/>
      <c r="RZZ70" s="173"/>
      <c r="SAA70" s="173"/>
      <c r="SAB70" s="173"/>
      <c r="SAC70" s="173"/>
      <c r="SAD70" s="173"/>
      <c r="SAE70" s="173"/>
      <c r="SAF70" s="173"/>
      <c r="SAG70" s="173"/>
      <c r="SAH70" s="173"/>
      <c r="SAI70" s="173"/>
      <c r="SAJ70" s="173"/>
      <c r="SAK70" s="173"/>
      <c r="SAL70" s="173"/>
      <c r="SAM70" s="173"/>
      <c r="SAN70" s="173"/>
      <c r="SAO70" s="173"/>
      <c r="SAP70" s="173"/>
      <c r="SAQ70" s="173"/>
      <c r="SAR70" s="173"/>
      <c r="SAS70" s="173"/>
      <c r="SAT70" s="173"/>
      <c r="SAU70" s="173"/>
      <c r="SAV70" s="173"/>
      <c r="SAW70" s="173"/>
      <c r="SAX70" s="173"/>
      <c r="SAY70" s="173"/>
      <c r="SAZ70" s="173"/>
      <c r="SBA70" s="173"/>
      <c r="SBB70" s="173"/>
      <c r="SBC70" s="173"/>
      <c r="SBD70" s="173"/>
      <c r="SBE70" s="173"/>
      <c r="SBF70" s="173"/>
      <c r="SBG70" s="173"/>
      <c r="SBH70" s="173"/>
      <c r="SBI70" s="173"/>
      <c r="SBJ70" s="173"/>
      <c r="SBK70" s="173"/>
      <c r="SBL70" s="173"/>
      <c r="SBM70" s="173"/>
      <c r="SBN70" s="173"/>
      <c r="SBO70" s="173"/>
      <c r="SBP70" s="173"/>
      <c r="SBQ70" s="173"/>
      <c r="SBR70" s="173"/>
      <c r="SBS70" s="173"/>
      <c r="SBT70" s="173"/>
      <c r="SBU70" s="173"/>
      <c r="SBV70" s="173"/>
      <c r="SBW70" s="173"/>
      <c r="SBX70" s="173"/>
      <c r="SBY70" s="173"/>
      <c r="SBZ70" s="173"/>
      <c r="SCA70" s="173"/>
      <c r="SCB70" s="173"/>
      <c r="SCC70" s="173"/>
      <c r="SCD70" s="173"/>
      <c r="SCE70" s="173"/>
      <c r="SCF70" s="173"/>
      <c r="SCG70" s="173"/>
      <c r="SCH70" s="173"/>
      <c r="SCI70" s="173"/>
      <c r="SCJ70" s="173"/>
      <c r="SCK70" s="173"/>
      <c r="SCL70" s="173"/>
      <c r="SCM70" s="173"/>
      <c r="SCN70" s="173"/>
      <c r="SCO70" s="173"/>
      <c r="SCP70" s="173"/>
      <c r="SCQ70" s="173"/>
      <c r="SCR70" s="173"/>
      <c r="SCS70" s="173"/>
      <c r="SCT70" s="173"/>
      <c r="SCU70" s="173"/>
      <c r="SCV70" s="173"/>
      <c r="SCW70" s="173"/>
      <c r="SCX70" s="173"/>
      <c r="SCY70" s="173"/>
      <c r="SCZ70" s="173"/>
      <c r="SDA70" s="173"/>
      <c r="SDB70" s="173"/>
      <c r="SDC70" s="173"/>
      <c r="SDD70" s="173"/>
      <c r="SDE70" s="173"/>
      <c r="SDF70" s="173"/>
      <c r="SDG70" s="173"/>
      <c r="SDH70" s="173"/>
      <c r="SDI70" s="173"/>
      <c r="SDJ70" s="173"/>
      <c r="SDK70" s="173"/>
      <c r="SDL70" s="173"/>
      <c r="SDM70" s="173"/>
      <c r="SDN70" s="173"/>
      <c r="SDO70" s="173"/>
      <c r="SDP70" s="173"/>
      <c r="SDQ70" s="173"/>
      <c r="SDR70" s="173"/>
      <c r="SDS70" s="173"/>
      <c r="SDT70" s="173"/>
      <c r="SDU70" s="173"/>
      <c r="SDV70" s="173"/>
      <c r="SDW70" s="173"/>
      <c r="SDX70" s="173"/>
      <c r="SDY70" s="173"/>
      <c r="SDZ70" s="173"/>
      <c r="SEA70" s="173"/>
      <c r="SEB70" s="173"/>
      <c r="SEC70" s="173"/>
      <c r="SED70" s="173"/>
      <c r="SEE70" s="173"/>
      <c r="SEF70" s="173"/>
      <c r="SEG70" s="173"/>
      <c r="SEH70" s="173"/>
      <c r="SEI70" s="173"/>
      <c r="SEJ70" s="173"/>
      <c r="SEK70" s="173"/>
      <c r="SEL70" s="173"/>
      <c r="SEM70" s="173"/>
      <c r="SEN70" s="173"/>
      <c r="SEO70" s="173"/>
      <c r="SEP70" s="173"/>
      <c r="SEQ70" s="173"/>
      <c r="SER70" s="173"/>
      <c r="SES70" s="173"/>
      <c r="SET70" s="173"/>
      <c r="SEU70" s="173"/>
      <c r="SEV70" s="173"/>
      <c r="SEW70" s="173"/>
      <c r="SEX70" s="173"/>
      <c r="SEY70" s="173"/>
      <c r="SEZ70" s="173"/>
      <c r="SFA70" s="173"/>
      <c r="SFB70" s="173"/>
      <c r="SFC70" s="173"/>
      <c r="SFD70" s="173"/>
      <c r="SFE70" s="173"/>
      <c r="SFF70" s="173"/>
      <c r="SFG70" s="173"/>
      <c r="SFH70" s="173"/>
      <c r="SFI70" s="173"/>
      <c r="SFJ70" s="173"/>
      <c r="SFK70" s="173"/>
      <c r="SFL70" s="173"/>
      <c r="SFM70" s="173"/>
      <c r="SFN70" s="173"/>
      <c r="SFO70" s="173"/>
      <c r="SFP70" s="173"/>
      <c r="SFQ70" s="173"/>
      <c r="SFR70" s="173"/>
      <c r="SFS70" s="173"/>
      <c r="SFT70" s="173"/>
      <c r="SFU70" s="173"/>
      <c r="SFV70" s="173"/>
      <c r="SFW70" s="173"/>
      <c r="SFX70" s="173"/>
      <c r="SFY70" s="173"/>
      <c r="SFZ70" s="173"/>
      <c r="SGA70" s="173"/>
      <c r="SGB70" s="173"/>
      <c r="SGC70" s="173"/>
      <c r="SGD70" s="173"/>
      <c r="SGE70" s="173"/>
      <c r="SGF70" s="173"/>
      <c r="SGG70" s="173"/>
      <c r="SGH70" s="173"/>
      <c r="SGI70" s="173"/>
      <c r="SGJ70" s="173"/>
      <c r="SGK70" s="173"/>
      <c r="SGL70" s="173"/>
      <c r="SGM70" s="173"/>
      <c r="SGN70" s="173"/>
      <c r="SGO70" s="173"/>
      <c r="SGP70" s="173"/>
      <c r="SGQ70" s="173"/>
      <c r="SGR70" s="173"/>
      <c r="SGS70" s="173"/>
      <c r="SGT70" s="173"/>
      <c r="SGU70" s="173"/>
      <c r="SGV70" s="173"/>
      <c r="SGW70" s="173"/>
      <c r="SGX70" s="173"/>
      <c r="SGY70" s="173"/>
      <c r="SGZ70" s="173"/>
      <c r="SHA70" s="173"/>
      <c r="SHB70" s="173"/>
      <c r="SHC70" s="173"/>
      <c r="SHD70" s="173"/>
      <c r="SHE70" s="173"/>
      <c r="SHF70" s="173"/>
      <c r="SHG70" s="173"/>
      <c r="SHH70" s="173"/>
      <c r="SHI70" s="173"/>
      <c r="SHJ70" s="173"/>
      <c r="SHK70" s="173"/>
      <c r="SHL70" s="173"/>
      <c r="SHM70" s="173"/>
      <c r="SHN70" s="173"/>
      <c r="SHO70" s="173"/>
      <c r="SHP70" s="173"/>
      <c r="SHQ70" s="173"/>
      <c r="SHR70" s="173"/>
      <c r="SHS70" s="173"/>
      <c r="SHT70" s="173"/>
      <c r="SHU70" s="173"/>
      <c r="SHV70" s="173"/>
      <c r="SHW70" s="173"/>
      <c r="SHX70" s="173"/>
      <c r="SHY70" s="173"/>
      <c r="SHZ70" s="173"/>
      <c r="SIA70" s="173"/>
      <c r="SIB70" s="173"/>
      <c r="SIC70" s="173"/>
      <c r="SID70" s="173"/>
      <c r="SIE70" s="173"/>
      <c r="SIF70" s="173"/>
      <c r="SIG70" s="173"/>
      <c r="SIH70" s="173"/>
      <c r="SII70" s="173"/>
      <c r="SIJ70" s="173"/>
      <c r="SIK70" s="173"/>
      <c r="SIL70" s="173"/>
      <c r="SIM70" s="173"/>
      <c r="SIN70" s="173"/>
      <c r="SIO70" s="173"/>
      <c r="SIP70" s="173"/>
      <c r="SIQ70" s="173"/>
      <c r="SIR70" s="173"/>
      <c r="SIS70" s="173"/>
      <c r="SIT70" s="173"/>
      <c r="SIU70" s="173"/>
      <c r="SIV70" s="173"/>
      <c r="SIW70" s="173"/>
      <c r="SIX70" s="173"/>
      <c r="SIY70" s="173"/>
      <c r="SIZ70" s="173"/>
      <c r="SJA70" s="173"/>
      <c r="SJB70" s="173"/>
      <c r="SJC70" s="173"/>
      <c r="SJD70" s="173"/>
      <c r="SJE70" s="173"/>
      <c r="SJF70" s="173"/>
      <c r="SJG70" s="173"/>
      <c r="SJH70" s="173"/>
      <c r="SJI70" s="173"/>
      <c r="SJJ70" s="173"/>
      <c r="SJK70" s="173"/>
      <c r="SJL70" s="173"/>
      <c r="SJM70" s="173"/>
      <c r="SJN70" s="173"/>
      <c r="SJO70" s="173"/>
      <c r="SJP70" s="173"/>
      <c r="SJQ70" s="173"/>
      <c r="SJR70" s="173"/>
      <c r="SJS70" s="173"/>
      <c r="SJT70" s="173"/>
      <c r="SJU70" s="173"/>
      <c r="SJV70" s="173"/>
      <c r="SJW70" s="173"/>
      <c r="SJX70" s="173"/>
      <c r="SJY70" s="173"/>
      <c r="SJZ70" s="173"/>
      <c r="SKA70" s="173"/>
      <c r="SKB70" s="173"/>
      <c r="SKC70" s="173"/>
      <c r="SKD70" s="173"/>
      <c r="SKE70" s="173"/>
      <c r="SKF70" s="173"/>
      <c r="SKG70" s="173"/>
      <c r="SKH70" s="173"/>
      <c r="SKI70" s="173"/>
      <c r="SKJ70" s="173"/>
      <c r="SKK70" s="173"/>
      <c r="SKL70" s="173"/>
      <c r="SKM70" s="173"/>
      <c r="SKN70" s="173"/>
      <c r="SKO70" s="173"/>
      <c r="SKP70" s="173"/>
      <c r="SKQ70" s="173"/>
      <c r="SKR70" s="173"/>
      <c r="SKS70" s="173"/>
      <c r="SKT70" s="173"/>
      <c r="SKU70" s="173"/>
      <c r="SKV70" s="173"/>
      <c r="SKW70" s="173"/>
      <c r="SKX70" s="173"/>
      <c r="SKY70" s="173"/>
      <c r="SKZ70" s="173"/>
      <c r="SLA70" s="173"/>
      <c r="SLB70" s="173"/>
      <c r="SLC70" s="173"/>
      <c r="SLD70" s="173"/>
      <c r="SLE70" s="173"/>
      <c r="SLF70" s="173"/>
      <c r="SLG70" s="173"/>
      <c r="SLH70" s="173"/>
      <c r="SLI70" s="173"/>
      <c r="SLJ70" s="173"/>
      <c r="SLK70" s="173"/>
      <c r="SLL70" s="173"/>
      <c r="SLM70" s="173"/>
      <c r="SLN70" s="173"/>
      <c r="SLO70" s="173"/>
      <c r="SLP70" s="173"/>
      <c r="SLQ70" s="173"/>
      <c r="SLR70" s="173"/>
      <c r="SLS70" s="173"/>
      <c r="SLT70" s="173"/>
      <c r="SLU70" s="173"/>
      <c r="SLV70" s="173"/>
      <c r="SLW70" s="173"/>
      <c r="SLX70" s="173"/>
      <c r="SLY70" s="173"/>
      <c r="SLZ70" s="173"/>
      <c r="SMA70" s="173"/>
      <c r="SMB70" s="173"/>
      <c r="SMC70" s="173"/>
      <c r="SMD70" s="173"/>
      <c r="SME70" s="173"/>
      <c r="SMF70" s="173"/>
      <c r="SMG70" s="173"/>
      <c r="SMH70" s="173"/>
      <c r="SMI70" s="173"/>
      <c r="SMJ70" s="173"/>
      <c r="SMK70" s="173"/>
      <c r="SML70" s="173"/>
      <c r="SMM70" s="173"/>
      <c r="SMN70" s="173"/>
      <c r="SMO70" s="173"/>
      <c r="SMP70" s="173"/>
      <c r="SMQ70" s="173"/>
      <c r="SMR70" s="173"/>
      <c r="SMS70" s="173"/>
      <c r="SMT70" s="173"/>
      <c r="SMU70" s="173"/>
      <c r="SMV70" s="173"/>
      <c r="SMW70" s="173"/>
      <c r="SMX70" s="173"/>
      <c r="SMY70" s="173"/>
      <c r="SMZ70" s="173"/>
      <c r="SNA70" s="173"/>
      <c r="SNB70" s="173"/>
      <c r="SNC70" s="173"/>
      <c r="SND70" s="173"/>
      <c r="SNE70" s="173"/>
      <c r="SNF70" s="173"/>
      <c r="SNG70" s="173"/>
      <c r="SNH70" s="173"/>
      <c r="SNI70" s="173"/>
      <c r="SNJ70" s="173"/>
      <c r="SNK70" s="173"/>
      <c r="SNL70" s="173"/>
      <c r="SNM70" s="173"/>
      <c r="SNN70" s="173"/>
      <c r="SNO70" s="173"/>
      <c r="SNP70" s="173"/>
      <c r="SNQ70" s="173"/>
      <c r="SNR70" s="173"/>
      <c r="SNS70" s="173"/>
      <c r="SNT70" s="173"/>
      <c r="SNU70" s="173"/>
      <c r="SNV70" s="173"/>
      <c r="SNW70" s="173"/>
      <c r="SNX70" s="173"/>
      <c r="SNY70" s="173"/>
      <c r="SNZ70" s="173"/>
      <c r="SOA70" s="173"/>
      <c r="SOB70" s="173"/>
      <c r="SOC70" s="173"/>
      <c r="SOD70" s="173"/>
      <c r="SOE70" s="173"/>
      <c r="SOF70" s="173"/>
      <c r="SOG70" s="173"/>
      <c r="SOH70" s="173"/>
      <c r="SOI70" s="173"/>
      <c r="SOJ70" s="173"/>
      <c r="SOK70" s="173"/>
      <c r="SOL70" s="173"/>
      <c r="SOM70" s="173"/>
      <c r="SON70" s="173"/>
      <c r="SOO70" s="173"/>
      <c r="SOP70" s="173"/>
      <c r="SOQ70" s="173"/>
      <c r="SOR70" s="173"/>
      <c r="SOS70" s="173"/>
      <c r="SOT70" s="173"/>
      <c r="SOU70" s="173"/>
      <c r="SOV70" s="173"/>
      <c r="SOW70" s="173"/>
      <c r="SOX70" s="173"/>
      <c r="SOY70" s="173"/>
      <c r="SOZ70" s="173"/>
      <c r="SPA70" s="173"/>
      <c r="SPB70" s="173"/>
      <c r="SPC70" s="173"/>
      <c r="SPD70" s="173"/>
      <c r="SPE70" s="173"/>
      <c r="SPF70" s="173"/>
      <c r="SPG70" s="173"/>
      <c r="SPH70" s="173"/>
      <c r="SPI70" s="173"/>
      <c r="SPJ70" s="173"/>
      <c r="SPK70" s="173"/>
      <c r="SPL70" s="173"/>
      <c r="SPM70" s="173"/>
      <c r="SPN70" s="173"/>
      <c r="SPO70" s="173"/>
      <c r="SPP70" s="173"/>
      <c r="SPQ70" s="173"/>
      <c r="SPR70" s="173"/>
      <c r="SPS70" s="173"/>
      <c r="SPT70" s="173"/>
      <c r="SPU70" s="173"/>
      <c r="SPV70" s="173"/>
      <c r="SPW70" s="173"/>
      <c r="SPX70" s="173"/>
      <c r="SPY70" s="173"/>
      <c r="SPZ70" s="173"/>
      <c r="SQA70" s="173"/>
      <c r="SQB70" s="173"/>
      <c r="SQC70" s="173"/>
      <c r="SQD70" s="173"/>
      <c r="SQE70" s="173"/>
      <c r="SQF70" s="173"/>
      <c r="SQG70" s="173"/>
      <c r="SQH70" s="173"/>
      <c r="SQI70" s="173"/>
      <c r="SQJ70" s="173"/>
      <c r="SQK70" s="173"/>
      <c r="SQL70" s="173"/>
      <c r="SQM70" s="173"/>
      <c r="SQN70" s="173"/>
      <c r="SQO70" s="173"/>
      <c r="SQP70" s="173"/>
      <c r="SQQ70" s="173"/>
      <c r="SQR70" s="173"/>
      <c r="SQS70" s="173"/>
      <c r="SQT70" s="173"/>
      <c r="SQU70" s="173"/>
      <c r="SQV70" s="173"/>
      <c r="SQW70" s="173"/>
      <c r="SQX70" s="173"/>
      <c r="SQY70" s="173"/>
      <c r="SQZ70" s="173"/>
      <c r="SRA70" s="173"/>
      <c r="SRB70" s="173"/>
      <c r="SRC70" s="173"/>
      <c r="SRD70" s="173"/>
      <c r="SRE70" s="173"/>
      <c r="SRF70" s="173"/>
      <c r="SRG70" s="173"/>
      <c r="SRH70" s="173"/>
      <c r="SRI70" s="173"/>
      <c r="SRJ70" s="173"/>
      <c r="SRK70" s="173"/>
      <c r="SRL70" s="173"/>
      <c r="SRM70" s="173"/>
      <c r="SRN70" s="173"/>
      <c r="SRO70" s="173"/>
      <c r="SRP70" s="173"/>
      <c r="SRQ70" s="173"/>
      <c r="SRR70" s="173"/>
      <c r="SRS70" s="173"/>
      <c r="SRT70" s="173"/>
      <c r="SRU70" s="173"/>
      <c r="SRV70" s="173"/>
      <c r="SRW70" s="173"/>
      <c r="SRX70" s="173"/>
      <c r="SRY70" s="173"/>
      <c r="SRZ70" s="173"/>
      <c r="SSA70" s="173"/>
      <c r="SSB70" s="173"/>
      <c r="SSC70" s="173"/>
      <c r="SSD70" s="173"/>
      <c r="SSE70" s="173"/>
      <c r="SSF70" s="173"/>
      <c r="SSG70" s="173"/>
      <c r="SSH70" s="173"/>
      <c r="SSI70" s="173"/>
      <c r="SSJ70" s="173"/>
      <c r="SSK70" s="173"/>
      <c r="SSL70" s="173"/>
      <c r="SSM70" s="173"/>
      <c r="SSN70" s="173"/>
      <c r="SSO70" s="173"/>
      <c r="SSP70" s="173"/>
      <c r="SSQ70" s="173"/>
      <c r="SSR70" s="173"/>
      <c r="SSS70" s="173"/>
      <c r="SST70" s="173"/>
      <c r="SSU70" s="173"/>
      <c r="SSV70" s="173"/>
      <c r="SSW70" s="173"/>
      <c r="SSX70" s="173"/>
      <c r="SSY70" s="173"/>
      <c r="SSZ70" s="173"/>
      <c r="STA70" s="173"/>
      <c r="STB70" s="173"/>
      <c r="STC70" s="173"/>
      <c r="STD70" s="173"/>
      <c r="STE70" s="173"/>
      <c r="STF70" s="173"/>
      <c r="STG70" s="173"/>
      <c r="STH70" s="173"/>
      <c r="STI70" s="173"/>
      <c r="STJ70" s="173"/>
      <c r="STK70" s="173"/>
      <c r="STL70" s="173"/>
      <c r="STM70" s="173"/>
      <c r="STN70" s="173"/>
      <c r="STO70" s="173"/>
      <c r="STP70" s="173"/>
      <c r="STQ70" s="173"/>
      <c r="STR70" s="173"/>
      <c r="STS70" s="173"/>
      <c r="STT70" s="173"/>
      <c r="STU70" s="173"/>
      <c r="STV70" s="173"/>
      <c r="STW70" s="173"/>
      <c r="STX70" s="173"/>
      <c r="STY70" s="173"/>
      <c r="STZ70" s="173"/>
      <c r="SUA70" s="173"/>
      <c r="SUB70" s="173"/>
      <c r="SUC70" s="173"/>
      <c r="SUD70" s="173"/>
      <c r="SUE70" s="173"/>
      <c r="SUF70" s="173"/>
      <c r="SUG70" s="173"/>
      <c r="SUH70" s="173"/>
      <c r="SUI70" s="173"/>
      <c r="SUJ70" s="173"/>
      <c r="SUK70" s="173"/>
      <c r="SUL70" s="173"/>
      <c r="SUM70" s="173"/>
      <c r="SUN70" s="173"/>
      <c r="SUO70" s="173"/>
      <c r="SUP70" s="173"/>
      <c r="SUQ70" s="173"/>
      <c r="SUR70" s="173"/>
      <c r="SUS70" s="173"/>
      <c r="SUT70" s="173"/>
      <c r="SUU70" s="173"/>
      <c r="SUV70" s="173"/>
      <c r="SUW70" s="173"/>
      <c r="SUX70" s="173"/>
      <c r="SUY70" s="173"/>
      <c r="SUZ70" s="173"/>
      <c r="SVA70" s="173"/>
      <c r="SVB70" s="173"/>
      <c r="SVC70" s="173"/>
      <c r="SVD70" s="173"/>
      <c r="SVE70" s="173"/>
      <c r="SVF70" s="173"/>
      <c r="SVG70" s="173"/>
      <c r="SVH70" s="173"/>
      <c r="SVI70" s="173"/>
      <c r="SVJ70" s="173"/>
      <c r="SVK70" s="173"/>
      <c r="SVL70" s="173"/>
      <c r="SVM70" s="173"/>
      <c r="SVN70" s="173"/>
      <c r="SVO70" s="173"/>
      <c r="SVP70" s="173"/>
      <c r="SVQ70" s="173"/>
      <c r="SVR70" s="173"/>
      <c r="SVS70" s="173"/>
      <c r="SVT70" s="173"/>
      <c r="SVU70" s="173"/>
      <c r="SVV70" s="173"/>
      <c r="SVW70" s="173"/>
      <c r="SVX70" s="173"/>
      <c r="SVY70" s="173"/>
      <c r="SVZ70" s="173"/>
      <c r="SWA70" s="173"/>
      <c r="SWB70" s="173"/>
      <c r="SWC70" s="173"/>
      <c r="SWD70" s="173"/>
      <c r="SWE70" s="173"/>
      <c r="SWF70" s="173"/>
      <c r="SWG70" s="173"/>
      <c r="SWH70" s="173"/>
      <c r="SWI70" s="173"/>
      <c r="SWJ70" s="173"/>
      <c r="SWK70" s="173"/>
      <c r="SWL70" s="173"/>
      <c r="SWM70" s="173"/>
      <c r="SWN70" s="173"/>
      <c r="SWO70" s="173"/>
      <c r="SWP70" s="173"/>
      <c r="SWQ70" s="173"/>
      <c r="SWR70" s="173"/>
      <c r="SWS70" s="173"/>
      <c r="SWT70" s="173"/>
      <c r="SWU70" s="173"/>
      <c r="SWV70" s="173"/>
      <c r="SWW70" s="173"/>
      <c r="SWX70" s="173"/>
      <c r="SWY70" s="173"/>
      <c r="SWZ70" s="173"/>
      <c r="SXA70" s="173"/>
      <c r="SXB70" s="173"/>
      <c r="SXC70" s="173"/>
      <c r="SXD70" s="173"/>
      <c r="SXE70" s="173"/>
      <c r="SXF70" s="173"/>
      <c r="SXG70" s="173"/>
      <c r="SXH70" s="173"/>
      <c r="SXI70" s="173"/>
      <c r="SXJ70" s="173"/>
      <c r="SXK70" s="173"/>
      <c r="SXL70" s="173"/>
      <c r="SXM70" s="173"/>
      <c r="SXN70" s="173"/>
      <c r="SXO70" s="173"/>
      <c r="SXP70" s="173"/>
      <c r="SXQ70" s="173"/>
      <c r="SXR70" s="173"/>
      <c r="SXS70" s="173"/>
      <c r="SXT70" s="173"/>
      <c r="SXU70" s="173"/>
      <c r="SXV70" s="173"/>
      <c r="SXW70" s="173"/>
      <c r="SXX70" s="173"/>
      <c r="SXY70" s="173"/>
      <c r="SXZ70" s="173"/>
      <c r="SYA70" s="173"/>
      <c r="SYB70" s="173"/>
      <c r="SYC70" s="173"/>
      <c r="SYD70" s="173"/>
      <c r="SYE70" s="173"/>
      <c r="SYF70" s="173"/>
      <c r="SYG70" s="173"/>
      <c r="SYH70" s="173"/>
      <c r="SYI70" s="173"/>
      <c r="SYJ70" s="173"/>
      <c r="SYK70" s="173"/>
      <c r="SYL70" s="173"/>
      <c r="SYM70" s="173"/>
      <c r="SYN70" s="173"/>
      <c r="SYO70" s="173"/>
      <c r="SYP70" s="173"/>
      <c r="SYQ70" s="173"/>
      <c r="SYR70" s="173"/>
      <c r="SYS70" s="173"/>
      <c r="SYT70" s="173"/>
      <c r="SYU70" s="173"/>
      <c r="SYV70" s="173"/>
      <c r="SYW70" s="173"/>
      <c r="SYX70" s="173"/>
      <c r="SYY70" s="173"/>
      <c r="SYZ70" s="173"/>
      <c r="SZA70" s="173"/>
      <c r="SZB70" s="173"/>
      <c r="SZC70" s="173"/>
      <c r="SZD70" s="173"/>
      <c r="SZE70" s="173"/>
      <c r="SZF70" s="173"/>
      <c r="SZG70" s="173"/>
      <c r="SZH70" s="173"/>
      <c r="SZI70" s="173"/>
      <c r="SZJ70" s="173"/>
      <c r="SZK70" s="173"/>
      <c r="SZL70" s="173"/>
      <c r="SZM70" s="173"/>
      <c r="SZN70" s="173"/>
      <c r="SZO70" s="173"/>
      <c r="SZP70" s="173"/>
      <c r="SZQ70" s="173"/>
      <c r="SZR70" s="173"/>
      <c r="SZS70" s="173"/>
      <c r="SZT70" s="173"/>
      <c r="SZU70" s="173"/>
      <c r="SZV70" s="173"/>
      <c r="SZW70" s="173"/>
      <c r="SZX70" s="173"/>
      <c r="SZY70" s="173"/>
      <c r="SZZ70" s="173"/>
      <c r="TAA70" s="173"/>
      <c r="TAB70" s="173"/>
      <c r="TAC70" s="173"/>
      <c r="TAD70" s="173"/>
      <c r="TAE70" s="173"/>
      <c r="TAF70" s="173"/>
      <c r="TAG70" s="173"/>
      <c r="TAH70" s="173"/>
      <c r="TAI70" s="173"/>
      <c r="TAJ70" s="173"/>
      <c r="TAK70" s="173"/>
      <c r="TAL70" s="173"/>
      <c r="TAM70" s="173"/>
      <c r="TAN70" s="173"/>
      <c r="TAO70" s="173"/>
      <c r="TAP70" s="173"/>
      <c r="TAQ70" s="173"/>
      <c r="TAR70" s="173"/>
      <c r="TAS70" s="173"/>
      <c r="TAT70" s="173"/>
      <c r="TAU70" s="173"/>
      <c r="TAV70" s="173"/>
      <c r="TAW70" s="173"/>
      <c r="TAX70" s="173"/>
      <c r="TAY70" s="173"/>
      <c r="TAZ70" s="173"/>
      <c r="TBA70" s="173"/>
      <c r="TBB70" s="173"/>
      <c r="TBC70" s="173"/>
      <c r="TBD70" s="173"/>
      <c r="TBE70" s="173"/>
      <c r="TBF70" s="173"/>
      <c r="TBG70" s="173"/>
      <c r="TBH70" s="173"/>
      <c r="TBI70" s="173"/>
      <c r="TBJ70" s="173"/>
      <c r="TBK70" s="173"/>
      <c r="TBL70" s="173"/>
      <c r="TBM70" s="173"/>
      <c r="TBN70" s="173"/>
      <c r="TBO70" s="173"/>
      <c r="TBP70" s="173"/>
      <c r="TBQ70" s="173"/>
      <c r="TBR70" s="173"/>
      <c r="TBS70" s="173"/>
      <c r="TBT70" s="173"/>
      <c r="TBU70" s="173"/>
      <c r="TBV70" s="173"/>
      <c r="TBW70" s="173"/>
      <c r="TBX70" s="173"/>
      <c r="TBY70" s="173"/>
      <c r="TBZ70" s="173"/>
      <c r="TCA70" s="173"/>
      <c r="TCB70" s="173"/>
      <c r="TCC70" s="173"/>
      <c r="TCD70" s="173"/>
      <c r="TCE70" s="173"/>
      <c r="TCF70" s="173"/>
      <c r="TCG70" s="173"/>
      <c r="TCH70" s="173"/>
      <c r="TCI70" s="173"/>
      <c r="TCJ70" s="173"/>
      <c r="TCK70" s="173"/>
      <c r="TCL70" s="173"/>
      <c r="TCM70" s="173"/>
      <c r="TCN70" s="173"/>
      <c r="TCO70" s="173"/>
      <c r="TCP70" s="173"/>
      <c r="TCQ70" s="173"/>
      <c r="TCR70" s="173"/>
      <c r="TCS70" s="173"/>
      <c r="TCT70" s="173"/>
      <c r="TCU70" s="173"/>
      <c r="TCV70" s="173"/>
      <c r="TCW70" s="173"/>
      <c r="TCX70" s="173"/>
      <c r="TCY70" s="173"/>
      <c r="TCZ70" s="173"/>
      <c r="TDA70" s="173"/>
      <c r="TDB70" s="173"/>
      <c r="TDC70" s="173"/>
      <c r="TDD70" s="173"/>
      <c r="TDE70" s="173"/>
      <c r="TDF70" s="173"/>
      <c r="TDG70" s="173"/>
      <c r="TDH70" s="173"/>
      <c r="TDI70" s="173"/>
      <c r="TDJ70" s="173"/>
      <c r="TDK70" s="173"/>
      <c r="TDL70" s="173"/>
      <c r="TDM70" s="173"/>
      <c r="TDN70" s="173"/>
      <c r="TDO70" s="173"/>
      <c r="TDP70" s="173"/>
      <c r="TDQ70" s="173"/>
      <c r="TDR70" s="173"/>
      <c r="TDS70" s="173"/>
      <c r="TDT70" s="173"/>
      <c r="TDU70" s="173"/>
      <c r="TDV70" s="173"/>
      <c r="TDW70" s="173"/>
      <c r="TDX70" s="173"/>
      <c r="TDY70" s="173"/>
      <c r="TDZ70" s="173"/>
      <c r="TEA70" s="173"/>
      <c r="TEB70" s="173"/>
      <c r="TEC70" s="173"/>
      <c r="TED70" s="173"/>
      <c r="TEE70" s="173"/>
      <c r="TEF70" s="173"/>
      <c r="TEG70" s="173"/>
      <c r="TEH70" s="173"/>
      <c r="TEI70" s="173"/>
      <c r="TEJ70" s="173"/>
      <c r="TEK70" s="173"/>
      <c r="TEL70" s="173"/>
      <c r="TEM70" s="173"/>
      <c r="TEN70" s="173"/>
      <c r="TEO70" s="173"/>
      <c r="TEP70" s="173"/>
      <c r="TEQ70" s="173"/>
      <c r="TER70" s="173"/>
      <c r="TES70" s="173"/>
      <c r="TET70" s="173"/>
      <c r="TEU70" s="173"/>
      <c r="TEV70" s="173"/>
      <c r="TEW70" s="173"/>
      <c r="TEX70" s="173"/>
      <c r="TEY70" s="173"/>
      <c r="TEZ70" s="173"/>
      <c r="TFA70" s="173"/>
      <c r="TFB70" s="173"/>
      <c r="TFC70" s="173"/>
      <c r="TFD70" s="173"/>
      <c r="TFE70" s="173"/>
      <c r="TFF70" s="173"/>
      <c r="TFG70" s="173"/>
      <c r="TFH70" s="173"/>
      <c r="TFI70" s="173"/>
      <c r="TFJ70" s="173"/>
      <c r="TFK70" s="173"/>
      <c r="TFL70" s="173"/>
      <c r="TFM70" s="173"/>
      <c r="TFN70" s="173"/>
      <c r="TFO70" s="173"/>
      <c r="TFP70" s="173"/>
      <c r="TFQ70" s="173"/>
      <c r="TFR70" s="173"/>
      <c r="TFS70" s="173"/>
      <c r="TFT70" s="173"/>
      <c r="TFU70" s="173"/>
      <c r="TFV70" s="173"/>
      <c r="TFW70" s="173"/>
      <c r="TFX70" s="173"/>
      <c r="TFY70" s="173"/>
      <c r="TFZ70" s="173"/>
      <c r="TGA70" s="173"/>
      <c r="TGB70" s="173"/>
      <c r="TGC70" s="173"/>
      <c r="TGD70" s="173"/>
      <c r="TGE70" s="173"/>
      <c r="TGF70" s="173"/>
      <c r="TGG70" s="173"/>
      <c r="TGH70" s="173"/>
      <c r="TGI70" s="173"/>
      <c r="TGJ70" s="173"/>
      <c r="TGK70" s="173"/>
      <c r="TGL70" s="173"/>
      <c r="TGM70" s="173"/>
      <c r="TGN70" s="173"/>
      <c r="TGO70" s="173"/>
      <c r="TGP70" s="173"/>
      <c r="TGQ70" s="173"/>
      <c r="TGR70" s="173"/>
      <c r="TGS70" s="173"/>
      <c r="TGT70" s="173"/>
      <c r="TGU70" s="173"/>
      <c r="TGV70" s="173"/>
      <c r="TGW70" s="173"/>
      <c r="TGX70" s="173"/>
      <c r="TGY70" s="173"/>
      <c r="TGZ70" s="173"/>
      <c r="THA70" s="173"/>
      <c r="THB70" s="173"/>
      <c r="THC70" s="173"/>
      <c r="THD70" s="173"/>
      <c r="THE70" s="173"/>
      <c r="THF70" s="173"/>
      <c r="THG70" s="173"/>
      <c r="THH70" s="173"/>
      <c r="THI70" s="173"/>
      <c r="THJ70" s="173"/>
      <c r="THK70" s="173"/>
      <c r="THL70" s="173"/>
      <c r="THM70" s="173"/>
      <c r="THN70" s="173"/>
      <c r="THO70" s="173"/>
      <c r="THP70" s="173"/>
      <c r="THQ70" s="173"/>
      <c r="THR70" s="173"/>
      <c r="THS70" s="173"/>
      <c r="THT70" s="173"/>
      <c r="THU70" s="173"/>
      <c r="THV70" s="173"/>
      <c r="THW70" s="173"/>
      <c r="THX70" s="173"/>
      <c r="THY70" s="173"/>
      <c r="THZ70" s="173"/>
      <c r="TIA70" s="173"/>
      <c r="TIB70" s="173"/>
      <c r="TIC70" s="173"/>
      <c r="TID70" s="173"/>
      <c r="TIE70" s="173"/>
      <c r="TIF70" s="173"/>
      <c r="TIG70" s="173"/>
      <c r="TIH70" s="173"/>
      <c r="TII70" s="173"/>
      <c r="TIJ70" s="173"/>
      <c r="TIK70" s="173"/>
      <c r="TIL70" s="173"/>
      <c r="TIM70" s="173"/>
      <c r="TIN70" s="173"/>
      <c r="TIO70" s="173"/>
      <c r="TIP70" s="173"/>
      <c r="TIQ70" s="173"/>
      <c r="TIR70" s="173"/>
      <c r="TIS70" s="173"/>
      <c r="TIT70" s="173"/>
      <c r="TIU70" s="173"/>
      <c r="TIV70" s="173"/>
      <c r="TIW70" s="173"/>
      <c r="TIX70" s="173"/>
      <c r="TIY70" s="173"/>
      <c r="TIZ70" s="173"/>
      <c r="TJA70" s="173"/>
      <c r="TJB70" s="173"/>
      <c r="TJC70" s="173"/>
      <c r="TJD70" s="173"/>
      <c r="TJE70" s="173"/>
      <c r="TJF70" s="173"/>
      <c r="TJG70" s="173"/>
      <c r="TJH70" s="173"/>
      <c r="TJI70" s="173"/>
      <c r="TJJ70" s="173"/>
      <c r="TJK70" s="173"/>
      <c r="TJL70" s="173"/>
      <c r="TJM70" s="173"/>
      <c r="TJN70" s="173"/>
      <c r="TJO70" s="173"/>
      <c r="TJP70" s="173"/>
      <c r="TJQ70" s="173"/>
      <c r="TJR70" s="173"/>
      <c r="TJS70" s="173"/>
      <c r="TJT70" s="173"/>
      <c r="TJU70" s="173"/>
      <c r="TJV70" s="173"/>
      <c r="TJW70" s="173"/>
      <c r="TJX70" s="173"/>
      <c r="TJY70" s="173"/>
      <c r="TJZ70" s="173"/>
      <c r="TKA70" s="173"/>
      <c r="TKB70" s="173"/>
      <c r="TKC70" s="173"/>
      <c r="TKD70" s="173"/>
      <c r="TKE70" s="173"/>
      <c r="TKF70" s="173"/>
      <c r="TKG70" s="173"/>
      <c r="TKH70" s="173"/>
      <c r="TKI70" s="173"/>
      <c r="TKJ70" s="173"/>
      <c r="TKK70" s="173"/>
      <c r="TKL70" s="173"/>
      <c r="TKM70" s="173"/>
      <c r="TKN70" s="173"/>
      <c r="TKO70" s="173"/>
      <c r="TKP70" s="173"/>
      <c r="TKQ70" s="173"/>
      <c r="TKR70" s="173"/>
      <c r="TKS70" s="173"/>
      <c r="TKT70" s="173"/>
      <c r="TKU70" s="173"/>
      <c r="TKV70" s="173"/>
      <c r="TKW70" s="173"/>
      <c r="TKX70" s="173"/>
      <c r="TKY70" s="173"/>
      <c r="TKZ70" s="173"/>
      <c r="TLA70" s="173"/>
      <c r="TLB70" s="173"/>
      <c r="TLC70" s="173"/>
      <c r="TLD70" s="173"/>
      <c r="TLE70" s="173"/>
      <c r="TLF70" s="173"/>
      <c r="TLG70" s="173"/>
      <c r="TLH70" s="173"/>
      <c r="TLI70" s="173"/>
      <c r="TLJ70" s="173"/>
      <c r="TLK70" s="173"/>
      <c r="TLL70" s="173"/>
      <c r="TLM70" s="173"/>
      <c r="TLN70" s="173"/>
      <c r="TLO70" s="173"/>
      <c r="TLP70" s="173"/>
      <c r="TLQ70" s="173"/>
      <c r="TLR70" s="173"/>
      <c r="TLS70" s="173"/>
      <c r="TLT70" s="173"/>
      <c r="TLU70" s="173"/>
      <c r="TLV70" s="173"/>
      <c r="TLW70" s="173"/>
      <c r="TLX70" s="173"/>
      <c r="TLY70" s="173"/>
      <c r="TLZ70" s="173"/>
      <c r="TMA70" s="173"/>
      <c r="TMB70" s="173"/>
      <c r="TMC70" s="173"/>
      <c r="TMD70" s="173"/>
      <c r="TME70" s="173"/>
      <c r="TMF70" s="173"/>
      <c r="TMG70" s="173"/>
      <c r="TMH70" s="173"/>
      <c r="TMI70" s="173"/>
      <c r="TMJ70" s="173"/>
      <c r="TMK70" s="173"/>
      <c r="TML70" s="173"/>
      <c r="TMM70" s="173"/>
      <c r="TMN70" s="173"/>
      <c r="TMO70" s="173"/>
      <c r="TMP70" s="173"/>
      <c r="TMQ70" s="173"/>
      <c r="TMR70" s="173"/>
      <c r="TMS70" s="173"/>
      <c r="TMT70" s="173"/>
      <c r="TMU70" s="173"/>
      <c r="TMV70" s="173"/>
      <c r="TMW70" s="173"/>
      <c r="TMX70" s="173"/>
      <c r="TMY70" s="173"/>
      <c r="TMZ70" s="173"/>
      <c r="TNA70" s="173"/>
      <c r="TNB70" s="173"/>
      <c r="TNC70" s="173"/>
      <c r="TND70" s="173"/>
      <c r="TNE70" s="173"/>
      <c r="TNF70" s="173"/>
      <c r="TNG70" s="173"/>
      <c r="TNH70" s="173"/>
      <c r="TNI70" s="173"/>
      <c r="TNJ70" s="173"/>
      <c r="TNK70" s="173"/>
      <c r="TNL70" s="173"/>
      <c r="TNM70" s="173"/>
      <c r="TNN70" s="173"/>
      <c r="TNO70" s="173"/>
      <c r="TNP70" s="173"/>
      <c r="TNQ70" s="173"/>
      <c r="TNR70" s="173"/>
      <c r="TNS70" s="173"/>
      <c r="TNT70" s="173"/>
      <c r="TNU70" s="173"/>
      <c r="TNV70" s="173"/>
      <c r="TNW70" s="173"/>
      <c r="TNX70" s="173"/>
      <c r="TNY70" s="173"/>
      <c r="TNZ70" s="173"/>
      <c r="TOA70" s="173"/>
      <c r="TOB70" s="173"/>
      <c r="TOC70" s="173"/>
      <c r="TOD70" s="173"/>
      <c r="TOE70" s="173"/>
      <c r="TOF70" s="173"/>
      <c r="TOG70" s="173"/>
      <c r="TOH70" s="173"/>
      <c r="TOI70" s="173"/>
      <c r="TOJ70" s="173"/>
      <c r="TOK70" s="173"/>
      <c r="TOL70" s="173"/>
      <c r="TOM70" s="173"/>
      <c r="TON70" s="173"/>
      <c r="TOO70" s="173"/>
      <c r="TOP70" s="173"/>
      <c r="TOQ70" s="173"/>
      <c r="TOR70" s="173"/>
      <c r="TOS70" s="173"/>
      <c r="TOT70" s="173"/>
      <c r="TOU70" s="173"/>
      <c r="TOV70" s="173"/>
      <c r="TOW70" s="173"/>
      <c r="TOX70" s="173"/>
      <c r="TOY70" s="173"/>
      <c r="TOZ70" s="173"/>
      <c r="TPA70" s="173"/>
      <c r="TPB70" s="173"/>
      <c r="TPC70" s="173"/>
      <c r="TPD70" s="173"/>
      <c r="TPE70" s="173"/>
      <c r="TPF70" s="173"/>
      <c r="TPG70" s="173"/>
      <c r="TPH70" s="173"/>
      <c r="TPI70" s="173"/>
      <c r="TPJ70" s="173"/>
      <c r="TPK70" s="173"/>
      <c r="TPL70" s="173"/>
      <c r="TPM70" s="173"/>
      <c r="TPN70" s="173"/>
      <c r="TPO70" s="173"/>
      <c r="TPP70" s="173"/>
      <c r="TPQ70" s="173"/>
      <c r="TPR70" s="173"/>
      <c r="TPS70" s="173"/>
      <c r="TPT70" s="173"/>
      <c r="TPU70" s="173"/>
      <c r="TPV70" s="173"/>
      <c r="TPW70" s="173"/>
      <c r="TPX70" s="173"/>
      <c r="TPY70" s="173"/>
      <c r="TPZ70" s="173"/>
      <c r="TQA70" s="173"/>
      <c r="TQB70" s="173"/>
      <c r="TQC70" s="173"/>
      <c r="TQD70" s="173"/>
      <c r="TQE70" s="173"/>
      <c r="TQF70" s="173"/>
      <c r="TQG70" s="173"/>
      <c r="TQH70" s="173"/>
      <c r="TQI70" s="173"/>
      <c r="TQJ70" s="173"/>
      <c r="TQK70" s="173"/>
      <c r="TQL70" s="173"/>
      <c r="TQM70" s="173"/>
      <c r="TQN70" s="173"/>
      <c r="TQO70" s="173"/>
      <c r="TQP70" s="173"/>
      <c r="TQQ70" s="173"/>
      <c r="TQR70" s="173"/>
      <c r="TQS70" s="173"/>
      <c r="TQT70" s="173"/>
      <c r="TQU70" s="173"/>
      <c r="TQV70" s="173"/>
      <c r="TQW70" s="173"/>
      <c r="TQX70" s="173"/>
      <c r="TQY70" s="173"/>
      <c r="TQZ70" s="173"/>
      <c r="TRA70" s="173"/>
      <c r="TRB70" s="173"/>
      <c r="TRC70" s="173"/>
      <c r="TRD70" s="173"/>
      <c r="TRE70" s="173"/>
      <c r="TRF70" s="173"/>
      <c r="TRG70" s="173"/>
      <c r="TRH70" s="173"/>
      <c r="TRI70" s="173"/>
      <c r="TRJ70" s="173"/>
      <c r="TRK70" s="173"/>
      <c r="TRL70" s="173"/>
      <c r="TRM70" s="173"/>
      <c r="TRN70" s="173"/>
      <c r="TRO70" s="173"/>
      <c r="TRP70" s="173"/>
      <c r="TRQ70" s="173"/>
      <c r="TRR70" s="173"/>
      <c r="TRS70" s="173"/>
      <c r="TRT70" s="173"/>
      <c r="TRU70" s="173"/>
      <c r="TRV70" s="173"/>
      <c r="TRW70" s="173"/>
      <c r="TRX70" s="173"/>
      <c r="TRY70" s="173"/>
      <c r="TRZ70" s="173"/>
      <c r="TSA70" s="173"/>
      <c r="TSB70" s="173"/>
      <c r="TSC70" s="173"/>
      <c r="TSD70" s="173"/>
      <c r="TSE70" s="173"/>
      <c r="TSF70" s="173"/>
      <c r="TSG70" s="173"/>
      <c r="TSH70" s="173"/>
      <c r="TSI70" s="173"/>
      <c r="TSJ70" s="173"/>
      <c r="TSK70" s="173"/>
      <c r="TSL70" s="173"/>
      <c r="TSM70" s="173"/>
      <c r="TSN70" s="173"/>
      <c r="TSO70" s="173"/>
      <c r="TSP70" s="173"/>
      <c r="TSQ70" s="173"/>
      <c r="TSR70" s="173"/>
      <c r="TSS70" s="173"/>
      <c r="TST70" s="173"/>
      <c r="TSU70" s="173"/>
      <c r="TSV70" s="173"/>
      <c r="TSW70" s="173"/>
      <c r="TSX70" s="173"/>
      <c r="TSY70" s="173"/>
      <c r="TSZ70" s="173"/>
      <c r="TTA70" s="173"/>
      <c r="TTB70" s="173"/>
      <c r="TTC70" s="173"/>
      <c r="TTD70" s="173"/>
      <c r="TTE70" s="173"/>
      <c r="TTF70" s="173"/>
      <c r="TTG70" s="173"/>
      <c r="TTH70" s="173"/>
      <c r="TTI70" s="173"/>
      <c r="TTJ70" s="173"/>
      <c r="TTK70" s="173"/>
      <c r="TTL70" s="173"/>
      <c r="TTM70" s="173"/>
      <c r="TTN70" s="173"/>
      <c r="TTO70" s="173"/>
      <c r="TTP70" s="173"/>
      <c r="TTQ70" s="173"/>
      <c r="TTR70" s="173"/>
      <c r="TTS70" s="173"/>
      <c r="TTT70" s="173"/>
      <c r="TTU70" s="173"/>
      <c r="TTV70" s="173"/>
      <c r="TTW70" s="173"/>
      <c r="TTX70" s="173"/>
      <c r="TTY70" s="173"/>
      <c r="TTZ70" s="173"/>
      <c r="TUA70" s="173"/>
      <c r="TUB70" s="173"/>
      <c r="TUC70" s="173"/>
      <c r="TUD70" s="173"/>
      <c r="TUE70" s="173"/>
      <c r="TUF70" s="173"/>
      <c r="TUG70" s="173"/>
      <c r="TUH70" s="173"/>
      <c r="TUI70" s="173"/>
      <c r="TUJ70" s="173"/>
      <c r="TUK70" s="173"/>
      <c r="TUL70" s="173"/>
      <c r="TUM70" s="173"/>
      <c r="TUN70" s="173"/>
      <c r="TUO70" s="173"/>
      <c r="TUP70" s="173"/>
      <c r="TUQ70" s="173"/>
      <c r="TUR70" s="173"/>
      <c r="TUS70" s="173"/>
      <c r="TUT70" s="173"/>
      <c r="TUU70" s="173"/>
      <c r="TUV70" s="173"/>
      <c r="TUW70" s="173"/>
      <c r="TUX70" s="173"/>
      <c r="TUY70" s="173"/>
      <c r="TUZ70" s="173"/>
      <c r="TVA70" s="173"/>
      <c r="TVB70" s="173"/>
      <c r="TVC70" s="173"/>
      <c r="TVD70" s="173"/>
      <c r="TVE70" s="173"/>
      <c r="TVF70" s="173"/>
      <c r="TVG70" s="173"/>
      <c r="TVH70" s="173"/>
      <c r="TVI70" s="173"/>
      <c r="TVJ70" s="173"/>
      <c r="TVK70" s="173"/>
      <c r="TVL70" s="173"/>
      <c r="TVM70" s="173"/>
      <c r="TVN70" s="173"/>
      <c r="TVO70" s="173"/>
      <c r="TVP70" s="173"/>
      <c r="TVQ70" s="173"/>
      <c r="TVR70" s="173"/>
      <c r="TVS70" s="173"/>
      <c r="TVT70" s="173"/>
      <c r="TVU70" s="173"/>
      <c r="TVV70" s="173"/>
      <c r="TVW70" s="173"/>
      <c r="TVX70" s="173"/>
      <c r="TVY70" s="173"/>
      <c r="TVZ70" s="173"/>
      <c r="TWA70" s="173"/>
      <c r="TWB70" s="173"/>
      <c r="TWC70" s="173"/>
      <c r="TWD70" s="173"/>
      <c r="TWE70" s="173"/>
      <c r="TWF70" s="173"/>
      <c r="TWG70" s="173"/>
      <c r="TWH70" s="173"/>
      <c r="TWI70" s="173"/>
      <c r="TWJ70" s="173"/>
      <c r="TWK70" s="173"/>
      <c r="TWL70" s="173"/>
      <c r="TWM70" s="173"/>
      <c r="TWN70" s="173"/>
      <c r="TWO70" s="173"/>
      <c r="TWP70" s="173"/>
      <c r="TWQ70" s="173"/>
      <c r="TWR70" s="173"/>
      <c r="TWS70" s="173"/>
      <c r="TWT70" s="173"/>
      <c r="TWU70" s="173"/>
      <c r="TWV70" s="173"/>
      <c r="TWW70" s="173"/>
      <c r="TWX70" s="173"/>
      <c r="TWY70" s="173"/>
      <c r="TWZ70" s="173"/>
      <c r="TXA70" s="173"/>
      <c r="TXB70" s="173"/>
      <c r="TXC70" s="173"/>
      <c r="TXD70" s="173"/>
      <c r="TXE70" s="173"/>
      <c r="TXF70" s="173"/>
      <c r="TXG70" s="173"/>
      <c r="TXH70" s="173"/>
      <c r="TXI70" s="173"/>
      <c r="TXJ70" s="173"/>
      <c r="TXK70" s="173"/>
      <c r="TXL70" s="173"/>
      <c r="TXM70" s="173"/>
      <c r="TXN70" s="173"/>
      <c r="TXO70" s="173"/>
      <c r="TXP70" s="173"/>
      <c r="TXQ70" s="173"/>
      <c r="TXR70" s="173"/>
      <c r="TXS70" s="173"/>
      <c r="TXT70" s="173"/>
      <c r="TXU70" s="173"/>
      <c r="TXV70" s="173"/>
      <c r="TXW70" s="173"/>
      <c r="TXX70" s="173"/>
      <c r="TXY70" s="173"/>
      <c r="TXZ70" s="173"/>
      <c r="TYA70" s="173"/>
      <c r="TYB70" s="173"/>
      <c r="TYC70" s="173"/>
      <c r="TYD70" s="173"/>
      <c r="TYE70" s="173"/>
      <c r="TYF70" s="173"/>
      <c r="TYG70" s="173"/>
      <c r="TYH70" s="173"/>
      <c r="TYI70" s="173"/>
      <c r="TYJ70" s="173"/>
      <c r="TYK70" s="173"/>
      <c r="TYL70" s="173"/>
      <c r="TYM70" s="173"/>
      <c r="TYN70" s="173"/>
      <c r="TYO70" s="173"/>
      <c r="TYP70" s="173"/>
      <c r="TYQ70" s="173"/>
      <c r="TYR70" s="173"/>
      <c r="TYS70" s="173"/>
      <c r="TYT70" s="173"/>
      <c r="TYU70" s="173"/>
      <c r="TYV70" s="173"/>
      <c r="TYW70" s="173"/>
      <c r="TYX70" s="173"/>
      <c r="TYY70" s="173"/>
      <c r="TYZ70" s="173"/>
      <c r="TZA70" s="173"/>
      <c r="TZB70" s="173"/>
      <c r="TZC70" s="173"/>
      <c r="TZD70" s="173"/>
      <c r="TZE70" s="173"/>
      <c r="TZF70" s="173"/>
      <c r="TZG70" s="173"/>
      <c r="TZH70" s="173"/>
      <c r="TZI70" s="173"/>
      <c r="TZJ70" s="173"/>
      <c r="TZK70" s="173"/>
      <c r="TZL70" s="173"/>
      <c r="TZM70" s="173"/>
      <c r="TZN70" s="173"/>
      <c r="TZO70" s="173"/>
      <c r="TZP70" s="173"/>
      <c r="TZQ70" s="173"/>
      <c r="TZR70" s="173"/>
      <c r="TZS70" s="173"/>
      <c r="TZT70" s="173"/>
      <c r="TZU70" s="173"/>
      <c r="TZV70" s="173"/>
      <c r="TZW70" s="173"/>
      <c r="TZX70" s="173"/>
      <c r="TZY70" s="173"/>
      <c r="TZZ70" s="173"/>
      <c r="UAA70" s="173"/>
      <c r="UAB70" s="173"/>
      <c r="UAC70" s="173"/>
      <c r="UAD70" s="173"/>
      <c r="UAE70" s="173"/>
      <c r="UAF70" s="173"/>
      <c r="UAG70" s="173"/>
      <c r="UAH70" s="173"/>
      <c r="UAI70" s="173"/>
      <c r="UAJ70" s="173"/>
      <c r="UAK70" s="173"/>
      <c r="UAL70" s="173"/>
      <c r="UAM70" s="173"/>
      <c r="UAN70" s="173"/>
      <c r="UAO70" s="173"/>
      <c r="UAP70" s="173"/>
      <c r="UAQ70" s="173"/>
      <c r="UAR70" s="173"/>
      <c r="UAS70" s="173"/>
      <c r="UAT70" s="173"/>
      <c r="UAU70" s="173"/>
      <c r="UAV70" s="173"/>
      <c r="UAW70" s="173"/>
      <c r="UAX70" s="173"/>
      <c r="UAY70" s="173"/>
      <c r="UAZ70" s="173"/>
      <c r="UBA70" s="173"/>
      <c r="UBB70" s="173"/>
      <c r="UBC70" s="173"/>
      <c r="UBD70" s="173"/>
      <c r="UBE70" s="173"/>
      <c r="UBF70" s="173"/>
      <c r="UBG70" s="173"/>
      <c r="UBH70" s="173"/>
      <c r="UBI70" s="173"/>
      <c r="UBJ70" s="173"/>
      <c r="UBK70" s="173"/>
      <c r="UBL70" s="173"/>
      <c r="UBM70" s="173"/>
      <c r="UBN70" s="173"/>
      <c r="UBO70" s="173"/>
      <c r="UBP70" s="173"/>
      <c r="UBQ70" s="173"/>
      <c r="UBR70" s="173"/>
      <c r="UBS70" s="173"/>
      <c r="UBT70" s="173"/>
      <c r="UBU70" s="173"/>
      <c r="UBV70" s="173"/>
      <c r="UBW70" s="173"/>
      <c r="UBX70" s="173"/>
      <c r="UBY70" s="173"/>
      <c r="UBZ70" s="173"/>
      <c r="UCA70" s="173"/>
      <c r="UCB70" s="173"/>
      <c r="UCC70" s="173"/>
      <c r="UCD70" s="173"/>
      <c r="UCE70" s="173"/>
      <c r="UCF70" s="173"/>
      <c r="UCG70" s="173"/>
      <c r="UCH70" s="173"/>
      <c r="UCI70" s="173"/>
      <c r="UCJ70" s="173"/>
      <c r="UCK70" s="173"/>
      <c r="UCL70" s="173"/>
      <c r="UCM70" s="173"/>
      <c r="UCN70" s="173"/>
      <c r="UCO70" s="173"/>
      <c r="UCP70" s="173"/>
      <c r="UCQ70" s="173"/>
      <c r="UCR70" s="173"/>
      <c r="UCS70" s="173"/>
      <c r="UCT70" s="173"/>
      <c r="UCU70" s="173"/>
      <c r="UCV70" s="173"/>
      <c r="UCW70" s="173"/>
      <c r="UCX70" s="173"/>
      <c r="UCY70" s="173"/>
      <c r="UCZ70" s="173"/>
      <c r="UDA70" s="173"/>
      <c r="UDB70" s="173"/>
      <c r="UDC70" s="173"/>
      <c r="UDD70" s="173"/>
      <c r="UDE70" s="173"/>
      <c r="UDF70" s="173"/>
      <c r="UDG70" s="173"/>
      <c r="UDH70" s="173"/>
      <c r="UDI70" s="173"/>
      <c r="UDJ70" s="173"/>
      <c r="UDK70" s="173"/>
      <c r="UDL70" s="173"/>
      <c r="UDM70" s="173"/>
      <c r="UDN70" s="173"/>
      <c r="UDO70" s="173"/>
      <c r="UDP70" s="173"/>
      <c r="UDQ70" s="173"/>
      <c r="UDR70" s="173"/>
      <c r="UDS70" s="173"/>
      <c r="UDT70" s="173"/>
      <c r="UDU70" s="173"/>
      <c r="UDV70" s="173"/>
      <c r="UDW70" s="173"/>
      <c r="UDX70" s="173"/>
      <c r="UDY70" s="173"/>
      <c r="UDZ70" s="173"/>
      <c r="UEA70" s="173"/>
      <c r="UEB70" s="173"/>
      <c r="UEC70" s="173"/>
      <c r="UED70" s="173"/>
      <c r="UEE70" s="173"/>
      <c r="UEF70" s="173"/>
      <c r="UEG70" s="173"/>
      <c r="UEH70" s="173"/>
      <c r="UEI70" s="173"/>
      <c r="UEJ70" s="173"/>
      <c r="UEK70" s="173"/>
      <c r="UEL70" s="173"/>
      <c r="UEM70" s="173"/>
      <c r="UEN70" s="173"/>
      <c r="UEO70" s="173"/>
      <c r="UEP70" s="173"/>
      <c r="UEQ70" s="173"/>
      <c r="UER70" s="173"/>
      <c r="UES70" s="173"/>
      <c r="UET70" s="173"/>
      <c r="UEU70" s="173"/>
      <c r="UEV70" s="173"/>
      <c r="UEW70" s="173"/>
      <c r="UEX70" s="173"/>
      <c r="UEY70" s="173"/>
      <c r="UEZ70" s="173"/>
      <c r="UFA70" s="173"/>
      <c r="UFB70" s="173"/>
      <c r="UFC70" s="173"/>
      <c r="UFD70" s="173"/>
      <c r="UFE70" s="173"/>
      <c r="UFF70" s="173"/>
      <c r="UFG70" s="173"/>
      <c r="UFH70" s="173"/>
      <c r="UFI70" s="173"/>
      <c r="UFJ70" s="173"/>
      <c r="UFK70" s="173"/>
      <c r="UFL70" s="173"/>
      <c r="UFM70" s="173"/>
      <c r="UFN70" s="173"/>
      <c r="UFO70" s="173"/>
      <c r="UFP70" s="173"/>
      <c r="UFQ70" s="173"/>
      <c r="UFR70" s="173"/>
      <c r="UFS70" s="173"/>
      <c r="UFT70" s="173"/>
      <c r="UFU70" s="173"/>
      <c r="UFV70" s="173"/>
      <c r="UFW70" s="173"/>
      <c r="UFX70" s="173"/>
      <c r="UFY70" s="173"/>
      <c r="UFZ70" s="173"/>
      <c r="UGA70" s="173"/>
      <c r="UGB70" s="173"/>
      <c r="UGC70" s="173"/>
      <c r="UGD70" s="173"/>
      <c r="UGE70" s="173"/>
      <c r="UGF70" s="173"/>
      <c r="UGG70" s="173"/>
      <c r="UGH70" s="173"/>
      <c r="UGI70" s="173"/>
      <c r="UGJ70" s="173"/>
      <c r="UGK70" s="173"/>
      <c r="UGL70" s="173"/>
      <c r="UGM70" s="173"/>
      <c r="UGN70" s="173"/>
      <c r="UGO70" s="173"/>
      <c r="UGP70" s="173"/>
      <c r="UGQ70" s="173"/>
      <c r="UGR70" s="173"/>
      <c r="UGS70" s="173"/>
      <c r="UGT70" s="173"/>
      <c r="UGU70" s="173"/>
      <c r="UGV70" s="173"/>
      <c r="UGW70" s="173"/>
      <c r="UGX70" s="173"/>
      <c r="UGY70" s="173"/>
      <c r="UGZ70" s="173"/>
      <c r="UHA70" s="173"/>
      <c r="UHB70" s="173"/>
      <c r="UHC70" s="173"/>
      <c r="UHD70" s="173"/>
      <c r="UHE70" s="173"/>
      <c r="UHF70" s="173"/>
      <c r="UHG70" s="173"/>
      <c r="UHH70" s="173"/>
      <c r="UHI70" s="173"/>
      <c r="UHJ70" s="173"/>
      <c r="UHK70" s="173"/>
      <c r="UHL70" s="173"/>
      <c r="UHM70" s="173"/>
      <c r="UHN70" s="173"/>
      <c r="UHO70" s="173"/>
      <c r="UHP70" s="173"/>
      <c r="UHQ70" s="173"/>
      <c r="UHR70" s="173"/>
      <c r="UHS70" s="173"/>
      <c r="UHT70" s="173"/>
      <c r="UHU70" s="173"/>
      <c r="UHV70" s="173"/>
      <c r="UHW70" s="173"/>
      <c r="UHX70" s="173"/>
      <c r="UHY70" s="173"/>
      <c r="UHZ70" s="173"/>
      <c r="UIA70" s="173"/>
      <c r="UIB70" s="173"/>
      <c r="UIC70" s="173"/>
      <c r="UID70" s="173"/>
      <c r="UIE70" s="173"/>
      <c r="UIF70" s="173"/>
      <c r="UIG70" s="173"/>
      <c r="UIH70" s="173"/>
      <c r="UII70" s="173"/>
      <c r="UIJ70" s="173"/>
      <c r="UIK70" s="173"/>
      <c r="UIL70" s="173"/>
      <c r="UIM70" s="173"/>
      <c r="UIN70" s="173"/>
      <c r="UIO70" s="173"/>
      <c r="UIP70" s="173"/>
      <c r="UIQ70" s="173"/>
      <c r="UIR70" s="173"/>
      <c r="UIS70" s="173"/>
      <c r="UIT70" s="173"/>
      <c r="UIU70" s="173"/>
      <c r="UIV70" s="173"/>
      <c r="UIW70" s="173"/>
      <c r="UIX70" s="173"/>
      <c r="UIY70" s="173"/>
      <c r="UIZ70" s="173"/>
      <c r="UJA70" s="173"/>
      <c r="UJB70" s="173"/>
      <c r="UJC70" s="173"/>
      <c r="UJD70" s="173"/>
      <c r="UJE70" s="173"/>
      <c r="UJF70" s="173"/>
      <c r="UJG70" s="173"/>
      <c r="UJH70" s="173"/>
      <c r="UJI70" s="173"/>
      <c r="UJJ70" s="173"/>
      <c r="UJK70" s="173"/>
      <c r="UJL70" s="173"/>
      <c r="UJM70" s="173"/>
      <c r="UJN70" s="173"/>
      <c r="UJO70" s="173"/>
      <c r="UJP70" s="173"/>
      <c r="UJQ70" s="173"/>
      <c r="UJR70" s="173"/>
      <c r="UJS70" s="173"/>
      <c r="UJT70" s="173"/>
      <c r="UJU70" s="173"/>
      <c r="UJV70" s="173"/>
      <c r="UJW70" s="173"/>
      <c r="UJX70" s="173"/>
      <c r="UJY70" s="173"/>
      <c r="UJZ70" s="173"/>
      <c r="UKA70" s="173"/>
      <c r="UKB70" s="173"/>
      <c r="UKC70" s="173"/>
      <c r="UKD70" s="173"/>
      <c r="UKE70" s="173"/>
      <c r="UKF70" s="173"/>
      <c r="UKG70" s="173"/>
      <c r="UKH70" s="173"/>
      <c r="UKI70" s="173"/>
      <c r="UKJ70" s="173"/>
      <c r="UKK70" s="173"/>
      <c r="UKL70" s="173"/>
      <c r="UKM70" s="173"/>
      <c r="UKN70" s="173"/>
      <c r="UKO70" s="173"/>
      <c r="UKP70" s="173"/>
      <c r="UKQ70" s="173"/>
      <c r="UKR70" s="173"/>
      <c r="UKS70" s="173"/>
      <c r="UKT70" s="173"/>
      <c r="UKU70" s="173"/>
      <c r="UKV70" s="173"/>
      <c r="UKW70" s="173"/>
      <c r="UKX70" s="173"/>
      <c r="UKY70" s="173"/>
      <c r="UKZ70" s="173"/>
      <c r="ULA70" s="173"/>
      <c r="ULB70" s="173"/>
      <c r="ULC70" s="173"/>
      <c r="ULD70" s="173"/>
      <c r="ULE70" s="173"/>
      <c r="ULF70" s="173"/>
      <c r="ULG70" s="173"/>
      <c r="ULH70" s="173"/>
      <c r="ULI70" s="173"/>
      <c r="ULJ70" s="173"/>
      <c r="ULK70" s="173"/>
      <c r="ULL70" s="173"/>
      <c r="ULM70" s="173"/>
      <c r="ULN70" s="173"/>
      <c r="ULO70" s="173"/>
      <c r="ULP70" s="173"/>
      <c r="ULQ70" s="173"/>
      <c r="ULR70" s="173"/>
      <c r="ULS70" s="173"/>
      <c r="ULT70" s="173"/>
      <c r="ULU70" s="173"/>
      <c r="ULV70" s="173"/>
      <c r="ULW70" s="173"/>
      <c r="ULX70" s="173"/>
      <c r="ULY70" s="173"/>
      <c r="ULZ70" s="173"/>
      <c r="UMA70" s="173"/>
      <c r="UMB70" s="173"/>
      <c r="UMC70" s="173"/>
      <c r="UMD70" s="173"/>
      <c r="UME70" s="173"/>
      <c r="UMF70" s="173"/>
      <c r="UMG70" s="173"/>
      <c r="UMH70" s="173"/>
      <c r="UMI70" s="173"/>
      <c r="UMJ70" s="173"/>
      <c r="UMK70" s="173"/>
      <c r="UML70" s="173"/>
      <c r="UMM70" s="173"/>
      <c r="UMN70" s="173"/>
      <c r="UMO70" s="173"/>
      <c r="UMP70" s="173"/>
      <c r="UMQ70" s="173"/>
      <c r="UMR70" s="173"/>
      <c r="UMS70" s="173"/>
      <c r="UMT70" s="173"/>
      <c r="UMU70" s="173"/>
      <c r="UMV70" s="173"/>
      <c r="UMW70" s="173"/>
      <c r="UMX70" s="173"/>
      <c r="UMY70" s="173"/>
      <c r="UMZ70" s="173"/>
      <c r="UNA70" s="173"/>
      <c r="UNB70" s="173"/>
      <c r="UNC70" s="173"/>
      <c r="UND70" s="173"/>
      <c r="UNE70" s="173"/>
      <c r="UNF70" s="173"/>
      <c r="UNG70" s="173"/>
      <c r="UNH70" s="173"/>
      <c r="UNI70" s="173"/>
      <c r="UNJ70" s="173"/>
      <c r="UNK70" s="173"/>
      <c r="UNL70" s="173"/>
      <c r="UNM70" s="173"/>
      <c r="UNN70" s="173"/>
      <c r="UNO70" s="173"/>
      <c r="UNP70" s="173"/>
      <c r="UNQ70" s="173"/>
      <c r="UNR70" s="173"/>
      <c r="UNS70" s="173"/>
      <c r="UNT70" s="173"/>
      <c r="UNU70" s="173"/>
      <c r="UNV70" s="173"/>
      <c r="UNW70" s="173"/>
      <c r="UNX70" s="173"/>
      <c r="UNY70" s="173"/>
      <c r="UNZ70" s="173"/>
      <c r="UOA70" s="173"/>
      <c r="UOB70" s="173"/>
      <c r="UOC70" s="173"/>
      <c r="UOD70" s="173"/>
      <c r="UOE70" s="173"/>
      <c r="UOF70" s="173"/>
      <c r="UOG70" s="173"/>
      <c r="UOH70" s="173"/>
      <c r="UOI70" s="173"/>
      <c r="UOJ70" s="173"/>
      <c r="UOK70" s="173"/>
      <c r="UOL70" s="173"/>
      <c r="UOM70" s="173"/>
      <c r="UON70" s="173"/>
      <c r="UOO70" s="173"/>
      <c r="UOP70" s="173"/>
      <c r="UOQ70" s="173"/>
      <c r="UOR70" s="173"/>
      <c r="UOS70" s="173"/>
      <c r="UOT70" s="173"/>
      <c r="UOU70" s="173"/>
      <c r="UOV70" s="173"/>
      <c r="UOW70" s="173"/>
      <c r="UOX70" s="173"/>
      <c r="UOY70" s="173"/>
      <c r="UOZ70" s="173"/>
      <c r="UPA70" s="173"/>
      <c r="UPB70" s="173"/>
      <c r="UPC70" s="173"/>
      <c r="UPD70" s="173"/>
      <c r="UPE70" s="173"/>
      <c r="UPF70" s="173"/>
      <c r="UPG70" s="173"/>
      <c r="UPH70" s="173"/>
      <c r="UPI70" s="173"/>
      <c r="UPJ70" s="173"/>
      <c r="UPK70" s="173"/>
      <c r="UPL70" s="173"/>
      <c r="UPM70" s="173"/>
      <c r="UPN70" s="173"/>
      <c r="UPO70" s="173"/>
      <c r="UPP70" s="173"/>
      <c r="UPQ70" s="173"/>
      <c r="UPR70" s="173"/>
      <c r="UPS70" s="173"/>
      <c r="UPT70" s="173"/>
      <c r="UPU70" s="173"/>
      <c r="UPV70" s="173"/>
      <c r="UPW70" s="173"/>
      <c r="UPX70" s="173"/>
      <c r="UPY70" s="173"/>
      <c r="UPZ70" s="173"/>
      <c r="UQA70" s="173"/>
      <c r="UQB70" s="173"/>
      <c r="UQC70" s="173"/>
      <c r="UQD70" s="173"/>
      <c r="UQE70" s="173"/>
      <c r="UQF70" s="173"/>
      <c r="UQG70" s="173"/>
      <c r="UQH70" s="173"/>
      <c r="UQI70" s="173"/>
      <c r="UQJ70" s="173"/>
      <c r="UQK70" s="173"/>
      <c r="UQL70" s="173"/>
      <c r="UQM70" s="173"/>
      <c r="UQN70" s="173"/>
      <c r="UQO70" s="173"/>
      <c r="UQP70" s="173"/>
      <c r="UQQ70" s="173"/>
      <c r="UQR70" s="173"/>
      <c r="UQS70" s="173"/>
      <c r="UQT70" s="173"/>
      <c r="UQU70" s="173"/>
      <c r="UQV70" s="173"/>
      <c r="UQW70" s="173"/>
      <c r="UQX70" s="173"/>
      <c r="UQY70" s="173"/>
      <c r="UQZ70" s="173"/>
      <c r="URA70" s="173"/>
      <c r="URB70" s="173"/>
      <c r="URC70" s="173"/>
      <c r="URD70" s="173"/>
      <c r="URE70" s="173"/>
      <c r="URF70" s="173"/>
      <c r="URG70" s="173"/>
      <c r="URH70" s="173"/>
      <c r="URI70" s="173"/>
      <c r="URJ70" s="173"/>
      <c r="URK70" s="173"/>
      <c r="URL70" s="173"/>
      <c r="URM70" s="173"/>
      <c r="URN70" s="173"/>
      <c r="URO70" s="173"/>
      <c r="URP70" s="173"/>
      <c r="URQ70" s="173"/>
      <c r="URR70" s="173"/>
      <c r="URS70" s="173"/>
      <c r="URT70" s="173"/>
      <c r="URU70" s="173"/>
      <c r="URV70" s="173"/>
      <c r="URW70" s="173"/>
      <c r="URX70" s="173"/>
      <c r="URY70" s="173"/>
      <c r="URZ70" s="173"/>
      <c r="USA70" s="173"/>
      <c r="USB70" s="173"/>
      <c r="USC70" s="173"/>
      <c r="USD70" s="173"/>
      <c r="USE70" s="173"/>
      <c r="USF70" s="173"/>
      <c r="USG70" s="173"/>
      <c r="USH70" s="173"/>
      <c r="USI70" s="173"/>
      <c r="USJ70" s="173"/>
      <c r="USK70" s="173"/>
      <c r="USL70" s="173"/>
      <c r="USM70" s="173"/>
      <c r="USN70" s="173"/>
      <c r="USO70" s="173"/>
      <c r="USP70" s="173"/>
      <c r="USQ70" s="173"/>
      <c r="USR70" s="173"/>
      <c r="USS70" s="173"/>
      <c r="UST70" s="173"/>
      <c r="USU70" s="173"/>
      <c r="USV70" s="173"/>
      <c r="USW70" s="173"/>
      <c r="USX70" s="173"/>
      <c r="USY70" s="173"/>
      <c r="USZ70" s="173"/>
      <c r="UTA70" s="173"/>
      <c r="UTB70" s="173"/>
      <c r="UTC70" s="173"/>
      <c r="UTD70" s="173"/>
      <c r="UTE70" s="173"/>
      <c r="UTF70" s="173"/>
      <c r="UTG70" s="173"/>
      <c r="UTH70" s="173"/>
      <c r="UTI70" s="173"/>
      <c r="UTJ70" s="173"/>
      <c r="UTK70" s="173"/>
      <c r="UTL70" s="173"/>
      <c r="UTM70" s="173"/>
      <c r="UTN70" s="173"/>
      <c r="UTO70" s="173"/>
      <c r="UTP70" s="173"/>
      <c r="UTQ70" s="173"/>
      <c r="UTR70" s="173"/>
      <c r="UTS70" s="173"/>
      <c r="UTT70" s="173"/>
      <c r="UTU70" s="173"/>
      <c r="UTV70" s="173"/>
      <c r="UTW70" s="173"/>
      <c r="UTX70" s="173"/>
      <c r="UTY70" s="173"/>
      <c r="UTZ70" s="173"/>
      <c r="UUA70" s="173"/>
      <c r="UUB70" s="173"/>
      <c r="UUC70" s="173"/>
      <c r="UUD70" s="173"/>
      <c r="UUE70" s="173"/>
      <c r="UUF70" s="173"/>
      <c r="UUG70" s="173"/>
      <c r="UUH70" s="173"/>
      <c r="UUI70" s="173"/>
      <c r="UUJ70" s="173"/>
      <c r="UUK70" s="173"/>
      <c r="UUL70" s="173"/>
      <c r="UUM70" s="173"/>
      <c r="UUN70" s="173"/>
      <c r="UUO70" s="173"/>
      <c r="UUP70" s="173"/>
      <c r="UUQ70" s="173"/>
      <c r="UUR70" s="173"/>
      <c r="UUS70" s="173"/>
      <c r="UUT70" s="173"/>
      <c r="UUU70" s="173"/>
      <c r="UUV70" s="173"/>
      <c r="UUW70" s="173"/>
      <c r="UUX70" s="173"/>
      <c r="UUY70" s="173"/>
      <c r="UUZ70" s="173"/>
      <c r="UVA70" s="173"/>
      <c r="UVB70" s="173"/>
      <c r="UVC70" s="173"/>
      <c r="UVD70" s="173"/>
      <c r="UVE70" s="173"/>
      <c r="UVF70" s="173"/>
      <c r="UVG70" s="173"/>
      <c r="UVH70" s="173"/>
      <c r="UVI70" s="173"/>
      <c r="UVJ70" s="173"/>
      <c r="UVK70" s="173"/>
      <c r="UVL70" s="173"/>
      <c r="UVM70" s="173"/>
      <c r="UVN70" s="173"/>
      <c r="UVO70" s="173"/>
      <c r="UVP70" s="173"/>
      <c r="UVQ70" s="173"/>
      <c r="UVR70" s="173"/>
      <c r="UVS70" s="173"/>
      <c r="UVT70" s="173"/>
      <c r="UVU70" s="173"/>
      <c r="UVV70" s="173"/>
      <c r="UVW70" s="173"/>
      <c r="UVX70" s="173"/>
      <c r="UVY70" s="173"/>
      <c r="UVZ70" s="173"/>
      <c r="UWA70" s="173"/>
      <c r="UWB70" s="173"/>
      <c r="UWC70" s="173"/>
      <c r="UWD70" s="173"/>
      <c r="UWE70" s="173"/>
      <c r="UWF70" s="173"/>
      <c r="UWG70" s="173"/>
      <c r="UWH70" s="173"/>
      <c r="UWI70" s="173"/>
      <c r="UWJ70" s="173"/>
      <c r="UWK70" s="173"/>
      <c r="UWL70" s="173"/>
      <c r="UWM70" s="173"/>
      <c r="UWN70" s="173"/>
      <c r="UWO70" s="173"/>
      <c r="UWP70" s="173"/>
      <c r="UWQ70" s="173"/>
      <c r="UWR70" s="173"/>
      <c r="UWS70" s="173"/>
      <c r="UWT70" s="173"/>
      <c r="UWU70" s="173"/>
      <c r="UWV70" s="173"/>
      <c r="UWW70" s="173"/>
      <c r="UWX70" s="173"/>
      <c r="UWY70" s="173"/>
      <c r="UWZ70" s="173"/>
      <c r="UXA70" s="173"/>
      <c r="UXB70" s="173"/>
      <c r="UXC70" s="173"/>
      <c r="UXD70" s="173"/>
      <c r="UXE70" s="173"/>
      <c r="UXF70" s="173"/>
      <c r="UXG70" s="173"/>
      <c r="UXH70" s="173"/>
      <c r="UXI70" s="173"/>
      <c r="UXJ70" s="173"/>
      <c r="UXK70" s="173"/>
      <c r="UXL70" s="173"/>
      <c r="UXM70" s="173"/>
      <c r="UXN70" s="173"/>
      <c r="UXO70" s="173"/>
      <c r="UXP70" s="173"/>
      <c r="UXQ70" s="173"/>
      <c r="UXR70" s="173"/>
      <c r="UXS70" s="173"/>
      <c r="UXT70" s="173"/>
      <c r="UXU70" s="173"/>
      <c r="UXV70" s="173"/>
      <c r="UXW70" s="173"/>
      <c r="UXX70" s="173"/>
      <c r="UXY70" s="173"/>
      <c r="UXZ70" s="173"/>
      <c r="UYA70" s="173"/>
      <c r="UYB70" s="173"/>
      <c r="UYC70" s="173"/>
      <c r="UYD70" s="173"/>
      <c r="UYE70" s="173"/>
      <c r="UYF70" s="173"/>
      <c r="UYG70" s="173"/>
      <c r="UYH70" s="173"/>
      <c r="UYI70" s="173"/>
      <c r="UYJ70" s="173"/>
      <c r="UYK70" s="173"/>
      <c r="UYL70" s="173"/>
      <c r="UYM70" s="173"/>
      <c r="UYN70" s="173"/>
      <c r="UYO70" s="173"/>
      <c r="UYP70" s="173"/>
      <c r="UYQ70" s="173"/>
      <c r="UYR70" s="173"/>
      <c r="UYS70" s="173"/>
      <c r="UYT70" s="173"/>
      <c r="UYU70" s="173"/>
      <c r="UYV70" s="173"/>
      <c r="UYW70" s="173"/>
      <c r="UYX70" s="173"/>
      <c r="UYY70" s="173"/>
      <c r="UYZ70" s="173"/>
      <c r="UZA70" s="173"/>
      <c r="UZB70" s="173"/>
      <c r="UZC70" s="173"/>
      <c r="UZD70" s="173"/>
      <c r="UZE70" s="173"/>
      <c r="UZF70" s="173"/>
      <c r="UZG70" s="173"/>
      <c r="UZH70" s="173"/>
      <c r="UZI70" s="173"/>
      <c r="UZJ70" s="173"/>
      <c r="UZK70" s="173"/>
      <c r="UZL70" s="173"/>
      <c r="UZM70" s="173"/>
      <c r="UZN70" s="173"/>
      <c r="UZO70" s="173"/>
      <c r="UZP70" s="173"/>
      <c r="UZQ70" s="173"/>
      <c r="UZR70" s="173"/>
      <c r="UZS70" s="173"/>
      <c r="UZT70" s="173"/>
      <c r="UZU70" s="173"/>
      <c r="UZV70" s="173"/>
      <c r="UZW70" s="173"/>
      <c r="UZX70" s="173"/>
      <c r="UZY70" s="173"/>
      <c r="UZZ70" s="173"/>
      <c r="VAA70" s="173"/>
      <c r="VAB70" s="173"/>
      <c r="VAC70" s="173"/>
      <c r="VAD70" s="173"/>
      <c r="VAE70" s="173"/>
      <c r="VAF70" s="173"/>
      <c r="VAG70" s="173"/>
      <c r="VAH70" s="173"/>
      <c r="VAI70" s="173"/>
      <c r="VAJ70" s="173"/>
      <c r="VAK70" s="173"/>
      <c r="VAL70" s="173"/>
      <c r="VAM70" s="173"/>
      <c r="VAN70" s="173"/>
      <c r="VAO70" s="173"/>
      <c r="VAP70" s="173"/>
      <c r="VAQ70" s="173"/>
      <c r="VAR70" s="173"/>
      <c r="VAS70" s="173"/>
      <c r="VAT70" s="173"/>
      <c r="VAU70" s="173"/>
      <c r="VAV70" s="173"/>
      <c r="VAW70" s="173"/>
      <c r="VAX70" s="173"/>
      <c r="VAY70" s="173"/>
      <c r="VAZ70" s="173"/>
      <c r="VBA70" s="173"/>
      <c r="VBB70" s="173"/>
      <c r="VBC70" s="173"/>
      <c r="VBD70" s="173"/>
      <c r="VBE70" s="173"/>
      <c r="VBF70" s="173"/>
      <c r="VBG70" s="173"/>
      <c r="VBH70" s="173"/>
      <c r="VBI70" s="173"/>
      <c r="VBJ70" s="173"/>
      <c r="VBK70" s="173"/>
      <c r="VBL70" s="173"/>
      <c r="VBM70" s="173"/>
      <c r="VBN70" s="173"/>
      <c r="VBO70" s="173"/>
      <c r="VBP70" s="173"/>
      <c r="VBQ70" s="173"/>
      <c r="VBR70" s="173"/>
      <c r="VBS70" s="173"/>
      <c r="VBT70" s="173"/>
      <c r="VBU70" s="173"/>
      <c r="VBV70" s="173"/>
      <c r="VBW70" s="173"/>
      <c r="VBX70" s="173"/>
      <c r="VBY70" s="173"/>
      <c r="VBZ70" s="173"/>
      <c r="VCA70" s="173"/>
      <c r="VCB70" s="173"/>
      <c r="VCC70" s="173"/>
      <c r="VCD70" s="173"/>
      <c r="VCE70" s="173"/>
      <c r="VCF70" s="173"/>
      <c r="VCG70" s="173"/>
      <c r="VCH70" s="173"/>
      <c r="VCI70" s="173"/>
      <c r="VCJ70" s="173"/>
      <c r="VCK70" s="173"/>
      <c r="VCL70" s="173"/>
      <c r="VCM70" s="173"/>
      <c r="VCN70" s="173"/>
      <c r="VCO70" s="173"/>
      <c r="VCP70" s="173"/>
      <c r="VCQ70" s="173"/>
      <c r="VCR70" s="173"/>
      <c r="VCS70" s="173"/>
      <c r="VCT70" s="173"/>
      <c r="VCU70" s="173"/>
      <c r="VCV70" s="173"/>
      <c r="VCW70" s="173"/>
      <c r="VCX70" s="173"/>
      <c r="VCY70" s="173"/>
      <c r="VCZ70" s="173"/>
      <c r="VDA70" s="173"/>
      <c r="VDB70" s="173"/>
      <c r="VDC70" s="173"/>
      <c r="VDD70" s="173"/>
      <c r="VDE70" s="173"/>
      <c r="VDF70" s="173"/>
      <c r="VDG70" s="173"/>
      <c r="VDH70" s="173"/>
      <c r="VDI70" s="173"/>
      <c r="VDJ70" s="173"/>
      <c r="VDK70" s="173"/>
      <c r="VDL70" s="173"/>
      <c r="VDM70" s="173"/>
      <c r="VDN70" s="173"/>
      <c r="VDO70" s="173"/>
      <c r="VDP70" s="173"/>
      <c r="VDQ70" s="173"/>
      <c r="VDR70" s="173"/>
      <c r="VDS70" s="173"/>
      <c r="VDT70" s="173"/>
      <c r="VDU70" s="173"/>
      <c r="VDV70" s="173"/>
      <c r="VDW70" s="173"/>
      <c r="VDX70" s="173"/>
      <c r="VDY70" s="173"/>
      <c r="VDZ70" s="173"/>
      <c r="VEA70" s="173"/>
      <c r="VEB70" s="173"/>
      <c r="VEC70" s="173"/>
      <c r="VED70" s="173"/>
      <c r="VEE70" s="173"/>
      <c r="VEF70" s="173"/>
      <c r="VEG70" s="173"/>
      <c r="VEH70" s="173"/>
      <c r="VEI70" s="173"/>
      <c r="VEJ70" s="173"/>
      <c r="VEK70" s="173"/>
      <c r="VEL70" s="173"/>
      <c r="VEM70" s="173"/>
      <c r="VEN70" s="173"/>
      <c r="VEO70" s="173"/>
      <c r="VEP70" s="173"/>
      <c r="VEQ70" s="173"/>
      <c r="VER70" s="173"/>
      <c r="VES70" s="173"/>
      <c r="VET70" s="173"/>
      <c r="VEU70" s="173"/>
      <c r="VEV70" s="173"/>
      <c r="VEW70" s="173"/>
      <c r="VEX70" s="173"/>
      <c r="VEY70" s="173"/>
      <c r="VEZ70" s="173"/>
      <c r="VFA70" s="173"/>
      <c r="VFB70" s="173"/>
      <c r="VFC70" s="173"/>
      <c r="VFD70" s="173"/>
      <c r="VFE70" s="173"/>
      <c r="VFF70" s="173"/>
      <c r="VFG70" s="173"/>
      <c r="VFH70" s="173"/>
      <c r="VFI70" s="173"/>
      <c r="VFJ70" s="173"/>
      <c r="VFK70" s="173"/>
      <c r="VFL70" s="173"/>
      <c r="VFM70" s="173"/>
      <c r="VFN70" s="173"/>
      <c r="VFO70" s="173"/>
      <c r="VFP70" s="173"/>
      <c r="VFQ70" s="173"/>
      <c r="VFR70" s="173"/>
      <c r="VFS70" s="173"/>
      <c r="VFT70" s="173"/>
      <c r="VFU70" s="173"/>
      <c r="VFV70" s="173"/>
      <c r="VFW70" s="173"/>
      <c r="VFX70" s="173"/>
      <c r="VFY70" s="173"/>
      <c r="VFZ70" s="173"/>
      <c r="VGA70" s="173"/>
      <c r="VGB70" s="173"/>
      <c r="VGC70" s="173"/>
      <c r="VGD70" s="173"/>
      <c r="VGE70" s="173"/>
      <c r="VGF70" s="173"/>
      <c r="VGG70" s="173"/>
      <c r="VGH70" s="173"/>
      <c r="VGI70" s="173"/>
      <c r="VGJ70" s="173"/>
      <c r="VGK70" s="173"/>
      <c r="VGL70" s="173"/>
      <c r="VGM70" s="173"/>
      <c r="VGN70" s="173"/>
      <c r="VGO70" s="173"/>
      <c r="VGP70" s="173"/>
      <c r="VGQ70" s="173"/>
      <c r="VGR70" s="173"/>
      <c r="VGS70" s="173"/>
      <c r="VGT70" s="173"/>
      <c r="VGU70" s="173"/>
      <c r="VGV70" s="173"/>
      <c r="VGW70" s="173"/>
      <c r="VGX70" s="173"/>
      <c r="VGY70" s="173"/>
      <c r="VGZ70" s="173"/>
      <c r="VHA70" s="173"/>
      <c r="VHB70" s="173"/>
      <c r="VHC70" s="173"/>
      <c r="VHD70" s="173"/>
      <c r="VHE70" s="173"/>
      <c r="VHF70" s="173"/>
      <c r="VHG70" s="173"/>
      <c r="VHH70" s="173"/>
      <c r="VHI70" s="173"/>
      <c r="VHJ70" s="173"/>
      <c r="VHK70" s="173"/>
      <c r="VHL70" s="173"/>
      <c r="VHM70" s="173"/>
      <c r="VHN70" s="173"/>
      <c r="VHO70" s="173"/>
      <c r="VHP70" s="173"/>
      <c r="VHQ70" s="173"/>
      <c r="VHR70" s="173"/>
      <c r="VHS70" s="173"/>
      <c r="VHT70" s="173"/>
      <c r="VHU70" s="173"/>
      <c r="VHV70" s="173"/>
      <c r="VHW70" s="173"/>
      <c r="VHX70" s="173"/>
      <c r="VHY70" s="173"/>
      <c r="VHZ70" s="173"/>
      <c r="VIA70" s="173"/>
      <c r="VIB70" s="173"/>
      <c r="VIC70" s="173"/>
      <c r="VID70" s="173"/>
      <c r="VIE70" s="173"/>
      <c r="VIF70" s="173"/>
      <c r="VIG70" s="173"/>
      <c r="VIH70" s="173"/>
      <c r="VII70" s="173"/>
      <c r="VIJ70" s="173"/>
      <c r="VIK70" s="173"/>
      <c r="VIL70" s="173"/>
      <c r="VIM70" s="173"/>
      <c r="VIN70" s="173"/>
      <c r="VIO70" s="173"/>
      <c r="VIP70" s="173"/>
      <c r="VIQ70" s="173"/>
      <c r="VIR70" s="173"/>
      <c r="VIS70" s="173"/>
      <c r="VIT70" s="173"/>
      <c r="VIU70" s="173"/>
      <c r="VIV70" s="173"/>
      <c r="VIW70" s="173"/>
      <c r="VIX70" s="173"/>
      <c r="VIY70" s="173"/>
      <c r="VIZ70" s="173"/>
      <c r="VJA70" s="173"/>
      <c r="VJB70" s="173"/>
      <c r="VJC70" s="173"/>
      <c r="VJD70" s="173"/>
      <c r="VJE70" s="173"/>
      <c r="VJF70" s="173"/>
      <c r="VJG70" s="173"/>
      <c r="VJH70" s="173"/>
      <c r="VJI70" s="173"/>
      <c r="VJJ70" s="173"/>
      <c r="VJK70" s="173"/>
      <c r="VJL70" s="173"/>
      <c r="VJM70" s="173"/>
      <c r="VJN70" s="173"/>
      <c r="VJO70" s="173"/>
      <c r="VJP70" s="173"/>
      <c r="VJQ70" s="173"/>
      <c r="VJR70" s="173"/>
      <c r="VJS70" s="173"/>
      <c r="VJT70" s="173"/>
      <c r="VJU70" s="173"/>
      <c r="VJV70" s="173"/>
      <c r="VJW70" s="173"/>
      <c r="VJX70" s="173"/>
      <c r="VJY70" s="173"/>
      <c r="VJZ70" s="173"/>
      <c r="VKA70" s="173"/>
      <c r="VKB70" s="173"/>
      <c r="VKC70" s="173"/>
      <c r="VKD70" s="173"/>
      <c r="VKE70" s="173"/>
      <c r="VKF70" s="173"/>
      <c r="VKG70" s="173"/>
      <c r="VKH70" s="173"/>
      <c r="VKI70" s="173"/>
      <c r="VKJ70" s="173"/>
      <c r="VKK70" s="173"/>
      <c r="VKL70" s="173"/>
      <c r="VKM70" s="173"/>
      <c r="VKN70" s="173"/>
      <c r="VKO70" s="173"/>
      <c r="VKP70" s="173"/>
      <c r="VKQ70" s="173"/>
      <c r="VKR70" s="173"/>
      <c r="VKS70" s="173"/>
      <c r="VKT70" s="173"/>
      <c r="VKU70" s="173"/>
      <c r="VKV70" s="173"/>
      <c r="VKW70" s="173"/>
      <c r="VKX70" s="173"/>
      <c r="VKY70" s="173"/>
      <c r="VKZ70" s="173"/>
      <c r="VLA70" s="173"/>
      <c r="VLB70" s="173"/>
      <c r="VLC70" s="173"/>
      <c r="VLD70" s="173"/>
      <c r="VLE70" s="173"/>
      <c r="VLF70" s="173"/>
      <c r="VLG70" s="173"/>
      <c r="VLH70" s="173"/>
      <c r="VLI70" s="173"/>
      <c r="VLJ70" s="173"/>
      <c r="VLK70" s="173"/>
      <c r="VLL70" s="173"/>
      <c r="VLM70" s="173"/>
      <c r="VLN70" s="173"/>
      <c r="VLO70" s="173"/>
      <c r="VLP70" s="173"/>
      <c r="VLQ70" s="173"/>
      <c r="VLR70" s="173"/>
      <c r="VLS70" s="173"/>
      <c r="VLT70" s="173"/>
      <c r="VLU70" s="173"/>
      <c r="VLV70" s="173"/>
      <c r="VLW70" s="173"/>
      <c r="VLX70" s="173"/>
      <c r="VLY70" s="173"/>
      <c r="VLZ70" s="173"/>
      <c r="VMA70" s="173"/>
      <c r="VMB70" s="173"/>
      <c r="VMC70" s="173"/>
      <c r="VMD70" s="173"/>
      <c r="VME70" s="173"/>
      <c r="VMF70" s="173"/>
      <c r="VMG70" s="173"/>
      <c r="VMH70" s="173"/>
      <c r="VMI70" s="173"/>
      <c r="VMJ70" s="173"/>
      <c r="VMK70" s="173"/>
      <c r="VML70" s="173"/>
      <c r="VMM70" s="173"/>
      <c r="VMN70" s="173"/>
      <c r="VMO70" s="173"/>
      <c r="VMP70" s="173"/>
      <c r="VMQ70" s="173"/>
      <c r="VMR70" s="173"/>
      <c r="VMS70" s="173"/>
      <c r="VMT70" s="173"/>
      <c r="VMU70" s="173"/>
      <c r="VMV70" s="173"/>
      <c r="VMW70" s="173"/>
      <c r="VMX70" s="173"/>
      <c r="VMY70" s="173"/>
      <c r="VMZ70" s="173"/>
      <c r="VNA70" s="173"/>
      <c r="VNB70" s="173"/>
      <c r="VNC70" s="173"/>
      <c r="VND70" s="173"/>
      <c r="VNE70" s="173"/>
      <c r="VNF70" s="173"/>
      <c r="VNG70" s="173"/>
      <c r="VNH70" s="173"/>
      <c r="VNI70" s="173"/>
      <c r="VNJ70" s="173"/>
      <c r="VNK70" s="173"/>
      <c r="VNL70" s="173"/>
      <c r="VNM70" s="173"/>
      <c r="VNN70" s="173"/>
      <c r="VNO70" s="173"/>
      <c r="VNP70" s="173"/>
      <c r="VNQ70" s="173"/>
      <c r="VNR70" s="173"/>
      <c r="VNS70" s="173"/>
      <c r="VNT70" s="173"/>
      <c r="VNU70" s="173"/>
      <c r="VNV70" s="173"/>
      <c r="VNW70" s="173"/>
      <c r="VNX70" s="173"/>
      <c r="VNY70" s="173"/>
      <c r="VNZ70" s="173"/>
      <c r="VOA70" s="173"/>
      <c r="VOB70" s="173"/>
      <c r="VOC70" s="173"/>
      <c r="VOD70" s="173"/>
      <c r="VOE70" s="173"/>
      <c r="VOF70" s="173"/>
      <c r="VOG70" s="173"/>
      <c r="VOH70" s="173"/>
      <c r="VOI70" s="173"/>
      <c r="VOJ70" s="173"/>
      <c r="VOK70" s="173"/>
      <c r="VOL70" s="173"/>
      <c r="VOM70" s="173"/>
      <c r="VON70" s="173"/>
      <c r="VOO70" s="173"/>
      <c r="VOP70" s="173"/>
      <c r="VOQ70" s="173"/>
      <c r="VOR70" s="173"/>
      <c r="VOS70" s="173"/>
      <c r="VOT70" s="173"/>
      <c r="VOU70" s="173"/>
      <c r="VOV70" s="173"/>
      <c r="VOW70" s="173"/>
      <c r="VOX70" s="173"/>
      <c r="VOY70" s="173"/>
      <c r="VOZ70" s="173"/>
      <c r="VPA70" s="173"/>
      <c r="VPB70" s="173"/>
      <c r="VPC70" s="173"/>
      <c r="VPD70" s="173"/>
      <c r="VPE70" s="173"/>
      <c r="VPF70" s="173"/>
      <c r="VPG70" s="173"/>
      <c r="VPH70" s="173"/>
      <c r="VPI70" s="173"/>
      <c r="VPJ70" s="173"/>
      <c r="VPK70" s="173"/>
      <c r="VPL70" s="173"/>
      <c r="VPM70" s="173"/>
      <c r="VPN70" s="173"/>
      <c r="VPO70" s="173"/>
      <c r="VPP70" s="173"/>
      <c r="VPQ70" s="173"/>
      <c r="VPR70" s="173"/>
      <c r="VPS70" s="173"/>
      <c r="VPT70" s="173"/>
      <c r="VPU70" s="173"/>
      <c r="VPV70" s="173"/>
      <c r="VPW70" s="173"/>
      <c r="VPX70" s="173"/>
      <c r="VPY70" s="173"/>
      <c r="VPZ70" s="173"/>
      <c r="VQA70" s="173"/>
      <c r="VQB70" s="173"/>
      <c r="VQC70" s="173"/>
      <c r="VQD70" s="173"/>
      <c r="VQE70" s="173"/>
      <c r="VQF70" s="173"/>
      <c r="VQG70" s="173"/>
      <c r="VQH70" s="173"/>
      <c r="VQI70" s="173"/>
      <c r="VQJ70" s="173"/>
      <c r="VQK70" s="173"/>
      <c r="VQL70" s="173"/>
      <c r="VQM70" s="173"/>
      <c r="VQN70" s="173"/>
      <c r="VQO70" s="173"/>
      <c r="VQP70" s="173"/>
      <c r="VQQ70" s="173"/>
      <c r="VQR70" s="173"/>
      <c r="VQS70" s="173"/>
      <c r="VQT70" s="173"/>
      <c r="VQU70" s="173"/>
      <c r="VQV70" s="173"/>
      <c r="VQW70" s="173"/>
      <c r="VQX70" s="173"/>
      <c r="VQY70" s="173"/>
      <c r="VQZ70" s="173"/>
      <c r="VRA70" s="173"/>
      <c r="VRB70" s="173"/>
      <c r="VRC70" s="173"/>
      <c r="VRD70" s="173"/>
      <c r="VRE70" s="173"/>
      <c r="VRF70" s="173"/>
      <c r="VRG70" s="173"/>
      <c r="VRH70" s="173"/>
      <c r="VRI70" s="173"/>
      <c r="VRJ70" s="173"/>
      <c r="VRK70" s="173"/>
      <c r="VRL70" s="173"/>
      <c r="VRM70" s="173"/>
      <c r="VRN70" s="173"/>
      <c r="VRO70" s="173"/>
      <c r="VRP70" s="173"/>
      <c r="VRQ70" s="173"/>
      <c r="VRR70" s="173"/>
      <c r="VRS70" s="173"/>
      <c r="VRT70" s="173"/>
      <c r="VRU70" s="173"/>
      <c r="VRV70" s="173"/>
      <c r="VRW70" s="173"/>
      <c r="VRX70" s="173"/>
      <c r="VRY70" s="173"/>
      <c r="VRZ70" s="173"/>
      <c r="VSA70" s="173"/>
      <c r="VSB70" s="173"/>
      <c r="VSC70" s="173"/>
      <c r="VSD70" s="173"/>
      <c r="VSE70" s="173"/>
      <c r="VSF70" s="173"/>
      <c r="VSG70" s="173"/>
      <c r="VSH70" s="173"/>
      <c r="VSI70" s="173"/>
      <c r="VSJ70" s="173"/>
      <c r="VSK70" s="173"/>
      <c r="VSL70" s="173"/>
      <c r="VSM70" s="173"/>
      <c r="VSN70" s="173"/>
      <c r="VSO70" s="173"/>
      <c r="VSP70" s="173"/>
      <c r="VSQ70" s="173"/>
      <c r="VSR70" s="173"/>
      <c r="VSS70" s="173"/>
      <c r="VST70" s="173"/>
      <c r="VSU70" s="173"/>
      <c r="VSV70" s="173"/>
      <c r="VSW70" s="173"/>
      <c r="VSX70" s="173"/>
      <c r="VSY70" s="173"/>
      <c r="VSZ70" s="173"/>
      <c r="VTA70" s="173"/>
      <c r="VTB70" s="173"/>
      <c r="VTC70" s="173"/>
      <c r="VTD70" s="173"/>
      <c r="VTE70" s="173"/>
      <c r="VTF70" s="173"/>
      <c r="VTG70" s="173"/>
      <c r="VTH70" s="173"/>
      <c r="VTI70" s="173"/>
      <c r="VTJ70" s="173"/>
      <c r="VTK70" s="173"/>
      <c r="VTL70" s="173"/>
      <c r="VTM70" s="173"/>
      <c r="VTN70" s="173"/>
      <c r="VTO70" s="173"/>
      <c r="VTP70" s="173"/>
      <c r="VTQ70" s="173"/>
      <c r="VTR70" s="173"/>
      <c r="VTS70" s="173"/>
      <c r="VTT70" s="173"/>
      <c r="VTU70" s="173"/>
      <c r="VTV70" s="173"/>
      <c r="VTW70" s="173"/>
      <c r="VTX70" s="173"/>
      <c r="VTY70" s="173"/>
      <c r="VTZ70" s="173"/>
      <c r="VUA70" s="173"/>
      <c r="VUB70" s="173"/>
      <c r="VUC70" s="173"/>
      <c r="VUD70" s="173"/>
      <c r="VUE70" s="173"/>
      <c r="VUF70" s="173"/>
      <c r="VUG70" s="173"/>
      <c r="VUH70" s="173"/>
      <c r="VUI70" s="173"/>
      <c r="VUJ70" s="173"/>
      <c r="VUK70" s="173"/>
      <c r="VUL70" s="173"/>
      <c r="VUM70" s="173"/>
      <c r="VUN70" s="173"/>
      <c r="VUO70" s="173"/>
      <c r="VUP70" s="173"/>
      <c r="VUQ70" s="173"/>
      <c r="VUR70" s="173"/>
      <c r="VUS70" s="173"/>
      <c r="VUT70" s="173"/>
      <c r="VUU70" s="173"/>
      <c r="VUV70" s="173"/>
      <c r="VUW70" s="173"/>
      <c r="VUX70" s="173"/>
      <c r="VUY70" s="173"/>
      <c r="VUZ70" s="173"/>
      <c r="VVA70" s="173"/>
      <c r="VVB70" s="173"/>
      <c r="VVC70" s="173"/>
      <c r="VVD70" s="173"/>
      <c r="VVE70" s="173"/>
      <c r="VVF70" s="173"/>
      <c r="VVG70" s="173"/>
      <c r="VVH70" s="173"/>
      <c r="VVI70" s="173"/>
      <c r="VVJ70" s="173"/>
      <c r="VVK70" s="173"/>
      <c r="VVL70" s="173"/>
      <c r="VVM70" s="173"/>
      <c r="VVN70" s="173"/>
      <c r="VVO70" s="173"/>
      <c r="VVP70" s="173"/>
      <c r="VVQ70" s="173"/>
      <c r="VVR70" s="173"/>
      <c r="VVS70" s="173"/>
      <c r="VVT70" s="173"/>
      <c r="VVU70" s="173"/>
      <c r="VVV70" s="173"/>
      <c r="VVW70" s="173"/>
      <c r="VVX70" s="173"/>
      <c r="VVY70" s="173"/>
      <c r="VVZ70" s="173"/>
      <c r="VWA70" s="173"/>
      <c r="VWB70" s="173"/>
      <c r="VWC70" s="173"/>
      <c r="VWD70" s="173"/>
      <c r="VWE70" s="173"/>
      <c r="VWF70" s="173"/>
      <c r="VWG70" s="173"/>
      <c r="VWH70" s="173"/>
      <c r="VWI70" s="173"/>
      <c r="VWJ70" s="173"/>
      <c r="VWK70" s="173"/>
      <c r="VWL70" s="173"/>
      <c r="VWM70" s="173"/>
      <c r="VWN70" s="173"/>
      <c r="VWO70" s="173"/>
      <c r="VWP70" s="173"/>
      <c r="VWQ70" s="173"/>
      <c r="VWR70" s="173"/>
      <c r="VWS70" s="173"/>
      <c r="VWT70" s="173"/>
      <c r="VWU70" s="173"/>
      <c r="VWV70" s="173"/>
      <c r="VWW70" s="173"/>
      <c r="VWX70" s="173"/>
      <c r="VWY70" s="173"/>
      <c r="VWZ70" s="173"/>
      <c r="VXA70" s="173"/>
      <c r="VXB70" s="173"/>
      <c r="VXC70" s="173"/>
      <c r="VXD70" s="173"/>
      <c r="VXE70" s="173"/>
      <c r="VXF70" s="173"/>
      <c r="VXG70" s="173"/>
      <c r="VXH70" s="173"/>
      <c r="VXI70" s="173"/>
      <c r="VXJ70" s="173"/>
      <c r="VXK70" s="173"/>
      <c r="VXL70" s="173"/>
      <c r="VXM70" s="173"/>
      <c r="VXN70" s="173"/>
      <c r="VXO70" s="173"/>
      <c r="VXP70" s="173"/>
      <c r="VXQ70" s="173"/>
      <c r="VXR70" s="173"/>
      <c r="VXS70" s="173"/>
      <c r="VXT70" s="173"/>
      <c r="VXU70" s="173"/>
      <c r="VXV70" s="173"/>
      <c r="VXW70" s="173"/>
      <c r="VXX70" s="173"/>
      <c r="VXY70" s="173"/>
      <c r="VXZ70" s="173"/>
      <c r="VYA70" s="173"/>
      <c r="VYB70" s="173"/>
      <c r="VYC70" s="173"/>
      <c r="VYD70" s="173"/>
      <c r="VYE70" s="173"/>
      <c r="VYF70" s="173"/>
      <c r="VYG70" s="173"/>
      <c r="VYH70" s="173"/>
      <c r="VYI70" s="173"/>
      <c r="VYJ70" s="173"/>
      <c r="VYK70" s="173"/>
      <c r="VYL70" s="173"/>
      <c r="VYM70" s="173"/>
      <c r="VYN70" s="173"/>
      <c r="VYO70" s="173"/>
      <c r="VYP70" s="173"/>
      <c r="VYQ70" s="173"/>
      <c r="VYR70" s="173"/>
      <c r="VYS70" s="173"/>
      <c r="VYT70" s="173"/>
      <c r="VYU70" s="173"/>
      <c r="VYV70" s="173"/>
      <c r="VYW70" s="173"/>
      <c r="VYX70" s="173"/>
      <c r="VYY70" s="173"/>
      <c r="VYZ70" s="173"/>
      <c r="VZA70" s="173"/>
      <c r="VZB70" s="173"/>
      <c r="VZC70" s="173"/>
      <c r="VZD70" s="173"/>
      <c r="VZE70" s="173"/>
      <c r="VZF70" s="173"/>
      <c r="VZG70" s="173"/>
      <c r="VZH70" s="173"/>
      <c r="VZI70" s="173"/>
      <c r="VZJ70" s="173"/>
      <c r="VZK70" s="173"/>
      <c r="VZL70" s="173"/>
      <c r="VZM70" s="173"/>
      <c r="VZN70" s="173"/>
      <c r="VZO70" s="173"/>
      <c r="VZP70" s="173"/>
      <c r="VZQ70" s="173"/>
      <c r="VZR70" s="173"/>
      <c r="VZS70" s="173"/>
      <c r="VZT70" s="173"/>
      <c r="VZU70" s="173"/>
      <c r="VZV70" s="173"/>
      <c r="VZW70" s="173"/>
      <c r="VZX70" s="173"/>
      <c r="VZY70" s="173"/>
      <c r="VZZ70" s="173"/>
      <c r="WAA70" s="173"/>
      <c r="WAB70" s="173"/>
      <c r="WAC70" s="173"/>
      <c r="WAD70" s="173"/>
      <c r="WAE70" s="173"/>
      <c r="WAF70" s="173"/>
      <c r="WAG70" s="173"/>
      <c r="WAH70" s="173"/>
      <c r="WAI70" s="173"/>
      <c r="WAJ70" s="173"/>
      <c r="WAK70" s="173"/>
      <c r="WAL70" s="173"/>
      <c r="WAM70" s="173"/>
      <c r="WAN70" s="173"/>
      <c r="WAO70" s="173"/>
      <c r="WAP70" s="173"/>
      <c r="WAQ70" s="173"/>
      <c r="WAR70" s="173"/>
      <c r="WAS70" s="173"/>
      <c r="WAT70" s="173"/>
      <c r="WAU70" s="173"/>
      <c r="WAV70" s="173"/>
      <c r="WAW70" s="173"/>
      <c r="WAX70" s="173"/>
      <c r="WAY70" s="173"/>
      <c r="WAZ70" s="173"/>
      <c r="WBA70" s="173"/>
      <c r="WBB70" s="173"/>
      <c r="WBC70" s="173"/>
      <c r="WBD70" s="173"/>
      <c r="WBE70" s="173"/>
      <c r="WBF70" s="173"/>
      <c r="WBG70" s="173"/>
      <c r="WBH70" s="173"/>
      <c r="WBI70" s="173"/>
      <c r="WBJ70" s="173"/>
      <c r="WBK70" s="173"/>
      <c r="WBL70" s="173"/>
      <c r="WBM70" s="173"/>
      <c r="WBN70" s="173"/>
      <c r="WBO70" s="173"/>
      <c r="WBP70" s="173"/>
      <c r="WBQ70" s="173"/>
      <c r="WBR70" s="173"/>
      <c r="WBS70" s="173"/>
      <c r="WBT70" s="173"/>
      <c r="WBU70" s="173"/>
      <c r="WBV70" s="173"/>
      <c r="WBW70" s="173"/>
      <c r="WBX70" s="173"/>
      <c r="WBY70" s="173"/>
      <c r="WBZ70" s="173"/>
      <c r="WCA70" s="173"/>
      <c r="WCB70" s="173"/>
      <c r="WCC70" s="173"/>
      <c r="WCD70" s="173"/>
      <c r="WCE70" s="173"/>
      <c r="WCF70" s="173"/>
      <c r="WCG70" s="173"/>
      <c r="WCH70" s="173"/>
      <c r="WCI70" s="173"/>
      <c r="WCJ70" s="173"/>
      <c r="WCK70" s="173"/>
      <c r="WCL70" s="173"/>
      <c r="WCM70" s="173"/>
      <c r="WCN70" s="173"/>
      <c r="WCO70" s="173"/>
      <c r="WCP70" s="173"/>
      <c r="WCQ70" s="173"/>
      <c r="WCR70" s="173"/>
      <c r="WCS70" s="173"/>
      <c r="WCT70" s="173"/>
      <c r="WCU70" s="173"/>
      <c r="WCV70" s="173"/>
      <c r="WCW70" s="173"/>
      <c r="WCX70" s="173"/>
      <c r="WCY70" s="173"/>
      <c r="WCZ70" s="173"/>
      <c r="WDA70" s="173"/>
      <c r="WDB70" s="173"/>
      <c r="WDC70" s="173"/>
      <c r="WDD70" s="173"/>
      <c r="WDE70" s="173"/>
      <c r="WDF70" s="173"/>
      <c r="WDG70" s="173"/>
      <c r="WDH70" s="173"/>
      <c r="WDI70" s="173"/>
      <c r="WDJ70" s="173"/>
      <c r="WDK70" s="173"/>
      <c r="WDL70" s="173"/>
      <c r="WDM70" s="173"/>
      <c r="WDN70" s="173"/>
      <c r="WDO70" s="173"/>
      <c r="WDP70" s="173"/>
      <c r="WDQ70" s="173"/>
      <c r="WDR70" s="173"/>
      <c r="WDS70" s="173"/>
      <c r="WDT70" s="173"/>
      <c r="WDU70" s="173"/>
      <c r="WDV70" s="173"/>
      <c r="WDW70" s="173"/>
      <c r="WDX70" s="173"/>
      <c r="WDY70" s="173"/>
      <c r="WDZ70" s="173"/>
      <c r="WEA70" s="173"/>
      <c r="WEB70" s="173"/>
      <c r="WEC70" s="173"/>
      <c r="WED70" s="173"/>
      <c r="WEE70" s="173"/>
      <c r="WEF70" s="173"/>
      <c r="WEG70" s="173"/>
      <c r="WEH70" s="173"/>
      <c r="WEI70" s="173"/>
      <c r="WEJ70" s="173"/>
      <c r="WEK70" s="173"/>
      <c r="WEL70" s="173"/>
      <c r="WEM70" s="173"/>
      <c r="WEN70" s="173"/>
      <c r="WEO70" s="173"/>
      <c r="WEP70" s="173"/>
      <c r="WEQ70" s="173"/>
      <c r="WER70" s="173"/>
      <c r="WES70" s="173"/>
      <c r="WET70" s="173"/>
      <c r="WEU70" s="173"/>
      <c r="WEV70" s="173"/>
      <c r="WEW70" s="173"/>
      <c r="WEX70" s="173"/>
      <c r="WEY70" s="173"/>
      <c r="WEZ70" s="173"/>
      <c r="WFA70" s="173"/>
      <c r="WFB70" s="173"/>
      <c r="WFC70" s="173"/>
      <c r="WFD70" s="173"/>
      <c r="WFE70" s="173"/>
      <c r="WFF70" s="173"/>
      <c r="WFG70" s="173"/>
      <c r="WFH70" s="173"/>
      <c r="WFI70" s="173"/>
      <c r="WFJ70" s="173"/>
      <c r="WFK70" s="173"/>
      <c r="WFL70" s="173"/>
      <c r="WFM70" s="173"/>
      <c r="WFN70" s="173"/>
      <c r="WFO70" s="173"/>
      <c r="WFP70" s="173"/>
      <c r="WFQ70" s="173"/>
      <c r="WFR70" s="173"/>
      <c r="WFS70" s="173"/>
      <c r="WFT70" s="173"/>
      <c r="WFU70" s="173"/>
      <c r="WFV70" s="173"/>
      <c r="WFW70" s="173"/>
      <c r="WFX70" s="173"/>
      <c r="WFY70" s="173"/>
      <c r="WFZ70" s="173"/>
      <c r="WGA70" s="173"/>
      <c r="WGB70" s="173"/>
      <c r="WGC70" s="173"/>
      <c r="WGD70" s="173"/>
      <c r="WGE70" s="173"/>
      <c r="WGF70" s="173"/>
      <c r="WGG70" s="173"/>
      <c r="WGH70" s="173"/>
      <c r="WGI70" s="173"/>
      <c r="WGJ70" s="173"/>
      <c r="WGK70" s="173"/>
      <c r="WGL70" s="173"/>
      <c r="WGM70" s="173"/>
      <c r="WGN70" s="173"/>
      <c r="WGO70" s="173"/>
      <c r="WGP70" s="173"/>
      <c r="WGQ70" s="173"/>
      <c r="WGR70" s="173"/>
      <c r="WGS70" s="173"/>
      <c r="WGT70" s="173"/>
      <c r="WGU70" s="173"/>
      <c r="WGV70" s="173"/>
      <c r="WGW70" s="173"/>
      <c r="WGX70" s="173"/>
      <c r="WGY70" s="173"/>
      <c r="WGZ70" s="173"/>
      <c r="WHA70" s="173"/>
      <c r="WHB70" s="173"/>
      <c r="WHC70" s="173"/>
      <c r="WHD70" s="173"/>
      <c r="WHE70" s="173"/>
      <c r="WHF70" s="173"/>
      <c r="WHG70" s="173"/>
      <c r="WHH70" s="173"/>
      <c r="WHI70" s="173"/>
      <c r="WHJ70" s="173"/>
      <c r="WHK70" s="173"/>
      <c r="WHL70" s="173"/>
      <c r="WHM70" s="173"/>
      <c r="WHN70" s="173"/>
      <c r="WHO70" s="173"/>
      <c r="WHP70" s="173"/>
      <c r="WHQ70" s="173"/>
      <c r="WHR70" s="173"/>
      <c r="WHS70" s="173"/>
      <c r="WHT70" s="173"/>
      <c r="WHU70" s="173"/>
      <c r="WHV70" s="173"/>
      <c r="WHW70" s="173"/>
      <c r="WHX70" s="173"/>
      <c r="WHY70" s="173"/>
      <c r="WHZ70" s="173"/>
      <c r="WIA70" s="173"/>
      <c r="WIB70" s="173"/>
      <c r="WIC70" s="173"/>
      <c r="WID70" s="173"/>
      <c r="WIE70" s="173"/>
      <c r="WIF70" s="173"/>
      <c r="WIG70" s="173"/>
      <c r="WIH70" s="173"/>
      <c r="WII70" s="173"/>
      <c r="WIJ70" s="173"/>
      <c r="WIK70" s="173"/>
      <c r="WIL70" s="173"/>
      <c r="WIM70" s="173"/>
      <c r="WIN70" s="173"/>
      <c r="WIO70" s="173"/>
      <c r="WIP70" s="173"/>
      <c r="WIQ70" s="173"/>
      <c r="WIR70" s="173"/>
      <c r="WIS70" s="173"/>
      <c r="WIT70" s="173"/>
      <c r="WIU70" s="173"/>
      <c r="WIV70" s="173"/>
      <c r="WIW70" s="173"/>
      <c r="WIX70" s="173"/>
      <c r="WIY70" s="173"/>
      <c r="WIZ70" s="173"/>
      <c r="WJA70" s="173"/>
      <c r="WJB70" s="173"/>
      <c r="WJC70" s="173"/>
      <c r="WJD70" s="173"/>
      <c r="WJE70" s="173"/>
      <c r="WJF70" s="173"/>
      <c r="WJG70" s="173"/>
      <c r="WJH70" s="173"/>
      <c r="WJI70" s="173"/>
      <c r="WJJ70" s="173"/>
      <c r="WJK70" s="173"/>
      <c r="WJL70" s="173"/>
      <c r="WJM70" s="173"/>
      <c r="WJN70" s="173"/>
      <c r="WJO70" s="173"/>
      <c r="WJP70" s="173"/>
      <c r="WJQ70" s="173"/>
      <c r="WJR70" s="173"/>
      <c r="WJS70" s="173"/>
      <c r="WJT70" s="173"/>
      <c r="WJU70" s="173"/>
      <c r="WJV70" s="173"/>
      <c r="WJW70" s="173"/>
      <c r="WJX70" s="173"/>
      <c r="WJY70" s="173"/>
      <c r="WJZ70" s="173"/>
      <c r="WKA70" s="173"/>
      <c r="WKB70" s="173"/>
      <c r="WKC70" s="173"/>
      <c r="WKD70" s="173"/>
      <c r="WKE70" s="173"/>
      <c r="WKF70" s="173"/>
      <c r="WKG70" s="173"/>
      <c r="WKH70" s="173"/>
      <c r="WKI70" s="173"/>
      <c r="WKJ70" s="173"/>
      <c r="WKK70" s="173"/>
      <c r="WKL70" s="173"/>
      <c r="WKM70" s="173"/>
      <c r="WKN70" s="173"/>
      <c r="WKO70" s="173"/>
      <c r="WKP70" s="173"/>
      <c r="WKQ70" s="173"/>
      <c r="WKR70" s="173"/>
      <c r="WKS70" s="173"/>
      <c r="WKT70" s="173"/>
      <c r="WKU70" s="173"/>
      <c r="WKV70" s="173"/>
      <c r="WKW70" s="173"/>
      <c r="WKX70" s="173"/>
      <c r="WKY70" s="173"/>
      <c r="WKZ70" s="173"/>
      <c r="WLA70" s="173"/>
      <c r="WLB70" s="173"/>
      <c r="WLC70" s="173"/>
      <c r="WLD70" s="173"/>
      <c r="WLE70" s="173"/>
      <c r="WLF70" s="173"/>
      <c r="WLG70" s="173"/>
      <c r="WLH70" s="173"/>
      <c r="WLI70" s="173"/>
      <c r="WLJ70" s="173"/>
      <c r="WLK70" s="173"/>
      <c r="WLL70" s="173"/>
      <c r="WLM70" s="173"/>
      <c r="WLN70" s="173"/>
      <c r="WLO70" s="173"/>
      <c r="WLP70" s="173"/>
      <c r="WLQ70" s="173"/>
      <c r="WLR70" s="173"/>
      <c r="WLS70" s="173"/>
      <c r="WLT70" s="173"/>
      <c r="WLU70" s="173"/>
      <c r="WLV70" s="173"/>
      <c r="WLW70" s="173"/>
      <c r="WLX70" s="173"/>
      <c r="WLY70" s="173"/>
      <c r="WLZ70" s="173"/>
      <c r="WMA70" s="173"/>
      <c r="WMB70" s="173"/>
      <c r="WMC70" s="173"/>
      <c r="WMD70" s="173"/>
      <c r="WME70" s="173"/>
      <c r="WMF70" s="173"/>
      <c r="WMG70" s="173"/>
      <c r="WMH70" s="173"/>
      <c r="WMI70" s="173"/>
      <c r="WMJ70" s="173"/>
      <c r="WMK70" s="173"/>
      <c r="WML70" s="173"/>
      <c r="WMM70" s="173"/>
      <c r="WMN70" s="173"/>
      <c r="WMO70" s="173"/>
      <c r="WMP70" s="173"/>
      <c r="WMQ70" s="173"/>
      <c r="WMR70" s="173"/>
      <c r="WMS70" s="173"/>
      <c r="WMT70" s="173"/>
      <c r="WMU70" s="173"/>
      <c r="WMV70" s="173"/>
      <c r="WMW70" s="173"/>
      <c r="WMX70" s="173"/>
      <c r="WMY70" s="173"/>
      <c r="WMZ70" s="173"/>
      <c r="WNA70" s="173"/>
      <c r="WNB70" s="173"/>
      <c r="WNC70" s="173"/>
      <c r="WND70" s="173"/>
      <c r="WNE70" s="173"/>
      <c r="WNF70" s="173"/>
      <c r="WNG70" s="173"/>
      <c r="WNH70" s="173"/>
      <c r="WNI70" s="173"/>
      <c r="WNJ70" s="173"/>
      <c r="WNK70" s="173"/>
      <c r="WNL70" s="173"/>
      <c r="WNM70" s="173"/>
      <c r="WNN70" s="173"/>
      <c r="WNO70" s="173"/>
      <c r="WNP70" s="173"/>
      <c r="WNQ70" s="173"/>
      <c r="WNR70" s="173"/>
      <c r="WNS70" s="173"/>
      <c r="WNT70" s="173"/>
      <c r="WNU70" s="173"/>
      <c r="WNV70" s="173"/>
      <c r="WNW70" s="173"/>
      <c r="WNX70" s="173"/>
      <c r="WNY70" s="173"/>
      <c r="WNZ70" s="173"/>
      <c r="WOA70" s="173"/>
      <c r="WOB70" s="173"/>
      <c r="WOC70" s="173"/>
      <c r="WOD70" s="173"/>
      <c r="WOE70" s="173"/>
      <c r="WOF70" s="173"/>
      <c r="WOG70" s="173"/>
      <c r="WOH70" s="173"/>
      <c r="WOI70" s="173"/>
      <c r="WOJ70" s="173"/>
      <c r="WOK70" s="173"/>
      <c r="WOL70" s="173"/>
      <c r="WOM70" s="173"/>
      <c r="WON70" s="173"/>
      <c r="WOO70" s="173"/>
      <c r="WOP70" s="173"/>
      <c r="WOQ70" s="173"/>
      <c r="WOR70" s="173"/>
      <c r="WOS70" s="173"/>
      <c r="WOT70" s="173"/>
      <c r="WOU70" s="173"/>
      <c r="WOV70" s="173"/>
      <c r="WOW70" s="173"/>
      <c r="WOX70" s="173"/>
      <c r="WOY70" s="173"/>
      <c r="WOZ70" s="173"/>
      <c r="WPA70" s="173"/>
      <c r="WPB70" s="173"/>
      <c r="WPC70" s="173"/>
      <c r="WPD70" s="173"/>
      <c r="WPE70" s="173"/>
      <c r="WPF70" s="173"/>
      <c r="WPG70" s="173"/>
      <c r="WPH70" s="173"/>
      <c r="WPI70" s="173"/>
      <c r="WPJ70" s="173"/>
      <c r="WPK70" s="173"/>
      <c r="WPL70" s="173"/>
      <c r="WPM70" s="173"/>
      <c r="WPN70" s="173"/>
      <c r="WPO70" s="173"/>
      <c r="WPP70" s="173"/>
      <c r="WPQ70" s="173"/>
      <c r="WPR70" s="173"/>
      <c r="WPS70" s="173"/>
      <c r="WPT70" s="173"/>
      <c r="WPU70" s="173"/>
      <c r="WPV70" s="173"/>
      <c r="WPW70" s="173"/>
      <c r="WPX70" s="173"/>
      <c r="WPY70" s="173"/>
      <c r="WPZ70" s="173"/>
      <c r="WQA70" s="173"/>
      <c r="WQB70" s="173"/>
      <c r="WQC70" s="173"/>
      <c r="WQD70" s="173"/>
      <c r="WQE70" s="173"/>
      <c r="WQF70" s="173"/>
      <c r="WQG70" s="173"/>
      <c r="WQH70" s="173"/>
      <c r="WQI70" s="173"/>
      <c r="WQJ70" s="173"/>
      <c r="WQK70" s="173"/>
      <c r="WQL70" s="173"/>
      <c r="WQM70" s="173"/>
      <c r="WQN70" s="173"/>
      <c r="WQO70" s="173"/>
      <c r="WQP70" s="173"/>
      <c r="WQQ70" s="173"/>
      <c r="WQR70" s="173"/>
      <c r="WQS70" s="173"/>
      <c r="WQT70" s="173"/>
      <c r="WQU70" s="173"/>
      <c r="WQV70" s="173"/>
      <c r="WQW70" s="173"/>
      <c r="WQX70" s="173"/>
      <c r="WQY70" s="173"/>
      <c r="WQZ70" s="173"/>
      <c r="WRA70" s="173"/>
      <c r="WRB70" s="173"/>
      <c r="WRC70" s="173"/>
      <c r="WRD70" s="173"/>
      <c r="WRE70" s="173"/>
      <c r="WRF70" s="173"/>
      <c r="WRG70" s="173"/>
      <c r="WRH70" s="173"/>
      <c r="WRI70" s="173"/>
      <c r="WRJ70" s="173"/>
      <c r="WRK70" s="173"/>
      <c r="WRL70" s="173"/>
      <c r="WRM70" s="173"/>
      <c r="WRN70" s="173"/>
      <c r="WRO70" s="173"/>
      <c r="WRP70" s="173"/>
      <c r="WRQ70" s="173"/>
      <c r="WRR70" s="173"/>
      <c r="WRS70" s="173"/>
      <c r="WRT70" s="173"/>
      <c r="WRU70" s="173"/>
      <c r="WRV70" s="173"/>
      <c r="WRW70" s="173"/>
      <c r="WRX70" s="173"/>
      <c r="WRY70" s="173"/>
      <c r="WRZ70" s="173"/>
      <c r="WSA70" s="173"/>
      <c r="WSB70" s="173"/>
      <c r="WSC70" s="173"/>
      <c r="WSD70" s="173"/>
      <c r="WSE70" s="173"/>
      <c r="WSF70" s="173"/>
      <c r="WSG70" s="173"/>
      <c r="WSH70" s="173"/>
      <c r="WSI70" s="173"/>
      <c r="WSJ70" s="173"/>
      <c r="WSK70" s="173"/>
      <c r="WSL70" s="173"/>
      <c r="WSM70" s="173"/>
      <c r="WSN70" s="173"/>
      <c r="WSO70" s="173"/>
      <c r="WSP70" s="173"/>
      <c r="WSQ70" s="173"/>
      <c r="WSR70" s="173"/>
      <c r="WSS70" s="173"/>
      <c r="WST70" s="173"/>
      <c r="WSU70" s="173"/>
      <c r="WSV70" s="173"/>
      <c r="WSW70" s="173"/>
      <c r="WSX70" s="173"/>
      <c r="WSY70" s="173"/>
      <c r="WSZ70" s="173"/>
      <c r="WTA70" s="173"/>
      <c r="WTB70" s="173"/>
      <c r="WTC70" s="173"/>
      <c r="WTD70" s="173"/>
      <c r="WTE70" s="173"/>
      <c r="WTF70" s="173"/>
      <c r="WTG70" s="173"/>
      <c r="WTH70" s="173"/>
      <c r="WTI70" s="173"/>
      <c r="WTJ70" s="173"/>
      <c r="WTK70" s="173"/>
      <c r="WTL70" s="173"/>
      <c r="WTM70" s="173"/>
      <c r="WTN70" s="173"/>
      <c r="WTO70" s="173"/>
      <c r="WTP70" s="173"/>
      <c r="WTQ70" s="173"/>
      <c r="WTR70" s="173"/>
      <c r="WTS70" s="173"/>
      <c r="WTT70" s="173"/>
      <c r="WTU70" s="173"/>
      <c r="WTV70" s="173"/>
      <c r="WTW70" s="173"/>
      <c r="WTX70" s="173"/>
      <c r="WTY70" s="173"/>
      <c r="WTZ70" s="173"/>
      <c r="WUA70" s="173"/>
      <c r="WUB70" s="173"/>
      <c r="WUC70" s="173"/>
      <c r="WUD70" s="173"/>
      <c r="WUE70" s="173"/>
      <c r="WUF70" s="173"/>
      <c r="WUG70" s="173"/>
      <c r="WUH70" s="173"/>
      <c r="WUI70" s="173"/>
      <c r="WUJ70" s="173"/>
      <c r="WUK70" s="173"/>
      <c r="WUL70" s="173"/>
      <c r="WUM70" s="173"/>
      <c r="WUN70" s="173"/>
      <c r="WUO70" s="173"/>
      <c r="WUP70" s="173"/>
      <c r="WUQ70" s="173"/>
      <c r="WUR70" s="173"/>
      <c r="WUS70" s="173"/>
      <c r="WUT70" s="173"/>
      <c r="WUU70" s="173"/>
      <c r="WUV70" s="173"/>
      <c r="WUW70" s="173"/>
      <c r="WUX70" s="173"/>
      <c r="WUY70" s="173"/>
      <c r="WUZ70" s="173"/>
      <c r="WVA70" s="173"/>
      <c r="WVB70" s="173"/>
      <c r="WVC70" s="173"/>
      <c r="WVD70" s="173"/>
      <c r="WVE70" s="173"/>
      <c r="WVF70" s="173"/>
      <c r="WVG70" s="173"/>
      <c r="WVH70" s="173"/>
      <c r="WVI70" s="173"/>
      <c r="WVJ70" s="173"/>
      <c r="WVK70" s="173"/>
      <c r="WVL70" s="173"/>
      <c r="WVM70" s="173"/>
      <c r="WVN70" s="173"/>
      <c r="WVO70" s="173"/>
      <c r="WVP70" s="173"/>
      <c r="WVQ70" s="173"/>
      <c r="WVR70" s="173"/>
      <c r="WVS70" s="173"/>
      <c r="WVT70" s="173"/>
      <c r="WVU70" s="173"/>
      <c r="WVV70" s="173"/>
    </row>
    <row r="71" spans="1:16142" s="175" customFormat="1" x14ac:dyDescent="0.2">
      <c r="A71" s="173"/>
      <c r="B71" s="176" t="s">
        <v>561</v>
      </c>
      <c r="C71" s="173"/>
      <c r="D71" s="173"/>
      <c r="E71" s="173"/>
      <c r="F71" s="173"/>
      <c r="G71" s="173"/>
      <c r="H71" s="173"/>
      <c r="I71" s="173"/>
      <c r="J71" s="173"/>
      <c r="K71" s="173"/>
      <c r="L71" s="173"/>
      <c r="M71" s="173"/>
      <c r="N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c r="AW71" s="173"/>
      <c r="AX71" s="173"/>
      <c r="AY71" s="173"/>
      <c r="AZ71" s="173"/>
      <c r="BA71" s="173"/>
      <c r="BB71" s="173"/>
      <c r="BC71" s="173"/>
      <c r="BD71" s="173"/>
      <c r="BE71" s="173"/>
      <c r="BF71" s="173"/>
      <c r="BG71" s="173"/>
      <c r="BH71" s="173"/>
      <c r="BI71" s="173"/>
      <c r="BJ71" s="173"/>
      <c r="BK71" s="173"/>
      <c r="BL71" s="173"/>
      <c r="BM71" s="173"/>
      <c r="BN71" s="173"/>
      <c r="BO71" s="173"/>
      <c r="BP71" s="173"/>
      <c r="BQ71" s="173"/>
      <c r="BR71" s="173"/>
      <c r="BS71" s="173"/>
      <c r="BT71" s="173"/>
      <c r="BU71" s="173"/>
      <c r="BV71" s="173"/>
      <c r="BW71" s="173"/>
      <c r="BX71" s="173"/>
      <c r="BY71" s="173"/>
      <c r="BZ71" s="173"/>
      <c r="CA71" s="173"/>
      <c r="CB71" s="173"/>
      <c r="CC71" s="173"/>
      <c r="CD71" s="173"/>
      <c r="CE71" s="173"/>
      <c r="CF71" s="173"/>
      <c r="CG71" s="173"/>
      <c r="CH71" s="173"/>
      <c r="CI71" s="173"/>
      <c r="CJ71" s="173"/>
      <c r="CK71" s="173"/>
      <c r="CL71" s="173"/>
      <c r="CM71" s="173"/>
      <c r="CN71" s="173"/>
      <c r="CO71" s="173"/>
      <c r="CP71" s="173"/>
      <c r="CQ71" s="173"/>
      <c r="CR71" s="173"/>
      <c r="CS71" s="173"/>
      <c r="CT71" s="173"/>
      <c r="CU71" s="173"/>
      <c r="CV71" s="173"/>
      <c r="CW71" s="173"/>
      <c r="CX71" s="173"/>
      <c r="CY71" s="173"/>
      <c r="CZ71" s="173"/>
      <c r="DA71" s="173"/>
      <c r="DB71" s="173"/>
      <c r="DC71" s="173"/>
      <c r="DD71" s="173"/>
      <c r="DE71" s="173"/>
      <c r="DF71" s="173"/>
      <c r="DG71" s="173"/>
      <c r="DH71" s="173"/>
      <c r="DI71" s="173"/>
      <c r="DJ71" s="173"/>
      <c r="DK71" s="173"/>
      <c r="DL71" s="173"/>
      <c r="DM71" s="173"/>
      <c r="DN71" s="173"/>
      <c r="DO71" s="173"/>
      <c r="DP71" s="173"/>
      <c r="DQ71" s="173"/>
      <c r="DR71" s="173"/>
      <c r="DS71" s="173"/>
      <c r="DT71" s="173"/>
      <c r="DU71" s="173"/>
      <c r="DV71" s="173"/>
      <c r="DW71" s="173"/>
      <c r="DX71" s="173"/>
      <c r="DY71" s="173"/>
      <c r="DZ71" s="173"/>
      <c r="EA71" s="173"/>
      <c r="EB71" s="173"/>
      <c r="EC71" s="173"/>
      <c r="ED71" s="173"/>
      <c r="EE71" s="173"/>
      <c r="EF71" s="173"/>
      <c r="EG71" s="173"/>
      <c r="EH71" s="173"/>
      <c r="EI71" s="173"/>
      <c r="EJ71" s="173"/>
      <c r="EK71" s="173"/>
      <c r="EL71" s="173"/>
      <c r="EM71" s="173"/>
      <c r="EN71" s="173"/>
      <c r="EO71" s="173"/>
      <c r="EP71" s="173"/>
      <c r="EQ71" s="173"/>
      <c r="ER71" s="173"/>
      <c r="ES71" s="173"/>
      <c r="ET71" s="173"/>
      <c r="EU71" s="173"/>
      <c r="EV71" s="173"/>
      <c r="EW71" s="173"/>
      <c r="EX71" s="173"/>
      <c r="EY71" s="173"/>
      <c r="EZ71" s="173"/>
      <c r="FA71" s="173"/>
      <c r="FB71" s="173"/>
      <c r="FC71" s="173"/>
      <c r="FD71" s="173"/>
      <c r="FE71" s="173"/>
      <c r="FF71" s="173"/>
      <c r="FG71" s="173"/>
      <c r="FH71" s="173"/>
      <c r="FI71" s="173"/>
      <c r="FJ71" s="173"/>
      <c r="FK71" s="173"/>
      <c r="FL71" s="173"/>
      <c r="FM71" s="173"/>
      <c r="FN71" s="173"/>
      <c r="FO71" s="173"/>
      <c r="FP71" s="173"/>
      <c r="FQ71" s="173"/>
      <c r="FR71" s="173"/>
      <c r="FS71" s="173"/>
      <c r="FT71" s="173"/>
      <c r="FU71" s="173"/>
      <c r="FV71" s="173"/>
      <c r="FW71" s="173"/>
      <c r="FX71" s="173"/>
      <c r="FY71" s="173"/>
      <c r="FZ71" s="173"/>
      <c r="GA71" s="173"/>
      <c r="GB71" s="173"/>
      <c r="GC71" s="173"/>
      <c r="GD71" s="173"/>
      <c r="GE71" s="173"/>
      <c r="GF71" s="173"/>
      <c r="GG71" s="173"/>
      <c r="GH71" s="173"/>
      <c r="GI71" s="173"/>
      <c r="GJ71" s="173"/>
      <c r="GK71" s="173"/>
      <c r="GL71" s="173"/>
      <c r="GM71" s="173"/>
      <c r="GN71" s="173"/>
      <c r="GO71" s="173"/>
      <c r="GP71" s="173"/>
      <c r="GQ71" s="173"/>
      <c r="GR71" s="173"/>
      <c r="GS71" s="173"/>
      <c r="GT71" s="173"/>
      <c r="GU71" s="173"/>
      <c r="GV71" s="173"/>
      <c r="GW71" s="173"/>
      <c r="GX71" s="173"/>
      <c r="GY71" s="173"/>
      <c r="GZ71" s="173"/>
      <c r="HA71" s="173"/>
      <c r="HB71" s="173"/>
      <c r="HC71" s="173"/>
      <c r="HD71" s="173"/>
      <c r="HE71" s="173"/>
      <c r="HF71" s="173"/>
      <c r="HG71" s="173"/>
      <c r="HH71" s="173"/>
      <c r="HI71" s="173"/>
      <c r="HJ71" s="173"/>
      <c r="HK71" s="173"/>
      <c r="HL71" s="173"/>
      <c r="HM71" s="173"/>
      <c r="HN71" s="173"/>
      <c r="HO71" s="173"/>
      <c r="HP71" s="173"/>
      <c r="HQ71" s="173"/>
      <c r="HR71" s="173"/>
      <c r="HS71" s="173"/>
      <c r="HT71" s="173"/>
      <c r="HU71" s="173"/>
      <c r="HV71" s="173"/>
      <c r="HW71" s="173"/>
      <c r="HX71" s="173"/>
      <c r="HY71" s="173"/>
      <c r="HZ71" s="173"/>
      <c r="IA71" s="173"/>
      <c r="IB71" s="173"/>
      <c r="IC71" s="173"/>
      <c r="ID71" s="173"/>
      <c r="IE71" s="173"/>
      <c r="IF71" s="173"/>
      <c r="IG71" s="173"/>
      <c r="IH71" s="173"/>
      <c r="II71" s="173"/>
      <c r="IJ71" s="173"/>
      <c r="IK71" s="173"/>
      <c r="IL71" s="173"/>
      <c r="IM71" s="173"/>
      <c r="IN71" s="173"/>
      <c r="IO71" s="173"/>
      <c r="IP71" s="173"/>
      <c r="IQ71" s="173"/>
      <c r="IR71" s="173"/>
      <c r="IS71" s="173"/>
      <c r="IT71" s="173"/>
      <c r="IU71" s="173"/>
      <c r="IV71" s="173"/>
      <c r="IW71" s="173"/>
      <c r="IX71" s="173"/>
      <c r="IY71" s="173"/>
      <c r="IZ71" s="173"/>
      <c r="JA71" s="173"/>
      <c r="JB71" s="173"/>
      <c r="JC71" s="173"/>
      <c r="JD71" s="173"/>
      <c r="JE71" s="173"/>
      <c r="JF71" s="173"/>
      <c r="JG71" s="173"/>
      <c r="JH71" s="173"/>
      <c r="JI71" s="173"/>
      <c r="JJ71" s="173"/>
      <c r="JK71" s="173"/>
      <c r="JL71" s="173"/>
      <c r="JM71" s="173"/>
      <c r="JN71" s="173"/>
      <c r="JO71" s="173"/>
      <c r="JP71" s="173"/>
      <c r="JQ71" s="173"/>
      <c r="JR71" s="173"/>
      <c r="JS71" s="173"/>
      <c r="JT71" s="173"/>
      <c r="JU71" s="173"/>
      <c r="JV71" s="173"/>
      <c r="JW71" s="173"/>
      <c r="JX71" s="173"/>
      <c r="JY71" s="173"/>
      <c r="JZ71" s="173"/>
      <c r="KA71" s="173"/>
      <c r="KB71" s="173"/>
      <c r="KC71" s="173"/>
      <c r="KD71" s="173"/>
      <c r="KE71" s="173"/>
      <c r="KF71" s="173"/>
      <c r="KG71" s="173"/>
      <c r="KH71" s="173"/>
      <c r="KI71" s="173"/>
      <c r="KJ71" s="173"/>
      <c r="KK71" s="173"/>
      <c r="KL71" s="173"/>
      <c r="KM71" s="173"/>
      <c r="KN71" s="173"/>
      <c r="KO71" s="173"/>
      <c r="KP71" s="173"/>
      <c r="KQ71" s="173"/>
      <c r="KR71" s="173"/>
      <c r="KS71" s="173"/>
      <c r="KT71" s="173"/>
      <c r="KU71" s="173"/>
      <c r="KV71" s="173"/>
      <c r="KW71" s="173"/>
      <c r="KX71" s="173"/>
      <c r="KY71" s="173"/>
      <c r="KZ71" s="173"/>
      <c r="LA71" s="173"/>
      <c r="LB71" s="173"/>
      <c r="LC71" s="173"/>
      <c r="LD71" s="173"/>
      <c r="LE71" s="173"/>
      <c r="LF71" s="173"/>
      <c r="LG71" s="173"/>
      <c r="LH71" s="173"/>
      <c r="LI71" s="173"/>
      <c r="LJ71" s="173"/>
      <c r="LK71" s="173"/>
      <c r="LL71" s="173"/>
      <c r="LM71" s="173"/>
      <c r="LN71" s="173"/>
      <c r="LO71" s="173"/>
      <c r="LP71" s="173"/>
      <c r="LQ71" s="173"/>
      <c r="LR71" s="173"/>
      <c r="LS71" s="173"/>
      <c r="LT71" s="173"/>
      <c r="LU71" s="173"/>
      <c r="LV71" s="173"/>
      <c r="LW71" s="173"/>
      <c r="LX71" s="173"/>
      <c r="LY71" s="173"/>
      <c r="LZ71" s="173"/>
      <c r="MA71" s="173"/>
      <c r="MB71" s="173"/>
      <c r="MC71" s="173"/>
      <c r="MD71" s="173"/>
      <c r="ME71" s="173"/>
      <c r="MF71" s="173"/>
      <c r="MG71" s="173"/>
      <c r="MH71" s="173"/>
      <c r="MI71" s="173"/>
      <c r="MJ71" s="173"/>
      <c r="MK71" s="173"/>
      <c r="ML71" s="173"/>
      <c r="MM71" s="173"/>
      <c r="MN71" s="173"/>
      <c r="MO71" s="173"/>
      <c r="MP71" s="173"/>
      <c r="MQ71" s="173"/>
      <c r="MR71" s="173"/>
      <c r="MS71" s="173"/>
      <c r="MT71" s="173"/>
      <c r="MU71" s="173"/>
      <c r="MV71" s="173"/>
      <c r="MW71" s="173"/>
      <c r="MX71" s="173"/>
      <c r="MY71" s="173"/>
      <c r="MZ71" s="173"/>
      <c r="NA71" s="173"/>
      <c r="NB71" s="173"/>
      <c r="NC71" s="173"/>
      <c r="ND71" s="173"/>
      <c r="NE71" s="173"/>
      <c r="NF71" s="173"/>
      <c r="NG71" s="173"/>
      <c r="NH71" s="173"/>
      <c r="NI71" s="173"/>
      <c r="NJ71" s="173"/>
      <c r="NK71" s="173"/>
      <c r="NL71" s="173"/>
      <c r="NM71" s="173"/>
      <c r="NN71" s="173"/>
      <c r="NO71" s="173"/>
      <c r="NP71" s="173"/>
      <c r="NQ71" s="173"/>
      <c r="NR71" s="173"/>
      <c r="NS71" s="173"/>
      <c r="NT71" s="173"/>
      <c r="NU71" s="173"/>
      <c r="NV71" s="173"/>
      <c r="NW71" s="173"/>
      <c r="NX71" s="173"/>
      <c r="NY71" s="173"/>
      <c r="NZ71" s="173"/>
      <c r="OA71" s="173"/>
      <c r="OB71" s="173"/>
      <c r="OC71" s="173"/>
      <c r="OD71" s="173"/>
      <c r="OE71" s="173"/>
      <c r="OF71" s="173"/>
      <c r="OG71" s="173"/>
      <c r="OH71" s="173"/>
      <c r="OI71" s="173"/>
      <c r="OJ71" s="173"/>
      <c r="OK71" s="173"/>
      <c r="OL71" s="173"/>
      <c r="OM71" s="173"/>
      <c r="ON71" s="173"/>
      <c r="OO71" s="173"/>
      <c r="OP71" s="173"/>
      <c r="OQ71" s="173"/>
      <c r="OR71" s="173"/>
      <c r="OS71" s="173"/>
      <c r="OT71" s="173"/>
      <c r="OU71" s="173"/>
      <c r="OV71" s="173"/>
      <c r="OW71" s="173"/>
      <c r="OX71" s="173"/>
      <c r="OY71" s="173"/>
      <c r="OZ71" s="173"/>
      <c r="PA71" s="173"/>
      <c r="PB71" s="173"/>
      <c r="PC71" s="173"/>
      <c r="PD71" s="173"/>
      <c r="PE71" s="173"/>
      <c r="PF71" s="173"/>
      <c r="PG71" s="173"/>
      <c r="PH71" s="173"/>
      <c r="PI71" s="173"/>
      <c r="PJ71" s="173"/>
      <c r="PK71" s="173"/>
      <c r="PL71" s="173"/>
      <c r="PM71" s="173"/>
      <c r="PN71" s="173"/>
      <c r="PO71" s="173"/>
      <c r="PP71" s="173"/>
      <c r="PQ71" s="173"/>
      <c r="PR71" s="173"/>
      <c r="PS71" s="173"/>
      <c r="PT71" s="173"/>
      <c r="PU71" s="173"/>
      <c r="PV71" s="173"/>
      <c r="PW71" s="173"/>
      <c r="PX71" s="173"/>
      <c r="PY71" s="173"/>
      <c r="PZ71" s="173"/>
      <c r="QA71" s="173"/>
      <c r="QB71" s="173"/>
      <c r="QC71" s="173"/>
      <c r="QD71" s="173"/>
      <c r="QE71" s="173"/>
      <c r="QF71" s="173"/>
      <c r="QG71" s="173"/>
      <c r="QH71" s="173"/>
      <c r="QI71" s="173"/>
      <c r="QJ71" s="173"/>
      <c r="QK71" s="173"/>
      <c r="QL71" s="173"/>
      <c r="QM71" s="173"/>
      <c r="QN71" s="173"/>
      <c r="QO71" s="173"/>
      <c r="QP71" s="173"/>
      <c r="QQ71" s="173"/>
      <c r="QR71" s="173"/>
      <c r="QS71" s="173"/>
      <c r="QT71" s="173"/>
      <c r="QU71" s="173"/>
      <c r="QV71" s="173"/>
      <c r="QW71" s="173"/>
      <c r="QX71" s="173"/>
      <c r="QY71" s="173"/>
      <c r="QZ71" s="173"/>
      <c r="RA71" s="173"/>
      <c r="RB71" s="173"/>
      <c r="RC71" s="173"/>
      <c r="RD71" s="173"/>
      <c r="RE71" s="173"/>
      <c r="RF71" s="173"/>
      <c r="RG71" s="173"/>
      <c r="RH71" s="173"/>
      <c r="RI71" s="173"/>
      <c r="RJ71" s="173"/>
      <c r="RK71" s="173"/>
      <c r="RL71" s="173"/>
      <c r="RM71" s="173"/>
      <c r="RN71" s="173"/>
      <c r="RO71" s="173"/>
      <c r="RP71" s="173"/>
      <c r="RQ71" s="173"/>
      <c r="RR71" s="173"/>
      <c r="RS71" s="173"/>
      <c r="RT71" s="173"/>
      <c r="RU71" s="173"/>
      <c r="RV71" s="173"/>
      <c r="RW71" s="173"/>
      <c r="RX71" s="173"/>
      <c r="RY71" s="173"/>
      <c r="RZ71" s="173"/>
      <c r="SA71" s="173"/>
      <c r="SB71" s="173"/>
      <c r="SC71" s="173"/>
      <c r="SD71" s="173"/>
      <c r="SE71" s="173"/>
      <c r="SF71" s="173"/>
      <c r="SG71" s="173"/>
      <c r="SH71" s="173"/>
      <c r="SI71" s="173"/>
      <c r="SJ71" s="173"/>
      <c r="SK71" s="173"/>
      <c r="SL71" s="173"/>
      <c r="SM71" s="173"/>
      <c r="SN71" s="173"/>
      <c r="SO71" s="173"/>
      <c r="SP71" s="173"/>
      <c r="SQ71" s="173"/>
      <c r="SR71" s="173"/>
      <c r="SS71" s="173"/>
      <c r="ST71" s="173"/>
      <c r="SU71" s="173"/>
      <c r="SV71" s="173"/>
      <c r="SW71" s="173"/>
      <c r="SX71" s="173"/>
      <c r="SY71" s="173"/>
      <c r="SZ71" s="173"/>
      <c r="TA71" s="173"/>
      <c r="TB71" s="173"/>
      <c r="TC71" s="173"/>
      <c r="TD71" s="173"/>
      <c r="TE71" s="173"/>
      <c r="TF71" s="173"/>
      <c r="TG71" s="173"/>
      <c r="TH71" s="173"/>
      <c r="TI71" s="173"/>
      <c r="TJ71" s="173"/>
      <c r="TK71" s="173"/>
      <c r="TL71" s="173"/>
      <c r="TM71" s="173"/>
      <c r="TN71" s="173"/>
      <c r="TO71" s="173"/>
      <c r="TP71" s="173"/>
      <c r="TQ71" s="173"/>
      <c r="TR71" s="173"/>
      <c r="TS71" s="173"/>
      <c r="TT71" s="173"/>
      <c r="TU71" s="173"/>
      <c r="TV71" s="173"/>
      <c r="TW71" s="173"/>
      <c r="TX71" s="173"/>
      <c r="TY71" s="173"/>
      <c r="TZ71" s="173"/>
      <c r="UA71" s="173"/>
      <c r="UB71" s="173"/>
      <c r="UC71" s="173"/>
      <c r="UD71" s="173"/>
      <c r="UE71" s="173"/>
      <c r="UF71" s="173"/>
      <c r="UG71" s="173"/>
      <c r="UH71" s="173"/>
      <c r="UI71" s="173"/>
      <c r="UJ71" s="173"/>
      <c r="UK71" s="173"/>
      <c r="UL71" s="173"/>
      <c r="UM71" s="173"/>
      <c r="UN71" s="173"/>
      <c r="UO71" s="173"/>
      <c r="UP71" s="173"/>
      <c r="UQ71" s="173"/>
      <c r="UR71" s="173"/>
      <c r="US71" s="173"/>
      <c r="UT71" s="173"/>
      <c r="UU71" s="173"/>
      <c r="UV71" s="173"/>
      <c r="UW71" s="173"/>
      <c r="UX71" s="173"/>
      <c r="UY71" s="173"/>
      <c r="UZ71" s="173"/>
      <c r="VA71" s="173"/>
      <c r="VB71" s="173"/>
      <c r="VC71" s="173"/>
      <c r="VD71" s="173"/>
      <c r="VE71" s="173"/>
      <c r="VF71" s="173"/>
      <c r="VG71" s="173"/>
      <c r="VH71" s="173"/>
      <c r="VI71" s="173"/>
      <c r="VJ71" s="173"/>
      <c r="VK71" s="173"/>
      <c r="VL71" s="173"/>
      <c r="VM71" s="173"/>
      <c r="VN71" s="173"/>
      <c r="VO71" s="173"/>
      <c r="VP71" s="173"/>
      <c r="VQ71" s="173"/>
      <c r="VR71" s="173"/>
      <c r="VS71" s="173"/>
      <c r="VT71" s="173"/>
      <c r="VU71" s="173"/>
      <c r="VV71" s="173"/>
      <c r="VW71" s="173"/>
      <c r="VX71" s="173"/>
      <c r="VY71" s="173"/>
      <c r="VZ71" s="173"/>
      <c r="WA71" s="173"/>
      <c r="WB71" s="173"/>
      <c r="WC71" s="173"/>
      <c r="WD71" s="173"/>
      <c r="WE71" s="173"/>
      <c r="WF71" s="173"/>
      <c r="WG71" s="173"/>
      <c r="WH71" s="173"/>
      <c r="WI71" s="173"/>
      <c r="WJ71" s="173"/>
      <c r="WK71" s="173"/>
      <c r="WL71" s="173"/>
      <c r="WM71" s="173"/>
      <c r="WN71" s="173"/>
      <c r="WO71" s="173"/>
      <c r="WP71" s="173"/>
      <c r="WQ71" s="173"/>
      <c r="WR71" s="173"/>
      <c r="WS71" s="173"/>
      <c r="WT71" s="173"/>
      <c r="WU71" s="173"/>
      <c r="WV71" s="173"/>
      <c r="WW71" s="173"/>
      <c r="WX71" s="173"/>
      <c r="WY71" s="173"/>
      <c r="WZ71" s="173"/>
      <c r="XA71" s="173"/>
      <c r="XB71" s="173"/>
      <c r="XC71" s="173"/>
      <c r="XD71" s="173"/>
      <c r="XE71" s="173"/>
      <c r="XF71" s="173"/>
      <c r="XG71" s="173"/>
      <c r="XH71" s="173"/>
      <c r="XI71" s="173"/>
      <c r="XJ71" s="173"/>
      <c r="XK71" s="173"/>
      <c r="XL71" s="173"/>
      <c r="XM71" s="173"/>
      <c r="XN71" s="173"/>
      <c r="XO71" s="173"/>
      <c r="XP71" s="173"/>
      <c r="XQ71" s="173"/>
      <c r="XR71" s="173"/>
      <c r="XS71" s="173"/>
      <c r="XT71" s="173"/>
      <c r="XU71" s="173"/>
      <c r="XV71" s="173"/>
      <c r="XW71" s="173"/>
      <c r="XX71" s="173"/>
      <c r="XY71" s="173"/>
      <c r="XZ71" s="173"/>
      <c r="YA71" s="173"/>
      <c r="YB71" s="173"/>
      <c r="YC71" s="173"/>
      <c r="YD71" s="173"/>
      <c r="YE71" s="173"/>
      <c r="YF71" s="173"/>
      <c r="YG71" s="173"/>
      <c r="YH71" s="173"/>
      <c r="YI71" s="173"/>
      <c r="YJ71" s="173"/>
      <c r="YK71" s="173"/>
      <c r="YL71" s="173"/>
      <c r="YM71" s="173"/>
      <c r="YN71" s="173"/>
      <c r="YO71" s="173"/>
      <c r="YP71" s="173"/>
      <c r="YQ71" s="173"/>
      <c r="YR71" s="173"/>
      <c r="YS71" s="173"/>
      <c r="YT71" s="173"/>
      <c r="YU71" s="173"/>
      <c r="YV71" s="173"/>
      <c r="YW71" s="173"/>
      <c r="YX71" s="173"/>
      <c r="YY71" s="173"/>
      <c r="YZ71" s="173"/>
      <c r="ZA71" s="173"/>
      <c r="ZB71" s="173"/>
      <c r="ZC71" s="173"/>
      <c r="ZD71" s="173"/>
      <c r="ZE71" s="173"/>
      <c r="ZF71" s="173"/>
      <c r="ZG71" s="173"/>
      <c r="ZH71" s="173"/>
      <c r="ZI71" s="173"/>
      <c r="ZJ71" s="173"/>
      <c r="ZK71" s="173"/>
      <c r="ZL71" s="173"/>
      <c r="ZM71" s="173"/>
      <c r="ZN71" s="173"/>
      <c r="ZO71" s="173"/>
      <c r="ZP71" s="173"/>
      <c r="ZQ71" s="173"/>
      <c r="ZR71" s="173"/>
      <c r="ZS71" s="173"/>
      <c r="ZT71" s="173"/>
      <c r="ZU71" s="173"/>
      <c r="ZV71" s="173"/>
      <c r="ZW71" s="173"/>
      <c r="ZX71" s="173"/>
      <c r="ZY71" s="173"/>
      <c r="ZZ71" s="173"/>
      <c r="AAA71" s="173"/>
      <c r="AAB71" s="173"/>
      <c r="AAC71" s="173"/>
      <c r="AAD71" s="173"/>
      <c r="AAE71" s="173"/>
      <c r="AAF71" s="173"/>
      <c r="AAG71" s="173"/>
      <c r="AAH71" s="173"/>
      <c r="AAI71" s="173"/>
      <c r="AAJ71" s="173"/>
      <c r="AAK71" s="173"/>
      <c r="AAL71" s="173"/>
      <c r="AAM71" s="173"/>
      <c r="AAN71" s="173"/>
      <c r="AAO71" s="173"/>
      <c r="AAP71" s="173"/>
      <c r="AAQ71" s="173"/>
      <c r="AAR71" s="173"/>
      <c r="AAS71" s="173"/>
      <c r="AAT71" s="173"/>
      <c r="AAU71" s="173"/>
      <c r="AAV71" s="173"/>
      <c r="AAW71" s="173"/>
      <c r="AAX71" s="173"/>
      <c r="AAY71" s="173"/>
      <c r="AAZ71" s="173"/>
      <c r="ABA71" s="173"/>
      <c r="ABB71" s="173"/>
      <c r="ABC71" s="173"/>
      <c r="ABD71" s="173"/>
      <c r="ABE71" s="173"/>
      <c r="ABF71" s="173"/>
      <c r="ABG71" s="173"/>
      <c r="ABH71" s="173"/>
      <c r="ABI71" s="173"/>
      <c r="ABJ71" s="173"/>
      <c r="ABK71" s="173"/>
      <c r="ABL71" s="173"/>
      <c r="ABM71" s="173"/>
      <c r="ABN71" s="173"/>
      <c r="ABO71" s="173"/>
      <c r="ABP71" s="173"/>
      <c r="ABQ71" s="173"/>
      <c r="ABR71" s="173"/>
      <c r="ABS71" s="173"/>
      <c r="ABT71" s="173"/>
      <c r="ABU71" s="173"/>
      <c r="ABV71" s="173"/>
      <c r="ABW71" s="173"/>
      <c r="ABX71" s="173"/>
      <c r="ABY71" s="173"/>
      <c r="ABZ71" s="173"/>
      <c r="ACA71" s="173"/>
      <c r="ACB71" s="173"/>
      <c r="ACC71" s="173"/>
      <c r="ACD71" s="173"/>
      <c r="ACE71" s="173"/>
      <c r="ACF71" s="173"/>
      <c r="ACG71" s="173"/>
      <c r="ACH71" s="173"/>
      <c r="ACI71" s="173"/>
      <c r="ACJ71" s="173"/>
      <c r="ACK71" s="173"/>
      <c r="ACL71" s="173"/>
      <c r="ACM71" s="173"/>
      <c r="ACN71" s="173"/>
      <c r="ACO71" s="173"/>
      <c r="ACP71" s="173"/>
      <c r="ACQ71" s="173"/>
      <c r="ACR71" s="173"/>
      <c r="ACS71" s="173"/>
      <c r="ACT71" s="173"/>
      <c r="ACU71" s="173"/>
      <c r="ACV71" s="173"/>
      <c r="ACW71" s="173"/>
      <c r="ACX71" s="173"/>
      <c r="ACY71" s="173"/>
      <c r="ACZ71" s="173"/>
      <c r="ADA71" s="173"/>
      <c r="ADB71" s="173"/>
      <c r="ADC71" s="173"/>
      <c r="ADD71" s="173"/>
      <c r="ADE71" s="173"/>
      <c r="ADF71" s="173"/>
      <c r="ADG71" s="173"/>
      <c r="ADH71" s="173"/>
      <c r="ADI71" s="173"/>
      <c r="ADJ71" s="173"/>
      <c r="ADK71" s="173"/>
      <c r="ADL71" s="173"/>
      <c r="ADM71" s="173"/>
      <c r="ADN71" s="173"/>
      <c r="ADO71" s="173"/>
      <c r="ADP71" s="173"/>
      <c r="ADQ71" s="173"/>
      <c r="ADR71" s="173"/>
      <c r="ADS71" s="173"/>
      <c r="ADT71" s="173"/>
      <c r="ADU71" s="173"/>
      <c r="ADV71" s="173"/>
      <c r="ADW71" s="173"/>
      <c r="ADX71" s="173"/>
      <c r="ADY71" s="173"/>
      <c r="ADZ71" s="173"/>
      <c r="AEA71" s="173"/>
      <c r="AEB71" s="173"/>
      <c r="AEC71" s="173"/>
      <c r="AED71" s="173"/>
      <c r="AEE71" s="173"/>
      <c r="AEF71" s="173"/>
      <c r="AEG71" s="173"/>
      <c r="AEH71" s="173"/>
      <c r="AEI71" s="173"/>
      <c r="AEJ71" s="173"/>
      <c r="AEK71" s="173"/>
      <c r="AEL71" s="173"/>
      <c r="AEM71" s="173"/>
      <c r="AEN71" s="173"/>
      <c r="AEO71" s="173"/>
      <c r="AEP71" s="173"/>
      <c r="AEQ71" s="173"/>
      <c r="AER71" s="173"/>
      <c r="AES71" s="173"/>
      <c r="AET71" s="173"/>
      <c r="AEU71" s="173"/>
      <c r="AEV71" s="173"/>
      <c r="AEW71" s="173"/>
      <c r="AEX71" s="173"/>
      <c r="AEY71" s="173"/>
      <c r="AEZ71" s="173"/>
      <c r="AFA71" s="173"/>
      <c r="AFB71" s="173"/>
      <c r="AFC71" s="173"/>
      <c r="AFD71" s="173"/>
      <c r="AFE71" s="173"/>
      <c r="AFF71" s="173"/>
      <c r="AFG71" s="173"/>
      <c r="AFH71" s="173"/>
      <c r="AFI71" s="173"/>
      <c r="AFJ71" s="173"/>
      <c r="AFK71" s="173"/>
      <c r="AFL71" s="173"/>
      <c r="AFM71" s="173"/>
      <c r="AFN71" s="173"/>
      <c r="AFO71" s="173"/>
      <c r="AFP71" s="173"/>
      <c r="AFQ71" s="173"/>
      <c r="AFR71" s="173"/>
      <c r="AFS71" s="173"/>
      <c r="AFT71" s="173"/>
      <c r="AFU71" s="173"/>
      <c r="AFV71" s="173"/>
      <c r="AFW71" s="173"/>
      <c r="AFX71" s="173"/>
      <c r="AFY71" s="173"/>
      <c r="AFZ71" s="173"/>
      <c r="AGA71" s="173"/>
      <c r="AGB71" s="173"/>
      <c r="AGC71" s="173"/>
      <c r="AGD71" s="173"/>
      <c r="AGE71" s="173"/>
      <c r="AGF71" s="173"/>
      <c r="AGG71" s="173"/>
      <c r="AGH71" s="173"/>
      <c r="AGI71" s="173"/>
      <c r="AGJ71" s="173"/>
      <c r="AGK71" s="173"/>
      <c r="AGL71" s="173"/>
      <c r="AGM71" s="173"/>
      <c r="AGN71" s="173"/>
      <c r="AGO71" s="173"/>
      <c r="AGP71" s="173"/>
      <c r="AGQ71" s="173"/>
      <c r="AGR71" s="173"/>
      <c r="AGS71" s="173"/>
      <c r="AGT71" s="173"/>
      <c r="AGU71" s="173"/>
      <c r="AGV71" s="173"/>
      <c r="AGW71" s="173"/>
      <c r="AGX71" s="173"/>
      <c r="AGY71" s="173"/>
      <c r="AGZ71" s="173"/>
      <c r="AHA71" s="173"/>
      <c r="AHB71" s="173"/>
      <c r="AHC71" s="173"/>
      <c r="AHD71" s="173"/>
      <c r="AHE71" s="173"/>
      <c r="AHF71" s="173"/>
      <c r="AHG71" s="173"/>
      <c r="AHH71" s="173"/>
      <c r="AHI71" s="173"/>
      <c r="AHJ71" s="173"/>
      <c r="AHK71" s="173"/>
      <c r="AHL71" s="173"/>
      <c r="AHM71" s="173"/>
      <c r="AHN71" s="173"/>
      <c r="AHO71" s="173"/>
      <c r="AHP71" s="173"/>
      <c r="AHQ71" s="173"/>
      <c r="AHR71" s="173"/>
      <c r="AHS71" s="173"/>
      <c r="AHT71" s="173"/>
      <c r="AHU71" s="173"/>
      <c r="AHV71" s="173"/>
      <c r="AHW71" s="173"/>
      <c r="AHX71" s="173"/>
      <c r="AHY71" s="173"/>
      <c r="AHZ71" s="173"/>
      <c r="AIA71" s="173"/>
      <c r="AIB71" s="173"/>
      <c r="AIC71" s="173"/>
      <c r="AID71" s="173"/>
      <c r="AIE71" s="173"/>
      <c r="AIF71" s="173"/>
      <c r="AIG71" s="173"/>
      <c r="AIH71" s="173"/>
      <c r="AII71" s="173"/>
      <c r="AIJ71" s="173"/>
      <c r="AIK71" s="173"/>
      <c r="AIL71" s="173"/>
      <c r="AIM71" s="173"/>
      <c r="AIN71" s="173"/>
      <c r="AIO71" s="173"/>
      <c r="AIP71" s="173"/>
      <c r="AIQ71" s="173"/>
      <c r="AIR71" s="173"/>
      <c r="AIS71" s="173"/>
      <c r="AIT71" s="173"/>
      <c r="AIU71" s="173"/>
      <c r="AIV71" s="173"/>
      <c r="AIW71" s="173"/>
      <c r="AIX71" s="173"/>
      <c r="AIY71" s="173"/>
      <c r="AIZ71" s="173"/>
      <c r="AJA71" s="173"/>
      <c r="AJB71" s="173"/>
      <c r="AJC71" s="173"/>
      <c r="AJD71" s="173"/>
      <c r="AJE71" s="173"/>
      <c r="AJF71" s="173"/>
      <c r="AJG71" s="173"/>
      <c r="AJH71" s="173"/>
      <c r="AJI71" s="173"/>
      <c r="AJJ71" s="173"/>
      <c r="AJK71" s="173"/>
      <c r="AJL71" s="173"/>
      <c r="AJM71" s="173"/>
      <c r="AJN71" s="173"/>
      <c r="AJO71" s="173"/>
      <c r="AJP71" s="173"/>
      <c r="AJQ71" s="173"/>
      <c r="AJR71" s="173"/>
      <c r="AJS71" s="173"/>
      <c r="AJT71" s="173"/>
      <c r="AJU71" s="173"/>
      <c r="AJV71" s="173"/>
      <c r="AJW71" s="173"/>
      <c r="AJX71" s="173"/>
      <c r="AJY71" s="173"/>
      <c r="AJZ71" s="173"/>
      <c r="AKA71" s="173"/>
      <c r="AKB71" s="173"/>
      <c r="AKC71" s="173"/>
      <c r="AKD71" s="173"/>
      <c r="AKE71" s="173"/>
      <c r="AKF71" s="173"/>
      <c r="AKG71" s="173"/>
      <c r="AKH71" s="173"/>
      <c r="AKI71" s="173"/>
      <c r="AKJ71" s="173"/>
      <c r="AKK71" s="173"/>
      <c r="AKL71" s="173"/>
      <c r="AKM71" s="173"/>
      <c r="AKN71" s="173"/>
      <c r="AKO71" s="173"/>
      <c r="AKP71" s="173"/>
      <c r="AKQ71" s="173"/>
      <c r="AKR71" s="173"/>
      <c r="AKS71" s="173"/>
      <c r="AKT71" s="173"/>
      <c r="AKU71" s="173"/>
      <c r="AKV71" s="173"/>
      <c r="AKW71" s="173"/>
      <c r="AKX71" s="173"/>
      <c r="AKY71" s="173"/>
      <c r="AKZ71" s="173"/>
      <c r="ALA71" s="173"/>
      <c r="ALB71" s="173"/>
      <c r="ALC71" s="173"/>
      <c r="ALD71" s="173"/>
      <c r="ALE71" s="173"/>
      <c r="ALF71" s="173"/>
      <c r="ALG71" s="173"/>
      <c r="ALH71" s="173"/>
      <c r="ALI71" s="173"/>
      <c r="ALJ71" s="173"/>
      <c r="ALK71" s="173"/>
      <c r="ALL71" s="173"/>
      <c r="ALM71" s="173"/>
      <c r="ALN71" s="173"/>
      <c r="ALO71" s="173"/>
      <c r="ALP71" s="173"/>
      <c r="ALQ71" s="173"/>
      <c r="ALR71" s="173"/>
      <c r="ALS71" s="173"/>
      <c r="ALT71" s="173"/>
      <c r="ALU71" s="173"/>
      <c r="ALV71" s="173"/>
      <c r="ALW71" s="173"/>
      <c r="ALX71" s="173"/>
      <c r="ALY71" s="173"/>
      <c r="ALZ71" s="173"/>
      <c r="AMA71" s="173"/>
      <c r="AMB71" s="173"/>
      <c r="AMC71" s="173"/>
      <c r="AMD71" s="173"/>
      <c r="AME71" s="173"/>
      <c r="AMF71" s="173"/>
      <c r="AMG71" s="173"/>
      <c r="AMH71" s="173"/>
      <c r="AMI71" s="173"/>
      <c r="AMJ71" s="173"/>
      <c r="AMK71" s="173"/>
      <c r="AML71" s="173"/>
      <c r="AMM71" s="173"/>
      <c r="AMN71" s="173"/>
      <c r="AMO71" s="173"/>
      <c r="AMP71" s="173"/>
      <c r="AMQ71" s="173"/>
      <c r="AMR71" s="173"/>
      <c r="AMS71" s="173"/>
      <c r="AMT71" s="173"/>
      <c r="AMU71" s="173"/>
      <c r="AMV71" s="173"/>
      <c r="AMW71" s="173"/>
      <c r="AMX71" s="173"/>
      <c r="AMY71" s="173"/>
      <c r="AMZ71" s="173"/>
      <c r="ANA71" s="173"/>
      <c r="ANB71" s="173"/>
      <c r="ANC71" s="173"/>
      <c r="AND71" s="173"/>
      <c r="ANE71" s="173"/>
      <c r="ANF71" s="173"/>
      <c r="ANG71" s="173"/>
      <c r="ANH71" s="173"/>
      <c r="ANI71" s="173"/>
      <c r="ANJ71" s="173"/>
      <c r="ANK71" s="173"/>
      <c r="ANL71" s="173"/>
      <c r="ANM71" s="173"/>
      <c r="ANN71" s="173"/>
      <c r="ANO71" s="173"/>
      <c r="ANP71" s="173"/>
      <c r="ANQ71" s="173"/>
      <c r="ANR71" s="173"/>
      <c r="ANS71" s="173"/>
      <c r="ANT71" s="173"/>
      <c r="ANU71" s="173"/>
      <c r="ANV71" s="173"/>
      <c r="ANW71" s="173"/>
      <c r="ANX71" s="173"/>
      <c r="ANY71" s="173"/>
      <c r="ANZ71" s="173"/>
      <c r="AOA71" s="173"/>
      <c r="AOB71" s="173"/>
      <c r="AOC71" s="173"/>
      <c r="AOD71" s="173"/>
      <c r="AOE71" s="173"/>
      <c r="AOF71" s="173"/>
      <c r="AOG71" s="173"/>
      <c r="AOH71" s="173"/>
      <c r="AOI71" s="173"/>
      <c r="AOJ71" s="173"/>
      <c r="AOK71" s="173"/>
      <c r="AOL71" s="173"/>
      <c r="AOM71" s="173"/>
      <c r="AON71" s="173"/>
      <c r="AOO71" s="173"/>
      <c r="AOP71" s="173"/>
      <c r="AOQ71" s="173"/>
      <c r="AOR71" s="173"/>
      <c r="AOS71" s="173"/>
      <c r="AOT71" s="173"/>
      <c r="AOU71" s="173"/>
      <c r="AOV71" s="173"/>
      <c r="AOW71" s="173"/>
      <c r="AOX71" s="173"/>
      <c r="AOY71" s="173"/>
      <c r="AOZ71" s="173"/>
      <c r="APA71" s="173"/>
      <c r="APB71" s="173"/>
      <c r="APC71" s="173"/>
      <c r="APD71" s="173"/>
      <c r="APE71" s="173"/>
      <c r="APF71" s="173"/>
      <c r="APG71" s="173"/>
      <c r="APH71" s="173"/>
      <c r="API71" s="173"/>
      <c r="APJ71" s="173"/>
      <c r="APK71" s="173"/>
      <c r="APL71" s="173"/>
      <c r="APM71" s="173"/>
      <c r="APN71" s="173"/>
      <c r="APO71" s="173"/>
      <c r="APP71" s="173"/>
      <c r="APQ71" s="173"/>
      <c r="APR71" s="173"/>
      <c r="APS71" s="173"/>
      <c r="APT71" s="173"/>
      <c r="APU71" s="173"/>
      <c r="APV71" s="173"/>
      <c r="APW71" s="173"/>
      <c r="APX71" s="173"/>
      <c r="APY71" s="173"/>
      <c r="APZ71" s="173"/>
      <c r="AQA71" s="173"/>
      <c r="AQB71" s="173"/>
      <c r="AQC71" s="173"/>
      <c r="AQD71" s="173"/>
      <c r="AQE71" s="173"/>
      <c r="AQF71" s="173"/>
      <c r="AQG71" s="173"/>
      <c r="AQH71" s="173"/>
      <c r="AQI71" s="173"/>
      <c r="AQJ71" s="173"/>
      <c r="AQK71" s="173"/>
      <c r="AQL71" s="173"/>
      <c r="AQM71" s="173"/>
      <c r="AQN71" s="173"/>
      <c r="AQO71" s="173"/>
      <c r="AQP71" s="173"/>
      <c r="AQQ71" s="173"/>
      <c r="AQR71" s="173"/>
      <c r="AQS71" s="173"/>
      <c r="AQT71" s="173"/>
      <c r="AQU71" s="173"/>
      <c r="AQV71" s="173"/>
      <c r="AQW71" s="173"/>
      <c r="AQX71" s="173"/>
      <c r="AQY71" s="173"/>
      <c r="AQZ71" s="173"/>
      <c r="ARA71" s="173"/>
      <c r="ARB71" s="173"/>
      <c r="ARC71" s="173"/>
      <c r="ARD71" s="173"/>
      <c r="ARE71" s="173"/>
      <c r="ARF71" s="173"/>
      <c r="ARG71" s="173"/>
      <c r="ARH71" s="173"/>
      <c r="ARI71" s="173"/>
      <c r="ARJ71" s="173"/>
      <c r="ARK71" s="173"/>
      <c r="ARL71" s="173"/>
      <c r="ARM71" s="173"/>
      <c r="ARN71" s="173"/>
      <c r="ARO71" s="173"/>
      <c r="ARP71" s="173"/>
      <c r="ARQ71" s="173"/>
      <c r="ARR71" s="173"/>
      <c r="ARS71" s="173"/>
      <c r="ART71" s="173"/>
      <c r="ARU71" s="173"/>
      <c r="ARV71" s="173"/>
      <c r="ARW71" s="173"/>
      <c r="ARX71" s="173"/>
      <c r="ARY71" s="173"/>
      <c r="ARZ71" s="173"/>
      <c r="ASA71" s="173"/>
      <c r="ASB71" s="173"/>
      <c r="ASC71" s="173"/>
      <c r="ASD71" s="173"/>
      <c r="ASE71" s="173"/>
      <c r="ASF71" s="173"/>
      <c r="ASG71" s="173"/>
      <c r="ASH71" s="173"/>
      <c r="ASI71" s="173"/>
      <c r="ASJ71" s="173"/>
      <c r="ASK71" s="173"/>
      <c r="ASL71" s="173"/>
      <c r="ASM71" s="173"/>
      <c r="ASN71" s="173"/>
      <c r="ASO71" s="173"/>
      <c r="ASP71" s="173"/>
      <c r="ASQ71" s="173"/>
      <c r="ASR71" s="173"/>
      <c r="ASS71" s="173"/>
      <c r="AST71" s="173"/>
      <c r="ASU71" s="173"/>
      <c r="ASV71" s="173"/>
      <c r="ASW71" s="173"/>
      <c r="ASX71" s="173"/>
      <c r="ASY71" s="173"/>
      <c r="ASZ71" s="173"/>
      <c r="ATA71" s="173"/>
      <c r="ATB71" s="173"/>
      <c r="ATC71" s="173"/>
      <c r="ATD71" s="173"/>
      <c r="ATE71" s="173"/>
      <c r="ATF71" s="173"/>
      <c r="ATG71" s="173"/>
      <c r="ATH71" s="173"/>
      <c r="ATI71" s="173"/>
      <c r="ATJ71" s="173"/>
      <c r="ATK71" s="173"/>
      <c r="ATL71" s="173"/>
      <c r="ATM71" s="173"/>
      <c r="ATN71" s="173"/>
      <c r="ATO71" s="173"/>
      <c r="ATP71" s="173"/>
      <c r="ATQ71" s="173"/>
      <c r="ATR71" s="173"/>
      <c r="ATS71" s="173"/>
      <c r="ATT71" s="173"/>
      <c r="ATU71" s="173"/>
      <c r="ATV71" s="173"/>
      <c r="ATW71" s="173"/>
      <c r="ATX71" s="173"/>
      <c r="ATY71" s="173"/>
      <c r="ATZ71" s="173"/>
      <c r="AUA71" s="173"/>
      <c r="AUB71" s="173"/>
      <c r="AUC71" s="173"/>
      <c r="AUD71" s="173"/>
      <c r="AUE71" s="173"/>
      <c r="AUF71" s="173"/>
      <c r="AUG71" s="173"/>
      <c r="AUH71" s="173"/>
      <c r="AUI71" s="173"/>
      <c r="AUJ71" s="173"/>
      <c r="AUK71" s="173"/>
      <c r="AUL71" s="173"/>
      <c r="AUM71" s="173"/>
      <c r="AUN71" s="173"/>
      <c r="AUO71" s="173"/>
      <c r="AUP71" s="173"/>
      <c r="AUQ71" s="173"/>
      <c r="AUR71" s="173"/>
      <c r="AUS71" s="173"/>
      <c r="AUT71" s="173"/>
      <c r="AUU71" s="173"/>
      <c r="AUV71" s="173"/>
      <c r="AUW71" s="173"/>
      <c r="AUX71" s="173"/>
      <c r="AUY71" s="173"/>
      <c r="AUZ71" s="173"/>
      <c r="AVA71" s="173"/>
      <c r="AVB71" s="173"/>
      <c r="AVC71" s="173"/>
      <c r="AVD71" s="173"/>
      <c r="AVE71" s="173"/>
      <c r="AVF71" s="173"/>
      <c r="AVG71" s="173"/>
      <c r="AVH71" s="173"/>
      <c r="AVI71" s="173"/>
      <c r="AVJ71" s="173"/>
      <c r="AVK71" s="173"/>
      <c r="AVL71" s="173"/>
      <c r="AVM71" s="173"/>
      <c r="AVN71" s="173"/>
      <c r="AVO71" s="173"/>
      <c r="AVP71" s="173"/>
      <c r="AVQ71" s="173"/>
      <c r="AVR71" s="173"/>
      <c r="AVS71" s="173"/>
      <c r="AVT71" s="173"/>
      <c r="AVU71" s="173"/>
      <c r="AVV71" s="173"/>
      <c r="AVW71" s="173"/>
      <c r="AVX71" s="173"/>
      <c r="AVY71" s="173"/>
      <c r="AVZ71" s="173"/>
      <c r="AWA71" s="173"/>
      <c r="AWB71" s="173"/>
      <c r="AWC71" s="173"/>
      <c r="AWD71" s="173"/>
      <c r="AWE71" s="173"/>
      <c r="AWF71" s="173"/>
      <c r="AWG71" s="173"/>
      <c r="AWH71" s="173"/>
      <c r="AWI71" s="173"/>
      <c r="AWJ71" s="173"/>
      <c r="AWK71" s="173"/>
      <c r="AWL71" s="173"/>
      <c r="AWM71" s="173"/>
      <c r="AWN71" s="173"/>
      <c r="AWO71" s="173"/>
      <c r="AWP71" s="173"/>
      <c r="AWQ71" s="173"/>
      <c r="AWR71" s="173"/>
      <c r="AWS71" s="173"/>
      <c r="AWT71" s="173"/>
      <c r="AWU71" s="173"/>
      <c r="AWV71" s="173"/>
      <c r="AWW71" s="173"/>
      <c r="AWX71" s="173"/>
      <c r="AWY71" s="173"/>
      <c r="AWZ71" s="173"/>
      <c r="AXA71" s="173"/>
      <c r="AXB71" s="173"/>
      <c r="AXC71" s="173"/>
      <c r="AXD71" s="173"/>
      <c r="AXE71" s="173"/>
      <c r="AXF71" s="173"/>
      <c r="AXG71" s="173"/>
      <c r="AXH71" s="173"/>
      <c r="AXI71" s="173"/>
      <c r="AXJ71" s="173"/>
      <c r="AXK71" s="173"/>
      <c r="AXL71" s="173"/>
      <c r="AXM71" s="173"/>
      <c r="AXN71" s="173"/>
      <c r="AXO71" s="173"/>
      <c r="AXP71" s="173"/>
      <c r="AXQ71" s="173"/>
      <c r="AXR71" s="173"/>
      <c r="AXS71" s="173"/>
      <c r="AXT71" s="173"/>
      <c r="AXU71" s="173"/>
      <c r="AXV71" s="173"/>
      <c r="AXW71" s="173"/>
      <c r="AXX71" s="173"/>
      <c r="AXY71" s="173"/>
      <c r="AXZ71" s="173"/>
      <c r="AYA71" s="173"/>
      <c r="AYB71" s="173"/>
      <c r="AYC71" s="173"/>
      <c r="AYD71" s="173"/>
      <c r="AYE71" s="173"/>
      <c r="AYF71" s="173"/>
      <c r="AYG71" s="173"/>
      <c r="AYH71" s="173"/>
      <c r="AYI71" s="173"/>
      <c r="AYJ71" s="173"/>
      <c r="AYK71" s="173"/>
      <c r="AYL71" s="173"/>
      <c r="AYM71" s="173"/>
      <c r="AYN71" s="173"/>
      <c r="AYO71" s="173"/>
      <c r="AYP71" s="173"/>
      <c r="AYQ71" s="173"/>
      <c r="AYR71" s="173"/>
      <c r="AYS71" s="173"/>
      <c r="AYT71" s="173"/>
      <c r="AYU71" s="173"/>
      <c r="AYV71" s="173"/>
      <c r="AYW71" s="173"/>
      <c r="AYX71" s="173"/>
      <c r="AYY71" s="173"/>
      <c r="AYZ71" s="173"/>
      <c r="AZA71" s="173"/>
      <c r="AZB71" s="173"/>
      <c r="AZC71" s="173"/>
      <c r="AZD71" s="173"/>
      <c r="AZE71" s="173"/>
      <c r="AZF71" s="173"/>
      <c r="AZG71" s="173"/>
      <c r="AZH71" s="173"/>
      <c r="AZI71" s="173"/>
      <c r="AZJ71" s="173"/>
      <c r="AZK71" s="173"/>
      <c r="AZL71" s="173"/>
      <c r="AZM71" s="173"/>
      <c r="AZN71" s="173"/>
      <c r="AZO71" s="173"/>
      <c r="AZP71" s="173"/>
      <c r="AZQ71" s="173"/>
      <c r="AZR71" s="173"/>
      <c r="AZS71" s="173"/>
      <c r="AZT71" s="173"/>
      <c r="AZU71" s="173"/>
      <c r="AZV71" s="173"/>
      <c r="AZW71" s="173"/>
      <c r="AZX71" s="173"/>
      <c r="AZY71" s="173"/>
      <c r="AZZ71" s="173"/>
      <c r="BAA71" s="173"/>
      <c r="BAB71" s="173"/>
      <c r="BAC71" s="173"/>
      <c r="BAD71" s="173"/>
      <c r="BAE71" s="173"/>
      <c r="BAF71" s="173"/>
      <c r="BAG71" s="173"/>
      <c r="BAH71" s="173"/>
      <c r="BAI71" s="173"/>
      <c r="BAJ71" s="173"/>
      <c r="BAK71" s="173"/>
      <c r="BAL71" s="173"/>
      <c r="BAM71" s="173"/>
      <c r="BAN71" s="173"/>
      <c r="BAO71" s="173"/>
      <c r="BAP71" s="173"/>
      <c r="BAQ71" s="173"/>
      <c r="BAR71" s="173"/>
      <c r="BAS71" s="173"/>
      <c r="BAT71" s="173"/>
      <c r="BAU71" s="173"/>
      <c r="BAV71" s="173"/>
      <c r="BAW71" s="173"/>
      <c r="BAX71" s="173"/>
      <c r="BAY71" s="173"/>
      <c r="BAZ71" s="173"/>
      <c r="BBA71" s="173"/>
      <c r="BBB71" s="173"/>
      <c r="BBC71" s="173"/>
      <c r="BBD71" s="173"/>
      <c r="BBE71" s="173"/>
      <c r="BBF71" s="173"/>
      <c r="BBG71" s="173"/>
      <c r="BBH71" s="173"/>
      <c r="BBI71" s="173"/>
      <c r="BBJ71" s="173"/>
      <c r="BBK71" s="173"/>
      <c r="BBL71" s="173"/>
      <c r="BBM71" s="173"/>
      <c r="BBN71" s="173"/>
      <c r="BBO71" s="173"/>
      <c r="BBP71" s="173"/>
      <c r="BBQ71" s="173"/>
      <c r="BBR71" s="173"/>
      <c r="BBS71" s="173"/>
      <c r="BBT71" s="173"/>
      <c r="BBU71" s="173"/>
      <c r="BBV71" s="173"/>
      <c r="BBW71" s="173"/>
      <c r="BBX71" s="173"/>
      <c r="BBY71" s="173"/>
      <c r="BBZ71" s="173"/>
      <c r="BCA71" s="173"/>
      <c r="BCB71" s="173"/>
      <c r="BCC71" s="173"/>
      <c r="BCD71" s="173"/>
      <c r="BCE71" s="173"/>
      <c r="BCF71" s="173"/>
      <c r="BCG71" s="173"/>
      <c r="BCH71" s="173"/>
      <c r="BCI71" s="173"/>
      <c r="BCJ71" s="173"/>
      <c r="BCK71" s="173"/>
      <c r="BCL71" s="173"/>
      <c r="BCM71" s="173"/>
      <c r="BCN71" s="173"/>
      <c r="BCO71" s="173"/>
      <c r="BCP71" s="173"/>
      <c r="BCQ71" s="173"/>
      <c r="BCR71" s="173"/>
      <c r="BCS71" s="173"/>
      <c r="BCT71" s="173"/>
      <c r="BCU71" s="173"/>
      <c r="BCV71" s="173"/>
      <c r="BCW71" s="173"/>
      <c r="BCX71" s="173"/>
      <c r="BCY71" s="173"/>
      <c r="BCZ71" s="173"/>
      <c r="BDA71" s="173"/>
      <c r="BDB71" s="173"/>
      <c r="BDC71" s="173"/>
      <c r="BDD71" s="173"/>
      <c r="BDE71" s="173"/>
      <c r="BDF71" s="173"/>
      <c r="BDG71" s="173"/>
      <c r="BDH71" s="173"/>
      <c r="BDI71" s="173"/>
      <c r="BDJ71" s="173"/>
      <c r="BDK71" s="173"/>
      <c r="BDL71" s="173"/>
      <c r="BDM71" s="173"/>
      <c r="BDN71" s="173"/>
      <c r="BDO71" s="173"/>
      <c r="BDP71" s="173"/>
      <c r="BDQ71" s="173"/>
      <c r="BDR71" s="173"/>
      <c r="BDS71" s="173"/>
      <c r="BDT71" s="173"/>
      <c r="BDU71" s="173"/>
      <c r="BDV71" s="173"/>
      <c r="BDW71" s="173"/>
      <c r="BDX71" s="173"/>
      <c r="BDY71" s="173"/>
      <c r="BDZ71" s="173"/>
      <c r="BEA71" s="173"/>
      <c r="BEB71" s="173"/>
      <c r="BEC71" s="173"/>
      <c r="BED71" s="173"/>
      <c r="BEE71" s="173"/>
      <c r="BEF71" s="173"/>
      <c r="BEG71" s="173"/>
      <c r="BEH71" s="173"/>
      <c r="BEI71" s="173"/>
      <c r="BEJ71" s="173"/>
      <c r="BEK71" s="173"/>
      <c r="BEL71" s="173"/>
      <c r="BEM71" s="173"/>
      <c r="BEN71" s="173"/>
      <c r="BEO71" s="173"/>
      <c r="BEP71" s="173"/>
      <c r="BEQ71" s="173"/>
      <c r="BER71" s="173"/>
      <c r="BES71" s="173"/>
      <c r="BET71" s="173"/>
      <c r="BEU71" s="173"/>
      <c r="BEV71" s="173"/>
      <c r="BEW71" s="173"/>
      <c r="BEX71" s="173"/>
      <c r="BEY71" s="173"/>
      <c r="BEZ71" s="173"/>
      <c r="BFA71" s="173"/>
      <c r="BFB71" s="173"/>
      <c r="BFC71" s="173"/>
      <c r="BFD71" s="173"/>
      <c r="BFE71" s="173"/>
      <c r="BFF71" s="173"/>
      <c r="BFG71" s="173"/>
      <c r="BFH71" s="173"/>
      <c r="BFI71" s="173"/>
      <c r="BFJ71" s="173"/>
      <c r="BFK71" s="173"/>
      <c r="BFL71" s="173"/>
      <c r="BFM71" s="173"/>
      <c r="BFN71" s="173"/>
      <c r="BFO71" s="173"/>
      <c r="BFP71" s="173"/>
      <c r="BFQ71" s="173"/>
      <c r="BFR71" s="173"/>
      <c r="BFS71" s="173"/>
      <c r="BFT71" s="173"/>
      <c r="BFU71" s="173"/>
      <c r="BFV71" s="173"/>
      <c r="BFW71" s="173"/>
      <c r="BFX71" s="173"/>
      <c r="BFY71" s="173"/>
      <c r="BFZ71" s="173"/>
      <c r="BGA71" s="173"/>
      <c r="BGB71" s="173"/>
      <c r="BGC71" s="173"/>
      <c r="BGD71" s="173"/>
      <c r="BGE71" s="173"/>
      <c r="BGF71" s="173"/>
      <c r="BGG71" s="173"/>
      <c r="BGH71" s="173"/>
      <c r="BGI71" s="173"/>
      <c r="BGJ71" s="173"/>
      <c r="BGK71" s="173"/>
      <c r="BGL71" s="173"/>
      <c r="BGM71" s="173"/>
      <c r="BGN71" s="173"/>
      <c r="BGO71" s="173"/>
      <c r="BGP71" s="173"/>
      <c r="BGQ71" s="173"/>
      <c r="BGR71" s="173"/>
      <c r="BGS71" s="173"/>
      <c r="BGT71" s="173"/>
      <c r="BGU71" s="173"/>
      <c r="BGV71" s="173"/>
      <c r="BGW71" s="173"/>
      <c r="BGX71" s="173"/>
      <c r="BGY71" s="173"/>
      <c r="BGZ71" s="173"/>
      <c r="BHA71" s="173"/>
      <c r="BHB71" s="173"/>
      <c r="BHC71" s="173"/>
      <c r="BHD71" s="173"/>
      <c r="BHE71" s="173"/>
      <c r="BHF71" s="173"/>
      <c r="BHG71" s="173"/>
      <c r="BHH71" s="173"/>
      <c r="BHI71" s="173"/>
      <c r="BHJ71" s="173"/>
      <c r="BHK71" s="173"/>
      <c r="BHL71" s="173"/>
      <c r="BHM71" s="173"/>
      <c r="BHN71" s="173"/>
      <c r="BHO71" s="173"/>
      <c r="BHP71" s="173"/>
      <c r="BHQ71" s="173"/>
      <c r="BHR71" s="173"/>
      <c r="BHS71" s="173"/>
      <c r="BHT71" s="173"/>
      <c r="BHU71" s="173"/>
      <c r="BHV71" s="173"/>
      <c r="BHW71" s="173"/>
      <c r="BHX71" s="173"/>
      <c r="BHY71" s="173"/>
      <c r="BHZ71" s="173"/>
      <c r="BIA71" s="173"/>
      <c r="BIB71" s="173"/>
      <c r="BIC71" s="173"/>
      <c r="BID71" s="173"/>
      <c r="BIE71" s="173"/>
      <c r="BIF71" s="173"/>
      <c r="BIG71" s="173"/>
      <c r="BIH71" s="173"/>
      <c r="BII71" s="173"/>
      <c r="BIJ71" s="173"/>
      <c r="BIK71" s="173"/>
      <c r="BIL71" s="173"/>
      <c r="BIM71" s="173"/>
      <c r="BIN71" s="173"/>
      <c r="BIO71" s="173"/>
      <c r="BIP71" s="173"/>
      <c r="BIQ71" s="173"/>
      <c r="BIR71" s="173"/>
      <c r="BIS71" s="173"/>
      <c r="BIT71" s="173"/>
      <c r="BIU71" s="173"/>
      <c r="BIV71" s="173"/>
      <c r="BIW71" s="173"/>
      <c r="BIX71" s="173"/>
      <c r="BIY71" s="173"/>
      <c r="BIZ71" s="173"/>
      <c r="BJA71" s="173"/>
      <c r="BJB71" s="173"/>
      <c r="BJC71" s="173"/>
      <c r="BJD71" s="173"/>
      <c r="BJE71" s="173"/>
      <c r="BJF71" s="173"/>
      <c r="BJG71" s="173"/>
      <c r="BJH71" s="173"/>
      <c r="BJI71" s="173"/>
      <c r="BJJ71" s="173"/>
      <c r="BJK71" s="173"/>
      <c r="BJL71" s="173"/>
      <c r="BJM71" s="173"/>
      <c r="BJN71" s="173"/>
      <c r="BJO71" s="173"/>
      <c r="BJP71" s="173"/>
      <c r="BJQ71" s="173"/>
      <c r="BJR71" s="173"/>
      <c r="BJS71" s="173"/>
      <c r="BJT71" s="173"/>
      <c r="BJU71" s="173"/>
      <c r="BJV71" s="173"/>
      <c r="BJW71" s="173"/>
      <c r="BJX71" s="173"/>
      <c r="BJY71" s="173"/>
      <c r="BJZ71" s="173"/>
      <c r="BKA71" s="173"/>
      <c r="BKB71" s="173"/>
      <c r="BKC71" s="173"/>
      <c r="BKD71" s="173"/>
      <c r="BKE71" s="173"/>
      <c r="BKF71" s="173"/>
      <c r="BKG71" s="173"/>
      <c r="BKH71" s="173"/>
      <c r="BKI71" s="173"/>
      <c r="BKJ71" s="173"/>
      <c r="BKK71" s="173"/>
      <c r="BKL71" s="173"/>
      <c r="BKM71" s="173"/>
      <c r="BKN71" s="173"/>
      <c r="BKO71" s="173"/>
      <c r="BKP71" s="173"/>
      <c r="BKQ71" s="173"/>
      <c r="BKR71" s="173"/>
      <c r="BKS71" s="173"/>
      <c r="BKT71" s="173"/>
      <c r="BKU71" s="173"/>
      <c r="BKV71" s="173"/>
      <c r="BKW71" s="173"/>
      <c r="BKX71" s="173"/>
      <c r="BKY71" s="173"/>
      <c r="BKZ71" s="173"/>
      <c r="BLA71" s="173"/>
      <c r="BLB71" s="173"/>
      <c r="BLC71" s="173"/>
      <c r="BLD71" s="173"/>
      <c r="BLE71" s="173"/>
      <c r="BLF71" s="173"/>
      <c r="BLG71" s="173"/>
      <c r="BLH71" s="173"/>
      <c r="BLI71" s="173"/>
      <c r="BLJ71" s="173"/>
      <c r="BLK71" s="173"/>
      <c r="BLL71" s="173"/>
      <c r="BLM71" s="173"/>
      <c r="BLN71" s="173"/>
      <c r="BLO71" s="173"/>
      <c r="BLP71" s="173"/>
      <c r="BLQ71" s="173"/>
      <c r="BLR71" s="173"/>
      <c r="BLS71" s="173"/>
      <c r="BLT71" s="173"/>
      <c r="BLU71" s="173"/>
      <c r="BLV71" s="173"/>
      <c r="BLW71" s="173"/>
      <c r="BLX71" s="173"/>
      <c r="BLY71" s="173"/>
      <c r="BLZ71" s="173"/>
      <c r="BMA71" s="173"/>
      <c r="BMB71" s="173"/>
      <c r="BMC71" s="173"/>
      <c r="BMD71" s="173"/>
      <c r="BME71" s="173"/>
      <c r="BMF71" s="173"/>
      <c r="BMG71" s="173"/>
      <c r="BMH71" s="173"/>
      <c r="BMI71" s="173"/>
      <c r="BMJ71" s="173"/>
      <c r="BMK71" s="173"/>
      <c r="BML71" s="173"/>
      <c r="BMM71" s="173"/>
      <c r="BMN71" s="173"/>
      <c r="BMO71" s="173"/>
      <c r="BMP71" s="173"/>
      <c r="BMQ71" s="173"/>
      <c r="BMR71" s="173"/>
      <c r="BMS71" s="173"/>
      <c r="BMT71" s="173"/>
      <c r="BMU71" s="173"/>
      <c r="BMV71" s="173"/>
      <c r="BMW71" s="173"/>
      <c r="BMX71" s="173"/>
      <c r="BMY71" s="173"/>
      <c r="BMZ71" s="173"/>
      <c r="BNA71" s="173"/>
      <c r="BNB71" s="173"/>
      <c r="BNC71" s="173"/>
      <c r="BND71" s="173"/>
      <c r="BNE71" s="173"/>
      <c r="BNF71" s="173"/>
      <c r="BNG71" s="173"/>
      <c r="BNH71" s="173"/>
      <c r="BNI71" s="173"/>
      <c r="BNJ71" s="173"/>
      <c r="BNK71" s="173"/>
      <c r="BNL71" s="173"/>
      <c r="BNM71" s="173"/>
      <c r="BNN71" s="173"/>
      <c r="BNO71" s="173"/>
      <c r="BNP71" s="173"/>
      <c r="BNQ71" s="173"/>
      <c r="BNR71" s="173"/>
      <c r="BNS71" s="173"/>
      <c r="BNT71" s="173"/>
      <c r="BNU71" s="173"/>
      <c r="BNV71" s="173"/>
      <c r="BNW71" s="173"/>
      <c r="BNX71" s="173"/>
      <c r="BNY71" s="173"/>
      <c r="BNZ71" s="173"/>
      <c r="BOA71" s="173"/>
      <c r="BOB71" s="173"/>
      <c r="BOC71" s="173"/>
      <c r="BOD71" s="173"/>
      <c r="BOE71" s="173"/>
      <c r="BOF71" s="173"/>
      <c r="BOG71" s="173"/>
      <c r="BOH71" s="173"/>
      <c r="BOI71" s="173"/>
      <c r="BOJ71" s="173"/>
      <c r="BOK71" s="173"/>
      <c r="BOL71" s="173"/>
      <c r="BOM71" s="173"/>
      <c r="BON71" s="173"/>
      <c r="BOO71" s="173"/>
      <c r="BOP71" s="173"/>
      <c r="BOQ71" s="173"/>
      <c r="BOR71" s="173"/>
      <c r="BOS71" s="173"/>
      <c r="BOT71" s="173"/>
      <c r="BOU71" s="173"/>
      <c r="BOV71" s="173"/>
      <c r="BOW71" s="173"/>
      <c r="BOX71" s="173"/>
      <c r="BOY71" s="173"/>
      <c r="BOZ71" s="173"/>
      <c r="BPA71" s="173"/>
      <c r="BPB71" s="173"/>
      <c r="BPC71" s="173"/>
      <c r="BPD71" s="173"/>
      <c r="BPE71" s="173"/>
      <c r="BPF71" s="173"/>
      <c r="BPG71" s="173"/>
      <c r="BPH71" s="173"/>
      <c r="BPI71" s="173"/>
      <c r="BPJ71" s="173"/>
      <c r="BPK71" s="173"/>
      <c r="BPL71" s="173"/>
      <c r="BPM71" s="173"/>
      <c r="BPN71" s="173"/>
      <c r="BPO71" s="173"/>
      <c r="BPP71" s="173"/>
      <c r="BPQ71" s="173"/>
      <c r="BPR71" s="173"/>
      <c r="BPS71" s="173"/>
      <c r="BPT71" s="173"/>
      <c r="BPU71" s="173"/>
      <c r="BPV71" s="173"/>
      <c r="BPW71" s="173"/>
      <c r="BPX71" s="173"/>
      <c r="BPY71" s="173"/>
      <c r="BPZ71" s="173"/>
      <c r="BQA71" s="173"/>
      <c r="BQB71" s="173"/>
      <c r="BQC71" s="173"/>
      <c r="BQD71" s="173"/>
      <c r="BQE71" s="173"/>
      <c r="BQF71" s="173"/>
      <c r="BQG71" s="173"/>
      <c r="BQH71" s="173"/>
      <c r="BQI71" s="173"/>
      <c r="BQJ71" s="173"/>
      <c r="BQK71" s="173"/>
      <c r="BQL71" s="173"/>
      <c r="BQM71" s="173"/>
      <c r="BQN71" s="173"/>
      <c r="BQO71" s="173"/>
      <c r="BQP71" s="173"/>
      <c r="BQQ71" s="173"/>
      <c r="BQR71" s="173"/>
      <c r="BQS71" s="173"/>
      <c r="BQT71" s="173"/>
      <c r="BQU71" s="173"/>
      <c r="BQV71" s="173"/>
      <c r="BQW71" s="173"/>
      <c r="BQX71" s="173"/>
      <c r="BQY71" s="173"/>
      <c r="BQZ71" s="173"/>
      <c r="BRA71" s="173"/>
      <c r="BRB71" s="173"/>
      <c r="BRC71" s="173"/>
      <c r="BRD71" s="173"/>
      <c r="BRE71" s="173"/>
      <c r="BRF71" s="173"/>
      <c r="BRG71" s="173"/>
      <c r="BRH71" s="173"/>
      <c r="BRI71" s="173"/>
      <c r="BRJ71" s="173"/>
      <c r="BRK71" s="173"/>
      <c r="BRL71" s="173"/>
      <c r="BRM71" s="173"/>
      <c r="BRN71" s="173"/>
      <c r="BRO71" s="173"/>
      <c r="BRP71" s="173"/>
      <c r="BRQ71" s="173"/>
      <c r="BRR71" s="173"/>
      <c r="BRS71" s="173"/>
      <c r="BRT71" s="173"/>
      <c r="BRU71" s="173"/>
      <c r="BRV71" s="173"/>
      <c r="BRW71" s="173"/>
      <c r="BRX71" s="173"/>
      <c r="BRY71" s="173"/>
      <c r="BRZ71" s="173"/>
      <c r="BSA71" s="173"/>
      <c r="BSB71" s="173"/>
      <c r="BSC71" s="173"/>
      <c r="BSD71" s="173"/>
      <c r="BSE71" s="173"/>
      <c r="BSF71" s="173"/>
      <c r="BSG71" s="173"/>
      <c r="BSH71" s="173"/>
      <c r="BSI71" s="173"/>
      <c r="BSJ71" s="173"/>
      <c r="BSK71" s="173"/>
      <c r="BSL71" s="173"/>
      <c r="BSM71" s="173"/>
      <c r="BSN71" s="173"/>
      <c r="BSO71" s="173"/>
      <c r="BSP71" s="173"/>
      <c r="BSQ71" s="173"/>
      <c r="BSR71" s="173"/>
      <c r="BSS71" s="173"/>
      <c r="BST71" s="173"/>
      <c r="BSU71" s="173"/>
      <c r="BSV71" s="173"/>
      <c r="BSW71" s="173"/>
      <c r="BSX71" s="173"/>
      <c r="BSY71" s="173"/>
      <c r="BSZ71" s="173"/>
      <c r="BTA71" s="173"/>
      <c r="BTB71" s="173"/>
      <c r="BTC71" s="173"/>
      <c r="BTD71" s="173"/>
      <c r="BTE71" s="173"/>
      <c r="BTF71" s="173"/>
      <c r="BTG71" s="173"/>
      <c r="BTH71" s="173"/>
      <c r="BTI71" s="173"/>
      <c r="BTJ71" s="173"/>
      <c r="BTK71" s="173"/>
      <c r="BTL71" s="173"/>
      <c r="BTM71" s="173"/>
      <c r="BTN71" s="173"/>
      <c r="BTO71" s="173"/>
      <c r="BTP71" s="173"/>
      <c r="BTQ71" s="173"/>
      <c r="BTR71" s="173"/>
      <c r="BTS71" s="173"/>
      <c r="BTT71" s="173"/>
      <c r="BTU71" s="173"/>
      <c r="BTV71" s="173"/>
      <c r="BTW71" s="173"/>
      <c r="BTX71" s="173"/>
      <c r="BTY71" s="173"/>
      <c r="BTZ71" s="173"/>
      <c r="BUA71" s="173"/>
      <c r="BUB71" s="173"/>
      <c r="BUC71" s="173"/>
      <c r="BUD71" s="173"/>
      <c r="BUE71" s="173"/>
      <c r="BUF71" s="173"/>
      <c r="BUG71" s="173"/>
      <c r="BUH71" s="173"/>
      <c r="BUI71" s="173"/>
      <c r="BUJ71" s="173"/>
      <c r="BUK71" s="173"/>
      <c r="BUL71" s="173"/>
      <c r="BUM71" s="173"/>
      <c r="BUN71" s="173"/>
      <c r="BUO71" s="173"/>
      <c r="BUP71" s="173"/>
      <c r="BUQ71" s="173"/>
      <c r="BUR71" s="173"/>
      <c r="BUS71" s="173"/>
      <c r="BUT71" s="173"/>
      <c r="BUU71" s="173"/>
      <c r="BUV71" s="173"/>
      <c r="BUW71" s="173"/>
      <c r="BUX71" s="173"/>
      <c r="BUY71" s="173"/>
      <c r="BUZ71" s="173"/>
      <c r="BVA71" s="173"/>
      <c r="BVB71" s="173"/>
      <c r="BVC71" s="173"/>
      <c r="BVD71" s="173"/>
      <c r="BVE71" s="173"/>
      <c r="BVF71" s="173"/>
      <c r="BVG71" s="173"/>
      <c r="BVH71" s="173"/>
      <c r="BVI71" s="173"/>
      <c r="BVJ71" s="173"/>
      <c r="BVK71" s="173"/>
      <c r="BVL71" s="173"/>
      <c r="BVM71" s="173"/>
      <c r="BVN71" s="173"/>
      <c r="BVO71" s="173"/>
      <c r="BVP71" s="173"/>
      <c r="BVQ71" s="173"/>
      <c r="BVR71" s="173"/>
      <c r="BVS71" s="173"/>
      <c r="BVT71" s="173"/>
      <c r="BVU71" s="173"/>
      <c r="BVV71" s="173"/>
      <c r="BVW71" s="173"/>
      <c r="BVX71" s="173"/>
      <c r="BVY71" s="173"/>
      <c r="BVZ71" s="173"/>
      <c r="BWA71" s="173"/>
      <c r="BWB71" s="173"/>
      <c r="BWC71" s="173"/>
      <c r="BWD71" s="173"/>
      <c r="BWE71" s="173"/>
      <c r="BWF71" s="173"/>
      <c r="BWG71" s="173"/>
      <c r="BWH71" s="173"/>
      <c r="BWI71" s="173"/>
      <c r="BWJ71" s="173"/>
      <c r="BWK71" s="173"/>
      <c r="BWL71" s="173"/>
      <c r="BWM71" s="173"/>
      <c r="BWN71" s="173"/>
      <c r="BWO71" s="173"/>
      <c r="BWP71" s="173"/>
      <c r="BWQ71" s="173"/>
      <c r="BWR71" s="173"/>
      <c r="BWS71" s="173"/>
      <c r="BWT71" s="173"/>
      <c r="BWU71" s="173"/>
      <c r="BWV71" s="173"/>
      <c r="BWW71" s="173"/>
      <c r="BWX71" s="173"/>
      <c r="BWY71" s="173"/>
      <c r="BWZ71" s="173"/>
      <c r="BXA71" s="173"/>
      <c r="BXB71" s="173"/>
      <c r="BXC71" s="173"/>
      <c r="BXD71" s="173"/>
      <c r="BXE71" s="173"/>
      <c r="BXF71" s="173"/>
      <c r="BXG71" s="173"/>
      <c r="BXH71" s="173"/>
      <c r="BXI71" s="173"/>
      <c r="BXJ71" s="173"/>
      <c r="BXK71" s="173"/>
      <c r="BXL71" s="173"/>
      <c r="BXM71" s="173"/>
      <c r="BXN71" s="173"/>
      <c r="BXO71" s="173"/>
      <c r="BXP71" s="173"/>
      <c r="BXQ71" s="173"/>
      <c r="BXR71" s="173"/>
      <c r="BXS71" s="173"/>
      <c r="BXT71" s="173"/>
      <c r="BXU71" s="173"/>
      <c r="BXV71" s="173"/>
      <c r="BXW71" s="173"/>
      <c r="BXX71" s="173"/>
      <c r="BXY71" s="173"/>
      <c r="BXZ71" s="173"/>
      <c r="BYA71" s="173"/>
      <c r="BYB71" s="173"/>
      <c r="BYC71" s="173"/>
      <c r="BYD71" s="173"/>
      <c r="BYE71" s="173"/>
      <c r="BYF71" s="173"/>
      <c r="BYG71" s="173"/>
      <c r="BYH71" s="173"/>
      <c r="BYI71" s="173"/>
      <c r="BYJ71" s="173"/>
      <c r="BYK71" s="173"/>
      <c r="BYL71" s="173"/>
      <c r="BYM71" s="173"/>
      <c r="BYN71" s="173"/>
      <c r="BYO71" s="173"/>
      <c r="BYP71" s="173"/>
      <c r="BYQ71" s="173"/>
      <c r="BYR71" s="173"/>
      <c r="BYS71" s="173"/>
      <c r="BYT71" s="173"/>
      <c r="BYU71" s="173"/>
      <c r="BYV71" s="173"/>
      <c r="BYW71" s="173"/>
      <c r="BYX71" s="173"/>
      <c r="BYY71" s="173"/>
      <c r="BYZ71" s="173"/>
      <c r="BZA71" s="173"/>
      <c r="BZB71" s="173"/>
      <c r="BZC71" s="173"/>
      <c r="BZD71" s="173"/>
      <c r="BZE71" s="173"/>
      <c r="BZF71" s="173"/>
      <c r="BZG71" s="173"/>
      <c r="BZH71" s="173"/>
      <c r="BZI71" s="173"/>
      <c r="BZJ71" s="173"/>
      <c r="BZK71" s="173"/>
      <c r="BZL71" s="173"/>
      <c r="BZM71" s="173"/>
      <c r="BZN71" s="173"/>
      <c r="BZO71" s="173"/>
      <c r="BZP71" s="173"/>
      <c r="BZQ71" s="173"/>
      <c r="BZR71" s="173"/>
      <c r="BZS71" s="173"/>
      <c r="BZT71" s="173"/>
      <c r="BZU71" s="173"/>
      <c r="BZV71" s="173"/>
      <c r="BZW71" s="173"/>
      <c r="BZX71" s="173"/>
      <c r="BZY71" s="173"/>
      <c r="BZZ71" s="173"/>
      <c r="CAA71" s="173"/>
      <c r="CAB71" s="173"/>
      <c r="CAC71" s="173"/>
      <c r="CAD71" s="173"/>
      <c r="CAE71" s="173"/>
      <c r="CAF71" s="173"/>
      <c r="CAG71" s="173"/>
      <c r="CAH71" s="173"/>
      <c r="CAI71" s="173"/>
      <c r="CAJ71" s="173"/>
      <c r="CAK71" s="173"/>
      <c r="CAL71" s="173"/>
      <c r="CAM71" s="173"/>
      <c r="CAN71" s="173"/>
      <c r="CAO71" s="173"/>
      <c r="CAP71" s="173"/>
      <c r="CAQ71" s="173"/>
      <c r="CAR71" s="173"/>
      <c r="CAS71" s="173"/>
      <c r="CAT71" s="173"/>
      <c r="CAU71" s="173"/>
      <c r="CAV71" s="173"/>
      <c r="CAW71" s="173"/>
      <c r="CAX71" s="173"/>
      <c r="CAY71" s="173"/>
      <c r="CAZ71" s="173"/>
      <c r="CBA71" s="173"/>
      <c r="CBB71" s="173"/>
      <c r="CBC71" s="173"/>
      <c r="CBD71" s="173"/>
      <c r="CBE71" s="173"/>
      <c r="CBF71" s="173"/>
      <c r="CBG71" s="173"/>
      <c r="CBH71" s="173"/>
      <c r="CBI71" s="173"/>
      <c r="CBJ71" s="173"/>
      <c r="CBK71" s="173"/>
      <c r="CBL71" s="173"/>
      <c r="CBM71" s="173"/>
      <c r="CBN71" s="173"/>
      <c r="CBO71" s="173"/>
      <c r="CBP71" s="173"/>
      <c r="CBQ71" s="173"/>
      <c r="CBR71" s="173"/>
      <c r="CBS71" s="173"/>
      <c r="CBT71" s="173"/>
      <c r="CBU71" s="173"/>
      <c r="CBV71" s="173"/>
      <c r="CBW71" s="173"/>
      <c r="CBX71" s="173"/>
      <c r="CBY71" s="173"/>
      <c r="CBZ71" s="173"/>
      <c r="CCA71" s="173"/>
      <c r="CCB71" s="173"/>
      <c r="CCC71" s="173"/>
      <c r="CCD71" s="173"/>
      <c r="CCE71" s="173"/>
      <c r="CCF71" s="173"/>
      <c r="CCG71" s="173"/>
      <c r="CCH71" s="173"/>
      <c r="CCI71" s="173"/>
      <c r="CCJ71" s="173"/>
      <c r="CCK71" s="173"/>
      <c r="CCL71" s="173"/>
      <c r="CCM71" s="173"/>
      <c r="CCN71" s="173"/>
      <c r="CCO71" s="173"/>
      <c r="CCP71" s="173"/>
      <c r="CCQ71" s="173"/>
      <c r="CCR71" s="173"/>
      <c r="CCS71" s="173"/>
      <c r="CCT71" s="173"/>
      <c r="CCU71" s="173"/>
      <c r="CCV71" s="173"/>
      <c r="CCW71" s="173"/>
      <c r="CCX71" s="173"/>
      <c r="CCY71" s="173"/>
      <c r="CCZ71" s="173"/>
      <c r="CDA71" s="173"/>
      <c r="CDB71" s="173"/>
      <c r="CDC71" s="173"/>
      <c r="CDD71" s="173"/>
      <c r="CDE71" s="173"/>
      <c r="CDF71" s="173"/>
      <c r="CDG71" s="173"/>
      <c r="CDH71" s="173"/>
      <c r="CDI71" s="173"/>
      <c r="CDJ71" s="173"/>
      <c r="CDK71" s="173"/>
      <c r="CDL71" s="173"/>
      <c r="CDM71" s="173"/>
      <c r="CDN71" s="173"/>
      <c r="CDO71" s="173"/>
      <c r="CDP71" s="173"/>
      <c r="CDQ71" s="173"/>
      <c r="CDR71" s="173"/>
      <c r="CDS71" s="173"/>
      <c r="CDT71" s="173"/>
      <c r="CDU71" s="173"/>
      <c r="CDV71" s="173"/>
      <c r="CDW71" s="173"/>
      <c r="CDX71" s="173"/>
      <c r="CDY71" s="173"/>
      <c r="CDZ71" s="173"/>
      <c r="CEA71" s="173"/>
      <c r="CEB71" s="173"/>
      <c r="CEC71" s="173"/>
      <c r="CED71" s="173"/>
      <c r="CEE71" s="173"/>
      <c r="CEF71" s="173"/>
      <c r="CEG71" s="173"/>
      <c r="CEH71" s="173"/>
      <c r="CEI71" s="173"/>
      <c r="CEJ71" s="173"/>
      <c r="CEK71" s="173"/>
      <c r="CEL71" s="173"/>
      <c r="CEM71" s="173"/>
      <c r="CEN71" s="173"/>
      <c r="CEO71" s="173"/>
      <c r="CEP71" s="173"/>
      <c r="CEQ71" s="173"/>
      <c r="CER71" s="173"/>
      <c r="CES71" s="173"/>
      <c r="CET71" s="173"/>
      <c r="CEU71" s="173"/>
      <c r="CEV71" s="173"/>
      <c r="CEW71" s="173"/>
      <c r="CEX71" s="173"/>
      <c r="CEY71" s="173"/>
      <c r="CEZ71" s="173"/>
      <c r="CFA71" s="173"/>
      <c r="CFB71" s="173"/>
      <c r="CFC71" s="173"/>
      <c r="CFD71" s="173"/>
      <c r="CFE71" s="173"/>
      <c r="CFF71" s="173"/>
      <c r="CFG71" s="173"/>
      <c r="CFH71" s="173"/>
      <c r="CFI71" s="173"/>
      <c r="CFJ71" s="173"/>
      <c r="CFK71" s="173"/>
      <c r="CFL71" s="173"/>
      <c r="CFM71" s="173"/>
      <c r="CFN71" s="173"/>
      <c r="CFO71" s="173"/>
      <c r="CFP71" s="173"/>
      <c r="CFQ71" s="173"/>
      <c r="CFR71" s="173"/>
      <c r="CFS71" s="173"/>
      <c r="CFT71" s="173"/>
      <c r="CFU71" s="173"/>
      <c r="CFV71" s="173"/>
      <c r="CFW71" s="173"/>
      <c r="CFX71" s="173"/>
      <c r="CFY71" s="173"/>
      <c r="CFZ71" s="173"/>
      <c r="CGA71" s="173"/>
      <c r="CGB71" s="173"/>
      <c r="CGC71" s="173"/>
      <c r="CGD71" s="173"/>
      <c r="CGE71" s="173"/>
      <c r="CGF71" s="173"/>
      <c r="CGG71" s="173"/>
      <c r="CGH71" s="173"/>
      <c r="CGI71" s="173"/>
      <c r="CGJ71" s="173"/>
      <c r="CGK71" s="173"/>
      <c r="CGL71" s="173"/>
      <c r="CGM71" s="173"/>
      <c r="CGN71" s="173"/>
      <c r="CGO71" s="173"/>
      <c r="CGP71" s="173"/>
      <c r="CGQ71" s="173"/>
      <c r="CGR71" s="173"/>
      <c r="CGS71" s="173"/>
      <c r="CGT71" s="173"/>
      <c r="CGU71" s="173"/>
      <c r="CGV71" s="173"/>
      <c r="CGW71" s="173"/>
      <c r="CGX71" s="173"/>
      <c r="CGY71" s="173"/>
      <c r="CGZ71" s="173"/>
      <c r="CHA71" s="173"/>
      <c r="CHB71" s="173"/>
      <c r="CHC71" s="173"/>
      <c r="CHD71" s="173"/>
      <c r="CHE71" s="173"/>
      <c r="CHF71" s="173"/>
      <c r="CHG71" s="173"/>
      <c r="CHH71" s="173"/>
      <c r="CHI71" s="173"/>
      <c r="CHJ71" s="173"/>
      <c r="CHK71" s="173"/>
      <c r="CHL71" s="173"/>
      <c r="CHM71" s="173"/>
      <c r="CHN71" s="173"/>
      <c r="CHO71" s="173"/>
      <c r="CHP71" s="173"/>
      <c r="CHQ71" s="173"/>
      <c r="CHR71" s="173"/>
      <c r="CHS71" s="173"/>
      <c r="CHT71" s="173"/>
      <c r="CHU71" s="173"/>
      <c r="CHV71" s="173"/>
      <c r="CHW71" s="173"/>
      <c r="CHX71" s="173"/>
      <c r="CHY71" s="173"/>
      <c r="CHZ71" s="173"/>
      <c r="CIA71" s="173"/>
      <c r="CIB71" s="173"/>
      <c r="CIC71" s="173"/>
      <c r="CID71" s="173"/>
      <c r="CIE71" s="173"/>
      <c r="CIF71" s="173"/>
      <c r="CIG71" s="173"/>
      <c r="CIH71" s="173"/>
      <c r="CII71" s="173"/>
      <c r="CIJ71" s="173"/>
      <c r="CIK71" s="173"/>
      <c r="CIL71" s="173"/>
      <c r="CIM71" s="173"/>
      <c r="CIN71" s="173"/>
      <c r="CIO71" s="173"/>
      <c r="CIP71" s="173"/>
      <c r="CIQ71" s="173"/>
      <c r="CIR71" s="173"/>
      <c r="CIS71" s="173"/>
      <c r="CIT71" s="173"/>
      <c r="CIU71" s="173"/>
      <c r="CIV71" s="173"/>
      <c r="CIW71" s="173"/>
      <c r="CIX71" s="173"/>
      <c r="CIY71" s="173"/>
      <c r="CIZ71" s="173"/>
      <c r="CJA71" s="173"/>
      <c r="CJB71" s="173"/>
      <c r="CJC71" s="173"/>
      <c r="CJD71" s="173"/>
      <c r="CJE71" s="173"/>
      <c r="CJF71" s="173"/>
      <c r="CJG71" s="173"/>
      <c r="CJH71" s="173"/>
      <c r="CJI71" s="173"/>
      <c r="CJJ71" s="173"/>
      <c r="CJK71" s="173"/>
      <c r="CJL71" s="173"/>
      <c r="CJM71" s="173"/>
      <c r="CJN71" s="173"/>
      <c r="CJO71" s="173"/>
      <c r="CJP71" s="173"/>
      <c r="CJQ71" s="173"/>
      <c r="CJR71" s="173"/>
      <c r="CJS71" s="173"/>
      <c r="CJT71" s="173"/>
      <c r="CJU71" s="173"/>
      <c r="CJV71" s="173"/>
      <c r="CJW71" s="173"/>
      <c r="CJX71" s="173"/>
      <c r="CJY71" s="173"/>
      <c r="CJZ71" s="173"/>
      <c r="CKA71" s="173"/>
      <c r="CKB71" s="173"/>
      <c r="CKC71" s="173"/>
      <c r="CKD71" s="173"/>
      <c r="CKE71" s="173"/>
      <c r="CKF71" s="173"/>
      <c r="CKG71" s="173"/>
      <c r="CKH71" s="173"/>
      <c r="CKI71" s="173"/>
      <c r="CKJ71" s="173"/>
      <c r="CKK71" s="173"/>
      <c r="CKL71" s="173"/>
      <c r="CKM71" s="173"/>
      <c r="CKN71" s="173"/>
      <c r="CKO71" s="173"/>
      <c r="CKP71" s="173"/>
      <c r="CKQ71" s="173"/>
      <c r="CKR71" s="173"/>
      <c r="CKS71" s="173"/>
      <c r="CKT71" s="173"/>
      <c r="CKU71" s="173"/>
      <c r="CKV71" s="173"/>
      <c r="CKW71" s="173"/>
      <c r="CKX71" s="173"/>
      <c r="CKY71" s="173"/>
      <c r="CKZ71" s="173"/>
      <c r="CLA71" s="173"/>
      <c r="CLB71" s="173"/>
      <c r="CLC71" s="173"/>
      <c r="CLD71" s="173"/>
      <c r="CLE71" s="173"/>
      <c r="CLF71" s="173"/>
      <c r="CLG71" s="173"/>
      <c r="CLH71" s="173"/>
      <c r="CLI71" s="173"/>
      <c r="CLJ71" s="173"/>
      <c r="CLK71" s="173"/>
      <c r="CLL71" s="173"/>
      <c r="CLM71" s="173"/>
      <c r="CLN71" s="173"/>
      <c r="CLO71" s="173"/>
      <c r="CLP71" s="173"/>
      <c r="CLQ71" s="173"/>
      <c r="CLR71" s="173"/>
      <c r="CLS71" s="173"/>
      <c r="CLT71" s="173"/>
      <c r="CLU71" s="173"/>
      <c r="CLV71" s="173"/>
      <c r="CLW71" s="173"/>
      <c r="CLX71" s="173"/>
      <c r="CLY71" s="173"/>
      <c r="CLZ71" s="173"/>
      <c r="CMA71" s="173"/>
      <c r="CMB71" s="173"/>
      <c r="CMC71" s="173"/>
      <c r="CMD71" s="173"/>
      <c r="CME71" s="173"/>
      <c r="CMF71" s="173"/>
      <c r="CMG71" s="173"/>
      <c r="CMH71" s="173"/>
      <c r="CMI71" s="173"/>
      <c r="CMJ71" s="173"/>
      <c r="CMK71" s="173"/>
      <c r="CML71" s="173"/>
      <c r="CMM71" s="173"/>
      <c r="CMN71" s="173"/>
      <c r="CMO71" s="173"/>
      <c r="CMP71" s="173"/>
      <c r="CMQ71" s="173"/>
      <c r="CMR71" s="173"/>
      <c r="CMS71" s="173"/>
      <c r="CMT71" s="173"/>
      <c r="CMU71" s="173"/>
      <c r="CMV71" s="173"/>
      <c r="CMW71" s="173"/>
      <c r="CMX71" s="173"/>
      <c r="CMY71" s="173"/>
      <c r="CMZ71" s="173"/>
      <c r="CNA71" s="173"/>
      <c r="CNB71" s="173"/>
      <c r="CNC71" s="173"/>
      <c r="CND71" s="173"/>
      <c r="CNE71" s="173"/>
      <c r="CNF71" s="173"/>
      <c r="CNG71" s="173"/>
      <c r="CNH71" s="173"/>
      <c r="CNI71" s="173"/>
      <c r="CNJ71" s="173"/>
      <c r="CNK71" s="173"/>
      <c r="CNL71" s="173"/>
      <c r="CNM71" s="173"/>
      <c r="CNN71" s="173"/>
      <c r="CNO71" s="173"/>
      <c r="CNP71" s="173"/>
      <c r="CNQ71" s="173"/>
      <c r="CNR71" s="173"/>
      <c r="CNS71" s="173"/>
      <c r="CNT71" s="173"/>
      <c r="CNU71" s="173"/>
      <c r="CNV71" s="173"/>
      <c r="CNW71" s="173"/>
      <c r="CNX71" s="173"/>
      <c r="CNY71" s="173"/>
      <c r="CNZ71" s="173"/>
      <c r="COA71" s="173"/>
      <c r="COB71" s="173"/>
      <c r="COC71" s="173"/>
      <c r="COD71" s="173"/>
      <c r="COE71" s="173"/>
      <c r="COF71" s="173"/>
      <c r="COG71" s="173"/>
      <c r="COH71" s="173"/>
      <c r="COI71" s="173"/>
      <c r="COJ71" s="173"/>
      <c r="COK71" s="173"/>
      <c r="COL71" s="173"/>
      <c r="COM71" s="173"/>
      <c r="CON71" s="173"/>
      <c r="COO71" s="173"/>
      <c r="COP71" s="173"/>
      <c r="COQ71" s="173"/>
      <c r="COR71" s="173"/>
      <c r="COS71" s="173"/>
      <c r="COT71" s="173"/>
      <c r="COU71" s="173"/>
      <c r="COV71" s="173"/>
      <c r="COW71" s="173"/>
      <c r="COX71" s="173"/>
      <c r="COY71" s="173"/>
      <c r="COZ71" s="173"/>
      <c r="CPA71" s="173"/>
      <c r="CPB71" s="173"/>
      <c r="CPC71" s="173"/>
      <c r="CPD71" s="173"/>
      <c r="CPE71" s="173"/>
      <c r="CPF71" s="173"/>
      <c r="CPG71" s="173"/>
      <c r="CPH71" s="173"/>
      <c r="CPI71" s="173"/>
      <c r="CPJ71" s="173"/>
      <c r="CPK71" s="173"/>
      <c r="CPL71" s="173"/>
      <c r="CPM71" s="173"/>
      <c r="CPN71" s="173"/>
      <c r="CPO71" s="173"/>
      <c r="CPP71" s="173"/>
      <c r="CPQ71" s="173"/>
      <c r="CPR71" s="173"/>
      <c r="CPS71" s="173"/>
      <c r="CPT71" s="173"/>
      <c r="CPU71" s="173"/>
      <c r="CPV71" s="173"/>
      <c r="CPW71" s="173"/>
      <c r="CPX71" s="173"/>
      <c r="CPY71" s="173"/>
      <c r="CPZ71" s="173"/>
      <c r="CQA71" s="173"/>
      <c r="CQB71" s="173"/>
      <c r="CQC71" s="173"/>
      <c r="CQD71" s="173"/>
      <c r="CQE71" s="173"/>
      <c r="CQF71" s="173"/>
      <c r="CQG71" s="173"/>
      <c r="CQH71" s="173"/>
      <c r="CQI71" s="173"/>
      <c r="CQJ71" s="173"/>
      <c r="CQK71" s="173"/>
      <c r="CQL71" s="173"/>
      <c r="CQM71" s="173"/>
      <c r="CQN71" s="173"/>
      <c r="CQO71" s="173"/>
      <c r="CQP71" s="173"/>
      <c r="CQQ71" s="173"/>
      <c r="CQR71" s="173"/>
      <c r="CQS71" s="173"/>
      <c r="CQT71" s="173"/>
      <c r="CQU71" s="173"/>
      <c r="CQV71" s="173"/>
      <c r="CQW71" s="173"/>
      <c r="CQX71" s="173"/>
      <c r="CQY71" s="173"/>
      <c r="CQZ71" s="173"/>
      <c r="CRA71" s="173"/>
      <c r="CRB71" s="173"/>
      <c r="CRC71" s="173"/>
      <c r="CRD71" s="173"/>
      <c r="CRE71" s="173"/>
      <c r="CRF71" s="173"/>
      <c r="CRG71" s="173"/>
      <c r="CRH71" s="173"/>
      <c r="CRI71" s="173"/>
      <c r="CRJ71" s="173"/>
      <c r="CRK71" s="173"/>
      <c r="CRL71" s="173"/>
      <c r="CRM71" s="173"/>
      <c r="CRN71" s="173"/>
      <c r="CRO71" s="173"/>
      <c r="CRP71" s="173"/>
      <c r="CRQ71" s="173"/>
      <c r="CRR71" s="173"/>
      <c r="CRS71" s="173"/>
      <c r="CRT71" s="173"/>
      <c r="CRU71" s="173"/>
      <c r="CRV71" s="173"/>
      <c r="CRW71" s="173"/>
      <c r="CRX71" s="173"/>
      <c r="CRY71" s="173"/>
      <c r="CRZ71" s="173"/>
      <c r="CSA71" s="173"/>
      <c r="CSB71" s="173"/>
      <c r="CSC71" s="173"/>
      <c r="CSD71" s="173"/>
      <c r="CSE71" s="173"/>
      <c r="CSF71" s="173"/>
      <c r="CSG71" s="173"/>
      <c r="CSH71" s="173"/>
      <c r="CSI71" s="173"/>
      <c r="CSJ71" s="173"/>
      <c r="CSK71" s="173"/>
      <c r="CSL71" s="173"/>
      <c r="CSM71" s="173"/>
      <c r="CSN71" s="173"/>
      <c r="CSO71" s="173"/>
      <c r="CSP71" s="173"/>
      <c r="CSQ71" s="173"/>
      <c r="CSR71" s="173"/>
      <c r="CSS71" s="173"/>
      <c r="CST71" s="173"/>
      <c r="CSU71" s="173"/>
      <c r="CSV71" s="173"/>
      <c r="CSW71" s="173"/>
      <c r="CSX71" s="173"/>
      <c r="CSY71" s="173"/>
      <c r="CSZ71" s="173"/>
      <c r="CTA71" s="173"/>
      <c r="CTB71" s="173"/>
      <c r="CTC71" s="173"/>
      <c r="CTD71" s="173"/>
      <c r="CTE71" s="173"/>
      <c r="CTF71" s="173"/>
      <c r="CTG71" s="173"/>
      <c r="CTH71" s="173"/>
      <c r="CTI71" s="173"/>
      <c r="CTJ71" s="173"/>
      <c r="CTK71" s="173"/>
      <c r="CTL71" s="173"/>
      <c r="CTM71" s="173"/>
      <c r="CTN71" s="173"/>
      <c r="CTO71" s="173"/>
      <c r="CTP71" s="173"/>
      <c r="CTQ71" s="173"/>
      <c r="CTR71" s="173"/>
      <c r="CTS71" s="173"/>
      <c r="CTT71" s="173"/>
      <c r="CTU71" s="173"/>
      <c r="CTV71" s="173"/>
      <c r="CTW71" s="173"/>
      <c r="CTX71" s="173"/>
      <c r="CTY71" s="173"/>
      <c r="CTZ71" s="173"/>
      <c r="CUA71" s="173"/>
      <c r="CUB71" s="173"/>
      <c r="CUC71" s="173"/>
      <c r="CUD71" s="173"/>
      <c r="CUE71" s="173"/>
      <c r="CUF71" s="173"/>
      <c r="CUG71" s="173"/>
      <c r="CUH71" s="173"/>
      <c r="CUI71" s="173"/>
      <c r="CUJ71" s="173"/>
      <c r="CUK71" s="173"/>
      <c r="CUL71" s="173"/>
      <c r="CUM71" s="173"/>
      <c r="CUN71" s="173"/>
      <c r="CUO71" s="173"/>
      <c r="CUP71" s="173"/>
      <c r="CUQ71" s="173"/>
      <c r="CUR71" s="173"/>
      <c r="CUS71" s="173"/>
      <c r="CUT71" s="173"/>
      <c r="CUU71" s="173"/>
      <c r="CUV71" s="173"/>
      <c r="CUW71" s="173"/>
      <c r="CUX71" s="173"/>
      <c r="CUY71" s="173"/>
      <c r="CUZ71" s="173"/>
      <c r="CVA71" s="173"/>
      <c r="CVB71" s="173"/>
      <c r="CVC71" s="173"/>
      <c r="CVD71" s="173"/>
      <c r="CVE71" s="173"/>
      <c r="CVF71" s="173"/>
      <c r="CVG71" s="173"/>
      <c r="CVH71" s="173"/>
      <c r="CVI71" s="173"/>
      <c r="CVJ71" s="173"/>
      <c r="CVK71" s="173"/>
      <c r="CVL71" s="173"/>
      <c r="CVM71" s="173"/>
      <c r="CVN71" s="173"/>
      <c r="CVO71" s="173"/>
      <c r="CVP71" s="173"/>
      <c r="CVQ71" s="173"/>
      <c r="CVR71" s="173"/>
      <c r="CVS71" s="173"/>
      <c r="CVT71" s="173"/>
      <c r="CVU71" s="173"/>
      <c r="CVV71" s="173"/>
      <c r="CVW71" s="173"/>
      <c r="CVX71" s="173"/>
      <c r="CVY71" s="173"/>
      <c r="CVZ71" s="173"/>
      <c r="CWA71" s="173"/>
      <c r="CWB71" s="173"/>
      <c r="CWC71" s="173"/>
      <c r="CWD71" s="173"/>
      <c r="CWE71" s="173"/>
      <c r="CWF71" s="173"/>
      <c r="CWG71" s="173"/>
      <c r="CWH71" s="173"/>
      <c r="CWI71" s="173"/>
      <c r="CWJ71" s="173"/>
      <c r="CWK71" s="173"/>
      <c r="CWL71" s="173"/>
      <c r="CWM71" s="173"/>
      <c r="CWN71" s="173"/>
      <c r="CWO71" s="173"/>
      <c r="CWP71" s="173"/>
      <c r="CWQ71" s="173"/>
      <c r="CWR71" s="173"/>
      <c r="CWS71" s="173"/>
      <c r="CWT71" s="173"/>
      <c r="CWU71" s="173"/>
      <c r="CWV71" s="173"/>
      <c r="CWW71" s="173"/>
      <c r="CWX71" s="173"/>
      <c r="CWY71" s="173"/>
      <c r="CWZ71" s="173"/>
      <c r="CXA71" s="173"/>
      <c r="CXB71" s="173"/>
      <c r="CXC71" s="173"/>
      <c r="CXD71" s="173"/>
      <c r="CXE71" s="173"/>
      <c r="CXF71" s="173"/>
      <c r="CXG71" s="173"/>
      <c r="CXH71" s="173"/>
      <c r="CXI71" s="173"/>
      <c r="CXJ71" s="173"/>
      <c r="CXK71" s="173"/>
      <c r="CXL71" s="173"/>
      <c r="CXM71" s="173"/>
      <c r="CXN71" s="173"/>
      <c r="CXO71" s="173"/>
      <c r="CXP71" s="173"/>
      <c r="CXQ71" s="173"/>
      <c r="CXR71" s="173"/>
      <c r="CXS71" s="173"/>
      <c r="CXT71" s="173"/>
      <c r="CXU71" s="173"/>
      <c r="CXV71" s="173"/>
      <c r="CXW71" s="173"/>
      <c r="CXX71" s="173"/>
      <c r="CXY71" s="173"/>
      <c r="CXZ71" s="173"/>
      <c r="CYA71" s="173"/>
      <c r="CYB71" s="173"/>
      <c r="CYC71" s="173"/>
      <c r="CYD71" s="173"/>
      <c r="CYE71" s="173"/>
      <c r="CYF71" s="173"/>
      <c r="CYG71" s="173"/>
      <c r="CYH71" s="173"/>
      <c r="CYI71" s="173"/>
      <c r="CYJ71" s="173"/>
      <c r="CYK71" s="173"/>
      <c r="CYL71" s="173"/>
      <c r="CYM71" s="173"/>
      <c r="CYN71" s="173"/>
      <c r="CYO71" s="173"/>
      <c r="CYP71" s="173"/>
      <c r="CYQ71" s="173"/>
      <c r="CYR71" s="173"/>
      <c r="CYS71" s="173"/>
      <c r="CYT71" s="173"/>
      <c r="CYU71" s="173"/>
      <c r="CYV71" s="173"/>
      <c r="CYW71" s="173"/>
      <c r="CYX71" s="173"/>
      <c r="CYY71" s="173"/>
      <c r="CYZ71" s="173"/>
      <c r="CZA71" s="173"/>
      <c r="CZB71" s="173"/>
      <c r="CZC71" s="173"/>
      <c r="CZD71" s="173"/>
      <c r="CZE71" s="173"/>
      <c r="CZF71" s="173"/>
      <c r="CZG71" s="173"/>
      <c r="CZH71" s="173"/>
      <c r="CZI71" s="173"/>
      <c r="CZJ71" s="173"/>
      <c r="CZK71" s="173"/>
      <c r="CZL71" s="173"/>
      <c r="CZM71" s="173"/>
      <c r="CZN71" s="173"/>
      <c r="CZO71" s="173"/>
      <c r="CZP71" s="173"/>
      <c r="CZQ71" s="173"/>
      <c r="CZR71" s="173"/>
      <c r="CZS71" s="173"/>
      <c r="CZT71" s="173"/>
      <c r="CZU71" s="173"/>
      <c r="CZV71" s="173"/>
      <c r="CZW71" s="173"/>
      <c r="CZX71" s="173"/>
      <c r="CZY71" s="173"/>
      <c r="CZZ71" s="173"/>
      <c r="DAA71" s="173"/>
      <c r="DAB71" s="173"/>
      <c r="DAC71" s="173"/>
      <c r="DAD71" s="173"/>
      <c r="DAE71" s="173"/>
      <c r="DAF71" s="173"/>
      <c r="DAG71" s="173"/>
      <c r="DAH71" s="173"/>
      <c r="DAI71" s="173"/>
      <c r="DAJ71" s="173"/>
      <c r="DAK71" s="173"/>
      <c r="DAL71" s="173"/>
      <c r="DAM71" s="173"/>
      <c r="DAN71" s="173"/>
      <c r="DAO71" s="173"/>
      <c r="DAP71" s="173"/>
      <c r="DAQ71" s="173"/>
      <c r="DAR71" s="173"/>
      <c r="DAS71" s="173"/>
      <c r="DAT71" s="173"/>
      <c r="DAU71" s="173"/>
      <c r="DAV71" s="173"/>
      <c r="DAW71" s="173"/>
      <c r="DAX71" s="173"/>
      <c r="DAY71" s="173"/>
      <c r="DAZ71" s="173"/>
      <c r="DBA71" s="173"/>
      <c r="DBB71" s="173"/>
      <c r="DBC71" s="173"/>
      <c r="DBD71" s="173"/>
      <c r="DBE71" s="173"/>
      <c r="DBF71" s="173"/>
      <c r="DBG71" s="173"/>
      <c r="DBH71" s="173"/>
      <c r="DBI71" s="173"/>
      <c r="DBJ71" s="173"/>
      <c r="DBK71" s="173"/>
      <c r="DBL71" s="173"/>
      <c r="DBM71" s="173"/>
      <c r="DBN71" s="173"/>
      <c r="DBO71" s="173"/>
      <c r="DBP71" s="173"/>
      <c r="DBQ71" s="173"/>
      <c r="DBR71" s="173"/>
      <c r="DBS71" s="173"/>
      <c r="DBT71" s="173"/>
      <c r="DBU71" s="173"/>
      <c r="DBV71" s="173"/>
      <c r="DBW71" s="173"/>
      <c r="DBX71" s="173"/>
      <c r="DBY71" s="173"/>
      <c r="DBZ71" s="173"/>
      <c r="DCA71" s="173"/>
      <c r="DCB71" s="173"/>
      <c r="DCC71" s="173"/>
      <c r="DCD71" s="173"/>
      <c r="DCE71" s="173"/>
      <c r="DCF71" s="173"/>
      <c r="DCG71" s="173"/>
      <c r="DCH71" s="173"/>
      <c r="DCI71" s="173"/>
      <c r="DCJ71" s="173"/>
      <c r="DCK71" s="173"/>
      <c r="DCL71" s="173"/>
      <c r="DCM71" s="173"/>
      <c r="DCN71" s="173"/>
      <c r="DCO71" s="173"/>
      <c r="DCP71" s="173"/>
      <c r="DCQ71" s="173"/>
      <c r="DCR71" s="173"/>
      <c r="DCS71" s="173"/>
      <c r="DCT71" s="173"/>
      <c r="DCU71" s="173"/>
      <c r="DCV71" s="173"/>
      <c r="DCW71" s="173"/>
      <c r="DCX71" s="173"/>
      <c r="DCY71" s="173"/>
      <c r="DCZ71" s="173"/>
      <c r="DDA71" s="173"/>
      <c r="DDB71" s="173"/>
      <c r="DDC71" s="173"/>
      <c r="DDD71" s="173"/>
      <c r="DDE71" s="173"/>
      <c r="DDF71" s="173"/>
      <c r="DDG71" s="173"/>
      <c r="DDH71" s="173"/>
      <c r="DDI71" s="173"/>
      <c r="DDJ71" s="173"/>
      <c r="DDK71" s="173"/>
      <c r="DDL71" s="173"/>
      <c r="DDM71" s="173"/>
      <c r="DDN71" s="173"/>
      <c r="DDO71" s="173"/>
      <c r="DDP71" s="173"/>
      <c r="DDQ71" s="173"/>
      <c r="DDR71" s="173"/>
      <c r="DDS71" s="173"/>
      <c r="DDT71" s="173"/>
      <c r="DDU71" s="173"/>
      <c r="DDV71" s="173"/>
      <c r="DDW71" s="173"/>
      <c r="DDX71" s="173"/>
      <c r="DDY71" s="173"/>
      <c r="DDZ71" s="173"/>
      <c r="DEA71" s="173"/>
      <c r="DEB71" s="173"/>
      <c r="DEC71" s="173"/>
      <c r="DED71" s="173"/>
      <c r="DEE71" s="173"/>
      <c r="DEF71" s="173"/>
      <c r="DEG71" s="173"/>
      <c r="DEH71" s="173"/>
      <c r="DEI71" s="173"/>
      <c r="DEJ71" s="173"/>
      <c r="DEK71" s="173"/>
      <c r="DEL71" s="173"/>
      <c r="DEM71" s="173"/>
      <c r="DEN71" s="173"/>
      <c r="DEO71" s="173"/>
      <c r="DEP71" s="173"/>
      <c r="DEQ71" s="173"/>
      <c r="DER71" s="173"/>
      <c r="DES71" s="173"/>
      <c r="DET71" s="173"/>
      <c r="DEU71" s="173"/>
      <c r="DEV71" s="173"/>
      <c r="DEW71" s="173"/>
      <c r="DEX71" s="173"/>
      <c r="DEY71" s="173"/>
      <c r="DEZ71" s="173"/>
      <c r="DFA71" s="173"/>
      <c r="DFB71" s="173"/>
      <c r="DFC71" s="173"/>
      <c r="DFD71" s="173"/>
      <c r="DFE71" s="173"/>
      <c r="DFF71" s="173"/>
      <c r="DFG71" s="173"/>
      <c r="DFH71" s="173"/>
      <c r="DFI71" s="173"/>
      <c r="DFJ71" s="173"/>
      <c r="DFK71" s="173"/>
      <c r="DFL71" s="173"/>
      <c r="DFM71" s="173"/>
      <c r="DFN71" s="173"/>
      <c r="DFO71" s="173"/>
      <c r="DFP71" s="173"/>
      <c r="DFQ71" s="173"/>
      <c r="DFR71" s="173"/>
      <c r="DFS71" s="173"/>
      <c r="DFT71" s="173"/>
      <c r="DFU71" s="173"/>
      <c r="DFV71" s="173"/>
      <c r="DFW71" s="173"/>
      <c r="DFX71" s="173"/>
      <c r="DFY71" s="173"/>
      <c r="DFZ71" s="173"/>
      <c r="DGA71" s="173"/>
      <c r="DGB71" s="173"/>
      <c r="DGC71" s="173"/>
      <c r="DGD71" s="173"/>
      <c r="DGE71" s="173"/>
      <c r="DGF71" s="173"/>
      <c r="DGG71" s="173"/>
      <c r="DGH71" s="173"/>
      <c r="DGI71" s="173"/>
      <c r="DGJ71" s="173"/>
      <c r="DGK71" s="173"/>
      <c r="DGL71" s="173"/>
      <c r="DGM71" s="173"/>
      <c r="DGN71" s="173"/>
      <c r="DGO71" s="173"/>
      <c r="DGP71" s="173"/>
      <c r="DGQ71" s="173"/>
      <c r="DGR71" s="173"/>
      <c r="DGS71" s="173"/>
      <c r="DGT71" s="173"/>
      <c r="DGU71" s="173"/>
      <c r="DGV71" s="173"/>
      <c r="DGW71" s="173"/>
      <c r="DGX71" s="173"/>
      <c r="DGY71" s="173"/>
      <c r="DGZ71" s="173"/>
      <c r="DHA71" s="173"/>
      <c r="DHB71" s="173"/>
      <c r="DHC71" s="173"/>
      <c r="DHD71" s="173"/>
      <c r="DHE71" s="173"/>
      <c r="DHF71" s="173"/>
      <c r="DHG71" s="173"/>
      <c r="DHH71" s="173"/>
      <c r="DHI71" s="173"/>
      <c r="DHJ71" s="173"/>
      <c r="DHK71" s="173"/>
      <c r="DHL71" s="173"/>
      <c r="DHM71" s="173"/>
      <c r="DHN71" s="173"/>
      <c r="DHO71" s="173"/>
      <c r="DHP71" s="173"/>
      <c r="DHQ71" s="173"/>
      <c r="DHR71" s="173"/>
      <c r="DHS71" s="173"/>
      <c r="DHT71" s="173"/>
      <c r="DHU71" s="173"/>
      <c r="DHV71" s="173"/>
      <c r="DHW71" s="173"/>
      <c r="DHX71" s="173"/>
      <c r="DHY71" s="173"/>
      <c r="DHZ71" s="173"/>
      <c r="DIA71" s="173"/>
      <c r="DIB71" s="173"/>
      <c r="DIC71" s="173"/>
      <c r="DID71" s="173"/>
      <c r="DIE71" s="173"/>
      <c r="DIF71" s="173"/>
      <c r="DIG71" s="173"/>
      <c r="DIH71" s="173"/>
      <c r="DII71" s="173"/>
      <c r="DIJ71" s="173"/>
      <c r="DIK71" s="173"/>
      <c r="DIL71" s="173"/>
      <c r="DIM71" s="173"/>
      <c r="DIN71" s="173"/>
      <c r="DIO71" s="173"/>
      <c r="DIP71" s="173"/>
      <c r="DIQ71" s="173"/>
      <c r="DIR71" s="173"/>
      <c r="DIS71" s="173"/>
      <c r="DIT71" s="173"/>
      <c r="DIU71" s="173"/>
      <c r="DIV71" s="173"/>
      <c r="DIW71" s="173"/>
      <c r="DIX71" s="173"/>
      <c r="DIY71" s="173"/>
      <c r="DIZ71" s="173"/>
      <c r="DJA71" s="173"/>
      <c r="DJB71" s="173"/>
      <c r="DJC71" s="173"/>
      <c r="DJD71" s="173"/>
      <c r="DJE71" s="173"/>
      <c r="DJF71" s="173"/>
      <c r="DJG71" s="173"/>
      <c r="DJH71" s="173"/>
      <c r="DJI71" s="173"/>
      <c r="DJJ71" s="173"/>
      <c r="DJK71" s="173"/>
      <c r="DJL71" s="173"/>
      <c r="DJM71" s="173"/>
      <c r="DJN71" s="173"/>
      <c r="DJO71" s="173"/>
      <c r="DJP71" s="173"/>
      <c r="DJQ71" s="173"/>
      <c r="DJR71" s="173"/>
      <c r="DJS71" s="173"/>
      <c r="DJT71" s="173"/>
      <c r="DJU71" s="173"/>
      <c r="DJV71" s="173"/>
      <c r="DJW71" s="173"/>
      <c r="DJX71" s="173"/>
      <c r="DJY71" s="173"/>
      <c r="DJZ71" s="173"/>
      <c r="DKA71" s="173"/>
      <c r="DKB71" s="173"/>
      <c r="DKC71" s="173"/>
      <c r="DKD71" s="173"/>
      <c r="DKE71" s="173"/>
      <c r="DKF71" s="173"/>
      <c r="DKG71" s="173"/>
      <c r="DKH71" s="173"/>
      <c r="DKI71" s="173"/>
      <c r="DKJ71" s="173"/>
      <c r="DKK71" s="173"/>
      <c r="DKL71" s="173"/>
      <c r="DKM71" s="173"/>
      <c r="DKN71" s="173"/>
      <c r="DKO71" s="173"/>
      <c r="DKP71" s="173"/>
      <c r="DKQ71" s="173"/>
      <c r="DKR71" s="173"/>
      <c r="DKS71" s="173"/>
      <c r="DKT71" s="173"/>
      <c r="DKU71" s="173"/>
      <c r="DKV71" s="173"/>
      <c r="DKW71" s="173"/>
      <c r="DKX71" s="173"/>
      <c r="DKY71" s="173"/>
      <c r="DKZ71" s="173"/>
      <c r="DLA71" s="173"/>
      <c r="DLB71" s="173"/>
      <c r="DLC71" s="173"/>
      <c r="DLD71" s="173"/>
      <c r="DLE71" s="173"/>
      <c r="DLF71" s="173"/>
      <c r="DLG71" s="173"/>
      <c r="DLH71" s="173"/>
      <c r="DLI71" s="173"/>
      <c r="DLJ71" s="173"/>
      <c r="DLK71" s="173"/>
      <c r="DLL71" s="173"/>
      <c r="DLM71" s="173"/>
      <c r="DLN71" s="173"/>
      <c r="DLO71" s="173"/>
      <c r="DLP71" s="173"/>
      <c r="DLQ71" s="173"/>
      <c r="DLR71" s="173"/>
      <c r="DLS71" s="173"/>
      <c r="DLT71" s="173"/>
      <c r="DLU71" s="173"/>
      <c r="DLV71" s="173"/>
      <c r="DLW71" s="173"/>
      <c r="DLX71" s="173"/>
      <c r="DLY71" s="173"/>
      <c r="DLZ71" s="173"/>
      <c r="DMA71" s="173"/>
      <c r="DMB71" s="173"/>
      <c r="DMC71" s="173"/>
      <c r="DMD71" s="173"/>
      <c r="DME71" s="173"/>
      <c r="DMF71" s="173"/>
      <c r="DMG71" s="173"/>
      <c r="DMH71" s="173"/>
      <c r="DMI71" s="173"/>
      <c r="DMJ71" s="173"/>
      <c r="DMK71" s="173"/>
      <c r="DML71" s="173"/>
      <c r="DMM71" s="173"/>
      <c r="DMN71" s="173"/>
      <c r="DMO71" s="173"/>
      <c r="DMP71" s="173"/>
      <c r="DMQ71" s="173"/>
      <c r="DMR71" s="173"/>
      <c r="DMS71" s="173"/>
      <c r="DMT71" s="173"/>
      <c r="DMU71" s="173"/>
      <c r="DMV71" s="173"/>
      <c r="DMW71" s="173"/>
      <c r="DMX71" s="173"/>
      <c r="DMY71" s="173"/>
      <c r="DMZ71" s="173"/>
      <c r="DNA71" s="173"/>
      <c r="DNB71" s="173"/>
      <c r="DNC71" s="173"/>
      <c r="DND71" s="173"/>
      <c r="DNE71" s="173"/>
      <c r="DNF71" s="173"/>
      <c r="DNG71" s="173"/>
      <c r="DNH71" s="173"/>
      <c r="DNI71" s="173"/>
      <c r="DNJ71" s="173"/>
      <c r="DNK71" s="173"/>
      <c r="DNL71" s="173"/>
      <c r="DNM71" s="173"/>
      <c r="DNN71" s="173"/>
      <c r="DNO71" s="173"/>
      <c r="DNP71" s="173"/>
      <c r="DNQ71" s="173"/>
      <c r="DNR71" s="173"/>
      <c r="DNS71" s="173"/>
      <c r="DNT71" s="173"/>
      <c r="DNU71" s="173"/>
      <c r="DNV71" s="173"/>
      <c r="DNW71" s="173"/>
      <c r="DNX71" s="173"/>
      <c r="DNY71" s="173"/>
      <c r="DNZ71" s="173"/>
      <c r="DOA71" s="173"/>
      <c r="DOB71" s="173"/>
      <c r="DOC71" s="173"/>
      <c r="DOD71" s="173"/>
      <c r="DOE71" s="173"/>
      <c r="DOF71" s="173"/>
      <c r="DOG71" s="173"/>
      <c r="DOH71" s="173"/>
      <c r="DOI71" s="173"/>
      <c r="DOJ71" s="173"/>
      <c r="DOK71" s="173"/>
      <c r="DOL71" s="173"/>
      <c r="DOM71" s="173"/>
      <c r="DON71" s="173"/>
      <c r="DOO71" s="173"/>
      <c r="DOP71" s="173"/>
      <c r="DOQ71" s="173"/>
      <c r="DOR71" s="173"/>
      <c r="DOS71" s="173"/>
      <c r="DOT71" s="173"/>
      <c r="DOU71" s="173"/>
      <c r="DOV71" s="173"/>
      <c r="DOW71" s="173"/>
      <c r="DOX71" s="173"/>
      <c r="DOY71" s="173"/>
      <c r="DOZ71" s="173"/>
      <c r="DPA71" s="173"/>
      <c r="DPB71" s="173"/>
      <c r="DPC71" s="173"/>
      <c r="DPD71" s="173"/>
      <c r="DPE71" s="173"/>
      <c r="DPF71" s="173"/>
      <c r="DPG71" s="173"/>
      <c r="DPH71" s="173"/>
      <c r="DPI71" s="173"/>
      <c r="DPJ71" s="173"/>
      <c r="DPK71" s="173"/>
      <c r="DPL71" s="173"/>
      <c r="DPM71" s="173"/>
      <c r="DPN71" s="173"/>
      <c r="DPO71" s="173"/>
      <c r="DPP71" s="173"/>
      <c r="DPQ71" s="173"/>
      <c r="DPR71" s="173"/>
      <c r="DPS71" s="173"/>
      <c r="DPT71" s="173"/>
      <c r="DPU71" s="173"/>
      <c r="DPV71" s="173"/>
      <c r="DPW71" s="173"/>
      <c r="DPX71" s="173"/>
      <c r="DPY71" s="173"/>
      <c r="DPZ71" s="173"/>
      <c r="DQA71" s="173"/>
      <c r="DQB71" s="173"/>
      <c r="DQC71" s="173"/>
      <c r="DQD71" s="173"/>
      <c r="DQE71" s="173"/>
      <c r="DQF71" s="173"/>
      <c r="DQG71" s="173"/>
      <c r="DQH71" s="173"/>
      <c r="DQI71" s="173"/>
      <c r="DQJ71" s="173"/>
      <c r="DQK71" s="173"/>
      <c r="DQL71" s="173"/>
      <c r="DQM71" s="173"/>
      <c r="DQN71" s="173"/>
      <c r="DQO71" s="173"/>
      <c r="DQP71" s="173"/>
      <c r="DQQ71" s="173"/>
      <c r="DQR71" s="173"/>
      <c r="DQS71" s="173"/>
      <c r="DQT71" s="173"/>
      <c r="DQU71" s="173"/>
      <c r="DQV71" s="173"/>
      <c r="DQW71" s="173"/>
      <c r="DQX71" s="173"/>
      <c r="DQY71" s="173"/>
      <c r="DQZ71" s="173"/>
      <c r="DRA71" s="173"/>
      <c r="DRB71" s="173"/>
      <c r="DRC71" s="173"/>
      <c r="DRD71" s="173"/>
      <c r="DRE71" s="173"/>
      <c r="DRF71" s="173"/>
      <c r="DRG71" s="173"/>
      <c r="DRH71" s="173"/>
      <c r="DRI71" s="173"/>
      <c r="DRJ71" s="173"/>
      <c r="DRK71" s="173"/>
      <c r="DRL71" s="173"/>
      <c r="DRM71" s="173"/>
      <c r="DRN71" s="173"/>
      <c r="DRO71" s="173"/>
      <c r="DRP71" s="173"/>
      <c r="DRQ71" s="173"/>
      <c r="DRR71" s="173"/>
      <c r="DRS71" s="173"/>
      <c r="DRT71" s="173"/>
      <c r="DRU71" s="173"/>
      <c r="DRV71" s="173"/>
      <c r="DRW71" s="173"/>
      <c r="DRX71" s="173"/>
      <c r="DRY71" s="173"/>
      <c r="DRZ71" s="173"/>
      <c r="DSA71" s="173"/>
      <c r="DSB71" s="173"/>
      <c r="DSC71" s="173"/>
      <c r="DSD71" s="173"/>
      <c r="DSE71" s="173"/>
      <c r="DSF71" s="173"/>
      <c r="DSG71" s="173"/>
      <c r="DSH71" s="173"/>
      <c r="DSI71" s="173"/>
      <c r="DSJ71" s="173"/>
      <c r="DSK71" s="173"/>
      <c r="DSL71" s="173"/>
      <c r="DSM71" s="173"/>
      <c r="DSN71" s="173"/>
      <c r="DSO71" s="173"/>
      <c r="DSP71" s="173"/>
      <c r="DSQ71" s="173"/>
      <c r="DSR71" s="173"/>
      <c r="DSS71" s="173"/>
      <c r="DST71" s="173"/>
      <c r="DSU71" s="173"/>
      <c r="DSV71" s="173"/>
      <c r="DSW71" s="173"/>
      <c r="DSX71" s="173"/>
      <c r="DSY71" s="173"/>
      <c r="DSZ71" s="173"/>
      <c r="DTA71" s="173"/>
      <c r="DTB71" s="173"/>
      <c r="DTC71" s="173"/>
      <c r="DTD71" s="173"/>
      <c r="DTE71" s="173"/>
      <c r="DTF71" s="173"/>
      <c r="DTG71" s="173"/>
      <c r="DTH71" s="173"/>
      <c r="DTI71" s="173"/>
      <c r="DTJ71" s="173"/>
      <c r="DTK71" s="173"/>
      <c r="DTL71" s="173"/>
      <c r="DTM71" s="173"/>
      <c r="DTN71" s="173"/>
      <c r="DTO71" s="173"/>
      <c r="DTP71" s="173"/>
      <c r="DTQ71" s="173"/>
      <c r="DTR71" s="173"/>
      <c r="DTS71" s="173"/>
      <c r="DTT71" s="173"/>
      <c r="DTU71" s="173"/>
      <c r="DTV71" s="173"/>
      <c r="DTW71" s="173"/>
      <c r="DTX71" s="173"/>
      <c r="DTY71" s="173"/>
      <c r="DTZ71" s="173"/>
      <c r="DUA71" s="173"/>
      <c r="DUB71" s="173"/>
      <c r="DUC71" s="173"/>
      <c r="DUD71" s="173"/>
      <c r="DUE71" s="173"/>
      <c r="DUF71" s="173"/>
      <c r="DUG71" s="173"/>
      <c r="DUH71" s="173"/>
      <c r="DUI71" s="173"/>
      <c r="DUJ71" s="173"/>
      <c r="DUK71" s="173"/>
      <c r="DUL71" s="173"/>
      <c r="DUM71" s="173"/>
      <c r="DUN71" s="173"/>
      <c r="DUO71" s="173"/>
      <c r="DUP71" s="173"/>
      <c r="DUQ71" s="173"/>
      <c r="DUR71" s="173"/>
      <c r="DUS71" s="173"/>
      <c r="DUT71" s="173"/>
      <c r="DUU71" s="173"/>
      <c r="DUV71" s="173"/>
      <c r="DUW71" s="173"/>
      <c r="DUX71" s="173"/>
      <c r="DUY71" s="173"/>
      <c r="DUZ71" s="173"/>
      <c r="DVA71" s="173"/>
      <c r="DVB71" s="173"/>
      <c r="DVC71" s="173"/>
      <c r="DVD71" s="173"/>
      <c r="DVE71" s="173"/>
      <c r="DVF71" s="173"/>
      <c r="DVG71" s="173"/>
      <c r="DVH71" s="173"/>
      <c r="DVI71" s="173"/>
      <c r="DVJ71" s="173"/>
      <c r="DVK71" s="173"/>
      <c r="DVL71" s="173"/>
      <c r="DVM71" s="173"/>
      <c r="DVN71" s="173"/>
      <c r="DVO71" s="173"/>
      <c r="DVP71" s="173"/>
      <c r="DVQ71" s="173"/>
      <c r="DVR71" s="173"/>
      <c r="DVS71" s="173"/>
      <c r="DVT71" s="173"/>
      <c r="DVU71" s="173"/>
      <c r="DVV71" s="173"/>
      <c r="DVW71" s="173"/>
      <c r="DVX71" s="173"/>
      <c r="DVY71" s="173"/>
      <c r="DVZ71" s="173"/>
      <c r="DWA71" s="173"/>
      <c r="DWB71" s="173"/>
      <c r="DWC71" s="173"/>
      <c r="DWD71" s="173"/>
      <c r="DWE71" s="173"/>
      <c r="DWF71" s="173"/>
      <c r="DWG71" s="173"/>
      <c r="DWH71" s="173"/>
      <c r="DWI71" s="173"/>
      <c r="DWJ71" s="173"/>
      <c r="DWK71" s="173"/>
      <c r="DWL71" s="173"/>
      <c r="DWM71" s="173"/>
      <c r="DWN71" s="173"/>
      <c r="DWO71" s="173"/>
      <c r="DWP71" s="173"/>
      <c r="DWQ71" s="173"/>
      <c r="DWR71" s="173"/>
      <c r="DWS71" s="173"/>
      <c r="DWT71" s="173"/>
      <c r="DWU71" s="173"/>
      <c r="DWV71" s="173"/>
      <c r="DWW71" s="173"/>
      <c r="DWX71" s="173"/>
      <c r="DWY71" s="173"/>
      <c r="DWZ71" s="173"/>
      <c r="DXA71" s="173"/>
      <c r="DXB71" s="173"/>
      <c r="DXC71" s="173"/>
      <c r="DXD71" s="173"/>
      <c r="DXE71" s="173"/>
      <c r="DXF71" s="173"/>
      <c r="DXG71" s="173"/>
      <c r="DXH71" s="173"/>
      <c r="DXI71" s="173"/>
      <c r="DXJ71" s="173"/>
      <c r="DXK71" s="173"/>
      <c r="DXL71" s="173"/>
      <c r="DXM71" s="173"/>
      <c r="DXN71" s="173"/>
      <c r="DXO71" s="173"/>
      <c r="DXP71" s="173"/>
      <c r="DXQ71" s="173"/>
      <c r="DXR71" s="173"/>
      <c r="DXS71" s="173"/>
      <c r="DXT71" s="173"/>
      <c r="DXU71" s="173"/>
      <c r="DXV71" s="173"/>
      <c r="DXW71" s="173"/>
      <c r="DXX71" s="173"/>
      <c r="DXY71" s="173"/>
      <c r="DXZ71" s="173"/>
      <c r="DYA71" s="173"/>
      <c r="DYB71" s="173"/>
      <c r="DYC71" s="173"/>
      <c r="DYD71" s="173"/>
      <c r="DYE71" s="173"/>
      <c r="DYF71" s="173"/>
      <c r="DYG71" s="173"/>
      <c r="DYH71" s="173"/>
      <c r="DYI71" s="173"/>
      <c r="DYJ71" s="173"/>
      <c r="DYK71" s="173"/>
      <c r="DYL71" s="173"/>
      <c r="DYM71" s="173"/>
      <c r="DYN71" s="173"/>
      <c r="DYO71" s="173"/>
      <c r="DYP71" s="173"/>
      <c r="DYQ71" s="173"/>
      <c r="DYR71" s="173"/>
      <c r="DYS71" s="173"/>
      <c r="DYT71" s="173"/>
      <c r="DYU71" s="173"/>
      <c r="DYV71" s="173"/>
      <c r="DYW71" s="173"/>
      <c r="DYX71" s="173"/>
      <c r="DYY71" s="173"/>
      <c r="DYZ71" s="173"/>
      <c r="DZA71" s="173"/>
      <c r="DZB71" s="173"/>
      <c r="DZC71" s="173"/>
      <c r="DZD71" s="173"/>
      <c r="DZE71" s="173"/>
      <c r="DZF71" s="173"/>
      <c r="DZG71" s="173"/>
      <c r="DZH71" s="173"/>
      <c r="DZI71" s="173"/>
      <c r="DZJ71" s="173"/>
      <c r="DZK71" s="173"/>
      <c r="DZL71" s="173"/>
      <c r="DZM71" s="173"/>
      <c r="DZN71" s="173"/>
      <c r="DZO71" s="173"/>
      <c r="DZP71" s="173"/>
      <c r="DZQ71" s="173"/>
      <c r="DZR71" s="173"/>
      <c r="DZS71" s="173"/>
      <c r="DZT71" s="173"/>
      <c r="DZU71" s="173"/>
      <c r="DZV71" s="173"/>
      <c r="DZW71" s="173"/>
      <c r="DZX71" s="173"/>
      <c r="DZY71" s="173"/>
      <c r="DZZ71" s="173"/>
      <c r="EAA71" s="173"/>
      <c r="EAB71" s="173"/>
      <c r="EAC71" s="173"/>
      <c r="EAD71" s="173"/>
      <c r="EAE71" s="173"/>
      <c r="EAF71" s="173"/>
      <c r="EAG71" s="173"/>
      <c r="EAH71" s="173"/>
      <c r="EAI71" s="173"/>
      <c r="EAJ71" s="173"/>
      <c r="EAK71" s="173"/>
      <c r="EAL71" s="173"/>
      <c r="EAM71" s="173"/>
      <c r="EAN71" s="173"/>
      <c r="EAO71" s="173"/>
      <c r="EAP71" s="173"/>
      <c r="EAQ71" s="173"/>
      <c r="EAR71" s="173"/>
      <c r="EAS71" s="173"/>
      <c r="EAT71" s="173"/>
      <c r="EAU71" s="173"/>
      <c r="EAV71" s="173"/>
      <c r="EAW71" s="173"/>
      <c r="EAX71" s="173"/>
      <c r="EAY71" s="173"/>
      <c r="EAZ71" s="173"/>
      <c r="EBA71" s="173"/>
      <c r="EBB71" s="173"/>
      <c r="EBC71" s="173"/>
      <c r="EBD71" s="173"/>
      <c r="EBE71" s="173"/>
      <c r="EBF71" s="173"/>
      <c r="EBG71" s="173"/>
      <c r="EBH71" s="173"/>
      <c r="EBI71" s="173"/>
      <c r="EBJ71" s="173"/>
      <c r="EBK71" s="173"/>
      <c r="EBL71" s="173"/>
      <c r="EBM71" s="173"/>
      <c r="EBN71" s="173"/>
      <c r="EBO71" s="173"/>
      <c r="EBP71" s="173"/>
      <c r="EBQ71" s="173"/>
      <c r="EBR71" s="173"/>
      <c r="EBS71" s="173"/>
      <c r="EBT71" s="173"/>
      <c r="EBU71" s="173"/>
      <c r="EBV71" s="173"/>
      <c r="EBW71" s="173"/>
      <c r="EBX71" s="173"/>
      <c r="EBY71" s="173"/>
      <c r="EBZ71" s="173"/>
      <c r="ECA71" s="173"/>
      <c r="ECB71" s="173"/>
      <c r="ECC71" s="173"/>
      <c r="ECD71" s="173"/>
      <c r="ECE71" s="173"/>
      <c r="ECF71" s="173"/>
      <c r="ECG71" s="173"/>
      <c r="ECH71" s="173"/>
      <c r="ECI71" s="173"/>
      <c r="ECJ71" s="173"/>
      <c r="ECK71" s="173"/>
      <c r="ECL71" s="173"/>
      <c r="ECM71" s="173"/>
      <c r="ECN71" s="173"/>
      <c r="ECO71" s="173"/>
      <c r="ECP71" s="173"/>
      <c r="ECQ71" s="173"/>
      <c r="ECR71" s="173"/>
      <c r="ECS71" s="173"/>
      <c r="ECT71" s="173"/>
      <c r="ECU71" s="173"/>
      <c r="ECV71" s="173"/>
      <c r="ECW71" s="173"/>
      <c r="ECX71" s="173"/>
      <c r="ECY71" s="173"/>
      <c r="ECZ71" s="173"/>
      <c r="EDA71" s="173"/>
      <c r="EDB71" s="173"/>
      <c r="EDC71" s="173"/>
      <c r="EDD71" s="173"/>
      <c r="EDE71" s="173"/>
      <c r="EDF71" s="173"/>
      <c r="EDG71" s="173"/>
      <c r="EDH71" s="173"/>
      <c r="EDI71" s="173"/>
      <c r="EDJ71" s="173"/>
      <c r="EDK71" s="173"/>
      <c r="EDL71" s="173"/>
      <c r="EDM71" s="173"/>
      <c r="EDN71" s="173"/>
      <c r="EDO71" s="173"/>
      <c r="EDP71" s="173"/>
      <c r="EDQ71" s="173"/>
      <c r="EDR71" s="173"/>
      <c r="EDS71" s="173"/>
      <c r="EDT71" s="173"/>
      <c r="EDU71" s="173"/>
      <c r="EDV71" s="173"/>
      <c r="EDW71" s="173"/>
      <c r="EDX71" s="173"/>
      <c r="EDY71" s="173"/>
      <c r="EDZ71" s="173"/>
      <c r="EEA71" s="173"/>
      <c r="EEB71" s="173"/>
      <c r="EEC71" s="173"/>
      <c r="EED71" s="173"/>
      <c r="EEE71" s="173"/>
      <c r="EEF71" s="173"/>
      <c r="EEG71" s="173"/>
      <c r="EEH71" s="173"/>
      <c r="EEI71" s="173"/>
      <c r="EEJ71" s="173"/>
      <c r="EEK71" s="173"/>
      <c r="EEL71" s="173"/>
      <c r="EEM71" s="173"/>
      <c r="EEN71" s="173"/>
      <c r="EEO71" s="173"/>
      <c r="EEP71" s="173"/>
      <c r="EEQ71" s="173"/>
      <c r="EER71" s="173"/>
      <c r="EES71" s="173"/>
      <c r="EET71" s="173"/>
      <c r="EEU71" s="173"/>
      <c r="EEV71" s="173"/>
      <c r="EEW71" s="173"/>
      <c r="EEX71" s="173"/>
      <c r="EEY71" s="173"/>
      <c r="EEZ71" s="173"/>
      <c r="EFA71" s="173"/>
      <c r="EFB71" s="173"/>
      <c r="EFC71" s="173"/>
      <c r="EFD71" s="173"/>
      <c r="EFE71" s="173"/>
      <c r="EFF71" s="173"/>
      <c r="EFG71" s="173"/>
      <c r="EFH71" s="173"/>
      <c r="EFI71" s="173"/>
      <c r="EFJ71" s="173"/>
      <c r="EFK71" s="173"/>
      <c r="EFL71" s="173"/>
      <c r="EFM71" s="173"/>
      <c r="EFN71" s="173"/>
      <c r="EFO71" s="173"/>
      <c r="EFP71" s="173"/>
      <c r="EFQ71" s="173"/>
      <c r="EFR71" s="173"/>
      <c r="EFS71" s="173"/>
      <c r="EFT71" s="173"/>
      <c r="EFU71" s="173"/>
      <c r="EFV71" s="173"/>
      <c r="EFW71" s="173"/>
      <c r="EFX71" s="173"/>
      <c r="EFY71" s="173"/>
      <c r="EFZ71" s="173"/>
      <c r="EGA71" s="173"/>
      <c r="EGB71" s="173"/>
      <c r="EGC71" s="173"/>
      <c r="EGD71" s="173"/>
      <c r="EGE71" s="173"/>
      <c r="EGF71" s="173"/>
      <c r="EGG71" s="173"/>
      <c r="EGH71" s="173"/>
      <c r="EGI71" s="173"/>
      <c r="EGJ71" s="173"/>
      <c r="EGK71" s="173"/>
      <c r="EGL71" s="173"/>
      <c r="EGM71" s="173"/>
      <c r="EGN71" s="173"/>
      <c r="EGO71" s="173"/>
      <c r="EGP71" s="173"/>
      <c r="EGQ71" s="173"/>
      <c r="EGR71" s="173"/>
      <c r="EGS71" s="173"/>
      <c r="EGT71" s="173"/>
      <c r="EGU71" s="173"/>
      <c r="EGV71" s="173"/>
      <c r="EGW71" s="173"/>
      <c r="EGX71" s="173"/>
      <c r="EGY71" s="173"/>
      <c r="EGZ71" s="173"/>
      <c r="EHA71" s="173"/>
      <c r="EHB71" s="173"/>
      <c r="EHC71" s="173"/>
      <c r="EHD71" s="173"/>
      <c r="EHE71" s="173"/>
      <c r="EHF71" s="173"/>
      <c r="EHG71" s="173"/>
      <c r="EHH71" s="173"/>
      <c r="EHI71" s="173"/>
      <c r="EHJ71" s="173"/>
      <c r="EHK71" s="173"/>
      <c r="EHL71" s="173"/>
      <c r="EHM71" s="173"/>
      <c r="EHN71" s="173"/>
      <c r="EHO71" s="173"/>
      <c r="EHP71" s="173"/>
      <c r="EHQ71" s="173"/>
      <c r="EHR71" s="173"/>
      <c r="EHS71" s="173"/>
      <c r="EHT71" s="173"/>
      <c r="EHU71" s="173"/>
      <c r="EHV71" s="173"/>
      <c r="EHW71" s="173"/>
      <c r="EHX71" s="173"/>
      <c r="EHY71" s="173"/>
      <c r="EHZ71" s="173"/>
      <c r="EIA71" s="173"/>
      <c r="EIB71" s="173"/>
      <c r="EIC71" s="173"/>
      <c r="EID71" s="173"/>
      <c r="EIE71" s="173"/>
      <c r="EIF71" s="173"/>
      <c r="EIG71" s="173"/>
      <c r="EIH71" s="173"/>
      <c r="EII71" s="173"/>
      <c r="EIJ71" s="173"/>
      <c r="EIK71" s="173"/>
      <c r="EIL71" s="173"/>
      <c r="EIM71" s="173"/>
      <c r="EIN71" s="173"/>
      <c r="EIO71" s="173"/>
      <c r="EIP71" s="173"/>
      <c r="EIQ71" s="173"/>
      <c r="EIR71" s="173"/>
      <c r="EIS71" s="173"/>
      <c r="EIT71" s="173"/>
      <c r="EIU71" s="173"/>
      <c r="EIV71" s="173"/>
      <c r="EIW71" s="173"/>
      <c r="EIX71" s="173"/>
      <c r="EIY71" s="173"/>
      <c r="EIZ71" s="173"/>
      <c r="EJA71" s="173"/>
      <c r="EJB71" s="173"/>
      <c r="EJC71" s="173"/>
      <c r="EJD71" s="173"/>
      <c r="EJE71" s="173"/>
      <c r="EJF71" s="173"/>
      <c r="EJG71" s="173"/>
      <c r="EJH71" s="173"/>
      <c r="EJI71" s="173"/>
      <c r="EJJ71" s="173"/>
      <c r="EJK71" s="173"/>
      <c r="EJL71" s="173"/>
      <c r="EJM71" s="173"/>
      <c r="EJN71" s="173"/>
      <c r="EJO71" s="173"/>
      <c r="EJP71" s="173"/>
      <c r="EJQ71" s="173"/>
      <c r="EJR71" s="173"/>
      <c r="EJS71" s="173"/>
      <c r="EJT71" s="173"/>
      <c r="EJU71" s="173"/>
      <c r="EJV71" s="173"/>
      <c r="EJW71" s="173"/>
      <c r="EJX71" s="173"/>
      <c r="EJY71" s="173"/>
      <c r="EJZ71" s="173"/>
      <c r="EKA71" s="173"/>
      <c r="EKB71" s="173"/>
      <c r="EKC71" s="173"/>
      <c r="EKD71" s="173"/>
      <c r="EKE71" s="173"/>
      <c r="EKF71" s="173"/>
      <c r="EKG71" s="173"/>
      <c r="EKH71" s="173"/>
      <c r="EKI71" s="173"/>
      <c r="EKJ71" s="173"/>
      <c r="EKK71" s="173"/>
      <c r="EKL71" s="173"/>
      <c r="EKM71" s="173"/>
      <c r="EKN71" s="173"/>
      <c r="EKO71" s="173"/>
      <c r="EKP71" s="173"/>
      <c r="EKQ71" s="173"/>
      <c r="EKR71" s="173"/>
      <c r="EKS71" s="173"/>
      <c r="EKT71" s="173"/>
      <c r="EKU71" s="173"/>
      <c r="EKV71" s="173"/>
      <c r="EKW71" s="173"/>
      <c r="EKX71" s="173"/>
      <c r="EKY71" s="173"/>
      <c r="EKZ71" s="173"/>
      <c r="ELA71" s="173"/>
      <c r="ELB71" s="173"/>
      <c r="ELC71" s="173"/>
      <c r="ELD71" s="173"/>
      <c r="ELE71" s="173"/>
      <c r="ELF71" s="173"/>
      <c r="ELG71" s="173"/>
      <c r="ELH71" s="173"/>
      <c r="ELI71" s="173"/>
      <c r="ELJ71" s="173"/>
      <c r="ELK71" s="173"/>
      <c r="ELL71" s="173"/>
      <c r="ELM71" s="173"/>
      <c r="ELN71" s="173"/>
      <c r="ELO71" s="173"/>
      <c r="ELP71" s="173"/>
      <c r="ELQ71" s="173"/>
      <c r="ELR71" s="173"/>
      <c r="ELS71" s="173"/>
      <c r="ELT71" s="173"/>
      <c r="ELU71" s="173"/>
      <c r="ELV71" s="173"/>
      <c r="ELW71" s="173"/>
      <c r="ELX71" s="173"/>
      <c r="ELY71" s="173"/>
      <c r="ELZ71" s="173"/>
      <c r="EMA71" s="173"/>
      <c r="EMB71" s="173"/>
      <c r="EMC71" s="173"/>
      <c r="EMD71" s="173"/>
      <c r="EME71" s="173"/>
      <c r="EMF71" s="173"/>
      <c r="EMG71" s="173"/>
      <c r="EMH71" s="173"/>
      <c r="EMI71" s="173"/>
      <c r="EMJ71" s="173"/>
      <c r="EMK71" s="173"/>
      <c r="EML71" s="173"/>
      <c r="EMM71" s="173"/>
      <c r="EMN71" s="173"/>
      <c r="EMO71" s="173"/>
      <c r="EMP71" s="173"/>
      <c r="EMQ71" s="173"/>
      <c r="EMR71" s="173"/>
      <c r="EMS71" s="173"/>
      <c r="EMT71" s="173"/>
      <c r="EMU71" s="173"/>
      <c r="EMV71" s="173"/>
      <c r="EMW71" s="173"/>
      <c r="EMX71" s="173"/>
      <c r="EMY71" s="173"/>
      <c r="EMZ71" s="173"/>
      <c r="ENA71" s="173"/>
      <c r="ENB71" s="173"/>
      <c r="ENC71" s="173"/>
      <c r="END71" s="173"/>
      <c r="ENE71" s="173"/>
      <c r="ENF71" s="173"/>
      <c r="ENG71" s="173"/>
      <c r="ENH71" s="173"/>
      <c r="ENI71" s="173"/>
      <c r="ENJ71" s="173"/>
      <c r="ENK71" s="173"/>
      <c r="ENL71" s="173"/>
      <c r="ENM71" s="173"/>
      <c r="ENN71" s="173"/>
      <c r="ENO71" s="173"/>
      <c r="ENP71" s="173"/>
      <c r="ENQ71" s="173"/>
      <c r="ENR71" s="173"/>
      <c r="ENS71" s="173"/>
      <c r="ENT71" s="173"/>
      <c r="ENU71" s="173"/>
      <c r="ENV71" s="173"/>
      <c r="ENW71" s="173"/>
      <c r="ENX71" s="173"/>
      <c r="ENY71" s="173"/>
      <c r="ENZ71" s="173"/>
      <c r="EOA71" s="173"/>
      <c r="EOB71" s="173"/>
      <c r="EOC71" s="173"/>
      <c r="EOD71" s="173"/>
      <c r="EOE71" s="173"/>
      <c r="EOF71" s="173"/>
      <c r="EOG71" s="173"/>
      <c r="EOH71" s="173"/>
      <c r="EOI71" s="173"/>
      <c r="EOJ71" s="173"/>
      <c r="EOK71" s="173"/>
      <c r="EOL71" s="173"/>
      <c r="EOM71" s="173"/>
      <c r="EON71" s="173"/>
      <c r="EOO71" s="173"/>
      <c r="EOP71" s="173"/>
      <c r="EOQ71" s="173"/>
      <c r="EOR71" s="173"/>
      <c r="EOS71" s="173"/>
      <c r="EOT71" s="173"/>
      <c r="EOU71" s="173"/>
      <c r="EOV71" s="173"/>
      <c r="EOW71" s="173"/>
      <c r="EOX71" s="173"/>
      <c r="EOY71" s="173"/>
      <c r="EOZ71" s="173"/>
      <c r="EPA71" s="173"/>
      <c r="EPB71" s="173"/>
      <c r="EPC71" s="173"/>
      <c r="EPD71" s="173"/>
      <c r="EPE71" s="173"/>
      <c r="EPF71" s="173"/>
      <c r="EPG71" s="173"/>
      <c r="EPH71" s="173"/>
      <c r="EPI71" s="173"/>
      <c r="EPJ71" s="173"/>
      <c r="EPK71" s="173"/>
      <c r="EPL71" s="173"/>
      <c r="EPM71" s="173"/>
      <c r="EPN71" s="173"/>
      <c r="EPO71" s="173"/>
      <c r="EPP71" s="173"/>
      <c r="EPQ71" s="173"/>
      <c r="EPR71" s="173"/>
      <c r="EPS71" s="173"/>
      <c r="EPT71" s="173"/>
      <c r="EPU71" s="173"/>
      <c r="EPV71" s="173"/>
      <c r="EPW71" s="173"/>
      <c r="EPX71" s="173"/>
      <c r="EPY71" s="173"/>
      <c r="EPZ71" s="173"/>
      <c r="EQA71" s="173"/>
      <c r="EQB71" s="173"/>
      <c r="EQC71" s="173"/>
      <c r="EQD71" s="173"/>
      <c r="EQE71" s="173"/>
      <c r="EQF71" s="173"/>
      <c r="EQG71" s="173"/>
      <c r="EQH71" s="173"/>
      <c r="EQI71" s="173"/>
      <c r="EQJ71" s="173"/>
      <c r="EQK71" s="173"/>
      <c r="EQL71" s="173"/>
      <c r="EQM71" s="173"/>
      <c r="EQN71" s="173"/>
      <c r="EQO71" s="173"/>
      <c r="EQP71" s="173"/>
      <c r="EQQ71" s="173"/>
      <c r="EQR71" s="173"/>
      <c r="EQS71" s="173"/>
      <c r="EQT71" s="173"/>
      <c r="EQU71" s="173"/>
      <c r="EQV71" s="173"/>
      <c r="EQW71" s="173"/>
      <c r="EQX71" s="173"/>
      <c r="EQY71" s="173"/>
      <c r="EQZ71" s="173"/>
      <c r="ERA71" s="173"/>
      <c r="ERB71" s="173"/>
      <c r="ERC71" s="173"/>
      <c r="ERD71" s="173"/>
      <c r="ERE71" s="173"/>
      <c r="ERF71" s="173"/>
      <c r="ERG71" s="173"/>
      <c r="ERH71" s="173"/>
      <c r="ERI71" s="173"/>
      <c r="ERJ71" s="173"/>
      <c r="ERK71" s="173"/>
      <c r="ERL71" s="173"/>
      <c r="ERM71" s="173"/>
      <c r="ERN71" s="173"/>
      <c r="ERO71" s="173"/>
      <c r="ERP71" s="173"/>
      <c r="ERQ71" s="173"/>
      <c r="ERR71" s="173"/>
      <c r="ERS71" s="173"/>
      <c r="ERT71" s="173"/>
      <c r="ERU71" s="173"/>
      <c r="ERV71" s="173"/>
      <c r="ERW71" s="173"/>
      <c r="ERX71" s="173"/>
      <c r="ERY71" s="173"/>
      <c r="ERZ71" s="173"/>
      <c r="ESA71" s="173"/>
      <c r="ESB71" s="173"/>
      <c r="ESC71" s="173"/>
      <c r="ESD71" s="173"/>
      <c r="ESE71" s="173"/>
      <c r="ESF71" s="173"/>
      <c r="ESG71" s="173"/>
      <c r="ESH71" s="173"/>
      <c r="ESI71" s="173"/>
      <c r="ESJ71" s="173"/>
      <c r="ESK71" s="173"/>
      <c r="ESL71" s="173"/>
      <c r="ESM71" s="173"/>
      <c r="ESN71" s="173"/>
      <c r="ESO71" s="173"/>
      <c r="ESP71" s="173"/>
      <c r="ESQ71" s="173"/>
      <c r="ESR71" s="173"/>
      <c r="ESS71" s="173"/>
      <c r="EST71" s="173"/>
      <c r="ESU71" s="173"/>
      <c r="ESV71" s="173"/>
      <c r="ESW71" s="173"/>
      <c r="ESX71" s="173"/>
      <c r="ESY71" s="173"/>
      <c r="ESZ71" s="173"/>
      <c r="ETA71" s="173"/>
      <c r="ETB71" s="173"/>
      <c r="ETC71" s="173"/>
      <c r="ETD71" s="173"/>
      <c r="ETE71" s="173"/>
      <c r="ETF71" s="173"/>
      <c r="ETG71" s="173"/>
      <c r="ETH71" s="173"/>
      <c r="ETI71" s="173"/>
      <c r="ETJ71" s="173"/>
      <c r="ETK71" s="173"/>
      <c r="ETL71" s="173"/>
      <c r="ETM71" s="173"/>
      <c r="ETN71" s="173"/>
      <c r="ETO71" s="173"/>
      <c r="ETP71" s="173"/>
      <c r="ETQ71" s="173"/>
      <c r="ETR71" s="173"/>
      <c r="ETS71" s="173"/>
      <c r="ETT71" s="173"/>
      <c r="ETU71" s="173"/>
      <c r="ETV71" s="173"/>
      <c r="ETW71" s="173"/>
      <c r="ETX71" s="173"/>
      <c r="ETY71" s="173"/>
      <c r="ETZ71" s="173"/>
      <c r="EUA71" s="173"/>
      <c r="EUB71" s="173"/>
      <c r="EUC71" s="173"/>
      <c r="EUD71" s="173"/>
      <c r="EUE71" s="173"/>
      <c r="EUF71" s="173"/>
      <c r="EUG71" s="173"/>
      <c r="EUH71" s="173"/>
      <c r="EUI71" s="173"/>
      <c r="EUJ71" s="173"/>
      <c r="EUK71" s="173"/>
      <c r="EUL71" s="173"/>
      <c r="EUM71" s="173"/>
      <c r="EUN71" s="173"/>
      <c r="EUO71" s="173"/>
      <c r="EUP71" s="173"/>
      <c r="EUQ71" s="173"/>
      <c r="EUR71" s="173"/>
      <c r="EUS71" s="173"/>
      <c r="EUT71" s="173"/>
      <c r="EUU71" s="173"/>
      <c r="EUV71" s="173"/>
      <c r="EUW71" s="173"/>
      <c r="EUX71" s="173"/>
      <c r="EUY71" s="173"/>
      <c r="EUZ71" s="173"/>
      <c r="EVA71" s="173"/>
      <c r="EVB71" s="173"/>
      <c r="EVC71" s="173"/>
      <c r="EVD71" s="173"/>
      <c r="EVE71" s="173"/>
      <c r="EVF71" s="173"/>
      <c r="EVG71" s="173"/>
      <c r="EVH71" s="173"/>
      <c r="EVI71" s="173"/>
      <c r="EVJ71" s="173"/>
      <c r="EVK71" s="173"/>
      <c r="EVL71" s="173"/>
      <c r="EVM71" s="173"/>
      <c r="EVN71" s="173"/>
      <c r="EVO71" s="173"/>
      <c r="EVP71" s="173"/>
      <c r="EVQ71" s="173"/>
      <c r="EVR71" s="173"/>
      <c r="EVS71" s="173"/>
      <c r="EVT71" s="173"/>
      <c r="EVU71" s="173"/>
      <c r="EVV71" s="173"/>
      <c r="EVW71" s="173"/>
      <c r="EVX71" s="173"/>
      <c r="EVY71" s="173"/>
      <c r="EVZ71" s="173"/>
      <c r="EWA71" s="173"/>
      <c r="EWB71" s="173"/>
      <c r="EWC71" s="173"/>
      <c r="EWD71" s="173"/>
      <c r="EWE71" s="173"/>
      <c r="EWF71" s="173"/>
      <c r="EWG71" s="173"/>
      <c r="EWH71" s="173"/>
      <c r="EWI71" s="173"/>
      <c r="EWJ71" s="173"/>
      <c r="EWK71" s="173"/>
      <c r="EWL71" s="173"/>
      <c r="EWM71" s="173"/>
      <c r="EWN71" s="173"/>
      <c r="EWO71" s="173"/>
      <c r="EWP71" s="173"/>
      <c r="EWQ71" s="173"/>
      <c r="EWR71" s="173"/>
      <c r="EWS71" s="173"/>
      <c r="EWT71" s="173"/>
      <c r="EWU71" s="173"/>
      <c r="EWV71" s="173"/>
      <c r="EWW71" s="173"/>
      <c r="EWX71" s="173"/>
      <c r="EWY71" s="173"/>
      <c r="EWZ71" s="173"/>
      <c r="EXA71" s="173"/>
      <c r="EXB71" s="173"/>
      <c r="EXC71" s="173"/>
      <c r="EXD71" s="173"/>
      <c r="EXE71" s="173"/>
      <c r="EXF71" s="173"/>
      <c r="EXG71" s="173"/>
      <c r="EXH71" s="173"/>
      <c r="EXI71" s="173"/>
      <c r="EXJ71" s="173"/>
      <c r="EXK71" s="173"/>
      <c r="EXL71" s="173"/>
      <c r="EXM71" s="173"/>
      <c r="EXN71" s="173"/>
      <c r="EXO71" s="173"/>
      <c r="EXP71" s="173"/>
      <c r="EXQ71" s="173"/>
      <c r="EXR71" s="173"/>
      <c r="EXS71" s="173"/>
      <c r="EXT71" s="173"/>
      <c r="EXU71" s="173"/>
      <c r="EXV71" s="173"/>
      <c r="EXW71" s="173"/>
      <c r="EXX71" s="173"/>
      <c r="EXY71" s="173"/>
      <c r="EXZ71" s="173"/>
      <c r="EYA71" s="173"/>
      <c r="EYB71" s="173"/>
      <c r="EYC71" s="173"/>
      <c r="EYD71" s="173"/>
      <c r="EYE71" s="173"/>
      <c r="EYF71" s="173"/>
      <c r="EYG71" s="173"/>
      <c r="EYH71" s="173"/>
      <c r="EYI71" s="173"/>
      <c r="EYJ71" s="173"/>
      <c r="EYK71" s="173"/>
      <c r="EYL71" s="173"/>
      <c r="EYM71" s="173"/>
      <c r="EYN71" s="173"/>
      <c r="EYO71" s="173"/>
      <c r="EYP71" s="173"/>
      <c r="EYQ71" s="173"/>
      <c r="EYR71" s="173"/>
      <c r="EYS71" s="173"/>
      <c r="EYT71" s="173"/>
      <c r="EYU71" s="173"/>
      <c r="EYV71" s="173"/>
      <c r="EYW71" s="173"/>
      <c r="EYX71" s="173"/>
      <c r="EYY71" s="173"/>
      <c r="EYZ71" s="173"/>
      <c r="EZA71" s="173"/>
      <c r="EZB71" s="173"/>
      <c r="EZC71" s="173"/>
      <c r="EZD71" s="173"/>
      <c r="EZE71" s="173"/>
      <c r="EZF71" s="173"/>
      <c r="EZG71" s="173"/>
      <c r="EZH71" s="173"/>
      <c r="EZI71" s="173"/>
      <c r="EZJ71" s="173"/>
      <c r="EZK71" s="173"/>
      <c r="EZL71" s="173"/>
      <c r="EZM71" s="173"/>
      <c r="EZN71" s="173"/>
      <c r="EZO71" s="173"/>
      <c r="EZP71" s="173"/>
      <c r="EZQ71" s="173"/>
      <c r="EZR71" s="173"/>
      <c r="EZS71" s="173"/>
      <c r="EZT71" s="173"/>
      <c r="EZU71" s="173"/>
      <c r="EZV71" s="173"/>
      <c r="EZW71" s="173"/>
      <c r="EZX71" s="173"/>
      <c r="EZY71" s="173"/>
      <c r="EZZ71" s="173"/>
      <c r="FAA71" s="173"/>
      <c r="FAB71" s="173"/>
      <c r="FAC71" s="173"/>
      <c r="FAD71" s="173"/>
      <c r="FAE71" s="173"/>
      <c r="FAF71" s="173"/>
      <c r="FAG71" s="173"/>
      <c r="FAH71" s="173"/>
      <c r="FAI71" s="173"/>
      <c r="FAJ71" s="173"/>
      <c r="FAK71" s="173"/>
      <c r="FAL71" s="173"/>
      <c r="FAM71" s="173"/>
      <c r="FAN71" s="173"/>
      <c r="FAO71" s="173"/>
      <c r="FAP71" s="173"/>
      <c r="FAQ71" s="173"/>
      <c r="FAR71" s="173"/>
      <c r="FAS71" s="173"/>
      <c r="FAT71" s="173"/>
      <c r="FAU71" s="173"/>
      <c r="FAV71" s="173"/>
      <c r="FAW71" s="173"/>
      <c r="FAX71" s="173"/>
      <c r="FAY71" s="173"/>
      <c r="FAZ71" s="173"/>
      <c r="FBA71" s="173"/>
      <c r="FBB71" s="173"/>
      <c r="FBC71" s="173"/>
      <c r="FBD71" s="173"/>
      <c r="FBE71" s="173"/>
      <c r="FBF71" s="173"/>
      <c r="FBG71" s="173"/>
      <c r="FBH71" s="173"/>
      <c r="FBI71" s="173"/>
      <c r="FBJ71" s="173"/>
      <c r="FBK71" s="173"/>
      <c r="FBL71" s="173"/>
      <c r="FBM71" s="173"/>
      <c r="FBN71" s="173"/>
      <c r="FBO71" s="173"/>
      <c r="FBP71" s="173"/>
      <c r="FBQ71" s="173"/>
      <c r="FBR71" s="173"/>
      <c r="FBS71" s="173"/>
      <c r="FBT71" s="173"/>
      <c r="FBU71" s="173"/>
      <c r="FBV71" s="173"/>
      <c r="FBW71" s="173"/>
      <c r="FBX71" s="173"/>
      <c r="FBY71" s="173"/>
      <c r="FBZ71" s="173"/>
      <c r="FCA71" s="173"/>
      <c r="FCB71" s="173"/>
      <c r="FCC71" s="173"/>
      <c r="FCD71" s="173"/>
      <c r="FCE71" s="173"/>
      <c r="FCF71" s="173"/>
      <c r="FCG71" s="173"/>
      <c r="FCH71" s="173"/>
      <c r="FCI71" s="173"/>
      <c r="FCJ71" s="173"/>
      <c r="FCK71" s="173"/>
      <c r="FCL71" s="173"/>
      <c r="FCM71" s="173"/>
      <c r="FCN71" s="173"/>
      <c r="FCO71" s="173"/>
      <c r="FCP71" s="173"/>
      <c r="FCQ71" s="173"/>
      <c r="FCR71" s="173"/>
      <c r="FCS71" s="173"/>
      <c r="FCT71" s="173"/>
      <c r="FCU71" s="173"/>
      <c r="FCV71" s="173"/>
      <c r="FCW71" s="173"/>
      <c r="FCX71" s="173"/>
      <c r="FCY71" s="173"/>
      <c r="FCZ71" s="173"/>
      <c r="FDA71" s="173"/>
      <c r="FDB71" s="173"/>
      <c r="FDC71" s="173"/>
      <c r="FDD71" s="173"/>
      <c r="FDE71" s="173"/>
      <c r="FDF71" s="173"/>
      <c r="FDG71" s="173"/>
      <c r="FDH71" s="173"/>
      <c r="FDI71" s="173"/>
      <c r="FDJ71" s="173"/>
      <c r="FDK71" s="173"/>
      <c r="FDL71" s="173"/>
      <c r="FDM71" s="173"/>
      <c r="FDN71" s="173"/>
      <c r="FDO71" s="173"/>
      <c r="FDP71" s="173"/>
      <c r="FDQ71" s="173"/>
      <c r="FDR71" s="173"/>
      <c r="FDS71" s="173"/>
      <c r="FDT71" s="173"/>
      <c r="FDU71" s="173"/>
      <c r="FDV71" s="173"/>
      <c r="FDW71" s="173"/>
      <c r="FDX71" s="173"/>
      <c r="FDY71" s="173"/>
      <c r="FDZ71" s="173"/>
      <c r="FEA71" s="173"/>
      <c r="FEB71" s="173"/>
      <c r="FEC71" s="173"/>
      <c r="FED71" s="173"/>
      <c r="FEE71" s="173"/>
      <c r="FEF71" s="173"/>
      <c r="FEG71" s="173"/>
      <c r="FEH71" s="173"/>
      <c r="FEI71" s="173"/>
      <c r="FEJ71" s="173"/>
      <c r="FEK71" s="173"/>
      <c r="FEL71" s="173"/>
      <c r="FEM71" s="173"/>
      <c r="FEN71" s="173"/>
      <c r="FEO71" s="173"/>
      <c r="FEP71" s="173"/>
      <c r="FEQ71" s="173"/>
      <c r="FER71" s="173"/>
      <c r="FES71" s="173"/>
      <c r="FET71" s="173"/>
      <c r="FEU71" s="173"/>
      <c r="FEV71" s="173"/>
      <c r="FEW71" s="173"/>
      <c r="FEX71" s="173"/>
      <c r="FEY71" s="173"/>
      <c r="FEZ71" s="173"/>
      <c r="FFA71" s="173"/>
      <c r="FFB71" s="173"/>
      <c r="FFC71" s="173"/>
      <c r="FFD71" s="173"/>
      <c r="FFE71" s="173"/>
      <c r="FFF71" s="173"/>
      <c r="FFG71" s="173"/>
      <c r="FFH71" s="173"/>
      <c r="FFI71" s="173"/>
      <c r="FFJ71" s="173"/>
      <c r="FFK71" s="173"/>
      <c r="FFL71" s="173"/>
      <c r="FFM71" s="173"/>
      <c r="FFN71" s="173"/>
      <c r="FFO71" s="173"/>
      <c r="FFP71" s="173"/>
      <c r="FFQ71" s="173"/>
      <c r="FFR71" s="173"/>
      <c r="FFS71" s="173"/>
      <c r="FFT71" s="173"/>
      <c r="FFU71" s="173"/>
      <c r="FFV71" s="173"/>
      <c r="FFW71" s="173"/>
      <c r="FFX71" s="173"/>
      <c r="FFY71" s="173"/>
      <c r="FFZ71" s="173"/>
      <c r="FGA71" s="173"/>
      <c r="FGB71" s="173"/>
      <c r="FGC71" s="173"/>
      <c r="FGD71" s="173"/>
      <c r="FGE71" s="173"/>
      <c r="FGF71" s="173"/>
      <c r="FGG71" s="173"/>
      <c r="FGH71" s="173"/>
      <c r="FGI71" s="173"/>
      <c r="FGJ71" s="173"/>
      <c r="FGK71" s="173"/>
      <c r="FGL71" s="173"/>
      <c r="FGM71" s="173"/>
      <c r="FGN71" s="173"/>
      <c r="FGO71" s="173"/>
      <c r="FGP71" s="173"/>
      <c r="FGQ71" s="173"/>
      <c r="FGR71" s="173"/>
      <c r="FGS71" s="173"/>
      <c r="FGT71" s="173"/>
      <c r="FGU71" s="173"/>
      <c r="FGV71" s="173"/>
      <c r="FGW71" s="173"/>
      <c r="FGX71" s="173"/>
      <c r="FGY71" s="173"/>
      <c r="FGZ71" s="173"/>
      <c r="FHA71" s="173"/>
      <c r="FHB71" s="173"/>
      <c r="FHC71" s="173"/>
      <c r="FHD71" s="173"/>
      <c r="FHE71" s="173"/>
      <c r="FHF71" s="173"/>
      <c r="FHG71" s="173"/>
      <c r="FHH71" s="173"/>
      <c r="FHI71" s="173"/>
      <c r="FHJ71" s="173"/>
      <c r="FHK71" s="173"/>
      <c r="FHL71" s="173"/>
      <c r="FHM71" s="173"/>
      <c r="FHN71" s="173"/>
      <c r="FHO71" s="173"/>
      <c r="FHP71" s="173"/>
      <c r="FHQ71" s="173"/>
      <c r="FHR71" s="173"/>
      <c r="FHS71" s="173"/>
      <c r="FHT71" s="173"/>
      <c r="FHU71" s="173"/>
      <c r="FHV71" s="173"/>
      <c r="FHW71" s="173"/>
      <c r="FHX71" s="173"/>
      <c r="FHY71" s="173"/>
      <c r="FHZ71" s="173"/>
      <c r="FIA71" s="173"/>
      <c r="FIB71" s="173"/>
      <c r="FIC71" s="173"/>
      <c r="FID71" s="173"/>
      <c r="FIE71" s="173"/>
      <c r="FIF71" s="173"/>
      <c r="FIG71" s="173"/>
      <c r="FIH71" s="173"/>
      <c r="FII71" s="173"/>
      <c r="FIJ71" s="173"/>
      <c r="FIK71" s="173"/>
      <c r="FIL71" s="173"/>
      <c r="FIM71" s="173"/>
      <c r="FIN71" s="173"/>
      <c r="FIO71" s="173"/>
      <c r="FIP71" s="173"/>
      <c r="FIQ71" s="173"/>
      <c r="FIR71" s="173"/>
      <c r="FIS71" s="173"/>
      <c r="FIT71" s="173"/>
      <c r="FIU71" s="173"/>
      <c r="FIV71" s="173"/>
      <c r="FIW71" s="173"/>
      <c r="FIX71" s="173"/>
      <c r="FIY71" s="173"/>
      <c r="FIZ71" s="173"/>
      <c r="FJA71" s="173"/>
      <c r="FJB71" s="173"/>
      <c r="FJC71" s="173"/>
      <c r="FJD71" s="173"/>
      <c r="FJE71" s="173"/>
      <c r="FJF71" s="173"/>
      <c r="FJG71" s="173"/>
      <c r="FJH71" s="173"/>
      <c r="FJI71" s="173"/>
      <c r="FJJ71" s="173"/>
      <c r="FJK71" s="173"/>
      <c r="FJL71" s="173"/>
      <c r="FJM71" s="173"/>
      <c r="FJN71" s="173"/>
      <c r="FJO71" s="173"/>
      <c r="FJP71" s="173"/>
      <c r="FJQ71" s="173"/>
      <c r="FJR71" s="173"/>
      <c r="FJS71" s="173"/>
      <c r="FJT71" s="173"/>
      <c r="FJU71" s="173"/>
      <c r="FJV71" s="173"/>
      <c r="FJW71" s="173"/>
      <c r="FJX71" s="173"/>
      <c r="FJY71" s="173"/>
      <c r="FJZ71" s="173"/>
      <c r="FKA71" s="173"/>
      <c r="FKB71" s="173"/>
      <c r="FKC71" s="173"/>
      <c r="FKD71" s="173"/>
      <c r="FKE71" s="173"/>
      <c r="FKF71" s="173"/>
      <c r="FKG71" s="173"/>
      <c r="FKH71" s="173"/>
      <c r="FKI71" s="173"/>
      <c r="FKJ71" s="173"/>
      <c r="FKK71" s="173"/>
      <c r="FKL71" s="173"/>
      <c r="FKM71" s="173"/>
      <c r="FKN71" s="173"/>
      <c r="FKO71" s="173"/>
      <c r="FKP71" s="173"/>
      <c r="FKQ71" s="173"/>
      <c r="FKR71" s="173"/>
      <c r="FKS71" s="173"/>
      <c r="FKT71" s="173"/>
      <c r="FKU71" s="173"/>
      <c r="FKV71" s="173"/>
      <c r="FKW71" s="173"/>
      <c r="FKX71" s="173"/>
      <c r="FKY71" s="173"/>
      <c r="FKZ71" s="173"/>
      <c r="FLA71" s="173"/>
      <c r="FLB71" s="173"/>
      <c r="FLC71" s="173"/>
      <c r="FLD71" s="173"/>
      <c r="FLE71" s="173"/>
      <c r="FLF71" s="173"/>
      <c r="FLG71" s="173"/>
      <c r="FLH71" s="173"/>
      <c r="FLI71" s="173"/>
      <c r="FLJ71" s="173"/>
      <c r="FLK71" s="173"/>
      <c r="FLL71" s="173"/>
      <c r="FLM71" s="173"/>
      <c r="FLN71" s="173"/>
      <c r="FLO71" s="173"/>
      <c r="FLP71" s="173"/>
      <c r="FLQ71" s="173"/>
      <c r="FLR71" s="173"/>
      <c r="FLS71" s="173"/>
      <c r="FLT71" s="173"/>
      <c r="FLU71" s="173"/>
      <c r="FLV71" s="173"/>
      <c r="FLW71" s="173"/>
      <c r="FLX71" s="173"/>
      <c r="FLY71" s="173"/>
      <c r="FLZ71" s="173"/>
      <c r="FMA71" s="173"/>
      <c r="FMB71" s="173"/>
      <c r="FMC71" s="173"/>
      <c r="FMD71" s="173"/>
      <c r="FME71" s="173"/>
      <c r="FMF71" s="173"/>
      <c r="FMG71" s="173"/>
      <c r="FMH71" s="173"/>
      <c r="FMI71" s="173"/>
      <c r="FMJ71" s="173"/>
      <c r="FMK71" s="173"/>
      <c r="FML71" s="173"/>
      <c r="FMM71" s="173"/>
      <c r="FMN71" s="173"/>
      <c r="FMO71" s="173"/>
      <c r="FMP71" s="173"/>
      <c r="FMQ71" s="173"/>
      <c r="FMR71" s="173"/>
      <c r="FMS71" s="173"/>
      <c r="FMT71" s="173"/>
      <c r="FMU71" s="173"/>
      <c r="FMV71" s="173"/>
      <c r="FMW71" s="173"/>
      <c r="FMX71" s="173"/>
      <c r="FMY71" s="173"/>
      <c r="FMZ71" s="173"/>
      <c r="FNA71" s="173"/>
      <c r="FNB71" s="173"/>
      <c r="FNC71" s="173"/>
      <c r="FND71" s="173"/>
      <c r="FNE71" s="173"/>
      <c r="FNF71" s="173"/>
      <c r="FNG71" s="173"/>
      <c r="FNH71" s="173"/>
      <c r="FNI71" s="173"/>
      <c r="FNJ71" s="173"/>
      <c r="FNK71" s="173"/>
      <c r="FNL71" s="173"/>
      <c r="FNM71" s="173"/>
      <c r="FNN71" s="173"/>
      <c r="FNO71" s="173"/>
      <c r="FNP71" s="173"/>
      <c r="FNQ71" s="173"/>
      <c r="FNR71" s="173"/>
      <c r="FNS71" s="173"/>
      <c r="FNT71" s="173"/>
      <c r="FNU71" s="173"/>
      <c r="FNV71" s="173"/>
      <c r="FNW71" s="173"/>
      <c r="FNX71" s="173"/>
      <c r="FNY71" s="173"/>
      <c r="FNZ71" s="173"/>
      <c r="FOA71" s="173"/>
      <c r="FOB71" s="173"/>
      <c r="FOC71" s="173"/>
      <c r="FOD71" s="173"/>
      <c r="FOE71" s="173"/>
      <c r="FOF71" s="173"/>
      <c r="FOG71" s="173"/>
      <c r="FOH71" s="173"/>
      <c r="FOI71" s="173"/>
      <c r="FOJ71" s="173"/>
      <c r="FOK71" s="173"/>
      <c r="FOL71" s="173"/>
      <c r="FOM71" s="173"/>
      <c r="FON71" s="173"/>
      <c r="FOO71" s="173"/>
      <c r="FOP71" s="173"/>
      <c r="FOQ71" s="173"/>
      <c r="FOR71" s="173"/>
      <c r="FOS71" s="173"/>
      <c r="FOT71" s="173"/>
      <c r="FOU71" s="173"/>
      <c r="FOV71" s="173"/>
      <c r="FOW71" s="173"/>
      <c r="FOX71" s="173"/>
      <c r="FOY71" s="173"/>
      <c r="FOZ71" s="173"/>
      <c r="FPA71" s="173"/>
      <c r="FPB71" s="173"/>
      <c r="FPC71" s="173"/>
      <c r="FPD71" s="173"/>
      <c r="FPE71" s="173"/>
      <c r="FPF71" s="173"/>
      <c r="FPG71" s="173"/>
      <c r="FPH71" s="173"/>
      <c r="FPI71" s="173"/>
      <c r="FPJ71" s="173"/>
      <c r="FPK71" s="173"/>
      <c r="FPL71" s="173"/>
      <c r="FPM71" s="173"/>
      <c r="FPN71" s="173"/>
      <c r="FPO71" s="173"/>
      <c r="FPP71" s="173"/>
      <c r="FPQ71" s="173"/>
      <c r="FPR71" s="173"/>
      <c r="FPS71" s="173"/>
      <c r="FPT71" s="173"/>
      <c r="FPU71" s="173"/>
      <c r="FPV71" s="173"/>
      <c r="FPW71" s="173"/>
      <c r="FPX71" s="173"/>
      <c r="FPY71" s="173"/>
      <c r="FPZ71" s="173"/>
      <c r="FQA71" s="173"/>
      <c r="FQB71" s="173"/>
      <c r="FQC71" s="173"/>
      <c r="FQD71" s="173"/>
      <c r="FQE71" s="173"/>
      <c r="FQF71" s="173"/>
      <c r="FQG71" s="173"/>
      <c r="FQH71" s="173"/>
      <c r="FQI71" s="173"/>
      <c r="FQJ71" s="173"/>
      <c r="FQK71" s="173"/>
      <c r="FQL71" s="173"/>
      <c r="FQM71" s="173"/>
      <c r="FQN71" s="173"/>
      <c r="FQO71" s="173"/>
      <c r="FQP71" s="173"/>
      <c r="FQQ71" s="173"/>
      <c r="FQR71" s="173"/>
      <c r="FQS71" s="173"/>
      <c r="FQT71" s="173"/>
      <c r="FQU71" s="173"/>
      <c r="FQV71" s="173"/>
      <c r="FQW71" s="173"/>
      <c r="FQX71" s="173"/>
      <c r="FQY71" s="173"/>
      <c r="FQZ71" s="173"/>
      <c r="FRA71" s="173"/>
      <c r="FRB71" s="173"/>
      <c r="FRC71" s="173"/>
      <c r="FRD71" s="173"/>
      <c r="FRE71" s="173"/>
      <c r="FRF71" s="173"/>
      <c r="FRG71" s="173"/>
      <c r="FRH71" s="173"/>
      <c r="FRI71" s="173"/>
      <c r="FRJ71" s="173"/>
      <c r="FRK71" s="173"/>
      <c r="FRL71" s="173"/>
      <c r="FRM71" s="173"/>
      <c r="FRN71" s="173"/>
      <c r="FRO71" s="173"/>
      <c r="FRP71" s="173"/>
      <c r="FRQ71" s="173"/>
      <c r="FRR71" s="173"/>
      <c r="FRS71" s="173"/>
      <c r="FRT71" s="173"/>
      <c r="FRU71" s="173"/>
      <c r="FRV71" s="173"/>
      <c r="FRW71" s="173"/>
      <c r="FRX71" s="173"/>
      <c r="FRY71" s="173"/>
      <c r="FRZ71" s="173"/>
      <c r="FSA71" s="173"/>
      <c r="FSB71" s="173"/>
      <c r="FSC71" s="173"/>
      <c r="FSD71" s="173"/>
      <c r="FSE71" s="173"/>
      <c r="FSF71" s="173"/>
      <c r="FSG71" s="173"/>
      <c r="FSH71" s="173"/>
      <c r="FSI71" s="173"/>
      <c r="FSJ71" s="173"/>
      <c r="FSK71" s="173"/>
      <c r="FSL71" s="173"/>
      <c r="FSM71" s="173"/>
      <c r="FSN71" s="173"/>
      <c r="FSO71" s="173"/>
      <c r="FSP71" s="173"/>
      <c r="FSQ71" s="173"/>
      <c r="FSR71" s="173"/>
      <c r="FSS71" s="173"/>
      <c r="FST71" s="173"/>
      <c r="FSU71" s="173"/>
      <c r="FSV71" s="173"/>
      <c r="FSW71" s="173"/>
      <c r="FSX71" s="173"/>
      <c r="FSY71" s="173"/>
      <c r="FSZ71" s="173"/>
      <c r="FTA71" s="173"/>
      <c r="FTB71" s="173"/>
      <c r="FTC71" s="173"/>
      <c r="FTD71" s="173"/>
      <c r="FTE71" s="173"/>
      <c r="FTF71" s="173"/>
      <c r="FTG71" s="173"/>
      <c r="FTH71" s="173"/>
      <c r="FTI71" s="173"/>
      <c r="FTJ71" s="173"/>
      <c r="FTK71" s="173"/>
      <c r="FTL71" s="173"/>
      <c r="FTM71" s="173"/>
      <c r="FTN71" s="173"/>
      <c r="FTO71" s="173"/>
      <c r="FTP71" s="173"/>
      <c r="FTQ71" s="173"/>
      <c r="FTR71" s="173"/>
      <c r="FTS71" s="173"/>
      <c r="FTT71" s="173"/>
      <c r="FTU71" s="173"/>
      <c r="FTV71" s="173"/>
      <c r="FTW71" s="173"/>
      <c r="FTX71" s="173"/>
      <c r="FTY71" s="173"/>
      <c r="FTZ71" s="173"/>
      <c r="FUA71" s="173"/>
      <c r="FUB71" s="173"/>
      <c r="FUC71" s="173"/>
      <c r="FUD71" s="173"/>
      <c r="FUE71" s="173"/>
      <c r="FUF71" s="173"/>
      <c r="FUG71" s="173"/>
      <c r="FUH71" s="173"/>
      <c r="FUI71" s="173"/>
      <c r="FUJ71" s="173"/>
      <c r="FUK71" s="173"/>
      <c r="FUL71" s="173"/>
      <c r="FUM71" s="173"/>
      <c r="FUN71" s="173"/>
      <c r="FUO71" s="173"/>
      <c r="FUP71" s="173"/>
      <c r="FUQ71" s="173"/>
      <c r="FUR71" s="173"/>
      <c r="FUS71" s="173"/>
      <c r="FUT71" s="173"/>
      <c r="FUU71" s="173"/>
      <c r="FUV71" s="173"/>
      <c r="FUW71" s="173"/>
      <c r="FUX71" s="173"/>
      <c r="FUY71" s="173"/>
      <c r="FUZ71" s="173"/>
      <c r="FVA71" s="173"/>
      <c r="FVB71" s="173"/>
      <c r="FVC71" s="173"/>
      <c r="FVD71" s="173"/>
      <c r="FVE71" s="173"/>
      <c r="FVF71" s="173"/>
      <c r="FVG71" s="173"/>
      <c r="FVH71" s="173"/>
      <c r="FVI71" s="173"/>
      <c r="FVJ71" s="173"/>
      <c r="FVK71" s="173"/>
      <c r="FVL71" s="173"/>
      <c r="FVM71" s="173"/>
      <c r="FVN71" s="173"/>
      <c r="FVO71" s="173"/>
      <c r="FVP71" s="173"/>
      <c r="FVQ71" s="173"/>
      <c r="FVR71" s="173"/>
      <c r="FVS71" s="173"/>
      <c r="FVT71" s="173"/>
      <c r="FVU71" s="173"/>
      <c r="FVV71" s="173"/>
      <c r="FVW71" s="173"/>
      <c r="FVX71" s="173"/>
      <c r="FVY71" s="173"/>
      <c r="FVZ71" s="173"/>
      <c r="FWA71" s="173"/>
      <c r="FWB71" s="173"/>
      <c r="FWC71" s="173"/>
      <c r="FWD71" s="173"/>
      <c r="FWE71" s="173"/>
      <c r="FWF71" s="173"/>
      <c r="FWG71" s="173"/>
      <c r="FWH71" s="173"/>
      <c r="FWI71" s="173"/>
      <c r="FWJ71" s="173"/>
      <c r="FWK71" s="173"/>
      <c r="FWL71" s="173"/>
      <c r="FWM71" s="173"/>
      <c r="FWN71" s="173"/>
      <c r="FWO71" s="173"/>
      <c r="FWP71" s="173"/>
      <c r="FWQ71" s="173"/>
      <c r="FWR71" s="173"/>
      <c r="FWS71" s="173"/>
      <c r="FWT71" s="173"/>
      <c r="FWU71" s="173"/>
      <c r="FWV71" s="173"/>
      <c r="FWW71" s="173"/>
      <c r="FWX71" s="173"/>
      <c r="FWY71" s="173"/>
      <c r="FWZ71" s="173"/>
      <c r="FXA71" s="173"/>
      <c r="FXB71" s="173"/>
      <c r="FXC71" s="173"/>
      <c r="FXD71" s="173"/>
      <c r="FXE71" s="173"/>
      <c r="FXF71" s="173"/>
      <c r="FXG71" s="173"/>
      <c r="FXH71" s="173"/>
      <c r="FXI71" s="173"/>
      <c r="FXJ71" s="173"/>
      <c r="FXK71" s="173"/>
      <c r="FXL71" s="173"/>
      <c r="FXM71" s="173"/>
      <c r="FXN71" s="173"/>
      <c r="FXO71" s="173"/>
      <c r="FXP71" s="173"/>
      <c r="FXQ71" s="173"/>
      <c r="FXR71" s="173"/>
      <c r="FXS71" s="173"/>
      <c r="FXT71" s="173"/>
      <c r="FXU71" s="173"/>
      <c r="FXV71" s="173"/>
      <c r="FXW71" s="173"/>
      <c r="FXX71" s="173"/>
      <c r="FXY71" s="173"/>
      <c r="FXZ71" s="173"/>
      <c r="FYA71" s="173"/>
      <c r="FYB71" s="173"/>
      <c r="FYC71" s="173"/>
      <c r="FYD71" s="173"/>
      <c r="FYE71" s="173"/>
      <c r="FYF71" s="173"/>
      <c r="FYG71" s="173"/>
      <c r="FYH71" s="173"/>
      <c r="FYI71" s="173"/>
      <c r="FYJ71" s="173"/>
      <c r="FYK71" s="173"/>
      <c r="FYL71" s="173"/>
      <c r="FYM71" s="173"/>
      <c r="FYN71" s="173"/>
      <c r="FYO71" s="173"/>
      <c r="FYP71" s="173"/>
      <c r="FYQ71" s="173"/>
      <c r="FYR71" s="173"/>
      <c r="FYS71" s="173"/>
      <c r="FYT71" s="173"/>
      <c r="FYU71" s="173"/>
      <c r="FYV71" s="173"/>
      <c r="FYW71" s="173"/>
      <c r="FYX71" s="173"/>
      <c r="FYY71" s="173"/>
      <c r="FYZ71" s="173"/>
      <c r="FZA71" s="173"/>
      <c r="FZB71" s="173"/>
      <c r="FZC71" s="173"/>
      <c r="FZD71" s="173"/>
      <c r="FZE71" s="173"/>
      <c r="FZF71" s="173"/>
      <c r="FZG71" s="173"/>
      <c r="FZH71" s="173"/>
      <c r="FZI71" s="173"/>
      <c r="FZJ71" s="173"/>
      <c r="FZK71" s="173"/>
      <c r="FZL71" s="173"/>
      <c r="FZM71" s="173"/>
      <c r="FZN71" s="173"/>
      <c r="FZO71" s="173"/>
      <c r="FZP71" s="173"/>
      <c r="FZQ71" s="173"/>
      <c r="FZR71" s="173"/>
      <c r="FZS71" s="173"/>
      <c r="FZT71" s="173"/>
      <c r="FZU71" s="173"/>
      <c r="FZV71" s="173"/>
      <c r="FZW71" s="173"/>
      <c r="FZX71" s="173"/>
      <c r="FZY71" s="173"/>
      <c r="FZZ71" s="173"/>
      <c r="GAA71" s="173"/>
      <c r="GAB71" s="173"/>
      <c r="GAC71" s="173"/>
      <c r="GAD71" s="173"/>
      <c r="GAE71" s="173"/>
      <c r="GAF71" s="173"/>
      <c r="GAG71" s="173"/>
      <c r="GAH71" s="173"/>
      <c r="GAI71" s="173"/>
      <c r="GAJ71" s="173"/>
      <c r="GAK71" s="173"/>
      <c r="GAL71" s="173"/>
      <c r="GAM71" s="173"/>
      <c r="GAN71" s="173"/>
      <c r="GAO71" s="173"/>
      <c r="GAP71" s="173"/>
      <c r="GAQ71" s="173"/>
      <c r="GAR71" s="173"/>
      <c r="GAS71" s="173"/>
      <c r="GAT71" s="173"/>
      <c r="GAU71" s="173"/>
      <c r="GAV71" s="173"/>
      <c r="GAW71" s="173"/>
      <c r="GAX71" s="173"/>
      <c r="GAY71" s="173"/>
      <c r="GAZ71" s="173"/>
      <c r="GBA71" s="173"/>
      <c r="GBB71" s="173"/>
      <c r="GBC71" s="173"/>
      <c r="GBD71" s="173"/>
      <c r="GBE71" s="173"/>
      <c r="GBF71" s="173"/>
      <c r="GBG71" s="173"/>
      <c r="GBH71" s="173"/>
      <c r="GBI71" s="173"/>
      <c r="GBJ71" s="173"/>
      <c r="GBK71" s="173"/>
      <c r="GBL71" s="173"/>
      <c r="GBM71" s="173"/>
      <c r="GBN71" s="173"/>
      <c r="GBO71" s="173"/>
      <c r="GBP71" s="173"/>
      <c r="GBQ71" s="173"/>
      <c r="GBR71" s="173"/>
      <c r="GBS71" s="173"/>
      <c r="GBT71" s="173"/>
      <c r="GBU71" s="173"/>
      <c r="GBV71" s="173"/>
      <c r="GBW71" s="173"/>
      <c r="GBX71" s="173"/>
      <c r="GBY71" s="173"/>
      <c r="GBZ71" s="173"/>
      <c r="GCA71" s="173"/>
      <c r="GCB71" s="173"/>
      <c r="GCC71" s="173"/>
      <c r="GCD71" s="173"/>
      <c r="GCE71" s="173"/>
      <c r="GCF71" s="173"/>
      <c r="GCG71" s="173"/>
      <c r="GCH71" s="173"/>
      <c r="GCI71" s="173"/>
      <c r="GCJ71" s="173"/>
      <c r="GCK71" s="173"/>
      <c r="GCL71" s="173"/>
      <c r="GCM71" s="173"/>
      <c r="GCN71" s="173"/>
      <c r="GCO71" s="173"/>
      <c r="GCP71" s="173"/>
      <c r="GCQ71" s="173"/>
      <c r="GCR71" s="173"/>
      <c r="GCS71" s="173"/>
      <c r="GCT71" s="173"/>
      <c r="GCU71" s="173"/>
      <c r="GCV71" s="173"/>
      <c r="GCW71" s="173"/>
      <c r="GCX71" s="173"/>
      <c r="GCY71" s="173"/>
      <c r="GCZ71" s="173"/>
      <c r="GDA71" s="173"/>
      <c r="GDB71" s="173"/>
      <c r="GDC71" s="173"/>
      <c r="GDD71" s="173"/>
      <c r="GDE71" s="173"/>
      <c r="GDF71" s="173"/>
      <c r="GDG71" s="173"/>
      <c r="GDH71" s="173"/>
      <c r="GDI71" s="173"/>
      <c r="GDJ71" s="173"/>
      <c r="GDK71" s="173"/>
      <c r="GDL71" s="173"/>
      <c r="GDM71" s="173"/>
      <c r="GDN71" s="173"/>
      <c r="GDO71" s="173"/>
      <c r="GDP71" s="173"/>
      <c r="GDQ71" s="173"/>
      <c r="GDR71" s="173"/>
      <c r="GDS71" s="173"/>
      <c r="GDT71" s="173"/>
      <c r="GDU71" s="173"/>
      <c r="GDV71" s="173"/>
      <c r="GDW71" s="173"/>
      <c r="GDX71" s="173"/>
      <c r="GDY71" s="173"/>
      <c r="GDZ71" s="173"/>
      <c r="GEA71" s="173"/>
      <c r="GEB71" s="173"/>
      <c r="GEC71" s="173"/>
      <c r="GED71" s="173"/>
      <c r="GEE71" s="173"/>
      <c r="GEF71" s="173"/>
      <c r="GEG71" s="173"/>
      <c r="GEH71" s="173"/>
      <c r="GEI71" s="173"/>
      <c r="GEJ71" s="173"/>
      <c r="GEK71" s="173"/>
      <c r="GEL71" s="173"/>
      <c r="GEM71" s="173"/>
      <c r="GEN71" s="173"/>
      <c r="GEO71" s="173"/>
      <c r="GEP71" s="173"/>
      <c r="GEQ71" s="173"/>
      <c r="GER71" s="173"/>
      <c r="GES71" s="173"/>
      <c r="GET71" s="173"/>
      <c r="GEU71" s="173"/>
      <c r="GEV71" s="173"/>
      <c r="GEW71" s="173"/>
      <c r="GEX71" s="173"/>
      <c r="GEY71" s="173"/>
      <c r="GEZ71" s="173"/>
      <c r="GFA71" s="173"/>
      <c r="GFB71" s="173"/>
      <c r="GFC71" s="173"/>
      <c r="GFD71" s="173"/>
      <c r="GFE71" s="173"/>
      <c r="GFF71" s="173"/>
      <c r="GFG71" s="173"/>
      <c r="GFH71" s="173"/>
      <c r="GFI71" s="173"/>
      <c r="GFJ71" s="173"/>
      <c r="GFK71" s="173"/>
      <c r="GFL71" s="173"/>
      <c r="GFM71" s="173"/>
      <c r="GFN71" s="173"/>
      <c r="GFO71" s="173"/>
      <c r="GFP71" s="173"/>
      <c r="GFQ71" s="173"/>
      <c r="GFR71" s="173"/>
      <c r="GFS71" s="173"/>
      <c r="GFT71" s="173"/>
      <c r="GFU71" s="173"/>
      <c r="GFV71" s="173"/>
      <c r="GFW71" s="173"/>
      <c r="GFX71" s="173"/>
      <c r="GFY71" s="173"/>
      <c r="GFZ71" s="173"/>
      <c r="GGA71" s="173"/>
      <c r="GGB71" s="173"/>
      <c r="GGC71" s="173"/>
      <c r="GGD71" s="173"/>
      <c r="GGE71" s="173"/>
      <c r="GGF71" s="173"/>
      <c r="GGG71" s="173"/>
      <c r="GGH71" s="173"/>
      <c r="GGI71" s="173"/>
      <c r="GGJ71" s="173"/>
      <c r="GGK71" s="173"/>
      <c r="GGL71" s="173"/>
      <c r="GGM71" s="173"/>
      <c r="GGN71" s="173"/>
      <c r="GGO71" s="173"/>
      <c r="GGP71" s="173"/>
      <c r="GGQ71" s="173"/>
      <c r="GGR71" s="173"/>
      <c r="GGS71" s="173"/>
      <c r="GGT71" s="173"/>
      <c r="GGU71" s="173"/>
      <c r="GGV71" s="173"/>
      <c r="GGW71" s="173"/>
      <c r="GGX71" s="173"/>
      <c r="GGY71" s="173"/>
      <c r="GGZ71" s="173"/>
      <c r="GHA71" s="173"/>
      <c r="GHB71" s="173"/>
      <c r="GHC71" s="173"/>
      <c r="GHD71" s="173"/>
      <c r="GHE71" s="173"/>
      <c r="GHF71" s="173"/>
      <c r="GHG71" s="173"/>
      <c r="GHH71" s="173"/>
      <c r="GHI71" s="173"/>
      <c r="GHJ71" s="173"/>
      <c r="GHK71" s="173"/>
      <c r="GHL71" s="173"/>
      <c r="GHM71" s="173"/>
      <c r="GHN71" s="173"/>
      <c r="GHO71" s="173"/>
      <c r="GHP71" s="173"/>
      <c r="GHQ71" s="173"/>
      <c r="GHR71" s="173"/>
      <c r="GHS71" s="173"/>
      <c r="GHT71" s="173"/>
      <c r="GHU71" s="173"/>
      <c r="GHV71" s="173"/>
      <c r="GHW71" s="173"/>
      <c r="GHX71" s="173"/>
      <c r="GHY71" s="173"/>
      <c r="GHZ71" s="173"/>
      <c r="GIA71" s="173"/>
      <c r="GIB71" s="173"/>
      <c r="GIC71" s="173"/>
      <c r="GID71" s="173"/>
      <c r="GIE71" s="173"/>
      <c r="GIF71" s="173"/>
      <c r="GIG71" s="173"/>
      <c r="GIH71" s="173"/>
      <c r="GII71" s="173"/>
      <c r="GIJ71" s="173"/>
      <c r="GIK71" s="173"/>
      <c r="GIL71" s="173"/>
      <c r="GIM71" s="173"/>
      <c r="GIN71" s="173"/>
      <c r="GIO71" s="173"/>
      <c r="GIP71" s="173"/>
      <c r="GIQ71" s="173"/>
      <c r="GIR71" s="173"/>
      <c r="GIS71" s="173"/>
      <c r="GIT71" s="173"/>
      <c r="GIU71" s="173"/>
      <c r="GIV71" s="173"/>
      <c r="GIW71" s="173"/>
      <c r="GIX71" s="173"/>
      <c r="GIY71" s="173"/>
      <c r="GIZ71" s="173"/>
      <c r="GJA71" s="173"/>
      <c r="GJB71" s="173"/>
      <c r="GJC71" s="173"/>
      <c r="GJD71" s="173"/>
      <c r="GJE71" s="173"/>
      <c r="GJF71" s="173"/>
      <c r="GJG71" s="173"/>
      <c r="GJH71" s="173"/>
      <c r="GJI71" s="173"/>
      <c r="GJJ71" s="173"/>
      <c r="GJK71" s="173"/>
      <c r="GJL71" s="173"/>
      <c r="GJM71" s="173"/>
      <c r="GJN71" s="173"/>
      <c r="GJO71" s="173"/>
      <c r="GJP71" s="173"/>
      <c r="GJQ71" s="173"/>
      <c r="GJR71" s="173"/>
      <c r="GJS71" s="173"/>
      <c r="GJT71" s="173"/>
      <c r="GJU71" s="173"/>
      <c r="GJV71" s="173"/>
      <c r="GJW71" s="173"/>
      <c r="GJX71" s="173"/>
      <c r="GJY71" s="173"/>
      <c r="GJZ71" s="173"/>
      <c r="GKA71" s="173"/>
      <c r="GKB71" s="173"/>
      <c r="GKC71" s="173"/>
      <c r="GKD71" s="173"/>
      <c r="GKE71" s="173"/>
      <c r="GKF71" s="173"/>
      <c r="GKG71" s="173"/>
      <c r="GKH71" s="173"/>
      <c r="GKI71" s="173"/>
      <c r="GKJ71" s="173"/>
      <c r="GKK71" s="173"/>
      <c r="GKL71" s="173"/>
      <c r="GKM71" s="173"/>
      <c r="GKN71" s="173"/>
      <c r="GKO71" s="173"/>
      <c r="GKP71" s="173"/>
      <c r="GKQ71" s="173"/>
      <c r="GKR71" s="173"/>
      <c r="GKS71" s="173"/>
      <c r="GKT71" s="173"/>
      <c r="GKU71" s="173"/>
      <c r="GKV71" s="173"/>
      <c r="GKW71" s="173"/>
      <c r="GKX71" s="173"/>
      <c r="GKY71" s="173"/>
      <c r="GKZ71" s="173"/>
      <c r="GLA71" s="173"/>
      <c r="GLB71" s="173"/>
      <c r="GLC71" s="173"/>
      <c r="GLD71" s="173"/>
      <c r="GLE71" s="173"/>
      <c r="GLF71" s="173"/>
      <c r="GLG71" s="173"/>
      <c r="GLH71" s="173"/>
      <c r="GLI71" s="173"/>
      <c r="GLJ71" s="173"/>
      <c r="GLK71" s="173"/>
      <c r="GLL71" s="173"/>
      <c r="GLM71" s="173"/>
      <c r="GLN71" s="173"/>
      <c r="GLO71" s="173"/>
      <c r="GLP71" s="173"/>
      <c r="GLQ71" s="173"/>
      <c r="GLR71" s="173"/>
      <c r="GLS71" s="173"/>
      <c r="GLT71" s="173"/>
      <c r="GLU71" s="173"/>
      <c r="GLV71" s="173"/>
      <c r="GLW71" s="173"/>
      <c r="GLX71" s="173"/>
      <c r="GLY71" s="173"/>
      <c r="GLZ71" s="173"/>
      <c r="GMA71" s="173"/>
      <c r="GMB71" s="173"/>
      <c r="GMC71" s="173"/>
      <c r="GMD71" s="173"/>
      <c r="GME71" s="173"/>
      <c r="GMF71" s="173"/>
      <c r="GMG71" s="173"/>
      <c r="GMH71" s="173"/>
      <c r="GMI71" s="173"/>
      <c r="GMJ71" s="173"/>
      <c r="GMK71" s="173"/>
      <c r="GML71" s="173"/>
      <c r="GMM71" s="173"/>
      <c r="GMN71" s="173"/>
      <c r="GMO71" s="173"/>
      <c r="GMP71" s="173"/>
      <c r="GMQ71" s="173"/>
      <c r="GMR71" s="173"/>
      <c r="GMS71" s="173"/>
      <c r="GMT71" s="173"/>
      <c r="GMU71" s="173"/>
      <c r="GMV71" s="173"/>
      <c r="GMW71" s="173"/>
      <c r="GMX71" s="173"/>
      <c r="GMY71" s="173"/>
      <c r="GMZ71" s="173"/>
      <c r="GNA71" s="173"/>
      <c r="GNB71" s="173"/>
      <c r="GNC71" s="173"/>
      <c r="GND71" s="173"/>
      <c r="GNE71" s="173"/>
      <c r="GNF71" s="173"/>
      <c r="GNG71" s="173"/>
      <c r="GNH71" s="173"/>
      <c r="GNI71" s="173"/>
      <c r="GNJ71" s="173"/>
      <c r="GNK71" s="173"/>
      <c r="GNL71" s="173"/>
      <c r="GNM71" s="173"/>
      <c r="GNN71" s="173"/>
      <c r="GNO71" s="173"/>
      <c r="GNP71" s="173"/>
      <c r="GNQ71" s="173"/>
      <c r="GNR71" s="173"/>
      <c r="GNS71" s="173"/>
      <c r="GNT71" s="173"/>
      <c r="GNU71" s="173"/>
      <c r="GNV71" s="173"/>
      <c r="GNW71" s="173"/>
      <c r="GNX71" s="173"/>
      <c r="GNY71" s="173"/>
      <c r="GNZ71" s="173"/>
      <c r="GOA71" s="173"/>
      <c r="GOB71" s="173"/>
      <c r="GOC71" s="173"/>
      <c r="GOD71" s="173"/>
      <c r="GOE71" s="173"/>
      <c r="GOF71" s="173"/>
      <c r="GOG71" s="173"/>
      <c r="GOH71" s="173"/>
      <c r="GOI71" s="173"/>
      <c r="GOJ71" s="173"/>
      <c r="GOK71" s="173"/>
      <c r="GOL71" s="173"/>
      <c r="GOM71" s="173"/>
      <c r="GON71" s="173"/>
      <c r="GOO71" s="173"/>
      <c r="GOP71" s="173"/>
      <c r="GOQ71" s="173"/>
      <c r="GOR71" s="173"/>
      <c r="GOS71" s="173"/>
      <c r="GOT71" s="173"/>
      <c r="GOU71" s="173"/>
      <c r="GOV71" s="173"/>
      <c r="GOW71" s="173"/>
      <c r="GOX71" s="173"/>
      <c r="GOY71" s="173"/>
      <c r="GOZ71" s="173"/>
      <c r="GPA71" s="173"/>
      <c r="GPB71" s="173"/>
      <c r="GPC71" s="173"/>
      <c r="GPD71" s="173"/>
      <c r="GPE71" s="173"/>
      <c r="GPF71" s="173"/>
      <c r="GPG71" s="173"/>
      <c r="GPH71" s="173"/>
      <c r="GPI71" s="173"/>
      <c r="GPJ71" s="173"/>
      <c r="GPK71" s="173"/>
      <c r="GPL71" s="173"/>
      <c r="GPM71" s="173"/>
      <c r="GPN71" s="173"/>
      <c r="GPO71" s="173"/>
      <c r="GPP71" s="173"/>
      <c r="GPQ71" s="173"/>
      <c r="GPR71" s="173"/>
      <c r="GPS71" s="173"/>
      <c r="GPT71" s="173"/>
      <c r="GPU71" s="173"/>
      <c r="GPV71" s="173"/>
      <c r="GPW71" s="173"/>
      <c r="GPX71" s="173"/>
      <c r="GPY71" s="173"/>
      <c r="GPZ71" s="173"/>
      <c r="GQA71" s="173"/>
      <c r="GQB71" s="173"/>
      <c r="GQC71" s="173"/>
      <c r="GQD71" s="173"/>
      <c r="GQE71" s="173"/>
      <c r="GQF71" s="173"/>
      <c r="GQG71" s="173"/>
      <c r="GQH71" s="173"/>
      <c r="GQI71" s="173"/>
      <c r="GQJ71" s="173"/>
      <c r="GQK71" s="173"/>
      <c r="GQL71" s="173"/>
      <c r="GQM71" s="173"/>
      <c r="GQN71" s="173"/>
      <c r="GQO71" s="173"/>
      <c r="GQP71" s="173"/>
      <c r="GQQ71" s="173"/>
      <c r="GQR71" s="173"/>
      <c r="GQS71" s="173"/>
      <c r="GQT71" s="173"/>
      <c r="GQU71" s="173"/>
      <c r="GQV71" s="173"/>
      <c r="GQW71" s="173"/>
      <c r="GQX71" s="173"/>
      <c r="GQY71" s="173"/>
      <c r="GQZ71" s="173"/>
      <c r="GRA71" s="173"/>
      <c r="GRB71" s="173"/>
      <c r="GRC71" s="173"/>
      <c r="GRD71" s="173"/>
      <c r="GRE71" s="173"/>
      <c r="GRF71" s="173"/>
      <c r="GRG71" s="173"/>
      <c r="GRH71" s="173"/>
      <c r="GRI71" s="173"/>
      <c r="GRJ71" s="173"/>
      <c r="GRK71" s="173"/>
      <c r="GRL71" s="173"/>
      <c r="GRM71" s="173"/>
      <c r="GRN71" s="173"/>
      <c r="GRO71" s="173"/>
      <c r="GRP71" s="173"/>
      <c r="GRQ71" s="173"/>
      <c r="GRR71" s="173"/>
      <c r="GRS71" s="173"/>
      <c r="GRT71" s="173"/>
      <c r="GRU71" s="173"/>
      <c r="GRV71" s="173"/>
      <c r="GRW71" s="173"/>
      <c r="GRX71" s="173"/>
      <c r="GRY71" s="173"/>
      <c r="GRZ71" s="173"/>
      <c r="GSA71" s="173"/>
      <c r="GSB71" s="173"/>
      <c r="GSC71" s="173"/>
      <c r="GSD71" s="173"/>
      <c r="GSE71" s="173"/>
      <c r="GSF71" s="173"/>
      <c r="GSG71" s="173"/>
      <c r="GSH71" s="173"/>
      <c r="GSI71" s="173"/>
      <c r="GSJ71" s="173"/>
      <c r="GSK71" s="173"/>
      <c r="GSL71" s="173"/>
      <c r="GSM71" s="173"/>
      <c r="GSN71" s="173"/>
      <c r="GSO71" s="173"/>
      <c r="GSP71" s="173"/>
      <c r="GSQ71" s="173"/>
      <c r="GSR71" s="173"/>
      <c r="GSS71" s="173"/>
      <c r="GST71" s="173"/>
      <c r="GSU71" s="173"/>
      <c r="GSV71" s="173"/>
      <c r="GSW71" s="173"/>
      <c r="GSX71" s="173"/>
      <c r="GSY71" s="173"/>
      <c r="GSZ71" s="173"/>
      <c r="GTA71" s="173"/>
      <c r="GTB71" s="173"/>
      <c r="GTC71" s="173"/>
      <c r="GTD71" s="173"/>
      <c r="GTE71" s="173"/>
      <c r="GTF71" s="173"/>
      <c r="GTG71" s="173"/>
      <c r="GTH71" s="173"/>
      <c r="GTI71" s="173"/>
      <c r="GTJ71" s="173"/>
      <c r="GTK71" s="173"/>
      <c r="GTL71" s="173"/>
      <c r="GTM71" s="173"/>
      <c r="GTN71" s="173"/>
      <c r="GTO71" s="173"/>
      <c r="GTP71" s="173"/>
      <c r="GTQ71" s="173"/>
      <c r="GTR71" s="173"/>
      <c r="GTS71" s="173"/>
      <c r="GTT71" s="173"/>
      <c r="GTU71" s="173"/>
      <c r="GTV71" s="173"/>
      <c r="GTW71" s="173"/>
      <c r="GTX71" s="173"/>
      <c r="GTY71" s="173"/>
      <c r="GTZ71" s="173"/>
      <c r="GUA71" s="173"/>
      <c r="GUB71" s="173"/>
      <c r="GUC71" s="173"/>
      <c r="GUD71" s="173"/>
      <c r="GUE71" s="173"/>
      <c r="GUF71" s="173"/>
      <c r="GUG71" s="173"/>
      <c r="GUH71" s="173"/>
      <c r="GUI71" s="173"/>
      <c r="GUJ71" s="173"/>
      <c r="GUK71" s="173"/>
      <c r="GUL71" s="173"/>
      <c r="GUM71" s="173"/>
      <c r="GUN71" s="173"/>
      <c r="GUO71" s="173"/>
      <c r="GUP71" s="173"/>
      <c r="GUQ71" s="173"/>
      <c r="GUR71" s="173"/>
      <c r="GUS71" s="173"/>
      <c r="GUT71" s="173"/>
      <c r="GUU71" s="173"/>
      <c r="GUV71" s="173"/>
      <c r="GUW71" s="173"/>
      <c r="GUX71" s="173"/>
      <c r="GUY71" s="173"/>
      <c r="GUZ71" s="173"/>
      <c r="GVA71" s="173"/>
      <c r="GVB71" s="173"/>
      <c r="GVC71" s="173"/>
      <c r="GVD71" s="173"/>
      <c r="GVE71" s="173"/>
      <c r="GVF71" s="173"/>
      <c r="GVG71" s="173"/>
      <c r="GVH71" s="173"/>
      <c r="GVI71" s="173"/>
      <c r="GVJ71" s="173"/>
      <c r="GVK71" s="173"/>
      <c r="GVL71" s="173"/>
      <c r="GVM71" s="173"/>
      <c r="GVN71" s="173"/>
      <c r="GVO71" s="173"/>
      <c r="GVP71" s="173"/>
      <c r="GVQ71" s="173"/>
      <c r="GVR71" s="173"/>
      <c r="GVS71" s="173"/>
      <c r="GVT71" s="173"/>
      <c r="GVU71" s="173"/>
      <c r="GVV71" s="173"/>
      <c r="GVW71" s="173"/>
      <c r="GVX71" s="173"/>
      <c r="GVY71" s="173"/>
      <c r="GVZ71" s="173"/>
      <c r="GWA71" s="173"/>
      <c r="GWB71" s="173"/>
      <c r="GWC71" s="173"/>
      <c r="GWD71" s="173"/>
      <c r="GWE71" s="173"/>
      <c r="GWF71" s="173"/>
      <c r="GWG71" s="173"/>
      <c r="GWH71" s="173"/>
      <c r="GWI71" s="173"/>
      <c r="GWJ71" s="173"/>
      <c r="GWK71" s="173"/>
      <c r="GWL71" s="173"/>
      <c r="GWM71" s="173"/>
      <c r="GWN71" s="173"/>
      <c r="GWO71" s="173"/>
      <c r="GWP71" s="173"/>
      <c r="GWQ71" s="173"/>
      <c r="GWR71" s="173"/>
      <c r="GWS71" s="173"/>
      <c r="GWT71" s="173"/>
      <c r="GWU71" s="173"/>
      <c r="GWV71" s="173"/>
      <c r="GWW71" s="173"/>
      <c r="GWX71" s="173"/>
      <c r="GWY71" s="173"/>
      <c r="GWZ71" s="173"/>
      <c r="GXA71" s="173"/>
      <c r="GXB71" s="173"/>
      <c r="GXC71" s="173"/>
      <c r="GXD71" s="173"/>
      <c r="GXE71" s="173"/>
      <c r="GXF71" s="173"/>
      <c r="GXG71" s="173"/>
      <c r="GXH71" s="173"/>
      <c r="GXI71" s="173"/>
      <c r="GXJ71" s="173"/>
      <c r="GXK71" s="173"/>
      <c r="GXL71" s="173"/>
      <c r="GXM71" s="173"/>
      <c r="GXN71" s="173"/>
      <c r="GXO71" s="173"/>
      <c r="GXP71" s="173"/>
      <c r="GXQ71" s="173"/>
      <c r="GXR71" s="173"/>
      <c r="GXS71" s="173"/>
      <c r="GXT71" s="173"/>
      <c r="GXU71" s="173"/>
      <c r="GXV71" s="173"/>
      <c r="GXW71" s="173"/>
      <c r="GXX71" s="173"/>
      <c r="GXY71" s="173"/>
      <c r="GXZ71" s="173"/>
      <c r="GYA71" s="173"/>
      <c r="GYB71" s="173"/>
      <c r="GYC71" s="173"/>
      <c r="GYD71" s="173"/>
      <c r="GYE71" s="173"/>
      <c r="GYF71" s="173"/>
      <c r="GYG71" s="173"/>
      <c r="GYH71" s="173"/>
      <c r="GYI71" s="173"/>
      <c r="GYJ71" s="173"/>
      <c r="GYK71" s="173"/>
      <c r="GYL71" s="173"/>
      <c r="GYM71" s="173"/>
      <c r="GYN71" s="173"/>
      <c r="GYO71" s="173"/>
      <c r="GYP71" s="173"/>
      <c r="GYQ71" s="173"/>
      <c r="GYR71" s="173"/>
      <c r="GYS71" s="173"/>
      <c r="GYT71" s="173"/>
      <c r="GYU71" s="173"/>
      <c r="GYV71" s="173"/>
      <c r="GYW71" s="173"/>
      <c r="GYX71" s="173"/>
      <c r="GYY71" s="173"/>
      <c r="GYZ71" s="173"/>
      <c r="GZA71" s="173"/>
      <c r="GZB71" s="173"/>
      <c r="GZC71" s="173"/>
      <c r="GZD71" s="173"/>
      <c r="GZE71" s="173"/>
      <c r="GZF71" s="173"/>
      <c r="GZG71" s="173"/>
      <c r="GZH71" s="173"/>
      <c r="GZI71" s="173"/>
      <c r="GZJ71" s="173"/>
      <c r="GZK71" s="173"/>
      <c r="GZL71" s="173"/>
      <c r="GZM71" s="173"/>
      <c r="GZN71" s="173"/>
      <c r="GZO71" s="173"/>
      <c r="GZP71" s="173"/>
      <c r="GZQ71" s="173"/>
      <c r="GZR71" s="173"/>
      <c r="GZS71" s="173"/>
      <c r="GZT71" s="173"/>
      <c r="GZU71" s="173"/>
      <c r="GZV71" s="173"/>
      <c r="GZW71" s="173"/>
      <c r="GZX71" s="173"/>
      <c r="GZY71" s="173"/>
      <c r="GZZ71" s="173"/>
      <c r="HAA71" s="173"/>
      <c r="HAB71" s="173"/>
      <c r="HAC71" s="173"/>
      <c r="HAD71" s="173"/>
      <c r="HAE71" s="173"/>
      <c r="HAF71" s="173"/>
      <c r="HAG71" s="173"/>
      <c r="HAH71" s="173"/>
      <c r="HAI71" s="173"/>
      <c r="HAJ71" s="173"/>
      <c r="HAK71" s="173"/>
      <c r="HAL71" s="173"/>
      <c r="HAM71" s="173"/>
      <c r="HAN71" s="173"/>
      <c r="HAO71" s="173"/>
      <c r="HAP71" s="173"/>
      <c r="HAQ71" s="173"/>
      <c r="HAR71" s="173"/>
      <c r="HAS71" s="173"/>
      <c r="HAT71" s="173"/>
      <c r="HAU71" s="173"/>
      <c r="HAV71" s="173"/>
      <c r="HAW71" s="173"/>
      <c r="HAX71" s="173"/>
      <c r="HAY71" s="173"/>
      <c r="HAZ71" s="173"/>
      <c r="HBA71" s="173"/>
      <c r="HBB71" s="173"/>
      <c r="HBC71" s="173"/>
      <c r="HBD71" s="173"/>
      <c r="HBE71" s="173"/>
      <c r="HBF71" s="173"/>
      <c r="HBG71" s="173"/>
      <c r="HBH71" s="173"/>
      <c r="HBI71" s="173"/>
      <c r="HBJ71" s="173"/>
      <c r="HBK71" s="173"/>
      <c r="HBL71" s="173"/>
      <c r="HBM71" s="173"/>
      <c r="HBN71" s="173"/>
      <c r="HBO71" s="173"/>
      <c r="HBP71" s="173"/>
      <c r="HBQ71" s="173"/>
      <c r="HBR71" s="173"/>
      <c r="HBS71" s="173"/>
      <c r="HBT71" s="173"/>
      <c r="HBU71" s="173"/>
      <c r="HBV71" s="173"/>
      <c r="HBW71" s="173"/>
      <c r="HBX71" s="173"/>
      <c r="HBY71" s="173"/>
      <c r="HBZ71" s="173"/>
      <c r="HCA71" s="173"/>
      <c r="HCB71" s="173"/>
      <c r="HCC71" s="173"/>
      <c r="HCD71" s="173"/>
      <c r="HCE71" s="173"/>
      <c r="HCF71" s="173"/>
      <c r="HCG71" s="173"/>
      <c r="HCH71" s="173"/>
      <c r="HCI71" s="173"/>
      <c r="HCJ71" s="173"/>
      <c r="HCK71" s="173"/>
      <c r="HCL71" s="173"/>
      <c r="HCM71" s="173"/>
      <c r="HCN71" s="173"/>
      <c r="HCO71" s="173"/>
      <c r="HCP71" s="173"/>
      <c r="HCQ71" s="173"/>
      <c r="HCR71" s="173"/>
      <c r="HCS71" s="173"/>
      <c r="HCT71" s="173"/>
      <c r="HCU71" s="173"/>
      <c r="HCV71" s="173"/>
      <c r="HCW71" s="173"/>
      <c r="HCX71" s="173"/>
      <c r="HCY71" s="173"/>
      <c r="HCZ71" s="173"/>
      <c r="HDA71" s="173"/>
      <c r="HDB71" s="173"/>
      <c r="HDC71" s="173"/>
      <c r="HDD71" s="173"/>
      <c r="HDE71" s="173"/>
      <c r="HDF71" s="173"/>
      <c r="HDG71" s="173"/>
      <c r="HDH71" s="173"/>
      <c r="HDI71" s="173"/>
      <c r="HDJ71" s="173"/>
      <c r="HDK71" s="173"/>
      <c r="HDL71" s="173"/>
      <c r="HDM71" s="173"/>
      <c r="HDN71" s="173"/>
      <c r="HDO71" s="173"/>
      <c r="HDP71" s="173"/>
      <c r="HDQ71" s="173"/>
      <c r="HDR71" s="173"/>
      <c r="HDS71" s="173"/>
      <c r="HDT71" s="173"/>
      <c r="HDU71" s="173"/>
      <c r="HDV71" s="173"/>
      <c r="HDW71" s="173"/>
      <c r="HDX71" s="173"/>
      <c r="HDY71" s="173"/>
      <c r="HDZ71" s="173"/>
      <c r="HEA71" s="173"/>
      <c r="HEB71" s="173"/>
      <c r="HEC71" s="173"/>
      <c r="HED71" s="173"/>
      <c r="HEE71" s="173"/>
      <c r="HEF71" s="173"/>
      <c r="HEG71" s="173"/>
      <c r="HEH71" s="173"/>
      <c r="HEI71" s="173"/>
      <c r="HEJ71" s="173"/>
      <c r="HEK71" s="173"/>
      <c r="HEL71" s="173"/>
      <c r="HEM71" s="173"/>
      <c r="HEN71" s="173"/>
      <c r="HEO71" s="173"/>
      <c r="HEP71" s="173"/>
      <c r="HEQ71" s="173"/>
      <c r="HER71" s="173"/>
      <c r="HES71" s="173"/>
      <c r="HET71" s="173"/>
      <c r="HEU71" s="173"/>
      <c r="HEV71" s="173"/>
      <c r="HEW71" s="173"/>
      <c r="HEX71" s="173"/>
      <c r="HEY71" s="173"/>
      <c r="HEZ71" s="173"/>
      <c r="HFA71" s="173"/>
      <c r="HFB71" s="173"/>
      <c r="HFC71" s="173"/>
      <c r="HFD71" s="173"/>
      <c r="HFE71" s="173"/>
      <c r="HFF71" s="173"/>
      <c r="HFG71" s="173"/>
      <c r="HFH71" s="173"/>
      <c r="HFI71" s="173"/>
      <c r="HFJ71" s="173"/>
      <c r="HFK71" s="173"/>
      <c r="HFL71" s="173"/>
      <c r="HFM71" s="173"/>
      <c r="HFN71" s="173"/>
      <c r="HFO71" s="173"/>
      <c r="HFP71" s="173"/>
      <c r="HFQ71" s="173"/>
      <c r="HFR71" s="173"/>
      <c r="HFS71" s="173"/>
      <c r="HFT71" s="173"/>
      <c r="HFU71" s="173"/>
      <c r="HFV71" s="173"/>
      <c r="HFW71" s="173"/>
      <c r="HFX71" s="173"/>
      <c r="HFY71" s="173"/>
      <c r="HFZ71" s="173"/>
      <c r="HGA71" s="173"/>
      <c r="HGB71" s="173"/>
      <c r="HGC71" s="173"/>
      <c r="HGD71" s="173"/>
      <c r="HGE71" s="173"/>
      <c r="HGF71" s="173"/>
      <c r="HGG71" s="173"/>
      <c r="HGH71" s="173"/>
      <c r="HGI71" s="173"/>
      <c r="HGJ71" s="173"/>
      <c r="HGK71" s="173"/>
      <c r="HGL71" s="173"/>
      <c r="HGM71" s="173"/>
      <c r="HGN71" s="173"/>
      <c r="HGO71" s="173"/>
      <c r="HGP71" s="173"/>
      <c r="HGQ71" s="173"/>
      <c r="HGR71" s="173"/>
      <c r="HGS71" s="173"/>
      <c r="HGT71" s="173"/>
      <c r="HGU71" s="173"/>
      <c r="HGV71" s="173"/>
      <c r="HGW71" s="173"/>
      <c r="HGX71" s="173"/>
      <c r="HGY71" s="173"/>
      <c r="HGZ71" s="173"/>
      <c r="HHA71" s="173"/>
      <c r="HHB71" s="173"/>
      <c r="HHC71" s="173"/>
      <c r="HHD71" s="173"/>
      <c r="HHE71" s="173"/>
      <c r="HHF71" s="173"/>
      <c r="HHG71" s="173"/>
      <c r="HHH71" s="173"/>
      <c r="HHI71" s="173"/>
      <c r="HHJ71" s="173"/>
      <c r="HHK71" s="173"/>
      <c r="HHL71" s="173"/>
      <c r="HHM71" s="173"/>
      <c r="HHN71" s="173"/>
      <c r="HHO71" s="173"/>
      <c r="HHP71" s="173"/>
      <c r="HHQ71" s="173"/>
      <c r="HHR71" s="173"/>
      <c r="HHS71" s="173"/>
      <c r="HHT71" s="173"/>
      <c r="HHU71" s="173"/>
      <c r="HHV71" s="173"/>
      <c r="HHW71" s="173"/>
      <c r="HHX71" s="173"/>
      <c r="HHY71" s="173"/>
      <c r="HHZ71" s="173"/>
      <c r="HIA71" s="173"/>
      <c r="HIB71" s="173"/>
      <c r="HIC71" s="173"/>
      <c r="HID71" s="173"/>
      <c r="HIE71" s="173"/>
      <c r="HIF71" s="173"/>
      <c r="HIG71" s="173"/>
      <c r="HIH71" s="173"/>
      <c r="HII71" s="173"/>
      <c r="HIJ71" s="173"/>
      <c r="HIK71" s="173"/>
      <c r="HIL71" s="173"/>
      <c r="HIM71" s="173"/>
      <c r="HIN71" s="173"/>
      <c r="HIO71" s="173"/>
      <c r="HIP71" s="173"/>
      <c r="HIQ71" s="173"/>
      <c r="HIR71" s="173"/>
      <c r="HIS71" s="173"/>
      <c r="HIT71" s="173"/>
      <c r="HIU71" s="173"/>
      <c r="HIV71" s="173"/>
      <c r="HIW71" s="173"/>
      <c r="HIX71" s="173"/>
      <c r="HIY71" s="173"/>
      <c r="HIZ71" s="173"/>
      <c r="HJA71" s="173"/>
      <c r="HJB71" s="173"/>
      <c r="HJC71" s="173"/>
      <c r="HJD71" s="173"/>
      <c r="HJE71" s="173"/>
      <c r="HJF71" s="173"/>
      <c r="HJG71" s="173"/>
      <c r="HJH71" s="173"/>
      <c r="HJI71" s="173"/>
      <c r="HJJ71" s="173"/>
      <c r="HJK71" s="173"/>
      <c r="HJL71" s="173"/>
      <c r="HJM71" s="173"/>
      <c r="HJN71" s="173"/>
      <c r="HJO71" s="173"/>
      <c r="HJP71" s="173"/>
      <c r="HJQ71" s="173"/>
      <c r="HJR71" s="173"/>
      <c r="HJS71" s="173"/>
      <c r="HJT71" s="173"/>
      <c r="HJU71" s="173"/>
      <c r="HJV71" s="173"/>
      <c r="HJW71" s="173"/>
      <c r="HJX71" s="173"/>
      <c r="HJY71" s="173"/>
      <c r="HJZ71" s="173"/>
      <c r="HKA71" s="173"/>
      <c r="HKB71" s="173"/>
      <c r="HKC71" s="173"/>
      <c r="HKD71" s="173"/>
      <c r="HKE71" s="173"/>
      <c r="HKF71" s="173"/>
      <c r="HKG71" s="173"/>
      <c r="HKH71" s="173"/>
      <c r="HKI71" s="173"/>
      <c r="HKJ71" s="173"/>
      <c r="HKK71" s="173"/>
      <c r="HKL71" s="173"/>
      <c r="HKM71" s="173"/>
      <c r="HKN71" s="173"/>
      <c r="HKO71" s="173"/>
      <c r="HKP71" s="173"/>
      <c r="HKQ71" s="173"/>
      <c r="HKR71" s="173"/>
      <c r="HKS71" s="173"/>
      <c r="HKT71" s="173"/>
      <c r="HKU71" s="173"/>
      <c r="HKV71" s="173"/>
      <c r="HKW71" s="173"/>
      <c r="HKX71" s="173"/>
      <c r="HKY71" s="173"/>
      <c r="HKZ71" s="173"/>
      <c r="HLA71" s="173"/>
      <c r="HLB71" s="173"/>
      <c r="HLC71" s="173"/>
      <c r="HLD71" s="173"/>
      <c r="HLE71" s="173"/>
      <c r="HLF71" s="173"/>
      <c r="HLG71" s="173"/>
      <c r="HLH71" s="173"/>
      <c r="HLI71" s="173"/>
      <c r="HLJ71" s="173"/>
      <c r="HLK71" s="173"/>
      <c r="HLL71" s="173"/>
      <c r="HLM71" s="173"/>
      <c r="HLN71" s="173"/>
      <c r="HLO71" s="173"/>
      <c r="HLP71" s="173"/>
      <c r="HLQ71" s="173"/>
      <c r="HLR71" s="173"/>
      <c r="HLS71" s="173"/>
      <c r="HLT71" s="173"/>
      <c r="HLU71" s="173"/>
      <c r="HLV71" s="173"/>
      <c r="HLW71" s="173"/>
      <c r="HLX71" s="173"/>
      <c r="HLY71" s="173"/>
      <c r="HLZ71" s="173"/>
      <c r="HMA71" s="173"/>
      <c r="HMB71" s="173"/>
      <c r="HMC71" s="173"/>
      <c r="HMD71" s="173"/>
      <c r="HME71" s="173"/>
      <c r="HMF71" s="173"/>
      <c r="HMG71" s="173"/>
      <c r="HMH71" s="173"/>
      <c r="HMI71" s="173"/>
      <c r="HMJ71" s="173"/>
      <c r="HMK71" s="173"/>
      <c r="HML71" s="173"/>
      <c r="HMM71" s="173"/>
      <c r="HMN71" s="173"/>
      <c r="HMO71" s="173"/>
      <c r="HMP71" s="173"/>
      <c r="HMQ71" s="173"/>
      <c r="HMR71" s="173"/>
      <c r="HMS71" s="173"/>
      <c r="HMT71" s="173"/>
      <c r="HMU71" s="173"/>
      <c r="HMV71" s="173"/>
      <c r="HMW71" s="173"/>
      <c r="HMX71" s="173"/>
      <c r="HMY71" s="173"/>
      <c r="HMZ71" s="173"/>
      <c r="HNA71" s="173"/>
      <c r="HNB71" s="173"/>
      <c r="HNC71" s="173"/>
      <c r="HND71" s="173"/>
      <c r="HNE71" s="173"/>
      <c r="HNF71" s="173"/>
      <c r="HNG71" s="173"/>
      <c r="HNH71" s="173"/>
      <c r="HNI71" s="173"/>
      <c r="HNJ71" s="173"/>
      <c r="HNK71" s="173"/>
      <c r="HNL71" s="173"/>
      <c r="HNM71" s="173"/>
      <c r="HNN71" s="173"/>
      <c r="HNO71" s="173"/>
      <c r="HNP71" s="173"/>
      <c r="HNQ71" s="173"/>
      <c r="HNR71" s="173"/>
      <c r="HNS71" s="173"/>
      <c r="HNT71" s="173"/>
      <c r="HNU71" s="173"/>
      <c r="HNV71" s="173"/>
      <c r="HNW71" s="173"/>
      <c r="HNX71" s="173"/>
      <c r="HNY71" s="173"/>
      <c r="HNZ71" s="173"/>
      <c r="HOA71" s="173"/>
      <c r="HOB71" s="173"/>
      <c r="HOC71" s="173"/>
      <c r="HOD71" s="173"/>
      <c r="HOE71" s="173"/>
      <c r="HOF71" s="173"/>
      <c r="HOG71" s="173"/>
      <c r="HOH71" s="173"/>
      <c r="HOI71" s="173"/>
      <c r="HOJ71" s="173"/>
      <c r="HOK71" s="173"/>
      <c r="HOL71" s="173"/>
      <c r="HOM71" s="173"/>
      <c r="HON71" s="173"/>
      <c r="HOO71" s="173"/>
      <c r="HOP71" s="173"/>
      <c r="HOQ71" s="173"/>
      <c r="HOR71" s="173"/>
      <c r="HOS71" s="173"/>
      <c r="HOT71" s="173"/>
      <c r="HOU71" s="173"/>
      <c r="HOV71" s="173"/>
      <c r="HOW71" s="173"/>
      <c r="HOX71" s="173"/>
      <c r="HOY71" s="173"/>
      <c r="HOZ71" s="173"/>
      <c r="HPA71" s="173"/>
      <c r="HPB71" s="173"/>
      <c r="HPC71" s="173"/>
      <c r="HPD71" s="173"/>
      <c r="HPE71" s="173"/>
      <c r="HPF71" s="173"/>
      <c r="HPG71" s="173"/>
      <c r="HPH71" s="173"/>
      <c r="HPI71" s="173"/>
      <c r="HPJ71" s="173"/>
      <c r="HPK71" s="173"/>
      <c r="HPL71" s="173"/>
      <c r="HPM71" s="173"/>
      <c r="HPN71" s="173"/>
      <c r="HPO71" s="173"/>
      <c r="HPP71" s="173"/>
      <c r="HPQ71" s="173"/>
      <c r="HPR71" s="173"/>
      <c r="HPS71" s="173"/>
      <c r="HPT71" s="173"/>
      <c r="HPU71" s="173"/>
      <c r="HPV71" s="173"/>
      <c r="HPW71" s="173"/>
      <c r="HPX71" s="173"/>
      <c r="HPY71" s="173"/>
      <c r="HPZ71" s="173"/>
      <c r="HQA71" s="173"/>
      <c r="HQB71" s="173"/>
      <c r="HQC71" s="173"/>
      <c r="HQD71" s="173"/>
      <c r="HQE71" s="173"/>
      <c r="HQF71" s="173"/>
      <c r="HQG71" s="173"/>
      <c r="HQH71" s="173"/>
      <c r="HQI71" s="173"/>
      <c r="HQJ71" s="173"/>
      <c r="HQK71" s="173"/>
      <c r="HQL71" s="173"/>
      <c r="HQM71" s="173"/>
      <c r="HQN71" s="173"/>
      <c r="HQO71" s="173"/>
      <c r="HQP71" s="173"/>
      <c r="HQQ71" s="173"/>
      <c r="HQR71" s="173"/>
      <c r="HQS71" s="173"/>
      <c r="HQT71" s="173"/>
      <c r="HQU71" s="173"/>
      <c r="HQV71" s="173"/>
      <c r="HQW71" s="173"/>
      <c r="HQX71" s="173"/>
      <c r="HQY71" s="173"/>
      <c r="HQZ71" s="173"/>
      <c r="HRA71" s="173"/>
      <c r="HRB71" s="173"/>
      <c r="HRC71" s="173"/>
      <c r="HRD71" s="173"/>
      <c r="HRE71" s="173"/>
      <c r="HRF71" s="173"/>
      <c r="HRG71" s="173"/>
      <c r="HRH71" s="173"/>
      <c r="HRI71" s="173"/>
      <c r="HRJ71" s="173"/>
      <c r="HRK71" s="173"/>
      <c r="HRL71" s="173"/>
      <c r="HRM71" s="173"/>
      <c r="HRN71" s="173"/>
      <c r="HRO71" s="173"/>
      <c r="HRP71" s="173"/>
      <c r="HRQ71" s="173"/>
      <c r="HRR71" s="173"/>
      <c r="HRS71" s="173"/>
      <c r="HRT71" s="173"/>
      <c r="HRU71" s="173"/>
      <c r="HRV71" s="173"/>
      <c r="HRW71" s="173"/>
      <c r="HRX71" s="173"/>
      <c r="HRY71" s="173"/>
      <c r="HRZ71" s="173"/>
      <c r="HSA71" s="173"/>
      <c r="HSB71" s="173"/>
      <c r="HSC71" s="173"/>
      <c r="HSD71" s="173"/>
      <c r="HSE71" s="173"/>
      <c r="HSF71" s="173"/>
      <c r="HSG71" s="173"/>
      <c r="HSH71" s="173"/>
      <c r="HSI71" s="173"/>
      <c r="HSJ71" s="173"/>
      <c r="HSK71" s="173"/>
      <c r="HSL71" s="173"/>
      <c r="HSM71" s="173"/>
      <c r="HSN71" s="173"/>
      <c r="HSO71" s="173"/>
      <c r="HSP71" s="173"/>
      <c r="HSQ71" s="173"/>
      <c r="HSR71" s="173"/>
      <c r="HSS71" s="173"/>
      <c r="HST71" s="173"/>
      <c r="HSU71" s="173"/>
      <c r="HSV71" s="173"/>
      <c r="HSW71" s="173"/>
      <c r="HSX71" s="173"/>
      <c r="HSY71" s="173"/>
      <c r="HSZ71" s="173"/>
      <c r="HTA71" s="173"/>
      <c r="HTB71" s="173"/>
      <c r="HTC71" s="173"/>
      <c r="HTD71" s="173"/>
      <c r="HTE71" s="173"/>
      <c r="HTF71" s="173"/>
      <c r="HTG71" s="173"/>
      <c r="HTH71" s="173"/>
      <c r="HTI71" s="173"/>
      <c r="HTJ71" s="173"/>
      <c r="HTK71" s="173"/>
      <c r="HTL71" s="173"/>
      <c r="HTM71" s="173"/>
      <c r="HTN71" s="173"/>
      <c r="HTO71" s="173"/>
      <c r="HTP71" s="173"/>
      <c r="HTQ71" s="173"/>
      <c r="HTR71" s="173"/>
      <c r="HTS71" s="173"/>
      <c r="HTT71" s="173"/>
      <c r="HTU71" s="173"/>
      <c r="HTV71" s="173"/>
      <c r="HTW71" s="173"/>
      <c r="HTX71" s="173"/>
      <c r="HTY71" s="173"/>
      <c r="HTZ71" s="173"/>
      <c r="HUA71" s="173"/>
      <c r="HUB71" s="173"/>
      <c r="HUC71" s="173"/>
      <c r="HUD71" s="173"/>
      <c r="HUE71" s="173"/>
      <c r="HUF71" s="173"/>
      <c r="HUG71" s="173"/>
      <c r="HUH71" s="173"/>
      <c r="HUI71" s="173"/>
      <c r="HUJ71" s="173"/>
      <c r="HUK71" s="173"/>
      <c r="HUL71" s="173"/>
      <c r="HUM71" s="173"/>
      <c r="HUN71" s="173"/>
      <c r="HUO71" s="173"/>
      <c r="HUP71" s="173"/>
      <c r="HUQ71" s="173"/>
      <c r="HUR71" s="173"/>
      <c r="HUS71" s="173"/>
      <c r="HUT71" s="173"/>
      <c r="HUU71" s="173"/>
      <c r="HUV71" s="173"/>
      <c r="HUW71" s="173"/>
      <c r="HUX71" s="173"/>
      <c r="HUY71" s="173"/>
      <c r="HUZ71" s="173"/>
      <c r="HVA71" s="173"/>
      <c r="HVB71" s="173"/>
      <c r="HVC71" s="173"/>
      <c r="HVD71" s="173"/>
      <c r="HVE71" s="173"/>
      <c r="HVF71" s="173"/>
      <c r="HVG71" s="173"/>
      <c r="HVH71" s="173"/>
      <c r="HVI71" s="173"/>
      <c r="HVJ71" s="173"/>
      <c r="HVK71" s="173"/>
      <c r="HVL71" s="173"/>
      <c r="HVM71" s="173"/>
      <c r="HVN71" s="173"/>
      <c r="HVO71" s="173"/>
      <c r="HVP71" s="173"/>
      <c r="HVQ71" s="173"/>
      <c r="HVR71" s="173"/>
      <c r="HVS71" s="173"/>
      <c r="HVT71" s="173"/>
      <c r="HVU71" s="173"/>
      <c r="HVV71" s="173"/>
      <c r="HVW71" s="173"/>
      <c r="HVX71" s="173"/>
      <c r="HVY71" s="173"/>
      <c r="HVZ71" s="173"/>
      <c r="HWA71" s="173"/>
      <c r="HWB71" s="173"/>
      <c r="HWC71" s="173"/>
      <c r="HWD71" s="173"/>
      <c r="HWE71" s="173"/>
      <c r="HWF71" s="173"/>
      <c r="HWG71" s="173"/>
      <c r="HWH71" s="173"/>
      <c r="HWI71" s="173"/>
      <c r="HWJ71" s="173"/>
      <c r="HWK71" s="173"/>
      <c r="HWL71" s="173"/>
      <c r="HWM71" s="173"/>
      <c r="HWN71" s="173"/>
      <c r="HWO71" s="173"/>
      <c r="HWP71" s="173"/>
      <c r="HWQ71" s="173"/>
      <c r="HWR71" s="173"/>
      <c r="HWS71" s="173"/>
      <c r="HWT71" s="173"/>
      <c r="HWU71" s="173"/>
      <c r="HWV71" s="173"/>
      <c r="HWW71" s="173"/>
      <c r="HWX71" s="173"/>
      <c r="HWY71" s="173"/>
      <c r="HWZ71" s="173"/>
      <c r="HXA71" s="173"/>
      <c r="HXB71" s="173"/>
      <c r="HXC71" s="173"/>
      <c r="HXD71" s="173"/>
      <c r="HXE71" s="173"/>
      <c r="HXF71" s="173"/>
      <c r="HXG71" s="173"/>
      <c r="HXH71" s="173"/>
      <c r="HXI71" s="173"/>
      <c r="HXJ71" s="173"/>
      <c r="HXK71" s="173"/>
      <c r="HXL71" s="173"/>
      <c r="HXM71" s="173"/>
      <c r="HXN71" s="173"/>
      <c r="HXO71" s="173"/>
      <c r="HXP71" s="173"/>
      <c r="HXQ71" s="173"/>
      <c r="HXR71" s="173"/>
      <c r="HXS71" s="173"/>
      <c r="HXT71" s="173"/>
      <c r="HXU71" s="173"/>
      <c r="HXV71" s="173"/>
      <c r="HXW71" s="173"/>
      <c r="HXX71" s="173"/>
      <c r="HXY71" s="173"/>
      <c r="HXZ71" s="173"/>
      <c r="HYA71" s="173"/>
      <c r="HYB71" s="173"/>
      <c r="HYC71" s="173"/>
      <c r="HYD71" s="173"/>
      <c r="HYE71" s="173"/>
      <c r="HYF71" s="173"/>
      <c r="HYG71" s="173"/>
      <c r="HYH71" s="173"/>
      <c r="HYI71" s="173"/>
      <c r="HYJ71" s="173"/>
      <c r="HYK71" s="173"/>
      <c r="HYL71" s="173"/>
      <c r="HYM71" s="173"/>
      <c r="HYN71" s="173"/>
      <c r="HYO71" s="173"/>
      <c r="HYP71" s="173"/>
      <c r="HYQ71" s="173"/>
      <c r="HYR71" s="173"/>
      <c r="HYS71" s="173"/>
      <c r="HYT71" s="173"/>
      <c r="HYU71" s="173"/>
      <c r="HYV71" s="173"/>
      <c r="HYW71" s="173"/>
      <c r="HYX71" s="173"/>
      <c r="HYY71" s="173"/>
      <c r="HYZ71" s="173"/>
      <c r="HZA71" s="173"/>
      <c r="HZB71" s="173"/>
      <c r="HZC71" s="173"/>
      <c r="HZD71" s="173"/>
      <c r="HZE71" s="173"/>
      <c r="HZF71" s="173"/>
      <c r="HZG71" s="173"/>
      <c r="HZH71" s="173"/>
      <c r="HZI71" s="173"/>
      <c r="HZJ71" s="173"/>
      <c r="HZK71" s="173"/>
      <c r="HZL71" s="173"/>
      <c r="HZM71" s="173"/>
      <c r="HZN71" s="173"/>
      <c r="HZO71" s="173"/>
      <c r="HZP71" s="173"/>
      <c r="HZQ71" s="173"/>
      <c r="HZR71" s="173"/>
      <c r="HZS71" s="173"/>
      <c r="HZT71" s="173"/>
      <c r="HZU71" s="173"/>
      <c r="HZV71" s="173"/>
      <c r="HZW71" s="173"/>
      <c r="HZX71" s="173"/>
      <c r="HZY71" s="173"/>
      <c r="HZZ71" s="173"/>
      <c r="IAA71" s="173"/>
      <c r="IAB71" s="173"/>
      <c r="IAC71" s="173"/>
      <c r="IAD71" s="173"/>
      <c r="IAE71" s="173"/>
      <c r="IAF71" s="173"/>
      <c r="IAG71" s="173"/>
      <c r="IAH71" s="173"/>
      <c r="IAI71" s="173"/>
      <c r="IAJ71" s="173"/>
      <c r="IAK71" s="173"/>
      <c r="IAL71" s="173"/>
      <c r="IAM71" s="173"/>
      <c r="IAN71" s="173"/>
      <c r="IAO71" s="173"/>
      <c r="IAP71" s="173"/>
      <c r="IAQ71" s="173"/>
      <c r="IAR71" s="173"/>
      <c r="IAS71" s="173"/>
      <c r="IAT71" s="173"/>
      <c r="IAU71" s="173"/>
      <c r="IAV71" s="173"/>
      <c r="IAW71" s="173"/>
      <c r="IAX71" s="173"/>
      <c r="IAY71" s="173"/>
      <c r="IAZ71" s="173"/>
      <c r="IBA71" s="173"/>
      <c r="IBB71" s="173"/>
      <c r="IBC71" s="173"/>
      <c r="IBD71" s="173"/>
      <c r="IBE71" s="173"/>
      <c r="IBF71" s="173"/>
      <c r="IBG71" s="173"/>
      <c r="IBH71" s="173"/>
      <c r="IBI71" s="173"/>
      <c r="IBJ71" s="173"/>
      <c r="IBK71" s="173"/>
      <c r="IBL71" s="173"/>
      <c r="IBM71" s="173"/>
      <c r="IBN71" s="173"/>
      <c r="IBO71" s="173"/>
      <c r="IBP71" s="173"/>
      <c r="IBQ71" s="173"/>
      <c r="IBR71" s="173"/>
      <c r="IBS71" s="173"/>
      <c r="IBT71" s="173"/>
      <c r="IBU71" s="173"/>
      <c r="IBV71" s="173"/>
      <c r="IBW71" s="173"/>
      <c r="IBX71" s="173"/>
      <c r="IBY71" s="173"/>
      <c r="IBZ71" s="173"/>
      <c r="ICA71" s="173"/>
      <c r="ICB71" s="173"/>
      <c r="ICC71" s="173"/>
      <c r="ICD71" s="173"/>
      <c r="ICE71" s="173"/>
      <c r="ICF71" s="173"/>
      <c r="ICG71" s="173"/>
      <c r="ICH71" s="173"/>
      <c r="ICI71" s="173"/>
      <c r="ICJ71" s="173"/>
      <c r="ICK71" s="173"/>
      <c r="ICL71" s="173"/>
      <c r="ICM71" s="173"/>
      <c r="ICN71" s="173"/>
      <c r="ICO71" s="173"/>
      <c r="ICP71" s="173"/>
      <c r="ICQ71" s="173"/>
      <c r="ICR71" s="173"/>
      <c r="ICS71" s="173"/>
      <c r="ICT71" s="173"/>
      <c r="ICU71" s="173"/>
      <c r="ICV71" s="173"/>
      <c r="ICW71" s="173"/>
      <c r="ICX71" s="173"/>
      <c r="ICY71" s="173"/>
      <c r="ICZ71" s="173"/>
      <c r="IDA71" s="173"/>
      <c r="IDB71" s="173"/>
      <c r="IDC71" s="173"/>
      <c r="IDD71" s="173"/>
      <c r="IDE71" s="173"/>
      <c r="IDF71" s="173"/>
      <c r="IDG71" s="173"/>
      <c r="IDH71" s="173"/>
      <c r="IDI71" s="173"/>
      <c r="IDJ71" s="173"/>
      <c r="IDK71" s="173"/>
      <c r="IDL71" s="173"/>
      <c r="IDM71" s="173"/>
      <c r="IDN71" s="173"/>
      <c r="IDO71" s="173"/>
      <c r="IDP71" s="173"/>
      <c r="IDQ71" s="173"/>
      <c r="IDR71" s="173"/>
      <c r="IDS71" s="173"/>
      <c r="IDT71" s="173"/>
      <c r="IDU71" s="173"/>
      <c r="IDV71" s="173"/>
      <c r="IDW71" s="173"/>
      <c r="IDX71" s="173"/>
      <c r="IDY71" s="173"/>
      <c r="IDZ71" s="173"/>
      <c r="IEA71" s="173"/>
      <c r="IEB71" s="173"/>
      <c r="IEC71" s="173"/>
      <c r="IED71" s="173"/>
      <c r="IEE71" s="173"/>
      <c r="IEF71" s="173"/>
      <c r="IEG71" s="173"/>
      <c r="IEH71" s="173"/>
      <c r="IEI71" s="173"/>
      <c r="IEJ71" s="173"/>
      <c r="IEK71" s="173"/>
      <c r="IEL71" s="173"/>
      <c r="IEM71" s="173"/>
      <c r="IEN71" s="173"/>
      <c r="IEO71" s="173"/>
      <c r="IEP71" s="173"/>
      <c r="IEQ71" s="173"/>
      <c r="IER71" s="173"/>
      <c r="IES71" s="173"/>
      <c r="IET71" s="173"/>
      <c r="IEU71" s="173"/>
      <c r="IEV71" s="173"/>
      <c r="IEW71" s="173"/>
      <c r="IEX71" s="173"/>
      <c r="IEY71" s="173"/>
      <c r="IEZ71" s="173"/>
      <c r="IFA71" s="173"/>
      <c r="IFB71" s="173"/>
      <c r="IFC71" s="173"/>
      <c r="IFD71" s="173"/>
      <c r="IFE71" s="173"/>
      <c r="IFF71" s="173"/>
      <c r="IFG71" s="173"/>
      <c r="IFH71" s="173"/>
      <c r="IFI71" s="173"/>
      <c r="IFJ71" s="173"/>
      <c r="IFK71" s="173"/>
      <c r="IFL71" s="173"/>
      <c r="IFM71" s="173"/>
      <c r="IFN71" s="173"/>
      <c r="IFO71" s="173"/>
      <c r="IFP71" s="173"/>
      <c r="IFQ71" s="173"/>
      <c r="IFR71" s="173"/>
      <c r="IFS71" s="173"/>
      <c r="IFT71" s="173"/>
      <c r="IFU71" s="173"/>
      <c r="IFV71" s="173"/>
      <c r="IFW71" s="173"/>
      <c r="IFX71" s="173"/>
      <c r="IFY71" s="173"/>
      <c r="IFZ71" s="173"/>
      <c r="IGA71" s="173"/>
      <c r="IGB71" s="173"/>
      <c r="IGC71" s="173"/>
      <c r="IGD71" s="173"/>
      <c r="IGE71" s="173"/>
      <c r="IGF71" s="173"/>
      <c r="IGG71" s="173"/>
      <c r="IGH71" s="173"/>
      <c r="IGI71" s="173"/>
      <c r="IGJ71" s="173"/>
      <c r="IGK71" s="173"/>
      <c r="IGL71" s="173"/>
      <c r="IGM71" s="173"/>
      <c r="IGN71" s="173"/>
      <c r="IGO71" s="173"/>
      <c r="IGP71" s="173"/>
      <c r="IGQ71" s="173"/>
      <c r="IGR71" s="173"/>
      <c r="IGS71" s="173"/>
      <c r="IGT71" s="173"/>
      <c r="IGU71" s="173"/>
      <c r="IGV71" s="173"/>
      <c r="IGW71" s="173"/>
      <c r="IGX71" s="173"/>
      <c r="IGY71" s="173"/>
      <c r="IGZ71" s="173"/>
      <c r="IHA71" s="173"/>
      <c r="IHB71" s="173"/>
      <c r="IHC71" s="173"/>
      <c r="IHD71" s="173"/>
      <c r="IHE71" s="173"/>
      <c r="IHF71" s="173"/>
      <c r="IHG71" s="173"/>
      <c r="IHH71" s="173"/>
      <c r="IHI71" s="173"/>
      <c r="IHJ71" s="173"/>
      <c r="IHK71" s="173"/>
      <c r="IHL71" s="173"/>
      <c r="IHM71" s="173"/>
      <c r="IHN71" s="173"/>
      <c r="IHO71" s="173"/>
      <c r="IHP71" s="173"/>
      <c r="IHQ71" s="173"/>
      <c r="IHR71" s="173"/>
      <c r="IHS71" s="173"/>
      <c r="IHT71" s="173"/>
      <c r="IHU71" s="173"/>
      <c r="IHV71" s="173"/>
      <c r="IHW71" s="173"/>
      <c r="IHX71" s="173"/>
      <c r="IHY71" s="173"/>
      <c r="IHZ71" s="173"/>
      <c r="IIA71" s="173"/>
      <c r="IIB71" s="173"/>
      <c r="IIC71" s="173"/>
      <c r="IID71" s="173"/>
      <c r="IIE71" s="173"/>
      <c r="IIF71" s="173"/>
      <c r="IIG71" s="173"/>
      <c r="IIH71" s="173"/>
      <c r="III71" s="173"/>
      <c r="IIJ71" s="173"/>
      <c r="IIK71" s="173"/>
      <c r="IIL71" s="173"/>
      <c r="IIM71" s="173"/>
      <c r="IIN71" s="173"/>
      <c r="IIO71" s="173"/>
      <c r="IIP71" s="173"/>
      <c r="IIQ71" s="173"/>
      <c r="IIR71" s="173"/>
      <c r="IIS71" s="173"/>
      <c r="IIT71" s="173"/>
      <c r="IIU71" s="173"/>
      <c r="IIV71" s="173"/>
      <c r="IIW71" s="173"/>
      <c r="IIX71" s="173"/>
      <c r="IIY71" s="173"/>
      <c r="IIZ71" s="173"/>
      <c r="IJA71" s="173"/>
      <c r="IJB71" s="173"/>
      <c r="IJC71" s="173"/>
      <c r="IJD71" s="173"/>
      <c r="IJE71" s="173"/>
      <c r="IJF71" s="173"/>
      <c r="IJG71" s="173"/>
      <c r="IJH71" s="173"/>
      <c r="IJI71" s="173"/>
      <c r="IJJ71" s="173"/>
      <c r="IJK71" s="173"/>
      <c r="IJL71" s="173"/>
      <c r="IJM71" s="173"/>
      <c r="IJN71" s="173"/>
      <c r="IJO71" s="173"/>
      <c r="IJP71" s="173"/>
      <c r="IJQ71" s="173"/>
      <c r="IJR71" s="173"/>
      <c r="IJS71" s="173"/>
      <c r="IJT71" s="173"/>
      <c r="IJU71" s="173"/>
      <c r="IJV71" s="173"/>
      <c r="IJW71" s="173"/>
      <c r="IJX71" s="173"/>
      <c r="IJY71" s="173"/>
      <c r="IJZ71" s="173"/>
      <c r="IKA71" s="173"/>
      <c r="IKB71" s="173"/>
      <c r="IKC71" s="173"/>
      <c r="IKD71" s="173"/>
      <c r="IKE71" s="173"/>
      <c r="IKF71" s="173"/>
      <c r="IKG71" s="173"/>
      <c r="IKH71" s="173"/>
      <c r="IKI71" s="173"/>
      <c r="IKJ71" s="173"/>
      <c r="IKK71" s="173"/>
      <c r="IKL71" s="173"/>
      <c r="IKM71" s="173"/>
      <c r="IKN71" s="173"/>
      <c r="IKO71" s="173"/>
      <c r="IKP71" s="173"/>
      <c r="IKQ71" s="173"/>
      <c r="IKR71" s="173"/>
      <c r="IKS71" s="173"/>
      <c r="IKT71" s="173"/>
      <c r="IKU71" s="173"/>
      <c r="IKV71" s="173"/>
      <c r="IKW71" s="173"/>
      <c r="IKX71" s="173"/>
      <c r="IKY71" s="173"/>
      <c r="IKZ71" s="173"/>
      <c r="ILA71" s="173"/>
      <c r="ILB71" s="173"/>
      <c r="ILC71" s="173"/>
      <c r="ILD71" s="173"/>
      <c r="ILE71" s="173"/>
      <c r="ILF71" s="173"/>
      <c r="ILG71" s="173"/>
      <c r="ILH71" s="173"/>
      <c r="ILI71" s="173"/>
      <c r="ILJ71" s="173"/>
      <c r="ILK71" s="173"/>
      <c r="ILL71" s="173"/>
      <c r="ILM71" s="173"/>
      <c r="ILN71" s="173"/>
      <c r="ILO71" s="173"/>
      <c r="ILP71" s="173"/>
      <c r="ILQ71" s="173"/>
      <c r="ILR71" s="173"/>
      <c r="ILS71" s="173"/>
      <c r="ILT71" s="173"/>
      <c r="ILU71" s="173"/>
      <c r="ILV71" s="173"/>
      <c r="ILW71" s="173"/>
      <c r="ILX71" s="173"/>
      <c r="ILY71" s="173"/>
      <c r="ILZ71" s="173"/>
      <c r="IMA71" s="173"/>
      <c r="IMB71" s="173"/>
      <c r="IMC71" s="173"/>
      <c r="IMD71" s="173"/>
      <c r="IME71" s="173"/>
      <c r="IMF71" s="173"/>
      <c r="IMG71" s="173"/>
      <c r="IMH71" s="173"/>
      <c r="IMI71" s="173"/>
      <c r="IMJ71" s="173"/>
      <c r="IMK71" s="173"/>
      <c r="IML71" s="173"/>
      <c r="IMM71" s="173"/>
      <c r="IMN71" s="173"/>
      <c r="IMO71" s="173"/>
      <c r="IMP71" s="173"/>
      <c r="IMQ71" s="173"/>
      <c r="IMR71" s="173"/>
      <c r="IMS71" s="173"/>
      <c r="IMT71" s="173"/>
      <c r="IMU71" s="173"/>
      <c r="IMV71" s="173"/>
      <c r="IMW71" s="173"/>
      <c r="IMX71" s="173"/>
      <c r="IMY71" s="173"/>
      <c r="IMZ71" s="173"/>
      <c r="INA71" s="173"/>
      <c r="INB71" s="173"/>
      <c r="INC71" s="173"/>
      <c r="IND71" s="173"/>
      <c r="INE71" s="173"/>
      <c r="INF71" s="173"/>
      <c r="ING71" s="173"/>
      <c r="INH71" s="173"/>
      <c r="INI71" s="173"/>
      <c r="INJ71" s="173"/>
      <c r="INK71" s="173"/>
      <c r="INL71" s="173"/>
      <c r="INM71" s="173"/>
      <c r="INN71" s="173"/>
      <c r="INO71" s="173"/>
      <c r="INP71" s="173"/>
      <c r="INQ71" s="173"/>
      <c r="INR71" s="173"/>
      <c r="INS71" s="173"/>
      <c r="INT71" s="173"/>
      <c r="INU71" s="173"/>
      <c r="INV71" s="173"/>
      <c r="INW71" s="173"/>
      <c r="INX71" s="173"/>
      <c r="INY71" s="173"/>
      <c r="INZ71" s="173"/>
      <c r="IOA71" s="173"/>
      <c r="IOB71" s="173"/>
      <c r="IOC71" s="173"/>
      <c r="IOD71" s="173"/>
      <c r="IOE71" s="173"/>
      <c r="IOF71" s="173"/>
      <c r="IOG71" s="173"/>
      <c r="IOH71" s="173"/>
      <c r="IOI71" s="173"/>
      <c r="IOJ71" s="173"/>
      <c r="IOK71" s="173"/>
      <c r="IOL71" s="173"/>
      <c r="IOM71" s="173"/>
      <c r="ION71" s="173"/>
      <c r="IOO71" s="173"/>
      <c r="IOP71" s="173"/>
      <c r="IOQ71" s="173"/>
      <c r="IOR71" s="173"/>
      <c r="IOS71" s="173"/>
      <c r="IOT71" s="173"/>
      <c r="IOU71" s="173"/>
      <c r="IOV71" s="173"/>
      <c r="IOW71" s="173"/>
      <c r="IOX71" s="173"/>
      <c r="IOY71" s="173"/>
      <c r="IOZ71" s="173"/>
      <c r="IPA71" s="173"/>
      <c r="IPB71" s="173"/>
      <c r="IPC71" s="173"/>
      <c r="IPD71" s="173"/>
      <c r="IPE71" s="173"/>
      <c r="IPF71" s="173"/>
      <c r="IPG71" s="173"/>
      <c r="IPH71" s="173"/>
      <c r="IPI71" s="173"/>
      <c r="IPJ71" s="173"/>
      <c r="IPK71" s="173"/>
      <c r="IPL71" s="173"/>
      <c r="IPM71" s="173"/>
      <c r="IPN71" s="173"/>
      <c r="IPO71" s="173"/>
      <c r="IPP71" s="173"/>
      <c r="IPQ71" s="173"/>
      <c r="IPR71" s="173"/>
      <c r="IPS71" s="173"/>
      <c r="IPT71" s="173"/>
      <c r="IPU71" s="173"/>
      <c r="IPV71" s="173"/>
      <c r="IPW71" s="173"/>
      <c r="IPX71" s="173"/>
      <c r="IPY71" s="173"/>
      <c r="IPZ71" s="173"/>
      <c r="IQA71" s="173"/>
      <c r="IQB71" s="173"/>
      <c r="IQC71" s="173"/>
      <c r="IQD71" s="173"/>
      <c r="IQE71" s="173"/>
      <c r="IQF71" s="173"/>
      <c r="IQG71" s="173"/>
      <c r="IQH71" s="173"/>
      <c r="IQI71" s="173"/>
      <c r="IQJ71" s="173"/>
      <c r="IQK71" s="173"/>
      <c r="IQL71" s="173"/>
      <c r="IQM71" s="173"/>
      <c r="IQN71" s="173"/>
      <c r="IQO71" s="173"/>
      <c r="IQP71" s="173"/>
      <c r="IQQ71" s="173"/>
      <c r="IQR71" s="173"/>
      <c r="IQS71" s="173"/>
      <c r="IQT71" s="173"/>
      <c r="IQU71" s="173"/>
      <c r="IQV71" s="173"/>
      <c r="IQW71" s="173"/>
      <c r="IQX71" s="173"/>
      <c r="IQY71" s="173"/>
      <c r="IQZ71" s="173"/>
      <c r="IRA71" s="173"/>
      <c r="IRB71" s="173"/>
      <c r="IRC71" s="173"/>
      <c r="IRD71" s="173"/>
      <c r="IRE71" s="173"/>
      <c r="IRF71" s="173"/>
      <c r="IRG71" s="173"/>
      <c r="IRH71" s="173"/>
      <c r="IRI71" s="173"/>
      <c r="IRJ71" s="173"/>
      <c r="IRK71" s="173"/>
      <c r="IRL71" s="173"/>
      <c r="IRM71" s="173"/>
      <c r="IRN71" s="173"/>
      <c r="IRO71" s="173"/>
      <c r="IRP71" s="173"/>
      <c r="IRQ71" s="173"/>
      <c r="IRR71" s="173"/>
      <c r="IRS71" s="173"/>
      <c r="IRT71" s="173"/>
      <c r="IRU71" s="173"/>
      <c r="IRV71" s="173"/>
      <c r="IRW71" s="173"/>
      <c r="IRX71" s="173"/>
      <c r="IRY71" s="173"/>
      <c r="IRZ71" s="173"/>
      <c r="ISA71" s="173"/>
      <c r="ISB71" s="173"/>
      <c r="ISC71" s="173"/>
      <c r="ISD71" s="173"/>
      <c r="ISE71" s="173"/>
      <c r="ISF71" s="173"/>
      <c r="ISG71" s="173"/>
      <c r="ISH71" s="173"/>
      <c r="ISI71" s="173"/>
      <c r="ISJ71" s="173"/>
      <c r="ISK71" s="173"/>
      <c r="ISL71" s="173"/>
      <c r="ISM71" s="173"/>
      <c r="ISN71" s="173"/>
      <c r="ISO71" s="173"/>
      <c r="ISP71" s="173"/>
      <c r="ISQ71" s="173"/>
      <c r="ISR71" s="173"/>
      <c r="ISS71" s="173"/>
      <c r="IST71" s="173"/>
      <c r="ISU71" s="173"/>
      <c r="ISV71" s="173"/>
      <c r="ISW71" s="173"/>
      <c r="ISX71" s="173"/>
      <c r="ISY71" s="173"/>
      <c r="ISZ71" s="173"/>
      <c r="ITA71" s="173"/>
      <c r="ITB71" s="173"/>
      <c r="ITC71" s="173"/>
      <c r="ITD71" s="173"/>
      <c r="ITE71" s="173"/>
      <c r="ITF71" s="173"/>
      <c r="ITG71" s="173"/>
      <c r="ITH71" s="173"/>
      <c r="ITI71" s="173"/>
      <c r="ITJ71" s="173"/>
      <c r="ITK71" s="173"/>
      <c r="ITL71" s="173"/>
      <c r="ITM71" s="173"/>
      <c r="ITN71" s="173"/>
      <c r="ITO71" s="173"/>
      <c r="ITP71" s="173"/>
      <c r="ITQ71" s="173"/>
      <c r="ITR71" s="173"/>
      <c r="ITS71" s="173"/>
      <c r="ITT71" s="173"/>
      <c r="ITU71" s="173"/>
      <c r="ITV71" s="173"/>
      <c r="ITW71" s="173"/>
      <c r="ITX71" s="173"/>
      <c r="ITY71" s="173"/>
      <c r="ITZ71" s="173"/>
      <c r="IUA71" s="173"/>
      <c r="IUB71" s="173"/>
      <c r="IUC71" s="173"/>
      <c r="IUD71" s="173"/>
      <c r="IUE71" s="173"/>
      <c r="IUF71" s="173"/>
      <c r="IUG71" s="173"/>
      <c r="IUH71" s="173"/>
      <c r="IUI71" s="173"/>
      <c r="IUJ71" s="173"/>
      <c r="IUK71" s="173"/>
      <c r="IUL71" s="173"/>
      <c r="IUM71" s="173"/>
      <c r="IUN71" s="173"/>
      <c r="IUO71" s="173"/>
      <c r="IUP71" s="173"/>
      <c r="IUQ71" s="173"/>
      <c r="IUR71" s="173"/>
      <c r="IUS71" s="173"/>
      <c r="IUT71" s="173"/>
      <c r="IUU71" s="173"/>
      <c r="IUV71" s="173"/>
      <c r="IUW71" s="173"/>
      <c r="IUX71" s="173"/>
      <c r="IUY71" s="173"/>
      <c r="IUZ71" s="173"/>
      <c r="IVA71" s="173"/>
      <c r="IVB71" s="173"/>
      <c r="IVC71" s="173"/>
      <c r="IVD71" s="173"/>
      <c r="IVE71" s="173"/>
      <c r="IVF71" s="173"/>
      <c r="IVG71" s="173"/>
      <c r="IVH71" s="173"/>
      <c r="IVI71" s="173"/>
      <c r="IVJ71" s="173"/>
      <c r="IVK71" s="173"/>
      <c r="IVL71" s="173"/>
      <c r="IVM71" s="173"/>
      <c r="IVN71" s="173"/>
      <c r="IVO71" s="173"/>
      <c r="IVP71" s="173"/>
      <c r="IVQ71" s="173"/>
      <c r="IVR71" s="173"/>
      <c r="IVS71" s="173"/>
      <c r="IVT71" s="173"/>
      <c r="IVU71" s="173"/>
      <c r="IVV71" s="173"/>
      <c r="IVW71" s="173"/>
      <c r="IVX71" s="173"/>
      <c r="IVY71" s="173"/>
      <c r="IVZ71" s="173"/>
      <c r="IWA71" s="173"/>
      <c r="IWB71" s="173"/>
      <c r="IWC71" s="173"/>
      <c r="IWD71" s="173"/>
      <c r="IWE71" s="173"/>
      <c r="IWF71" s="173"/>
      <c r="IWG71" s="173"/>
      <c r="IWH71" s="173"/>
      <c r="IWI71" s="173"/>
      <c r="IWJ71" s="173"/>
      <c r="IWK71" s="173"/>
      <c r="IWL71" s="173"/>
      <c r="IWM71" s="173"/>
      <c r="IWN71" s="173"/>
      <c r="IWO71" s="173"/>
      <c r="IWP71" s="173"/>
      <c r="IWQ71" s="173"/>
      <c r="IWR71" s="173"/>
      <c r="IWS71" s="173"/>
      <c r="IWT71" s="173"/>
      <c r="IWU71" s="173"/>
      <c r="IWV71" s="173"/>
      <c r="IWW71" s="173"/>
      <c r="IWX71" s="173"/>
      <c r="IWY71" s="173"/>
      <c r="IWZ71" s="173"/>
      <c r="IXA71" s="173"/>
      <c r="IXB71" s="173"/>
      <c r="IXC71" s="173"/>
      <c r="IXD71" s="173"/>
      <c r="IXE71" s="173"/>
      <c r="IXF71" s="173"/>
      <c r="IXG71" s="173"/>
      <c r="IXH71" s="173"/>
      <c r="IXI71" s="173"/>
      <c r="IXJ71" s="173"/>
      <c r="IXK71" s="173"/>
      <c r="IXL71" s="173"/>
      <c r="IXM71" s="173"/>
      <c r="IXN71" s="173"/>
      <c r="IXO71" s="173"/>
      <c r="IXP71" s="173"/>
      <c r="IXQ71" s="173"/>
      <c r="IXR71" s="173"/>
      <c r="IXS71" s="173"/>
      <c r="IXT71" s="173"/>
      <c r="IXU71" s="173"/>
      <c r="IXV71" s="173"/>
      <c r="IXW71" s="173"/>
      <c r="IXX71" s="173"/>
      <c r="IXY71" s="173"/>
      <c r="IXZ71" s="173"/>
      <c r="IYA71" s="173"/>
      <c r="IYB71" s="173"/>
      <c r="IYC71" s="173"/>
      <c r="IYD71" s="173"/>
      <c r="IYE71" s="173"/>
      <c r="IYF71" s="173"/>
      <c r="IYG71" s="173"/>
      <c r="IYH71" s="173"/>
      <c r="IYI71" s="173"/>
      <c r="IYJ71" s="173"/>
      <c r="IYK71" s="173"/>
      <c r="IYL71" s="173"/>
      <c r="IYM71" s="173"/>
      <c r="IYN71" s="173"/>
      <c r="IYO71" s="173"/>
      <c r="IYP71" s="173"/>
      <c r="IYQ71" s="173"/>
      <c r="IYR71" s="173"/>
      <c r="IYS71" s="173"/>
      <c r="IYT71" s="173"/>
      <c r="IYU71" s="173"/>
      <c r="IYV71" s="173"/>
      <c r="IYW71" s="173"/>
      <c r="IYX71" s="173"/>
      <c r="IYY71" s="173"/>
      <c r="IYZ71" s="173"/>
      <c r="IZA71" s="173"/>
      <c r="IZB71" s="173"/>
      <c r="IZC71" s="173"/>
      <c r="IZD71" s="173"/>
      <c r="IZE71" s="173"/>
      <c r="IZF71" s="173"/>
      <c r="IZG71" s="173"/>
      <c r="IZH71" s="173"/>
      <c r="IZI71" s="173"/>
      <c r="IZJ71" s="173"/>
      <c r="IZK71" s="173"/>
      <c r="IZL71" s="173"/>
      <c r="IZM71" s="173"/>
      <c r="IZN71" s="173"/>
      <c r="IZO71" s="173"/>
      <c r="IZP71" s="173"/>
      <c r="IZQ71" s="173"/>
      <c r="IZR71" s="173"/>
      <c r="IZS71" s="173"/>
      <c r="IZT71" s="173"/>
      <c r="IZU71" s="173"/>
      <c r="IZV71" s="173"/>
      <c r="IZW71" s="173"/>
      <c r="IZX71" s="173"/>
      <c r="IZY71" s="173"/>
      <c r="IZZ71" s="173"/>
      <c r="JAA71" s="173"/>
      <c r="JAB71" s="173"/>
      <c r="JAC71" s="173"/>
      <c r="JAD71" s="173"/>
      <c r="JAE71" s="173"/>
      <c r="JAF71" s="173"/>
      <c r="JAG71" s="173"/>
      <c r="JAH71" s="173"/>
      <c r="JAI71" s="173"/>
      <c r="JAJ71" s="173"/>
      <c r="JAK71" s="173"/>
      <c r="JAL71" s="173"/>
      <c r="JAM71" s="173"/>
      <c r="JAN71" s="173"/>
      <c r="JAO71" s="173"/>
      <c r="JAP71" s="173"/>
      <c r="JAQ71" s="173"/>
      <c r="JAR71" s="173"/>
      <c r="JAS71" s="173"/>
      <c r="JAT71" s="173"/>
      <c r="JAU71" s="173"/>
      <c r="JAV71" s="173"/>
      <c r="JAW71" s="173"/>
      <c r="JAX71" s="173"/>
      <c r="JAY71" s="173"/>
      <c r="JAZ71" s="173"/>
      <c r="JBA71" s="173"/>
      <c r="JBB71" s="173"/>
      <c r="JBC71" s="173"/>
      <c r="JBD71" s="173"/>
      <c r="JBE71" s="173"/>
      <c r="JBF71" s="173"/>
      <c r="JBG71" s="173"/>
      <c r="JBH71" s="173"/>
      <c r="JBI71" s="173"/>
      <c r="JBJ71" s="173"/>
      <c r="JBK71" s="173"/>
      <c r="JBL71" s="173"/>
      <c r="JBM71" s="173"/>
      <c r="JBN71" s="173"/>
      <c r="JBO71" s="173"/>
      <c r="JBP71" s="173"/>
      <c r="JBQ71" s="173"/>
      <c r="JBR71" s="173"/>
      <c r="JBS71" s="173"/>
      <c r="JBT71" s="173"/>
      <c r="JBU71" s="173"/>
      <c r="JBV71" s="173"/>
      <c r="JBW71" s="173"/>
      <c r="JBX71" s="173"/>
      <c r="JBY71" s="173"/>
      <c r="JBZ71" s="173"/>
      <c r="JCA71" s="173"/>
      <c r="JCB71" s="173"/>
      <c r="JCC71" s="173"/>
      <c r="JCD71" s="173"/>
      <c r="JCE71" s="173"/>
      <c r="JCF71" s="173"/>
      <c r="JCG71" s="173"/>
      <c r="JCH71" s="173"/>
      <c r="JCI71" s="173"/>
      <c r="JCJ71" s="173"/>
      <c r="JCK71" s="173"/>
      <c r="JCL71" s="173"/>
      <c r="JCM71" s="173"/>
      <c r="JCN71" s="173"/>
      <c r="JCO71" s="173"/>
      <c r="JCP71" s="173"/>
      <c r="JCQ71" s="173"/>
      <c r="JCR71" s="173"/>
      <c r="JCS71" s="173"/>
      <c r="JCT71" s="173"/>
      <c r="JCU71" s="173"/>
      <c r="JCV71" s="173"/>
      <c r="JCW71" s="173"/>
      <c r="JCX71" s="173"/>
      <c r="JCY71" s="173"/>
      <c r="JCZ71" s="173"/>
      <c r="JDA71" s="173"/>
      <c r="JDB71" s="173"/>
      <c r="JDC71" s="173"/>
      <c r="JDD71" s="173"/>
      <c r="JDE71" s="173"/>
      <c r="JDF71" s="173"/>
      <c r="JDG71" s="173"/>
      <c r="JDH71" s="173"/>
      <c r="JDI71" s="173"/>
      <c r="JDJ71" s="173"/>
      <c r="JDK71" s="173"/>
      <c r="JDL71" s="173"/>
      <c r="JDM71" s="173"/>
      <c r="JDN71" s="173"/>
      <c r="JDO71" s="173"/>
      <c r="JDP71" s="173"/>
      <c r="JDQ71" s="173"/>
      <c r="JDR71" s="173"/>
      <c r="JDS71" s="173"/>
      <c r="JDT71" s="173"/>
      <c r="JDU71" s="173"/>
      <c r="JDV71" s="173"/>
      <c r="JDW71" s="173"/>
      <c r="JDX71" s="173"/>
      <c r="JDY71" s="173"/>
      <c r="JDZ71" s="173"/>
      <c r="JEA71" s="173"/>
      <c r="JEB71" s="173"/>
      <c r="JEC71" s="173"/>
      <c r="JED71" s="173"/>
      <c r="JEE71" s="173"/>
      <c r="JEF71" s="173"/>
      <c r="JEG71" s="173"/>
      <c r="JEH71" s="173"/>
      <c r="JEI71" s="173"/>
      <c r="JEJ71" s="173"/>
      <c r="JEK71" s="173"/>
      <c r="JEL71" s="173"/>
      <c r="JEM71" s="173"/>
      <c r="JEN71" s="173"/>
      <c r="JEO71" s="173"/>
      <c r="JEP71" s="173"/>
      <c r="JEQ71" s="173"/>
      <c r="JER71" s="173"/>
      <c r="JES71" s="173"/>
      <c r="JET71" s="173"/>
      <c r="JEU71" s="173"/>
      <c r="JEV71" s="173"/>
      <c r="JEW71" s="173"/>
      <c r="JEX71" s="173"/>
      <c r="JEY71" s="173"/>
      <c r="JEZ71" s="173"/>
      <c r="JFA71" s="173"/>
      <c r="JFB71" s="173"/>
      <c r="JFC71" s="173"/>
      <c r="JFD71" s="173"/>
      <c r="JFE71" s="173"/>
      <c r="JFF71" s="173"/>
      <c r="JFG71" s="173"/>
      <c r="JFH71" s="173"/>
      <c r="JFI71" s="173"/>
      <c r="JFJ71" s="173"/>
      <c r="JFK71" s="173"/>
      <c r="JFL71" s="173"/>
      <c r="JFM71" s="173"/>
      <c r="JFN71" s="173"/>
      <c r="JFO71" s="173"/>
      <c r="JFP71" s="173"/>
      <c r="JFQ71" s="173"/>
      <c r="JFR71" s="173"/>
      <c r="JFS71" s="173"/>
      <c r="JFT71" s="173"/>
      <c r="JFU71" s="173"/>
      <c r="JFV71" s="173"/>
      <c r="JFW71" s="173"/>
      <c r="JFX71" s="173"/>
      <c r="JFY71" s="173"/>
      <c r="JFZ71" s="173"/>
      <c r="JGA71" s="173"/>
      <c r="JGB71" s="173"/>
      <c r="JGC71" s="173"/>
      <c r="JGD71" s="173"/>
      <c r="JGE71" s="173"/>
      <c r="JGF71" s="173"/>
      <c r="JGG71" s="173"/>
      <c r="JGH71" s="173"/>
      <c r="JGI71" s="173"/>
      <c r="JGJ71" s="173"/>
      <c r="JGK71" s="173"/>
      <c r="JGL71" s="173"/>
      <c r="JGM71" s="173"/>
      <c r="JGN71" s="173"/>
      <c r="JGO71" s="173"/>
      <c r="JGP71" s="173"/>
      <c r="JGQ71" s="173"/>
      <c r="JGR71" s="173"/>
      <c r="JGS71" s="173"/>
      <c r="JGT71" s="173"/>
      <c r="JGU71" s="173"/>
      <c r="JGV71" s="173"/>
      <c r="JGW71" s="173"/>
      <c r="JGX71" s="173"/>
      <c r="JGY71" s="173"/>
      <c r="JGZ71" s="173"/>
      <c r="JHA71" s="173"/>
      <c r="JHB71" s="173"/>
      <c r="JHC71" s="173"/>
      <c r="JHD71" s="173"/>
      <c r="JHE71" s="173"/>
      <c r="JHF71" s="173"/>
      <c r="JHG71" s="173"/>
      <c r="JHH71" s="173"/>
      <c r="JHI71" s="173"/>
      <c r="JHJ71" s="173"/>
      <c r="JHK71" s="173"/>
      <c r="JHL71" s="173"/>
      <c r="JHM71" s="173"/>
      <c r="JHN71" s="173"/>
      <c r="JHO71" s="173"/>
      <c r="JHP71" s="173"/>
      <c r="JHQ71" s="173"/>
      <c r="JHR71" s="173"/>
      <c r="JHS71" s="173"/>
      <c r="JHT71" s="173"/>
      <c r="JHU71" s="173"/>
      <c r="JHV71" s="173"/>
      <c r="JHW71" s="173"/>
      <c r="JHX71" s="173"/>
      <c r="JHY71" s="173"/>
      <c r="JHZ71" s="173"/>
      <c r="JIA71" s="173"/>
      <c r="JIB71" s="173"/>
      <c r="JIC71" s="173"/>
      <c r="JID71" s="173"/>
      <c r="JIE71" s="173"/>
      <c r="JIF71" s="173"/>
      <c r="JIG71" s="173"/>
      <c r="JIH71" s="173"/>
      <c r="JII71" s="173"/>
      <c r="JIJ71" s="173"/>
      <c r="JIK71" s="173"/>
      <c r="JIL71" s="173"/>
      <c r="JIM71" s="173"/>
      <c r="JIN71" s="173"/>
      <c r="JIO71" s="173"/>
      <c r="JIP71" s="173"/>
      <c r="JIQ71" s="173"/>
      <c r="JIR71" s="173"/>
      <c r="JIS71" s="173"/>
      <c r="JIT71" s="173"/>
      <c r="JIU71" s="173"/>
      <c r="JIV71" s="173"/>
      <c r="JIW71" s="173"/>
      <c r="JIX71" s="173"/>
      <c r="JIY71" s="173"/>
      <c r="JIZ71" s="173"/>
      <c r="JJA71" s="173"/>
      <c r="JJB71" s="173"/>
      <c r="JJC71" s="173"/>
      <c r="JJD71" s="173"/>
      <c r="JJE71" s="173"/>
      <c r="JJF71" s="173"/>
      <c r="JJG71" s="173"/>
      <c r="JJH71" s="173"/>
      <c r="JJI71" s="173"/>
      <c r="JJJ71" s="173"/>
      <c r="JJK71" s="173"/>
      <c r="JJL71" s="173"/>
      <c r="JJM71" s="173"/>
      <c r="JJN71" s="173"/>
      <c r="JJO71" s="173"/>
      <c r="JJP71" s="173"/>
      <c r="JJQ71" s="173"/>
      <c r="JJR71" s="173"/>
      <c r="JJS71" s="173"/>
      <c r="JJT71" s="173"/>
      <c r="JJU71" s="173"/>
      <c r="JJV71" s="173"/>
      <c r="JJW71" s="173"/>
      <c r="JJX71" s="173"/>
      <c r="JJY71" s="173"/>
      <c r="JJZ71" s="173"/>
      <c r="JKA71" s="173"/>
      <c r="JKB71" s="173"/>
      <c r="JKC71" s="173"/>
      <c r="JKD71" s="173"/>
      <c r="JKE71" s="173"/>
      <c r="JKF71" s="173"/>
      <c r="JKG71" s="173"/>
      <c r="JKH71" s="173"/>
      <c r="JKI71" s="173"/>
      <c r="JKJ71" s="173"/>
      <c r="JKK71" s="173"/>
      <c r="JKL71" s="173"/>
      <c r="JKM71" s="173"/>
      <c r="JKN71" s="173"/>
      <c r="JKO71" s="173"/>
      <c r="JKP71" s="173"/>
      <c r="JKQ71" s="173"/>
      <c r="JKR71" s="173"/>
      <c r="JKS71" s="173"/>
      <c r="JKT71" s="173"/>
      <c r="JKU71" s="173"/>
      <c r="JKV71" s="173"/>
      <c r="JKW71" s="173"/>
      <c r="JKX71" s="173"/>
      <c r="JKY71" s="173"/>
      <c r="JKZ71" s="173"/>
      <c r="JLA71" s="173"/>
      <c r="JLB71" s="173"/>
      <c r="JLC71" s="173"/>
      <c r="JLD71" s="173"/>
      <c r="JLE71" s="173"/>
      <c r="JLF71" s="173"/>
      <c r="JLG71" s="173"/>
      <c r="JLH71" s="173"/>
      <c r="JLI71" s="173"/>
      <c r="JLJ71" s="173"/>
      <c r="JLK71" s="173"/>
      <c r="JLL71" s="173"/>
      <c r="JLM71" s="173"/>
      <c r="JLN71" s="173"/>
      <c r="JLO71" s="173"/>
      <c r="JLP71" s="173"/>
      <c r="JLQ71" s="173"/>
      <c r="JLR71" s="173"/>
      <c r="JLS71" s="173"/>
      <c r="JLT71" s="173"/>
      <c r="JLU71" s="173"/>
      <c r="JLV71" s="173"/>
      <c r="JLW71" s="173"/>
      <c r="JLX71" s="173"/>
      <c r="JLY71" s="173"/>
      <c r="JLZ71" s="173"/>
      <c r="JMA71" s="173"/>
      <c r="JMB71" s="173"/>
      <c r="JMC71" s="173"/>
      <c r="JMD71" s="173"/>
      <c r="JME71" s="173"/>
      <c r="JMF71" s="173"/>
      <c r="JMG71" s="173"/>
      <c r="JMH71" s="173"/>
      <c r="JMI71" s="173"/>
      <c r="JMJ71" s="173"/>
      <c r="JMK71" s="173"/>
      <c r="JML71" s="173"/>
      <c r="JMM71" s="173"/>
      <c r="JMN71" s="173"/>
      <c r="JMO71" s="173"/>
      <c r="JMP71" s="173"/>
      <c r="JMQ71" s="173"/>
      <c r="JMR71" s="173"/>
      <c r="JMS71" s="173"/>
      <c r="JMT71" s="173"/>
      <c r="JMU71" s="173"/>
      <c r="JMV71" s="173"/>
      <c r="JMW71" s="173"/>
      <c r="JMX71" s="173"/>
      <c r="JMY71" s="173"/>
      <c r="JMZ71" s="173"/>
      <c r="JNA71" s="173"/>
      <c r="JNB71" s="173"/>
      <c r="JNC71" s="173"/>
      <c r="JND71" s="173"/>
      <c r="JNE71" s="173"/>
      <c r="JNF71" s="173"/>
      <c r="JNG71" s="173"/>
      <c r="JNH71" s="173"/>
      <c r="JNI71" s="173"/>
      <c r="JNJ71" s="173"/>
      <c r="JNK71" s="173"/>
      <c r="JNL71" s="173"/>
      <c r="JNM71" s="173"/>
      <c r="JNN71" s="173"/>
      <c r="JNO71" s="173"/>
      <c r="JNP71" s="173"/>
      <c r="JNQ71" s="173"/>
      <c r="JNR71" s="173"/>
      <c r="JNS71" s="173"/>
      <c r="JNT71" s="173"/>
      <c r="JNU71" s="173"/>
      <c r="JNV71" s="173"/>
      <c r="JNW71" s="173"/>
      <c r="JNX71" s="173"/>
      <c r="JNY71" s="173"/>
      <c r="JNZ71" s="173"/>
      <c r="JOA71" s="173"/>
      <c r="JOB71" s="173"/>
      <c r="JOC71" s="173"/>
      <c r="JOD71" s="173"/>
      <c r="JOE71" s="173"/>
      <c r="JOF71" s="173"/>
      <c r="JOG71" s="173"/>
      <c r="JOH71" s="173"/>
      <c r="JOI71" s="173"/>
      <c r="JOJ71" s="173"/>
      <c r="JOK71" s="173"/>
      <c r="JOL71" s="173"/>
      <c r="JOM71" s="173"/>
      <c r="JON71" s="173"/>
      <c r="JOO71" s="173"/>
      <c r="JOP71" s="173"/>
      <c r="JOQ71" s="173"/>
      <c r="JOR71" s="173"/>
      <c r="JOS71" s="173"/>
      <c r="JOT71" s="173"/>
      <c r="JOU71" s="173"/>
      <c r="JOV71" s="173"/>
      <c r="JOW71" s="173"/>
      <c r="JOX71" s="173"/>
      <c r="JOY71" s="173"/>
      <c r="JOZ71" s="173"/>
      <c r="JPA71" s="173"/>
      <c r="JPB71" s="173"/>
      <c r="JPC71" s="173"/>
      <c r="JPD71" s="173"/>
      <c r="JPE71" s="173"/>
      <c r="JPF71" s="173"/>
      <c r="JPG71" s="173"/>
      <c r="JPH71" s="173"/>
      <c r="JPI71" s="173"/>
      <c r="JPJ71" s="173"/>
      <c r="JPK71" s="173"/>
      <c r="JPL71" s="173"/>
      <c r="JPM71" s="173"/>
      <c r="JPN71" s="173"/>
      <c r="JPO71" s="173"/>
      <c r="JPP71" s="173"/>
      <c r="JPQ71" s="173"/>
      <c r="JPR71" s="173"/>
      <c r="JPS71" s="173"/>
      <c r="JPT71" s="173"/>
      <c r="JPU71" s="173"/>
      <c r="JPV71" s="173"/>
      <c r="JPW71" s="173"/>
      <c r="JPX71" s="173"/>
      <c r="JPY71" s="173"/>
      <c r="JPZ71" s="173"/>
      <c r="JQA71" s="173"/>
      <c r="JQB71" s="173"/>
      <c r="JQC71" s="173"/>
      <c r="JQD71" s="173"/>
      <c r="JQE71" s="173"/>
      <c r="JQF71" s="173"/>
      <c r="JQG71" s="173"/>
      <c r="JQH71" s="173"/>
      <c r="JQI71" s="173"/>
      <c r="JQJ71" s="173"/>
      <c r="JQK71" s="173"/>
      <c r="JQL71" s="173"/>
      <c r="JQM71" s="173"/>
      <c r="JQN71" s="173"/>
      <c r="JQO71" s="173"/>
      <c r="JQP71" s="173"/>
      <c r="JQQ71" s="173"/>
      <c r="JQR71" s="173"/>
      <c r="JQS71" s="173"/>
      <c r="JQT71" s="173"/>
      <c r="JQU71" s="173"/>
      <c r="JQV71" s="173"/>
      <c r="JQW71" s="173"/>
      <c r="JQX71" s="173"/>
      <c r="JQY71" s="173"/>
      <c r="JQZ71" s="173"/>
      <c r="JRA71" s="173"/>
      <c r="JRB71" s="173"/>
      <c r="JRC71" s="173"/>
      <c r="JRD71" s="173"/>
      <c r="JRE71" s="173"/>
      <c r="JRF71" s="173"/>
      <c r="JRG71" s="173"/>
      <c r="JRH71" s="173"/>
      <c r="JRI71" s="173"/>
      <c r="JRJ71" s="173"/>
      <c r="JRK71" s="173"/>
      <c r="JRL71" s="173"/>
      <c r="JRM71" s="173"/>
      <c r="JRN71" s="173"/>
      <c r="JRO71" s="173"/>
      <c r="JRP71" s="173"/>
      <c r="JRQ71" s="173"/>
      <c r="JRR71" s="173"/>
      <c r="JRS71" s="173"/>
      <c r="JRT71" s="173"/>
      <c r="JRU71" s="173"/>
      <c r="JRV71" s="173"/>
      <c r="JRW71" s="173"/>
      <c r="JRX71" s="173"/>
      <c r="JRY71" s="173"/>
      <c r="JRZ71" s="173"/>
      <c r="JSA71" s="173"/>
      <c r="JSB71" s="173"/>
      <c r="JSC71" s="173"/>
      <c r="JSD71" s="173"/>
      <c r="JSE71" s="173"/>
      <c r="JSF71" s="173"/>
      <c r="JSG71" s="173"/>
      <c r="JSH71" s="173"/>
      <c r="JSI71" s="173"/>
      <c r="JSJ71" s="173"/>
      <c r="JSK71" s="173"/>
      <c r="JSL71" s="173"/>
      <c r="JSM71" s="173"/>
      <c r="JSN71" s="173"/>
      <c r="JSO71" s="173"/>
      <c r="JSP71" s="173"/>
      <c r="JSQ71" s="173"/>
      <c r="JSR71" s="173"/>
      <c r="JSS71" s="173"/>
      <c r="JST71" s="173"/>
      <c r="JSU71" s="173"/>
      <c r="JSV71" s="173"/>
      <c r="JSW71" s="173"/>
      <c r="JSX71" s="173"/>
      <c r="JSY71" s="173"/>
      <c r="JSZ71" s="173"/>
      <c r="JTA71" s="173"/>
      <c r="JTB71" s="173"/>
      <c r="JTC71" s="173"/>
      <c r="JTD71" s="173"/>
      <c r="JTE71" s="173"/>
      <c r="JTF71" s="173"/>
      <c r="JTG71" s="173"/>
      <c r="JTH71" s="173"/>
      <c r="JTI71" s="173"/>
      <c r="JTJ71" s="173"/>
      <c r="JTK71" s="173"/>
      <c r="JTL71" s="173"/>
      <c r="JTM71" s="173"/>
      <c r="JTN71" s="173"/>
      <c r="JTO71" s="173"/>
      <c r="JTP71" s="173"/>
      <c r="JTQ71" s="173"/>
      <c r="JTR71" s="173"/>
      <c r="JTS71" s="173"/>
      <c r="JTT71" s="173"/>
      <c r="JTU71" s="173"/>
      <c r="JTV71" s="173"/>
      <c r="JTW71" s="173"/>
      <c r="JTX71" s="173"/>
      <c r="JTY71" s="173"/>
      <c r="JTZ71" s="173"/>
      <c r="JUA71" s="173"/>
      <c r="JUB71" s="173"/>
      <c r="JUC71" s="173"/>
      <c r="JUD71" s="173"/>
      <c r="JUE71" s="173"/>
      <c r="JUF71" s="173"/>
      <c r="JUG71" s="173"/>
      <c r="JUH71" s="173"/>
      <c r="JUI71" s="173"/>
      <c r="JUJ71" s="173"/>
      <c r="JUK71" s="173"/>
      <c r="JUL71" s="173"/>
      <c r="JUM71" s="173"/>
      <c r="JUN71" s="173"/>
      <c r="JUO71" s="173"/>
      <c r="JUP71" s="173"/>
      <c r="JUQ71" s="173"/>
      <c r="JUR71" s="173"/>
      <c r="JUS71" s="173"/>
      <c r="JUT71" s="173"/>
      <c r="JUU71" s="173"/>
      <c r="JUV71" s="173"/>
      <c r="JUW71" s="173"/>
      <c r="JUX71" s="173"/>
      <c r="JUY71" s="173"/>
      <c r="JUZ71" s="173"/>
      <c r="JVA71" s="173"/>
      <c r="JVB71" s="173"/>
      <c r="JVC71" s="173"/>
      <c r="JVD71" s="173"/>
      <c r="JVE71" s="173"/>
      <c r="JVF71" s="173"/>
      <c r="JVG71" s="173"/>
      <c r="JVH71" s="173"/>
      <c r="JVI71" s="173"/>
      <c r="JVJ71" s="173"/>
      <c r="JVK71" s="173"/>
      <c r="JVL71" s="173"/>
      <c r="JVM71" s="173"/>
      <c r="JVN71" s="173"/>
      <c r="JVO71" s="173"/>
      <c r="JVP71" s="173"/>
      <c r="JVQ71" s="173"/>
      <c r="JVR71" s="173"/>
      <c r="JVS71" s="173"/>
      <c r="JVT71" s="173"/>
      <c r="JVU71" s="173"/>
      <c r="JVV71" s="173"/>
      <c r="JVW71" s="173"/>
      <c r="JVX71" s="173"/>
      <c r="JVY71" s="173"/>
      <c r="JVZ71" s="173"/>
      <c r="JWA71" s="173"/>
      <c r="JWB71" s="173"/>
      <c r="JWC71" s="173"/>
      <c r="JWD71" s="173"/>
      <c r="JWE71" s="173"/>
      <c r="JWF71" s="173"/>
      <c r="JWG71" s="173"/>
      <c r="JWH71" s="173"/>
      <c r="JWI71" s="173"/>
      <c r="JWJ71" s="173"/>
      <c r="JWK71" s="173"/>
      <c r="JWL71" s="173"/>
      <c r="JWM71" s="173"/>
      <c r="JWN71" s="173"/>
      <c r="JWO71" s="173"/>
      <c r="JWP71" s="173"/>
      <c r="JWQ71" s="173"/>
      <c r="JWR71" s="173"/>
      <c r="JWS71" s="173"/>
      <c r="JWT71" s="173"/>
      <c r="JWU71" s="173"/>
      <c r="JWV71" s="173"/>
      <c r="JWW71" s="173"/>
      <c r="JWX71" s="173"/>
      <c r="JWY71" s="173"/>
      <c r="JWZ71" s="173"/>
      <c r="JXA71" s="173"/>
      <c r="JXB71" s="173"/>
      <c r="JXC71" s="173"/>
      <c r="JXD71" s="173"/>
      <c r="JXE71" s="173"/>
      <c r="JXF71" s="173"/>
      <c r="JXG71" s="173"/>
      <c r="JXH71" s="173"/>
      <c r="JXI71" s="173"/>
      <c r="JXJ71" s="173"/>
      <c r="JXK71" s="173"/>
      <c r="JXL71" s="173"/>
      <c r="JXM71" s="173"/>
      <c r="JXN71" s="173"/>
      <c r="JXO71" s="173"/>
      <c r="JXP71" s="173"/>
      <c r="JXQ71" s="173"/>
      <c r="JXR71" s="173"/>
      <c r="JXS71" s="173"/>
      <c r="JXT71" s="173"/>
      <c r="JXU71" s="173"/>
      <c r="JXV71" s="173"/>
      <c r="JXW71" s="173"/>
      <c r="JXX71" s="173"/>
      <c r="JXY71" s="173"/>
      <c r="JXZ71" s="173"/>
      <c r="JYA71" s="173"/>
      <c r="JYB71" s="173"/>
      <c r="JYC71" s="173"/>
      <c r="JYD71" s="173"/>
      <c r="JYE71" s="173"/>
      <c r="JYF71" s="173"/>
      <c r="JYG71" s="173"/>
      <c r="JYH71" s="173"/>
      <c r="JYI71" s="173"/>
      <c r="JYJ71" s="173"/>
      <c r="JYK71" s="173"/>
      <c r="JYL71" s="173"/>
      <c r="JYM71" s="173"/>
      <c r="JYN71" s="173"/>
      <c r="JYO71" s="173"/>
      <c r="JYP71" s="173"/>
      <c r="JYQ71" s="173"/>
      <c r="JYR71" s="173"/>
      <c r="JYS71" s="173"/>
      <c r="JYT71" s="173"/>
      <c r="JYU71" s="173"/>
      <c r="JYV71" s="173"/>
      <c r="JYW71" s="173"/>
      <c r="JYX71" s="173"/>
      <c r="JYY71" s="173"/>
      <c r="JYZ71" s="173"/>
      <c r="JZA71" s="173"/>
      <c r="JZB71" s="173"/>
      <c r="JZC71" s="173"/>
      <c r="JZD71" s="173"/>
      <c r="JZE71" s="173"/>
      <c r="JZF71" s="173"/>
      <c r="JZG71" s="173"/>
      <c r="JZH71" s="173"/>
      <c r="JZI71" s="173"/>
      <c r="JZJ71" s="173"/>
      <c r="JZK71" s="173"/>
      <c r="JZL71" s="173"/>
      <c r="JZM71" s="173"/>
      <c r="JZN71" s="173"/>
      <c r="JZO71" s="173"/>
      <c r="JZP71" s="173"/>
      <c r="JZQ71" s="173"/>
      <c r="JZR71" s="173"/>
      <c r="JZS71" s="173"/>
      <c r="JZT71" s="173"/>
      <c r="JZU71" s="173"/>
      <c r="JZV71" s="173"/>
      <c r="JZW71" s="173"/>
      <c r="JZX71" s="173"/>
      <c r="JZY71" s="173"/>
      <c r="JZZ71" s="173"/>
      <c r="KAA71" s="173"/>
      <c r="KAB71" s="173"/>
      <c r="KAC71" s="173"/>
      <c r="KAD71" s="173"/>
      <c r="KAE71" s="173"/>
      <c r="KAF71" s="173"/>
      <c r="KAG71" s="173"/>
      <c r="KAH71" s="173"/>
      <c r="KAI71" s="173"/>
      <c r="KAJ71" s="173"/>
      <c r="KAK71" s="173"/>
      <c r="KAL71" s="173"/>
      <c r="KAM71" s="173"/>
      <c r="KAN71" s="173"/>
      <c r="KAO71" s="173"/>
      <c r="KAP71" s="173"/>
      <c r="KAQ71" s="173"/>
      <c r="KAR71" s="173"/>
      <c r="KAS71" s="173"/>
      <c r="KAT71" s="173"/>
      <c r="KAU71" s="173"/>
      <c r="KAV71" s="173"/>
      <c r="KAW71" s="173"/>
      <c r="KAX71" s="173"/>
      <c r="KAY71" s="173"/>
      <c r="KAZ71" s="173"/>
      <c r="KBA71" s="173"/>
      <c r="KBB71" s="173"/>
      <c r="KBC71" s="173"/>
      <c r="KBD71" s="173"/>
      <c r="KBE71" s="173"/>
      <c r="KBF71" s="173"/>
      <c r="KBG71" s="173"/>
      <c r="KBH71" s="173"/>
      <c r="KBI71" s="173"/>
      <c r="KBJ71" s="173"/>
      <c r="KBK71" s="173"/>
      <c r="KBL71" s="173"/>
      <c r="KBM71" s="173"/>
      <c r="KBN71" s="173"/>
      <c r="KBO71" s="173"/>
      <c r="KBP71" s="173"/>
      <c r="KBQ71" s="173"/>
      <c r="KBR71" s="173"/>
      <c r="KBS71" s="173"/>
      <c r="KBT71" s="173"/>
      <c r="KBU71" s="173"/>
      <c r="KBV71" s="173"/>
      <c r="KBW71" s="173"/>
      <c r="KBX71" s="173"/>
      <c r="KBY71" s="173"/>
      <c r="KBZ71" s="173"/>
      <c r="KCA71" s="173"/>
      <c r="KCB71" s="173"/>
      <c r="KCC71" s="173"/>
      <c r="KCD71" s="173"/>
      <c r="KCE71" s="173"/>
      <c r="KCF71" s="173"/>
      <c r="KCG71" s="173"/>
      <c r="KCH71" s="173"/>
      <c r="KCI71" s="173"/>
      <c r="KCJ71" s="173"/>
      <c r="KCK71" s="173"/>
      <c r="KCL71" s="173"/>
      <c r="KCM71" s="173"/>
      <c r="KCN71" s="173"/>
      <c r="KCO71" s="173"/>
      <c r="KCP71" s="173"/>
      <c r="KCQ71" s="173"/>
      <c r="KCR71" s="173"/>
      <c r="KCS71" s="173"/>
      <c r="KCT71" s="173"/>
      <c r="KCU71" s="173"/>
      <c r="KCV71" s="173"/>
      <c r="KCW71" s="173"/>
      <c r="KCX71" s="173"/>
      <c r="KCY71" s="173"/>
      <c r="KCZ71" s="173"/>
      <c r="KDA71" s="173"/>
      <c r="KDB71" s="173"/>
      <c r="KDC71" s="173"/>
      <c r="KDD71" s="173"/>
      <c r="KDE71" s="173"/>
      <c r="KDF71" s="173"/>
      <c r="KDG71" s="173"/>
      <c r="KDH71" s="173"/>
      <c r="KDI71" s="173"/>
      <c r="KDJ71" s="173"/>
      <c r="KDK71" s="173"/>
      <c r="KDL71" s="173"/>
      <c r="KDM71" s="173"/>
      <c r="KDN71" s="173"/>
      <c r="KDO71" s="173"/>
      <c r="KDP71" s="173"/>
      <c r="KDQ71" s="173"/>
      <c r="KDR71" s="173"/>
      <c r="KDS71" s="173"/>
      <c r="KDT71" s="173"/>
      <c r="KDU71" s="173"/>
      <c r="KDV71" s="173"/>
      <c r="KDW71" s="173"/>
      <c r="KDX71" s="173"/>
      <c r="KDY71" s="173"/>
      <c r="KDZ71" s="173"/>
      <c r="KEA71" s="173"/>
      <c r="KEB71" s="173"/>
      <c r="KEC71" s="173"/>
      <c r="KED71" s="173"/>
      <c r="KEE71" s="173"/>
      <c r="KEF71" s="173"/>
      <c r="KEG71" s="173"/>
      <c r="KEH71" s="173"/>
      <c r="KEI71" s="173"/>
      <c r="KEJ71" s="173"/>
      <c r="KEK71" s="173"/>
      <c r="KEL71" s="173"/>
      <c r="KEM71" s="173"/>
      <c r="KEN71" s="173"/>
      <c r="KEO71" s="173"/>
      <c r="KEP71" s="173"/>
      <c r="KEQ71" s="173"/>
      <c r="KER71" s="173"/>
      <c r="KES71" s="173"/>
      <c r="KET71" s="173"/>
      <c r="KEU71" s="173"/>
      <c r="KEV71" s="173"/>
      <c r="KEW71" s="173"/>
      <c r="KEX71" s="173"/>
      <c r="KEY71" s="173"/>
      <c r="KEZ71" s="173"/>
      <c r="KFA71" s="173"/>
      <c r="KFB71" s="173"/>
      <c r="KFC71" s="173"/>
      <c r="KFD71" s="173"/>
      <c r="KFE71" s="173"/>
      <c r="KFF71" s="173"/>
      <c r="KFG71" s="173"/>
      <c r="KFH71" s="173"/>
      <c r="KFI71" s="173"/>
      <c r="KFJ71" s="173"/>
      <c r="KFK71" s="173"/>
      <c r="KFL71" s="173"/>
      <c r="KFM71" s="173"/>
      <c r="KFN71" s="173"/>
      <c r="KFO71" s="173"/>
      <c r="KFP71" s="173"/>
      <c r="KFQ71" s="173"/>
      <c r="KFR71" s="173"/>
      <c r="KFS71" s="173"/>
      <c r="KFT71" s="173"/>
      <c r="KFU71" s="173"/>
      <c r="KFV71" s="173"/>
      <c r="KFW71" s="173"/>
      <c r="KFX71" s="173"/>
      <c r="KFY71" s="173"/>
      <c r="KFZ71" s="173"/>
      <c r="KGA71" s="173"/>
      <c r="KGB71" s="173"/>
      <c r="KGC71" s="173"/>
      <c r="KGD71" s="173"/>
      <c r="KGE71" s="173"/>
      <c r="KGF71" s="173"/>
      <c r="KGG71" s="173"/>
      <c r="KGH71" s="173"/>
      <c r="KGI71" s="173"/>
      <c r="KGJ71" s="173"/>
      <c r="KGK71" s="173"/>
      <c r="KGL71" s="173"/>
      <c r="KGM71" s="173"/>
      <c r="KGN71" s="173"/>
      <c r="KGO71" s="173"/>
      <c r="KGP71" s="173"/>
      <c r="KGQ71" s="173"/>
      <c r="KGR71" s="173"/>
      <c r="KGS71" s="173"/>
      <c r="KGT71" s="173"/>
      <c r="KGU71" s="173"/>
      <c r="KGV71" s="173"/>
      <c r="KGW71" s="173"/>
      <c r="KGX71" s="173"/>
      <c r="KGY71" s="173"/>
      <c r="KGZ71" s="173"/>
      <c r="KHA71" s="173"/>
      <c r="KHB71" s="173"/>
      <c r="KHC71" s="173"/>
      <c r="KHD71" s="173"/>
      <c r="KHE71" s="173"/>
      <c r="KHF71" s="173"/>
      <c r="KHG71" s="173"/>
      <c r="KHH71" s="173"/>
      <c r="KHI71" s="173"/>
      <c r="KHJ71" s="173"/>
      <c r="KHK71" s="173"/>
      <c r="KHL71" s="173"/>
      <c r="KHM71" s="173"/>
      <c r="KHN71" s="173"/>
      <c r="KHO71" s="173"/>
      <c r="KHP71" s="173"/>
      <c r="KHQ71" s="173"/>
      <c r="KHR71" s="173"/>
      <c r="KHS71" s="173"/>
      <c r="KHT71" s="173"/>
      <c r="KHU71" s="173"/>
      <c r="KHV71" s="173"/>
      <c r="KHW71" s="173"/>
      <c r="KHX71" s="173"/>
      <c r="KHY71" s="173"/>
      <c r="KHZ71" s="173"/>
      <c r="KIA71" s="173"/>
      <c r="KIB71" s="173"/>
      <c r="KIC71" s="173"/>
      <c r="KID71" s="173"/>
      <c r="KIE71" s="173"/>
      <c r="KIF71" s="173"/>
      <c r="KIG71" s="173"/>
      <c r="KIH71" s="173"/>
      <c r="KII71" s="173"/>
      <c r="KIJ71" s="173"/>
      <c r="KIK71" s="173"/>
      <c r="KIL71" s="173"/>
      <c r="KIM71" s="173"/>
      <c r="KIN71" s="173"/>
      <c r="KIO71" s="173"/>
      <c r="KIP71" s="173"/>
      <c r="KIQ71" s="173"/>
      <c r="KIR71" s="173"/>
      <c r="KIS71" s="173"/>
      <c r="KIT71" s="173"/>
      <c r="KIU71" s="173"/>
      <c r="KIV71" s="173"/>
      <c r="KIW71" s="173"/>
      <c r="KIX71" s="173"/>
      <c r="KIY71" s="173"/>
      <c r="KIZ71" s="173"/>
      <c r="KJA71" s="173"/>
      <c r="KJB71" s="173"/>
      <c r="KJC71" s="173"/>
      <c r="KJD71" s="173"/>
      <c r="KJE71" s="173"/>
      <c r="KJF71" s="173"/>
      <c r="KJG71" s="173"/>
      <c r="KJH71" s="173"/>
      <c r="KJI71" s="173"/>
      <c r="KJJ71" s="173"/>
      <c r="KJK71" s="173"/>
      <c r="KJL71" s="173"/>
      <c r="KJM71" s="173"/>
      <c r="KJN71" s="173"/>
      <c r="KJO71" s="173"/>
      <c r="KJP71" s="173"/>
      <c r="KJQ71" s="173"/>
      <c r="KJR71" s="173"/>
      <c r="KJS71" s="173"/>
      <c r="KJT71" s="173"/>
      <c r="KJU71" s="173"/>
      <c r="KJV71" s="173"/>
      <c r="KJW71" s="173"/>
      <c r="KJX71" s="173"/>
      <c r="KJY71" s="173"/>
      <c r="KJZ71" s="173"/>
      <c r="KKA71" s="173"/>
      <c r="KKB71" s="173"/>
      <c r="KKC71" s="173"/>
      <c r="KKD71" s="173"/>
      <c r="KKE71" s="173"/>
      <c r="KKF71" s="173"/>
      <c r="KKG71" s="173"/>
      <c r="KKH71" s="173"/>
      <c r="KKI71" s="173"/>
      <c r="KKJ71" s="173"/>
      <c r="KKK71" s="173"/>
      <c r="KKL71" s="173"/>
      <c r="KKM71" s="173"/>
      <c r="KKN71" s="173"/>
      <c r="KKO71" s="173"/>
      <c r="KKP71" s="173"/>
      <c r="KKQ71" s="173"/>
      <c r="KKR71" s="173"/>
      <c r="KKS71" s="173"/>
      <c r="KKT71" s="173"/>
      <c r="KKU71" s="173"/>
      <c r="KKV71" s="173"/>
      <c r="KKW71" s="173"/>
      <c r="KKX71" s="173"/>
      <c r="KKY71" s="173"/>
      <c r="KKZ71" s="173"/>
      <c r="KLA71" s="173"/>
      <c r="KLB71" s="173"/>
      <c r="KLC71" s="173"/>
      <c r="KLD71" s="173"/>
      <c r="KLE71" s="173"/>
      <c r="KLF71" s="173"/>
      <c r="KLG71" s="173"/>
      <c r="KLH71" s="173"/>
      <c r="KLI71" s="173"/>
      <c r="KLJ71" s="173"/>
      <c r="KLK71" s="173"/>
      <c r="KLL71" s="173"/>
      <c r="KLM71" s="173"/>
      <c r="KLN71" s="173"/>
      <c r="KLO71" s="173"/>
      <c r="KLP71" s="173"/>
      <c r="KLQ71" s="173"/>
      <c r="KLR71" s="173"/>
      <c r="KLS71" s="173"/>
      <c r="KLT71" s="173"/>
      <c r="KLU71" s="173"/>
      <c r="KLV71" s="173"/>
      <c r="KLW71" s="173"/>
      <c r="KLX71" s="173"/>
      <c r="KLY71" s="173"/>
      <c r="KLZ71" s="173"/>
      <c r="KMA71" s="173"/>
      <c r="KMB71" s="173"/>
      <c r="KMC71" s="173"/>
      <c r="KMD71" s="173"/>
      <c r="KME71" s="173"/>
      <c r="KMF71" s="173"/>
      <c r="KMG71" s="173"/>
      <c r="KMH71" s="173"/>
      <c r="KMI71" s="173"/>
      <c r="KMJ71" s="173"/>
      <c r="KMK71" s="173"/>
      <c r="KML71" s="173"/>
      <c r="KMM71" s="173"/>
      <c r="KMN71" s="173"/>
      <c r="KMO71" s="173"/>
      <c r="KMP71" s="173"/>
      <c r="KMQ71" s="173"/>
      <c r="KMR71" s="173"/>
      <c r="KMS71" s="173"/>
      <c r="KMT71" s="173"/>
      <c r="KMU71" s="173"/>
      <c r="KMV71" s="173"/>
      <c r="KMW71" s="173"/>
      <c r="KMX71" s="173"/>
      <c r="KMY71" s="173"/>
      <c r="KMZ71" s="173"/>
      <c r="KNA71" s="173"/>
      <c r="KNB71" s="173"/>
      <c r="KNC71" s="173"/>
      <c r="KND71" s="173"/>
      <c r="KNE71" s="173"/>
      <c r="KNF71" s="173"/>
      <c r="KNG71" s="173"/>
      <c r="KNH71" s="173"/>
      <c r="KNI71" s="173"/>
      <c r="KNJ71" s="173"/>
      <c r="KNK71" s="173"/>
      <c r="KNL71" s="173"/>
      <c r="KNM71" s="173"/>
      <c r="KNN71" s="173"/>
      <c r="KNO71" s="173"/>
      <c r="KNP71" s="173"/>
      <c r="KNQ71" s="173"/>
      <c r="KNR71" s="173"/>
      <c r="KNS71" s="173"/>
      <c r="KNT71" s="173"/>
      <c r="KNU71" s="173"/>
      <c r="KNV71" s="173"/>
      <c r="KNW71" s="173"/>
      <c r="KNX71" s="173"/>
      <c r="KNY71" s="173"/>
      <c r="KNZ71" s="173"/>
      <c r="KOA71" s="173"/>
      <c r="KOB71" s="173"/>
      <c r="KOC71" s="173"/>
      <c r="KOD71" s="173"/>
      <c r="KOE71" s="173"/>
      <c r="KOF71" s="173"/>
      <c r="KOG71" s="173"/>
      <c r="KOH71" s="173"/>
      <c r="KOI71" s="173"/>
      <c r="KOJ71" s="173"/>
      <c r="KOK71" s="173"/>
      <c r="KOL71" s="173"/>
      <c r="KOM71" s="173"/>
      <c r="KON71" s="173"/>
      <c r="KOO71" s="173"/>
      <c r="KOP71" s="173"/>
      <c r="KOQ71" s="173"/>
      <c r="KOR71" s="173"/>
      <c r="KOS71" s="173"/>
      <c r="KOT71" s="173"/>
      <c r="KOU71" s="173"/>
      <c r="KOV71" s="173"/>
      <c r="KOW71" s="173"/>
      <c r="KOX71" s="173"/>
      <c r="KOY71" s="173"/>
      <c r="KOZ71" s="173"/>
      <c r="KPA71" s="173"/>
      <c r="KPB71" s="173"/>
      <c r="KPC71" s="173"/>
      <c r="KPD71" s="173"/>
      <c r="KPE71" s="173"/>
      <c r="KPF71" s="173"/>
      <c r="KPG71" s="173"/>
      <c r="KPH71" s="173"/>
      <c r="KPI71" s="173"/>
      <c r="KPJ71" s="173"/>
      <c r="KPK71" s="173"/>
      <c r="KPL71" s="173"/>
      <c r="KPM71" s="173"/>
      <c r="KPN71" s="173"/>
      <c r="KPO71" s="173"/>
      <c r="KPP71" s="173"/>
      <c r="KPQ71" s="173"/>
      <c r="KPR71" s="173"/>
      <c r="KPS71" s="173"/>
      <c r="KPT71" s="173"/>
      <c r="KPU71" s="173"/>
      <c r="KPV71" s="173"/>
      <c r="KPW71" s="173"/>
      <c r="KPX71" s="173"/>
      <c r="KPY71" s="173"/>
      <c r="KPZ71" s="173"/>
      <c r="KQA71" s="173"/>
      <c r="KQB71" s="173"/>
      <c r="KQC71" s="173"/>
      <c r="KQD71" s="173"/>
      <c r="KQE71" s="173"/>
      <c r="KQF71" s="173"/>
      <c r="KQG71" s="173"/>
      <c r="KQH71" s="173"/>
      <c r="KQI71" s="173"/>
      <c r="KQJ71" s="173"/>
      <c r="KQK71" s="173"/>
      <c r="KQL71" s="173"/>
      <c r="KQM71" s="173"/>
      <c r="KQN71" s="173"/>
      <c r="KQO71" s="173"/>
      <c r="KQP71" s="173"/>
      <c r="KQQ71" s="173"/>
      <c r="KQR71" s="173"/>
      <c r="KQS71" s="173"/>
      <c r="KQT71" s="173"/>
      <c r="KQU71" s="173"/>
      <c r="KQV71" s="173"/>
      <c r="KQW71" s="173"/>
      <c r="KQX71" s="173"/>
      <c r="KQY71" s="173"/>
      <c r="KQZ71" s="173"/>
      <c r="KRA71" s="173"/>
      <c r="KRB71" s="173"/>
      <c r="KRC71" s="173"/>
      <c r="KRD71" s="173"/>
      <c r="KRE71" s="173"/>
      <c r="KRF71" s="173"/>
      <c r="KRG71" s="173"/>
      <c r="KRH71" s="173"/>
      <c r="KRI71" s="173"/>
      <c r="KRJ71" s="173"/>
      <c r="KRK71" s="173"/>
      <c r="KRL71" s="173"/>
      <c r="KRM71" s="173"/>
      <c r="KRN71" s="173"/>
      <c r="KRO71" s="173"/>
      <c r="KRP71" s="173"/>
      <c r="KRQ71" s="173"/>
      <c r="KRR71" s="173"/>
      <c r="KRS71" s="173"/>
      <c r="KRT71" s="173"/>
      <c r="KRU71" s="173"/>
      <c r="KRV71" s="173"/>
      <c r="KRW71" s="173"/>
      <c r="KRX71" s="173"/>
      <c r="KRY71" s="173"/>
      <c r="KRZ71" s="173"/>
      <c r="KSA71" s="173"/>
      <c r="KSB71" s="173"/>
      <c r="KSC71" s="173"/>
      <c r="KSD71" s="173"/>
      <c r="KSE71" s="173"/>
      <c r="KSF71" s="173"/>
      <c r="KSG71" s="173"/>
      <c r="KSH71" s="173"/>
      <c r="KSI71" s="173"/>
      <c r="KSJ71" s="173"/>
      <c r="KSK71" s="173"/>
      <c r="KSL71" s="173"/>
      <c r="KSM71" s="173"/>
      <c r="KSN71" s="173"/>
      <c r="KSO71" s="173"/>
      <c r="KSP71" s="173"/>
      <c r="KSQ71" s="173"/>
      <c r="KSR71" s="173"/>
      <c r="KSS71" s="173"/>
      <c r="KST71" s="173"/>
      <c r="KSU71" s="173"/>
      <c r="KSV71" s="173"/>
      <c r="KSW71" s="173"/>
      <c r="KSX71" s="173"/>
      <c r="KSY71" s="173"/>
      <c r="KSZ71" s="173"/>
      <c r="KTA71" s="173"/>
      <c r="KTB71" s="173"/>
      <c r="KTC71" s="173"/>
      <c r="KTD71" s="173"/>
      <c r="KTE71" s="173"/>
      <c r="KTF71" s="173"/>
      <c r="KTG71" s="173"/>
      <c r="KTH71" s="173"/>
      <c r="KTI71" s="173"/>
      <c r="KTJ71" s="173"/>
      <c r="KTK71" s="173"/>
      <c r="KTL71" s="173"/>
      <c r="KTM71" s="173"/>
      <c r="KTN71" s="173"/>
      <c r="KTO71" s="173"/>
      <c r="KTP71" s="173"/>
      <c r="KTQ71" s="173"/>
      <c r="KTR71" s="173"/>
      <c r="KTS71" s="173"/>
      <c r="KTT71" s="173"/>
      <c r="KTU71" s="173"/>
      <c r="KTV71" s="173"/>
      <c r="KTW71" s="173"/>
      <c r="KTX71" s="173"/>
      <c r="KTY71" s="173"/>
      <c r="KTZ71" s="173"/>
      <c r="KUA71" s="173"/>
      <c r="KUB71" s="173"/>
      <c r="KUC71" s="173"/>
      <c r="KUD71" s="173"/>
      <c r="KUE71" s="173"/>
      <c r="KUF71" s="173"/>
      <c r="KUG71" s="173"/>
      <c r="KUH71" s="173"/>
      <c r="KUI71" s="173"/>
      <c r="KUJ71" s="173"/>
      <c r="KUK71" s="173"/>
      <c r="KUL71" s="173"/>
      <c r="KUM71" s="173"/>
      <c r="KUN71" s="173"/>
      <c r="KUO71" s="173"/>
      <c r="KUP71" s="173"/>
      <c r="KUQ71" s="173"/>
      <c r="KUR71" s="173"/>
      <c r="KUS71" s="173"/>
      <c r="KUT71" s="173"/>
      <c r="KUU71" s="173"/>
      <c r="KUV71" s="173"/>
      <c r="KUW71" s="173"/>
      <c r="KUX71" s="173"/>
      <c r="KUY71" s="173"/>
      <c r="KUZ71" s="173"/>
      <c r="KVA71" s="173"/>
      <c r="KVB71" s="173"/>
      <c r="KVC71" s="173"/>
      <c r="KVD71" s="173"/>
      <c r="KVE71" s="173"/>
      <c r="KVF71" s="173"/>
      <c r="KVG71" s="173"/>
      <c r="KVH71" s="173"/>
      <c r="KVI71" s="173"/>
      <c r="KVJ71" s="173"/>
      <c r="KVK71" s="173"/>
      <c r="KVL71" s="173"/>
      <c r="KVM71" s="173"/>
      <c r="KVN71" s="173"/>
      <c r="KVO71" s="173"/>
      <c r="KVP71" s="173"/>
      <c r="KVQ71" s="173"/>
      <c r="KVR71" s="173"/>
      <c r="KVS71" s="173"/>
      <c r="KVT71" s="173"/>
      <c r="KVU71" s="173"/>
      <c r="KVV71" s="173"/>
      <c r="KVW71" s="173"/>
      <c r="KVX71" s="173"/>
      <c r="KVY71" s="173"/>
      <c r="KVZ71" s="173"/>
      <c r="KWA71" s="173"/>
      <c r="KWB71" s="173"/>
      <c r="KWC71" s="173"/>
      <c r="KWD71" s="173"/>
      <c r="KWE71" s="173"/>
      <c r="KWF71" s="173"/>
      <c r="KWG71" s="173"/>
      <c r="KWH71" s="173"/>
      <c r="KWI71" s="173"/>
      <c r="KWJ71" s="173"/>
      <c r="KWK71" s="173"/>
      <c r="KWL71" s="173"/>
      <c r="KWM71" s="173"/>
      <c r="KWN71" s="173"/>
      <c r="KWO71" s="173"/>
      <c r="KWP71" s="173"/>
      <c r="KWQ71" s="173"/>
      <c r="KWR71" s="173"/>
      <c r="KWS71" s="173"/>
      <c r="KWT71" s="173"/>
      <c r="KWU71" s="173"/>
      <c r="KWV71" s="173"/>
      <c r="KWW71" s="173"/>
      <c r="KWX71" s="173"/>
      <c r="KWY71" s="173"/>
      <c r="KWZ71" s="173"/>
      <c r="KXA71" s="173"/>
      <c r="KXB71" s="173"/>
      <c r="KXC71" s="173"/>
      <c r="KXD71" s="173"/>
      <c r="KXE71" s="173"/>
      <c r="KXF71" s="173"/>
      <c r="KXG71" s="173"/>
      <c r="KXH71" s="173"/>
      <c r="KXI71" s="173"/>
      <c r="KXJ71" s="173"/>
      <c r="KXK71" s="173"/>
      <c r="KXL71" s="173"/>
      <c r="KXM71" s="173"/>
      <c r="KXN71" s="173"/>
      <c r="KXO71" s="173"/>
      <c r="KXP71" s="173"/>
      <c r="KXQ71" s="173"/>
      <c r="KXR71" s="173"/>
      <c r="KXS71" s="173"/>
      <c r="KXT71" s="173"/>
      <c r="KXU71" s="173"/>
      <c r="KXV71" s="173"/>
      <c r="KXW71" s="173"/>
      <c r="KXX71" s="173"/>
      <c r="KXY71" s="173"/>
      <c r="KXZ71" s="173"/>
      <c r="KYA71" s="173"/>
      <c r="KYB71" s="173"/>
      <c r="KYC71" s="173"/>
      <c r="KYD71" s="173"/>
      <c r="KYE71" s="173"/>
      <c r="KYF71" s="173"/>
      <c r="KYG71" s="173"/>
      <c r="KYH71" s="173"/>
      <c r="KYI71" s="173"/>
      <c r="KYJ71" s="173"/>
      <c r="KYK71" s="173"/>
      <c r="KYL71" s="173"/>
      <c r="KYM71" s="173"/>
      <c r="KYN71" s="173"/>
      <c r="KYO71" s="173"/>
      <c r="KYP71" s="173"/>
      <c r="KYQ71" s="173"/>
      <c r="KYR71" s="173"/>
      <c r="KYS71" s="173"/>
      <c r="KYT71" s="173"/>
      <c r="KYU71" s="173"/>
      <c r="KYV71" s="173"/>
      <c r="KYW71" s="173"/>
      <c r="KYX71" s="173"/>
      <c r="KYY71" s="173"/>
      <c r="KYZ71" s="173"/>
      <c r="KZA71" s="173"/>
      <c r="KZB71" s="173"/>
      <c r="KZC71" s="173"/>
      <c r="KZD71" s="173"/>
      <c r="KZE71" s="173"/>
      <c r="KZF71" s="173"/>
      <c r="KZG71" s="173"/>
      <c r="KZH71" s="173"/>
      <c r="KZI71" s="173"/>
      <c r="KZJ71" s="173"/>
      <c r="KZK71" s="173"/>
      <c r="KZL71" s="173"/>
      <c r="KZM71" s="173"/>
      <c r="KZN71" s="173"/>
      <c r="KZO71" s="173"/>
      <c r="KZP71" s="173"/>
      <c r="KZQ71" s="173"/>
      <c r="KZR71" s="173"/>
      <c r="KZS71" s="173"/>
      <c r="KZT71" s="173"/>
      <c r="KZU71" s="173"/>
      <c r="KZV71" s="173"/>
      <c r="KZW71" s="173"/>
      <c r="KZX71" s="173"/>
      <c r="KZY71" s="173"/>
      <c r="KZZ71" s="173"/>
      <c r="LAA71" s="173"/>
      <c r="LAB71" s="173"/>
      <c r="LAC71" s="173"/>
      <c r="LAD71" s="173"/>
      <c r="LAE71" s="173"/>
      <c r="LAF71" s="173"/>
      <c r="LAG71" s="173"/>
      <c r="LAH71" s="173"/>
      <c r="LAI71" s="173"/>
      <c r="LAJ71" s="173"/>
      <c r="LAK71" s="173"/>
      <c r="LAL71" s="173"/>
      <c r="LAM71" s="173"/>
      <c r="LAN71" s="173"/>
      <c r="LAO71" s="173"/>
      <c r="LAP71" s="173"/>
      <c r="LAQ71" s="173"/>
      <c r="LAR71" s="173"/>
      <c r="LAS71" s="173"/>
      <c r="LAT71" s="173"/>
      <c r="LAU71" s="173"/>
      <c r="LAV71" s="173"/>
      <c r="LAW71" s="173"/>
      <c r="LAX71" s="173"/>
      <c r="LAY71" s="173"/>
      <c r="LAZ71" s="173"/>
      <c r="LBA71" s="173"/>
      <c r="LBB71" s="173"/>
      <c r="LBC71" s="173"/>
      <c r="LBD71" s="173"/>
      <c r="LBE71" s="173"/>
      <c r="LBF71" s="173"/>
      <c r="LBG71" s="173"/>
      <c r="LBH71" s="173"/>
      <c r="LBI71" s="173"/>
      <c r="LBJ71" s="173"/>
      <c r="LBK71" s="173"/>
      <c r="LBL71" s="173"/>
      <c r="LBM71" s="173"/>
      <c r="LBN71" s="173"/>
      <c r="LBO71" s="173"/>
      <c r="LBP71" s="173"/>
      <c r="LBQ71" s="173"/>
      <c r="LBR71" s="173"/>
      <c r="LBS71" s="173"/>
      <c r="LBT71" s="173"/>
      <c r="LBU71" s="173"/>
      <c r="LBV71" s="173"/>
      <c r="LBW71" s="173"/>
      <c r="LBX71" s="173"/>
      <c r="LBY71" s="173"/>
      <c r="LBZ71" s="173"/>
      <c r="LCA71" s="173"/>
      <c r="LCB71" s="173"/>
      <c r="LCC71" s="173"/>
      <c r="LCD71" s="173"/>
      <c r="LCE71" s="173"/>
      <c r="LCF71" s="173"/>
      <c r="LCG71" s="173"/>
      <c r="LCH71" s="173"/>
      <c r="LCI71" s="173"/>
      <c r="LCJ71" s="173"/>
      <c r="LCK71" s="173"/>
      <c r="LCL71" s="173"/>
      <c r="LCM71" s="173"/>
      <c r="LCN71" s="173"/>
      <c r="LCO71" s="173"/>
      <c r="LCP71" s="173"/>
      <c r="LCQ71" s="173"/>
      <c r="LCR71" s="173"/>
      <c r="LCS71" s="173"/>
      <c r="LCT71" s="173"/>
      <c r="LCU71" s="173"/>
      <c r="LCV71" s="173"/>
      <c r="LCW71" s="173"/>
      <c r="LCX71" s="173"/>
      <c r="LCY71" s="173"/>
      <c r="LCZ71" s="173"/>
      <c r="LDA71" s="173"/>
      <c r="LDB71" s="173"/>
      <c r="LDC71" s="173"/>
      <c r="LDD71" s="173"/>
      <c r="LDE71" s="173"/>
      <c r="LDF71" s="173"/>
      <c r="LDG71" s="173"/>
      <c r="LDH71" s="173"/>
      <c r="LDI71" s="173"/>
      <c r="LDJ71" s="173"/>
      <c r="LDK71" s="173"/>
      <c r="LDL71" s="173"/>
      <c r="LDM71" s="173"/>
      <c r="LDN71" s="173"/>
      <c r="LDO71" s="173"/>
      <c r="LDP71" s="173"/>
      <c r="LDQ71" s="173"/>
      <c r="LDR71" s="173"/>
      <c r="LDS71" s="173"/>
      <c r="LDT71" s="173"/>
      <c r="LDU71" s="173"/>
      <c r="LDV71" s="173"/>
      <c r="LDW71" s="173"/>
      <c r="LDX71" s="173"/>
      <c r="LDY71" s="173"/>
      <c r="LDZ71" s="173"/>
      <c r="LEA71" s="173"/>
      <c r="LEB71" s="173"/>
      <c r="LEC71" s="173"/>
      <c r="LED71" s="173"/>
      <c r="LEE71" s="173"/>
      <c r="LEF71" s="173"/>
      <c r="LEG71" s="173"/>
      <c r="LEH71" s="173"/>
      <c r="LEI71" s="173"/>
      <c r="LEJ71" s="173"/>
      <c r="LEK71" s="173"/>
      <c r="LEL71" s="173"/>
      <c r="LEM71" s="173"/>
      <c r="LEN71" s="173"/>
      <c r="LEO71" s="173"/>
      <c r="LEP71" s="173"/>
      <c r="LEQ71" s="173"/>
      <c r="LER71" s="173"/>
      <c r="LES71" s="173"/>
      <c r="LET71" s="173"/>
      <c r="LEU71" s="173"/>
      <c r="LEV71" s="173"/>
      <c r="LEW71" s="173"/>
      <c r="LEX71" s="173"/>
      <c r="LEY71" s="173"/>
      <c r="LEZ71" s="173"/>
      <c r="LFA71" s="173"/>
      <c r="LFB71" s="173"/>
      <c r="LFC71" s="173"/>
      <c r="LFD71" s="173"/>
      <c r="LFE71" s="173"/>
      <c r="LFF71" s="173"/>
      <c r="LFG71" s="173"/>
      <c r="LFH71" s="173"/>
      <c r="LFI71" s="173"/>
      <c r="LFJ71" s="173"/>
      <c r="LFK71" s="173"/>
      <c r="LFL71" s="173"/>
      <c r="LFM71" s="173"/>
      <c r="LFN71" s="173"/>
      <c r="LFO71" s="173"/>
      <c r="LFP71" s="173"/>
      <c r="LFQ71" s="173"/>
      <c r="LFR71" s="173"/>
      <c r="LFS71" s="173"/>
      <c r="LFT71" s="173"/>
      <c r="LFU71" s="173"/>
      <c r="LFV71" s="173"/>
      <c r="LFW71" s="173"/>
      <c r="LFX71" s="173"/>
      <c r="LFY71" s="173"/>
      <c r="LFZ71" s="173"/>
      <c r="LGA71" s="173"/>
      <c r="LGB71" s="173"/>
      <c r="LGC71" s="173"/>
      <c r="LGD71" s="173"/>
      <c r="LGE71" s="173"/>
      <c r="LGF71" s="173"/>
      <c r="LGG71" s="173"/>
      <c r="LGH71" s="173"/>
      <c r="LGI71" s="173"/>
      <c r="LGJ71" s="173"/>
      <c r="LGK71" s="173"/>
      <c r="LGL71" s="173"/>
      <c r="LGM71" s="173"/>
      <c r="LGN71" s="173"/>
      <c r="LGO71" s="173"/>
      <c r="LGP71" s="173"/>
      <c r="LGQ71" s="173"/>
      <c r="LGR71" s="173"/>
      <c r="LGS71" s="173"/>
      <c r="LGT71" s="173"/>
      <c r="LGU71" s="173"/>
      <c r="LGV71" s="173"/>
      <c r="LGW71" s="173"/>
      <c r="LGX71" s="173"/>
      <c r="LGY71" s="173"/>
      <c r="LGZ71" s="173"/>
      <c r="LHA71" s="173"/>
      <c r="LHB71" s="173"/>
      <c r="LHC71" s="173"/>
      <c r="LHD71" s="173"/>
      <c r="LHE71" s="173"/>
      <c r="LHF71" s="173"/>
      <c r="LHG71" s="173"/>
      <c r="LHH71" s="173"/>
      <c r="LHI71" s="173"/>
      <c r="LHJ71" s="173"/>
      <c r="LHK71" s="173"/>
      <c r="LHL71" s="173"/>
      <c r="LHM71" s="173"/>
      <c r="LHN71" s="173"/>
      <c r="LHO71" s="173"/>
      <c r="LHP71" s="173"/>
      <c r="LHQ71" s="173"/>
      <c r="LHR71" s="173"/>
      <c r="LHS71" s="173"/>
      <c r="LHT71" s="173"/>
      <c r="LHU71" s="173"/>
      <c r="LHV71" s="173"/>
      <c r="LHW71" s="173"/>
      <c r="LHX71" s="173"/>
      <c r="LHY71" s="173"/>
      <c r="LHZ71" s="173"/>
      <c r="LIA71" s="173"/>
      <c r="LIB71" s="173"/>
      <c r="LIC71" s="173"/>
      <c r="LID71" s="173"/>
      <c r="LIE71" s="173"/>
      <c r="LIF71" s="173"/>
      <c r="LIG71" s="173"/>
      <c r="LIH71" s="173"/>
      <c r="LII71" s="173"/>
      <c r="LIJ71" s="173"/>
      <c r="LIK71" s="173"/>
      <c r="LIL71" s="173"/>
      <c r="LIM71" s="173"/>
      <c r="LIN71" s="173"/>
      <c r="LIO71" s="173"/>
      <c r="LIP71" s="173"/>
      <c r="LIQ71" s="173"/>
      <c r="LIR71" s="173"/>
      <c r="LIS71" s="173"/>
      <c r="LIT71" s="173"/>
      <c r="LIU71" s="173"/>
      <c r="LIV71" s="173"/>
      <c r="LIW71" s="173"/>
      <c r="LIX71" s="173"/>
      <c r="LIY71" s="173"/>
      <c r="LIZ71" s="173"/>
      <c r="LJA71" s="173"/>
      <c r="LJB71" s="173"/>
      <c r="LJC71" s="173"/>
      <c r="LJD71" s="173"/>
      <c r="LJE71" s="173"/>
      <c r="LJF71" s="173"/>
      <c r="LJG71" s="173"/>
      <c r="LJH71" s="173"/>
      <c r="LJI71" s="173"/>
      <c r="LJJ71" s="173"/>
      <c r="LJK71" s="173"/>
      <c r="LJL71" s="173"/>
      <c r="LJM71" s="173"/>
      <c r="LJN71" s="173"/>
      <c r="LJO71" s="173"/>
      <c r="LJP71" s="173"/>
      <c r="LJQ71" s="173"/>
      <c r="LJR71" s="173"/>
      <c r="LJS71" s="173"/>
      <c r="LJT71" s="173"/>
      <c r="LJU71" s="173"/>
      <c r="LJV71" s="173"/>
      <c r="LJW71" s="173"/>
      <c r="LJX71" s="173"/>
      <c r="LJY71" s="173"/>
      <c r="LJZ71" s="173"/>
      <c r="LKA71" s="173"/>
      <c r="LKB71" s="173"/>
      <c r="LKC71" s="173"/>
      <c r="LKD71" s="173"/>
      <c r="LKE71" s="173"/>
      <c r="LKF71" s="173"/>
      <c r="LKG71" s="173"/>
      <c r="LKH71" s="173"/>
      <c r="LKI71" s="173"/>
      <c r="LKJ71" s="173"/>
      <c r="LKK71" s="173"/>
      <c r="LKL71" s="173"/>
      <c r="LKM71" s="173"/>
      <c r="LKN71" s="173"/>
      <c r="LKO71" s="173"/>
      <c r="LKP71" s="173"/>
      <c r="LKQ71" s="173"/>
      <c r="LKR71" s="173"/>
      <c r="LKS71" s="173"/>
      <c r="LKT71" s="173"/>
      <c r="LKU71" s="173"/>
      <c r="LKV71" s="173"/>
      <c r="LKW71" s="173"/>
      <c r="LKX71" s="173"/>
      <c r="LKY71" s="173"/>
      <c r="LKZ71" s="173"/>
      <c r="LLA71" s="173"/>
      <c r="LLB71" s="173"/>
      <c r="LLC71" s="173"/>
      <c r="LLD71" s="173"/>
      <c r="LLE71" s="173"/>
      <c r="LLF71" s="173"/>
      <c r="LLG71" s="173"/>
      <c r="LLH71" s="173"/>
      <c r="LLI71" s="173"/>
      <c r="LLJ71" s="173"/>
      <c r="LLK71" s="173"/>
      <c r="LLL71" s="173"/>
      <c r="LLM71" s="173"/>
      <c r="LLN71" s="173"/>
      <c r="LLO71" s="173"/>
      <c r="LLP71" s="173"/>
      <c r="LLQ71" s="173"/>
      <c r="LLR71" s="173"/>
      <c r="LLS71" s="173"/>
      <c r="LLT71" s="173"/>
      <c r="LLU71" s="173"/>
      <c r="LLV71" s="173"/>
      <c r="LLW71" s="173"/>
      <c r="LLX71" s="173"/>
      <c r="LLY71" s="173"/>
      <c r="LLZ71" s="173"/>
      <c r="LMA71" s="173"/>
      <c r="LMB71" s="173"/>
      <c r="LMC71" s="173"/>
      <c r="LMD71" s="173"/>
      <c r="LME71" s="173"/>
      <c r="LMF71" s="173"/>
      <c r="LMG71" s="173"/>
      <c r="LMH71" s="173"/>
      <c r="LMI71" s="173"/>
      <c r="LMJ71" s="173"/>
      <c r="LMK71" s="173"/>
      <c r="LML71" s="173"/>
      <c r="LMM71" s="173"/>
      <c r="LMN71" s="173"/>
      <c r="LMO71" s="173"/>
      <c r="LMP71" s="173"/>
      <c r="LMQ71" s="173"/>
      <c r="LMR71" s="173"/>
      <c r="LMS71" s="173"/>
      <c r="LMT71" s="173"/>
      <c r="LMU71" s="173"/>
      <c r="LMV71" s="173"/>
      <c r="LMW71" s="173"/>
      <c r="LMX71" s="173"/>
      <c r="LMY71" s="173"/>
      <c r="LMZ71" s="173"/>
      <c r="LNA71" s="173"/>
      <c r="LNB71" s="173"/>
      <c r="LNC71" s="173"/>
      <c r="LND71" s="173"/>
      <c r="LNE71" s="173"/>
      <c r="LNF71" s="173"/>
      <c r="LNG71" s="173"/>
      <c r="LNH71" s="173"/>
      <c r="LNI71" s="173"/>
      <c r="LNJ71" s="173"/>
      <c r="LNK71" s="173"/>
      <c r="LNL71" s="173"/>
      <c r="LNM71" s="173"/>
      <c r="LNN71" s="173"/>
      <c r="LNO71" s="173"/>
      <c r="LNP71" s="173"/>
      <c r="LNQ71" s="173"/>
      <c r="LNR71" s="173"/>
      <c r="LNS71" s="173"/>
      <c r="LNT71" s="173"/>
      <c r="LNU71" s="173"/>
      <c r="LNV71" s="173"/>
      <c r="LNW71" s="173"/>
      <c r="LNX71" s="173"/>
      <c r="LNY71" s="173"/>
      <c r="LNZ71" s="173"/>
      <c r="LOA71" s="173"/>
      <c r="LOB71" s="173"/>
      <c r="LOC71" s="173"/>
      <c r="LOD71" s="173"/>
      <c r="LOE71" s="173"/>
      <c r="LOF71" s="173"/>
      <c r="LOG71" s="173"/>
      <c r="LOH71" s="173"/>
      <c r="LOI71" s="173"/>
      <c r="LOJ71" s="173"/>
      <c r="LOK71" s="173"/>
      <c r="LOL71" s="173"/>
      <c r="LOM71" s="173"/>
      <c r="LON71" s="173"/>
      <c r="LOO71" s="173"/>
      <c r="LOP71" s="173"/>
      <c r="LOQ71" s="173"/>
      <c r="LOR71" s="173"/>
      <c r="LOS71" s="173"/>
      <c r="LOT71" s="173"/>
      <c r="LOU71" s="173"/>
      <c r="LOV71" s="173"/>
      <c r="LOW71" s="173"/>
      <c r="LOX71" s="173"/>
      <c r="LOY71" s="173"/>
      <c r="LOZ71" s="173"/>
      <c r="LPA71" s="173"/>
      <c r="LPB71" s="173"/>
      <c r="LPC71" s="173"/>
      <c r="LPD71" s="173"/>
      <c r="LPE71" s="173"/>
      <c r="LPF71" s="173"/>
      <c r="LPG71" s="173"/>
      <c r="LPH71" s="173"/>
      <c r="LPI71" s="173"/>
      <c r="LPJ71" s="173"/>
      <c r="LPK71" s="173"/>
      <c r="LPL71" s="173"/>
      <c r="LPM71" s="173"/>
      <c r="LPN71" s="173"/>
      <c r="LPO71" s="173"/>
      <c r="LPP71" s="173"/>
      <c r="LPQ71" s="173"/>
      <c r="LPR71" s="173"/>
      <c r="LPS71" s="173"/>
      <c r="LPT71" s="173"/>
      <c r="LPU71" s="173"/>
      <c r="LPV71" s="173"/>
      <c r="LPW71" s="173"/>
      <c r="LPX71" s="173"/>
      <c r="LPY71" s="173"/>
      <c r="LPZ71" s="173"/>
      <c r="LQA71" s="173"/>
      <c r="LQB71" s="173"/>
      <c r="LQC71" s="173"/>
      <c r="LQD71" s="173"/>
      <c r="LQE71" s="173"/>
      <c r="LQF71" s="173"/>
      <c r="LQG71" s="173"/>
      <c r="LQH71" s="173"/>
      <c r="LQI71" s="173"/>
      <c r="LQJ71" s="173"/>
      <c r="LQK71" s="173"/>
      <c r="LQL71" s="173"/>
      <c r="LQM71" s="173"/>
      <c r="LQN71" s="173"/>
      <c r="LQO71" s="173"/>
      <c r="LQP71" s="173"/>
      <c r="LQQ71" s="173"/>
      <c r="LQR71" s="173"/>
      <c r="LQS71" s="173"/>
      <c r="LQT71" s="173"/>
      <c r="LQU71" s="173"/>
      <c r="LQV71" s="173"/>
      <c r="LQW71" s="173"/>
      <c r="LQX71" s="173"/>
      <c r="LQY71" s="173"/>
      <c r="LQZ71" s="173"/>
      <c r="LRA71" s="173"/>
      <c r="LRB71" s="173"/>
      <c r="LRC71" s="173"/>
      <c r="LRD71" s="173"/>
      <c r="LRE71" s="173"/>
      <c r="LRF71" s="173"/>
      <c r="LRG71" s="173"/>
      <c r="LRH71" s="173"/>
      <c r="LRI71" s="173"/>
      <c r="LRJ71" s="173"/>
      <c r="LRK71" s="173"/>
      <c r="LRL71" s="173"/>
      <c r="LRM71" s="173"/>
      <c r="LRN71" s="173"/>
      <c r="LRO71" s="173"/>
      <c r="LRP71" s="173"/>
      <c r="LRQ71" s="173"/>
      <c r="LRR71" s="173"/>
      <c r="LRS71" s="173"/>
      <c r="LRT71" s="173"/>
      <c r="LRU71" s="173"/>
      <c r="LRV71" s="173"/>
      <c r="LRW71" s="173"/>
      <c r="LRX71" s="173"/>
      <c r="LRY71" s="173"/>
      <c r="LRZ71" s="173"/>
      <c r="LSA71" s="173"/>
      <c r="LSB71" s="173"/>
      <c r="LSC71" s="173"/>
      <c r="LSD71" s="173"/>
      <c r="LSE71" s="173"/>
      <c r="LSF71" s="173"/>
      <c r="LSG71" s="173"/>
      <c r="LSH71" s="173"/>
      <c r="LSI71" s="173"/>
      <c r="LSJ71" s="173"/>
      <c r="LSK71" s="173"/>
      <c r="LSL71" s="173"/>
      <c r="LSM71" s="173"/>
      <c r="LSN71" s="173"/>
      <c r="LSO71" s="173"/>
      <c r="LSP71" s="173"/>
      <c r="LSQ71" s="173"/>
      <c r="LSR71" s="173"/>
      <c r="LSS71" s="173"/>
      <c r="LST71" s="173"/>
      <c r="LSU71" s="173"/>
      <c r="LSV71" s="173"/>
      <c r="LSW71" s="173"/>
      <c r="LSX71" s="173"/>
      <c r="LSY71" s="173"/>
      <c r="LSZ71" s="173"/>
      <c r="LTA71" s="173"/>
      <c r="LTB71" s="173"/>
      <c r="LTC71" s="173"/>
      <c r="LTD71" s="173"/>
      <c r="LTE71" s="173"/>
      <c r="LTF71" s="173"/>
      <c r="LTG71" s="173"/>
      <c r="LTH71" s="173"/>
      <c r="LTI71" s="173"/>
      <c r="LTJ71" s="173"/>
      <c r="LTK71" s="173"/>
      <c r="LTL71" s="173"/>
      <c r="LTM71" s="173"/>
      <c r="LTN71" s="173"/>
      <c r="LTO71" s="173"/>
      <c r="LTP71" s="173"/>
      <c r="LTQ71" s="173"/>
      <c r="LTR71" s="173"/>
      <c r="LTS71" s="173"/>
      <c r="LTT71" s="173"/>
      <c r="LTU71" s="173"/>
      <c r="LTV71" s="173"/>
      <c r="LTW71" s="173"/>
      <c r="LTX71" s="173"/>
      <c r="LTY71" s="173"/>
      <c r="LTZ71" s="173"/>
      <c r="LUA71" s="173"/>
      <c r="LUB71" s="173"/>
      <c r="LUC71" s="173"/>
      <c r="LUD71" s="173"/>
      <c r="LUE71" s="173"/>
      <c r="LUF71" s="173"/>
      <c r="LUG71" s="173"/>
      <c r="LUH71" s="173"/>
      <c r="LUI71" s="173"/>
      <c r="LUJ71" s="173"/>
      <c r="LUK71" s="173"/>
      <c r="LUL71" s="173"/>
      <c r="LUM71" s="173"/>
      <c r="LUN71" s="173"/>
      <c r="LUO71" s="173"/>
      <c r="LUP71" s="173"/>
      <c r="LUQ71" s="173"/>
      <c r="LUR71" s="173"/>
      <c r="LUS71" s="173"/>
      <c r="LUT71" s="173"/>
      <c r="LUU71" s="173"/>
      <c r="LUV71" s="173"/>
      <c r="LUW71" s="173"/>
      <c r="LUX71" s="173"/>
      <c r="LUY71" s="173"/>
      <c r="LUZ71" s="173"/>
      <c r="LVA71" s="173"/>
      <c r="LVB71" s="173"/>
      <c r="LVC71" s="173"/>
      <c r="LVD71" s="173"/>
      <c r="LVE71" s="173"/>
      <c r="LVF71" s="173"/>
      <c r="LVG71" s="173"/>
      <c r="LVH71" s="173"/>
      <c r="LVI71" s="173"/>
      <c r="LVJ71" s="173"/>
      <c r="LVK71" s="173"/>
      <c r="LVL71" s="173"/>
      <c r="LVM71" s="173"/>
      <c r="LVN71" s="173"/>
      <c r="LVO71" s="173"/>
      <c r="LVP71" s="173"/>
      <c r="LVQ71" s="173"/>
      <c r="LVR71" s="173"/>
      <c r="LVS71" s="173"/>
      <c r="LVT71" s="173"/>
      <c r="LVU71" s="173"/>
      <c r="LVV71" s="173"/>
      <c r="LVW71" s="173"/>
      <c r="LVX71" s="173"/>
      <c r="LVY71" s="173"/>
      <c r="LVZ71" s="173"/>
      <c r="LWA71" s="173"/>
      <c r="LWB71" s="173"/>
      <c r="LWC71" s="173"/>
      <c r="LWD71" s="173"/>
      <c r="LWE71" s="173"/>
      <c r="LWF71" s="173"/>
      <c r="LWG71" s="173"/>
      <c r="LWH71" s="173"/>
      <c r="LWI71" s="173"/>
      <c r="LWJ71" s="173"/>
      <c r="LWK71" s="173"/>
      <c r="LWL71" s="173"/>
      <c r="LWM71" s="173"/>
      <c r="LWN71" s="173"/>
      <c r="LWO71" s="173"/>
      <c r="LWP71" s="173"/>
      <c r="LWQ71" s="173"/>
      <c r="LWR71" s="173"/>
      <c r="LWS71" s="173"/>
      <c r="LWT71" s="173"/>
      <c r="LWU71" s="173"/>
      <c r="LWV71" s="173"/>
      <c r="LWW71" s="173"/>
      <c r="LWX71" s="173"/>
      <c r="LWY71" s="173"/>
      <c r="LWZ71" s="173"/>
      <c r="LXA71" s="173"/>
      <c r="LXB71" s="173"/>
      <c r="LXC71" s="173"/>
      <c r="LXD71" s="173"/>
      <c r="LXE71" s="173"/>
      <c r="LXF71" s="173"/>
      <c r="LXG71" s="173"/>
      <c r="LXH71" s="173"/>
      <c r="LXI71" s="173"/>
      <c r="LXJ71" s="173"/>
      <c r="LXK71" s="173"/>
      <c r="LXL71" s="173"/>
      <c r="LXM71" s="173"/>
      <c r="LXN71" s="173"/>
      <c r="LXO71" s="173"/>
      <c r="LXP71" s="173"/>
      <c r="LXQ71" s="173"/>
      <c r="LXR71" s="173"/>
      <c r="LXS71" s="173"/>
      <c r="LXT71" s="173"/>
      <c r="LXU71" s="173"/>
      <c r="LXV71" s="173"/>
      <c r="LXW71" s="173"/>
      <c r="LXX71" s="173"/>
      <c r="LXY71" s="173"/>
      <c r="LXZ71" s="173"/>
      <c r="LYA71" s="173"/>
      <c r="LYB71" s="173"/>
      <c r="LYC71" s="173"/>
      <c r="LYD71" s="173"/>
      <c r="LYE71" s="173"/>
      <c r="LYF71" s="173"/>
      <c r="LYG71" s="173"/>
      <c r="LYH71" s="173"/>
      <c r="LYI71" s="173"/>
      <c r="LYJ71" s="173"/>
      <c r="LYK71" s="173"/>
      <c r="LYL71" s="173"/>
      <c r="LYM71" s="173"/>
      <c r="LYN71" s="173"/>
      <c r="LYO71" s="173"/>
      <c r="LYP71" s="173"/>
      <c r="LYQ71" s="173"/>
      <c r="LYR71" s="173"/>
      <c r="LYS71" s="173"/>
      <c r="LYT71" s="173"/>
      <c r="LYU71" s="173"/>
      <c r="LYV71" s="173"/>
      <c r="LYW71" s="173"/>
      <c r="LYX71" s="173"/>
      <c r="LYY71" s="173"/>
      <c r="LYZ71" s="173"/>
      <c r="LZA71" s="173"/>
      <c r="LZB71" s="173"/>
      <c r="LZC71" s="173"/>
      <c r="LZD71" s="173"/>
      <c r="LZE71" s="173"/>
      <c r="LZF71" s="173"/>
      <c r="LZG71" s="173"/>
      <c r="LZH71" s="173"/>
      <c r="LZI71" s="173"/>
      <c r="LZJ71" s="173"/>
      <c r="LZK71" s="173"/>
      <c r="LZL71" s="173"/>
      <c r="LZM71" s="173"/>
      <c r="LZN71" s="173"/>
      <c r="LZO71" s="173"/>
      <c r="LZP71" s="173"/>
      <c r="LZQ71" s="173"/>
      <c r="LZR71" s="173"/>
      <c r="LZS71" s="173"/>
      <c r="LZT71" s="173"/>
      <c r="LZU71" s="173"/>
      <c r="LZV71" s="173"/>
      <c r="LZW71" s="173"/>
      <c r="LZX71" s="173"/>
      <c r="LZY71" s="173"/>
      <c r="LZZ71" s="173"/>
      <c r="MAA71" s="173"/>
      <c r="MAB71" s="173"/>
      <c r="MAC71" s="173"/>
      <c r="MAD71" s="173"/>
      <c r="MAE71" s="173"/>
      <c r="MAF71" s="173"/>
      <c r="MAG71" s="173"/>
      <c r="MAH71" s="173"/>
      <c r="MAI71" s="173"/>
      <c r="MAJ71" s="173"/>
      <c r="MAK71" s="173"/>
      <c r="MAL71" s="173"/>
      <c r="MAM71" s="173"/>
      <c r="MAN71" s="173"/>
      <c r="MAO71" s="173"/>
      <c r="MAP71" s="173"/>
      <c r="MAQ71" s="173"/>
      <c r="MAR71" s="173"/>
      <c r="MAS71" s="173"/>
      <c r="MAT71" s="173"/>
      <c r="MAU71" s="173"/>
      <c r="MAV71" s="173"/>
      <c r="MAW71" s="173"/>
      <c r="MAX71" s="173"/>
      <c r="MAY71" s="173"/>
      <c r="MAZ71" s="173"/>
      <c r="MBA71" s="173"/>
      <c r="MBB71" s="173"/>
      <c r="MBC71" s="173"/>
      <c r="MBD71" s="173"/>
      <c r="MBE71" s="173"/>
      <c r="MBF71" s="173"/>
      <c r="MBG71" s="173"/>
      <c r="MBH71" s="173"/>
      <c r="MBI71" s="173"/>
      <c r="MBJ71" s="173"/>
      <c r="MBK71" s="173"/>
      <c r="MBL71" s="173"/>
      <c r="MBM71" s="173"/>
      <c r="MBN71" s="173"/>
      <c r="MBO71" s="173"/>
      <c r="MBP71" s="173"/>
      <c r="MBQ71" s="173"/>
      <c r="MBR71" s="173"/>
      <c r="MBS71" s="173"/>
      <c r="MBT71" s="173"/>
      <c r="MBU71" s="173"/>
      <c r="MBV71" s="173"/>
      <c r="MBW71" s="173"/>
      <c r="MBX71" s="173"/>
      <c r="MBY71" s="173"/>
      <c r="MBZ71" s="173"/>
      <c r="MCA71" s="173"/>
      <c r="MCB71" s="173"/>
      <c r="MCC71" s="173"/>
      <c r="MCD71" s="173"/>
      <c r="MCE71" s="173"/>
      <c r="MCF71" s="173"/>
      <c r="MCG71" s="173"/>
      <c r="MCH71" s="173"/>
      <c r="MCI71" s="173"/>
      <c r="MCJ71" s="173"/>
      <c r="MCK71" s="173"/>
      <c r="MCL71" s="173"/>
      <c r="MCM71" s="173"/>
      <c r="MCN71" s="173"/>
      <c r="MCO71" s="173"/>
      <c r="MCP71" s="173"/>
      <c r="MCQ71" s="173"/>
      <c r="MCR71" s="173"/>
      <c r="MCS71" s="173"/>
      <c r="MCT71" s="173"/>
      <c r="MCU71" s="173"/>
      <c r="MCV71" s="173"/>
      <c r="MCW71" s="173"/>
      <c r="MCX71" s="173"/>
      <c r="MCY71" s="173"/>
      <c r="MCZ71" s="173"/>
      <c r="MDA71" s="173"/>
      <c r="MDB71" s="173"/>
      <c r="MDC71" s="173"/>
      <c r="MDD71" s="173"/>
      <c r="MDE71" s="173"/>
      <c r="MDF71" s="173"/>
      <c r="MDG71" s="173"/>
      <c r="MDH71" s="173"/>
      <c r="MDI71" s="173"/>
      <c r="MDJ71" s="173"/>
      <c r="MDK71" s="173"/>
      <c r="MDL71" s="173"/>
      <c r="MDM71" s="173"/>
      <c r="MDN71" s="173"/>
      <c r="MDO71" s="173"/>
      <c r="MDP71" s="173"/>
      <c r="MDQ71" s="173"/>
      <c r="MDR71" s="173"/>
      <c r="MDS71" s="173"/>
      <c r="MDT71" s="173"/>
      <c r="MDU71" s="173"/>
      <c r="MDV71" s="173"/>
      <c r="MDW71" s="173"/>
      <c r="MDX71" s="173"/>
      <c r="MDY71" s="173"/>
      <c r="MDZ71" s="173"/>
      <c r="MEA71" s="173"/>
      <c r="MEB71" s="173"/>
      <c r="MEC71" s="173"/>
      <c r="MED71" s="173"/>
      <c r="MEE71" s="173"/>
      <c r="MEF71" s="173"/>
      <c r="MEG71" s="173"/>
      <c r="MEH71" s="173"/>
      <c r="MEI71" s="173"/>
      <c r="MEJ71" s="173"/>
      <c r="MEK71" s="173"/>
      <c r="MEL71" s="173"/>
      <c r="MEM71" s="173"/>
      <c r="MEN71" s="173"/>
      <c r="MEO71" s="173"/>
      <c r="MEP71" s="173"/>
      <c r="MEQ71" s="173"/>
      <c r="MER71" s="173"/>
      <c r="MES71" s="173"/>
      <c r="MET71" s="173"/>
      <c r="MEU71" s="173"/>
      <c r="MEV71" s="173"/>
      <c r="MEW71" s="173"/>
      <c r="MEX71" s="173"/>
      <c r="MEY71" s="173"/>
      <c r="MEZ71" s="173"/>
      <c r="MFA71" s="173"/>
      <c r="MFB71" s="173"/>
      <c r="MFC71" s="173"/>
      <c r="MFD71" s="173"/>
      <c r="MFE71" s="173"/>
      <c r="MFF71" s="173"/>
      <c r="MFG71" s="173"/>
      <c r="MFH71" s="173"/>
      <c r="MFI71" s="173"/>
      <c r="MFJ71" s="173"/>
      <c r="MFK71" s="173"/>
      <c r="MFL71" s="173"/>
      <c r="MFM71" s="173"/>
      <c r="MFN71" s="173"/>
      <c r="MFO71" s="173"/>
      <c r="MFP71" s="173"/>
      <c r="MFQ71" s="173"/>
      <c r="MFR71" s="173"/>
      <c r="MFS71" s="173"/>
      <c r="MFT71" s="173"/>
      <c r="MFU71" s="173"/>
      <c r="MFV71" s="173"/>
      <c r="MFW71" s="173"/>
      <c r="MFX71" s="173"/>
      <c r="MFY71" s="173"/>
      <c r="MFZ71" s="173"/>
      <c r="MGA71" s="173"/>
      <c r="MGB71" s="173"/>
      <c r="MGC71" s="173"/>
      <c r="MGD71" s="173"/>
      <c r="MGE71" s="173"/>
      <c r="MGF71" s="173"/>
      <c r="MGG71" s="173"/>
      <c r="MGH71" s="173"/>
      <c r="MGI71" s="173"/>
      <c r="MGJ71" s="173"/>
      <c r="MGK71" s="173"/>
      <c r="MGL71" s="173"/>
      <c r="MGM71" s="173"/>
      <c r="MGN71" s="173"/>
      <c r="MGO71" s="173"/>
      <c r="MGP71" s="173"/>
      <c r="MGQ71" s="173"/>
      <c r="MGR71" s="173"/>
      <c r="MGS71" s="173"/>
      <c r="MGT71" s="173"/>
      <c r="MGU71" s="173"/>
      <c r="MGV71" s="173"/>
      <c r="MGW71" s="173"/>
      <c r="MGX71" s="173"/>
      <c r="MGY71" s="173"/>
      <c r="MGZ71" s="173"/>
      <c r="MHA71" s="173"/>
      <c r="MHB71" s="173"/>
      <c r="MHC71" s="173"/>
      <c r="MHD71" s="173"/>
      <c r="MHE71" s="173"/>
      <c r="MHF71" s="173"/>
      <c r="MHG71" s="173"/>
      <c r="MHH71" s="173"/>
      <c r="MHI71" s="173"/>
      <c r="MHJ71" s="173"/>
      <c r="MHK71" s="173"/>
      <c r="MHL71" s="173"/>
      <c r="MHM71" s="173"/>
      <c r="MHN71" s="173"/>
      <c r="MHO71" s="173"/>
      <c r="MHP71" s="173"/>
      <c r="MHQ71" s="173"/>
      <c r="MHR71" s="173"/>
      <c r="MHS71" s="173"/>
      <c r="MHT71" s="173"/>
      <c r="MHU71" s="173"/>
      <c r="MHV71" s="173"/>
      <c r="MHW71" s="173"/>
      <c r="MHX71" s="173"/>
      <c r="MHY71" s="173"/>
      <c r="MHZ71" s="173"/>
      <c r="MIA71" s="173"/>
      <c r="MIB71" s="173"/>
      <c r="MIC71" s="173"/>
      <c r="MID71" s="173"/>
      <c r="MIE71" s="173"/>
      <c r="MIF71" s="173"/>
      <c r="MIG71" s="173"/>
      <c r="MIH71" s="173"/>
      <c r="MII71" s="173"/>
      <c r="MIJ71" s="173"/>
      <c r="MIK71" s="173"/>
      <c r="MIL71" s="173"/>
      <c r="MIM71" s="173"/>
      <c r="MIN71" s="173"/>
      <c r="MIO71" s="173"/>
      <c r="MIP71" s="173"/>
      <c r="MIQ71" s="173"/>
      <c r="MIR71" s="173"/>
      <c r="MIS71" s="173"/>
      <c r="MIT71" s="173"/>
      <c r="MIU71" s="173"/>
      <c r="MIV71" s="173"/>
      <c r="MIW71" s="173"/>
      <c r="MIX71" s="173"/>
      <c r="MIY71" s="173"/>
      <c r="MIZ71" s="173"/>
      <c r="MJA71" s="173"/>
      <c r="MJB71" s="173"/>
      <c r="MJC71" s="173"/>
      <c r="MJD71" s="173"/>
      <c r="MJE71" s="173"/>
      <c r="MJF71" s="173"/>
      <c r="MJG71" s="173"/>
      <c r="MJH71" s="173"/>
      <c r="MJI71" s="173"/>
      <c r="MJJ71" s="173"/>
      <c r="MJK71" s="173"/>
      <c r="MJL71" s="173"/>
      <c r="MJM71" s="173"/>
      <c r="MJN71" s="173"/>
      <c r="MJO71" s="173"/>
      <c r="MJP71" s="173"/>
      <c r="MJQ71" s="173"/>
      <c r="MJR71" s="173"/>
      <c r="MJS71" s="173"/>
      <c r="MJT71" s="173"/>
      <c r="MJU71" s="173"/>
      <c r="MJV71" s="173"/>
      <c r="MJW71" s="173"/>
      <c r="MJX71" s="173"/>
      <c r="MJY71" s="173"/>
      <c r="MJZ71" s="173"/>
      <c r="MKA71" s="173"/>
      <c r="MKB71" s="173"/>
      <c r="MKC71" s="173"/>
      <c r="MKD71" s="173"/>
      <c r="MKE71" s="173"/>
      <c r="MKF71" s="173"/>
      <c r="MKG71" s="173"/>
      <c r="MKH71" s="173"/>
      <c r="MKI71" s="173"/>
      <c r="MKJ71" s="173"/>
      <c r="MKK71" s="173"/>
      <c r="MKL71" s="173"/>
      <c r="MKM71" s="173"/>
      <c r="MKN71" s="173"/>
      <c r="MKO71" s="173"/>
      <c r="MKP71" s="173"/>
      <c r="MKQ71" s="173"/>
      <c r="MKR71" s="173"/>
      <c r="MKS71" s="173"/>
      <c r="MKT71" s="173"/>
      <c r="MKU71" s="173"/>
      <c r="MKV71" s="173"/>
      <c r="MKW71" s="173"/>
      <c r="MKX71" s="173"/>
      <c r="MKY71" s="173"/>
      <c r="MKZ71" s="173"/>
      <c r="MLA71" s="173"/>
      <c r="MLB71" s="173"/>
      <c r="MLC71" s="173"/>
      <c r="MLD71" s="173"/>
      <c r="MLE71" s="173"/>
      <c r="MLF71" s="173"/>
      <c r="MLG71" s="173"/>
      <c r="MLH71" s="173"/>
      <c r="MLI71" s="173"/>
      <c r="MLJ71" s="173"/>
      <c r="MLK71" s="173"/>
      <c r="MLL71" s="173"/>
      <c r="MLM71" s="173"/>
      <c r="MLN71" s="173"/>
      <c r="MLO71" s="173"/>
      <c r="MLP71" s="173"/>
      <c r="MLQ71" s="173"/>
      <c r="MLR71" s="173"/>
      <c r="MLS71" s="173"/>
      <c r="MLT71" s="173"/>
      <c r="MLU71" s="173"/>
      <c r="MLV71" s="173"/>
      <c r="MLW71" s="173"/>
      <c r="MLX71" s="173"/>
      <c r="MLY71" s="173"/>
      <c r="MLZ71" s="173"/>
      <c r="MMA71" s="173"/>
      <c r="MMB71" s="173"/>
      <c r="MMC71" s="173"/>
      <c r="MMD71" s="173"/>
      <c r="MME71" s="173"/>
      <c r="MMF71" s="173"/>
      <c r="MMG71" s="173"/>
      <c r="MMH71" s="173"/>
      <c r="MMI71" s="173"/>
      <c r="MMJ71" s="173"/>
      <c r="MMK71" s="173"/>
      <c r="MML71" s="173"/>
      <c r="MMM71" s="173"/>
      <c r="MMN71" s="173"/>
      <c r="MMO71" s="173"/>
      <c r="MMP71" s="173"/>
      <c r="MMQ71" s="173"/>
      <c r="MMR71" s="173"/>
      <c r="MMS71" s="173"/>
      <c r="MMT71" s="173"/>
      <c r="MMU71" s="173"/>
      <c r="MMV71" s="173"/>
      <c r="MMW71" s="173"/>
      <c r="MMX71" s="173"/>
      <c r="MMY71" s="173"/>
      <c r="MMZ71" s="173"/>
      <c r="MNA71" s="173"/>
      <c r="MNB71" s="173"/>
      <c r="MNC71" s="173"/>
      <c r="MND71" s="173"/>
      <c r="MNE71" s="173"/>
      <c r="MNF71" s="173"/>
      <c r="MNG71" s="173"/>
      <c r="MNH71" s="173"/>
      <c r="MNI71" s="173"/>
      <c r="MNJ71" s="173"/>
      <c r="MNK71" s="173"/>
      <c r="MNL71" s="173"/>
      <c r="MNM71" s="173"/>
      <c r="MNN71" s="173"/>
      <c r="MNO71" s="173"/>
      <c r="MNP71" s="173"/>
      <c r="MNQ71" s="173"/>
      <c r="MNR71" s="173"/>
      <c r="MNS71" s="173"/>
      <c r="MNT71" s="173"/>
      <c r="MNU71" s="173"/>
      <c r="MNV71" s="173"/>
      <c r="MNW71" s="173"/>
      <c r="MNX71" s="173"/>
      <c r="MNY71" s="173"/>
      <c r="MNZ71" s="173"/>
      <c r="MOA71" s="173"/>
      <c r="MOB71" s="173"/>
      <c r="MOC71" s="173"/>
      <c r="MOD71" s="173"/>
      <c r="MOE71" s="173"/>
      <c r="MOF71" s="173"/>
      <c r="MOG71" s="173"/>
      <c r="MOH71" s="173"/>
      <c r="MOI71" s="173"/>
      <c r="MOJ71" s="173"/>
      <c r="MOK71" s="173"/>
      <c r="MOL71" s="173"/>
      <c r="MOM71" s="173"/>
      <c r="MON71" s="173"/>
      <c r="MOO71" s="173"/>
      <c r="MOP71" s="173"/>
      <c r="MOQ71" s="173"/>
      <c r="MOR71" s="173"/>
      <c r="MOS71" s="173"/>
      <c r="MOT71" s="173"/>
      <c r="MOU71" s="173"/>
      <c r="MOV71" s="173"/>
      <c r="MOW71" s="173"/>
      <c r="MOX71" s="173"/>
      <c r="MOY71" s="173"/>
      <c r="MOZ71" s="173"/>
      <c r="MPA71" s="173"/>
      <c r="MPB71" s="173"/>
      <c r="MPC71" s="173"/>
      <c r="MPD71" s="173"/>
      <c r="MPE71" s="173"/>
      <c r="MPF71" s="173"/>
      <c r="MPG71" s="173"/>
      <c r="MPH71" s="173"/>
      <c r="MPI71" s="173"/>
      <c r="MPJ71" s="173"/>
      <c r="MPK71" s="173"/>
      <c r="MPL71" s="173"/>
      <c r="MPM71" s="173"/>
      <c r="MPN71" s="173"/>
      <c r="MPO71" s="173"/>
      <c r="MPP71" s="173"/>
      <c r="MPQ71" s="173"/>
      <c r="MPR71" s="173"/>
      <c r="MPS71" s="173"/>
      <c r="MPT71" s="173"/>
      <c r="MPU71" s="173"/>
      <c r="MPV71" s="173"/>
      <c r="MPW71" s="173"/>
      <c r="MPX71" s="173"/>
      <c r="MPY71" s="173"/>
      <c r="MPZ71" s="173"/>
      <c r="MQA71" s="173"/>
      <c r="MQB71" s="173"/>
      <c r="MQC71" s="173"/>
      <c r="MQD71" s="173"/>
      <c r="MQE71" s="173"/>
      <c r="MQF71" s="173"/>
      <c r="MQG71" s="173"/>
      <c r="MQH71" s="173"/>
      <c r="MQI71" s="173"/>
      <c r="MQJ71" s="173"/>
      <c r="MQK71" s="173"/>
      <c r="MQL71" s="173"/>
      <c r="MQM71" s="173"/>
      <c r="MQN71" s="173"/>
      <c r="MQO71" s="173"/>
      <c r="MQP71" s="173"/>
      <c r="MQQ71" s="173"/>
      <c r="MQR71" s="173"/>
      <c r="MQS71" s="173"/>
      <c r="MQT71" s="173"/>
      <c r="MQU71" s="173"/>
      <c r="MQV71" s="173"/>
      <c r="MQW71" s="173"/>
      <c r="MQX71" s="173"/>
      <c r="MQY71" s="173"/>
      <c r="MQZ71" s="173"/>
      <c r="MRA71" s="173"/>
      <c r="MRB71" s="173"/>
      <c r="MRC71" s="173"/>
      <c r="MRD71" s="173"/>
      <c r="MRE71" s="173"/>
      <c r="MRF71" s="173"/>
      <c r="MRG71" s="173"/>
      <c r="MRH71" s="173"/>
      <c r="MRI71" s="173"/>
      <c r="MRJ71" s="173"/>
      <c r="MRK71" s="173"/>
      <c r="MRL71" s="173"/>
      <c r="MRM71" s="173"/>
      <c r="MRN71" s="173"/>
      <c r="MRO71" s="173"/>
      <c r="MRP71" s="173"/>
      <c r="MRQ71" s="173"/>
      <c r="MRR71" s="173"/>
      <c r="MRS71" s="173"/>
      <c r="MRT71" s="173"/>
      <c r="MRU71" s="173"/>
      <c r="MRV71" s="173"/>
      <c r="MRW71" s="173"/>
      <c r="MRX71" s="173"/>
      <c r="MRY71" s="173"/>
      <c r="MRZ71" s="173"/>
      <c r="MSA71" s="173"/>
      <c r="MSB71" s="173"/>
      <c r="MSC71" s="173"/>
      <c r="MSD71" s="173"/>
      <c r="MSE71" s="173"/>
      <c r="MSF71" s="173"/>
      <c r="MSG71" s="173"/>
      <c r="MSH71" s="173"/>
      <c r="MSI71" s="173"/>
      <c r="MSJ71" s="173"/>
      <c r="MSK71" s="173"/>
      <c r="MSL71" s="173"/>
      <c r="MSM71" s="173"/>
      <c r="MSN71" s="173"/>
      <c r="MSO71" s="173"/>
      <c r="MSP71" s="173"/>
      <c r="MSQ71" s="173"/>
      <c r="MSR71" s="173"/>
      <c r="MSS71" s="173"/>
      <c r="MST71" s="173"/>
      <c r="MSU71" s="173"/>
      <c r="MSV71" s="173"/>
      <c r="MSW71" s="173"/>
      <c r="MSX71" s="173"/>
      <c r="MSY71" s="173"/>
      <c r="MSZ71" s="173"/>
      <c r="MTA71" s="173"/>
      <c r="MTB71" s="173"/>
      <c r="MTC71" s="173"/>
      <c r="MTD71" s="173"/>
      <c r="MTE71" s="173"/>
      <c r="MTF71" s="173"/>
      <c r="MTG71" s="173"/>
      <c r="MTH71" s="173"/>
      <c r="MTI71" s="173"/>
      <c r="MTJ71" s="173"/>
      <c r="MTK71" s="173"/>
      <c r="MTL71" s="173"/>
      <c r="MTM71" s="173"/>
      <c r="MTN71" s="173"/>
      <c r="MTO71" s="173"/>
      <c r="MTP71" s="173"/>
      <c r="MTQ71" s="173"/>
      <c r="MTR71" s="173"/>
      <c r="MTS71" s="173"/>
      <c r="MTT71" s="173"/>
      <c r="MTU71" s="173"/>
      <c r="MTV71" s="173"/>
      <c r="MTW71" s="173"/>
      <c r="MTX71" s="173"/>
      <c r="MTY71" s="173"/>
      <c r="MTZ71" s="173"/>
      <c r="MUA71" s="173"/>
      <c r="MUB71" s="173"/>
      <c r="MUC71" s="173"/>
      <c r="MUD71" s="173"/>
      <c r="MUE71" s="173"/>
      <c r="MUF71" s="173"/>
      <c r="MUG71" s="173"/>
      <c r="MUH71" s="173"/>
      <c r="MUI71" s="173"/>
      <c r="MUJ71" s="173"/>
      <c r="MUK71" s="173"/>
      <c r="MUL71" s="173"/>
      <c r="MUM71" s="173"/>
      <c r="MUN71" s="173"/>
      <c r="MUO71" s="173"/>
      <c r="MUP71" s="173"/>
      <c r="MUQ71" s="173"/>
      <c r="MUR71" s="173"/>
      <c r="MUS71" s="173"/>
      <c r="MUT71" s="173"/>
      <c r="MUU71" s="173"/>
      <c r="MUV71" s="173"/>
      <c r="MUW71" s="173"/>
      <c r="MUX71" s="173"/>
      <c r="MUY71" s="173"/>
      <c r="MUZ71" s="173"/>
      <c r="MVA71" s="173"/>
      <c r="MVB71" s="173"/>
      <c r="MVC71" s="173"/>
      <c r="MVD71" s="173"/>
      <c r="MVE71" s="173"/>
      <c r="MVF71" s="173"/>
      <c r="MVG71" s="173"/>
      <c r="MVH71" s="173"/>
      <c r="MVI71" s="173"/>
      <c r="MVJ71" s="173"/>
      <c r="MVK71" s="173"/>
      <c r="MVL71" s="173"/>
      <c r="MVM71" s="173"/>
      <c r="MVN71" s="173"/>
      <c r="MVO71" s="173"/>
      <c r="MVP71" s="173"/>
      <c r="MVQ71" s="173"/>
      <c r="MVR71" s="173"/>
      <c r="MVS71" s="173"/>
      <c r="MVT71" s="173"/>
      <c r="MVU71" s="173"/>
      <c r="MVV71" s="173"/>
      <c r="MVW71" s="173"/>
      <c r="MVX71" s="173"/>
      <c r="MVY71" s="173"/>
      <c r="MVZ71" s="173"/>
      <c r="MWA71" s="173"/>
      <c r="MWB71" s="173"/>
      <c r="MWC71" s="173"/>
      <c r="MWD71" s="173"/>
      <c r="MWE71" s="173"/>
      <c r="MWF71" s="173"/>
      <c r="MWG71" s="173"/>
      <c r="MWH71" s="173"/>
      <c r="MWI71" s="173"/>
      <c r="MWJ71" s="173"/>
      <c r="MWK71" s="173"/>
      <c r="MWL71" s="173"/>
      <c r="MWM71" s="173"/>
      <c r="MWN71" s="173"/>
      <c r="MWO71" s="173"/>
      <c r="MWP71" s="173"/>
      <c r="MWQ71" s="173"/>
      <c r="MWR71" s="173"/>
      <c r="MWS71" s="173"/>
      <c r="MWT71" s="173"/>
      <c r="MWU71" s="173"/>
      <c r="MWV71" s="173"/>
      <c r="MWW71" s="173"/>
      <c r="MWX71" s="173"/>
      <c r="MWY71" s="173"/>
      <c r="MWZ71" s="173"/>
      <c r="MXA71" s="173"/>
      <c r="MXB71" s="173"/>
      <c r="MXC71" s="173"/>
      <c r="MXD71" s="173"/>
      <c r="MXE71" s="173"/>
      <c r="MXF71" s="173"/>
      <c r="MXG71" s="173"/>
      <c r="MXH71" s="173"/>
      <c r="MXI71" s="173"/>
      <c r="MXJ71" s="173"/>
      <c r="MXK71" s="173"/>
      <c r="MXL71" s="173"/>
      <c r="MXM71" s="173"/>
      <c r="MXN71" s="173"/>
      <c r="MXO71" s="173"/>
      <c r="MXP71" s="173"/>
      <c r="MXQ71" s="173"/>
      <c r="MXR71" s="173"/>
      <c r="MXS71" s="173"/>
      <c r="MXT71" s="173"/>
      <c r="MXU71" s="173"/>
      <c r="MXV71" s="173"/>
      <c r="MXW71" s="173"/>
      <c r="MXX71" s="173"/>
      <c r="MXY71" s="173"/>
      <c r="MXZ71" s="173"/>
      <c r="MYA71" s="173"/>
      <c r="MYB71" s="173"/>
      <c r="MYC71" s="173"/>
      <c r="MYD71" s="173"/>
      <c r="MYE71" s="173"/>
      <c r="MYF71" s="173"/>
      <c r="MYG71" s="173"/>
      <c r="MYH71" s="173"/>
      <c r="MYI71" s="173"/>
      <c r="MYJ71" s="173"/>
      <c r="MYK71" s="173"/>
      <c r="MYL71" s="173"/>
      <c r="MYM71" s="173"/>
      <c r="MYN71" s="173"/>
      <c r="MYO71" s="173"/>
      <c r="MYP71" s="173"/>
      <c r="MYQ71" s="173"/>
      <c r="MYR71" s="173"/>
      <c r="MYS71" s="173"/>
      <c r="MYT71" s="173"/>
      <c r="MYU71" s="173"/>
      <c r="MYV71" s="173"/>
      <c r="MYW71" s="173"/>
      <c r="MYX71" s="173"/>
      <c r="MYY71" s="173"/>
      <c r="MYZ71" s="173"/>
      <c r="MZA71" s="173"/>
      <c r="MZB71" s="173"/>
      <c r="MZC71" s="173"/>
      <c r="MZD71" s="173"/>
      <c r="MZE71" s="173"/>
      <c r="MZF71" s="173"/>
      <c r="MZG71" s="173"/>
      <c r="MZH71" s="173"/>
      <c r="MZI71" s="173"/>
      <c r="MZJ71" s="173"/>
      <c r="MZK71" s="173"/>
      <c r="MZL71" s="173"/>
      <c r="MZM71" s="173"/>
      <c r="MZN71" s="173"/>
      <c r="MZO71" s="173"/>
      <c r="MZP71" s="173"/>
      <c r="MZQ71" s="173"/>
      <c r="MZR71" s="173"/>
      <c r="MZS71" s="173"/>
      <c r="MZT71" s="173"/>
      <c r="MZU71" s="173"/>
      <c r="MZV71" s="173"/>
      <c r="MZW71" s="173"/>
      <c r="MZX71" s="173"/>
      <c r="MZY71" s="173"/>
      <c r="MZZ71" s="173"/>
      <c r="NAA71" s="173"/>
      <c r="NAB71" s="173"/>
      <c r="NAC71" s="173"/>
      <c r="NAD71" s="173"/>
      <c r="NAE71" s="173"/>
      <c r="NAF71" s="173"/>
      <c r="NAG71" s="173"/>
      <c r="NAH71" s="173"/>
      <c r="NAI71" s="173"/>
      <c r="NAJ71" s="173"/>
      <c r="NAK71" s="173"/>
      <c r="NAL71" s="173"/>
      <c r="NAM71" s="173"/>
      <c r="NAN71" s="173"/>
      <c r="NAO71" s="173"/>
      <c r="NAP71" s="173"/>
      <c r="NAQ71" s="173"/>
      <c r="NAR71" s="173"/>
      <c r="NAS71" s="173"/>
      <c r="NAT71" s="173"/>
      <c r="NAU71" s="173"/>
      <c r="NAV71" s="173"/>
      <c r="NAW71" s="173"/>
      <c r="NAX71" s="173"/>
      <c r="NAY71" s="173"/>
      <c r="NAZ71" s="173"/>
      <c r="NBA71" s="173"/>
      <c r="NBB71" s="173"/>
      <c r="NBC71" s="173"/>
      <c r="NBD71" s="173"/>
      <c r="NBE71" s="173"/>
      <c r="NBF71" s="173"/>
      <c r="NBG71" s="173"/>
      <c r="NBH71" s="173"/>
      <c r="NBI71" s="173"/>
      <c r="NBJ71" s="173"/>
      <c r="NBK71" s="173"/>
      <c r="NBL71" s="173"/>
      <c r="NBM71" s="173"/>
      <c r="NBN71" s="173"/>
      <c r="NBO71" s="173"/>
      <c r="NBP71" s="173"/>
      <c r="NBQ71" s="173"/>
      <c r="NBR71" s="173"/>
      <c r="NBS71" s="173"/>
      <c r="NBT71" s="173"/>
      <c r="NBU71" s="173"/>
      <c r="NBV71" s="173"/>
      <c r="NBW71" s="173"/>
      <c r="NBX71" s="173"/>
      <c r="NBY71" s="173"/>
      <c r="NBZ71" s="173"/>
      <c r="NCA71" s="173"/>
      <c r="NCB71" s="173"/>
      <c r="NCC71" s="173"/>
      <c r="NCD71" s="173"/>
      <c r="NCE71" s="173"/>
      <c r="NCF71" s="173"/>
      <c r="NCG71" s="173"/>
      <c r="NCH71" s="173"/>
      <c r="NCI71" s="173"/>
      <c r="NCJ71" s="173"/>
      <c r="NCK71" s="173"/>
      <c r="NCL71" s="173"/>
      <c r="NCM71" s="173"/>
      <c r="NCN71" s="173"/>
      <c r="NCO71" s="173"/>
      <c r="NCP71" s="173"/>
      <c r="NCQ71" s="173"/>
      <c r="NCR71" s="173"/>
      <c r="NCS71" s="173"/>
      <c r="NCT71" s="173"/>
      <c r="NCU71" s="173"/>
      <c r="NCV71" s="173"/>
      <c r="NCW71" s="173"/>
      <c r="NCX71" s="173"/>
      <c r="NCY71" s="173"/>
      <c r="NCZ71" s="173"/>
      <c r="NDA71" s="173"/>
      <c r="NDB71" s="173"/>
      <c r="NDC71" s="173"/>
      <c r="NDD71" s="173"/>
      <c r="NDE71" s="173"/>
      <c r="NDF71" s="173"/>
      <c r="NDG71" s="173"/>
      <c r="NDH71" s="173"/>
      <c r="NDI71" s="173"/>
      <c r="NDJ71" s="173"/>
      <c r="NDK71" s="173"/>
      <c r="NDL71" s="173"/>
      <c r="NDM71" s="173"/>
      <c r="NDN71" s="173"/>
      <c r="NDO71" s="173"/>
      <c r="NDP71" s="173"/>
      <c r="NDQ71" s="173"/>
      <c r="NDR71" s="173"/>
      <c r="NDS71" s="173"/>
      <c r="NDT71" s="173"/>
      <c r="NDU71" s="173"/>
      <c r="NDV71" s="173"/>
      <c r="NDW71" s="173"/>
      <c r="NDX71" s="173"/>
      <c r="NDY71" s="173"/>
      <c r="NDZ71" s="173"/>
      <c r="NEA71" s="173"/>
      <c r="NEB71" s="173"/>
      <c r="NEC71" s="173"/>
      <c r="NED71" s="173"/>
      <c r="NEE71" s="173"/>
      <c r="NEF71" s="173"/>
      <c r="NEG71" s="173"/>
      <c r="NEH71" s="173"/>
      <c r="NEI71" s="173"/>
      <c r="NEJ71" s="173"/>
      <c r="NEK71" s="173"/>
      <c r="NEL71" s="173"/>
      <c r="NEM71" s="173"/>
      <c r="NEN71" s="173"/>
      <c r="NEO71" s="173"/>
      <c r="NEP71" s="173"/>
      <c r="NEQ71" s="173"/>
      <c r="NER71" s="173"/>
      <c r="NES71" s="173"/>
      <c r="NET71" s="173"/>
      <c r="NEU71" s="173"/>
      <c r="NEV71" s="173"/>
      <c r="NEW71" s="173"/>
      <c r="NEX71" s="173"/>
      <c r="NEY71" s="173"/>
      <c r="NEZ71" s="173"/>
      <c r="NFA71" s="173"/>
      <c r="NFB71" s="173"/>
      <c r="NFC71" s="173"/>
      <c r="NFD71" s="173"/>
      <c r="NFE71" s="173"/>
      <c r="NFF71" s="173"/>
      <c r="NFG71" s="173"/>
      <c r="NFH71" s="173"/>
      <c r="NFI71" s="173"/>
      <c r="NFJ71" s="173"/>
      <c r="NFK71" s="173"/>
      <c r="NFL71" s="173"/>
      <c r="NFM71" s="173"/>
      <c r="NFN71" s="173"/>
      <c r="NFO71" s="173"/>
      <c r="NFP71" s="173"/>
      <c r="NFQ71" s="173"/>
      <c r="NFR71" s="173"/>
      <c r="NFS71" s="173"/>
      <c r="NFT71" s="173"/>
      <c r="NFU71" s="173"/>
      <c r="NFV71" s="173"/>
      <c r="NFW71" s="173"/>
      <c r="NFX71" s="173"/>
      <c r="NFY71" s="173"/>
      <c r="NFZ71" s="173"/>
      <c r="NGA71" s="173"/>
      <c r="NGB71" s="173"/>
      <c r="NGC71" s="173"/>
      <c r="NGD71" s="173"/>
      <c r="NGE71" s="173"/>
      <c r="NGF71" s="173"/>
      <c r="NGG71" s="173"/>
      <c r="NGH71" s="173"/>
      <c r="NGI71" s="173"/>
      <c r="NGJ71" s="173"/>
      <c r="NGK71" s="173"/>
      <c r="NGL71" s="173"/>
      <c r="NGM71" s="173"/>
      <c r="NGN71" s="173"/>
      <c r="NGO71" s="173"/>
      <c r="NGP71" s="173"/>
      <c r="NGQ71" s="173"/>
      <c r="NGR71" s="173"/>
      <c r="NGS71" s="173"/>
      <c r="NGT71" s="173"/>
      <c r="NGU71" s="173"/>
      <c r="NGV71" s="173"/>
      <c r="NGW71" s="173"/>
      <c r="NGX71" s="173"/>
      <c r="NGY71" s="173"/>
      <c r="NGZ71" s="173"/>
      <c r="NHA71" s="173"/>
      <c r="NHB71" s="173"/>
      <c r="NHC71" s="173"/>
      <c r="NHD71" s="173"/>
      <c r="NHE71" s="173"/>
      <c r="NHF71" s="173"/>
      <c r="NHG71" s="173"/>
      <c r="NHH71" s="173"/>
      <c r="NHI71" s="173"/>
      <c r="NHJ71" s="173"/>
      <c r="NHK71" s="173"/>
      <c r="NHL71" s="173"/>
      <c r="NHM71" s="173"/>
      <c r="NHN71" s="173"/>
      <c r="NHO71" s="173"/>
      <c r="NHP71" s="173"/>
      <c r="NHQ71" s="173"/>
      <c r="NHR71" s="173"/>
      <c r="NHS71" s="173"/>
      <c r="NHT71" s="173"/>
      <c r="NHU71" s="173"/>
      <c r="NHV71" s="173"/>
      <c r="NHW71" s="173"/>
      <c r="NHX71" s="173"/>
      <c r="NHY71" s="173"/>
      <c r="NHZ71" s="173"/>
      <c r="NIA71" s="173"/>
      <c r="NIB71" s="173"/>
      <c r="NIC71" s="173"/>
      <c r="NID71" s="173"/>
      <c r="NIE71" s="173"/>
      <c r="NIF71" s="173"/>
      <c r="NIG71" s="173"/>
      <c r="NIH71" s="173"/>
      <c r="NII71" s="173"/>
      <c r="NIJ71" s="173"/>
      <c r="NIK71" s="173"/>
      <c r="NIL71" s="173"/>
      <c r="NIM71" s="173"/>
      <c r="NIN71" s="173"/>
      <c r="NIO71" s="173"/>
      <c r="NIP71" s="173"/>
      <c r="NIQ71" s="173"/>
      <c r="NIR71" s="173"/>
      <c r="NIS71" s="173"/>
      <c r="NIT71" s="173"/>
      <c r="NIU71" s="173"/>
      <c r="NIV71" s="173"/>
      <c r="NIW71" s="173"/>
      <c r="NIX71" s="173"/>
      <c r="NIY71" s="173"/>
      <c r="NIZ71" s="173"/>
      <c r="NJA71" s="173"/>
      <c r="NJB71" s="173"/>
      <c r="NJC71" s="173"/>
      <c r="NJD71" s="173"/>
      <c r="NJE71" s="173"/>
      <c r="NJF71" s="173"/>
      <c r="NJG71" s="173"/>
      <c r="NJH71" s="173"/>
      <c r="NJI71" s="173"/>
      <c r="NJJ71" s="173"/>
      <c r="NJK71" s="173"/>
      <c r="NJL71" s="173"/>
      <c r="NJM71" s="173"/>
      <c r="NJN71" s="173"/>
      <c r="NJO71" s="173"/>
      <c r="NJP71" s="173"/>
      <c r="NJQ71" s="173"/>
      <c r="NJR71" s="173"/>
      <c r="NJS71" s="173"/>
      <c r="NJT71" s="173"/>
      <c r="NJU71" s="173"/>
      <c r="NJV71" s="173"/>
      <c r="NJW71" s="173"/>
      <c r="NJX71" s="173"/>
      <c r="NJY71" s="173"/>
      <c r="NJZ71" s="173"/>
      <c r="NKA71" s="173"/>
      <c r="NKB71" s="173"/>
      <c r="NKC71" s="173"/>
      <c r="NKD71" s="173"/>
      <c r="NKE71" s="173"/>
      <c r="NKF71" s="173"/>
      <c r="NKG71" s="173"/>
      <c r="NKH71" s="173"/>
      <c r="NKI71" s="173"/>
      <c r="NKJ71" s="173"/>
      <c r="NKK71" s="173"/>
      <c r="NKL71" s="173"/>
      <c r="NKM71" s="173"/>
      <c r="NKN71" s="173"/>
      <c r="NKO71" s="173"/>
      <c r="NKP71" s="173"/>
      <c r="NKQ71" s="173"/>
      <c r="NKR71" s="173"/>
      <c r="NKS71" s="173"/>
      <c r="NKT71" s="173"/>
      <c r="NKU71" s="173"/>
      <c r="NKV71" s="173"/>
      <c r="NKW71" s="173"/>
      <c r="NKX71" s="173"/>
      <c r="NKY71" s="173"/>
      <c r="NKZ71" s="173"/>
      <c r="NLA71" s="173"/>
      <c r="NLB71" s="173"/>
      <c r="NLC71" s="173"/>
      <c r="NLD71" s="173"/>
      <c r="NLE71" s="173"/>
      <c r="NLF71" s="173"/>
      <c r="NLG71" s="173"/>
      <c r="NLH71" s="173"/>
      <c r="NLI71" s="173"/>
      <c r="NLJ71" s="173"/>
      <c r="NLK71" s="173"/>
      <c r="NLL71" s="173"/>
      <c r="NLM71" s="173"/>
      <c r="NLN71" s="173"/>
      <c r="NLO71" s="173"/>
      <c r="NLP71" s="173"/>
      <c r="NLQ71" s="173"/>
      <c r="NLR71" s="173"/>
      <c r="NLS71" s="173"/>
      <c r="NLT71" s="173"/>
      <c r="NLU71" s="173"/>
      <c r="NLV71" s="173"/>
      <c r="NLW71" s="173"/>
      <c r="NLX71" s="173"/>
      <c r="NLY71" s="173"/>
      <c r="NLZ71" s="173"/>
      <c r="NMA71" s="173"/>
      <c r="NMB71" s="173"/>
      <c r="NMC71" s="173"/>
      <c r="NMD71" s="173"/>
      <c r="NME71" s="173"/>
      <c r="NMF71" s="173"/>
      <c r="NMG71" s="173"/>
      <c r="NMH71" s="173"/>
      <c r="NMI71" s="173"/>
      <c r="NMJ71" s="173"/>
      <c r="NMK71" s="173"/>
      <c r="NML71" s="173"/>
      <c r="NMM71" s="173"/>
      <c r="NMN71" s="173"/>
      <c r="NMO71" s="173"/>
      <c r="NMP71" s="173"/>
      <c r="NMQ71" s="173"/>
      <c r="NMR71" s="173"/>
      <c r="NMS71" s="173"/>
      <c r="NMT71" s="173"/>
      <c r="NMU71" s="173"/>
      <c r="NMV71" s="173"/>
      <c r="NMW71" s="173"/>
      <c r="NMX71" s="173"/>
      <c r="NMY71" s="173"/>
      <c r="NMZ71" s="173"/>
      <c r="NNA71" s="173"/>
      <c r="NNB71" s="173"/>
      <c r="NNC71" s="173"/>
      <c r="NND71" s="173"/>
      <c r="NNE71" s="173"/>
      <c r="NNF71" s="173"/>
      <c r="NNG71" s="173"/>
      <c r="NNH71" s="173"/>
      <c r="NNI71" s="173"/>
      <c r="NNJ71" s="173"/>
      <c r="NNK71" s="173"/>
      <c r="NNL71" s="173"/>
      <c r="NNM71" s="173"/>
      <c r="NNN71" s="173"/>
      <c r="NNO71" s="173"/>
      <c r="NNP71" s="173"/>
      <c r="NNQ71" s="173"/>
      <c r="NNR71" s="173"/>
      <c r="NNS71" s="173"/>
      <c r="NNT71" s="173"/>
      <c r="NNU71" s="173"/>
      <c r="NNV71" s="173"/>
      <c r="NNW71" s="173"/>
      <c r="NNX71" s="173"/>
      <c r="NNY71" s="173"/>
      <c r="NNZ71" s="173"/>
      <c r="NOA71" s="173"/>
      <c r="NOB71" s="173"/>
      <c r="NOC71" s="173"/>
      <c r="NOD71" s="173"/>
      <c r="NOE71" s="173"/>
      <c r="NOF71" s="173"/>
      <c r="NOG71" s="173"/>
      <c r="NOH71" s="173"/>
      <c r="NOI71" s="173"/>
      <c r="NOJ71" s="173"/>
      <c r="NOK71" s="173"/>
      <c r="NOL71" s="173"/>
      <c r="NOM71" s="173"/>
      <c r="NON71" s="173"/>
      <c r="NOO71" s="173"/>
      <c r="NOP71" s="173"/>
      <c r="NOQ71" s="173"/>
      <c r="NOR71" s="173"/>
      <c r="NOS71" s="173"/>
      <c r="NOT71" s="173"/>
      <c r="NOU71" s="173"/>
      <c r="NOV71" s="173"/>
      <c r="NOW71" s="173"/>
      <c r="NOX71" s="173"/>
      <c r="NOY71" s="173"/>
      <c r="NOZ71" s="173"/>
      <c r="NPA71" s="173"/>
      <c r="NPB71" s="173"/>
      <c r="NPC71" s="173"/>
      <c r="NPD71" s="173"/>
      <c r="NPE71" s="173"/>
      <c r="NPF71" s="173"/>
      <c r="NPG71" s="173"/>
      <c r="NPH71" s="173"/>
      <c r="NPI71" s="173"/>
      <c r="NPJ71" s="173"/>
      <c r="NPK71" s="173"/>
      <c r="NPL71" s="173"/>
      <c r="NPM71" s="173"/>
      <c r="NPN71" s="173"/>
      <c r="NPO71" s="173"/>
      <c r="NPP71" s="173"/>
      <c r="NPQ71" s="173"/>
      <c r="NPR71" s="173"/>
      <c r="NPS71" s="173"/>
      <c r="NPT71" s="173"/>
      <c r="NPU71" s="173"/>
      <c r="NPV71" s="173"/>
      <c r="NPW71" s="173"/>
      <c r="NPX71" s="173"/>
      <c r="NPY71" s="173"/>
      <c r="NPZ71" s="173"/>
      <c r="NQA71" s="173"/>
      <c r="NQB71" s="173"/>
      <c r="NQC71" s="173"/>
      <c r="NQD71" s="173"/>
      <c r="NQE71" s="173"/>
      <c r="NQF71" s="173"/>
      <c r="NQG71" s="173"/>
      <c r="NQH71" s="173"/>
      <c r="NQI71" s="173"/>
      <c r="NQJ71" s="173"/>
      <c r="NQK71" s="173"/>
      <c r="NQL71" s="173"/>
      <c r="NQM71" s="173"/>
      <c r="NQN71" s="173"/>
      <c r="NQO71" s="173"/>
      <c r="NQP71" s="173"/>
      <c r="NQQ71" s="173"/>
      <c r="NQR71" s="173"/>
      <c r="NQS71" s="173"/>
      <c r="NQT71" s="173"/>
      <c r="NQU71" s="173"/>
      <c r="NQV71" s="173"/>
      <c r="NQW71" s="173"/>
      <c r="NQX71" s="173"/>
      <c r="NQY71" s="173"/>
      <c r="NQZ71" s="173"/>
      <c r="NRA71" s="173"/>
      <c r="NRB71" s="173"/>
      <c r="NRC71" s="173"/>
      <c r="NRD71" s="173"/>
      <c r="NRE71" s="173"/>
      <c r="NRF71" s="173"/>
      <c r="NRG71" s="173"/>
      <c r="NRH71" s="173"/>
      <c r="NRI71" s="173"/>
      <c r="NRJ71" s="173"/>
      <c r="NRK71" s="173"/>
      <c r="NRL71" s="173"/>
      <c r="NRM71" s="173"/>
      <c r="NRN71" s="173"/>
      <c r="NRO71" s="173"/>
      <c r="NRP71" s="173"/>
      <c r="NRQ71" s="173"/>
      <c r="NRR71" s="173"/>
      <c r="NRS71" s="173"/>
      <c r="NRT71" s="173"/>
      <c r="NRU71" s="173"/>
      <c r="NRV71" s="173"/>
      <c r="NRW71" s="173"/>
      <c r="NRX71" s="173"/>
      <c r="NRY71" s="173"/>
      <c r="NRZ71" s="173"/>
      <c r="NSA71" s="173"/>
      <c r="NSB71" s="173"/>
      <c r="NSC71" s="173"/>
      <c r="NSD71" s="173"/>
      <c r="NSE71" s="173"/>
      <c r="NSF71" s="173"/>
      <c r="NSG71" s="173"/>
      <c r="NSH71" s="173"/>
      <c r="NSI71" s="173"/>
      <c r="NSJ71" s="173"/>
      <c r="NSK71" s="173"/>
      <c r="NSL71" s="173"/>
      <c r="NSM71" s="173"/>
      <c r="NSN71" s="173"/>
      <c r="NSO71" s="173"/>
      <c r="NSP71" s="173"/>
      <c r="NSQ71" s="173"/>
      <c r="NSR71" s="173"/>
      <c r="NSS71" s="173"/>
      <c r="NST71" s="173"/>
      <c r="NSU71" s="173"/>
      <c r="NSV71" s="173"/>
      <c r="NSW71" s="173"/>
      <c r="NSX71" s="173"/>
      <c r="NSY71" s="173"/>
      <c r="NSZ71" s="173"/>
      <c r="NTA71" s="173"/>
      <c r="NTB71" s="173"/>
      <c r="NTC71" s="173"/>
      <c r="NTD71" s="173"/>
      <c r="NTE71" s="173"/>
      <c r="NTF71" s="173"/>
      <c r="NTG71" s="173"/>
      <c r="NTH71" s="173"/>
      <c r="NTI71" s="173"/>
      <c r="NTJ71" s="173"/>
      <c r="NTK71" s="173"/>
      <c r="NTL71" s="173"/>
      <c r="NTM71" s="173"/>
      <c r="NTN71" s="173"/>
      <c r="NTO71" s="173"/>
      <c r="NTP71" s="173"/>
      <c r="NTQ71" s="173"/>
      <c r="NTR71" s="173"/>
      <c r="NTS71" s="173"/>
      <c r="NTT71" s="173"/>
      <c r="NTU71" s="173"/>
      <c r="NTV71" s="173"/>
      <c r="NTW71" s="173"/>
      <c r="NTX71" s="173"/>
      <c r="NTY71" s="173"/>
      <c r="NTZ71" s="173"/>
      <c r="NUA71" s="173"/>
      <c r="NUB71" s="173"/>
      <c r="NUC71" s="173"/>
      <c r="NUD71" s="173"/>
      <c r="NUE71" s="173"/>
      <c r="NUF71" s="173"/>
      <c r="NUG71" s="173"/>
      <c r="NUH71" s="173"/>
      <c r="NUI71" s="173"/>
      <c r="NUJ71" s="173"/>
      <c r="NUK71" s="173"/>
      <c r="NUL71" s="173"/>
      <c r="NUM71" s="173"/>
      <c r="NUN71" s="173"/>
      <c r="NUO71" s="173"/>
      <c r="NUP71" s="173"/>
      <c r="NUQ71" s="173"/>
      <c r="NUR71" s="173"/>
      <c r="NUS71" s="173"/>
      <c r="NUT71" s="173"/>
      <c r="NUU71" s="173"/>
      <c r="NUV71" s="173"/>
      <c r="NUW71" s="173"/>
      <c r="NUX71" s="173"/>
      <c r="NUY71" s="173"/>
      <c r="NUZ71" s="173"/>
      <c r="NVA71" s="173"/>
      <c r="NVB71" s="173"/>
      <c r="NVC71" s="173"/>
      <c r="NVD71" s="173"/>
      <c r="NVE71" s="173"/>
      <c r="NVF71" s="173"/>
      <c r="NVG71" s="173"/>
      <c r="NVH71" s="173"/>
      <c r="NVI71" s="173"/>
      <c r="NVJ71" s="173"/>
      <c r="NVK71" s="173"/>
      <c r="NVL71" s="173"/>
      <c r="NVM71" s="173"/>
      <c r="NVN71" s="173"/>
      <c r="NVO71" s="173"/>
      <c r="NVP71" s="173"/>
      <c r="NVQ71" s="173"/>
      <c r="NVR71" s="173"/>
      <c r="NVS71" s="173"/>
      <c r="NVT71" s="173"/>
      <c r="NVU71" s="173"/>
      <c r="NVV71" s="173"/>
      <c r="NVW71" s="173"/>
      <c r="NVX71" s="173"/>
      <c r="NVY71" s="173"/>
      <c r="NVZ71" s="173"/>
      <c r="NWA71" s="173"/>
      <c r="NWB71" s="173"/>
      <c r="NWC71" s="173"/>
      <c r="NWD71" s="173"/>
      <c r="NWE71" s="173"/>
      <c r="NWF71" s="173"/>
      <c r="NWG71" s="173"/>
      <c r="NWH71" s="173"/>
      <c r="NWI71" s="173"/>
      <c r="NWJ71" s="173"/>
      <c r="NWK71" s="173"/>
      <c r="NWL71" s="173"/>
      <c r="NWM71" s="173"/>
      <c r="NWN71" s="173"/>
      <c r="NWO71" s="173"/>
      <c r="NWP71" s="173"/>
      <c r="NWQ71" s="173"/>
      <c r="NWR71" s="173"/>
      <c r="NWS71" s="173"/>
      <c r="NWT71" s="173"/>
      <c r="NWU71" s="173"/>
      <c r="NWV71" s="173"/>
      <c r="NWW71" s="173"/>
      <c r="NWX71" s="173"/>
      <c r="NWY71" s="173"/>
      <c r="NWZ71" s="173"/>
      <c r="NXA71" s="173"/>
      <c r="NXB71" s="173"/>
      <c r="NXC71" s="173"/>
      <c r="NXD71" s="173"/>
      <c r="NXE71" s="173"/>
      <c r="NXF71" s="173"/>
      <c r="NXG71" s="173"/>
      <c r="NXH71" s="173"/>
      <c r="NXI71" s="173"/>
      <c r="NXJ71" s="173"/>
      <c r="NXK71" s="173"/>
      <c r="NXL71" s="173"/>
      <c r="NXM71" s="173"/>
      <c r="NXN71" s="173"/>
      <c r="NXO71" s="173"/>
      <c r="NXP71" s="173"/>
      <c r="NXQ71" s="173"/>
      <c r="NXR71" s="173"/>
      <c r="NXS71" s="173"/>
      <c r="NXT71" s="173"/>
      <c r="NXU71" s="173"/>
      <c r="NXV71" s="173"/>
      <c r="NXW71" s="173"/>
      <c r="NXX71" s="173"/>
      <c r="NXY71" s="173"/>
      <c r="NXZ71" s="173"/>
      <c r="NYA71" s="173"/>
      <c r="NYB71" s="173"/>
      <c r="NYC71" s="173"/>
      <c r="NYD71" s="173"/>
      <c r="NYE71" s="173"/>
      <c r="NYF71" s="173"/>
      <c r="NYG71" s="173"/>
      <c r="NYH71" s="173"/>
      <c r="NYI71" s="173"/>
      <c r="NYJ71" s="173"/>
      <c r="NYK71" s="173"/>
      <c r="NYL71" s="173"/>
      <c r="NYM71" s="173"/>
      <c r="NYN71" s="173"/>
      <c r="NYO71" s="173"/>
      <c r="NYP71" s="173"/>
      <c r="NYQ71" s="173"/>
      <c r="NYR71" s="173"/>
      <c r="NYS71" s="173"/>
      <c r="NYT71" s="173"/>
      <c r="NYU71" s="173"/>
      <c r="NYV71" s="173"/>
      <c r="NYW71" s="173"/>
      <c r="NYX71" s="173"/>
      <c r="NYY71" s="173"/>
      <c r="NYZ71" s="173"/>
      <c r="NZA71" s="173"/>
      <c r="NZB71" s="173"/>
      <c r="NZC71" s="173"/>
      <c r="NZD71" s="173"/>
      <c r="NZE71" s="173"/>
      <c r="NZF71" s="173"/>
      <c r="NZG71" s="173"/>
      <c r="NZH71" s="173"/>
      <c r="NZI71" s="173"/>
      <c r="NZJ71" s="173"/>
      <c r="NZK71" s="173"/>
      <c r="NZL71" s="173"/>
      <c r="NZM71" s="173"/>
      <c r="NZN71" s="173"/>
      <c r="NZO71" s="173"/>
      <c r="NZP71" s="173"/>
      <c r="NZQ71" s="173"/>
      <c r="NZR71" s="173"/>
      <c r="NZS71" s="173"/>
      <c r="NZT71" s="173"/>
      <c r="NZU71" s="173"/>
      <c r="NZV71" s="173"/>
      <c r="NZW71" s="173"/>
      <c r="NZX71" s="173"/>
      <c r="NZY71" s="173"/>
      <c r="NZZ71" s="173"/>
      <c r="OAA71" s="173"/>
      <c r="OAB71" s="173"/>
      <c r="OAC71" s="173"/>
      <c r="OAD71" s="173"/>
      <c r="OAE71" s="173"/>
      <c r="OAF71" s="173"/>
      <c r="OAG71" s="173"/>
      <c r="OAH71" s="173"/>
      <c r="OAI71" s="173"/>
      <c r="OAJ71" s="173"/>
      <c r="OAK71" s="173"/>
      <c r="OAL71" s="173"/>
      <c r="OAM71" s="173"/>
      <c r="OAN71" s="173"/>
      <c r="OAO71" s="173"/>
      <c r="OAP71" s="173"/>
      <c r="OAQ71" s="173"/>
      <c r="OAR71" s="173"/>
      <c r="OAS71" s="173"/>
      <c r="OAT71" s="173"/>
      <c r="OAU71" s="173"/>
      <c r="OAV71" s="173"/>
      <c r="OAW71" s="173"/>
      <c r="OAX71" s="173"/>
      <c r="OAY71" s="173"/>
      <c r="OAZ71" s="173"/>
      <c r="OBA71" s="173"/>
      <c r="OBB71" s="173"/>
      <c r="OBC71" s="173"/>
      <c r="OBD71" s="173"/>
      <c r="OBE71" s="173"/>
      <c r="OBF71" s="173"/>
      <c r="OBG71" s="173"/>
      <c r="OBH71" s="173"/>
      <c r="OBI71" s="173"/>
      <c r="OBJ71" s="173"/>
      <c r="OBK71" s="173"/>
      <c r="OBL71" s="173"/>
      <c r="OBM71" s="173"/>
      <c r="OBN71" s="173"/>
      <c r="OBO71" s="173"/>
      <c r="OBP71" s="173"/>
      <c r="OBQ71" s="173"/>
      <c r="OBR71" s="173"/>
      <c r="OBS71" s="173"/>
      <c r="OBT71" s="173"/>
      <c r="OBU71" s="173"/>
      <c r="OBV71" s="173"/>
      <c r="OBW71" s="173"/>
      <c r="OBX71" s="173"/>
      <c r="OBY71" s="173"/>
      <c r="OBZ71" s="173"/>
      <c r="OCA71" s="173"/>
      <c r="OCB71" s="173"/>
      <c r="OCC71" s="173"/>
      <c r="OCD71" s="173"/>
      <c r="OCE71" s="173"/>
      <c r="OCF71" s="173"/>
      <c r="OCG71" s="173"/>
      <c r="OCH71" s="173"/>
      <c r="OCI71" s="173"/>
      <c r="OCJ71" s="173"/>
      <c r="OCK71" s="173"/>
      <c r="OCL71" s="173"/>
      <c r="OCM71" s="173"/>
      <c r="OCN71" s="173"/>
      <c r="OCO71" s="173"/>
      <c r="OCP71" s="173"/>
      <c r="OCQ71" s="173"/>
      <c r="OCR71" s="173"/>
      <c r="OCS71" s="173"/>
      <c r="OCT71" s="173"/>
      <c r="OCU71" s="173"/>
      <c r="OCV71" s="173"/>
      <c r="OCW71" s="173"/>
      <c r="OCX71" s="173"/>
      <c r="OCY71" s="173"/>
      <c r="OCZ71" s="173"/>
      <c r="ODA71" s="173"/>
      <c r="ODB71" s="173"/>
      <c r="ODC71" s="173"/>
      <c r="ODD71" s="173"/>
      <c r="ODE71" s="173"/>
      <c r="ODF71" s="173"/>
      <c r="ODG71" s="173"/>
      <c r="ODH71" s="173"/>
      <c r="ODI71" s="173"/>
      <c r="ODJ71" s="173"/>
      <c r="ODK71" s="173"/>
      <c r="ODL71" s="173"/>
      <c r="ODM71" s="173"/>
      <c r="ODN71" s="173"/>
      <c r="ODO71" s="173"/>
      <c r="ODP71" s="173"/>
      <c r="ODQ71" s="173"/>
      <c r="ODR71" s="173"/>
      <c r="ODS71" s="173"/>
      <c r="ODT71" s="173"/>
      <c r="ODU71" s="173"/>
      <c r="ODV71" s="173"/>
      <c r="ODW71" s="173"/>
      <c r="ODX71" s="173"/>
      <c r="ODY71" s="173"/>
      <c r="ODZ71" s="173"/>
      <c r="OEA71" s="173"/>
      <c r="OEB71" s="173"/>
      <c r="OEC71" s="173"/>
      <c r="OED71" s="173"/>
      <c r="OEE71" s="173"/>
      <c r="OEF71" s="173"/>
      <c r="OEG71" s="173"/>
      <c r="OEH71" s="173"/>
      <c r="OEI71" s="173"/>
      <c r="OEJ71" s="173"/>
      <c r="OEK71" s="173"/>
      <c r="OEL71" s="173"/>
      <c r="OEM71" s="173"/>
      <c r="OEN71" s="173"/>
      <c r="OEO71" s="173"/>
      <c r="OEP71" s="173"/>
      <c r="OEQ71" s="173"/>
      <c r="OER71" s="173"/>
      <c r="OES71" s="173"/>
      <c r="OET71" s="173"/>
      <c r="OEU71" s="173"/>
      <c r="OEV71" s="173"/>
      <c r="OEW71" s="173"/>
      <c r="OEX71" s="173"/>
      <c r="OEY71" s="173"/>
      <c r="OEZ71" s="173"/>
      <c r="OFA71" s="173"/>
      <c r="OFB71" s="173"/>
      <c r="OFC71" s="173"/>
      <c r="OFD71" s="173"/>
      <c r="OFE71" s="173"/>
      <c r="OFF71" s="173"/>
      <c r="OFG71" s="173"/>
      <c r="OFH71" s="173"/>
      <c r="OFI71" s="173"/>
      <c r="OFJ71" s="173"/>
      <c r="OFK71" s="173"/>
      <c r="OFL71" s="173"/>
      <c r="OFM71" s="173"/>
      <c r="OFN71" s="173"/>
      <c r="OFO71" s="173"/>
      <c r="OFP71" s="173"/>
      <c r="OFQ71" s="173"/>
      <c r="OFR71" s="173"/>
      <c r="OFS71" s="173"/>
      <c r="OFT71" s="173"/>
      <c r="OFU71" s="173"/>
      <c r="OFV71" s="173"/>
      <c r="OFW71" s="173"/>
      <c r="OFX71" s="173"/>
      <c r="OFY71" s="173"/>
      <c r="OFZ71" s="173"/>
      <c r="OGA71" s="173"/>
      <c r="OGB71" s="173"/>
      <c r="OGC71" s="173"/>
      <c r="OGD71" s="173"/>
      <c r="OGE71" s="173"/>
      <c r="OGF71" s="173"/>
      <c r="OGG71" s="173"/>
      <c r="OGH71" s="173"/>
      <c r="OGI71" s="173"/>
      <c r="OGJ71" s="173"/>
      <c r="OGK71" s="173"/>
      <c r="OGL71" s="173"/>
      <c r="OGM71" s="173"/>
      <c r="OGN71" s="173"/>
      <c r="OGO71" s="173"/>
      <c r="OGP71" s="173"/>
      <c r="OGQ71" s="173"/>
      <c r="OGR71" s="173"/>
      <c r="OGS71" s="173"/>
      <c r="OGT71" s="173"/>
      <c r="OGU71" s="173"/>
      <c r="OGV71" s="173"/>
      <c r="OGW71" s="173"/>
      <c r="OGX71" s="173"/>
      <c r="OGY71" s="173"/>
      <c r="OGZ71" s="173"/>
      <c r="OHA71" s="173"/>
      <c r="OHB71" s="173"/>
      <c r="OHC71" s="173"/>
      <c r="OHD71" s="173"/>
      <c r="OHE71" s="173"/>
      <c r="OHF71" s="173"/>
      <c r="OHG71" s="173"/>
      <c r="OHH71" s="173"/>
      <c r="OHI71" s="173"/>
      <c r="OHJ71" s="173"/>
      <c r="OHK71" s="173"/>
      <c r="OHL71" s="173"/>
      <c r="OHM71" s="173"/>
      <c r="OHN71" s="173"/>
      <c r="OHO71" s="173"/>
      <c r="OHP71" s="173"/>
      <c r="OHQ71" s="173"/>
      <c r="OHR71" s="173"/>
      <c r="OHS71" s="173"/>
      <c r="OHT71" s="173"/>
      <c r="OHU71" s="173"/>
      <c r="OHV71" s="173"/>
      <c r="OHW71" s="173"/>
      <c r="OHX71" s="173"/>
      <c r="OHY71" s="173"/>
      <c r="OHZ71" s="173"/>
      <c r="OIA71" s="173"/>
      <c r="OIB71" s="173"/>
      <c r="OIC71" s="173"/>
      <c r="OID71" s="173"/>
      <c r="OIE71" s="173"/>
      <c r="OIF71" s="173"/>
      <c r="OIG71" s="173"/>
      <c r="OIH71" s="173"/>
      <c r="OII71" s="173"/>
      <c r="OIJ71" s="173"/>
      <c r="OIK71" s="173"/>
      <c r="OIL71" s="173"/>
      <c r="OIM71" s="173"/>
      <c r="OIN71" s="173"/>
      <c r="OIO71" s="173"/>
      <c r="OIP71" s="173"/>
      <c r="OIQ71" s="173"/>
      <c r="OIR71" s="173"/>
      <c r="OIS71" s="173"/>
      <c r="OIT71" s="173"/>
      <c r="OIU71" s="173"/>
      <c r="OIV71" s="173"/>
      <c r="OIW71" s="173"/>
      <c r="OIX71" s="173"/>
      <c r="OIY71" s="173"/>
      <c r="OIZ71" s="173"/>
      <c r="OJA71" s="173"/>
      <c r="OJB71" s="173"/>
      <c r="OJC71" s="173"/>
      <c r="OJD71" s="173"/>
      <c r="OJE71" s="173"/>
      <c r="OJF71" s="173"/>
      <c r="OJG71" s="173"/>
      <c r="OJH71" s="173"/>
      <c r="OJI71" s="173"/>
      <c r="OJJ71" s="173"/>
      <c r="OJK71" s="173"/>
      <c r="OJL71" s="173"/>
      <c r="OJM71" s="173"/>
      <c r="OJN71" s="173"/>
      <c r="OJO71" s="173"/>
      <c r="OJP71" s="173"/>
      <c r="OJQ71" s="173"/>
      <c r="OJR71" s="173"/>
      <c r="OJS71" s="173"/>
      <c r="OJT71" s="173"/>
      <c r="OJU71" s="173"/>
      <c r="OJV71" s="173"/>
      <c r="OJW71" s="173"/>
      <c r="OJX71" s="173"/>
      <c r="OJY71" s="173"/>
      <c r="OJZ71" s="173"/>
      <c r="OKA71" s="173"/>
      <c r="OKB71" s="173"/>
      <c r="OKC71" s="173"/>
      <c r="OKD71" s="173"/>
      <c r="OKE71" s="173"/>
      <c r="OKF71" s="173"/>
      <c r="OKG71" s="173"/>
      <c r="OKH71" s="173"/>
      <c r="OKI71" s="173"/>
      <c r="OKJ71" s="173"/>
      <c r="OKK71" s="173"/>
      <c r="OKL71" s="173"/>
      <c r="OKM71" s="173"/>
      <c r="OKN71" s="173"/>
      <c r="OKO71" s="173"/>
      <c r="OKP71" s="173"/>
      <c r="OKQ71" s="173"/>
      <c r="OKR71" s="173"/>
      <c r="OKS71" s="173"/>
      <c r="OKT71" s="173"/>
      <c r="OKU71" s="173"/>
      <c r="OKV71" s="173"/>
      <c r="OKW71" s="173"/>
      <c r="OKX71" s="173"/>
      <c r="OKY71" s="173"/>
      <c r="OKZ71" s="173"/>
      <c r="OLA71" s="173"/>
      <c r="OLB71" s="173"/>
      <c r="OLC71" s="173"/>
      <c r="OLD71" s="173"/>
      <c r="OLE71" s="173"/>
      <c r="OLF71" s="173"/>
      <c r="OLG71" s="173"/>
      <c r="OLH71" s="173"/>
      <c r="OLI71" s="173"/>
      <c r="OLJ71" s="173"/>
      <c r="OLK71" s="173"/>
      <c r="OLL71" s="173"/>
      <c r="OLM71" s="173"/>
      <c r="OLN71" s="173"/>
      <c r="OLO71" s="173"/>
      <c r="OLP71" s="173"/>
      <c r="OLQ71" s="173"/>
      <c r="OLR71" s="173"/>
      <c r="OLS71" s="173"/>
      <c r="OLT71" s="173"/>
      <c r="OLU71" s="173"/>
      <c r="OLV71" s="173"/>
      <c r="OLW71" s="173"/>
      <c r="OLX71" s="173"/>
      <c r="OLY71" s="173"/>
      <c r="OLZ71" s="173"/>
      <c r="OMA71" s="173"/>
      <c r="OMB71" s="173"/>
      <c r="OMC71" s="173"/>
      <c r="OMD71" s="173"/>
      <c r="OME71" s="173"/>
      <c r="OMF71" s="173"/>
      <c r="OMG71" s="173"/>
      <c r="OMH71" s="173"/>
      <c r="OMI71" s="173"/>
      <c r="OMJ71" s="173"/>
      <c r="OMK71" s="173"/>
      <c r="OML71" s="173"/>
      <c r="OMM71" s="173"/>
      <c r="OMN71" s="173"/>
      <c r="OMO71" s="173"/>
      <c r="OMP71" s="173"/>
      <c r="OMQ71" s="173"/>
      <c r="OMR71" s="173"/>
      <c r="OMS71" s="173"/>
      <c r="OMT71" s="173"/>
      <c r="OMU71" s="173"/>
      <c r="OMV71" s="173"/>
      <c r="OMW71" s="173"/>
      <c r="OMX71" s="173"/>
      <c r="OMY71" s="173"/>
      <c r="OMZ71" s="173"/>
      <c r="ONA71" s="173"/>
      <c r="ONB71" s="173"/>
      <c r="ONC71" s="173"/>
      <c r="OND71" s="173"/>
      <c r="ONE71" s="173"/>
      <c r="ONF71" s="173"/>
      <c r="ONG71" s="173"/>
      <c r="ONH71" s="173"/>
      <c r="ONI71" s="173"/>
      <c r="ONJ71" s="173"/>
      <c r="ONK71" s="173"/>
      <c r="ONL71" s="173"/>
      <c r="ONM71" s="173"/>
      <c r="ONN71" s="173"/>
      <c r="ONO71" s="173"/>
      <c r="ONP71" s="173"/>
      <c r="ONQ71" s="173"/>
      <c r="ONR71" s="173"/>
      <c r="ONS71" s="173"/>
      <c r="ONT71" s="173"/>
      <c r="ONU71" s="173"/>
      <c r="ONV71" s="173"/>
      <c r="ONW71" s="173"/>
      <c r="ONX71" s="173"/>
      <c r="ONY71" s="173"/>
      <c r="ONZ71" s="173"/>
      <c r="OOA71" s="173"/>
      <c r="OOB71" s="173"/>
      <c r="OOC71" s="173"/>
      <c r="OOD71" s="173"/>
      <c r="OOE71" s="173"/>
      <c r="OOF71" s="173"/>
      <c r="OOG71" s="173"/>
      <c r="OOH71" s="173"/>
      <c r="OOI71" s="173"/>
      <c r="OOJ71" s="173"/>
      <c r="OOK71" s="173"/>
      <c r="OOL71" s="173"/>
      <c r="OOM71" s="173"/>
      <c r="OON71" s="173"/>
      <c r="OOO71" s="173"/>
      <c r="OOP71" s="173"/>
      <c r="OOQ71" s="173"/>
      <c r="OOR71" s="173"/>
      <c r="OOS71" s="173"/>
      <c r="OOT71" s="173"/>
      <c r="OOU71" s="173"/>
      <c r="OOV71" s="173"/>
      <c r="OOW71" s="173"/>
      <c r="OOX71" s="173"/>
      <c r="OOY71" s="173"/>
      <c r="OOZ71" s="173"/>
      <c r="OPA71" s="173"/>
      <c r="OPB71" s="173"/>
      <c r="OPC71" s="173"/>
      <c r="OPD71" s="173"/>
      <c r="OPE71" s="173"/>
      <c r="OPF71" s="173"/>
      <c r="OPG71" s="173"/>
      <c r="OPH71" s="173"/>
      <c r="OPI71" s="173"/>
      <c r="OPJ71" s="173"/>
      <c r="OPK71" s="173"/>
      <c r="OPL71" s="173"/>
      <c r="OPM71" s="173"/>
      <c r="OPN71" s="173"/>
      <c r="OPO71" s="173"/>
      <c r="OPP71" s="173"/>
      <c r="OPQ71" s="173"/>
      <c r="OPR71" s="173"/>
      <c r="OPS71" s="173"/>
      <c r="OPT71" s="173"/>
      <c r="OPU71" s="173"/>
      <c r="OPV71" s="173"/>
      <c r="OPW71" s="173"/>
      <c r="OPX71" s="173"/>
      <c r="OPY71" s="173"/>
      <c r="OPZ71" s="173"/>
      <c r="OQA71" s="173"/>
      <c r="OQB71" s="173"/>
      <c r="OQC71" s="173"/>
      <c r="OQD71" s="173"/>
      <c r="OQE71" s="173"/>
      <c r="OQF71" s="173"/>
      <c r="OQG71" s="173"/>
      <c r="OQH71" s="173"/>
      <c r="OQI71" s="173"/>
      <c r="OQJ71" s="173"/>
      <c r="OQK71" s="173"/>
      <c r="OQL71" s="173"/>
      <c r="OQM71" s="173"/>
      <c r="OQN71" s="173"/>
      <c r="OQO71" s="173"/>
      <c r="OQP71" s="173"/>
      <c r="OQQ71" s="173"/>
      <c r="OQR71" s="173"/>
      <c r="OQS71" s="173"/>
      <c r="OQT71" s="173"/>
      <c r="OQU71" s="173"/>
      <c r="OQV71" s="173"/>
      <c r="OQW71" s="173"/>
      <c r="OQX71" s="173"/>
      <c r="OQY71" s="173"/>
      <c r="OQZ71" s="173"/>
      <c r="ORA71" s="173"/>
      <c r="ORB71" s="173"/>
      <c r="ORC71" s="173"/>
      <c r="ORD71" s="173"/>
      <c r="ORE71" s="173"/>
      <c r="ORF71" s="173"/>
      <c r="ORG71" s="173"/>
      <c r="ORH71" s="173"/>
      <c r="ORI71" s="173"/>
      <c r="ORJ71" s="173"/>
      <c r="ORK71" s="173"/>
      <c r="ORL71" s="173"/>
      <c r="ORM71" s="173"/>
      <c r="ORN71" s="173"/>
      <c r="ORO71" s="173"/>
      <c r="ORP71" s="173"/>
      <c r="ORQ71" s="173"/>
      <c r="ORR71" s="173"/>
      <c r="ORS71" s="173"/>
      <c r="ORT71" s="173"/>
      <c r="ORU71" s="173"/>
      <c r="ORV71" s="173"/>
      <c r="ORW71" s="173"/>
      <c r="ORX71" s="173"/>
      <c r="ORY71" s="173"/>
      <c r="ORZ71" s="173"/>
      <c r="OSA71" s="173"/>
      <c r="OSB71" s="173"/>
      <c r="OSC71" s="173"/>
      <c r="OSD71" s="173"/>
      <c r="OSE71" s="173"/>
      <c r="OSF71" s="173"/>
      <c r="OSG71" s="173"/>
      <c r="OSH71" s="173"/>
      <c r="OSI71" s="173"/>
      <c r="OSJ71" s="173"/>
      <c r="OSK71" s="173"/>
      <c r="OSL71" s="173"/>
      <c r="OSM71" s="173"/>
      <c r="OSN71" s="173"/>
      <c r="OSO71" s="173"/>
      <c r="OSP71" s="173"/>
      <c r="OSQ71" s="173"/>
      <c r="OSR71" s="173"/>
      <c r="OSS71" s="173"/>
      <c r="OST71" s="173"/>
      <c r="OSU71" s="173"/>
      <c r="OSV71" s="173"/>
      <c r="OSW71" s="173"/>
      <c r="OSX71" s="173"/>
      <c r="OSY71" s="173"/>
      <c r="OSZ71" s="173"/>
      <c r="OTA71" s="173"/>
      <c r="OTB71" s="173"/>
      <c r="OTC71" s="173"/>
      <c r="OTD71" s="173"/>
      <c r="OTE71" s="173"/>
      <c r="OTF71" s="173"/>
      <c r="OTG71" s="173"/>
      <c r="OTH71" s="173"/>
      <c r="OTI71" s="173"/>
      <c r="OTJ71" s="173"/>
      <c r="OTK71" s="173"/>
      <c r="OTL71" s="173"/>
      <c r="OTM71" s="173"/>
      <c r="OTN71" s="173"/>
      <c r="OTO71" s="173"/>
      <c r="OTP71" s="173"/>
      <c r="OTQ71" s="173"/>
      <c r="OTR71" s="173"/>
      <c r="OTS71" s="173"/>
      <c r="OTT71" s="173"/>
      <c r="OTU71" s="173"/>
      <c r="OTV71" s="173"/>
      <c r="OTW71" s="173"/>
      <c r="OTX71" s="173"/>
      <c r="OTY71" s="173"/>
      <c r="OTZ71" s="173"/>
      <c r="OUA71" s="173"/>
      <c r="OUB71" s="173"/>
      <c r="OUC71" s="173"/>
      <c r="OUD71" s="173"/>
      <c r="OUE71" s="173"/>
      <c r="OUF71" s="173"/>
      <c r="OUG71" s="173"/>
      <c r="OUH71" s="173"/>
      <c r="OUI71" s="173"/>
      <c r="OUJ71" s="173"/>
      <c r="OUK71" s="173"/>
      <c r="OUL71" s="173"/>
      <c r="OUM71" s="173"/>
      <c r="OUN71" s="173"/>
      <c r="OUO71" s="173"/>
      <c r="OUP71" s="173"/>
      <c r="OUQ71" s="173"/>
      <c r="OUR71" s="173"/>
      <c r="OUS71" s="173"/>
      <c r="OUT71" s="173"/>
      <c r="OUU71" s="173"/>
      <c r="OUV71" s="173"/>
      <c r="OUW71" s="173"/>
      <c r="OUX71" s="173"/>
      <c r="OUY71" s="173"/>
      <c r="OUZ71" s="173"/>
      <c r="OVA71" s="173"/>
      <c r="OVB71" s="173"/>
      <c r="OVC71" s="173"/>
      <c r="OVD71" s="173"/>
      <c r="OVE71" s="173"/>
      <c r="OVF71" s="173"/>
      <c r="OVG71" s="173"/>
      <c r="OVH71" s="173"/>
      <c r="OVI71" s="173"/>
      <c r="OVJ71" s="173"/>
      <c r="OVK71" s="173"/>
      <c r="OVL71" s="173"/>
      <c r="OVM71" s="173"/>
      <c r="OVN71" s="173"/>
      <c r="OVO71" s="173"/>
      <c r="OVP71" s="173"/>
      <c r="OVQ71" s="173"/>
      <c r="OVR71" s="173"/>
      <c r="OVS71" s="173"/>
      <c r="OVT71" s="173"/>
      <c r="OVU71" s="173"/>
      <c r="OVV71" s="173"/>
      <c r="OVW71" s="173"/>
      <c r="OVX71" s="173"/>
      <c r="OVY71" s="173"/>
      <c r="OVZ71" s="173"/>
      <c r="OWA71" s="173"/>
      <c r="OWB71" s="173"/>
      <c r="OWC71" s="173"/>
      <c r="OWD71" s="173"/>
      <c r="OWE71" s="173"/>
      <c r="OWF71" s="173"/>
      <c r="OWG71" s="173"/>
      <c r="OWH71" s="173"/>
      <c r="OWI71" s="173"/>
      <c r="OWJ71" s="173"/>
      <c r="OWK71" s="173"/>
      <c r="OWL71" s="173"/>
      <c r="OWM71" s="173"/>
      <c r="OWN71" s="173"/>
      <c r="OWO71" s="173"/>
      <c r="OWP71" s="173"/>
      <c r="OWQ71" s="173"/>
      <c r="OWR71" s="173"/>
      <c r="OWS71" s="173"/>
      <c r="OWT71" s="173"/>
      <c r="OWU71" s="173"/>
      <c r="OWV71" s="173"/>
      <c r="OWW71" s="173"/>
      <c r="OWX71" s="173"/>
      <c r="OWY71" s="173"/>
      <c r="OWZ71" s="173"/>
      <c r="OXA71" s="173"/>
      <c r="OXB71" s="173"/>
      <c r="OXC71" s="173"/>
      <c r="OXD71" s="173"/>
      <c r="OXE71" s="173"/>
      <c r="OXF71" s="173"/>
      <c r="OXG71" s="173"/>
      <c r="OXH71" s="173"/>
      <c r="OXI71" s="173"/>
      <c r="OXJ71" s="173"/>
      <c r="OXK71" s="173"/>
      <c r="OXL71" s="173"/>
      <c r="OXM71" s="173"/>
      <c r="OXN71" s="173"/>
      <c r="OXO71" s="173"/>
      <c r="OXP71" s="173"/>
      <c r="OXQ71" s="173"/>
      <c r="OXR71" s="173"/>
      <c r="OXS71" s="173"/>
      <c r="OXT71" s="173"/>
      <c r="OXU71" s="173"/>
      <c r="OXV71" s="173"/>
      <c r="OXW71" s="173"/>
      <c r="OXX71" s="173"/>
      <c r="OXY71" s="173"/>
      <c r="OXZ71" s="173"/>
      <c r="OYA71" s="173"/>
      <c r="OYB71" s="173"/>
      <c r="OYC71" s="173"/>
      <c r="OYD71" s="173"/>
      <c r="OYE71" s="173"/>
      <c r="OYF71" s="173"/>
      <c r="OYG71" s="173"/>
      <c r="OYH71" s="173"/>
      <c r="OYI71" s="173"/>
      <c r="OYJ71" s="173"/>
      <c r="OYK71" s="173"/>
      <c r="OYL71" s="173"/>
      <c r="OYM71" s="173"/>
      <c r="OYN71" s="173"/>
      <c r="OYO71" s="173"/>
      <c r="OYP71" s="173"/>
      <c r="OYQ71" s="173"/>
      <c r="OYR71" s="173"/>
      <c r="OYS71" s="173"/>
      <c r="OYT71" s="173"/>
      <c r="OYU71" s="173"/>
      <c r="OYV71" s="173"/>
      <c r="OYW71" s="173"/>
      <c r="OYX71" s="173"/>
      <c r="OYY71" s="173"/>
      <c r="OYZ71" s="173"/>
      <c r="OZA71" s="173"/>
      <c r="OZB71" s="173"/>
      <c r="OZC71" s="173"/>
      <c r="OZD71" s="173"/>
      <c r="OZE71" s="173"/>
      <c r="OZF71" s="173"/>
      <c r="OZG71" s="173"/>
      <c r="OZH71" s="173"/>
      <c r="OZI71" s="173"/>
      <c r="OZJ71" s="173"/>
      <c r="OZK71" s="173"/>
      <c r="OZL71" s="173"/>
      <c r="OZM71" s="173"/>
      <c r="OZN71" s="173"/>
      <c r="OZO71" s="173"/>
      <c r="OZP71" s="173"/>
      <c r="OZQ71" s="173"/>
      <c r="OZR71" s="173"/>
      <c r="OZS71" s="173"/>
      <c r="OZT71" s="173"/>
      <c r="OZU71" s="173"/>
      <c r="OZV71" s="173"/>
      <c r="OZW71" s="173"/>
      <c r="OZX71" s="173"/>
      <c r="OZY71" s="173"/>
      <c r="OZZ71" s="173"/>
      <c r="PAA71" s="173"/>
      <c r="PAB71" s="173"/>
      <c r="PAC71" s="173"/>
      <c r="PAD71" s="173"/>
      <c r="PAE71" s="173"/>
      <c r="PAF71" s="173"/>
      <c r="PAG71" s="173"/>
      <c r="PAH71" s="173"/>
      <c r="PAI71" s="173"/>
      <c r="PAJ71" s="173"/>
      <c r="PAK71" s="173"/>
      <c r="PAL71" s="173"/>
      <c r="PAM71" s="173"/>
      <c r="PAN71" s="173"/>
      <c r="PAO71" s="173"/>
      <c r="PAP71" s="173"/>
      <c r="PAQ71" s="173"/>
      <c r="PAR71" s="173"/>
      <c r="PAS71" s="173"/>
      <c r="PAT71" s="173"/>
      <c r="PAU71" s="173"/>
      <c r="PAV71" s="173"/>
      <c r="PAW71" s="173"/>
      <c r="PAX71" s="173"/>
      <c r="PAY71" s="173"/>
      <c r="PAZ71" s="173"/>
      <c r="PBA71" s="173"/>
      <c r="PBB71" s="173"/>
      <c r="PBC71" s="173"/>
      <c r="PBD71" s="173"/>
      <c r="PBE71" s="173"/>
      <c r="PBF71" s="173"/>
      <c r="PBG71" s="173"/>
      <c r="PBH71" s="173"/>
      <c r="PBI71" s="173"/>
      <c r="PBJ71" s="173"/>
      <c r="PBK71" s="173"/>
      <c r="PBL71" s="173"/>
      <c r="PBM71" s="173"/>
      <c r="PBN71" s="173"/>
      <c r="PBO71" s="173"/>
      <c r="PBP71" s="173"/>
      <c r="PBQ71" s="173"/>
      <c r="PBR71" s="173"/>
      <c r="PBS71" s="173"/>
      <c r="PBT71" s="173"/>
      <c r="PBU71" s="173"/>
      <c r="PBV71" s="173"/>
      <c r="PBW71" s="173"/>
      <c r="PBX71" s="173"/>
      <c r="PBY71" s="173"/>
      <c r="PBZ71" s="173"/>
      <c r="PCA71" s="173"/>
      <c r="PCB71" s="173"/>
      <c r="PCC71" s="173"/>
      <c r="PCD71" s="173"/>
      <c r="PCE71" s="173"/>
      <c r="PCF71" s="173"/>
      <c r="PCG71" s="173"/>
      <c r="PCH71" s="173"/>
      <c r="PCI71" s="173"/>
      <c r="PCJ71" s="173"/>
      <c r="PCK71" s="173"/>
      <c r="PCL71" s="173"/>
      <c r="PCM71" s="173"/>
      <c r="PCN71" s="173"/>
      <c r="PCO71" s="173"/>
      <c r="PCP71" s="173"/>
      <c r="PCQ71" s="173"/>
      <c r="PCR71" s="173"/>
      <c r="PCS71" s="173"/>
      <c r="PCT71" s="173"/>
      <c r="PCU71" s="173"/>
      <c r="PCV71" s="173"/>
      <c r="PCW71" s="173"/>
      <c r="PCX71" s="173"/>
      <c r="PCY71" s="173"/>
      <c r="PCZ71" s="173"/>
      <c r="PDA71" s="173"/>
      <c r="PDB71" s="173"/>
      <c r="PDC71" s="173"/>
      <c r="PDD71" s="173"/>
      <c r="PDE71" s="173"/>
      <c r="PDF71" s="173"/>
      <c r="PDG71" s="173"/>
      <c r="PDH71" s="173"/>
      <c r="PDI71" s="173"/>
      <c r="PDJ71" s="173"/>
      <c r="PDK71" s="173"/>
      <c r="PDL71" s="173"/>
      <c r="PDM71" s="173"/>
      <c r="PDN71" s="173"/>
      <c r="PDO71" s="173"/>
      <c r="PDP71" s="173"/>
      <c r="PDQ71" s="173"/>
      <c r="PDR71" s="173"/>
      <c r="PDS71" s="173"/>
      <c r="PDT71" s="173"/>
      <c r="PDU71" s="173"/>
      <c r="PDV71" s="173"/>
      <c r="PDW71" s="173"/>
      <c r="PDX71" s="173"/>
      <c r="PDY71" s="173"/>
      <c r="PDZ71" s="173"/>
      <c r="PEA71" s="173"/>
      <c r="PEB71" s="173"/>
      <c r="PEC71" s="173"/>
      <c r="PED71" s="173"/>
      <c r="PEE71" s="173"/>
      <c r="PEF71" s="173"/>
      <c r="PEG71" s="173"/>
      <c r="PEH71" s="173"/>
      <c r="PEI71" s="173"/>
      <c r="PEJ71" s="173"/>
      <c r="PEK71" s="173"/>
      <c r="PEL71" s="173"/>
      <c r="PEM71" s="173"/>
      <c r="PEN71" s="173"/>
      <c r="PEO71" s="173"/>
      <c r="PEP71" s="173"/>
      <c r="PEQ71" s="173"/>
      <c r="PER71" s="173"/>
      <c r="PES71" s="173"/>
      <c r="PET71" s="173"/>
      <c r="PEU71" s="173"/>
      <c r="PEV71" s="173"/>
      <c r="PEW71" s="173"/>
      <c r="PEX71" s="173"/>
      <c r="PEY71" s="173"/>
      <c r="PEZ71" s="173"/>
      <c r="PFA71" s="173"/>
      <c r="PFB71" s="173"/>
      <c r="PFC71" s="173"/>
      <c r="PFD71" s="173"/>
      <c r="PFE71" s="173"/>
      <c r="PFF71" s="173"/>
      <c r="PFG71" s="173"/>
      <c r="PFH71" s="173"/>
      <c r="PFI71" s="173"/>
      <c r="PFJ71" s="173"/>
      <c r="PFK71" s="173"/>
      <c r="PFL71" s="173"/>
      <c r="PFM71" s="173"/>
      <c r="PFN71" s="173"/>
      <c r="PFO71" s="173"/>
      <c r="PFP71" s="173"/>
      <c r="PFQ71" s="173"/>
      <c r="PFR71" s="173"/>
      <c r="PFS71" s="173"/>
      <c r="PFT71" s="173"/>
      <c r="PFU71" s="173"/>
      <c r="PFV71" s="173"/>
      <c r="PFW71" s="173"/>
      <c r="PFX71" s="173"/>
      <c r="PFY71" s="173"/>
      <c r="PFZ71" s="173"/>
      <c r="PGA71" s="173"/>
      <c r="PGB71" s="173"/>
      <c r="PGC71" s="173"/>
      <c r="PGD71" s="173"/>
      <c r="PGE71" s="173"/>
      <c r="PGF71" s="173"/>
      <c r="PGG71" s="173"/>
      <c r="PGH71" s="173"/>
      <c r="PGI71" s="173"/>
      <c r="PGJ71" s="173"/>
      <c r="PGK71" s="173"/>
      <c r="PGL71" s="173"/>
      <c r="PGM71" s="173"/>
      <c r="PGN71" s="173"/>
      <c r="PGO71" s="173"/>
      <c r="PGP71" s="173"/>
      <c r="PGQ71" s="173"/>
      <c r="PGR71" s="173"/>
      <c r="PGS71" s="173"/>
      <c r="PGT71" s="173"/>
      <c r="PGU71" s="173"/>
      <c r="PGV71" s="173"/>
      <c r="PGW71" s="173"/>
      <c r="PGX71" s="173"/>
      <c r="PGY71" s="173"/>
      <c r="PGZ71" s="173"/>
      <c r="PHA71" s="173"/>
      <c r="PHB71" s="173"/>
      <c r="PHC71" s="173"/>
      <c r="PHD71" s="173"/>
      <c r="PHE71" s="173"/>
      <c r="PHF71" s="173"/>
      <c r="PHG71" s="173"/>
      <c r="PHH71" s="173"/>
      <c r="PHI71" s="173"/>
      <c r="PHJ71" s="173"/>
      <c r="PHK71" s="173"/>
      <c r="PHL71" s="173"/>
      <c r="PHM71" s="173"/>
      <c r="PHN71" s="173"/>
      <c r="PHO71" s="173"/>
      <c r="PHP71" s="173"/>
      <c r="PHQ71" s="173"/>
      <c r="PHR71" s="173"/>
      <c r="PHS71" s="173"/>
      <c r="PHT71" s="173"/>
      <c r="PHU71" s="173"/>
      <c r="PHV71" s="173"/>
      <c r="PHW71" s="173"/>
      <c r="PHX71" s="173"/>
      <c r="PHY71" s="173"/>
      <c r="PHZ71" s="173"/>
      <c r="PIA71" s="173"/>
      <c r="PIB71" s="173"/>
      <c r="PIC71" s="173"/>
      <c r="PID71" s="173"/>
      <c r="PIE71" s="173"/>
      <c r="PIF71" s="173"/>
      <c r="PIG71" s="173"/>
      <c r="PIH71" s="173"/>
      <c r="PII71" s="173"/>
      <c r="PIJ71" s="173"/>
      <c r="PIK71" s="173"/>
      <c r="PIL71" s="173"/>
      <c r="PIM71" s="173"/>
      <c r="PIN71" s="173"/>
      <c r="PIO71" s="173"/>
      <c r="PIP71" s="173"/>
      <c r="PIQ71" s="173"/>
      <c r="PIR71" s="173"/>
      <c r="PIS71" s="173"/>
      <c r="PIT71" s="173"/>
      <c r="PIU71" s="173"/>
      <c r="PIV71" s="173"/>
      <c r="PIW71" s="173"/>
      <c r="PIX71" s="173"/>
      <c r="PIY71" s="173"/>
      <c r="PIZ71" s="173"/>
      <c r="PJA71" s="173"/>
      <c r="PJB71" s="173"/>
      <c r="PJC71" s="173"/>
      <c r="PJD71" s="173"/>
      <c r="PJE71" s="173"/>
      <c r="PJF71" s="173"/>
      <c r="PJG71" s="173"/>
      <c r="PJH71" s="173"/>
      <c r="PJI71" s="173"/>
      <c r="PJJ71" s="173"/>
      <c r="PJK71" s="173"/>
      <c r="PJL71" s="173"/>
      <c r="PJM71" s="173"/>
      <c r="PJN71" s="173"/>
      <c r="PJO71" s="173"/>
      <c r="PJP71" s="173"/>
      <c r="PJQ71" s="173"/>
      <c r="PJR71" s="173"/>
      <c r="PJS71" s="173"/>
      <c r="PJT71" s="173"/>
      <c r="PJU71" s="173"/>
      <c r="PJV71" s="173"/>
      <c r="PJW71" s="173"/>
      <c r="PJX71" s="173"/>
      <c r="PJY71" s="173"/>
      <c r="PJZ71" s="173"/>
      <c r="PKA71" s="173"/>
      <c r="PKB71" s="173"/>
      <c r="PKC71" s="173"/>
      <c r="PKD71" s="173"/>
      <c r="PKE71" s="173"/>
      <c r="PKF71" s="173"/>
      <c r="PKG71" s="173"/>
      <c r="PKH71" s="173"/>
      <c r="PKI71" s="173"/>
      <c r="PKJ71" s="173"/>
      <c r="PKK71" s="173"/>
      <c r="PKL71" s="173"/>
      <c r="PKM71" s="173"/>
      <c r="PKN71" s="173"/>
      <c r="PKO71" s="173"/>
      <c r="PKP71" s="173"/>
      <c r="PKQ71" s="173"/>
      <c r="PKR71" s="173"/>
      <c r="PKS71" s="173"/>
      <c r="PKT71" s="173"/>
      <c r="PKU71" s="173"/>
      <c r="PKV71" s="173"/>
      <c r="PKW71" s="173"/>
      <c r="PKX71" s="173"/>
      <c r="PKY71" s="173"/>
      <c r="PKZ71" s="173"/>
      <c r="PLA71" s="173"/>
      <c r="PLB71" s="173"/>
      <c r="PLC71" s="173"/>
      <c r="PLD71" s="173"/>
      <c r="PLE71" s="173"/>
      <c r="PLF71" s="173"/>
      <c r="PLG71" s="173"/>
      <c r="PLH71" s="173"/>
      <c r="PLI71" s="173"/>
      <c r="PLJ71" s="173"/>
      <c r="PLK71" s="173"/>
      <c r="PLL71" s="173"/>
      <c r="PLM71" s="173"/>
      <c r="PLN71" s="173"/>
      <c r="PLO71" s="173"/>
      <c r="PLP71" s="173"/>
      <c r="PLQ71" s="173"/>
      <c r="PLR71" s="173"/>
      <c r="PLS71" s="173"/>
      <c r="PLT71" s="173"/>
      <c r="PLU71" s="173"/>
      <c r="PLV71" s="173"/>
      <c r="PLW71" s="173"/>
      <c r="PLX71" s="173"/>
      <c r="PLY71" s="173"/>
      <c r="PLZ71" s="173"/>
      <c r="PMA71" s="173"/>
      <c r="PMB71" s="173"/>
      <c r="PMC71" s="173"/>
      <c r="PMD71" s="173"/>
      <c r="PME71" s="173"/>
      <c r="PMF71" s="173"/>
      <c r="PMG71" s="173"/>
      <c r="PMH71" s="173"/>
      <c r="PMI71" s="173"/>
      <c r="PMJ71" s="173"/>
      <c r="PMK71" s="173"/>
      <c r="PML71" s="173"/>
      <c r="PMM71" s="173"/>
      <c r="PMN71" s="173"/>
      <c r="PMO71" s="173"/>
      <c r="PMP71" s="173"/>
      <c r="PMQ71" s="173"/>
      <c r="PMR71" s="173"/>
      <c r="PMS71" s="173"/>
      <c r="PMT71" s="173"/>
      <c r="PMU71" s="173"/>
      <c r="PMV71" s="173"/>
      <c r="PMW71" s="173"/>
      <c r="PMX71" s="173"/>
      <c r="PMY71" s="173"/>
      <c r="PMZ71" s="173"/>
      <c r="PNA71" s="173"/>
      <c r="PNB71" s="173"/>
      <c r="PNC71" s="173"/>
      <c r="PND71" s="173"/>
      <c r="PNE71" s="173"/>
      <c r="PNF71" s="173"/>
      <c r="PNG71" s="173"/>
      <c r="PNH71" s="173"/>
      <c r="PNI71" s="173"/>
      <c r="PNJ71" s="173"/>
      <c r="PNK71" s="173"/>
      <c r="PNL71" s="173"/>
      <c r="PNM71" s="173"/>
      <c r="PNN71" s="173"/>
      <c r="PNO71" s="173"/>
      <c r="PNP71" s="173"/>
      <c r="PNQ71" s="173"/>
      <c r="PNR71" s="173"/>
      <c r="PNS71" s="173"/>
      <c r="PNT71" s="173"/>
      <c r="PNU71" s="173"/>
      <c r="PNV71" s="173"/>
      <c r="PNW71" s="173"/>
      <c r="PNX71" s="173"/>
      <c r="PNY71" s="173"/>
      <c r="PNZ71" s="173"/>
      <c r="POA71" s="173"/>
      <c r="POB71" s="173"/>
      <c r="POC71" s="173"/>
      <c r="POD71" s="173"/>
      <c r="POE71" s="173"/>
      <c r="POF71" s="173"/>
      <c r="POG71" s="173"/>
      <c r="POH71" s="173"/>
      <c r="POI71" s="173"/>
      <c r="POJ71" s="173"/>
      <c r="POK71" s="173"/>
      <c r="POL71" s="173"/>
      <c r="POM71" s="173"/>
      <c r="PON71" s="173"/>
      <c r="POO71" s="173"/>
      <c r="POP71" s="173"/>
      <c r="POQ71" s="173"/>
      <c r="POR71" s="173"/>
      <c r="POS71" s="173"/>
      <c r="POT71" s="173"/>
      <c r="POU71" s="173"/>
      <c r="POV71" s="173"/>
      <c r="POW71" s="173"/>
      <c r="POX71" s="173"/>
      <c r="POY71" s="173"/>
      <c r="POZ71" s="173"/>
      <c r="PPA71" s="173"/>
      <c r="PPB71" s="173"/>
      <c r="PPC71" s="173"/>
      <c r="PPD71" s="173"/>
      <c r="PPE71" s="173"/>
      <c r="PPF71" s="173"/>
      <c r="PPG71" s="173"/>
      <c r="PPH71" s="173"/>
      <c r="PPI71" s="173"/>
      <c r="PPJ71" s="173"/>
      <c r="PPK71" s="173"/>
      <c r="PPL71" s="173"/>
      <c r="PPM71" s="173"/>
      <c r="PPN71" s="173"/>
      <c r="PPO71" s="173"/>
      <c r="PPP71" s="173"/>
      <c r="PPQ71" s="173"/>
      <c r="PPR71" s="173"/>
      <c r="PPS71" s="173"/>
      <c r="PPT71" s="173"/>
      <c r="PPU71" s="173"/>
      <c r="PPV71" s="173"/>
      <c r="PPW71" s="173"/>
      <c r="PPX71" s="173"/>
      <c r="PPY71" s="173"/>
      <c r="PPZ71" s="173"/>
      <c r="PQA71" s="173"/>
      <c r="PQB71" s="173"/>
      <c r="PQC71" s="173"/>
      <c r="PQD71" s="173"/>
      <c r="PQE71" s="173"/>
      <c r="PQF71" s="173"/>
      <c r="PQG71" s="173"/>
      <c r="PQH71" s="173"/>
      <c r="PQI71" s="173"/>
      <c r="PQJ71" s="173"/>
      <c r="PQK71" s="173"/>
      <c r="PQL71" s="173"/>
      <c r="PQM71" s="173"/>
      <c r="PQN71" s="173"/>
      <c r="PQO71" s="173"/>
      <c r="PQP71" s="173"/>
      <c r="PQQ71" s="173"/>
      <c r="PQR71" s="173"/>
      <c r="PQS71" s="173"/>
      <c r="PQT71" s="173"/>
      <c r="PQU71" s="173"/>
      <c r="PQV71" s="173"/>
      <c r="PQW71" s="173"/>
      <c r="PQX71" s="173"/>
      <c r="PQY71" s="173"/>
      <c r="PQZ71" s="173"/>
      <c r="PRA71" s="173"/>
      <c r="PRB71" s="173"/>
      <c r="PRC71" s="173"/>
      <c r="PRD71" s="173"/>
      <c r="PRE71" s="173"/>
      <c r="PRF71" s="173"/>
      <c r="PRG71" s="173"/>
      <c r="PRH71" s="173"/>
      <c r="PRI71" s="173"/>
      <c r="PRJ71" s="173"/>
      <c r="PRK71" s="173"/>
      <c r="PRL71" s="173"/>
      <c r="PRM71" s="173"/>
      <c r="PRN71" s="173"/>
      <c r="PRO71" s="173"/>
      <c r="PRP71" s="173"/>
      <c r="PRQ71" s="173"/>
      <c r="PRR71" s="173"/>
      <c r="PRS71" s="173"/>
      <c r="PRT71" s="173"/>
      <c r="PRU71" s="173"/>
      <c r="PRV71" s="173"/>
      <c r="PRW71" s="173"/>
      <c r="PRX71" s="173"/>
      <c r="PRY71" s="173"/>
      <c r="PRZ71" s="173"/>
      <c r="PSA71" s="173"/>
      <c r="PSB71" s="173"/>
      <c r="PSC71" s="173"/>
      <c r="PSD71" s="173"/>
      <c r="PSE71" s="173"/>
      <c r="PSF71" s="173"/>
      <c r="PSG71" s="173"/>
      <c r="PSH71" s="173"/>
      <c r="PSI71" s="173"/>
      <c r="PSJ71" s="173"/>
      <c r="PSK71" s="173"/>
      <c r="PSL71" s="173"/>
      <c r="PSM71" s="173"/>
      <c r="PSN71" s="173"/>
      <c r="PSO71" s="173"/>
      <c r="PSP71" s="173"/>
      <c r="PSQ71" s="173"/>
      <c r="PSR71" s="173"/>
      <c r="PSS71" s="173"/>
      <c r="PST71" s="173"/>
      <c r="PSU71" s="173"/>
      <c r="PSV71" s="173"/>
      <c r="PSW71" s="173"/>
      <c r="PSX71" s="173"/>
      <c r="PSY71" s="173"/>
      <c r="PSZ71" s="173"/>
      <c r="PTA71" s="173"/>
      <c r="PTB71" s="173"/>
      <c r="PTC71" s="173"/>
      <c r="PTD71" s="173"/>
      <c r="PTE71" s="173"/>
      <c r="PTF71" s="173"/>
      <c r="PTG71" s="173"/>
      <c r="PTH71" s="173"/>
      <c r="PTI71" s="173"/>
      <c r="PTJ71" s="173"/>
      <c r="PTK71" s="173"/>
      <c r="PTL71" s="173"/>
      <c r="PTM71" s="173"/>
      <c r="PTN71" s="173"/>
      <c r="PTO71" s="173"/>
      <c r="PTP71" s="173"/>
      <c r="PTQ71" s="173"/>
      <c r="PTR71" s="173"/>
      <c r="PTS71" s="173"/>
      <c r="PTT71" s="173"/>
      <c r="PTU71" s="173"/>
      <c r="PTV71" s="173"/>
      <c r="PTW71" s="173"/>
      <c r="PTX71" s="173"/>
      <c r="PTY71" s="173"/>
      <c r="PTZ71" s="173"/>
      <c r="PUA71" s="173"/>
      <c r="PUB71" s="173"/>
      <c r="PUC71" s="173"/>
      <c r="PUD71" s="173"/>
      <c r="PUE71" s="173"/>
      <c r="PUF71" s="173"/>
      <c r="PUG71" s="173"/>
      <c r="PUH71" s="173"/>
      <c r="PUI71" s="173"/>
      <c r="PUJ71" s="173"/>
      <c r="PUK71" s="173"/>
      <c r="PUL71" s="173"/>
      <c r="PUM71" s="173"/>
      <c r="PUN71" s="173"/>
      <c r="PUO71" s="173"/>
      <c r="PUP71" s="173"/>
      <c r="PUQ71" s="173"/>
      <c r="PUR71" s="173"/>
      <c r="PUS71" s="173"/>
      <c r="PUT71" s="173"/>
      <c r="PUU71" s="173"/>
      <c r="PUV71" s="173"/>
      <c r="PUW71" s="173"/>
      <c r="PUX71" s="173"/>
      <c r="PUY71" s="173"/>
      <c r="PUZ71" s="173"/>
      <c r="PVA71" s="173"/>
      <c r="PVB71" s="173"/>
      <c r="PVC71" s="173"/>
      <c r="PVD71" s="173"/>
      <c r="PVE71" s="173"/>
      <c r="PVF71" s="173"/>
      <c r="PVG71" s="173"/>
      <c r="PVH71" s="173"/>
      <c r="PVI71" s="173"/>
      <c r="PVJ71" s="173"/>
      <c r="PVK71" s="173"/>
      <c r="PVL71" s="173"/>
      <c r="PVM71" s="173"/>
      <c r="PVN71" s="173"/>
      <c r="PVO71" s="173"/>
      <c r="PVP71" s="173"/>
      <c r="PVQ71" s="173"/>
      <c r="PVR71" s="173"/>
      <c r="PVS71" s="173"/>
      <c r="PVT71" s="173"/>
      <c r="PVU71" s="173"/>
      <c r="PVV71" s="173"/>
      <c r="PVW71" s="173"/>
      <c r="PVX71" s="173"/>
      <c r="PVY71" s="173"/>
      <c r="PVZ71" s="173"/>
      <c r="PWA71" s="173"/>
      <c r="PWB71" s="173"/>
      <c r="PWC71" s="173"/>
      <c r="PWD71" s="173"/>
      <c r="PWE71" s="173"/>
      <c r="PWF71" s="173"/>
      <c r="PWG71" s="173"/>
      <c r="PWH71" s="173"/>
      <c r="PWI71" s="173"/>
      <c r="PWJ71" s="173"/>
      <c r="PWK71" s="173"/>
      <c r="PWL71" s="173"/>
      <c r="PWM71" s="173"/>
      <c r="PWN71" s="173"/>
      <c r="PWO71" s="173"/>
      <c r="PWP71" s="173"/>
      <c r="PWQ71" s="173"/>
      <c r="PWR71" s="173"/>
      <c r="PWS71" s="173"/>
      <c r="PWT71" s="173"/>
      <c r="PWU71" s="173"/>
      <c r="PWV71" s="173"/>
      <c r="PWW71" s="173"/>
      <c r="PWX71" s="173"/>
      <c r="PWY71" s="173"/>
      <c r="PWZ71" s="173"/>
      <c r="PXA71" s="173"/>
      <c r="PXB71" s="173"/>
      <c r="PXC71" s="173"/>
      <c r="PXD71" s="173"/>
      <c r="PXE71" s="173"/>
      <c r="PXF71" s="173"/>
      <c r="PXG71" s="173"/>
      <c r="PXH71" s="173"/>
      <c r="PXI71" s="173"/>
      <c r="PXJ71" s="173"/>
      <c r="PXK71" s="173"/>
      <c r="PXL71" s="173"/>
      <c r="PXM71" s="173"/>
      <c r="PXN71" s="173"/>
      <c r="PXO71" s="173"/>
      <c r="PXP71" s="173"/>
      <c r="PXQ71" s="173"/>
      <c r="PXR71" s="173"/>
      <c r="PXS71" s="173"/>
      <c r="PXT71" s="173"/>
      <c r="PXU71" s="173"/>
      <c r="PXV71" s="173"/>
      <c r="PXW71" s="173"/>
      <c r="PXX71" s="173"/>
      <c r="PXY71" s="173"/>
      <c r="PXZ71" s="173"/>
      <c r="PYA71" s="173"/>
      <c r="PYB71" s="173"/>
      <c r="PYC71" s="173"/>
      <c r="PYD71" s="173"/>
      <c r="PYE71" s="173"/>
      <c r="PYF71" s="173"/>
      <c r="PYG71" s="173"/>
      <c r="PYH71" s="173"/>
      <c r="PYI71" s="173"/>
      <c r="PYJ71" s="173"/>
      <c r="PYK71" s="173"/>
      <c r="PYL71" s="173"/>
      <c r="PYM71" s="173"/>
      <c r="PYN71" s="173"/>
      <c r="PYO71" s="173"/>
      <c r="PYP71" s="173"/>
      <c r="PYQ71" s="173"/>
      <c r="PYR71" s="173"/>
      <c r="PYS71" s="173"/>
      <c r="PYT71" s="173"/>
      <c r="PYU71" s="173"/>
      <c r="PYV71" s="173"/>
      <c r="PYW71" s="173"/>
      <c r="PYX71" s="173"/>
      <c r="PYY71" s="173"/>
      <c r="PYZ71" s="173"/>
      <c r="PZA71" s="173"/>
      <c r="PZB71" s="173"/>
      <c r="PZC71" s="173"/>
      <c r="PZD71" s="173"/>
      <c r="PZE71" s="173"/>
      <c r="PZF71" s="173"/>
      <c r="PZG71" s="173"/>
      <c r="PZH71" s="173"/>
      <c r="PZI71" s="173"/>
      <c r="PZJ71" s="173"/>
      <c r="PZK71" s="173"/>
      <c r="PZL71" s="173"/>
      <c r="PZM71" s="173"/>
      <c r="PZN71" s="173"/>
      <c r="PZO71" s="173"/>
      <c r="PZP71" s="173"/>
      <c r="PZQ71" s="173"/>
      <c r="PZR71" s="173"/>
      <c r="PZS71" s="173"/>
      <c r="PZT71" s="173"/>
      <c r="PZU71" s="173"/>
      <c r="PZV71" s="173"/>
      <c r="PZW71" s="173"/>
      <c r="PZX71" s="173"/>
      <c r="PZY71" s="173"/>
      <c r="PZZ71" s="173"/>
      <c r="QAA71" s="173"/>
      <c r="QAB71" s="173"/>
      <c r="QAC71" s="173"/>
      <c r="QAD71" s="173"/>
      <c r="QAE71" s="173"/>
      <c r="QAF71" s="173"/>
      <c r="QAG71" s="173"/>
      <c r="QAH71" s="173"/>
      <c r="QAI71" s="173"/>
      <c r="QAJ71" s="173"/>
      <c r="QAK71" s="173"/>
      <c r="QAL71" s="173"/>
      <c r="QAM71" s="173"/>
      <c r="QAN71" s="173"/>
      <c r="QAO71" s="173"/>
      <c r="QAP71" s="173"/>
      <c r="QAQ71" s="173"/>
      <c r="QAR71" s="173"/>
      <c r="QAS71" s="173"/>
      <c r="QAT71" s="173"/>
      <c r="QAU71" s="173"/>
      <c r="QAV71" s="173"/>
      <c r="QAW71" s="173"/>
      <c r="QAX71" s="173"/>
      <c r="QAY71" s="173"/>
      <c r="QAZ71" s="173"/>
      <c r="QBA71" s="173"/>
      <c r="QBB71" s="173"/>
      <c r="QBC71" s="173"/>
      <c r="QBD71" s="173"/>
      <c r="QBE71" s="173"/>
      <c r="QBF71" s="173"/>
      <c r="QBG71" s="173"/>
      <c r="QBH71" s="173"/>
      <c r="QBI71" s="173"/>
      <c r="QBJ71" s="173"/>
      <c r="QBK71" s="173"/>
      <c r="QBL71" s="173"/>
      <c r="QBM71" s="173"/>
      <c r="QBN71" s="173"/>
      <c r="QBO71" s="173"/>
      <c r="QBP71" s="173"/>
      <c r="QBQ71" s="173"/>
      <c r="QBR71" s="173"/>
      <c r="QBS71" s="173"/>
      <c r="QBT71" s="173"/>
      <c r="QBU71" s="173"/>
      <c r="QBV71" s="173"/>
      <c r="QBW71" s="173"/>
      <c r="QBX71" s="173"/>
      <c r="QBY71" s="173"/>
      <c r="QBZ71" s="173"/>
      <c r="QCA71" s="173"/>
      <c r="QCB71" s="173"/>
      <c r="QCC71" s="173"/>
      <c r="QCD71" s="173"/>
      <c r="QCE71" s="173"/>
      <c r="QCF71" s="173"/>
      <c r="QCG71" s="173"/>
      <c r="QCH71" s="173"/>
      <c r="QCI71" s="173"/>
      <c r="QCJ71" s="173"/>
      <c r="QCK71" s="173"/>
      <c r="QCL71" s="173"/>
      <c r="QCM71" s="173"/>
      <c r="QCN71" s="173"/>
      <c r="QCO71" s="173"/>
      <c r="QCP71" s="173"/>
      <c r="QCQ71" s="173"/>
      <c r="QCR71" s="173"/>
      <c r="QCS71" s="173"/>
      <c r="QCT71" s="173"/>
      <c r="QCU71" s="173"/>
      <c r="QCV71" s="173"/>
      <c r="QCW71" s="173"/>
      <c r="QCX71" s="173"/>
      <c r="QCY71" s="173"/>
      <c r="QCZ71" s="173"/>
      <c r="QDA71" s="173"/>
      <c r="QDB71" s="173"/>
      <c r="QDC71" s="173"/>
      <c r="QDD71" s="173"/>
      <c r="QDE71" s="173"/>
      <c r="QDF71" s="173"/>
      <c r="QDG71" s="173"/>
      <c r="QDH71" s="173"/>
      <c r="QDI71" s="173"/>
      <c r="QDJ71" s="173"/>
      <c r="QDK71" s="173"/>
      <c r="QDL71" s="173"/>
      <c r="QDM71" s="173"/>
      <c r="QDN71" s="173"/>
      <c r="QDO71" s="173"/>
      <c r="QDP71" s="173"/>
      <c r="QDQ71" s="173"/>
      <c r="QDR71" s="173"/>
      <c r="QDS71" s="173"/>
      <c r="QDT71" s="173"/>
      <c r="QDU71" s="173"/>
      <c r="QDV71" s="173"/>
      <c r="QDW71" s="173"/>
      <c r="QDX71" s="173"/>
      <c r="QDY71" s="173"/>
      <c r="QDZ71" s="173"/>
      <c r="QEA71" s="173"/>
      <c r="QEB71" s="173"/>
      <c r="QEC71" s="173"/>
      <c r="QED71" s="173"/>
      <c r="QEE71" s="173"/>
      <c r="QEF71" s="173"/>
      <c r="QEG71" s="173"/>
      <c r="QEH71" s="173"/>
      <c r="QEI71" s="173"/>
      <c r="QEJ71" s="173"/>
      <c r="QEK71" s="173"/>
      <c r="QEL71" s="173"/>
      <c r="QEM71" s="173"/>
      <c r="QEN71" s="173"/>
      <c r="QEO71" s="173"/>
      <c r="QEP71" s="173"/>
      <c r="QEQ71" s="173"/>
      <c r="QER71" s="173"/>
      <c r="QES71" s="173"/>
      <c r="QET71" s="173"/>
      <c r="QEU71" s="173"/>
      <c r="QEV71" s="173"/>
      <c r="QEW71" s="173"/>
      <c r="QEX71" s="173"/>
      <c r="QEY71" s="173"/>
      <c r="QEZ71" s="173"/>
      <c r="QFA71" s="173"/>
      <c r="QFB71" s="173"/>
      <c r="QFC71" s="173"/>
      <c r="QFD71" s="173"/>
      <c r="QFE71" s="173"/>
      <c r="QFF71" s="173"/>
      <c r="QFG71" s="173"/>
      <c r="QFH71" s="173"/>
      <c r="QFI71" s="173"/>
      <c r="QFJ71" s="173"/>
      <c r="QFK71" s="173"/>
      <c r="QFL71" s="173"/>
      <c r="QFM71" s="173"/>
      <c r="QFN71" s="173"/>
      <c r="QFO71" s="173"/>
      <c r="QFP71" s="173"/>
      <c r="QFQ71" s="173"/>
      <c r="QFR71" s="173"/>
      <c r="QFS71" s="173"/>
      <c r="QFT71" s="173"/>
      <c r="QFU71" s="173"/>
      <c r="QFV71" s="173"/>
      <c r="QFW71" s="173"/>
      <c r="QFX71" s="173"/>
      <c r="QFY71" s="173"/>
      <c r="QFZ71" s="173"/>
      <c r="QGA71" s="173"/>
      <c r="QGB71" s="173"/>
      <c r="QGC71" s="173"/>
      <c r="QGD71" s="173"/>
      <c r="QGE71" s="173"/>
      <c r="QGF71" s="173"/>
      <c r="QGG71" s="173"/>
      <c r="QGH71" s="173"/>
      <c r="QGI71" s="173"/>
      <c r="QGJ71" s="173"/>
      <c r="QGK71" s="173"/>
      <c r="QGL71" s="173"/>
      <c r="QGM71" s="173"/>
      <c r="QGN71" s="173"/>
      <c r="QGO71" s="173"/>
      <c r="QGP71" s="173"/>
      <c r="QGQ71" s="173"/>
      <c r="QGR71" s="173"/>
      <c r="QGS71" s="173"/>
      <c r="QGT71" s="173"/>
      <c r="QGU71" s="173"/>
      <c r="QGV71" s="173"/>
      <c r="QGW71" s="173"/>
      <c r="QGX71" s="173"/>
      <c r="QGY71" s="173"/>
      <c r="QGZ71" s="173"/>
      <c r="QHA71" s="173"/>
      <c r="QHB71" s="173"/>
      <c r="QHC71" s="173"/>
      <c r="QHD71" s="173"/>
      <c r="QHE71" s="173"/>
      <c r="QHF71" s="173"/>
      <c r="QHG71" s="173"/>
      <c r="QHH71" s="173"/>
      <c r="QHI71" s="173"/>
      <c r="QHJ71" s="173"/>
      <c r="QHK71" s="173"/>
      <c r="QHL71" s="173"/>
      <c r="QHM71" s="173"/>
      <c r="QHN71" s="173"/>
      <c r="QHO71" s="173"/>
      <c r="QHP71" s="173"/>
      <c r="QHQ71" s="173"/>
      <c r="QHR71" s="173"/>
      <c r="QHS71" s="173"/>
      <c r="QHT71" s="173"/>
      <c r="QHU71" s="173"/>
      <c r="QHV71" s="173"/>
      <c r="QHW71" s="173"/>
      <c r="QHX71" s="173"/>
      <c r="QHY71" s="173"/>
      <c r="QHZ71" s="173"/>
      <c r="QIA71" s="173"/>
      <c r="QIB71" s="173"/>
      <c r="QIC71" s="173"/>
      <c r="QID71" s="173"/>
      <c r="QIE71" s="173"/>
      <c r="QIF71" s="173"/>
      <c r="QIG71" s="173"/>
      <c r="QIH71" s="173"/>
      <c r="QII71" s="173"/>
      <c r="QIJ71" s="173"/>
      <c r="QIK71" s="173"/>
      <c r="QIL71" s="173"/>
      <c r="QIM71" s="173"/>
      <c r="QIN71" s="173"/>
      <c r="QIO71" s="173"/>
      <c r="QIP71" s="173"/>
      <c r="QIQ71" s="173"/>
      <c r="QIR71" s="173"/>
      <c r="QIS71" s="173"/>
      <c r="QIT71" s="173"/>
      <c r="QIU71" s="173"/>
      <c r="QIV71" s="173"/>
      <c r="QIW71" s="173"/>
      <c r="QIX71" s="173"/>
      <c r="QIY71" s="173"/>
      <c r="QIZ71" s="173"/>
      <c r="QJA71" s="173"/>
      <c r="QJB71" s="173"/>
      <c r="QJC71" s="173"/>
      <c r="QJD71" s="173"/>
      <c r="QJE71" s="173"/>
      <c r="QJF71" s="173"/>
      <c r="QJG71" s="173"/>
      <c r="QJH71" s="173"/>
      <c r="QJI71" s="173"/>
      <c r="QJJ71" s="173"/>
      <c r="QJK71" s="173"/>
      <c r="QJL71" s="173"/>
      <c r="QJM71" s="173"/>
      <c r="QJN71" s="173"/>
      <c r="QJO71" s="173"/>
      <c r="QJP71" s="173"/>
      <c r="QJQ71" s="173"/>
      <c r="QJR71" s="173"/>
      <c r="QJS71" s="173"/>
      <c r="QJT71" s="173"/>
      <c r="QJU71" s="173"/>
      <c r="QJV71" s="173"/>
      <c r="QJW71" s="173"/>
      <c r="QJX71" s="173"/>
      <c r="QJY71" s="173"/>
      <c r="QJZ71" s="173"/>
      <c r="QKA71" s="173"/>
      <c r="QKB71" s="173"/>
      <c r="QKC71" s="173"/>
      <c r="QKD71" s="173"/>
      <c r="QKE71" s="173"/>
      <c r="QKF71" s="173"/>
      <c r="QKG71" s="173"/>
      <c r="QKH71" s="173"/>
      <c r="QKI71" s="173"/>
      <c r="QKJ71" s="173"/>
      <c r="QKK71" s="173"/>
      <c r="QKL71" s="173"/>
      <c r="QKM71" s="173"/>
      <c r="QKN71" s="173"/>
      <c r="QKO71" s="173"/>
      <c r="QKP71" s="173"/>
      <c r="QKQ71" s="173"/>
      <c r="QKR71" s="173"/>
      <c r="QKS71" s="173"/>
      <c r="QKT71" s="173"/>
      <c r="QKU71" s="173"/>
      <c r="QKV71" s="173"/>
      <c r="QKW71" s="173"/>
      <c r="QKX71" s="173"/>
      <c r="QKY71" s="173"/>
      <c r="QKZ71" s="173"/>
      <c r="QLA71" s="173"/>
      <c r="QLB71" s="173"/>
      <c r="QLC71" s="173"/>
      <c r="QLD71" s="173"/>
      <c r="QLE71" s="173"/>
      <c r="QLF71" s="173"/>
      <c r="QLG71" s="173"/>
      <c r="QLH71" s="173"/>
      <c r="QLI71" s="173"/>
      <c r="QLJ71" s="173"/>
      <c r="QLK71" s="173"/>
      <c r="QLL71" s="173"/>
      <c r="QLM71" s="173"/>
      <c r="QLN71" s="173"/>
      <c r="QLO71" s="173"/>
      <c r="QLP71" s="173"/>
      <c r="QLQ71" s="173"/>
      <c r="QLR71" s="173"/>
      <c r="QLS71" s="173"/>
      <c r="QLT71" s="173"/>
      <c r="QLU71" s="173"/>
      <c r="QLV71" s="173"/>
      <c r="QLW71" s="173"/>
      <c r="QLX71" s="173"/>
      <c r="QLY71" s="173"/>
      <c r="QLZ71" s="173"/>
      <c r="QMA71" s="173"/>
      <c r="QMB71" s="173"/>
      <c r="QMC71" s="173"/>
      <c r="QMD71" s="173"/>
      <c r="QME71" s="173"/>
      <c r="QMF71" s="173"/>
      <c r="QMG71" s="173"/>
      <c r="QMH71" s="173"/>
      <c r="QMI71" s="173"/>
      <c r="QMJ71" s="173"/>
      <c r="QMK71" s="173"/>
      <c r="QML71" s="173"/>
      <c r="QMM71" s="173"/>
      <c r="QMN71" s="173"/>
      <c r="QMO71" s="173"/>
      <c r="QMP71" s="173"/>
      <c r="QMQ71" s="173"/>
      <c r="QMR71" s="173"/>
      <c r="QMS71" s="173"/>
      <c r="QMT71" s="173"/>
      <c r="QMU71" s="173"/>
      <c r="QMV71" s="173"/>
      <c r="QMW71" s="173"/>
      <c r="QMX71" s="173"/>
      <c r="QMY71" s="173"/>
      <c r="QMZ71" s="173"/>
      <c r="QNA71" s="173"/>
      <c r="QNB71" s="173"/>
      <c r="QNC71" s="173"/>
      <c r="QND71" s="173"/>
      <c r="QNE71" s="173"/>
      <c r="QNF71" s="173"/>
      <c r="QNG71" s="173"/>
      <c r="QNH71" s="173"/>
      <c r="QNI71" s="173"/>
      <c r="QNJ71" s="173"/>
      <c r="QNK71" s="173"/>
      <c r="QNL71" s="173"/>
      <c r="QNM71" s="173"/>
      <c r="QNN71" s="173"/>
      <c r="QNO71" s="173"/>
      <c r="QNP71" s="173"/>
      <c r="QNQ71" s="173"/>
      <c r="QNR71" s="173"/>
      <c r="QNS71" s="173"/>
      <c r="QNT71" s="173"/>
      <c r="QNU71" s="173"/>
      <c r="QNV71" s="173"/>
      <c r="QNW71" s="173"/>
      <c r="QNX71" s="173"/>
      <c r="QNY71" s="173"/>
      <c r="QNZ71" s="173"/>
      <c r="QOA71" s="173"/>
      <c r="QOB71" s="173"/>
      <c r="QOC71" s="173"/>
      <c r="QOD71" s="173"/>
      <c r="QOE71" s="173"/>
      <c r="QOF71" s="173"/>
      <c r="QOG71" s="173"/>
      <c r="QOH71" s="173"/>
      <c r="QOI71" s="173"/>
      <c r="QOJ71" s="173"/>
      <c r="QOK71" s="173"/>
      <c r="QOL71" s="173"/>
      <c r="QOM71" s="173"/>
      <c r="QON71" s="173"/>
      <c r="QOO71" s="173"/>
      <c r="QOP71" s="173"/>
      <c r="QOQ71" s="173"/>
      <c r="QOR71" s="173"/>
      <c r="QOS71" s="173"/>
      <c r="QOT71" s="173"/>
      <c r="QOU71" s="173"/>
      <c r="QOV71" s="173"/>
      <c r="QOW71" s="173"/>
      <c r="QOX71" s="173"/>
      <c r="QOY71" s="173"/>
      <c r="QOZ71" s="173"/>
      <c r="QPA71" s="173"/>
      <c r="QPB71" s="173"/>
      <c r="QPC71" s="173"/>
      <c r="QPD71" s="173"/>
      <c r="QPE71" s="173"/>
      <c r="QPF71" s="173"/>
      <c r="QPG71" s="173"/>
      <c r="QPH71" s="173"/>
      <c r="QPI71" s="173"/>
      <c r="QPJ71" s="173"/>
      <c r="QPK71" s="173"/>
      <c r="QPL71" s="173"/>
      <c r="QPM71" s="173"/>
      <c r="QPN71" s="173"/>
      <c r="QPO71" s="173"/>
      <c r="QPP71" s="173"/>
      <c r="QPQ71" s="173"/>
      <c r="QPR71" s="173"/>
      <c r="QPS71" s="173"/>
      <c r="QPT71" s="173"/>
      <c r="QPU71" s="173"/>
      <c r="QPV71" s="173"/>
      <c r="QPW71" s="173"/>
      <c r="QPX71" s="173"/>
      <c r="QPY71" s="173"/>
      <c r="QPZ71" s="173"/>
      <c r="QQA71" s="173"/>
      <c r="QQB71" s="173"/>
      <c r="QQC71" s="173"/>
      <c r="QQD71" s="173"/>
      <c r="QQE71" s="173"/>
      <c r="QQF71" s="173"/>
      <c r="QQG71" s="173"/>
      <c r="QQH71" s="173"/>
      <c r="QQI71" s="173"/>
      <c r="QQJ71" s="173"/>
      <c r="QQK71" s="173"/>
      <c r="QQL71" s="173"/>
      <c r="QQM71" s="173"/>
      <c r="QQN71" s="173"/>
      <c r="QQO71" s="173"/>
      <c r="QQP71" s="173"/>
      <c r="QQQ71" s="173"/>
      <c r="QQR71" s="173"/>
      <c r="QQS71" s="173"/>
      <c r="QQT71" s="173"/>
      <c r="QQU71" s="173"/>
      <c r="QQV71" s="173"/>
      <c r="QQW71" s="173"/>
      <c r="QQX71" s="173"/>
      <c r="QQY71" s="173"/>
      <c r="QQZ71" s="173"/>
      <c r="QRA71" s="173"/>
      <c r="QRB71" s="173"/>
      <c r="QRC71" s="173"/>
      <c r="QRD71" s="173"/>
      <c r="QRE71" s="173"/>
      <c r="QRF71" s="173"/>
      <c r="QRG71" s="173"/>
      <c r="QRH71" s="173"/>
      <c r="QRI71" s="173"/>
      <c r="QRJ71" s="173"/>
      <c r="QRK71" s="173"/>
      <c r="QRL71" s="173"/>
      <c r="QRM71" s="173"/>
      <c r="QRN71" s="173"/>
      <c r="QRO71" s="173"/>
      <c r="QRP71" s="173"/>
      <c r="QRQ71" s="173"/>
      <c r="QRR71" s="173"/>
      <c r="QRS71" s="173"/>
      <c r="QRT71" s="173"/>
      <c r="QRU71" s="173"/>
      <c r="QRV71" s="173"/>
      <c r="QRW71" s="173"/>
      <c r="QRX71" s="173"/>
      <c r="QRY71" s="173"/>
      <c r="QRZ71" s="173"/>
      <c r="QSA71" s="173"/>
      <c r="QSB71" s="173"/>
      <c r="QSC71" s="173"/>
      <c r="QSD71" s="173"/>
      <c r="QSE71" s="173"/>
      <c r="QSF71" s="173"/>
      <c r="QSG71" s="173"/>
      <c r="QSH71" s="173"/>
      <c r="QSI71" s="173"/>
      <c r="QSJ71" s="173"/>
      <c r="QSK71" s="173"/>
      <c r="QSL71" s="173"/>
      <c r="QSM71" s="173"/>
      <c r="QSN71" s="173"/>
      <c r="QSO71" s="173"/>
      <c r="QSP71" s="173"/>
      <c r="QSQ71" s="173"/>
      <c r="QSR71" s="173"/>
      <c r="QSS71" s="173"/>
      <c r="QST71" s="173"/>
      <c r="QSU71" s="173"/>
      <c r="QSV71" s="173"/>
      <c r="QSW71" s="173"/>
      <c r="QSX71" s="173"/>
      <c r="QSY71" s="173"/>
      <c r="QSZ71" s="173"/>
      <c r="QTA71" s="173"/>
      <c r="QTB71" s="173"/>
      <c r="QTC71" s="173"/>
      <c r="QTD71" s="173"/>
      <c r="QTE71" s="173"/>
      <c r="QTF71" s="173"/>
      <c r="QTG71" s="173"/>
      <c r="QTH71" s="173"/>
      <c r="QTI71" s="173"/>
      <c r="QTJ71" s="173"/>
      <c r="QTK71" s="173"/>
      <c r="QTL71" s="173"/>
      <c r="QTM71" s="173"/>
      <c r="QTN71" s="173"/>
      <c r="QTO71" s="173"/>
      <c r="QTP71" s="173"/>
      <c r="QTQ71" s="173"/>
      <c r="QTR71" s="173"/>
      <c r="QTS71" s="173"/>
      <c r="QTT71" s="173"/>
      <c r="QTU71" s="173"/>
      <c r="QTV71" s="173"/>
      <c r="QTW71" s="173"/>
      <c r="QTX71" s="173"/>
      <c r="QTY71" s="173"/>
      <c r="QTZ71" s="173"/>
      <c r="QUA71" s="173"/>
      <c r="QUB71" s="173"/>
      <c r="QUC71" s="173"/>
      <c r="QUD71" s="173"/>
      <c r="QUE71" s="173"/>
      <c r="QUF71" s="173"/>
      <c r="QUG71" s="173"/>
      <c r="QUH71" s="173"/>
      <c r="QUI71" s="173"/>
      <c r="QUJ71" s="173"/>
      <c r="QUK71" s="173"/>
      <c r="QUL71" s="173"/>
      <c r="QUM71" s="173"/>
      <c r="QUN71" s="173"/>
      <c r="QUO71" s="173"/>
      <c r="QUP71" s="173"/>
      <c r="QUQ71" s="173"/>
      <c r="QUR71" s="173"/>
      <c r="QUS71" s="173"/>
      <c r="QUT71" s="173"/>
      <c r="QUU71" s="173"/>
      <c r="QUV71" s="173"/>
      <c r="QUW71" s="173"/>
      <c r="QUX71" s="173"/>
      <c r="QUY71" s="173"/>
      <c r="QUZ71" s="173"/>
      <c r="QVA71" s="173"/>
      <c r="QVB71" s="173"/>
      <c r="QVC71" s="173"/>
      <c r="QVD71" s="173"/>
      <c r="QVE71" s="173"/>
      <c r="QVF71" s="173"/>
      <c r="QVG71" s="173"/>
      <c r="QVH71" s="173"/>
      <c r="QVI71" s="173"/>
      <c r="QVJ71" s="173"/>
      <c r="QVK71" s="173"/>
      <c r="QVL71" s="173"/>
      <c r="QVM71" s="173"/>
      <c r="QVN71" s="173"/>
      <c r="QVO71" s="173"/>
      <c r="QVP71" s="173"/>
      <c r="QVQ71" s="173"/>
      <c r="QVR71" s="173"/>
      <c r="QVS71" s="173"/>
      <c r="QVT71" s="173"/>
      <c r="QVU71" s="173"/>
      <c r="QVV71" s="173"/>
      <c r="QVW71" s="173"/>
      <c r="QVX71" s="173"/>
      <c r="QVY71" s="173"/>
      <c r="QVZ71" s="173"/>
      <c r="QWA71" s="173"/>
      <c r="QWB71" s="173"/>
      <c r="QWC71" s="173"/>
      <c r="QWD71" s="173"/>
      <c r="QWE71" s="173"/>
      <c r="QWF71" s="173"/>
      <c r="QWG71" s="173"/>
      <c r="QWH71" s="173"/>
      <c r="QWI71" s="173"/>
      <c r="QWJ71" s="173"/>
      <c r="QWK71" s="173"/>
      <c r="QWL71" s="173"/>
      <c r="QWM71" s="173"/>
      <c r="QWN71" s="173"/>
      <c r="QWO71" s="173"/>
      <c r="QWP71" s="173"/>
      <c r="QWQ71" s="173"/>
      <c r="QWR71" s="173"/>
      <c r="QWS71" s="173"/>
      <c r="QWT71" s="173"/>
      <c r="QWU71" s="173"/>
      <c r="QWV71" s="173"/>
      <c r="QWW71" s="173"/>
      <c r="QWX71" s="173"/>
      <c r="QWY71" s="173"/>
      <c r="QWZ71" s="173"/>
      <c r="QXA71" s="173"/>
      <c r="QXB71" s="173"/>
      <c r="QXC71" s="173"/>
      <c r="QXD71" s="173"/>
      <c r="QXE71" s="173"/>
      <c r="QXF71" s="173"/>
      <c r="QXG71" s="173"/>
      <c r="QXH71" s="173"/>
      <c r="QXI71" s="173"/>
      <c r="QXJ71" s="173"/>
      <c r="QXK71" s="173"/>
      <c r="QXL71" s="173"/>
      <c r="QXM71" s="173"/>
      <c r="QXN71" s="173"/>
      <c r="QXO71" s="173"/>
      <c r="QXP71" s="173"/>
      <c r="QXQ71" s="173"/>
      <c r="QXR71" s="173"/>
      <c r="QXS71" s="173"/>
      <c r="QXT71" s="173"/>
      <c r="QXU71" s="173"/>
      <c r="QXV71" s="173"/>
      <c r="QXW71" s="173"/>
      <c r="QXX71" s="173"/>
      <c r="QXY71" s="173"/>
      <c r="QXZ71" s="173"/>
      <c r="QYA71" s="173"/>
      <c r="QYB71" s="173"/>
      <c r="QYC71" s="173"/>
      <c r="QYD71" s="173"/>
      <c r="QYE71" s="173"/>
      <c r="QYF71" s="173"/>
      <c r="QYG71" s="173"/>
      <c r="QYH71" s="173"/>
      <c r="QYI71" s="173"/>
      <c r="QYJ71" s="173"/>
      <c r="QYK71" s="173"/>
      <c r="QYL71" s="173"/>
      <c r="QYM71" s="173"/>
      <c r="QYN71" s="173"/>
      <c r="QYO71" s="173"/>
      <c r="QYP71" s="173"/>
      <c r="QYQ71" s="173"/>
      <c r="QYR71" s="173"/>
      <c r="QYS71" s="173"/>
      <c r="QYT71" s="173"/>
      <c r="QYU71" s="173"/>
      <c r="QYV71" s="173"/>
      <c r="QYW71" s="173"/>
      <c r="QYX71" s="173"/>
      <c r="QYY71" s="173"/>
      <c r="QYZ71" s="173"/>
      <c r="QZA71" s="173"/>
      <c r="QZB71" s="173"/>
      <c r="QZC71" s="173"/>
      <c r="QZD71" s="173"/>
      <c r="QZE71" s="173"/>
      <c r="QZF71" s="173"/>
      <c r="QZG71" s="173"/>
      <c r="QZH71" s="173"/>
      <c r="QZI71" s="173"/>
      <c r="QZJ71" s="173"/>
      <c r="QZK71" s="173"/>
      <c r="QZL71" s="173"/>
      <c r="QZM71" s="173"/>
      <c r="QZN71" s="173"/>
      <c r="QZO71" s="173"/>
      <c r="QZP71" s="173"/>
      <c r="QZQ71" s="173"/>
      <c r="QZR71" s="173"/>
      <c r="QZS71" s="173"/>
      <c r="QZT71" s="173"/>
      <c r="QZU71" s="173"/>
      <c r="QZV71" s="173"/>
      <c r="QZW71" s="173"/>
      <c r="QZX71" s="173"/>
      <c r="QZY71" s="173"/>
      <c r="QZZ71" s="173"/>
      <c r="RAA71" s="173"/>
      <c r="RAB71" s="173"/>
      <c r="RAC71" s="173"/>
      <c r="RAD71" s="173"/>
      <c r="RAE71" s="173"/>
      <c r="RAF71" s="173"/>
      <c r="RAG71" s="173"/>
      <c r="RAH71" s="173"/>
      <c r="RAI71" s="173"/>
      <c r="RAJ71" s="173"/>
      <c r="RAK71" s="173"/>
      <c r="RAL71" s="173"/>
      <c r="RAM71" s="173"/>
      <c r="RAN71" s="173"/>
      <c r="RAO71" s="173"/>
      <c r="RAP71" s="173"/>
      <c r="RAQ71" s="173"/>
      <c r="RAR71" s="173"/>
      <c r="RAS71" s="173"/>
      <c r="RAT71" s="173"/>
      <c r="RAU71" s="173"/>
      <c r="RAV71" s="173"/>
      <c r="RAW71" s="173"/>
      <c r="RAX71" s="173"/>
      <c r="RAY71" s="173"/>
      <c r="RAZ71" s="173"/>
      <c r="RBA71" s="173"/>
      <c r="RBB71" s="173"/>
      <c r="RBC71" s="173"/>
      <c r="RBD71" s="173"/>
      <c r="RBE71" s="173"/>
      <c r="RBF71" s="173"/>
      <c r="RBG71" s="173"/>
      <c r="RBH71" s="173"/>
      <c r="RBI71" s="173"/>
      <c r="RBJ71" s="173"/>
      <c r="RBK71" s="173"/>
      <c r="RBL71" s="173"/>
      <c r="RBM71" s="173"/>
      <c r="RBN71" s="173"/>
      <c r="RBO71" s="173"/>
      <c r="RBP71" s="173"/>
      <c r="RBQ71" s="173"/>
      <c r="RBR71" s="173"/>
      <c r="RBS71" s="173"/>
      <c r="RBT71" s="173"/>
      <c r="RBU71" s="173"/>
      <c r="RBV71" s="173"/>
      <c r="RBW71" s="173"/>
      <c r="RBX71" s="173"/>
      <c r="RBY71" s="173"/>
      <c r="RBZ71" s="173"/>
      <c r="RCA71" s="173"/>
      <c r="RCB71" s="173"/>
      <c r="RCC71" s="173"/>
      <c r="RCD71" s="173"/>
      <c r="RCE71" s="173"/>
      <c r="RCF71" s="173"/>
      <c r="RCG71" s="173"/>
      <c r="RCH71" s="173"/>
      <c r="RCI71" s="173"/>
      <c r="RCJ71" s="173"/>
      <c r="RCK71" s="173"/>
      <c r="RCL71" s="173"/>
      <c r="RCM71" s="173"/>
      <c r="RCN71" s="173"/>
      <c r="RCO71" s="173"/>
      <c r="RCP71" s="173"/>
      <c r="RCQ71" s="173"/>
      <c r="RCR71" s="173"/>
      <c r="RCS71" s="173"/>
      <c r="RCT71" s="173"/>
      <c r="RCU71" s="173"/>
      <c r="RCV71" s="173"/>
      <c r="RCW71" s="173"/>
      <c r="RCX71" s="173"/>
      <c r="RCY71" s="173"/>
      <c r="RCZ71" s="173"/>
      <c r="RDA71" s="173"/>
      <c r="RDB71" s="173"/>
      <c r="RDC71" s="173"/>
      <c r="RDD71" s="173"/>
      <c r="RDE71" s="173"/>
      <c r="RDF71" s="173"/>
      <c r="RDG71" s="173"/>
      <c r="RDH71" s="173"/>
      <c r="RDI71" s="173"/>
      <c r="RDJ71" s="173"/>
      <c r="RDK71" s="173"/>
      <c r="RDL71" s="173"/>
      <c r="RDM71" s="173"/>
      <c r="RDN71" s="173"/>
      <c r="RDO71" s="173"/>
      <c r="RDP71" s="173"/>
      <c r="RDQ71" s="173"/>
      <c r="RDR71" s="173"/>
      <c r="RDS71" s="173"/>
      <c r="RDT71" s="173"/>
      <c r="RDU71" s="173"/>
      <c r="RDV71" s="173"/>
      <c r="RDW71" s="173"/>
      <c r="RDX71" s="173"/>
      <c r="RDY71" s="173"/>
      <c r="RDZ71" s="173"/>
      <c r="REA71" s="173"/>
      <c r="REB71" s="173"/>
      <c r="REC71" s="173"/>
      <c r="RED71" s="173"/>
      <c r="REE71" s="173"/>
      <c r="REF71" s="173"/>
      <c r="REG71" s="173"/>
      <c r="REH71" s="173"/>
      <c r="REI71" s="173"/>
      <c r="REJ71" s="173"/>
      <c r="REK71" s="173"/>
      <c r="REL71" s="173"/>
      <c r="REM71" s="173"/>
      <c r="REN71" s="173"/>
      <c r="REO71" s="173"/>
      <c r="REP71" s="173"/>
      <c r="REQ71" s="173"/>
      <c r="RER71" s="173"/>
      <c r="RES71" s="173"/>
      <c r="RET71" s="173"/>
      <c r="REU71" s="173"/>
      <c r="REV71" s="173"/>
      <c r="REW71" s="173"/>
      <c r="REX71" s="173"/>
      <c r="REY71" s="173"/>
      <c r="REZ71" s="173"/>
      <c r="RFA71" s="173"/>
      <c r="RFB71" s="173"/>
      <c r="RFC71" s="173"/>
      <c r="RFD71" s="173"/>
      <c r="RFE71" s="173"/>
      <c r="RFF71" s="173"/>
      <c r="RFG71" s="173"/>
      <c r="RFH71" s="173"/>
      <c r="RFI71" s="173"/>
      <c r="RFJ71" s="173"/>
      <c r="RFK71" s="173"/>
      <c r="RFL71" s="173"/>
      <c r="RFM71" s="173"/>
      <c r="RFN71" s="173"/>
      <c r="RFO71" s="173"/>
      <c r="RFP71" s="173"/>
      <c r="RFQ71" s="173"/>
      <c r="RFR71" s="173"/>
      <c r="RFS71" s="173"/>
      <c r="RFT71" s="173"/>
      <c r="RFU71" s="173"/>
      <c r="RFV71" s="173"/>
      <c r="RFW71" s="173"/>
      <c r="RFX71" s="173"/>
      <c r="RFY71" s="173"/>
      <c r="RFZ71" s="173"/>
      <c r="RGA71" s="173"/>
      <c r="RGB71" s="173"/>
      <c r="RGC71" s="173"/>
      <c r="RGD71" s="173"/>
      <c r="RGE71" s="173"/>
      <c r="RGF71" s="173"/>
      <c r="RGG71" s="173"/>
      <c r="RGH71" s="173"/>
      <c r="RGI71" s="173"/>
      <c r="RGJ71" s="173"/>
      <c r="RGK71" s="173"/>
      <c r="RGL71" s="173"/>
      <c r="RGM71" s="173"/>
      <c r="RGN71" s="173"/>
      <c r="RGO71" s="173"/>
      <c r="RGP71" s="173"/>
      <c r="RGQ71" s="173"/>
      <c r="RGR71" s="173"/>
      <c r="RGS71" s="173"/>
      <c r="RGT71" s="173"/>
      <c r="RGU71" s="173"/>
      <c r="RGV71" s="173"/>
      <c r="RGW71" s="173"/>
      <c r="RGX71" s="173"/>
      <c r="RGY71" s="173"/>
      <c r="RGZ71" s="173"/>
      <c r="RHA71" s="173"/>
      <c r="RHB71" s="173"/>
      <c r="RHC71" s="173"/>
      <c r="RHD71" s="173"/>
      <c r="RHE71" s="173"/>
      <c r="RHF71" s="173"/>
      <c r="RHG71" s="173"/>
      <c r="RHH71" s="173"/>
      <c r="RHI71" s="173"/>
      <c r="RHJ71" s="173"/>
      <c r="RHK71" s="173"/>
      <c r="RHL71" s="173"/>
      <c r="RHM71" s="173"/>
      <c r="RHN71" s="173"/>
      <c r="RHO71" s="173"/>
      <c r="RHP71" s="173"/>
      <c r="RHQ71" s="173"/>
      <c r="RHR71" s="173"/>
      <c r="RHS71" s="173"/>
      <c r="RHT71" s="173"/>
      <c r="RHU71" s="173"/>
      <c r="RHV71" s="173"/>
      <c r="RHW71" s="173"/>
      <c r="RHX71" s="173"/>
      <c r="RHY71" s="173"/>
      <c r="RHZ71" s="173"/>
      <c r="RIA71" s="173"/>
      <c r="RIB71" s="173"/>
      <c r="RIC71" s="173"/>
      <c r="RID71" s="173"/>
      <c r="RIE71" s="173"/>
      <c r="RIF71" s="173"/>
      <c r="RIG71" s="173"/>
      <c r="RIH71" s="173"/>
      <c r="RII71" s="173"/>
      <c r="RIJ71" s="173"/>
      <c r="RIK71" s="173"/>
      <c r="RIL71" s="173"/>
      <c r="RIM71" s="173"/>
      <c r="RIN71" s="173"/>
      <c r="RIO71" s="173"/>
      <c r="RIP71" s="173"/>
      <c r="RIQ71" s="173"/>
      <c r="RIR71" s="173"/>
      <c r="RIS71" s="173"/>
      <c r="RIT71" s="173"/>
      <c r="RIU71" s="173"/>
      <c r="RIV71" s="173"/>
      <c r="RIW71" s="173"/>
      <c r="RIX71" s="173"/>
      <c r="RIY71" s="173"/>
      <c r="RIZ71" s="173"/>
      <c r="RJA71" s="173"/>
      <c r="RJB71" s="173"/>
      <c r="RJC71" s="173"/>
      <c r="RJD71" s="173"/>
      <c r="RJE71" s="173"/>
      <c r="RJF71" s="173"/>
      <c r="RJG71" s="173"/>
      <c r="RJH71" s="173"/>
      <c r="RJI71" s="173"/>
      <c r="RJJ71" s="173"/>
      <c r="RJK71" s="173"/>
      <c r="RJL71" s="173"/>
      <c r="RJM71" s="173"/>
      <c r="RJN71" s="173"/>
      <c r="RJO71" s="173"/>
      <c r="RJP71" s="173"/>
      <c r="RJQ71" s="173"/>
      <c r="RJR71" s="173"/>
      <c r="RJS71" s="173"/>
      <c r="RJT71" s="173"/>
      <c r="RJU71" s="173"/>
      <c r="RJV71" s="173"/>
      <c r="RJW71" s="173"/>
      <c r="RJX71" s="173"/>
      <c r="RJY71" s="173"/>
      <c r="RJZ71" s="173"/>
      <c r="RKA71" s="173"/>
      <c r="RKB71" s="173"/>
      <c r="RKC71" s="173"/>
      <c r="RKD71" s="173"/>
      <c r="RKE71" s="173"/>
      <c r="RKF71" s="173"/>
      <c r="RKG71" s="173"/>
      <c r="RKH71" s="173"/>
      <c r="RKI71" s="173"/>
      <c r="RKJ71" s="173"/>
      <c r="RKK71" s="173"/>
      <c r="RKL71" s="173"/>
      <c r="RKM71" s="173"/>
      <c r="RKN71" s="173"/>
      <c r="RKO71" s="173"/>
      <c r="RKP71" s="173"/>
      <c r="RKQ71" s="173"/>
      <c r="RKR71" s="173"/>
      <c r="RKS71" s="173"/>
      <c r="RKT71" s="173"/>
      <c r="RKU71" s="173"/>
      <c r="RKV71" s="173"/>
      <c r="RKW71" s="173"/>
      <c r="RKX71" s="173"/>
      <c r="RKY71" s="173"/>
      <c r="RKZ71" s="173"/>
      <c r="RLA71" s="173"/>
      <c r="RLB71" s="173"/>
      <c r="RLC71" s="173"/>
      <c r="RLD71" s="173"/>
      <c r="RLE71" s="173"/>
      <c r="RLF71" s="173"/>
      <c r="RLG71" s="173"/>
      <c r="RLH71" s="173"/>
      <c r="RLI71" s="173"/>
      <c r="RLJ71" s="173"/>
      <c r="RLK71" s="173"/>
      <c r="RLL71" s="173"/>
      <c r="RLM71" s="173"/>
      <c r="RLN71" s="173"/>
      <c r="RLO71" s="173"/>
      <c r="RLP71" s="173"/>
      <c r="RLQ71" s="173"/>
      <c r="RLR71" s="173"/>
      <c r="RLS71" s="173"/>
      <c r="RLT71" s="173"/>
      <c r="RLU71" s="173"/>
      <c r="RLV71" s="173"/>
      <c r="RLW71" s="173"/>
      <c r="RLX71" s="173"/>
      <c r="RLY71" s="173"/>
      <c r="RLZ71" s="173"/>
      <c r="RMA71" s="173"/>
      <c r="RMB71" s="173"/>
      <c r="RMC71" s="173"/>
      <c r="RMD71" s="173"/>
      <c r="RME71" s="173"/>
      <c r="RMF71" s="173"/>
      <c r="RMG71" s="173"/>
      <c r="RMH71" s="173"/>
      <c r="RMI71" s="173"/>
      <c r="RMJ71" s="173"/>
      <c r="RMK71" s="173"/>
      <c r="RML71" s="173"/>
      <c r="RMM71" s="173"/>
      <c r="RMN71" s="173"/>
      <c r="RMO71" s="173"/>
      <c r="RMP71" s="173"/>
      <c r="RMQ71" s="173"/>
      <c r="RMR71" s="173"/>
      <c r="RMS71" s="173"/>
      <c r="RMT71" s="173"/>
      <c r="RMU71" s="173"/>
      <c r="RMV71" s="173"/>
      <c r="RMW71" s="173"/>
      <c r="RMX71" s="173"/>
      <c r="RMY71" s="173"/>
      <c r="RMZ71" s="173"/>
      <c r="RNA71" s="173"/>
      <c r="RNB71" s="173"/>
      <c r="RNC71" s="173"/>
      <c r="RND71" s="173"/>
      <c r="RNE71" s="173"/>
      <c r="RNF71" s="173"/>
      <c r="RNG71" s="173"/>
      <c r="RNH71" s="173"/>
      <c r="RNI71" s="173"/>
      <c r="RNJ71" s="173"/>
      <c r="RNK71" s="173"/>
      <c r="RNL71" s="173"/>
      <c r="RNM71" s="173"/>
      <c r="RNN71" s="173"/>
      <c r="RNO71" s="173"/>
      <c r="RNP71" s="173"/>
      <c r="RNQ71" s="173"/>
      <c r="RNR71" s="173"/>
      <c r="RNS71" s="173"/>
      <c r="RNT71" s="173"/>
      <c r="RNU71" s="173"/>
      <c r="RNV71" s="173"/>
      <c r="RNW71" s="173"/>
      <c r="RNX71" s="173"/>
      <c r="RNY71" s="173"/>
      <c r="RNZ71" s="173"/>
      <c r="ROA71" s="173"/>
      <c r="ROB71" s="173"/>
      <c r="ROC71" s="173"/>
      <c r="ROD71" s="173"/>
      <c r="ROE71" s="173"/>
      <c r="ROF71" s="173"/>
      <c r="ROG71" s="173"/>
      <c r="ROH71" s="173"/>
      <c r="ROI71" s="173"/>
      <c r="ROJ71" s="173"/>
      <c r="ROK71" s="173"/>
      <c r="ROL71" s="173"/>
      <c r="ROM71" s="173"/>
      <c r="RON71" s="173"/>
      <c r="ROO71" s="173"/>
      <c r="ROP71" s="173"/>
      <c r="ROQ71" s="173"/>
      <c r="ROR71" s="173"/>
      <c r="ROS71" s="173"/>
      <c r="ROT71" s="173"/>
      <c r="ROU71" s="173"/>
      <c r="ROV71" s="173"/>
      <c r="ROW71" s="173"/>
      <c r="ROX71" s="173"/>
      <c r="ROY71" s="173"/>
      <c r="ROZ71" s="173"/>
      <c r="RPA71" s="173"/>
      <c r="RPB71" s="173"/>
      <c r="RPC71" s="173"/>
      <c r="RPD71" s="173"/>
      <c r="RPE71" s="173"/>
      <c r="RPF71" s="173"/>
      <c r="RPG71" s="173"/>
      <c r="RPH71" s="173"/>
      <c r="RPI71" s="173"/>
      <c r="RPJ71" s="173"/>
      <c r="RPK71" s="173"/>
      <c r="RPL71" s="173"/>
      <c r="RPM71" s="173"/>
      <c r="RPN71" s="173"/>
      <c r="RPO71" s="173"/>
      <c r="RPP71" s="173"/>
      <c r="RPQ71" s="173"/>
      <c r="RPR71" s="173"/>
      <c r="RPS71" s="173"/>
      <c r="RPT71" s="173"/>
      <c r="RPU71" s="173"/>
      <c r="RPV71" s="173"/>
      <c r="RPW71" s="173"/>
      <c r="RPX71" s="173"/>
      <c r="RPY71" s="173"/>
      <c r="RPZ71" s="173"/>
      <c r="RQA71" s="173"/>
      <c r="RQB71" s="173"/>
      <c r="RQC71" s="173"/>
      <c r="RQD71" s="173"/>
      <c r="RQE71" s="173"/>
      <c r="RQF71" s="173"/>
      <c r="RQG71" s="173"/>
      <c r="RQH71" s="173"/>
      <c r="RQI71" s="173"/>
      <c r="RQJ71" s="173"/>
      <c r="RQK71" s="173"/>
      <c r="RQL71" s="173"/>
      <c r="RQM71" s="173"/>
      <c r="RQN71" s="173"/>
      <c r="RQO71" s="173"/>
      <c r="RQP71" s="173"/>
      <c r="RQQ71" s="173"/>
      <c r="RQR71" s="173"/>
      <c r="RQS71" s="173"/>
      <c r="RQT71" s="173"/>
      <c r="RQU71" s="173"/>
      <c r="RQV71" s="173"/>
      <c r="RQW71" s="173"/>
      <c r="RQX71" s="173"/>
      <c r="RQY71" s="173"/>
      <c r="RQZ71" s="173"/>
      <c r="RRA71" s="173"/>
      <c r="RRB71" s="173"/>
      <c r="RRC71" s="173"/>
      <c r="RRD71" s="173"/>
      <c r="RRE71" s="173"/>
      <c r="RRF71" s="173"/>
      <c r="RRG71" s="173"/>
      <c r="RRH71" s="173"/>
      <c r="RRI71" s="173"/>
      <c r="RRJ71" s="173"/>
      <c r="RRK71" s="173"/>
      <c r="RRL71" s="173"/>
      <c r="RRM71" s="173"/>
      <c r="RRN71" s="173"/>
      <c r="RRO71" s="173"/>
      <c r="RRP71" s="173"/>
      <c r="RRQ71" s="173"/>
      <c r="RRR71" s="173"/>
      <c r="RRS71" s="173"/>
      <c r="RRT71" s="173"/>
      <c r="RRU71" s="173"/>
      <c r="RRV71" s="173"/>
      <c r="RRW71" s="173"/>
      <c r="RRX71" s="173"/>
      <c r="RRY71" s="173"/>
      <c r="RRZ71" s="173"/>
      <c r="RSA71" s="173"/>
      <c r="RSB71" s="173"/>
      <c r="RSC71" s="173"/>
      <c r="RSD71" s="173"/>
      <c r="RSE71" s="173"/>
      <c r="RSF71" s="173"/>
      <c r="RSG71" s="173"/>
      <c r="RSH71" s="173"/>
      <c r="RSI71" s="173"/>
      <c r="RSJ71" s="173"/>
      <c r="RSK71" s="173"/>
      <c r="RSL71" s="173"/>
      <c r="RSM71" s="173"/>
      <c r="RSN71" s="173"/>
      <c r="RSO71" s="173"/>
      <c r="RSP71" s="173"/>
      <c r="RSQ71" s="173"/>
      <c r="RSR71" s="173"/>
      <c r="RSS71" s="173"/>
      <c r="RST71" s="173"/>
      <c r="RSU71" s="173"/>
      <c r="RSV71" s="173"/>
      <c r="RSW71" s="173"/>
      <c r="RSX71" s="173"/>
      <c r="RSY71" s="173"/>
      <c r="RSZ71" s="173"/>
      <c r="RTA71" s="173"/>
      <c r="RTB71" s="173"/>
      <c r="RTC71" s="173"/>
      <c r="RTD71" s="173"/>
      <c r="RTE71" s="173"/>
      <c r="RTF71" s="173"/>
      <c r="RTG71" s="173"/>
      <c r="RTH71" s="173"/>
      <c r="RTI71" s="173"/>
      <c r="RTJ71" s="173"/>
      <c r="RTK71" s="173"/>
      <c r="RTL71" s="173"/>
      <c r="RTM71" s="173"/>
      <c r="RTN71" s="173"/>
      <c r="RTO71" s="173"/>
      <c r="RTP71" s="173"/>
      <c r="RTQ71" s="173"/>
      <c r="RTR71" s="173"/>
      <c r="RTS71" s="173"/>
      <c r="RTT71" s="173"/>
      <c r="RTU71" s="173"/>
      <c r="RTV71" s="173"/>
      <c r="RTW71" s="173"/>
      <c r="RTX71" s="173"/>
      <c r="RTY71" s="173"/>
      <c r="RTZ71" s="173"/>
      <c r="RUA71" s="173"/>
      <c r="RUB71" s="173"/>
      <c r="RUC71" s="173"/>
      <c r="RUD71" s="173"/>
      <c r="RUE71" s="173"/>
      <c r="RUF71" s="173"/>
      <c r="RUG71" s="173"/>
      <c r="RUH71" s="173"/>
      <c r="RUI71" s="173"/>
      <c r="RUJ71" s="173"/>
      <c r="RUK71" s="173"/>
      <c r="RUL71" s="173"/>
      <c r="RUM71" s="173"/>
      <c r="RUN71" s="173"/>
      <c r="RUO71" s="173"/>
      <c r="RUP71" s="173"/>
      <c r="RUQ71" s="173"/>
      <c r="RUR71" s="173"/>
      <c r="RUS71" s="173"/>
      <c r="RUT71" s="173"/>
      <c r="RUU71" s="173"/>
      <c r="RUV71" s="173"/>
      <c r="RUW71" s="173"/>
      <c r="RUX71" s="173"/>
      <c r="RUY71" s="173"/>
      <c r="RUZ71" s="173"/>
      <c r="RVA71" s="173"/>
      <c r="RVB71" s="173"/>
      <c r="RVC71" s="173"/>
      <c r="RVD71" s="173"/>
      <c r="RVE71" s="173"/>
      <c r="RVF71" s="173"/>
      <c r="RVG71" s="173"/>
      <c r="RVH71" s="173"/>
      <c r="RVI71" s="173"/>
      <c r="RVJ71" s="173"/>
      <c r="RVK71" s="173"/>
      <c r="RVL71" s="173"/>
      <c r="RVM71" s="173"/>
      <c r="RVN71" s="173"/>
      <c r="RVO71" s="173"/>
      <c r="RVP71" s="173"/>
      <c r="RVQ71" s="173"/>
      <c r="RVR71" s="173"/>
      <c r="RVS71" s="173"/>
      <c r="RVT71" s="173"/>
      <c r="RVU71" s="173"/>
      <c r="RVV71" s="173"/>
      <c r="RVW71" s="173"/>
      <c r="RVX71" s="173"/>
      <c r="RVY71" s="173"/>
      <c r="RVZ71" s="173"/>
      <c r="RWA71" s="173"/>
      <c r="RWB71" s="173"/>
      <c r="RWC71" s="173"/>
      <c r="RWD71" s="173"/>
      <c r="RWE71" s="173"/>
      <c r="RWF71" s="173"/>
      <c r="RWG71" s="173"/>
      <c r="RWH71" s="173"/>
      <c r="RWI71" s="173"/>
      <c r="RWJ71" s="173"/>
      <c r="RWK71" s="173"/>
      <c r="RWL71" s="173"/>
      <c r="RWM71" s="173"/>
      <c r="RWN71" s="173"/>
      <c r="RWO71" s="173"/>
      <c r="RWP71" s="173"/>
      <c r="RWQ71" s="173"/>
      <c r="RWR71" s="173"/>
      <c r="RWS71" s="173"/>
      <c r="RWT71" s="173"/>
      <c r="RWU71" s="173"/>
      <c r="RWV71" s="173"/>
      <c r="RWW71" s="173"/>
      <c r="RWX71" s="173"/>
      <c r="RWY71" s="173"/>
      <c r="RWZ71" s="173"/>
      <c r="RXA71" s="173"/>
      <c r="RXB71" s="173"/>
      <c r="RXC71" s="173"/>
      <c r="RXD71" s="173"/>
      <c r="RXE71" s="173"/>
      <c r="RXF71" s="173"/>
      <c r="RXG71" s="173"/>
      <c r="RXH71" s="173"/>
      <c r="RXI71" s="173"/>
      <c r="RXJ71" s="173"/>
      <c r="RXK71" s="173"/>
      <c r="RXL71" s="173"/>
      <c r="RXM71" s="173"/>
      <c r="RXN71" s="173"/>
      <c r="RXO71" s="173"/>
      <c r="RXP71" s="173"/>
      <c r="RXQ71" s="173"/>
      <c r="RXR71" s="173"/>
      <c r="RXS71" s="173"/>
      <c r="RXT71" s="173"/>
      <c r="RXU71" s="173"/>
      <c r="RXV71" s="173"/>
      <c r="RXW71" s="173"/>
      <c r="RXX71" s="173"/>
      <c r="RXY71" s="173"/>
      <c r="RXZ71" s="173"/>
      <c r="RYA71" s="173"/>
      <c r="RYB71" s="173"/>
      <c r="RYC71" s="173"/>
      <c r="RYD71" s="173"/>
      <c r="RYE71" s="173"/>
      <c r="RYF71" s="173"/>
      <c r="RYG71" s="173"/>
      <c r="RYH71" s="173"/>
      <c r="RYI71" s="173"/>
      <c r="RYJ71" s="173"/>
      <c r="RYK71" s="173"/>
      <c r="RYL71" s="173"/>
      <c r="RYM71" s="173"/>
      <c r="RYN71" s="173"/>
      <c r="RYO71" s="173"/>
      <c r="RYP71" s="173"/>
      <c r="RYQ71" s="173"/>
      <c r="RYR71" s="173"/>
      <c r="RYS71" s="173"/>
      <c r="RYT71" s="173"/>
      <c r="RYU71" s="173"/>
      <c r="RYV71" s="173"/>
      <c r="RYW71" s="173"/>
      <c r="RYX71" s="173"/>
      <c r="RYY71" s="173"/>
      <c r="RYZ71" s="173"/>
      <c r="RZA71" s="173"/>
      <c r="RZB71" s="173"/>
      <c r="RZC71" s="173"/>
      <c r="RZD71" s="173"/>
      <c r="RZE71" s="173"/>
      <c r="RZF71" s="173"/>
      <c r="RZG71" s="173"/>
      <c r="RZH71" s="173"/>
      <c r="RZI71" s="173"/>
      <c r="RZJ71" s="173"/>
      <c r="RZK71" s="173"/>
      <c r="RZL71" s="173"/>
      <c r="RZM71" s="173"/>
      <c r="RZN71" s="173"/>
      <c r="RZO71" s="173"/>
      <c r="RZP71" s="173"/>
      <c r="RZQ71" s="173"/>
      <c r="RZR71" s="173"/>
      <c r="RZS71" s="173"/>
      <c r="RZT71" s="173"/>
      <c r="RZU71" s="173"/>
      <c r="RZV71" s="173"/>
      <c r="RZW71" s="173"/>
      <c r="RZX71" s="173"/>
      <c r="RZY71" s="173"/>
      <c r="RZZ71" s="173"/>
      <c r="SAA71" s="173"/>
      <c r="SAB71" s="173"/>
      <c r="SAC71" s="173"/>
      <c r="SAD71" s="173"/>
      <c r="SAE71" s="173"/>
      <c r="SAF71" s="173"/>
      <c r="SAG71" s="173"/>
      <c r="SAH71" s="173"/>
      <c r="SAI71" s="173"/>
      <c r="SAJ71" s="173"/>
      <c r="SAK71" s="173"/>
      <c r="SAL71" s="173"/>
      <c r="SAM71" s="173"/>
      <c r="SAN71" s="173"/>
      <c r="SAO71" s="173"/>
      <c r="SAP71" s="173"/>
      <c r="SAQ71" s="173"/>
      <c r="SAR71" s="173"/>
      <c r="SAS71" s="173"/>
      <c r="SAT71" s="173"/>
      <c r="SAU71" s="173"/>
      <c r="SAV71" s="173"/>
      <c r="SAW71" s="173"/>
      <c r="SAX71" s="173"/>
      <c r="SAY71" s="173"/>
      <c r="SAZ71" s="173"/>
      <c r="SBA71" s="173"/>
      <c r="SBB71" s="173"/>
      <c r="SBC71" s="173"/>
      <c r="SBD71" s="173"/>
      <c r="SBE71" s="173"/>
      <c r="SBF71" s="173"/>
      <c r="SBG71" s="173"/>
      <c r="SBH71" s="173"/>
      <c r="SBI71" s="173"/>
      <c r="SBJ71" s="173"/>
      <c r="SBK71" s="173"/>
      <c r="SBL71" s="173"/>
      <c r="SBM71" s="173"/>
      <c r="SBN71" s="173"/>
      <c r="SBO71" s="173"/>
      <c r="SBP71" s="173"/>
      <c r="SBQ71" s="173"/>
      <c r="SBR71" s="173"/>
      <c r="SBS71" s="173"/>
      <c r="SBT71" s="173"/>
      <c r="SBU71" s="173"/>
      <c r="SBV71" s="173"/>
      <c r="SBW71" s="173"/>
      <c r="SBX71" s="173"/>
      <c r="SBY71" s="173"/>
      <c r="SBZ71" s="173"/>
      <c r="SCA71" s="173"/>
      <c r="SCB71" s="173"/>
      <c r="SCC71" s="173"/>
      <c r="SCD71" s="173"/>
      <c r="SCE71" s="173"/>
      <c r="SCF71" s="173"/>
      <c r="SCG71" s="173"/>
      <c r="SCH71" s="173"/>
      <c r="SCI71" s="173"/>
      <c r="SCJ71" s="173"/>
      <c r="SCK71" s="173"/>
      <c r="SCL71" s="173"/>
      <c r="SCM71" s="173"/>
      <c r="SCN71" s="173"/>
      <c r="SCO71" s="173"/>
      <c r="SCP71" s="173"/>
      <c r="SCQ71" s="173"/>
      <c r="SCR71" s="173"/>
      <c r="SCS71" s="173"/>
      <c r="SCT71" s="173"/>
      <c r="SCU71" s="173"/>
      <c r="SCV71" s="173"/>
      <c r="SCW71" s="173"/>
      <c r="SCX71" s="173"/>
      <c r="SCY71" s="173"/>
      <c r="SCZ71" s="173"/>
      <c r="SDA71" s="173"/>
      <c r="SDB71" s="173"/>
      <c r="SDC71" s="173"/>
      <c r="SDD71" s="173"/>
      <c r="SDE71" s="173"/>
      <c r="SDF71" s="173"/>
      <c r="SDG71" s="173"/>
      <c r="SDH71" s="173"/>
      <c r="SDI71" s="173"/>
      <c r="SDJ71" s="173"/>
      <c r="SDK71" s="173"/>
      <c r="SDL71" s="173"/>
      <c r="SDM71" s="173"/>
      <c r="SDN71" s="173"/>
      <c r="SDO71" s="173"/>
      <c r="SDP71" s="173"/>
      <c r="SDQ71" s="173"/>
      <c r="SDR71" s="173"/>
      <c r="SDS71" s="173"/>
      <c r="SDT71" s="173"/>
      <c r="SDU71" s="173"/>
      <c r="SDV71" s="173"/>
      <c r="SDW71" s="173"/>
      <c r="SDX71" s="173"/>
      <c r="SDY71" s="173"/>
      <c r="SDZ71" s="173"/>
      <c r="SEA71" s="173"/>
      <c r="SEB71" s="173"/>
      <c r="SEC71" s="173"/>
      <c r="SED71" s="173"/>
      <c r="SEE71" s="173"/>
      <c r="SEF71" s="173"/>
      <c r="SEG71" s="173"/>
      <c r="SEH71" s="173"/>
      <c r="SEI71" s="173"/>
      <c r="SEJ71" s="173"/>
      <c r="SEK71" s="173"/>
      <c r="SEL71" s="173"/>
      <c r="SEM71" s="173"/>
      <c r="SEN71" s="173"/>
      <c r="SEO71" s="173"/>
      <c r="SEP71" s="173"/>
      <c r="SEQ71" s="173"/>
      <c r="SER71" s="173"/>
      <c r="SES71" s="173"/>
      <c r="SET71" s="173"/>
      <c r="SEU71" s="173"/>
      <c r="SEV71" s="173"/>
      <c r="SEW71" s="173"/>
      <c r="SEX71" s="173"/>
      <c r="SEY71" s="173"/>
      <c r="SEZ71" s="173"/>
      <c r="SFA71" s="173"/>
      <c r="SFB71" s="173"/>
      <c r="SFC71" s="173"/>
      <c r="SFD71" s="173"/>
      <c r="SFE71" s="173"/>
      <c r="SFF71" s="173"/>
      <c r="SFG71" s="173"/>
      <c r="SFH71" s="173"/>
      <c r="SFI71" s="173"/>
      <c r="SFJ71" s="173"/>
      <c r="SFK71" s="173"/>
      <c r="SFL71" s="173"/>
      <c r="SFM71" s="173"/>
      <c r="SFN71" s="173"/>
      <c r="SFO71" s="173"/>
      <c r="SFP71" s="173"/>
      <c r="SFQ71" s="173"/>
      <c r="SFR71" s="173"/>
      <c r="SFS71" s="173"/>
      <c r="SFT71" s="173"/>
      <c r="SFU71" s="173"/>
      <c r="SFV71" s="173"/>
      <c r="SFW71" s="173"/>
      <c r="SFX71" s="173"/>
      <c r="SFY71" s="173"/>
      <c r="SFZ71" s="173"/>
      <c r="SGA71" s="173"/>
      <c r="SGB71" s="173"/>
      <c r="SGC71" s="173"/>
      <c r="SGD71" s="173"/>
      <c r="SGE71" s="173"/>
      <c r="SGF71" s="173"/>
      <c r="SGG71" s="173"/>
      <c r="SGH71" s="173"/>
      <c r="SGI71" s="173"/>
      <c r="SGJ71" s="173"/>
      <c r="SGK71" s="173"/>
      <c r="SGL71" s="173"/>
      <c r="SGM71" s="173"/>
      <c r="SGN71" s="173"/>
      <c r="SGO71" s="173"/>
      <c r="SGP71" s="173"/>
      <c r="SGQ71" s="173"/>
      <c r="SGR71" s="173"/>
      <c r="SGS71" s="173"/>
      <c r="SGT71" s="173"/>
      <c r="SGU71" s="173"/>
      <c r="SGV71" s="173"/>
      <c r="SGW71" s="173"/>
      <c r="SGX71" s="173"/>
      <c r="SGY71" s="173"/>
      <c r="SGZ71" s="173"/>
      <c r="SHA71" s="173"/>
      <c r="SHB71" s="173"/>
      <c r="SHC71" s="173"/>
      <c r="SHD71" s="173"/>
      <c r="SHE71" s="173"/>
      <c r="SHF71" s="173"/>
      <c r="SHG71" s="173"/>
      <c r="SHH71" s="173"/>
      <c r="SHI71" s="173"/>
      <c r="SHJ71" s="173"/>
      <c r="SHK71" s="173"/>
      <c r="SHL71" s="173"/>
      <c r="SHM71" s="173"/>
      <c r="SHN71" s="173"/>
      <c r="SHO71" s="173"/>
      <c r="SHP71" s="173"/>
      <c r="SHQ71" s="173"/>
      <c r="SHR71" s="173"/>
      <c r="SHS71" s="173"/>
      <c r="SHT71" s="173"/>
      <c r="SHU71" s="173"/>
      <c r="SHV71" s="173"/>
      <c r="SHW71" s="173"/>
      <c r="SHX71" s="173"/>
      <c r="SHY71" s="173"/>
      <c r="SHZ71" s="173"/>
      <c r="SIA71" s="173"/>
      <c r="SIB71" s="173"/>
      <c r="SIC71" s="173"/>
      <c r="SID71" s="173"/>
      <c r="SIE71" s="173"/>
      <c r="SIF71" s="173"/>
      <c r="SIG71" s="173"/>
      <c r="SIH71" s="173"/>
      <c r="SII71" s="173"/>
      <c r="SIJ71" s="173"/>
      <c r="SIK71" s="173"/>
      <c r="SIL71" s="173"/>
      <c r="SIM71" s="173"/>
      <c r="SIN71" s="173"/>
      <c r="SIO71" s="173"/>
      <c r="SIP71" s="173"/>
      <c r="SIQ71" s="173"/>
      <c r="SIR71" s="173"/>
      <c r="SIS71" s="173"/>
      <c r="SIT71" s="173"/>
      <c r="SIU71" s="173"/>
      <c r="SIV71" s="173"/>
      <c r="SIW71" s="173"/>
      <c r="SIX71" s="173"/>
      <c r="SIY71" s="173"/>
      <c r="SIZ71" s="173"/>
      <c r="SJA71" s="173"/>
      <c r="SJB71" s="173"/>
      <c r="SJC71" s="173"/>
      <c r="SJD71" s="173"/>
      <c r="SJE71" s="173"/>
      <c r="SJF71" s="173"/>
      <c r="SJG71" s="173"/>
      <c r="SJH71" s="173"/>
      <c r="SJI71" s="173"/>
      <c r="SJJ71" s="173"/>
      <c r="SJK71" s="173"/>
      <c r="SJL71" s="173"/>
      <c r="SJM71" s="173"/>
      <c r="SJN71" s="173"/>
      <c r="SJO71" s="173"/>
      <c r="SJP71" s="173"/>
      <c r="SJQ71" s="173"/>
      <c r="SJR71" s="173"/>
      <c r="SJS71" s="173"/>
      <c r="SJT71" s="173"/>
      <c r="SJU71" s="173"/>
      <c r="SJV71" s="173"/>
      <c r="SJW71" s="173"/>
      <c r="SJX71" s="173"/>
      <c r="SJY71" s="173"/>
      <c r="SJZ71" s="173"/>
      <c r="SKA71" s="173"/>
      <c r="SKB71" s="173"/>
      <c r="SKC71" s="173"/>
      <c r="SKD71" s="173"/>
      <c r="SKE71" s="173"/>
      <c r="SKF71" s="173"/>
      <c r="SKG71" s="173"/>
      <c r="SKH71" s="173"/>
      <c r="SKI71" s="173"/>
      <c r="SKJ71" s="173"/>
      <c r="SKK71" s="173"/>
      <c r="SKL71" s="173"/>
      <c r="SKM71" s="173"/>
      <c r="SKN71" s="173"/>
      <c r="SKO71" s="173"/>
      <c r="SKP71" s="173"/>
      <c r="SKQ71" s="173"/>
      <c r="SKR71" s="173"/>
      <c r="SKS71" s="173"/>
      <c r="SKT71" s="173"/>
      <c r="SKU71" s="173"/>
      <c r="SKV71" s="173"/>
      <c r="SKW71" s="173"/>
      <c r="SKX71" s="173"/>
      <c r="SKY71" s="173"/>
      <c r="SKZ71" s="173"/>
      <c r="SLA71" s="173"/>
      <c r="SLB71" s="173"/>
      <c r="SLC71" s="173"/>
      <c r="SLD71" s="173"/>
      <c r="SLE71" s="173"/>
      <c r="SLF71" s="173"/>
      <c r="SLG71" s="173"/>
      <c r="SLH71" s="173"/>
      <c r="SLI71" s="173"/>
      <c r="SLJ71" s="173"/>
      <c r="SLK71" s="173"/>
      <c r="SLL71" s="173"/>
      <c r="SLM71" s="173"/>
      <c r="SLN71" s="173"/>
      <c r="SLO71" s="173"/>
      <c r="SLP71" s="173"/>
      <c r="SLQ71" s="173"/>
      <c r="SLR71" s="173"/>
      <c r="SLS71" s="173"/>
      <c r="SLT71" s="173"/>
      <c r="SLU71" s="173"/>
      <c r="SLV71" s="173"/>
      <c r="SLW71" s="173"/>
      <c r="SLX71" s="173"/>
      <c r="SLY71" s="173"/>
      <c r="SLZ71" s="173"/>
      <c r="SMA71" s="173"/>
      <c r="SMB71" s="173"/>
      <c r="SMC71" s="173"/>
      <c r="SMD71" s="173"/>
      <c r="SME71" s="173"/>
      <c r="SMF71" s="173"/>
      <c r="SMG71" s="173"/>
      <c r="SMH71" s="173"/>
      <c r="SMI71" s="173"/>
      <c r="SMJ71" s="173"/>
      <c r="SMK71" s="173"/>
      <c r="SML71" s="173"/>
      <c r="SMM71" s="173"/>
      <c r="SMN71" s="173"/>
      <c r="SMO71" s="173"/>
      <c r="SMP71" s="173"/>
      <c r="SMQ71" s="173"/>
      <c r="SMR71" s="173"/>
      <c r="SMS71" s="173"/>
      <c r="SMT71" s="173"/>
      <c r="SMU71" s="173"/>
      <c r="SMV71" s="173"/>
      <c r="SMW71" s="173"/>
      <c r="SMX71" s="173"/>
      <c r="SMY71" s="173"/>
      <c r="SMZ71" s="173"/>
      <c r="SNA71" s="173"/>
      <c r="SNB71" s="173"/>
      <c r="SNC71" s="173"/>
      <c r="SND71" s="173"/>
      <c r="SNE71" s="173"/>
      <c r="SNF71" s="173"/>
      <c r="SNG71" s="173"/>
      <c r="SNH71" s="173"/>
      <c r="SNI71" s="173"/>
      <c r="SNJ71" s="173"/>
      <c r="SNK71" s="173"/>
      <c r="SNL71" s="173"/>
      <c r="SNM71" s="173"/>
      <c r="SNN71" s="173"/>
      <c r="SNO71" s="173"/>
      <c r="SNP71" s="173"/>
      <c r="SNQ71" s="173"/>
      <c r="SNR71" s="173"/>
      <c r="SNS71" s="173"/>
      <c r="SNT71" s="173"/>
      <c r="SNU71" s="173"/>
      <c r="SNV71" s="173"/>
      <c r="SNW71" s="173"/>
      <c r="SNX71" s="173"/>
      <c r="SNY71" s="173"/>
      <c r="SNZ71" s="173"/>
      <c r="SOA71" s="173"/>
      <c r="SOB71" s="173"/>
      <c r="SOC71" s="173"/>
      <c r="SOD71" s="173"/>
      <c r="SOE71" s="173"/>
      <c r="SOF71" s="173"/>
      <c r="SOG71" s="173"/>
      <c r="SOH71" s="173"/>
      <c r="SOI71" s="173"/>
      <c r="SOJ71" s="173"/>
      <c r="SOK71" s="173"/>
      <c r="SOL71" s="173"/>
      <c r="SOM71" s="173"/>
      <c r="SON71" s="173"/>
      <c r="SOO71" s="173"/>
      <c r="SOP71" s="173"/>
      <c r="SOQ71" s="173"/>
      <c r="SOR71" s="173"/>
      <c r="SOS71" s="173"/>
      <c r="SOT71" s="173"/>
      <c r="SOU71" s="173"/>
      <c r="SOV71" s="173"/>
      <c r="SOW71" s="173"/>
      <c r="SOX71" s="173"/>
      <c r="SOY71" s="173"/>
      <c r="SOZ71" s="173"/>
      <c r="SPA71" s="173"/>
      <c r="SPB71" s="173"/>
      <c r="SPC71" s="173"/>
      <c r="SPD71" s="173"/>
      <c r="SPE71" s="173"/>
      <c r="SPF71" s="173"/>
      <c r="SPG71" s="173"/>
      <c r="SPH71" s="173"/>
      <c r="SPI71" s="173"/>
      <c r="SPJ71" s="173"/>
      <c r="SPK71" s="173"/>
      <c r="SPL71" s="173"/>
      <c r="SPM71" s="173"/>
      <c r="SPN71" s="173"/>
      <c r="SPO71" s="173"/>
      <c r="SPP71" s="173"/>
      <c r="SPQ71" s="173"/>
      <c r="SPR71" s="173"/>
      <c r="SPS71" s="173"/>
      <c r="SPT71" s="173"/>
      <c r="SPU71" s="173"/>
      <c r="SPV71" s="173"/>
      <c r="SPW71" s="173"/>
      <c r="SPX71" s="173"/>
      <c r="SPY71" s="173"/>
      <c r="SPZ71" s="173"/>
      <c r="SQA71" s="173"/>
      <c r="SQB71" s="173"/>
      <c r="SQC71" s="173"/>
      <c r="SQD71" s="173"/>
      <c r="SQE71" s="173"/>
      <c r="SQF71" s="173"/>
      <c r="SQG71" s="173"/>
      <c r="SQH71" s="173"/>
      <c r="SQI71" s="173"/>
      <c r="SQJ71" s="173"/>
      <c r="SQK71" s="173"/>
      <c r="SQL71" s="173"/>
      <c r="SQM71" s="173"/>
      <c r="SQN71" s="173"/>
      <c r="SQO71" s="173"/>
      <c r="SQP71" s="173"/>
      <c r="SQQ71" s="173"/>
      <c r="SQR71" s="173"/>
      <c r="SQS71" s="173"/>
      <c r="SQT71" s="173"/>
      <c r="SQU71" s="173"/>
      <c r="SQV71" s="173"/>
      <c r="SQW71" s="173"/>
      <c r="SQX71" s="173"/>
      <c r="SQY71" s="173"/>
      <c r="SQZ71" s="173"/>
      <c r="SRA71" s="173"/>
      <c r="SRB71" s="173"/>
      <c r="SRC71" s="173"/>
      <c r="SRD71" s="173"/>
      <c r="SRE71" s="173"/>
      <c r="SRF71" s="173"/>
      <c r="SRG71" s="173"/>
      <c r="SRH71" s="173"/>
      <c r="SRI71" s="173"/>
      <c r="SRJ71" s="173"/>
      <c r="SRK71" s="173"/>
      <c r="SRL71" s="173"/>
      <c r="SRM71" s="173"/>
      <c r="SRN71" s="173"/>
      <c r="SRO71" s="173"/>
      <c r="SRP71" s="173"/>
      <c r="SRQ71" s="173"/>
      <c r="SRR71" s="173"/>
      <c r="SRS71" s="173"/>
      <c r="SRT71" s="173"/>
      <c r="SRU71" s="173"/>
      <c r="SRV71" s="173"/>
      <c r="SRW71" s="173"/>
      <c r="SRX71" s="173"/>
      <c r="SRY71" s="173"/>
      <c r="SRZ71" s="173"/>
      <c r="SSA71" s="173"/>
      <c r="SSB71" s="173"/>
      <c r="SSC71" s="173"/>
      <c r="SSD71" s="173"/>
      <c r="SSE71" s="173"/>
      <c r="SSF71" s="173"/>
      <c r="SSG71" s="173"/>
      <c r="SSH71" s="173"/>
      <c r="SSI71" s="173"/>
      <c r="SSJ71" s="173"/>
      <c r="SSK71" s="173"/>
      <c r="SSL71" s="173"/>
      <c r="SSM71" s="173"/>
      <c r="SSN71" s="173"/>
      <c r="SSO71" s="173"/>
      <c r="SSP71" s="173"/>
      <c r="SSQ71" s="173"/>
      <c r="SSR71" s="173"/>
      <c r="SSS71" s="173"/>
      <c r="SST71" s="173"/>
      <c r="SSU71" s="173"/>
      <c r="SSV71" s="173"/>
      <c r="SSW71" s="173"/>
      <c r="SSX71" s="173"/>
      <c r="SSY71" s="173"/>
      <c r="SSZ71" s="173"/>
      <c r="STA71" s="173"/>
      <c r="STB71" s="173"/>
      <c r="STC71" s="173"/>
      <c r="STD71" s="173"/>
      <c r="STE71" s="173"/>
      <c r="STF71" s="173"/>
      <c r="STG71" s="173"/>
      <c r="STH71" s="173"/>
      <c r="STI71" s="173"/>
      <c r="STJ71" s="173"/>
      <c r="STK71" s="173"/>
      <c r="STL71" s="173"/>
      <c r="STM71" s="173"/>
      <c r="STN71" s="173"/>
      <c r="STO71" s="173"/>
      <c r="STP71" s="173"/>
      <c r="STQ71" s="173"/>
      <c r="STR71" s="173"/>
      <c r="STS71" s="173"/>
      <c r="STT71" s="173"/>
      <c r="STU71" s="173"/>
      <c r="STV71" s="173"/>
      <c r="STW71" s="173"/>
      <c r="STX71" s="173"/>
      <c r="STY71" s="173"/>
      <c r="STZ71" s="173"/>
      <c r="SUA71" s="173"/>
      <c r="SUB71" s="173"/>
      <c r="SUC71" s="173"/>
      <c r="SUD71" s="173"/>
      <c r="SUE71" s="173"/>
      <c r="SUF71" s="173"/>
      <c r="SUG71" s="173"/>
      <c r="SUH71" s="173"/>
      <c r="SUI71" s="173"/>
      <c r="SUJ71" s="173"/>
      <c r="SUK71" s="173"/>
      <c r="SUL71" s="173"/>
      <c r="SUM71" s="173"/>
      <c r="SUN71" s="173"/>
      <c r="SUO71" s="173"/>
      <c r="SUP71" s="173"/>
      <c r="SUQ71" s="173"/>
      <c r="SUR71" s="173"/>
      <c r="SUS71" s="173"/>
      <c r="SUT71" s="173"/>
      <c r="SUU71" s="173"/>
      <c r="SUV71" s="173"/>
      <c r="SUW71" s="173"/>
      <c r="SUX71" s="173"/>
      <c r="SUY71" s="173"/>
      <c r="SUZ71" s="173"/>
      <c r="SVA71" s="173"/>
      <c r="SVB71" s="173"/>
      <c r="SVC71" s="173"/>
      <c r="SVD71" s="173"/>
      <c r="SVE71" s="173"/>
      <c r="SVF71" s="173"/>
      <c r="SVG71" s="173"/>
      <c r="SVH71" s="173"/>
      <c r="SVI71" s="173"/>
      <c r="SVJ71" s="173"/>
      <c r="SVK71" s="173"/>
      <c r="SVL71" s="173"/>
      <c r="SVM71" s="173"/>
      <c r="SVN71" s="173"/>
      <c r="SVO71" s="173"/>
      <c r="SVP71" s="173"/>
      <c r="SVQ71" s="173"/>
      <c r="SVR71" s="173"/>
      <c r="SVS71" s="173"/>
      <c r="SVT71" s="173"/>
      <c r="SVU71" s="173"/>
      <c r="SVV71" s="173"/>
      <c r="SVW71" s="173"/>
      <c r="SVX71" s="173"/>
      <c r="SVY71" s="173"/>
      <c r="SVZ71" s="173"/>
      <c r="SWA71" s="173"/>
      <c r="SWB71" s="173"/>
      <c r="SWC71" s="173"/>
      <c r="SWD71" s="173"/>
      <c r="SWE71" s="173"/>
      <c r="SWF71" s="173"/>
      <c r="SWG71" s="173"/>
      <c r="SWH71" s="173"/>
      <c r="SWI71" s="173"/>
      <c r="SWJ71" s="173"/>
      <c r="SWK71" s="173"/>
      <c r="SWL71" s="173"/>
      <c r="SWM71" s="173"/>
      <c r="SWN71" s="173"/>
      <c r="SWO71" s="173"/>
      <c r="SWP71" s="173"/>
      <c r="SWQ71" s="173"/>
      <c r="SWR71" s="173"/>
      <c r="SWS71" s="173"/>
      <c r="SWT71" s="173"/>
      <c r="SWU71" s="173"/>
      <c r="SWV71" s="173"/>
      <c r="SWW71" s="173"/>
      <c r="SWX71" s="173"/>
      <c r="SWY71" s="173"/>
      <c r="SWZ71" s="173"/>
      <c r="SXA71" s="173"/>
      <c r="SXB71" s="173"/>
      <c r="SXC71" s="173"/>
      <c r="SXD71" s="173"/>
      <c r="SXE71" s="173"/>
      <c r="SXF71" s="173"/>
      <c r="SXG71" s="173"/>
      <c r="SXH71" s="173"/>
      <c r="SXI71" s="173"/>
      <c r="SXJ71" s="173"/>
      <c r="SXK71" s="173"/>
      <c r="SXL71" s="173"/>
      <c r="SXM71" s="173"/>
      <c r="SXN71" s="173"/>
      <c r="SXO71" s="173"/>
      <c r="SXP71" s="173"/>
      <c r="SXQ71" s="173"/>
      <c r="SXR71" s="173"/>
      <c r="SXS71" s="173"/>
      <c r="SXT71" s="173"/>
      <c r="SXU71" s="173"/>
      <c r="SXV71" s="173"/>
      <c r="SXW71" s="173"/>
      <c r="SXX71" s="173"/>
      <c r="SXY71" s="173"/>
      <c r="SXZ71" s="173"/>
      <c r="SYA71" s="173"/>
      <c r="SYB71" s="173"/>
      <c r="SYC71" s="173"/>
      <c r="SYD71" s="173"/>
      <c r="SYE71" s="173"/>
      <c r="SYF71" s="173"/>
      <c r="SYG71" s="173"/>
      <c r="SYH71" s="173"/>
      <c r="SYI71" s="173"/>
      <c r="SYJ71" s="173"/>
      <c r="SYK71" s="173"/>
      <c r="SYL71" s="173"/>
      <c r="SYM71" s="173"/>
      <c r="SYN71" s="173"/>
      <c r="SYO71" s="173"/>
      <c r="SYP71" s="173"/>
      <c r="SYQ71" s="173"/>
      <c r="SYR71" s="173"/>
      <c r="SYS71" s="173"/>
      <c r="SYT71" s="173"/>
      <c r="SYU71" s="173"/>
      <c r="SYV71" s="173"/>
      <c r="SYW71" s="173"/>
      <c r="SYX71" s="173"/>
      <c r="SYY71" s="173"/>
      <c r="SYZ71" s="173"/>
      <c r="SZA71" s="173"/>
      <c r="SZB71" s="173"/>
      <c r="SZC71" s="173"/>
      <c r="SZD71" s="173"/>
      <c r="SZE71" s="173"/>
      <c r="SZF71" s="173"/>
      <c r="SZG71" s="173"/>
      <c r="SZH71" s="173"/>
      <c r="SZI71" s="173"/>
      <c r="SZJ71" s="173"/>
      <c r="SZK71" s="173"/>
      <c r="SZL71" s="173"/>
      <c r="SZM71" s="173"/>
      <c r="SZN71" s="173"/>
      <c r="SZO71" s="173"/>
      <c r="SZP71" s="173"/>
      <c r="SZQ71" s="173"/>
      <c r="SZR71" s="173"/>
      <c r="SZS71" s="173"/>
      <c r="SZT71" s="173"/>
      <c r="SZU71" s="173"/>
      <c r="SZV71" s="173"/>
      <c r="SZW71" s="173"/>
      <c r="SZX71" s="173"/>
      <c r="SZY71" s="173"/>
      <c r="SZZ71" s="173"/>
      <c r="TAA71" s="173"/>
      <c r="TAB71" s="173"/>
      <c r="TAC71" s="173"/>
      <c r="TAD71" s="173"/>
      <c r="TAE71" s="173"/>
      <c r="TAF71" s="173"/>
      <c r="TAG71" s="173"/>
      <c r="TAH71" s="173"/>
      <c r="TAI71" s="173"/>
      <c r="TAJ71" s="173"/>
      <c r="TAK71" s="173"/>
      <c r="TAL71" s="173"/>
      <c r="TAM71" s="173"/>
      <c r="TAN71" s="173"/>
      <c r="TAO71" s="173"/>
      <c r="TAP71" s="173"/>
      <c r="TAQ71" s="173"/>
      <c r="TAR71" s="173"/>
      <c r="TAS71" s="173"/>
      <c r="TAT71" s="173"/>
      <c r="TAU71" s="173"/>
      <c r="TAV71" s="173"/>
      <c r="TAW71" s="173"/>
      <c r="TAX71" s="173"/>
      <c r="TAY71" s="173"/>
      <c r="TAZ71" s="173"/>
      <c r="TBA71" s="173"/>
      <c r="TBB71" s="173"/>
      <c r="TBC71" s="173"/>
      <c r="TBD71" s="173"/>
      <c r="TBE71" s="173"/>
      <c r="TBF71" s="173"/>
      <c r="TBG71" s="173"/>
      <c r="TBH71" s="173"/>
      <c r="TBI71" s="173"/>
      <c r="TBJ71" s="173"/>
      <c r="TBK71" s="173"/>
      <c r="TBL71" s="173"/>
      <c r="TBM71" s="173"/>
      <c r="TBN71" s="173"/>
      <c r="TBO71" s="173"/>
      <c r="TBP71" s="173"/>
      <c r="TBQ71" s="173"/>
      <c r="TBR71" s="173"/>
      <c r="TBS71" s="173"/>
      <c r="TBT71" s="173"/>
      <c r="TBU71" s="173"/>
      <c r="TBV71" s="173"/>
      <c r="TBW71" s="173"/>
      <c r="TBX71" s="173"/>
      <c r="TBY71" s="173"/>
      <c r="TBZ71" s="173"/>
      <c r="TCA71" s="173"/>
      <c r="TCB71" s="173"/>
      <c r="TCC71" s="173"/>
      <c r="TCD71" s="173"/>
      <c r="TCE71" s="173"/>
      <c r="TCF71" s="173"/>
      <c r="TCG71" s="173"/>
      <c r="TCH71" s="173"/>
      <c r="TCI71" s="173"/>
      <c r="TCJ71" s="173"/>
      <c r="TCK71" s="173"/>
      <c r="TCL71" s="173"/>
      <c r="TCM71" s="173"/>
      <c r="TCN71" s="173"/>
      <c r="TCO71" s="173"/>
      <c r="TCP71" s="173"/>
      <c r="TCQ71" s="173"/>
      <c r="TCR71" s="173"/>
      <c r="TCS71" s="173"/>
      <c r="TCT71" s="173"/>
      <c r="TCU71" s="173"/>
      <c r="TCV71" s="173"/>
      <c r="TCW71" s="173"/>
      <c r="TCX71" s="173"/>
      <c r="TCY71" s="173"/>
      <c r="TCZ71" s="173"/>
      <c r="TDA71" s="173"/>
      <c r="TDB71" s="173"/>
      <c r="TDC71" s="173"/>
      <c r="TDD71" s="173"/>
      <c r="TDE71" s="173"/>
      <c r="TDF71" s="173"/>
      <c r="TDG71" s="173"/>
      <c r="TDH71" s="173"/>
      <c r="TDI71" s="173"/>
      <c r="TDJ71" s="173"/>
      <c r="TDK71" s="173"/>
      <c r="TDL71" s="173"/>
      <c r="TDM71" s="173"/>
      <c r="TDN71" s="173"/>
      <c r="TDO71" s="173"/>
      <c r="TDP71" s="173"/>
      <c r="TDQ71" s="173"/>
      <c r="TDR71" s="173"/>
      <c r="TDS71" s="173"/>
      <c r="TDT71" s="173"/>
      <c r="TDU71" s="173"/>
      <c r="TDV71" s="173"/>
      <c r="TDW71" s="173"/>
      <c r="TDX71" s="173"/>
      <c r="TDY71" s="173"/>
      <c r="TDZ71" s="173"/>
      <c r="TEA71" s="173"/>
      <c r="TEB71" s="173"/>
      <c r="TEC71" s="173"/>
      <c r="TED71" s="173"/>
      <c r="TEE71" s="173"/>
      <c r="TEF71" s="173"/>
      <c r="TEG71" s="173"/>
      <c r="TEH71" s="173"/>
      <c r="TEI71" s="173"/>
      <c r="TEJ71" s="173"/>
      <c r="TEK71" s="173"/>
      <c r="TEL71" s="173"/>
      <c r="TEM71" s="173"/>
      <c r="TEN71" s="173"/>
      <c r="TEO71" s="173"/>
      <c r="TEP71" s="173"/>
      <c r="TEQ71" s="173"/>
      <c r="TER71" s="173"/>
      <c r="TES71" s="173"/>
      <c r="TET71" s="173"/>
      <c r="TEU71" s="173"/>
      <c r="TEV71" s="173"/>
      <c r="TEW71" s="173"/>
      <c r="TEX71" s="173"/>
      <c r="TEY71" s="173"/>
      <c r="TEZ71" s="173"/>
      <c r="TFA71" s="173"/>
      <c r="TFB71" s="173"/>
      <c r="TFC71" s="173"/>
      <c r="TFD71" s="173"/>
      <c r="TFE71" s="173"/>
      <c r="TFF71" s="173"/>
      <c r="TFG71" s="173"/>
      <c r="TFH71" s="173"/>
      <c r="TFI71" s="173"/>
      <c r="TFJ71" s="173"/>
      <c r="TFK71" s="173"/>
      <c r="TFL71" s="173"/>
      <c r="TFM71" s="173"/>
      <c r="TFN71" s="173"/>
      <c r="TFO71" s="173"/>
      <c r="TFP71" s="173"/>
      <c r="TFQ71" s="173"/>
      <c r="TFR71" s="173"/>
      <c r="TFS71" s="173"/>
      <c r="TFT71" s="173"/>
      <c r="TFU71" s="173"/>
      <c r="TFV71" s="173"/>
      <c r="TFW71" s="173"/>
      <c r="TFX71" s="173"/>
      <c r="TFY71" s="173"/>
      <c r="TFZ71" s="173"/>
      <c r="TGA71" s="173"/>
      <c r="TGB71" s="173"/>
      <c r="TGC71" s="173"/>
      <c r="TGD71" s="173"/>
      <c r="TGE71" s="173"/>
      <c r="TGF71" s="173"/>
      <c r="TGG71" s="173"/>
      <c r="TGH71" s="173"/>
      <c r="TGI71" s="173"/>
      <c r="TGJ71" s="173"/>
      <c r="TGK71" s="173"/>
      <c r="TGL71" s="173"/>
      <c r="TGM71" s="173"/>
      <c r="TGN71" s="173"/>
      <c r="TGO71" s="173"/>
      <c r="TGP71" s="173"/>
      <c r="TGQ71" s="173"/>
      <c r="TGR71" s="173"/>
      <c r="TGS71" s="173"/>
      <c r="TGT71" s="173"/>
      <c r="TGU71" s="173"/>
      <c r="TGV71" s="173"/>
      <c r="TGW71" s="173"/>
      <c r="TGX71" s="173"/>
      <c r="TGY71" s="173"/>
      <c r="TGZ71" s="173"/>
      <c r="THA71" s="173"/>
      <c r="THB71" s="173"/>
      <c r="THC71" s="173"/>
      <c r="THD71" s="173"/>
      <c r="THE71" s="173"/>
      <c r="THF71" s="173"/>
      <c r="THG71" s="173"/>
      <c r="THH71" s="173"/>
      <c r="THI71" s="173"/>
      <c r="THJ71" s="173"/>
      <c r="THK71" s="173"/>
      <c r="THL71" s="173"/>
      <c r="THM71" s="173"/>
      <c r="THN71" s="173"/>
      <c r="THO71" s="173"/>
      <c r="THP71" s="173"/>
      <c r="THQ71" s="173"/>
      <c r="THR71" s="173"/>
      <c r="THS71" s="173"/>
      <c r="THT71" s="173"/>
      <c r="THU71" s="173"/>
      <c r="THV71" s="173"/>
      <c r="THW71" s="173"/>
      <c r="THX71" s="173"/>
      <c r="THY71" s="173"/>
      <c r="THZ71" s="173"/>
      <c r="TIA71" s="173"/>
      <c r="TIB71" s="173"/>
      <c r="TIC71" s="173"/>
      <c r="TID71" s="173"/>
      <c r="TIE71" s="173"/>
      <c r="TIF71" s="173"/>
      <c r="TIG71" s="173"/>
      <c r="TIH71" s="173"/>
      <c r="TII71" s="173"/>
      <c r="TIJ71" s="173"/>
      <c r="TIK71" s="173"/>
      <c r="TIL71" s="173"/>
      <c r="TIM71" s="173"/>
      <c r="TIN71" s="173"/>
      <c r="TIO71" s="173"/>
      <c r="TIP71" s="173"/>
      <c r="TIQ71" s="173"/>
      <c r="TIR71" s="173"/>
      <c r="TIS71" s="173"/>
      <c r="TIT71" s="173"/>
      <c r="TIU71" s="173"/>
      <c r="TIV71" s="173"/>
      <c r="TIW71" s="173"/>
      <c r="TIX71" s="173"/>
      <c r="TIY71" s="173"/>
      <c r="TIZ71" s="173"/>
      <c r="TJA71" s="173"/>
      <c r="TJB71" s="173"/>
      <c r="TJC71" s="173"/>
      <c r="TJD71" s="173"/>
      <c r="TJE71" s="173"/>
      <c r="TJF71" s="173"/>
      <c r="TJG71" s="173"/>
      <c r="TJH71" s="173"/>
      <c r="TJI71" s="173"/>
      <c r="TJJ71" s="173"/>
      <c r="TJK71" s="173"/>
      <c r="TJL71" s="173"/>
      <c r="TJM71" s="173"/>
      <c r="TJN71" s="173"/>
      <c r="TJO71" s="173"/>
      <c r="TJP71" s="173"/>
      <c r="TJQ71" s="173"/>
      <c r="TJR71" s="173"/>
      <c r="TJS71" s="173"/>
      <c r="TJT71" s="173"/>
      <c r="TJU71" s="173"/>
      <c r="TJV71" s="173"/>
      <c r="TJW71" s="173"/>
      <c r="TJX71" s="173"/>
      <c r="TJY71" s="173"/>
      <c r="TJZ71" s="173"/>
      <c r="TKA71" s="173"/>
      <c r="TKB71" s="173"/>
      <c r="TKC71" s="173"/>
      <c r="TKD71" s="173"/>
      <c r="TKE71" s="173"/>
      <c r="TKF71" s="173"/>
      <c r="TKG71" s="173"/>
      <c r="TKH71" s="173"/>
      <c r="TKI71" s="173"/>
      <c r="TKJ71" s="173"/>
      <c r="TKK71" s="173"/>
      <c r="TKL71" s="173"/>
      <c r="TKM71" s="173"/>
      <c r="TKN71" s="173"/>
      <c r="TKO71" s="173"/>
      <c r="TKP71" s="173"/>
      <c r="TKQ71" s="173"/>
      <c r="TKR71" s="173"/>
      <c r="TKS71" s="173"/>
      <c r="TKT71" s="173"/>
      <c r="TKU71" s="173"/>
      <c r="TKV71" s="173"/>
      <c r="TKW71" s="173"/>
      <c r="TKX71" s="173"/>
      <c r="TKY71" s="173"/>
      <c r="TKZ71" s="173"/>
      <c r="TLA71" s="173"/>
      <c r="TLB71" s="173"/>
      <c r="TLC71" s="173"/>
      <c r="TLD71" s="173"/>
      <c r="TLE71" s="173"/>
      <c r="TLF71" s="173"/>
      <c r="TLG71" s="173"/>
      <c r="TLH71" s="173"/>
      <c r="TLI71" s="173"/>
      <c r="TLJ71" s="173"/>
      <c r="TLK71" s="173"/>
      <c r="TLL71" s="173"/>
      <c r="TLM71" s="173"/>
      <c r="TLN71" s="173"/>
      <c r="TLO71" s="173"/>
      <c r="TLP71" s="173"/>
      <c r="TLQ71" s="173"/>
      <c r="TLR71" s="173"/>
      <c r="TLS71" s="173"/>
      <c r="TLT71" s="173"/>
      <c r="TLU71" s="173"/>
      <c r="TLV71" s="173"/>
      <c r="TLW71" s="173"/>
      <c r="TLX71" s="173"/>
      <c r="TLY71" s="173"/>
      <c r="TLZ71" s="173"/>
      <c r="TMA71" s="173"/>
      <c r="TMB71" s="173"/>
      <c r="TMC71" s="173"/>
      <c r="TMD71" s="173"/>
      <c r="TME71" s="173"/>
      <c r="TMF71" s="173"/>
      <c r="TMG71" s="173"/>
      <c r="TMH71" s="173"/>
      <c r="TMI71" s="173"/>
      <c r="TMJ71" s="173"/>
      <c r="TMK71" s="173"/>
      <c r="TML71" s="173"/>
      <c r="TMM71" s="173"/>
      <c r="TMN71" s="173"/>
      <c r="TMO71" s="173"/>
      <c r="TMP71" s="173"/>
      <c r="TMQ71" s="173"/>
      <c r="TMR71" s="173"/>
      <c r="TMS71" s="173"/>
      <c r="TMT71" s="173"/>
      <c r="TMU71" s="173"/>
      <c r="TMV71" s="173"/>
      <c r="TMW71" s="173"/>
      <c r="TMX71" s="173"/>
      <c r="TMY71" s="173"/>
      <c r="TMZ71" s="173"/>
      <c r="TNA71" s="173"/>
      <c r="TNB71" s="173"/>
      <c r="TNC71" s="173"/>
      <c r="TND71" s="173"/>
      <c r="TNE71" s="173"/>
      <c r="TNF71" s="173"/>
      <c r="TNG71" s="173"/>
      <c r="TNH71" s="173"/>
      <c r="TNI71" s="173"/>
      <c r="TNJ71" s="173"/>
      <c r="TNK71" s="173"/>
      <c r="TNL71" s="173"/>
      <c r="TNM71" s="173"/>
      <c r="TNN71" s="173"/>
      <c r="TNO71" s="173"/>
      <c r="TNP71" s="173"/>
      <c r="TNQ71" s="173"/>
      <c r="TNR71" s="173"/>
      <c r="TNS71" s="173"/>
      <c r="TNT71" s="173"/>
      <c r="TNU71" s="173"/>
      <c r="TNV71" s="173"/>
      <c r="TNW71" s="173"/>
      <c r="TNX71" s="173"/>
      <c r="TNY71" s="173"/>
      <c r="TNZ71" s="173"/>
      <c r="TOA71" s="173"/>
      <c r="TOB71" s="173"/>
      <c r="TOC71" s="173"/>
      <c r="TOD71" s="173"/>
      <c r="TOE71" s="173"/>
      <c r="TOF71" s="173"/>
      <c r="TOG71" s="173"/>
      <c r="TOH71" s="173"/>
      <c r="TOI71" s="173"/>
      <c r="TOJ71" s="173"/>
      <c r="TOK71" s="173"/>
      <c r="TOL71" s="173"/>
      <c r="TOM71" s="173"/>
      <c r="TON71" s="173"/>
      <c r="TOO71" s="173"/>
      <c r="TOP71" s="173"/>
      <c r="TOQ71" s="173"/>
      <c r="TOR71" s="173"/>
      <c r="TOS71" s="173"/>
      <c r="TOT71" s="173"/>
      <c r="TOU71" s="173"/>
      <c r="TOV71" s="173"/>
      <c r="TOW71" s="173"/>
      <c r="TOX71" s="173"/>
      <c r="TOY71" s="173"/>
      <c r="TOZ71" s="173"/>
      <c r="TPA71" s="173"/>
      <c r="TPB71" s="173"/>
      <c r="TPC71" s="173"/>
      <c r="TPD71" s="173"/>
      <c r="TPE71" s="173"/>
      <c r="TPF71" s="173"/>
      <c r="TPG71" s="173"/>
      <c r="TPH71" s="173"/>
      <c r="TPI71" s="173"/>
      <c r="TPJ71" s="173"/>
      <c r="TPK71" s="173"/>
      <c r="TPL71" s="173"/>
      <c r="TPM71" s="173"/>
      <c r="TPN71" s="173"/>
      <c r="TPO71" s="173"/>
      <c r="TPP71" s="173"/>
      <c r="TPQ71" s="173"/>
      <c r="TPR71" s="173"/>
      <c r="TPS71" s="173"/>
      <c r="TPT71" s="173"/>
      <c r="TPU71" s="173"/>
      <c r="TPV71" s="173"/>
      <c r="TPW71" s="173"/>
      <c r="TPX71" s="173"/>
      <c r="TPY71" s="173"/>
      <c r="TPZ71" s="173"/>
      <c r="TQA71" s="173"/>
      <c r="TQB71" s="173"/>
      <c r="TQC71" s="173"/>
      <c r="TQD71" s="173"/>
      <c r="TQE71" s="173"/>
      <c r="TQF71" s="173"/>
      <c r="TQG71" s="173"/>
      <c r="TQH71" s="173"/>
      <c r="TQI71" s="173"/>
      <c r="TQJ71" s="173"/>
      <c r="TQK71" s="173"/>
      <c r="TQL71" s="173"/>
      <c r="TQM71" s="173"/>
      <c r="TQN71" s="173"/>
      <c r="TQO71" s="173"/>
      <c r="TQP71" s="173"/>
      <c r="TQQ71" s="173"/>
      <c r="TQR71" s="173"/>
      <c r="TQS71" s="173"/>
      <c r="TQT71" s="173"/>
      <c r="TQU71" s="173"/>
      <c r="TQV71" s="173"/>
      <c r="TQW71" s="173"/>
      <c r="TQX71" s="173"/>
      <c r="TQY71" s="173"/>
      <c r="TQZ71" s="173"/>
      <c r="TRA71" s="173"/>
      <c r="TRB71" s="173"/>
      <c r="TRC71" s="173"/>
      <c r="TRD71" s="173"/>
      <c r="TRE71" s="173"/>
      <c r="TRF71" s="173"/>
      <c r="TRG71" s="173"/>
      <c r="TRH71" s="173"/>
      <c r="TRI71" s="173"/>
      <c r="TRJ71" s="173"/>
      <c r="TRK71" s="173"/>
      <c r="TRL71" s="173"/>
      <c r="TRM71" s="173"/>
      <c r="TRN71" s="173"/>
      <c r="TRO71" s="173"/>
      <c r="TRP71" s="173"/>
      <c r="TRQ71" s="173"/>
      <c r="TRR71" s="173"/>
      <c r="TRS71" s="173"/>
      <c r="TRT71" s="173"/>
      <c r="TRU71" s="173"/>
      <c r="TRV71" s="173"/>
      <c r="TRW71" s="173"/>
      <c r="TRX71" s="173"/>
      <c r="TRY71" s="173"/>
      <c r="TRZ71" s="173"/>
      <c r="TSA71" s="173"/>
      <c r="TSB71" s="173"/>
      <c r="TSC71" s="173"/>
      <c r="TSD71" s="173"/>
      <c r="TSE71" s="173"/>
      <c r="TSF71" s="173"/>
      <c r="TSG71" s="173"/>
      <c r="TSH71" s="173"/>
      <c r="TSI71" s="173"/>
      <c r="TSJ71" s="173"/>
      <c r="TSK71" s="173"/>
      <c r="TSL71" s="173"/>
      <c r="TSM71" s="173"/>
      <c r="TSN71" s="173"/>
      <c r="TSO71" s="173"/>
      <c r="TSP71" s="173"/>
      <c r="TSQ71" s="173"/>
      <c r="TSR71" s="173"/>
      <c r="TSS71" s="173"/>
      <c r="TST71" s="173"/>
      <c r="TSU71" s="173"/>
      <c r="TSV71" s="173"/>
      <c r="TSW71" s="173"/>
      <c r="TSX71" s="173"/>
      <c r="TSY71" s="173"/>
      <c r="TSZ71" s="173"/>
      <c r="TTA71" s="173"/>
      <c r="TTB71" s="173"/>
      <c r="TTC71" s="173"/>
      <c r="TTD71" s="173"/>
      <c r="TTE71" s="173"/>
      <c r="TTF71" s="173"/>
      <c r="TTG71" s="173"/>
      <c r="TTH71" s="173"/>
      <c r="TTI71" s="173"/>
      <c r="TTJ71" s="173"/>
      <c r="TTK71" s="173"/>
      <c r="TTL71" s="173"/>
      <c r="TTM71" s="173"/>
      <c r="TTN71" s="173"/>
      <c r="TTO71" s="173"/>
      <c r="TTP71" s="173"/>
      <c r="TTQ71" s="173"/>
      <c r="TTR71" s="173"/>
      <c r="TTS71" s="173"/>
      <c r="TTT71" s="173"/>
      <c r="TTU71" s="173"/>
      <c r="TTV71" s="173"/>
      <c r="TTW71" s="173"/>
      <c r="TTX71" s="173"/>
      <c r="TTY71" s="173"/>
      <c r="TTZ71" s="173"/>
      <c r="TUA71" s="173"/>
      <c r="TUB71" s="173"/>
      <c r="TUC71" s="173"/>
      <c r="TUD71" s="173"/>
      <c r="TUE71" s="173"/>
      <c r="TUF71" s="173"/>
      <c r="TUG71" s="173"/>
      <c r="TUH71" s="173"/>
      <c r="TUI71" s="173"/>
      <c r="TUJ71" s="173"/>
      <c r="TUK71" s="173"/>
      <c r="TUL71" s="173"/>
      <c r="TUM71" s="173"/>
      <c r="TUN71" s="173"/>
      <c r="TUO71" s="173"/>
      <c r="TUP71" s="173"/>
      <c r="TUQ71" s="173"/>
      <c r="TUR71" s="173"/>
      <c r="TUS71" s="173"/>
      <c r="TUT71" s="173"/>
      <c r="TUU71" s="173"/>
      <c r="TUV71" s="173"/>
      <c r="TUW71" s="173"/>
      <c r="TUX71" s="173"/>
      <c r="TUY71" s="173"/>
      <c r="TUZ71" s="173"/>
      <c r="TVA71" s="173"/>
      <c r="TVB71" s="173"/>
      <c r="TVC71" s="173"/>
      <c r="TVD71" s="173"/>
      <c r="TVE71" s="173"/>
      <c r="TVF71" s="173"/>
      <c r="TVG71" s="173"/>
      <c r="TVH71" s="173"/>
      <c r="TVI71" s="173"/>
      <c r="TVJ71" s="173"/>
      <c r="TVK71" s="173"/>
      <c r="TVL71" s="173"/>
      <c r="TVM71" s="173"/>
      <c r="TVN71" s="173"/>
      <c r="TVO71" s="173"/>
      <c r="TVP71" s="173"/>
      <c r="TVQ71" s="173"/>
      <c r="TVR71" s="173"/>
      <c r="TVS71" s="173"/>
      <c r="TVT71" s="173"/>
      <c r="TVU71" s="173"/>
      <c r="TVV71" s="173"/>
      <c r="TVW71" s="173"/>
      <c r="TVX71" s="173"/>
      <c r="TVY71" s="173"/>
      <c r="TVZ71" s="173"/>
      <c r="TWA71" s="173"/>
      <c r="TWB71" s="173"/>
      <c r="TWC71" s="173"/>
      <c r="TWD71" s="173"/>
      <c r="TWE71" s="173"/>
      <c r="TWF71" s="173"/>
      <c r="TWG71" s="173"/>
      <c r="TWH71" s="173"/>
      <c r="TWI71" s="173"/>
      <c r="TWJ71" s="173"/>
      <c r="TWK71" s="173"/>
      <c r="TWL71" s="173"/>
      <c r="TWM71" s="173"/>
      <c r="TWN71" s="173"/>
      <c r="TWO71" s="173"/>
      <c r="TWP71" s="173"/>
      <c r="TWQ71" s="173"/>
      <c r="TWR71" s="173"/>
      <c r="TWS71" s="173"/>
      <c r="TWT71" s="173"/>
      <c r="TWU71" s="173"/>
      <c r="TWV71" s="173"/>
      <c r="TWW71" s="173"/>
      <c r="TWX71" s="173"/>
      <c r="TWY71" s="173"/>
      <c r="TWZ71" s="173"/>
      <c r="TXA71" s="173"/>
      <c r="TXB71" s="173"/>
      <c r="TXC71" s="173"/>
      <c r="TXD71" s="173"/>
      <c r="TXE71" s="173"/>
      <c r="TXF71" s="173"/>
      <c r="TXG71" s="173"/>
      <c r="TXH71" s="173"/>
      <c r="TXI71" s="173"/>
      <c r="TXJ71" s="173"/>
      <c r="TXK71" s="173"/>
      <c r="TXL71" s="173"/>
      <c r="TXM71" s="173"/>
      <c r="TXN71" s="173"/>
      <c r="TXO71" s="173"/>
      <c r="TXP71" s="173"/>
      <c r="TXQ71" s="173"/>
      <c r="TXR71" s="173"/>
      <c r="TXS71" s="173"/>
      <c r="TXT71" s="173"/>
      <c r="TXU71" s="173"/>
      <c r="TXV71" s="173"/>
      <c r="TXW71" s="173"/>
      <c r="TXX71" s="173"/>
      <c r="TXY71" s="173"/>
      <c r="TXZ71" s="173"/>
      <c r="TYA71" s="173"/>
      <c r="TYB71" s="173"/>
      <c r="TYC71" s="173"/>
      <c r="TYD71" s="173"/>
      <c r="TYE71" s="173"/>
      <c r="TYF71" s="173"/>
      <c r="TYG71" s="173"/>
      <c r="TYH71" s="173"/>
      <c r="TYI71" s="173"/>
      <c r="TYJ71" s="173"/>
      <c r="TYK71" s="173"/>
      <c r="TYL71" s="173"/>
      <c r="TYM71" s="173"/>
      <c r="TYN71" s="173"/>
      <c r="TYO71" s="173"/>
      <c r="TYP71" s="173"/>
      <c r="TYQ71" s="173"/>
      <c r="TYR71" s="173"/>
      <c r="TYS71" s="173"/>
      <c r="TYT71" s="173"/>
      <c r="TYU71" s="173"/>
      <c r="TYV71" s="173"/>
      <c r="TYW71" s="173"/>
      <c r="TYX71" s="173"/>
      <c r="TYY71" s="173"/>
      <c r="TYZ71" s="173"/>
      <c r="TZA71" s="173"/>
      <c r="TZB71" s="173"/>
      <c r="TZC71" s="173"/>
      <c r="TZD71" s="173"/>
      <c r="TZE71" s="173"/>
      <c r="TZF71" s="173"/>
      <c r="TZG71" s="173"/>
      <c r="TZH71" s="173"/>
      <c r="TZI71" s="173"/>
      <c r="TZJ71" s="173"/>
      <c r="TZK71" s="173"/>
      <c r="TZL71" s="173"/>
      <c r="TZM71" s="173"/>
      <c r="TZN71" s="173"/>
      <c r="TZO71" s="173"/>
      <c r="TZP71" s="173"/>
      <c r="TZQ71" s="173"/>
      <c r="TZR71" s="173"/>
      <c r="TZS71" s="173"/>
      <c r="TZT71" s="173"/>
      <c r="TZU71" s="173"/>
      <c r="TZV71" s="173"/>
      <c r="TZW71" s="173"/>
      <c r="TZX71" s="173"/>
      <c r="TZY71" s="173"/>
      <c r="TZZ71" s="173"/>
      <c r="UAA71" s="173"/>
      <c r="UAB71" s="173"/>
      <c r="UAC71" s="173"/>
      <c r="UAD71" s="173"/>
      <c r="UAE71" s="173"/>
      <c r="UAF71" s="173"/>
      <c r="UAG71" s="173"/>
      <c r="UAH71" s="173"/>
      <c r="UAI71" s="173"/>
      <c r="UAJ71" s="173"/>
      <c r="UAK71" s="173"/>
      <c r="UAL71" s="173"/>
      <c r="UAM71" s="173"/>
      <c r="UAN71" s="173"/>
      <c r="UAO71" s="173"/>
      <c r="UAP71" s="173"/>
      <c r="UAQ71" s="173"/>
      <c r="UAR71" s="173"/>
      <c r="UAS71" s="173"/>
      <c r="UAT71" s="173"/>
      <c r="UAU71" s="173"/>
      <c r="UAV71" s="173"/>
      <c r="UAW71" s="173"/>
      <c r="UAX71" s="173"/>
      <c r="UAY71" s="173"/>
      <c r="UAZ71" s="173"/>
      <c r="UBA71" s="173"/>
      <c r="UBB71" s="173"/>
      <c r="UBC71" s="173"/>
      <c r="UBD71" s="173"/>
      <c r="UBE71" s="173"/>
      <c r="UBF71" s="173"/>
      <c r="UBG71" s="173"/>
      <c r="UBH71" s="173"/>
      <c r="UBI71" s="173"/>
      <c r="UBJ71" s="173"/>
      <c r="UBK71" s="173"/>
      <c r="UBL71" s="173"/>
      <c r="UBM71" s="173"/>
      <c r="UBN71" s="173"/>
      <c r="UBO71" s="173"/>
      <c r="UBP71" s="173"/>
      <c r="UBQ71" s="173"/>
      <c r="UBR71" s="173"/>
      <c r="UBS71" s="173"/>
      <c r="UBT71" s="173"/>
      <c r="UBU71" s="173"/>
      <c r="UBV71" s="173"/>
      <c r="UBW71" s="173"/>
      <c r="UBX71" s="173"/>
      <c r="UBY71" s="173"/>
      <c r="UBZ71" s="173"/>
      <c r="UCA71" s="173"/>
      <c r="UCB71" s="173"/>
      <c r="UCC71" s="173"/>
      <c r="UCD71" s="173"/>
      <c r="UCE71" s="173"/>
      <c r="UCF71" s="173"/>
      <c r="UCG71" s="173"/>
      <c r="UCH71" s="173"/>
      <c r="UCI71" s="173"/>
      <c r="UCJ71" s="173"/>
      <c r="UCK71" s="173"/>
      <c r="UCL71" s="173"/>
      <c r="UCM71" s="173"/>
      <c r="UCN71" s="173"/>
      <c r="UCO71" s="173"/>
      <c r="UCP71" s="173"/>
      <c r="UCQ71" s="173"/>
      <c r="UCR71" s="173"/>
      <c r="UCS71" s="173"/>
      <c r="UCT71" s="173"/>
      <c r="UCU71" s="173"/>
      <c r="UCV71" s="173"/>
      <c r="UCW71" s="173"/>
      <c r="UCX71" s="173"/>
      <c r="UCY71" s="173"/>
      <c r="UCZ71" s="173"/>
      <c r="UDA71" s="173"/>
      <c r="UDB71" s="173"/>
      <c r="UDC71" s="173"/>
      <c r="UDD71" s="173"/>
      <c r="UDE71" s="173"/>
      <c r="UDF71" s="173"/>
      <c r="UDG71" s="173"/>
      <c r="UDH71" s="173"/>
      <c r="UDI71" s="173"/>
      <c r="UDJ71" s="173"/>
      <c r="UDK71" s="173"/>
      <c r="UDL71" s="173"/>
      <c r="UDM71" s="173"/>
      <c r="UDN71" s="173"/>
      <c r="UDO71" s="173"/>
      <c r="UDP71" s="173"/>
      <c r="UDQ71" s="173"/>
      <c r="UDR71" s="173"/>
      <c r="UDS71" s="173"/>
      <c r="UDT71" s="173"/>
      <c r="UDU71" s="173"/>
      <c r="UDV71" s="173"/>
      <c r="UDW71" s="173"/>
      <c r="UDX71" s="173"/>
      <c r="UDY71" s="173"/>
      <c r="UDZ71" s="173"/>
      <c r="UEA71" s="173"/>
      <c r="UEB71" s="173"/>
      <c r="UEC71" s="173"/>
      <c r="UED71" s="173"/>
      <c r="UEE71" s="173"/>
      <c r="UEF71" s="173"/>
      <c r="UEG71" s="173"/>
      <c r="UEH71" s="173"/>
      <c r="UEI71" s="173"/>
      <c r="UEJ71" s="173"/>
      <c r="UEK71" s="173"/>
      <c r="UEL71" s="173"/>
      <c r="UEM71" s="173"/>
      <c r="UEN71" s="173"/>
      <c r="UEO71" s="173"/>
      <c r="UEP71" s="173"/>
      <c r="UEQ71" s="173"/>
      <c r="UER71" s="173"/>
      <c r="UES71" s="173"/>
      <c r="UET71" s="173"/>
      <c r="UEU71" s="173"/>
      <c r="UEV71" s="173"/>
      <c r="UEW71" s="173"/>
      <c r="UEX71" s="173"/>
      <c r="UEY71" s="173"/>
      <c r="UEZ71" s="173"/>
      <c r="UFA71" s="173"/>
      <c r="UFB71" s="173"/>
      <c r="UFC71" s="173"/>
      <c r="UFD71" s="173"/>
      <c r="UFE71" s="173"/>
      <c r="UFF71" s="173"/>
      <c r="UFG71" s="173"/>
      <c r="UFH71" s="173"/>
      <c r="UFI71" s="173"/>
      <c r="UFJ71" s="173"/>
      <c r="UFK71" s="173"/>
      <c r="UFL71" s="173"/>
      <c r="UFM71" s="173"/>
      <c r="UFN71" s="173"/>
      <c r="UFO71" s="173"/>
      <c r="UFP71" s="173"/>
      <c r="UFQ71" s="173"/>
      <c r="UFR71" s="173"/>
      <c r="UFS71" s="173"/>
      <c r="UFT71" s="173"/>
      <c r="UFU71" s="173"/>
      <c r="UFV71" s="173"/>
      <c r="UFW71" s="173"/>
      <c r="UFX71" s="173"/>
      <c r="UFY71" s="173"/>
      <c r="UFZ71" s="173"/>
      <c r="UGA71" s="173"/>
      <c r="UGB71" s="173"/>
      <c r="UGC71" s="173"/>
      <c r="UGD71" s="173"/>
      <c r="UGE71" s="173"/>
      <c r="UGF71" s="173"/>
      <c r="UGG71" s="173"/>
      <c r="UGH71" s="173"/>
      <c r="UGI71" s="173"/>
      <c r="UGJ71" s="173"/>
      <c r="UGK71" s="173"/>
      <c r="UGL71" s="173"/>
      <c r="UGM71" s="173"/>
      <c r="UGN71" s="173"/>
      <c r="UGO71" s="173"/>
      <c r="UGP71" s="173"/>
      <c r="UGQ71" s="173"/>
      <c r="UGR71" s="173"/>
      <c r="UGS71" s="173"/>
      <c r="UGT71" s="173"/>
      <c r="UGU71" s="173"/>
      <c r="UGV71" s="173"/>
      <c r="UGW71" s="173"/>
      <c r="UGX71" s="173"/>
      <c r="UGY71" s="173"/>
      <c r="UGZ71" s="173"/>
      <c r="UHA71" s="173"/>
      <c r="UHB71" s="173"/>
      <c r="UHC71" s="173"/>
      <c r="UHD71" s="173"/>
      <c r="UHE71" s="173"/>
      <c r="UHF71" s="173"/>
      <c r="UHG71" s="173"/>
      <c r="UHH71" s="173"/>
      <c r="UHI71" s="173"/>
      <c r="UHJ71" s="173"/>
      <c r="UHK71" s="173"/>
      <c r="UHL71" s="173"/>
      <c r="UHM71" s="173"/>
      <c r="UHN71" s="173"/>
      <c r="UHO71" s="173"/>
      <c r="UHP71" s="173"/>
      <c r="UHQ71" s="173"/>
      <c r="UHR71" s="173"/>
      <c r="UHS71" s="173"/>
      <c r="UHT71" s="173"/>
      <c r="UHU71" s="173"/>
      <c r="UHV71" s="173"/>
      <c r="UHW71" s="173"/>
      <c r="UHX71" s="173"/>
      <c r="UHY71" s="173"/>
      <c r="UHZ71" s="173"/>
      <c r="UIA71" s="173"/>
      <c r="UIB71" s="173"/>
      <c r="UIC71" s="173"/>
      <c r="UID71" s="173"/>
      <c r="UIE71" s="173"/>
      <c r="UIF71" s="173"/>
      <c r="UIG71" s="173"/>
      <c r="UIH71" s="173"/>
      <c r="UII71" s="173"/>
      <c r="UIJ71" s="173"/>
      <c r="UIK71" s="173"/>
      <c r="UIL71" s="173"/>
      <c r="UIM71" s="173"/>
      <c r="UIN71" s="173"/>
      <c r="UIO71" s="173"/>
      <c r="UIP71" s="173"/>
      <c r="UIQ71" s="173"/>
      <c r="UIR71" s="173"/>
      <c r="UIS71" s="173"/>
      <c r="UIT71" s="173"/>
      <c r="UIU71" s="173"/>
      <c r="UIV71" s="173"/>
      <c r="UIW71" s="173"/>
      <c r="UIX71" s="173"/>
      <c r="UIY71" s="173"/>
      <c r="UIZ71" s="173"/>
      <c r="UJA71" s="173"/>
      <c r="UJB71" s="173"/>
      <c r="UJC71" s="173"/>
      <c r="UJD71" s="173"/>
      <c r="UJE71" s="173"/>
      <c r="UJF71" s="173"/>
      <c r="UJG71" s="173"/>
      <c r="UJH71" s="173"/>
      <c r="UJI71" s="173"/>
      <c r="UJJ71" s="173"/>
      <c r="UJK71" s="173"/>
      <c r="UJL71" s="173"/>
      <c r="UJM71" s="173"/>
      <c r="UJN71" s="173"/>
      <c r="UJO71" s="173"/>
      <c r="UJP71" s="173"/>
      <c r="UJQ71" s="173"/>
      <c r="UJR71" s="173"/>
      <c r="UJS71" s="173"/>
      <c r="UJT71" s="173"/>
      <c r="UJU71" s="173"/>
      <c r="UJV71" s="173"/>
      <c r="UJW71" s="173"/>
      <c r="UJX71" s="173"/>
      <c r="UJY71" s="173"/>
      <c r="UJZ71" s="173"/>
      <c r="UKA71" s="173"/>
      <c r="UKB71" s="173"/>
      <c r="UKC71" s="173"/>
      <c r="UKD71" s="173"/>
      <c r="UKE71" s="173"/>
      <c r="UKF71" s="173"/>
      <c r="UKG71" s="173"/>
      <c r="UKH71" s="173"/>
      <c r="UKI71" s="173"/>
      <c r="UKJ71" s="173"/>
      <c r="UKK71" s="173"/>
      <c r="UKL71" s="173"/>
      <c r="UKM71" s="173"/>
      <c r="UKN71" s="173"/>
      <c r="UKO71" s="173"/>
      <c r="UKP71" s="173"/>
      <c r="UKQ71" s="173"/>
      <c r="UKR71" s="173"/>
      <c r="UKS71" s="173"/>
      <c r="UKT71" s="173"/>
      <c r="UKU71" s="173"/>
      <c r="UKV71" s="173"/>
      <c r="UKW71" s="173"/>
      <c r="UKX71" s="173"/>
      <c r="UKY71" s="173"/>
      <c r="UKZ71" s="173"/>
      <c r="ULA71" s="173"/>
      <c r="ULB71" s="173"/>
      <c r="ULC71" s="173"/>
      <c r="ULD71" s="173"/>
      <c r="ULE71" s="173"/>
      <c r="ULF71" s="173"/>
      <c r="ULG71" s="173"/>
      <c r="ULH71" s="173"/>
      <c r="ULI71" s="173"/>
      <c r="ULJ71" s="173"/>
      <c r="ULK71" s="173"/>
      <c r="ULL71" s="173"/>
      <c r="ULM71" s="173"/>
      <c r="ULN71" s="173"/>
      <c r="ULO71" s="173"/>
      <c r="ULP71" s="173"/>
      <c r="ULQ71" s="173"/>
      <c r="ULR71" s="173"/>
      <c r="ULS71" s="173"/>
      <c r="ULT71" s="173"/>
      <c r="ULU71" s="173"/>
      <c r="ULV71" s="173"/>
      <c r="ULW71" s="173"/>
      <c r="ULX71" s="173"/>
      <c r="ULY71" s="173"/>
      <c r="ULZ71" s="173"/>
      <c r="UMA71" s="173"/>
      <c r="UMB71" s="173"/>
      <c r="UMC71" s="173"/>
      <c r="UMD71" s="173"/>
      <c r="UME71" s="173"/>
      <c r="UMF71" s="173"/>
      <c r="UMG71" s="173"/>
      <c r="UMH71" s="173"/>
      <c r="UMI71" s="173"/>
      <c r="UMJ71" s="173"/>
      <c r="UMK71" s="173"/>
      <c r="UML71" s="173"/>
      <c r="UMM71" s="173"/>
      <c r="UMN71" s="173"/>
      <c r="UMO71" s="173"/>
      <c r="UMP71" s="173"/>
      <c r="UMQ71" s="173"/>
      <c r="UMR71" s="173"/>
      <c r="UMS71" s="173"/>
      <c r="UMT71" s="173"/>
      <c r="UMU71" s="173"/>
      <c r="UMV71" s="173"/>
      <c r="UMW71" s="173"/>
      <c r="UMX71" s="173"/>
      <c r="UMY71" s="173"/>
      <c r="UMZ71" s="173"/>
      <c r="UNA71" s="173"/>
      <c r="UNB71" s="173"/>
      <c r="UNC71" s="173"/>
      <c r="UND71" s="173"/>
      <c r="UNE71" s="173"/>
      <c r="UNF71" s="173"/>
      <c r="UNG71" s="173"/>
      <c r="UNH71" s="173"/>
      <c r="UNI71" s="173"/>
      <c r="UNJ71" s="173"/>
      <c r="UNK71" s="173"/>
      <c r="UNL71" s="173"/>
      <c r="UNM71" s="173"/>
      <c r="UNN71" s="173"/>
      <c r="UNO71" s="173"/>
      <c r="UNP71" s="173"/>
      <c r="UNQ71" s="173"/>
      <c r="UNR71" s="173"/>
      <c r="UNS71" s="173"/>
      <c r="UNT71" s="173"/>
      <c r="UNU71" s="173"/>
      <c r="UNV71" s="173"/>
      <c r="UNW71" s="173"/>
      <c r="UNX71" s="173"/>
      <c r="UNY71" s="173"/>
      <c r="UNZ71" s="173"/>
      <c r="UOA71" s="173"/>
      <c r="UOB71" s="173"/>
      <c r="UOC71" s="173"/>
      <c r="UOD71" s="173"/>
      <c r="UOE71" s="173"/>
      <c r="UOF71" s="173"/>
      <c r="UOG71" s="173"/>
      <c r="UOH71" s="173"/>
      <c r="UOI71" s="173"/>
      <c r="UOJ71" s="173"/>
      <c r="UOK71" s="173"/>
      <c r="UOL71" s="173"/>
      <c r="UOM71" s="173"/>
      <c r="UON71" s="173"/>
      <c r="UOO71" s="173"/>
      <c r="UOP71" s="173"/>
      <c r="UOQ71" s="173"/>
      <c r="UOR71" s="173"/>
      <c r="UOS71" s="173"/>
      <c r="UOT71" s="173"/>
      <c r="UOU71" s="173"/>
      <c r="UOV71" s="173"/>
      <c r="UOW71" s="173"/>
      <c r="UOX71" s="173"/>
      <c r="UOY71" s="173"/>
      <c r="UOZ71" s="173"/>
      <c r="UPA71" s="173"/>
      <c r="UPB71" s="173"/>
      <c r="UPC71" s="173"/>
      <c r="UPD71" s="173"/>
      <c r="UPE71" s="173"/>
      <c r="UPF71" s="173"/>
      <c r="UPG71" s="173"/>
      <c r="UPH71" s="173"/>
      <c r="UPI71" s="173"/>
      <c r="UPJ71" s="173"/>
      <c r="UPK71" s="173"/>
      <c r="UPL71" s="173"/>
      <c r="UPM71" s="173"/>
      <c r="UPN71" s="173"/>
      <c r="UPO71" s="173"/>
      <c r="UPP71" s="173"/>
      <c r="UPQ71" s="173"/>
      <c r="UPR71" s="173"/>
      <c r="UPS71" s="173"/>
      <c r="UPT71" s="173"/>
      <c r="UPU71" s="173"/>
      <c r="UPV71" s="173"/>
      <c r="UPW71" s="173"/>
      <c r="UPX71" s="173"/>
      <c r="UPY71" s="173"/>
      <c r="UPZ71" s="173"/>
      <c r="UQA71" s="173"/>
      <c r="UQB71" s="173"/>
      <c r="UQC71" s="173"/>
      <c r="UQD71" s="173"/>
      <c r="UQE71" s="173"/>
      <c r="UQF71" s="173"/>
      <c r="UQG71" s="173"/>
      <c r="UQH71" s="173"/>
      <c r="UQI71" s="173"/>
      <c r="UQJ71" s="173"/>
      <c r="UQK71" s="173"/>
      <c r="UQL71" s="173"/>
      <c r="UQM71" s="173"/>
      <c r="UQN71" s="173"/>
      <c r="UQO71" s="173"/>
      <c r="UQP71" s="173"/>
      <c r="UQQ71" s="173"/>
      <c r="UQR71" s="173"/>
      <c r="UQS71" s="173"/>
      <c r="UQT71" s="173"/>
      <c r="UQU71" s="173"/>
      <c r="UQV71" s="173"/>
      <c r="UQW71" s="173"/>
      <c r="UQX71" s="173"/>
      <c r="UQY71" s="173"/>
      <c r="UQZ71" s="173"/>
      <c r="URA71" s="173"/>
      <c r="URB71" s="173"/>
      <c r="URC71" s="173"/>
      <c r="URD71" s="173"/>
      <c r="URE71" s="173"/>
      <c r="URF71" s="173"/>
      <c r="URG71" s="173"/>
      <c r="URH71" s="173"/>
      <c r="URI71" s="173"/>
      <c r="URJ71" s="173"/>
      <c r="URK71" s="173"/>
      <c r="URL71" s="173"/>
      <c r="URM71" s="173"/>
      <c r="URN71" s="173"/>
      <c r="URO71" s="173"/>
      <c r="URP71" s="173"/>
      <c r="URQ71" s="173"/>
      <c r="URR71" s="173"/>
      <c r="URS71" s="173"/>
      <c r="URT71" s="173"/>
      <c r="URU71" s="173"/>
      <c r="URV71" s="173"/>
      <c r="URW71" s="173"/>
      <c r="URX71" s="173"/>
      <c r="URY71" s="173"/>
      <c r="URZ71" s="173"/>
      <c r="USA71" s="173"/>
      <c r="USB71" s="173"/>
      <c r="USC71" s="173"/>
      <c r="USD71" s="173"/>
      <c r="USE71" s="173"/>
      <c r="USF71" s="173"/>
      <c r="USG71" s="173"/>
      <c r="USH71" s="173"/>
      <c r="USI71" s="173"/>
      <c r="USJ71" s="173"/>
      <c r="USK71" s="173"/>
      <c r="USL71" s="173"/>
      <c r="USM71" s="173"/>
      <c r="USN71" s="173"/>
      <c r="USO71" s="173"/>
      <c r="USP71" s="173"/>
      <c r="USQ71" s="173"/>
      <c r="USR71" s="173"/>
      <c r="USS71" s="173"/>
      <c r="UST71" s="173"/>
      <c r="USU71" s="173"/>
      <c r="USV71" s="173"/>
      <c r="USW71" s="173"/>
      <c r="USX71" s="173"/>
      <c r="USY71" s="173"/>
      <c r="USZ71" s="173"/>
      <c r="UTA71" s="173"/>
      <c r="UTB71" s="173"/>
      <c r="UTC71" s="173"/>
      <c r="UTD71" s="173"/>
      <c r="UTE71" s="173"/>
      <c r="UTF71" s="173"/>
      <c r="UTG71" s="173"/>
      <c r="UTH71" s="173"/>
      <c r="UTI71" s="173"/>
      <c r="UTJ71" s="173"/>
      <c r="UTK71" s="173"/>
      <c r="UTL71" s="173"/>
      <c r="UTM71" s="173"/>
      <c r="UTN71" s="173"/>
      <c r="UTO71" s="173"/>
      <c r="UTP71" s="173"/>
      <c r="UTQ71" s="173"/>
      <c r="UTR71" s="173"/>
      <c r="UTS71" s="173"/>
      <c r="UTT71" s="173"/>
      <c r="UTU71" s="173"/>
      <c r="UTV71" s="173"/>
      <c r="UTW71" s="173"/>
      <c r="UTX71" s="173"/>
      <c r="UTY71" s="173"/>
      <c r="UTZ71" s="173"/>
      <c r="UUA71" s="173"/>
      <c r="UUB71" s="173"/>
      <c r="UUC71" s="173"/>
      <c r="UUD71" s="173"/>
      <c r="UUE71" s="173"/>
      <c r="UUF71" s="173"/>
      <c r="UUG71" s="173"/>
      <c r="UUH71" s="173"/>
      <c r="UUI71" s="173"/>
      <c r="UUJ71" s="173"/>
      <c r="UUK71" s="173"/>
      <c r="UUL71" s="173"/>
      <c r="UUM71" s="173"/>
      <c r="UUN71" s="173"/>
      <c r="UUO71" s="173"/>
      <c r="UUP71" s="173"/>
      <c r="UUQ71" s="173"/>
      <c r="UUR71" s="173"/>
      <c r="UUS71" s="173"/>
      <c r="UUT71" s="173"/>
      <c r="UUU71" s="173"/>
      <c r="UUV71" s="173"/>
      <c r="UUW71" s="173"/>
      <c r="UUX71" s="173"/>
      <c r="UUY71" s="173"/>
      <c r="UUZ71" s="173"/>
      <c r="UVA71" s="173"/>
      <c r="UVB71" s="173"/>
      <c r="UVC71" s="173"/>
      <c r="UVD71" s="173"/>
      <c r="UVE71" s="173"/>
      <c r="UVF71" s="173"/>
      <c r="UVG71" s="173"/>
      <c r="UVH71" s="173"/>
      <c r="UVI71" s="173"/>
      <c r="UVJ71" s="173"/>
      <c r="UVK71" s="173"/>
      <c r="UVL71" s="173"/>
      <c r="UVM71" s="173"/>
      <c r="UVN71" s="173"/>
      <c r="UVO71" s="173"/>
      <c r="UVP71" s="173"/>
      <c r="UVQ71" s="173"/>
      <c r="UVR71" s="173"/>
      <c r="UVS71" s="173"/>
      <c r="UVT71" s="173"/>
      <c r="UVU71" s="173"/>
      <c r="UVV71" s="173"/>
      <c r="UVW71" s="173"/>
      <c r="UVX71" s="173"/>
      <c r="UVY71" s="173"/>
      <c r="UVZ71" s="173"/>
      <c r="UWA71" s="173"/>
      <c r="UWB71" s="173"/>
      <c r="UWC71" s="173"/>
      <c r="UWD71" s="173"/>
      <c r="UWE71" s="173"/>
      <c r="UWF71" s="173"/>
      <c r="UWG71" s="173"/>
      <c r="UWH71" s="173"/>
      <c r="UWI71" s="173"/>
      <c r="UWJ71" s="173"/>
      <c r="UWK71" s="173"/>
      <c r="UWL71" s="173"/>
      <c r="UWM71" s="173"/>
      <c r="UWN71" s="173"/>
      <c r="UWO71" s="173"/>
      <c r="UWP71" s="173"/>
      <c r="UWQ71" s="173"/>
      <c r="UWR71" s="173"/>
      <c r="UWS71" s="173"/>
      <c r="UWT71" s="173"/>
      <c r="UWU71" s="173"/>
      <c r="UWV71" s="173"/>
      <c r="UWW71" s="173"/>
      <c r="UWX71" s="173"/>
      <c r="UWY71" s="173"/>
      <c r="UWZ71" s="173"/>
      <c r="UXA71" s="173"/>
      <c r="UXB71" s="173"/>
      <c r="UXC71" s="173"/>
      <c r="UXD71" s="173"/>
      <c r="UXE71" s="173"/>
      <c r="UXF71" s="173"/>
      <c r="UXG71" s="173"/>
      <c r="UXH71" s="173"/>
      <c r="UXI71" s="173"/>
      <c r="UXJ71" s="173"/>
      <c r="UXK71" s="173"/>
      <c r="UXL71" s="173"/>
      <c r="UXM71" s="173"/>
      <c r="UXN71" s="173"/>
      <c r="UXO71" s="173"/>
      <c r="UXP71" s="173"/>
      <c r="UXQ71" s="173"/>
      <c r="UXR71" s="173"/>
      <c r="UXS71" s="173"/>
      <c r="UXT71" s="173"/>
      <c r="UXU71" s="173"/>
      <c r="UXV71" s="173"/>
      <c r="UXW71" s="173"/>
      <c r="UXX71" s="173"/>
      <c r="UXY71" s="173"/>
      <c r="UXZ71" s="173"/>
      <c r="UYA71" s="173"/>
      <c r="UYB71" s="173"/>
      <c r="UYC71" s="173"/>
      <c r="UYD71" s="173"/>
      <c r="UYE71" s="173"/>
      <c r="UYF71" s="173"/>
      <c r="UYG71" s="173"/>
      <c r="UYH71" s="173"/>
      <c r="UYI71" s="173"/>
      <c r="UYJ71" s="173"/>
      <c r="UYK71" s="173"/>
      <c r="UYL71" s="173"/>
      <c r="UYM71" s="173"/>
      <c r="UYN71" s="173"/>
      <c r="UYO71" s="173"/>
      <c r="UYP71" s="173"/>
      <c r="UYQ71" s="173"/>
      <c r="UYR71" s="173"/>
      <c r="UYS71" s="173"/>
      <c r="UYT71" s="173"/>
      <c r="UYU71" s="173"/>
      <c r="UYV71" s="173"/>
      <c r="UYW71" s="173"/>
      <c r="UYX71" s="173"/>
      <c r="UYY71" s="173"/>
      <c r="UYZ71" s="173"/>
      <c r="UZA71" s="173"/>
      <c r="UZB71" s="173"/>
      <c r="UZC71" s="173"/>
      <c r="UZD71" s="173"/>
      <c r="UZE71" s="173"/>
      <c r="UZF71" s="173"/>
      <c r="UZG71" s="173"/>
      <c r="UZH71" s="173"/>
      <c r="UZI71" s="173"/>
      <c r="UZJ71" s="173"/>
      <c r="UZK71" s="173"/>
      <c r="UZL71" s="173"/>
      <c r="UZM71" s="173"/>
      <c r="UZN71" s="173"/>
      <c r="UZO71" s="173"/>
      <c r="UZP71" s="173"/>
      <c r="UZQ71" s="173"/>
      <c r="UZR71" s="173"/>
      <c r="UZS71" s="173"/>
      <c r="UZT71" s="173"/>
      <c r="UZU71" s="173"/>
      <c r="UZV71" s="173"/>
      <c r="UZW71" s="173"/>
      <c r="UZX71" s="173"/>
      <c r="UZY71" s="173"/>
      <c r="UZZ71" s="173"/>
      <c r="VAA71" s="173"/>
      <c r="VAB71" s="173"/>
      <c r="VAC71" s="173"/>
      <c r="VAD71" s="173"/>
      <c r="VAE71" s="173"/>
      <c r="VAF71" s="173"/>
      <c r="VAG71" s="173"/>
      <c r="VAH71" s="173"/>
      <c r="VAI71" s="173"/>
      <c r="VAJ71" s="173"/>
      <c r="VAK71" s="173"/>
      <c r="VAL71" s="173"/>
      <c r="VAM71" s="173"/>
      <c r="VAN71" s="173"/>
      <c r="VAO71" s="173"/>
      <c r="VAP71" s="173"/>
      <c r="VAQ71" s="173"/>
      <c r="VAR71" s="173"/>
      <c r="VAS71" s="173"/>
      <c r="VAT71" s="173"/>
      <c r="VAU71" s="173"/>
      <c r="VAV71" s="173"/>
      <c r="VAW71" s="173"/>
      <c r="VAX71" s="173"/>
      <c r="VAY71" s="173"/>
      <c r="VAZ71" s="173"/>
      <c r="VBA71" s="173"/>
      <c r="VBB71" s="173"/>
      <c r="VBC71" s="173"/>
      <c r="VBD71" s="173"/>
      <c r="VBE71" s="173"/>
      <c r="VBF71" s="173"/>
      <c r="VBG71" s="173"/>
      <c r="VBH71" s="173"/>
      <c r="VBI71" s="173"/>
      <c r="VBJ71" s="173"/>
      <c r="VBK71" s="173"/>
      <c r="VBL71" s="173"/>
      <c r="VBM71" s="173"/>
      <c r="VBN71" s="173"/>
      <c r="VBO71" s="173"/>
      <c r="VBP71" s="173"/>
      <c r="VBQ71" s="173"/>
      <c r="VBR71" s="173"/>
      <c r="VBS71" s="173"/>
      <c r="VBT71" s="173"/>
      <c r="VBU71" s="173"/>
      <c r="VBV71" s="173"/>
      <c r="VBW71" s="173"/>
      <c r="VBX71" s="173"/>
      <c r="VBY71" s="173"/>
      <c r="VBZ71" s="173"/>
      <c r="VCA71" s="173"/>
      <c r="VCB71" s="173"/>
      <c r="VCC71" s="173"/>
      <c r="VCD71" s="173"/>
      <c r="VCE71" s="173"/>
      <c r="VCF71" s="173"/>
      <c r="VCG71" s="173"/>
      <c r="VCH71" s="173"/>
      <c r="VCI71" s="173"/>
      <c r="VCJ71" s="173"/>
      <c r="VCK71" s="173"/>
      <c r="VCL71" s="173"/>
      <c r="VCM71" s="173"/>
      <c r="VCN71" s="173"/>
      <c r="VCO71" s="173"/>
      <c r="VCP71" s="173"/>
      <c r="VCQ71" s="173"/>
      <c r="VCR71" s="173"/>
      <c r="VCS71" s="173"/>
      <c r="VCT71" s="173"/>
      <c r="VCU71" s="173"/>
      <c r="VCV71" s="173"/>
      <c r="VCW71" s="173"/>
      <c r="VCX71" s="173"/>
      <c r="VCY71" s="173"/>
      <c r="VCZ71" s="173"/>
      <c r="VDA71" s="173"/>
      <c r="VDB71" s="173"/>
      <c r="VDC71" s="173"/>
      <c r="VDD71" s="173"/>
      <c r="VDE71" s="173"/>
      <c r="VDF71" s="173"/>
      <c r="VDG71" s="173"/>
      <c r="VDH71" s="173"/>
      <c r="VDI71" s="173"/>
      <c r="VDJ71" s="173"/>
      <c r="VDK71" s="173"/>
      <c r="VDL71" s="173"/>
      <c r="VDM71" s="173"/>
      <c r="VDN71" s="173"/>
      <c r="VDO71" s="173"/>
      <c r="VDP71" s="173"/>
      <c r="VDQ71" s="173"/>
      <c r="VDR71" s="173"/>
      <c r="VDS71" s="173"/>
      <c r="VDT71" s="173"/>
      <c r="VDU71" s="173"/>
      <c r="VDV71" s="173"/>
      <c r="VDW71" s="173"/>
      <c r="VDX71" s="173"/>
      <c r="VDY71" s="173"/>
      <c r="VDZ71" s="173"/>
      <c r="VEA71" s="173"/>
      <c r="VEB71" s="173"/>
      <c r="VEC71" s="173"/>
      <c r="VED71" s="173"/>
      <c r="VEE71" s="173"/>
      <c r="VEF71" s="173"/>
      <c r="VEG71" s="173"/>
      <c r="VEH71" s="173"/>
      <c r="VEI71" s="173"/>
      <c r="VEJ71" s="173"/>
      <c r="VEK71" s="173"/>
      <c r="VEL71" s="173"/>
      <c r="VEM71" s="173"/>
      <c r="VEN71" s="173"/>
      <c r="VEO71" s="173"/>
      <c r="VEP71" s="173"/>
      <c r="VEQ71" s="173"/>
      <c r="VER71" s="173"/>
      <c r="VES71" s="173"/>
      <c r="VET71" s="173"/>
      <c r="VEU71" s="173"/>
      <c r="VEV71" s="173"/>
      <c r="VEW71" s="173"/>
      <c r="VEX71" s="173"/>
      <c r="VEY71" s="173"/>
      <c r="VEZ71" s="173"/>
      <c r="VFA71" s="173"/>
      <c r="VFB71" s="173"/>
      <c r="VFC71" s="173"/>
      <c r="VFD71" s="173"/>
      <c r="VFE71" s="173"/>
      <c r="VFF71" s="173"/>
      <c r="VFG71" s="173"/>
      <c r="VFH71" s="173"/>
      <c r="VFI71" s="173"/>
      <c r="VFJ71" s="173"/>
      <c r="VFK71" s="173"/>
      <c r="VFL71" s="173"/>
      <c r="VFM71" s="173"/>
      <c r="VFN71" s="173"/>
      <c r="VFO71" s="173"/>
      <c r="VFP71" s="173"/>
      <c r="VFQ71" s="173"/>
      <c r="VFR71" s="173"/>
      <c r="VFS71" s="173"/>
      <c r="VFT71" s="173"/>
      <c r="VFU71" s="173"/>
      <c r="VFV71" s="173"/>
      <c r="VFW71" s="173"/>
      <c r="VFX71" s="173"/>
      <c r="VFY71" s="173"/>
      <c r="VFZ71" s="173"/>
      <c r="VGA71" s="173"/>
      <c r="VGB71" s="173"/>
      <c r="VGC71" s="173"/>
      <c r="VGD71" s="173"/>
      <c r="VGE71" s="173"/>
      <c r="VGF71" s="173"/>
      <c r="VGG71" s="173"/>
      <c r="VGH71" s="173"/>
      <c r="VGI71" s="173"/>
      <c r="VGJ71" s="173"/>
      <c r="VGK71" s="173"/>
      <c r="VGL71" s="173"/>
      <c r="VGM71" s="173"/>
      <c r="VGN71" s="173"/>
      <c r="VGO71" s="173"/>
      <c r="VGP71" s="173"/>
      <c r="VGQ71" s="173"/>
      <c r="VGR71" s="173"/>
      <c r="VGS71" s="173"/>
      <c r="VGT71" s="173"/>
      <c r="VGU71" s="173"/>
      <c r="VGV71" s="173"/>
      <c r="VGW71" s="173"/>
      <c r="VGX71" s="173"/>
      <c r="VGY71" s="173"/>
      <c r="VGZ71" s="173"/>
      <c r="VHA71" s="173"/>
      <c r="VHB71" s="173"/>
      <c r="VHC71" s="173"/>
      <c r="VHD71" s="173"/>
      <c r="VHE71" s="173"/>
      <c r="VHF71" s="173"/>
      <c r="VHG71" s="173"/>
      <c r="VHH71" s="173"/>
      <c r="VHI71" s="173"/>
      <c r="VHJ71" s="173"/>
      <c r="VHK71" s="173"/>
      <c r="VHL71" s="173"/>
      <c r="VHM71" s="173"/>
      <c r="VHN71" s="173"/>
      <c r="VHO71" s="173"/>
      <c r="VHP71" s="173"/>
      <c r="VHQ71" s="173"/>
      <c r="VHR71" s="173"/>
      <c r="VHS71" s="173"/>
      <c r="VHT71" s="173"/>
      <c r="VHU71" s="173"/>
      <c r="VHV71" s="173"/>
      <c r="VHW71" s="173"/>
      <c r="VHX71" s="173"/>
      <c r="VHY71" s="173"/>
      <c r="VHZ71" s="173"/>
      <c r="VIA71" s="173"/>
      <c r="VIB71" s="173"/>
      <c r="VIC71" s="173"/>
      <c r="VID71" s="173"/>
      <c r="VIE71" s="173"/>
      <c r="VIF71" s="173"/>
      <c r="VIG71" s="173"/>
      <c r="VIH71" s="173"/>
      <c r="VII71" s="173"/>
      <c r="VIJ71" s="173"/>
      <c r="VIK71" s="173"/>
      <c r="VIL71" s="173"/>
      <c r="VIM71" s="173"/>
      <c r="VIN71" s="173"/>
      <c r="VIO71" s="173"/>
      <c r="VIP71" s="173"/>
      <c r="VIQ71" s="173"/>
      <c r="VIR71" s="173"/>
      <c r="VIS71" s="173"/>
      <c r="VIT71" s="173"/>
      <c r="VIU71" s="173"/>
      <c r="VIV71" s="173"/>
      <c r="VIW71" s="173"/>
      <c r="VIX71" s="173"/>
      <c r="VIY71" s="173"/>
      <c r="VIZ71" s="173"/>
      <c r="VJA71" s="173"/>
      <c r="VJB71" s="173"/>
      <c r="VJC71" s="173"/>
      <c r="VJD71" s="173"/>
      <c r="VJE71" s="173"/>
      <c r="VJF71" s="173"/>
      <c r="VJG71" s="173"/>
      <c r="VJH71" s="173"/>
      <c r="VJI71" s="173"/>
      <c r="VJJ71" s="173"/>
      <c r="VJK71" s="173"/>
      <c r="VJL71" s="173"/>
      <c r="VJM71" s="173"/>
      <c r="VJN71" s="173"/>
      <c r="VJO71" s="173"/>
      <c r="VJP71" s="173"/>
      <c r="VJQ71" s="173"/>
      <c r="VJR71" s="173"/>
      <c r="VJS71" s="173"/>
      <c r="VJT71" s="173"/>
      <c r="VJU71" s="173"/>
      <c r="VJV71" s="173"/>
      <c r="VJW71" s="173"/>
      <c r="VJX71" s="173"/>
      <c r="VJY71" s="173"/>
      <c r="VJZ71" s="173"/>
      <c r="VKA71" s="173"/>
      <c r="VKB71" s="173"/>
      <c r="VKC71" s="173"/>
      <c r="VKD71" s="173"/>
      <c r="VKE71" s="173"/>
      <c r="VKF71" s="173"/>
      <c r="VKG71" s="173"/>
      <c r="VKH71" s="173"/>
      <c r="VKI71" s="173"/>
      <c r="VKJ71" s="173"/>
      <c r="VKK71" s="173"/>
      <c r="VKL71" s="173"/>
      <c r="VKM71" s="173"/>
      <c r="VKN71" s="173"/>
      <c r="VKO71" s="173"/>
      <c r="VKP71" s="173"/>
      <c r="VKQ71" s="173"/>
      <c r="VKR71" s="173"/>
      <c r="VKS71" s="173"/>
      <c r="VKT71" s="173"/>
      <c r="VKU71" s="173"/>
      <c r="VKV71" s="173"/>
      <c r="VKW71" s="173"/>
      <c r="VKX71" s="173"/>
      <c r="VKY71" s="173"/>
      <c r="VKZ71" s="173"/>
      <c r="VLA71" s="173"/>
      <c r="VLB71" s="173"/>
      <c r="VLC71" s="173"/>
      <c r="VLD71" s="173"/>
      <c r="VLE71" s="173"/>
      <c r="VLF71" s="173"/>
      <c r="VLG71" s="173"/>
      <c r="VLH71" s="173"/>
      <c r="VLI71" s="173"/>
      <c r="VLJ71" s="173"/>
      <c r="VLK71" s="173"/>
      <c r="VLL71" s="173"/>
      <c r="VLM71" s="173"/>
      <c r="VLN71" s="173"/>
      <c r="VLO71" s="173"/>
      <c r="VLP71" s="173"/>
      <c r="VLQ71" s="173"/>
      <c r="VLR71" s="173"/>
      <c r="VLS71" s="173"/>
      <c r="VLT71" s="173"/>
      <c r="VLU71" s="173"/>
      <c r="VLV71" s="173"/>
      <c r="VLW71" s="173"/>
      <c r="VLX71" s="173"/>
      <c r="VLY71" s="173"/>
      <c r="VLZ71" s="173"/>
      <c r="VMA71" s="173"/>
      <c r="VMB71" s="173"/>
      <c r="VMC71" s="173"/>
      <c r="VMD71" s="173"/>
      <c r="VME71" s="173"/>
      <c r="VMF71" s="173"/>
      <c r="VMG71" s="173"/>
      <c r="VMH71" s="173"/>
      <c r="VMI71" s="173"/>
      <c r="VMJ71" s="173"/>
      <c r="VMK71" s="173"/>
      <c r="VML71" s="173"/>
      <c r="VMM71" s="173"/>
      <c r="VMN71" s="173"/>
      <c r="VMO71" s="173"/>
      <c r="VMP71" s="173"/>
      <c r="VMQ71" s="173"/>
      <c r="VMR71" s="173"/>
      <c r="VMS71" s="173"/>
      <c r="VMT71" s="173"/>
      <c r="VMU71" s="173"/>
      <c r="VMV71" s="173"/>
      <c r="VMW71" s="173"/>
      <c r="VMX71" s="173"/>
      <c r="VMY71" s="173"/>
      <c r="VMZ71" s="173"/>
      <c r="VNA71" s="173"/>
      <c r="VNB71" s="173"/>
      <c r="VNC71" s="173"/>
      <c r="VND71" s="173"/>
      <c r="VNE71" s="173"/>
      <c r="VNF71" s="173"/>
      <c r="VNG71" s="173"/>
      <c r="VNH71" s="173"/>
      <c r="VNI71" s="173"/>
      <c r="VNJ71" s="173"/>
      <c r="VNK71" s="173"/>
      <c r="VNL71" s="173"/>
      <c r="VNM71" s="173"/>
      <c r="VNN71" s="173"/>
      <c r="VNO71" s="173"/>
      <c r="VNP71" s="173"/>
      <c r="VNQ71" s="173"/>
      <c r="VNR71" s="173"/>
      <c r="VNS71" s="173"/>
      <c r="VNT71" s="173"/>
      <c r="VNU71" s="173"/>
      <c r="VNV71" s="173"/>
      <c r="VNW71" s="173"/>
      <c r="VNX71" s="173"/>
      <c r="VNY71" s="173"/>
      <c r="VNZ71" s="173"/>
      <c r="VOA71" s="173"/>
      <c r="VOB71" s="173"/>
      <c r="VOC71" s="173"/>
      <c r="VOD71" s="173"/>
      <c r="VOE71" s="173"/>
      <c r="VOF71" s="173"/>
      <c r="VOG71" s="173"/>
      <c r="VOH71" s="173"/>
      <c r="VOI71" s="173"/>
      <c r="VOJ71" s="173"/>
      <c r="VOK71" s="173"/>
      <c r="VOL71" s="173"/>
      <c r="VOM71" s="173"/>
      <c r="VON71" s="173"/>
      <c r="VOO71" s="173"/>
      <c r="VOP71" s="173"/>
      <c r="VOQ71" s="173"/>
      <c r="VOR71" s="173"/>
      <c r="VOS71" s="173"/>
      <c r="VOT71" s="173"/>
      <c r="VOU71" s="173"/>
      <c r="VOV71" s="173"/>
      <c r="VOW71" s="173"/>
      <c r="VOX71" s="173"/>
      <c r="VOY71" s="173"/>
      <c r="VOZ71" s="173"/>
      <c r="VPA71" s="173"/>
      <c r="VPB71" s="173"/>
      <c r="VPC71" s="173"/>
      <c r="VPD71" s="173"/>
      <c r="VPE71" s="173"/>
      <c r="VPF71" s="173"/>
      <c r="VPG71" s="173"/>
      <c r="VPH71" s="173"/>
      <c r="VPI71" s="173"/>
      <c r="VPJ71" s="173"/>
      <c r="VPK71" s="173"/>
      <c r="VPL71" s="173"/>
      <c r="VPM71" s="173"/>
      <c r="VPN71" s="173"/>
      <c r="VPO71" s="173"/>
      <c r="VPP71" s="173"/>
      <c r="VPQ71" s="173"/>
      <c r="VPR71" s="173"/>
      <c r="VPS71" s="173"/>
      <c r="VPT71" s="173"/>
      <c r="VPU71" s="173"/>
      <c r="VPV71" s="173"/>
      <c r="VPW71" s="173"/>
      <c r="VPX71" s="173"/>
      <c r="VPY71" s="173"/>
      <c r="VPZ71" s="173"/>
      <c r="VQA71" s="173"/>
      <c r="VQB71" s="173"/>
      <c r="VQC71" s="173"/>
      <c r="VQD71" s="173"/>
      <c r="VQE71" s="173"/>
      <c r="VQF71" s="173"/>
      <c r="VQG71" s="173"/>
      <c r="VQH71" s="173"/>
      <c r="VQI71" s="173"/>
      <c r="VQJ71" s="173"/>
      <c r="VQK71" s="173"/>
      <c r="VQL71" s="173"/>
      <c r="VQM71" s="173"/>
      <c r="VQN71" s="173"/>
      <c r="VQO71" s="173"/>
      <c r="VQP71" s="173"/>
      <c r="VQQ71" s="173"/>
      <c r="VQR71" s="173"/>
      <c r="VQS71" s="173"/>
      <c r="VQT71" s="173"/>
      <c r="VQU71" s="173"/>
      <c r="VQV71" s="173"/>
      <c r="VQW71" s="173"/>
      <c r="VQX71" s="173"/>
      <c r="VQY71" s="173"/>
      <c r="VQZ71" s="173"/>
      <c r="VRA71" s="173"/>
      <c r="VRB71" s="173"/>
      <c r="VRC71" s="173"/>
      <c r="VRD71" s="173"/>
      <c r="VRE71" s="173"/>
      <c r="VRF71" s="173"/>
      <c r="VRG71" s="173"/>
      <c r="VRH71" s="173"/>
      <c r="VRI71" s="173"/>
      <c r="VRJ71" s="173"/>
      <c r="VRK71" s="173"/>
      <c r="VRL71" s="173"/>
      <c r="VRM71" s="173"/>
      <c r="VRN71" s="173"/>
      <c r="VRO71" s="173"/>
      <c r="VRP71" s="173"/>
      <c r="VRQ71" s="173"/>
      <c r="VRR71" s="173"/>
      <c r="VRS71" s="173"/>
      <c r="VRT71" s="173"/>
      <c r="VRU71" s="173"/>
      <c r="VRV71" s="173"/>
      <c r="VRW71" s="173"/>
      <c r="VRX71" s="173"/>
      <c r="VRY71" s="173"/>
      <c r="VRZ71" s="173"/>
      <c r="VSA71" s="173"/>
      <c r="VSB71" s="173"/>
      <c r="VSC71" s="173"/>
      <c r="VSD71" s="173"/>
      <c r="VSE71" s="173"/>
      <c r="VSF71" s="173"/>
      <c r="VSG71" s="173"/>
      <c r="VSH71" s="173"/>
      <c r="VSI71" s="173"/>
      <c r="VSJ71" s="173"/>
      <c r="VSK71" s="173"/>
      <c r="VSL71" s="173"/>
      <c r="VSM71" s="173"/>
      <c r="VSN71" s="173"/>
      <c r="VSO71" s="173"/>
      <c r="VSP71" s="173"/>
      <c r="VSQ71" s="173"/>
      <c r="VSR71" s="173"/>
      <c r="VSS71" s="173"/>
      <c r="VST71" s="173"/>
      <c r="VSU71" s="173"/>
      <c r="VSV71" s="173"/>
      <c r="VSW71" s="173"/>
      <c r="VSX71" s="173"/>
      <c r="VSY71" s="173"/>
      <c r="VSZ71" s="173"/>
      <c r="VTA71" s="173"/>
      <c r="VTB71" s="173"/>
      <c r="VTC71" s="173"/>
      <c r="VTD71" s="173"/>
      <c r="VTE71" s="173"/>
      <c r="VTF71" s="173"/>
      <c r="VTG71" s="173"/>
      <c r="VTH71" s="173"/>
      <c r="VTI71" s="173"/>
      <c r="VTJ71" s="173"/>
      <c r="VTK71" s="173"/>
      <c r="VTL71" s="173"/>
      <c r="VTM71" s="173"/>
      <c r="VTN71" s="173"/>
      <c r="VTO71" s="173"/>
      <c r="VTP71" s="173"/>
      <c r="VTQ71" s="173"/>
      <c r="VTR71" s="173"/>
      <c r="VTS71" s="173"/>
      <c r="VTT71" s="173"/>
      <c r="VTU71" s="173"/>
      <c r="VTV71" s="173"/>
      <c r="VTW71" s="173"/>
      <c r="VTX71" s="173"/>
      <c r="VTY71" s="173"/>
      <c r="VTZ71" s="173"/>
      <c r="VUA71" s="173"/>
      <c r="VUB71" s="173"/>
      <c r="VUC71" s="173"/>
      <c r="VUD71" s="173"/>
      <c r="VUE71" s="173"/>
      <c r="VUF71" s="173"/>
      <c r="VUG71" s="173"/>
      <c r="VUH71" s="173"/>
      <c r="VUI71" s="173"/>
      <c r="VUJ71" s="173"/>
      <c r="VUK71" s="173"/>
      <c r="VUL71" s="173"/>
      <c r="VUM71" s="173"/>
      <c r="VUN71" s="173"/>
      <c r="VUO71" s="173"/>
      <c r="VUP71" s="173"/>
      <c r="VUQ71" s="173"/>
      <c r="VUR71" s="173"/>
      <c r="VUS71" s="173"/>
      <c r="VUT71" s="173"/>
      <c r="VUU71" s="173"/>
      <c r="VUV71" s="173"/>
      <c r="VUW71" s="173"/>
      <c r="VUX71" s="173"/>
      <c r="VUY71" s="173"/>
      <c r="VUZ71" s="173"/>
      <c r="VVA71" s="173"/>
      <c r="VVB71" s="173"/>
      <c r="VVC71" s="173"/>
      <c r="VVD71" s="173"/>
      <c r="VVE71" s="173"/>
      <c r="VVF71" s="173"/>
      <c r="VVG71" s="173"/>
      <c r="VVH71" s="173"/>
      <c r="VVI71" s="173"/>
      <c r="VVJ71" s="173"/>
      <c r="VVK71" s="173"/>
      <c r="VVL71" s="173"/>
      <c r="VVM71" s="173"/>
      <c r="VVN71" s="173"/>
      <c r="VVO71" s="173"/>
      <c r="VVP71" s="173"/>
      <c r="VVQ71" s="173"/>
      <c r="VVR71" s="173"/>
      <c r="VVS71" s="173"/>
      <c r="VVT71" s="173"/>
      <c r="VVU71" s="173"/>
      <c r="VVV71" s="173"/>
      <c r="VVW71" s="173"/>
      <c r="VVX71" s="173"/>
      <c r="VVY71" s="173"/>
      <c r="VVZ71" s="173"/>
      <c r="VWA71" s="173"/>
      <c r="VWB71" s="173"/>
      <c r="VWC71" s="173"/>
      <c r="VWD71" s="173"/>
      <c r="VWE71" s="173"/>
      <c r="VWF71" s="173"/>
      <c r="VWG71" s="173"/>
      <c r="VWH71" s="173"/>
      <c r="VWI71" s="173"/>
      <c r="VWJ71" s="173"/>
      <c r="VWK71" s="173"/>
      <c r="VWL71" s="173"/>
      <c r="VWM71" s="173"/>
      <c r="VWN71" s="173"/>
      <c r="VWO71" s="173"/>
      <c r="VWP71" s="173"/>
      <c r="VWQ71" s="173"/>
      <c r="VWR71" s="173"/>
      <c r="VWS71" s="173"/>
      <c r="VWT71" s="173"/>
      <c r="VWU71" s="173"/>
      <c r="VWV71" s="173"/>
      <c r="VWW71" s="173"/>
      <c r="VWX71" s="173"/>
      <c r="VWY71" s="173"/>
      <c r="VWZ71" s="173"/>
      <c r="VXA71" s="173"/>
      <c r="VXB71" s="173"/>
      <c r="VXC71" s="173"/>
      <c r="VXD71" s="173"/>
      <c r="VXE71" s="173"/>
      <c r="VXF71" s="173"/>
      <c r="VXG71" s="173"/>
      <c r="VXH71" s="173"/>
      <c r="VXI71" s="173"/>
      <c r="VXJ71" s="173"/>
      <c r="VXK71" s="173"/>
      <c r="VXL71" s="173"/>
      <c r="VXM71" s="173"/>
      <c r="VXN71" s="173"/>
      <c r="VXO71" s="173"/>
      <c r="VXP71" s="173"/>
      <c r="VXQ71" s="173"/>
      <c r="VXR71" s="173"/>
      <c r="VXS71" s="173"/>
      <c r="VXT71" s="173"/>
      <c r="VXU71" s="173"/>
      <c r="VXV71" s="173"/>
      <c r="VXW71" s="173"/>
      <c r="VXX71" s="173"/>
      <c r="VXY71" s="173"/>
      <c r="VXZ71" s="173"/>
      <c r="VYA71" s="173"/>
      <c r="VYB71" s="173"/>
      <c r="VYC71" s="173"/>
      <c r="VYD71" s="173"/>
      <c r="VYE71" s="173"/>
      <c r="VYF71" s="173"/>
      <c r="VYG71" s="173"/>
      <c r="VYH71" s="173"/>
      <c r="VYI71" s="173"/>
      <c r="VYJ71" s="173"/>
      <c r="VYK71" s="173"/>
      <c r="VYL71" s="173"/>
      <c r="VYM71" s="173"/>
      <c r="VYN71" s="173"/>
      <c r="VYO71" s="173"/>
      <c r="VYP71" s="173"/>
      <c r="VYQ71" s="173"/>
      <c r="VYR71" s="173"/>
      <c r="VYS71" s="173"/>
      <c r="VYT71" s="173"/>
      <c r="VYU71" s="173"/>
      <c r="VYV71" s="173"/>
      <c r="VYW71" s="173"/>
      <c r="VYX71" s="173"/>
      <c r="VYY71" s="173"/>
      <c r="VYZ71" s="173"/>
      <c r="VZA71" s="173"/>
      <c r="VZB71" s="173"/>
      <c r="VZC71" s="173"/>
      <c r="VZD71" s="173"/>
      <c r="VZE71" s="173"/>
      <c r="VZF71" s="173"/>
      <c r="VZG71" s="173"/>
      <c r="VZH71" s="173"/>
      <c r="VZI71" s="173"/>
      <c r="VZJ71" s="173"/>
      <c r="VZK71" s="173"/>
      <c r="VZL71" s="173"/>
      <c r="VZM71" s="173"/>
      <c r="VZN71" s="173"/>
      <c r="VZO71" s="173"/>
      <c r="VZP71" s="173"/>
      <c r="VZQ71" s="173"/>
      <c r="VZR71" s="173"/>
      <c r="VZS71" s="173"/>
      <c r="VZT71" s="173"/>
      <c r="VZU71" s="173"/>
      <c r="VZV71" s="173"/>
      <c r="VZW71" s="173"/>
      <c r="VZX71" s="173"/>
      <c r="VZY71" s="173"/>
      <c r="VZZ71" s="173"/>
      <c r="WAA71" s="173"/>
      <c r="WAB71" s="173"/>
      <c r="WAC71" s="173"/>
      <c r="WAD71" s="173"/>
      <c r="WAE71" s="173"/>
      <c r="WAF71" s="173"/>
      <c r="WAG71" s="173"/>
      <c r="WAH71" s="173"/>
      <c r="WAI71" s="173"/>
      <c r="WAJ71" s="173"/>
      <c r="WAK71" s="173"/>
      <c r="WAL71" s="173"/>
      <c r="WAM71" s="173"/>
      <c r="WAN71" s="173"/>
      <c r="WAO71" s="173"/>
      <c r="WAP71" s="173"/>
      <c r="WAQ71" s="173"/>
      <c r="WAR71" s="173"/>
      <c r="WAS71" s="173"/>
      <c r="WAT71" s="173"/>
      <c r="WAU71" s="173"/>
      <c r="WAV71" s="173"/>
      <c r="WAW71" s="173"/>
      <c r="WAX71" s="173"/>
      <c r="WAY71" s="173"/>
      <c r="WAZ71" s="173"/>
      <c r="WBA71" s="173"/>
      <c r="WBB71" s="173"/>
      <c r="WBC71" s="173"/>
      <c r="WBD71" s="173"/>
      <c r="WBE71" s="173"/>
      <c r="WBF71" s="173"/>
      <c r="WBG71" s="173"/>
      <c r="WBH71" s="173"/>
      <c r="WBI71" s="173"/>
      <c r="WBJ71" s="173"/>
      <c r="WBK71" s="173"/>
      <c r="WBL71" s="173"/>
      <c r="WBM71" s="173"/>
      <c r="WBN71" s="173"/>
      <c r="WBO71" s="173"/>
      <c r="WBP71" s="173"/>
      <c r="WBQ71" s="173"/>
      <c r="WBR71" s="173"/>
      <c r="WBS71" s="173"/>
      <c r="WBT71" s="173"/>
      <c r="WBU71" s="173"/>
      <c r="WBV71" s="173"/>
      <c r="WBW71" s="173"/>
      <c r="WBX71" s="173"/>
      <c r="WBY71" s="173"/>
      <c r="WBZ71" s="173"/>
      <c r="WCA71" s="173"/>
      <c r="WCB71" s="173"/>
      <c r="WCC71" s="173"/>
      <c r="WCD71" s="173"/>
      <c r="WCE71" s="173"/>
      <c r="WCF71" s="173"/>
      <c r="WCG71" s="173"/>
      <c r="WCH71" s="173"/>
      <c r="WCI71" s="173"/>
      <c r="WCJ71" s="173"/>
      <c r="WCK71" s="173"/>
      <c r="WCL71" s="173"/>
      <c r="WCM71" s="173"/>
      <c r="WCN71" s="173"/>
      <c r="WCO71" s="173"/>
      <c r="WCP71" s="173"/>
      <c r="WCQ71" s="173"/>
      <c r="WCR71" s="173"/>
      <c r="WCS71" s="173"/>
      <c r="WCT71" s="173"/>
      <c r="WCU71" s="173"/>
      <c r="WCV71" s="173"/>
      <c r="WCW71" s="173"/>
      <c r="WCX71" s="173"/>
      <c r="WCY71" s="173"/>
      <c r="WCZ71" s="173"/>
      <c r="WDA71" s="173"/>
      <c r="WDB71" s="173"/>
      <c r="WDC71" s="173"/>
      <c r="WDD71" s="173"/>
      <c r="WDE71" s="173"/>
      <c r="WDF71" s="173"/>
      <c r="WDG71" s="173"/>
      <c r="WDH71" s="173"/>
      <c r="WDI71" s="173"/>
      <c r="WDJ71" s="173"/>
      <c r="WDK71" s="173"/>
      <c r="WDL71" s="173"/>
      <c r="WDM71" s="173"/>
      <c r="WDN71" s="173"/>
      <c r="WDO71" s="173"/>
      <c r="WDP71" s="173"/>
      <c r="WDQ71" s="173"/>
      <c r="WDR71" s="173"/>
      <c r="WDS71" s="173"/>
      <c r="WDT71" s="173"/>
      <c r="WDU71" s="173"/>
      <c r="WDV71" s="173"/>
      <c r="WDW71" s="173"/>
      <c r="WDX71" s="173"/>
      <c r="WDY71" s="173"/>
      <c r="WDZ71" s="173"/>
      <c r="WEA71" s="173"/>
      <c r="WEB71" s="173"/>
      <c r="WEC71" s="173"/>
      <c r="WED71" s="173"/>
      <c r="WEE71" s="173"/>
      <c r="WEF71" s="173"/>
      <c r="WEG71" s="173"/>
      <c r="WEH71" s="173"/>
      <c r="WEI71" s="173"/>
      <c r="WEJ71" s="173"/>
      <c r="WEK71" s="173"/>
      <c r="WEL71" s="173"/>
      <c r="WEM71" s="173"/>
      <c r="WEN71" s="173"/>
      <c r="WEO71" s="173"/>
      <c r="WEP71" s="173"/>
      <c r="WEQ71" s="173"/>
      <c r="WER71" s="173"/>
      <c r="WES71" s="173"/>
      <c r="WET71" s="173"/>
      <c r="WEU71" s="173"/>
      <c r="WEV71" s="173"/>
      <c r="WEW71" s="173"/>
      <c r="WEX71" s="173"/>
      <c r="WEY71" s="173"/>
      <c r="WEZ71" s="173"/>
      <c r="WFA71" s="173"/>
      <c r="WFB71" s="173"/>
      <c r="WFC71" s="173"/>
      <c r="WFD71" s="173"/>
      <c r="WFE71" s="173"/>
      <c r="WFF71" s="173"/>
      <c r="WFG71" s="173"/>
      <c r="WFH71" s="173"/>
      <c r="WFI71" s="173"/>
      <c r="WFJ71" s="173"/>
      <c r="WFK71" s="173"/>
      <c r="WFL71" s="173"/>
      <c r="WFM71" s="173"/>
      <c r="WFN71" s="173"/>
      <c r="WFO71" s="173"/>
      <c r="WFP71" s="173"/>
      <c r="WFQ71" s="173"/>
      <c r="WFR71" s="173"/>
      <c r="WFS71" s="173"/>
      <c r="WFT71" s="173"/>
      <c r="WFU71" s="173"/>
      <c r="WFV71" s="173"/>
      <c r="WFW71" s="173"/>
      <c r="WFX71" s="173"/>
      <c r="WFY71" s="173"/>
      <c r="WFZ71" s="173"/>
      <c r="WGA71" s="173"/>
      <c r="WGB71" s="173"/>
      <c r="WGC71" s="173"/>
      <c r="WGD71" s="173"/>
      <c r="WGE71" s="173"/>
      <c r="WGF71" s="173"/>
      <c r="WGG71" s="173"/>
      <c r="WGH71" s="173"/>
      <c r="WGI71" s="173"/>
      <c r="WGJ71" s="173"/>
      <c r="WGK71" s="173"/>
      <c r="WGL71" s="173"/>
      <c r="WGM71" s="173"/>
      <c r="WGN71" s="173"/>
      <c r="WGO71" s="173"/>
      <c r="WGP71" s="173"/>
      <c r="WGQ71" s="173"/>
      <c r="WGR71" s="173"/>
      <c r="WGS71" s="173"/>
      <c r="WGT71" s="173"/>
      <c r="WGU71" s="173"/>
      <c r="WGV71" s="173"/>
      <c r="WGW71" s="173"/>
      <c r="WGX71" s="173"/>
      <c r="WGY71" s="173"/>
      <c r="WGZ71" s="173"/>
      <c r="WHA71" s="173"/>
      <c r="WHB71" s="173"/>
      <c r="WHC71" s="173"/>
      <c r="WHD71" s="173"/>
      <c r="WHE71" s="173"/>
      <c r="WHF71" s="173"/>
      <c r="WHG71" s="173"/>
      <c r="WHH71" s="173"/>
      <c r="WHI71" s="173"/>
      <c r="WHJ71" s="173"/>
      <c r="WHK71" s="173"/>
      <c r="WHL71" s="173"/>
      <c r="WHM71" s="173"/>
      <c r="WHN71" s="173"/>
      <c r="WHO71" s="173"/>
      <c r="WHP71" s="173"/>
      <c r="WHQ71" s="173"/>
      <c r="WHR71" s="173"/>
      <c r="WHS71" s="173"/>
      <c r="WHT71" s="173"/>
      <c r="WHU71" s="173"/>
      <c r="WHV71" s="173"/>
      <c r="WHW71" s="173"/>
      <c r="WHX71" s="173"/>
      <c r="WHY71" s="173"/>
      <c r="WHZ71" s="173"/>
      <c r="WIA71" s="173"/>
      <c r="WIB71" s="173"/>
      <c r="WIC71" s="173"/>
      <c r="WID71" s="173"/>
      <c r="WIE71" s="173"/>
      <c r="WIF71" s="173"/>
      <c r="WIG71" s="173"/>
      <c r="WIH71" s="173"/>
      <c r="WII71" s="173"/>
      <c r="WIJ71" s="173"/>
      <c r="WIK71" s="173"/>
      <c r="WIL71" s="173"/>
      <c r="WIM71" s="173"/>
      <c r="WIN71" s="173"/>
      <c r="WIO71" s="173"/>
      <c r="WIP71" s="173"/>
      <c r="WIQ71" s="173"/>
      <c r="WIR71" s="173"/>
      <c r="WIS71" s="173"/>
      <c r="WIT71" s="173"/>
      <c r="WIU71" s="173"/>
      <c r="WIV71" s="173"/>
      <c r="WIW71" s="173"/>
      <c r="WIX71" s="173"/>
      <c r="WIY71" s="173"/>
      <c r="WIZ71" s="173"/>
      <c r="WJA71" s="173"/>
      <c r="WJB71" s="173"/>
      <c r="WJC71" s="173"/>
      <c r="WJD71" s="173"/>
      <c r="WJE71" s="173"/>
      <c r="WJF71" s="173"/>
      <c r="WJG71" s="173"/>
      <c r="WJH71" s="173"/>
      <c r="WJI71" s="173"/>
      <c r="WJJ71" s="173"/>
      <c r="WJK71" s="173"/>
      <c r="WJL71" s="173"/>
      <c r="WJM71" s="173"/>
      <c r="WJN71" s="173"/>
      <c r="WJO71" s="173"/>
      <c r="WJP71" s="173"/>
      <c r="WJQ71" s="173"/>
      <c r="WJR71" s="173"/>
      <c r="WJS71" s="173"/>
      <c r="WJT71" s="173"/>
      <c r="WJU71" s="173"/>
      <c r="WJV71" s="173"/>
      <c r="WJW71" s="173"/>
      <c r="WJX71" s="173"/>
      <c r="WJY71" s="173"/>
      <c r="WJZ71" s="173"/>
      <c r="WKA71" s="173"/>
      <c r="WKB71" s="173"/>
      <c r="WKC71" s="173"/>
      <c r="WKD71" s="173"/>
      <c r="WKE71" s="173"/>
      <c r="WKF71" s="173"/>
      <c r="WKG71" s="173"/>
      <c r="WKH71" s="173"/>
      <c r="WKI71" s="173"/>
      <c r="WKJ71" s="173"/>
      <c r="WKK71" s="173"/>
      <c r="WKL71" s="173"/>
      <c r="WKM71" s="173"/>
      <c r="WKN71" s="173"/>
      <c r="WKO71" s="173"/>
      <c r="WKP71" s="173"/>
      <c r="WKQ71" s="173"/>
      <c r="WKR71" s="173"/>
      <c r="WKS71" s="173"/>
      <c r="WKT71" s="173"/>
      <c r="WKU71" s="173"/>
      <c r="WKV71" s="173"/>
      <c r="WKW71" s="173"/>
      <c r="WKX71" s="173"/>
      <c r="WKY71" s="173"/>
      <c r="WKZ71" s="173"/>
      <c r="WLA71" s="173"/>
      <c r="WLB71" s="173"/>
      <c r="WLC71" s="173"/>
      <c r="WLD71" s="173"/>
      <c r="WLE71" s="173"/>
      <c r="WLF71" s="173"/>
      <c r="WLG71" s="173"/>
      <c r="WLH71" s="173"/>
      <c r="WLI71" s="173"/>
      <c r="WLJ71" s="173"/>
      <c r="WLK71" s="173"/>
      <c r="WLL71" s="173"/>
      <c r="WLM71" s="173"/>
      <c r="WLN71" s="173"/>
      <c r="WLO71" s="173"/>
      <c r="WLP71" s="173"/>
      <c r="WLQ71" s="173"/>
      <c r="WLR71" s="173"/>
      <c r="WLS71" s="173"/>
      <c r="WLT71" s="173"/>
      <c r="WLU71" s="173"/>
      <c r="WLV71" s="173"/>
      <c r="WLW71" s="173"/>
      <c r="WLX71" s="173"/>
      <c r="WLY71" s="173"/>
      <c r="WLZ71" s="173"/>
      <c r="WMA71" s="173"/>
      <c r="WMB71" s="173"/>
      <c r="WMC71" s="173"/>
      <c r="WMD71" s="173"/>
      <c r="WME71" s="173"/>
      <c r="WMF71" s="173"/>
      <c r="WMG71" s="173"/>
      <c r="WMH71" s="173"/>
      <c r="WMI71" s="173"/>
      <c r="WMJ71" s="173"/>
      <c r="WMK71" s="173"/>
      <c r="WML71" s="173"/>
      <c r="WMM71" s="173"/>
      <c r="WMN71" s="173"/>
      <c r="WMO71" s="173"/>
      <c r="WMP71" s="173"/>
      <c r="WMQ71" s="173"/>
      <c r="WMR71" s="173"/>
      <c r="WMS71" s="173"/>
      <c r="WMT71" s="173"/>
      <c r="WMU71" s="173"/>
      <c r="WMV71" s="173"/>
      <c r="WMW71" s="173"/>
      <c r="WMX71" s="173"/>
      <c r="WMY71" s="173"/>
      <c r="WMZ71" s="173"/>
      <c r="WNA71" s="173"/>
      <c r="WNB71" s="173"/>
      <c r="WNC71" s="173"/>
      <c r="WND71" s="173"/>
      <c r="WNE71" s="173"/>
      <c r="WNF71" s="173"/>
      <c r="WNG71" s="173"/>
      <c r="WNH71" s="173"/>
      <c r="WNI71" s="173"/>
      <c r="WNJ71" s="173"/>
      <c r="WNK71" s="173"/>
      <c r="WNL71" s="173"/>
      <c r="WNM71" s="173"/>
      <c r="WNN71" s="173"/>
      <c r="WNO71" s="173"/>
      <c r="WNP71" s="173"/>
      <c r="WNQ71" s="173"/>
      <c r="WNR71" s="173"/>
      <c r="WNS71" s="173"/>
      <c r="WNT71" s="173"/>
      <c r="WNU71" s="173"/>
      <c r="WNV71" s="173"/>
      <c r="WNW71" s="173"/>
      <c r="WNX71" s="173"/>
      <c r="WNY71" s="173"/>
      <c r="WNZ71" s="173"/>
      <c r="WOA71" s="173"/>
      <c r="WOB71" s="173"/>
      <c r="WOC71" s="173"/>
      <c r="WOD71" s="173"/>
      <c r="WOE71" s="173"/>
      <c r="WOF71" s="173"/>
      <c r="WOG71" s="173"/>
      <c r="WOH71" s="173"/>
      <c r="WOI71" s="173"/>
      <c r="WOJ71" s="173"/>
      <c r="WOK71" s="173"/>
      <c r="WOL71" s="173"/>
      <c r="WOM71" s="173"/>
      <c r="WON71" s="173"/>
      <c r="WOO71" s="173"/>
      <c r="WOP71" s="173"/>
      <c r="WOQ71" s="173"/>
      <c r="WOR71" s="173"/>
      <c r="WOS71" s="173"/>
      <c r="WOT71" s="173"/>
      <c r="WOU71" s="173"/>
      <c r="WOV71" s="173"/>
      <c r="WOW71" s="173"/>
      <c r="WOX71" s="173"/>
      <c r="WOY71" s="173"/>
      <c r="WOZ71" s="173"/>
      <c r="WPA71" s="173"/>
      <c r="WPB71" s="173"/>
      <c r="WPC71" s="173"/>
      <c r="WPD71" s="173"/>
      <c r="WPE71" s="173"/>
      <c r="WPF71" s="173"/>
      <c r="WPG71" s="173"/>
      <c r="WPH71" s="173"/>
      <c r="WPI71" s="173"/>
      <c r="WPJ71" s="173"/>
      <c r="WPK71" s="173"/>
      <c r="WPL71" s="173"/>
      <c r="WPM71" s="173"/>
      <c r="WPN71" s="173"/>
      <c r="WPO71" s="173"/>
      <c r="WPP71" s="173"/>
      <c r="WPQ71" s="173"/>
      <c r="WPR71" s="173"/>
      <c r="WPS71" s="173"/>
      <c r="WPT71" s="173"/>
      <c r="WPU71" s="173"/>
      <c r="WPV71" s="173"/>
      <c r="WPW71" s="173"/>
      <c r="WPX71" s="173"/>
      <c r="WPY71" s="173"/>
      <c r="WPZ71" s="173"/>
      <c r="WQA71" s="173"/>
      <c r="WQB71" s="173"/>
      <c r="WQC71" s="173"/>
      <c r="WQD71" s="173"/>
      <c r="WQE71" s="173"/>
      <c r="WQF71" s="173"/>
      <c r="WQG71" s="173"/>
      <c r="WQH71" s="173"/>
      <c r="WQI71" s="173"/>
      <c r="WQJ71" s="173"/>
      <c r="WQK71" s="173"/>
      <c r="WQL71" s="173"/>
      <c r="WQM71" s="173"/>
      <c r="WQN71" s="173"/>
      <c r="WQO71" s="173"/>
      <c r="WQP71" s="173"/>
      <c r="WQQ71" s="173"/>
      <c r="WQR71" s="173"/>
      <c r="WQS71" s="173"/>
      <c r="WQT71" s="173"/>
      <c r="WQU71" s="173"/>
      <c r="WQV71" s="173"/>
      <c r="WQW71" s="173"/>
      <c r="WQX71" s="173"/>
      <c r="WQY71" s="173"/>
      <c r="WQZ71" s="173"/>
      <c r="WRA71" s="173"/>
      <c r="WRB71" s="173"/>
      <c r="WRC71" s="173"/>
      <c r="WRD71" s="173"/>
      <c r="WRE71" s="173"/>
      <c r="WRF71" s="173"/>
      <c r="WRG71" s="173"/>
      <c r="WRH71" s="173"/>
      <c r="WRI71" s="173"/>
      <c r="WRJ71" s="173"/>
      <c r="WRK71" s="173"/>
      <c r="WRL71" s="173"/>
      <c r="WRM71" s="173"/>
      <c r="WRN71" s="173"/>
      <c r="WRO71" s="173"/>
      <c r="WRP71" s="173"/>
      <c r="WRQ71" s="173"/>
      <c r="WRR71" s="173"/>
      <c r="WRS71" s="173"/>
      <c r="WRT71" s="173"/>
      <c r="WRU71" s="173"/>
      <c r="WRV71" s="173"/>
      <c r="WRW71" s="173"/>
      <c r="WRX71" s="173"/>
      <c r="WRY71" s="173"/>
      <c r="WRZ71" s="173"/>
      <c r="WSA71" s="173"/>
      <c r="WSB71" s="173"/>
      <c r="WSC71" s="173"/>
      <c r="WSD71" s="173"/>
      <c r="WSE71" s="173"/>
      <c r="WSF71" s="173"/>
      <c r="WSG71" s="173"/>
      <c r="WSH71" s="173"/>
      <c r="WSI71" s="173"/>
      <c r="WSJ71" s="173"/>
      <c r="WSK71" s="173"/>
      <c r="WSL71" s="173"/>
      <c r="WSM71" s="173"/>
      <c r="WSN71" s="173"/>
      <c r="WSO71" s="173"/>
      <c r="WSP71" s="173"/>
      <c r="WSQ71" s="173"/>
      <c r="WSR71" s="173"/>
      <c r="WSS71" s="173"/>
      <c r="WST71" s="173"/>
      <c r="WSU71" s="173"/>
      <c r="WSV71" s="173"/>
      <c r="WSW71" s="173"/>
      <c r="WSX71" s="173"/>
      <c r="WSY71" s="173"/>
      <c r="WSZ71" s="173"/>
      <c r="WTA71" s="173"/>
      <c r="WTB71" s="173"/>
      <c r="WTC71" s="173"/>
      <c r="WTD71" s="173"/>
      <c r="WTE71" s="173"/>
      <c r="WTF71" s="173"/>
      <c r="WTG71" s="173"/>
      <c r="WTH71" s="173"/>
      <c r="WTI71" s="173"/>
      <c r="WTJ71" s="173"/>
      <c r="WTK71" s="173"/>
      <c r="WTL71" s="173"/>
      <c r="WTM71" s="173"/>
      <c r="WTN71" s="173"/>
      <c r="WTO71" s="173"/>
      <c r="WTP71" s="173"/>
      <c r="WTQ71" s="173"/>
      <c r="WTR71" s="173"/>
      <c r="WTS71" s="173"/>
      <c r="WTT71" s="173"/>
      <c r="WTU71" s="173"/>
      <c r="WTV71" s="173"/>
      <c r="WTW71" s="173"/>
      <c r="WTX71" s="173"/>
      <c r="WTY71" s="173"/>
      <c r="WTZ71" s="173"/>
      <c r="WUA71" s="173"/>
      <c r="WUB71" s="173"/>
      <c r="WUC71" s="173"/>
      <c r="WUD71" s="173"/>
      <c r="WUE71" s="173"/>
      <c r="WUF71" s="173"/>
      <c r="WUG71" s="173"/>
      <c r="WUH71" s="173"/>
      <c r="WUI71" s="173"/>
      <c r="WUJ71" s="173"/>
      <c r="WUK71" s="173"/>
      <c r="WUL71" s="173"/>
      <c r="WUM71" s="173"/>
      <c r="WUN71" s="173"/>
      <c r="WUO71" s="173"/>
      <c r="WUP71" s="173"/>
      <c r="WUQ71" s="173"/>
      <c r="WUR71" s="173"/>
      <c r="WUS71" s="173"/>
      <c r="WUT71" s="173"/>
      <c r="WUU71" s="173"/>
      <c r="WUV71" s="173"/>
      <c r="WUW71" s="173"/>
      <c r="WUX71" s="173"/>
      <c r="WUY71" s="173"/>
      <c r="WUZ71" s="173"/>
      <c r="WVA71" s="173"/>
      <c r="WVB71" s="173"/>
      <c r="WVC71" s="173"/>
      <c r="WVD71" s="173"/>
      <c r="WVE71" s="173"/>
      <c r="WVF71" s="173"/>
      <c r="WVG71" s="173"/>
      <c r="WVH71" s="173"/>
      <c r="WVI71" s="173"/>
      <c r="WVJ71" s="173"/>
      <c r="WVK71" s="173"/>
      <c r="WVL71" s="173"/>
      <c r="WVM71" s="173"/>
      <c r="WVN71" s="173"/>
      <c r="WVO71" s="173"/>
      <c r="WVP71" s="173"/>
      <c r="WVQ71" s="173"/>
      <c r="WVR71" s="173"/>
      <c r="WVS71" s="173"/>
      <c r="WVT71" s="173"/>
      <c r="WVU71" s="173"/>
      <c r="WVV71" s="173"/>
    </row>
    <row r="72" spans="1:16142" s="175" customFormat="1" x14ac:dyDescent="0.2">
      <c r="A72" s="173"/>
      <c r="B72" s="173"/>
      <c r="C72" s="173" t="s">
        <v>562</v>
      </c>
      <c r="D72" s="173"/>
      <c r="E72" s="179">
        <f>E68</f>
        <v>168685</v>
      </c>
      <c r="F72" s="179">
        <f>F68</f>
        <v>173818</v>
      </c>
      <c r="G72" s="179">
        <f>G68</f>
        <v>174742</v>
      </c>
      <c r="H72" s="179">
        <f>H68</f>
        <v>177635</v>
      </c>
      <c r="I72" s="179">
        <v>202751</v>
      </c>
      <c r="J72" s="179">
        <f>J68</f>
        <v>227638</v>
      </c>
      <c r="K72" s="179">
        <f>K68</f>
        <v>153272</v>
      </c>
      <c r="L72" s="179">
        <f>L68</f>
        <v>161893</v>
      </c>
      <c r="M72" s="179">
        <f>M68</f>
        <v>213685</v>
      </c>
      <c r="N72" s="179">
        <f>N68</f>
        <v>300410</v>
      </c>
      <c r="O72" s="179">
        <f>N72-E72</f>
        <v>131725</v>
      </c>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c r="AW72" s="173"/>
      <c r="AX72" s="173"/>
      <c r="AY72" s="173"/>
      <c r="AZ72" s="173"/>
      <c r="BA72" s="173"/>
      <c r="BB72" s="173"/>
      <c r="BC72" s="173"/>
      <c r="BD72" s="173"/>
      <c r="BE72" s="173"/>
      <c r="BF72" s="173"/>
      <c r="BG72" s="173"/>
      <c r="BH72" s="173"/>
      <c r="BI72" s="173"/>
      <c r="BJ72" s="173"/>
      <c r="BK72" s="173"/>
      <c r="BL72" s="173"/>
      <c r="BM72" s="173"/>
      <c r="BN72" s="173"/>
      <c r="BO72" s="173"/>
      <c r="BP72" s="173"/>
      <c r="BQ72" s="173"/>
      <c r="BR72" s="173"/>
      <c r="BS72" s="173"/>
      <c r="BT72" s="173"/>
      <c r="BU72" s="173"/>
      <c r="BV72" s="173"/>
      <c r="BW72" s="173"/>
      <c r="BX72" s="173"/>
      <c r="BY72" s="173"/>
      <c r="BZ72" s="173"/>
      <c r="CA72" s="173"/>
      <c r="CB72" s="173"/>
      <c r="CC72" s="173"/>
      <c r="CD72" s="173"/>
      <c r="CE72" s="173"/>
      <c r="CF72" s="173"/>
      <c r="CG72" s="173"/>
      <c r="CH72" s="173"/>
      <c r="CI72" s="173"/>
      <c r="CJ72" s="173"/>
      <c r="CK72" s="173"/>
      <c r="CL72" s="173"/>
      <c r="CM72" s="173"/>
      <c r="CN72" s="173"/>
      <c r="CO72" s="173"/>
      <c r="CP72" s="173"/>
      <c r="CQ72" s="173"/>
      <c r="CR72" s="173"/>
      <c r="CS72" s="173"/>
      <c r="CT72" s="173"/>
      <c r="CU72" s="173"/>
      <c r="CV72" s="173"/>
      <c r="CW72" s="173"/>
      <c r="CX72" s="173"/>
      <c r="CY72" s="173"/>
      <c r="CZ72" s="173"/>
      <c r="DA72" s="173"/>
      <c r="DB72" s="173"/>
      <c r="DC72" s="173"/>
      <c r="DD72" s="173"/>
      <c r="DE72" s="173"/>
      <c r="DF72" s="173"/>
      <c r="DG72" s="173"/>
      <c r="DH72" s="173"/>
      <c r="DI72" s="173"/>
      <c r="DJ72" s="173"/>
      <c r="DK72" s="173"/>
      <c r="DL72" s="173"/>
      <c r="DM72" s="173"/>
      <c r="DN72" s="173"/>
      <c r="DO72" s="173"/>
      <c r="DP72" s="173"/>
      <c r="DQ72" s="173"/>
      <c r="DR72" s="173"/>
      <c r="DS72" s="173"/>
      <c r="DT72" s="173"/>
      <c r="DU72" s="173"/>
      <c r="DV72" s="173"/>
      <c r="DW72" s="173"/>
      <c r="DX72" s="173"/>
      <c r="DY72" s="173"/>
      <c r="DZ72" s="173"/>
      <c r="EA72" s="173"/>
      <c r="EB72" s="173"/>
      <c r="EC72" s="173"/>
      <c r="ED72" s="173"/>
      <c r="EE72" s="173"/>
      <c r="EF72" s="173"/>
      <c r="EG72" s="173"/>
      <c r="EH72" s="173"/>
      <c r="EI72" s="173"/>
      <c r="EJ72" s="173"/>
      <c r="EK72" s="173"/>
      <c r="EL72" s="173"/>
      <c r="EM72" s="173"/>
      <c r="EN72" s="173"/>
      <c r="EO72" s="173"/>
      <c r="EP72" s="173"/>
      <c r="EQ72" s="173"/>
      <c r="ER72" s="173"/>
      <c r="ES72" s="173"/>
      <c r="ET72" s="173"/>
      <c r="EU72" s="173"/>
      <c r="EV72" s="173"/>
      <c r="EW72" s="173"/>
      <c r="EX72" s="173"/>
      <c r="EY72" s="173"/>
      <c r="EZ72" s="173"/>
      <c r="FA72" s="173"/>
      <c r="FB72" s="173"/>
      <c r="FC72" s="173"/>
      <c r="FD72" s="173"/>
      <c r="FE72" s="173"/>
      <c r="FF72" s="173"/>
      <c r="FG72" s="173"/>
      <c r="FH72" s="173"/>
      <c r="FI72" s="173"/>
      <c r="FJ72" s="173"/>
      <c r="FK72" s="173"/>
      <c r="FL72" s="173"/>
      <c r="FM72" s="173"/>
      <c r="FN72" s="173"/>
      <c r="FO72" s="173"/>
      <c r="FP72" s="173"/>
      <c r="FQ72" s="173"/>
      <c r="FR72" s="173"/>
      <c r="FS72" s="173"/>
      <c r="FT72" s="173"/>
      <c r="FU72" s="173"/>
      <c r="FV72" s="173"/>
      <c r="FW72" s="173"/>
      <c r="FX72" s="173"/>
      <c r="FY72" s="173"/>
      <c r="FZ72" s="173"/>
      <c r="GA72" s="173"/>
      <c r="GB72" s="173"/>
      <c r="GC72" s="173"/>
      <c r="GD72" s="173"/>
      <c r="GE72" s="173"/>
      <c r="GF72" s="173"/>
      <c r="GG72" s="173"/>
      <c r="GH72" s="173"/>
      <c r="GI72" s="173"/>
      <c r="GJ72" s="173"/>
      <c r="GK72" s="173"/>
      <c r="GL72" s="173"/>
      <c r="GM72" s="173"/>
      <c r="GN72" s="173"/>
      <c r="GO72" s="173"/>
      <c r="GP72" s="173"/>
      <c r="GQ72" s="173"/>
      <c r="GR72" s="173"/>
      <c r="GS72" s="173"/>
      <c r="GT72" s="173"/>
      <c r="GU72" s="173"/>
      <c r="GV72" s="173"/>
      <c r="GW72" s="173"/>
      <c r="GX72" s="173"/>
      <c r="GY72" s="173"/>
      <c r="GZ72" s="173"/>
      <c r="HA72" s="173"/>
      <c r="HB72" s="173"/>
      <c r="HC72" s="173"/>
      <c r="HD72" s="173"/>
      <c r="HE72" s="173"/>
      <c r="HF72" s="173"/>
      <c r="HG72" s="173"/>
      <c r="HH72" s="173"/>
      <c r="HI72" s="173"/>
      <c r="HJ72" s="173"/>
      <c r="HK72" s="173"/>
      <c r="HL72" s="173"/>
      <c r="HM72" s="173"/>
      <c r="HN72" s="173"/>
      <c r="HO72" s="173"/>
      <c r="HP72" s="173"/>
      <c r="HQ72" s="173"/>
      <c r="HR72" s="173"/>
      <c r="HS72" s="173"/>
      <c r="HT72" s="173"/>
      <c r="HU72" s="173"/>
      <c r="HV72" s="173"/>
      <c r="HW72" s="173"/>
      <c r="HX72" s="173"/>
      <c r="HY72" s="173"/>
      <c r="HZ72" s="173"/>
      <c r="IA72" s="173"/>
      <c r="IB72" s="173"/>
      <c r="IC72" s="173"/>
      <c r="ID72" s="173"/>
      <c r="IE72" s="173"/>
      <c r="IF72" s="173"/>
      <c r="IG72" s="173"/>
      <c r="IH72" s="173"/>
      <c r="II72" s="173"/>
      <c r="IJ72" s="173"/>
      <c r="IK72" s="173"/>
      <c r="IL72" s="173"/>
      <c r="IM72" s="173"/>
      <c r="IN72" s="173"/>
      <c r="IO72" s="173"/>
      <c r="IP72" s="173"/>
      <c r="IQ72" s="173"/>
      <c r="IR72" s="173"/>
      <c r="IS72" s="173"/>
      <c r="IT72" s="173"/>
      <c r="IU72" s="173"/>
      <c r="IV72" s="173"/>
      <c r="IW72" s="173"/>
      <c r="IX72" s="173"/>
      <c r="IY72" s="173"/>
      <c r="IZ72" s="173"/>
      <c r="JA72" s="173"/>
      <c r="JB72" s="173"/>
      <c r="JC72" s="173"/>
      <c r="JD72" s="173"/>
      <c r="JE72" s="173"/>
      <c r="JF72" s="173"/>
      <c r="JG72" s="173"/>
      <c r="JH72" s="173"/>
      <c r="JI72" s="173"/>
      <c r="JJ72" s="173"/>
      <c r="JK72" s="173"/>
      <c r="JL72" s="173"/>
      <c r="JM72" s="173"/>
      <c r="JN72" s="173"/>
      <c r="JO72" s="173"/>
      <c r="JP72" s="173"/>
      <c r="JQ72" s="173"/>
      <c r="JR72" s="173"/>
      <c r="JS72" s="173"/>
      <c r="JT72" s="173"/>
      <c r="JU72" s="173"/>
      <c r="JV72" s="173"/>
      <c r="JW72" s="173"/>
      <c r="JX72" s="173"/>
      <c r="JY72" s="173"/>
      <c r="JZ72" s="173"/>
      <c r="KA72" s="173"/>
      <c r="KB72" s="173"/>
      <c r="KC72" s="173"/>
      <c r="KD72" s="173"/>
      <c r="KE72" s="173"/>
      <c r="KF72" s="173"/>
      <c r="KG72" s="173"/>
      <c r="KH72" s="173"/>
      <c r="KI72" s="173"/>
      <c r="KJ72" s="173"/>
      <c r="KK72" s="173"/>
      <c r="KL72" s="173"/>
      <c r="KM72" s="173"/>
      <c r="KN72" s="173"/>
      <c r="KO72" s="173"/>
      <c r="KP72" s="173"/>
      <c r="KQ72" s="173"/>
      <c r="KR72" s="173"/>
      <c r="KS72" s="173"/>
      <c r="KT72" s="173"/>
      <c r="KU72" s="173"/>
      <c r="KV72" s="173"/>
      <c r="KW72" s="173"/>
      <c r="KX72" s="173"/>
      <c r="KY72" s="173"/>
      <c r="KZ72" s="173"/>
      <c r="LA72" s="173"/>
      <c r="LB72" s="173"/>
      <c r="LC72" s="173"/>
      <c r="LD72" s="173"/>
      <c r="LE72" s="173"/>
      <c r="LF72" s="173"/>
      <c r="LG72" s="173"/>
      <c r="LH72" s="173"/>
      <c r="LI72" s="173"/>
      <c r="LJ72" s="173"/>
      <c r="LK72" s="173"/>
      <c r="LL72" s="173"/>
      <c r="LM72" s="173"/>
      <c r="LN72" s="173"/>
      <c r="LO72" s="173"/>
      <c r="LP72" s="173"/>
      <c r="LQ72" s="173"/>
      <c r="LR72" s="173"/>
      <c r="LS72" s="173"/>
      <c r="LT72" s="173"/>
      <c r="LU72" s="173"/>
      <c r="LV72" s="173"/>
      <c r="LW72" s="173"/>
      <c r="LX72" s="173"/>
      <c r="LY72" s="173"/>
      <c r="LZ72" s="173"/>
      <c r="MA72" s="173"/>
      <c r="MB72" s="173"/>
      <c r="MC72" s="173"/>
      <c r="MD72" s="173"/>
      <c r="ME72" s="173"/>
      <c r="MF72" s="173"/>
      <c r="MG72" s="173"/>
      <c r="MH72" s="173"/>
      <c r="MI72" s="173"/>
      <c r="MJ72" s="173"/>
      <c r="MK72" s="173"/>
      <c r="ML72" s="173"/>
      <c r="MM72" s="173"/>
      <c r="MN72" s="173"/>
      <c r="MO72" s="173"/>
      <c r="MP72" s="173"/>
      <c r="MQ72" s="173"/>
      <c r="MR72" s="173"/>
      <c r="MS72" s="173"/>
      <c r="MT72" s="173"/>
      <c r="MU72" s="173"/>
      <c r="MV72" s="173"/>
      <c r="MW72" s="173"/>
      <c r="MX72" s="173"/>
      <c r="MY72" s="173"/>
      <c r="MZ72" s="173"/>
      <c r="NA72" s="173"/>
      <c r="NB72" s="173"/>
      <c r="NC72" s="173"/>
      <c r="ND72" s="173"/>
      <c r="NE72" s="173"/>
      <c r="NF72" s="173"/>
      <c r="NG72" s="173"/>
      <c r="NH72" s="173"/>
      <c r="NI72" s="173"/>
      <c r="NJ72" s="173"/>
      <c r="NK72" s="173"/>
      <c r="NL72" s="173"/>
      <c r="NM72" s="173"/>
      <c r="NN72" s="173"/>
      <c r="NO72" s="173"/>
      <c r="NP72" s="173"/>
      <c r="NQ72" s="173"/>
      <c r="NR72" s="173"/>
      <c r="NS72" s="173"/>
      <c r="NT72" s="173"/>
      <c r="NU72" s="173"/>
      <c r="NV72" s="173"/>
      <c r="NW72" s="173"/>
      <c r="NX72" s="173"/>
      <c r="NY72" s="173"/>
      <c r="NZ72" s="173"/>
      <c r="OA72" s="173"/>
      <c r="OB72" s="173"/>
      <c r="OC72" s="173"/>
      <c r="OD72" s="173"/>
      <c r="OE72" s="173"/>
      <c r="OF72" s="173"/>
      <c r="OG72" s="173"/>
      <c r="OH72" s="173"/>
      <c r="OI72" s="173"/>
      <c r="OJ72" s="173"/>
      <c r="OK72" s="173"/>
      <c r="OL72" s="173"/>
      <c r="OM72" s="173"/>
      <c r="ON72" s="173"/>
      <c r="OO72" s="173"/>
      <c r="OP72" s="173"/>
      <c r="OQ72" s="173"/>
      <c r="OR72" s="173"/>
      <c r="OS72" s="173"/>
      <c r="OT72" s="173"/>
      <c r="OU72" s="173"/>
      <c r="OV72" s="173"/>
      <c r="OW72" s="173"/>
      <c r="OX72" s="173"/>
      <c r="OY72" s="173"/>
      <c r="OZ72" s="173"/>
      <c r="PA72" s="173"/>
      <c r="PB72" s="173"/>
      <c r="PC72" s="173"/>
      <c r="PD72" s="173"/>
      <c r="PE72" s="173"/>
      <c r="PF72" s="173"/>
      <c r="PG72" s="173"/>
      <c r="PH72" s="173"/>
      <c r="PI72" s="173"/>
      <c r="PJ72" s="173"/>
      <c r="PK72" s="173"/>
      <c r="PL72" s="173"/>
      <c r="PM72" s="173"/>
      <c r="PN72" s="173"/>
      <c r="PO72" s="173"/>
      <c r="PP72" s="173"/>
      <c r="PQ72" s="173"/>
      <c r="PR72" s="173"/>
      <c r="PS72" s="173"/>
      <c r="PT72" s="173"/>
      <c r="PU72" s="173"/>
      <c r="PV72" s="173"/>
      <c r="PW72" s="173"/>
      <c r="PX72" s="173"/>
      <c r="PY72" s="173"/>
      <c r="PZ72" s="173"/>
      <c r="QA72" s="173"/>
      <c r="QB72" s="173"/>
      <c r="QC72" s="173"/>
      <c r="QD72" s="173"/>
      <c r="QE72" s="173"/>
      <c r="QF72" s="173"/>
      <c r="QG72" s="173"/>
      <c r="QH72" s="173"/>
      <c r="QI72" s="173"/>
      <c r="QJ72" s="173"/>
      <c r="QK72" s="173"/>
      <c r="QL72" s="173"/>
      <c r="QM72" s="173"/>
      <c r="QN72" s="173"/>
      <c r="QO72" s="173"/>
      <c r="QP72" s="173"/>
      <c r="QQ72" s="173"/>
      <c r="QR72" s="173"/>
      <c r="QS72" s="173"/>
      <c r="QT72" s="173"/>
      <c r="QU72" s="173"/>
      <c r="QV72" s="173"/>
      <c r="QW72" s="173"/>
      <c r="QX72" s="173"/>
      <c r="QY72" s="173"/>
      <c r="QZ72" s="173"/>
      <c r="RA72" s="173"/>
      <c r="RB72" s="173"/>
      <c r="RC72" s="173"/>
      <c r="RD72" s="173"/>
      <c r="RE72" s="173"/>
      <c r="RF72" s="173"/>
      <c r="RG72" s="173"/>
      <c r="RH72" s="173"/>
      <c r="RI72" s="173"/>
      <c r="RJ72" s="173"/>
      <c r="RK72" s="173"/>
      <c r="RL72" s="173"/>
      <c r="RM72" s="173"/>
      <c r="RN72" s="173"/>
      <c r="RO72" s="173"/>
      <c r="RP72" s="173"/>
      <c r="RQ72" s="173"/>
      <c r="RR72" s="173"/>
      <c r="RS72" s="173"/>
      <c r="RT72" s="173"/>
      <c r="RU72" s="173"/>
      <c r="RV72" s="173"/>
      <c r="RW72" s="173"/>
      <c r="RX72" s="173"/>
      <c r="RY72" s="173"/>
      <c r="RZ72" s="173"/>
      <c r="SA72" s="173"/>
      <c r="SB72" s="173"/>
      <c r="SC72" s="173"/>
      <c r="SD72" s="173"/>
      <c r="SE72" s="173"/>
      <c r="SF72" s="173"/>
      <c r="SG72" s="173"/>
      <c r="SH72" s="173"/>
      <c r="SI72" s="173"/>
      <c r="SJ72" s="173"/>
      <c r="SK72" s="173"/>
      <c r="SL72" s="173"/>
      <c r="SM72" s="173"/>
      <c r="SN72" s="173"/>
      <c r="SO72" s="173"/>
      <c r="SP72" s="173"/>
      <c r="SQ72" s="173"/>
      <c r="SR72" s="173"/>
      <c r="SS72" s="173"/>
      <c r="ST72" s="173"/>
      <c r="SU72" s="173"/>
      <c r="SV72" s="173"/>
      <c r="SW72" s="173"/>
      <c r="SX72" s="173"/>
      <c r="SY72" s="173"/>
      <c r="SZ72" s="173"/>
      <c r="TA72" s="173"/>
      <c r="TB72" s="173"/>
      <c r="TC72" s="173"/>
      <c r="TD72" s="173"/>
      <c r="TE72" s="173"/>
      <c r="TF72" s="173"/>
      <c r="TG72" s="173"/>
      <c r="TH72" s="173"/>
      <c r="TI72" s="173"/>
      <c r="TJ72" s="173"/>
      <c r="TK72" s="173"/>
      <c r="TL72" s="173"/>
      <c r="TM72" s="173"/>
      <c r="TN72" s="173"/>
      <c r="TO72" s="173"/>
      <c r="TP72" s="173"/>
      <c r="TQ72" s="173"/>
      <c r="TR72" s="173"/>
      <c r="TS72" s="173"/>
      <c r="TT72" s="173"/>
      <c r="TU72" s="173"/>
      <c r="TV72" s="173"/>
      <c r="TW72" s="173"/>
      <c r="TX72" s="173"/>
      <c r="TY72" s="173"/>
      <c r="TZ72" s="173"/>
      <c r="UA72" s="173"/>
      <c r="UB72" s="173"/>
      <c r="UC72" s="173"/>
      <c r="UD72" s="173"/>
      <c r="UE72" s="173"/>
      <c r="UF72" s="173"/>
      <c r="UG72" s="173"/>
      <c r="UH72" s="173"/>
      <c r="UI72" s="173"/>
      <c r="UJ72" s="173"/>
      <c r="UK72" s="173"/>
      <c r="UL72" s="173"/>
      <c r="UM72" s="173"/>
      <c r="UN72" s="173"/>
      <c r="UO72" s="173"/>
      <c r="UP72" s="173"/>
      <c r="UQ72" s="173"/>
      <c r="UR72" s="173"/>
      <c r="US72" s="173"/>
      <c r="UT72" s="173"/>
      <c r="UU72" s="173"/>
      <c r="UV72" s="173"/>
      <c r="UW72" s="173"/>
      <c r="UX72" s="173"/>
      <c r="UY72" s="173"/>
      <c r="UZ72" s="173"/>
      <c r="VA72" s="173"/>
      <c r="VB72" s="173"/>
      <c r="VC72" s="173"/>
      <c r="VD72" s="173"/>
      <c r="VE72" s="173"/>
      <c r="VF72" s="173"/>
      <c r="VG72" s="173"/>
      <c r="VH72" s="173"/>
      <c r="VI72" s="173"/>
      <c r="VJ72" s="173"/>
      <c r="VK72" s="173"/>
      <c r="VL72" s="173"/>
      <c r="VM72" s="173"/>
      <c r="VN72" s="173"/>
      <c r="VO72" s="173"/>
      <c r="VP72" s="173"/>
      <c r="VQ72" s="173"/>
      <c r="VR72" s="173"/>
      <c r="VS72" s="173"/>
      <c r="VT72" s="173"/>
      <c r="VU72" s="173"/>
      <c r="VV72" s="173"/>
      <c r="VW72" s="173"/>
      <c r="VX72" s="173"/>
      <c r="VY72" s="173"/>
      <c r="VZ72" s="173"/>
      <c r="WA72" s="173"/>
      <c r="WB72" s="173"/>
      <c r="WC72" s="173"/>
      <c r="WD72" s="173"/>
      <c r="WE72" s="173"/>
      <c r="WF72" s="173"/>
      <c r="WG72" s="173"/>
      <c r="WH72" s="173"/>
      <c r="WI72" s="173"/>
      <c r="WJ72" s="173"/>
      <c r="WK72" s="173"/>
      <c r="WL72" s="173"/>
      <c r="WM72" s="173"/>
      <c r="WN72" s="173"/>
      <c r="WO72" s="173"/>
      <c r="WP72" s="173"/>
      <c r="WQ72" s="173"/>
      <c r="WR72" s="173"/>
      <c r="WS72" s="173"/>
      <c r="WT72" s="173"/>
      <c r="WU72" s="173"/>
      <c r="WV72" s="173"/>
      <c r="WW72" s="173"/>
      <c r="WX72" s="173"/>
      <c r="WY72" s="173"/>
      <c r="WZ72" s="173"/>
      <c r="XA72" s="173"/>
      <c r="XB72" s="173"/>
      <c r="XC72" s="173"/>
      <c r="XD72" s="173"/>
      <c r="XE72" s="173"/>
      <c r="XF72" s="173"/>
      <c r="XG72" s="173"/>
      <c r="XH72" s="173"/>
      <c r="XI72" s="173"/>
      <c r="XJ72" s="173"/>
      <c r="XK72" s="173"/>
      <c r="XL72" s="173"/>
      <c r="XM72" s="173"/>
      <c r="XN72" s="173"/>
      <c r="XO72" s="173"/>
      <c r="XP72" s="173"/>
      <c r="XQ72" s="173"/>
      <c r="XR72" s="173"/>
      <c r="XS72" s="173"/>
      <c r="XT72" s="173"/>
      <c r="XU72" s="173"/>
      <c r="XV72" s="173"/>
      <c r="XW72" s="173"/>
      <c r="XX72" s="173"/>
      <c r="XY72" s="173"/>
      <c r="XZ72" s="173"/>
      <c r="YA72" s="173"/>
      <c r="YB72" s="173"/>
      <c r="YC72" s="173"/>
      <c r="YD72" s="173"/>
      <c r="YE72" s="173"/>
      <c r="YF72" s="173"/>
      <c r="YG72" s="173"/>
      <c r="YH72" s="173"/>
      <c r="YI72" s="173"/>
      <c r="YJ72" s="173"/>
      <c r="YK72" s="173"/>
      <c r="YL72" s="173"/>
      <c r="YM72" s="173"/>
      <c r="YN72" s="173"/>
      <c r="YO72" s="173"/>
      <c r="YP72" s="173"/>
      <c r="YQ72" s="173"/>
      <c r="YR72" s="173"/>
      <c r="YS72" s="173"/>
      <c r="YT72" s="173"/>
      <c r="YU72" s="173"/>
      <c r="YV72" s="173"/>
      <c r="YW72" s="173"/>
      <c r="YX72" s="173"/>
      <c r="YY72" s="173"/>
      <c r="YZ72" s="173"/>
      <c r="ZA72" s="173"/>
      <c r="ZB72" s="173"/>
      <c r="ZC72" s="173"/>
      <c r="ZD72" s="173"/>
      <c r="ZE72" s="173"/>
      <c r="ZF72" s="173"/>
      <c r="ZG72" s="173"/>
      <c r="ZH72" s="173"/>
      <c r="ZI72" s="173"/>
      <c r="ZJ72" s="173"/>
      <c r="ZK72" s="173"/>
      <c r="ZL72" s="173"/>
      <c r="ZM72" s="173"/>
      <c r="ZN72" s="173"/>
      <c r="ZO72" s="173"/>
      <c r="ZP72" s="173"/>
      <c r="ZQ72" s="173"/>
      <c r="ZR72" s="173"/>
      <c r="ZS72" s="173"/>
      <c r="ZT72" s="173"/>
      <c r="ZU72" s="173"/>
      <c r="ZV72" s="173"/>
      <c r="ZW72" s="173"/>
      <c r="ZX72" s="173"/>
      <c r="ZY72" s="173"/>
      <c r="ZZ72" s="173"/>
      <c r="AAA72" s="173"/>
      <c r="AAB72" s="173"/>
      <c r="AAC72" s="173"/>
      <c r="AAD72" s="173"/>
      <c r="AAE72" s="173"/>
      <c r="AAF72" s="173"/>
      <c r="AAG72" s="173"/>
      <c r="AAH72" s="173"/>
      <c r="AAI72" s="173"/>
      <c r="AAJ72" s="173"/>
      <c r="AAK72" s="173"/>
      <c r="AAL72" s="173"/>
      <c r="AAM72" s="173"/>
      <c r="AAN72" s="173"/>
      <c r="AAO72" s="173"/>
      <c r="AAP72" s="173"/>
      <c r="AAQ72" s="173"/>
      <c r="AAR72" s="173"/>
      <c r="AAS72" s="173"/>
      <c r="AAT72" s="173"/>
      <c r="AAU72" s="173"/>
      <c r="AAV72" s="173"/>
      <c r="AAW72" s="173"/>
      <c r="AAX72" s="173"/>
      <c r="AAY72" s="173"/>
      <c r="AAZ72" s="173"/>
      <c r="ABA72" s="173"/>
      <c r="ABB72" s="173"/>
      <c r="ABC72" s="173"/>
      <c r="ABD72" s="173"/>
      <c r="ABE72" s="173"/>
      <c r="ABF72" s="173"/>
      <c r="ABG72" s="173"/>
      <c r="ABH72" s="173"/>
      <c r="ABI72" s="173"/>
      <c r="ABJ72" s="173"/>
      <c r="ABK72" s="173"/>
      <c r="ABL72" s="173"/>
      <c r="ABM72" s="173"/>
      <c r="ABN72" s="173"/>
      <c r="ABO72" s="173"/>
      <c r="ABP72" s="173"/>
      <c r="ABQ72" s="173"/>
      <c r="ABR72" s="173"/>
      <c r="ABS72" s="173"/>
      <c r="ABT72" s="173"/>
      <c r="ABU72" s="173"/>
      <c r="ABV72" s="173"/>
      <c r="ABW72" s="173"/>
      <c r="ABX72" s="173"/>
      <c r="ABY72" s="173"/>
      <c r="ABZ72" s="173"/>
      <c r="ACA72" s="173"/>
      <c r="ACB72" s="173"/>
      <c r="ACC72" s="173"/>
      <c r="ACD72" s="173"/>
      <c r="ACE72" s="173"/>
      <c r="ACF72" s="173"/>
      <c r="ACG72" s="173"/>
      <c r="ACH72" s="173"/>
      <c r="ACI72" s="173"/>
      <c r="ACJ72" s="173"/>
      <c r="ACK72" s="173"/>
      <c r="ACL72" s="173"/>
      <c r="ACM72" s="173"/>
      <c r="ACN72" s="173"/>
      <c r="ACO72" s="173"/>
      <c r="ACP72" s="173"/>
      <c r="ACQ72" s="173"/>
      <c r="ACR72" s="173"/>
      <c r="ACS72" s="173"/>
      <c r="ACT72" s="173"/>
      <c r="ACU72" s="173"/>
      <c r="ACV72" s="173"/>
      <c r="ACW72" s="173"/>
      <c r="ACX72" s="173"/>
      <c r="ACY72" s="173"/>
      <c r="ACZ72" s="173"/>
      <c r="ADA72" s="173"/>
      <c r="ADB72" s="173"/>
      <c r="ADC72" s="173"/>
      <c r="ADD72" s="173"/>
      <c r="ADE72" s="173"/>
      <c r="ADF72" s="173"/>
      <c r="ADG72" s="173"/>
      <c r="ADH72" s="173"/>
      <c r="ADI72" s="173"/>
      <c r="ADJ72" s="173"/>
      <c r="ADK72" s="173"/>
      <c r="ADL72" s="173"/>
      <c r="ADM72" s="173"/>
      <c r="ADN72" s="173"/>
      <c r="ADO72" s="173"/>
      <c r="ADP72" s="173"/>
      <c r="ADQ72" s="173"/>
      <c r="ADR72" s="173"/>
      <c r="ADS72" s="173"/>
      <c r="ADT72" s="173"/>
      <c r="ADU72" s="173"/>
      <c r="ADV72" s="173"/>
      <c r="ADW72" s="173"/>
      <c r="ADX72" s="173"/>
      <c r="ADY72" s="173"/>
      <c r="ADZ72" s="173"/>
      <c r="AEA72" s="173"/>
      <c r="AEB72" s="173"/>
      <c r="AEC72" s="173"/>
      <c r="AED72" s="173"/>
      <c r="AEE72" s="173"/>
      <c r="AEF72" s="173"/>
      <c r="AEG72" s="173"/>
      <c r="AEH72" s="173"/>
      <c r="AEI72" s="173"/>
      <c r="AEJ72" s="173"/>
      <c r="AEK72" s="173"/>
      <c r="AEL72" s="173"/>
      <c r="AEM72" s="173"/>
      <c r="AEN72" s="173"/>
      <c r="AEO72" s="173"/>
      <c r="AEP72" s="173"/>
      <c r="AEQ72" s="173"/>
      <c r="AER72" s="173"/>
      <c r="AES72" s="173"/>
      <c r="AET72" s="173"/>
      <c r="AEU72" s="173"/>
      <c r="AEV72" s="173"/>
      <c r="AEW72" s="173"/>
      <c r="AEX72" s="173"/>
      <c r="AEY72" s="173"/>
      <c r="AEZ72" s="173"/>
      <c r="AFA72" s="173"/>
      <c r="AFB72" s="173"/>
      <c r="AFC72" s="173"/>
      <c r="AFD72" s="173"/>
      <c r="AFE72" s="173"/>
      <c r="AFF72" s="173"/>
      <c r="AFG72" s="173"/>
      <c r="AFH72" s="173"/>
      <c r="AFI72" s="173"/>
      <c r="AFJ72" s="173"/>
      <c r="AFK72" s="173"/>
      <c r="AFL72" s="173"/>
      <c r="AFM72" s="173"/>
      <c r="AFN72" s="173"/>
      <c r="AFO72" s="173"/>
      <c r="AFP72" s="173"/>
      <c r="AFQ72" s="173"/>
      <c r="AFR72" s="173"/>
      <c r="AFS72" s="173"/>
      <c r="AFT72" s="173"/>
      <c r="AFU72" s="173"/>
      <c r="AFV72" s="173"/>
      <c r="AFW72" s="173"/>
      <c r="AFX72" s="173"/>
      <c r="AFY72" s="173"/>
      <c r="AFZ72" s="173"/>
      <c r="AGA72" s="173"/>
      <c r="AGB72" s="173"/>
      <c r="AGC72" s="173"/>
      <c r="AGD72" s="173"/>
      <c r="AGE72" s="173"/>
      <c r="AGF72" s="173"/>
      <c r="AGG72" s="173"/>
      <c r="AGH72" s="173"/>
      <c r="AGI72" s="173"/>
      <c r="AGJ72" s="173"/>
      <c r="AGK72" s="173"/>
      <c r="AGL72" s="173"/>
      <c r="AGM72" s="173"/>
      <c r="AGN72" s="173"/>
      <c r="AGO72" s="173"/>
      <c r="AGP72" s="173"/>
      <c r="AGQ72" s="173"/>
      <c r="AGR72" s="173"/>
      <c r="AGS72" s="173"/>
      <c r="AGT72" s="173"/>
      <c r="AGU72" s="173"/>
      <c r="AGV72" s="173"/>
      <c r="AGW72" s="173"/>
      <c r="AGX72" s="173"/>
      <c r="AGY72" s="173"/>
      <c r="AGZ72" s="173"/>
      <c r="AHA72" s="173"/>
      <c r="AHB72" s="173"/>
      <c r="AHC72" s="173"/>
      <c r="AHD72" s="173"/>
      <c r="AHE72" s="173"/>
      <c r="AHF72" s="173"/>
      <c r="AHG72" s="173"/>
      <c r="AHH72" s="173"/>
      <c r="AHI72" s="173"/>
      <c r="AHJ72" s="173"/>
      <c r="AHK72" s="173"/>
      <c r="AHL72" s="173"/>
      <c r="AHM72" s="173"/>
      <c r="AHN72" s="173"/>
      <c r="AHO72" s="173"/>
      <c r="AHP72" s="173"/>
      <c r="AHQ72" s="173"/>
      <c r="AHR72" s="173"/>
      <c r="AHS72" s="173"/>
      <c r="AHT72" s="173"/>
      <c r="AHU72" s="173"/>
      <c r="AHV72" s="173"/>
      <c r="AHW72" s="173"/>
      <c r="AHX72" s="173"/>
      <c r="AHY72" s="173"/>
      <c r="AHZ72" s="173"/>
      <c r="AIA72" s="173"/>
      <c r="AIB72" s="173"/>
      <c r="AIC72" s="173"/>
      <c r="AID72" s="173"/>
      <c r="AIE72" s="173"/>
      <c r="AIF72" s="173"/>
      <c r="AIG72" s="173"/>
      <c r="AIH72" s="173"/>
      <c r="AII72" s="173"/>
      <c r="AIJ72" s="173"/>
      <c r="AIK72" s="173"/>
      <c r="AIL72" s="173"/>
      <c r="AIM72" s="173"/>
      <c r="AIN72" s="173"/>
      <c r="AIO72" s="173"/>
      <c r="AIP72" s="173"/>
      <c r="AIQ72" s="173"/>
      <c r="AIR72" s="173"/>
      <c r="AIS72" s="173"/>
      <c r="AIT72" s="173"/>
      <c r="AIU72" s="173"/>
      <c r="AIV72" s="173"/>
      <c r="AIW72" s="173"/>
      <c r="AIX72" s="173"/>
      <c r="AIY72" s="173"/>
      <c r="AIZ72" s="173"/>
      <c r="AJA72" s="173"/>
      <c r="AJB72" s="173"/>
      <c r="AJC72" s="173"/>
      <c r="AJD72" s="173"/>
      <c r="AJE72" s="173"/>
      <c r="AJF72" s="173"/>
      <c r="AJG72" s="173"/>
      <c r="AJH72" s="173"/>
      <c r="AJI72" s="173"/>
      <c r="AJJ72" s="173"/>
      <c r="AJK72" s="173"/>
      <c r="AJL72" s="173"/>
      <c r="AJM72" s="173"/>
      <c r="AJN72" s="173"/>
      <c r="AJO72" s="173"/>
      <c r="AJP72" s="173"/>
      <c r="AJQ72" s="173"/>
      <c r="AJR72" s="173"/>
      <c r="AJS72" s="173"/>
      <c r="AJT72" s="173"/>
      <c r="AJU72" s="173"/>
      <c r="AJV72" s="173"/>
      <c r="AJW72" s="173"/>
      <c r="AJX72" s="173"/>
      <c r="AJY72" s="173"/>
      <c r="AJZ72" s="173"/>
      <c r="AKA72" s="173"/>
      <c r="AKB72" s="173"/>
      <c r="AKC72" s="173"/>
      <c r="AKD72" s="173"/>
      <c r="AKE72" s="173"/>
      <c r="AKF72" s="173"/>
      <c r="AKG72" s="173"/>
      <c r="AKH72" s="173"/>
      <c r="AKI72" s="173"/>
      <c r="AKJ72" s="173"/>
      <c r="AKK72" s="173"/>
      <c r="AKL72" s="173"/>
      <c r="AKM72" s="173"/>
      <c r="AKN72" s="173"/>
      <c r="AKO72" s="173"/>
      <c r="AKP72" s="173"/>
      <c r="AKQ72" s="173"/>
      <c r="AKR72" s="173"/>
      <c r="AKS72" s="173"/>
      <c r="AKT72" s="173"/>
      <c r="AKU72" s="173"/>
      <c r="AKV72" s="173"/>
      <c r="AKW72" s="173"/>
      <c r="AKX72" s="173"/>
      <c r="AKY72" s="173"/>
      <c r="AKZ72" s="173"/>
      <c r="ALA72" s="173"/>
      <c r="ALB72" s="173"/>
      <c r="ALC72" s="173"/>
      <c r="ALD72" s="173"/>
      <c r="ALE72" s="173"/>
      <c r="ALF72" s="173"/>
      <c r="ALG72" s="173"/>
      <c r="ALH72" s="173"/>
      <c r="ALI72" s="173"/>
      <c r="ALJ72" s="173"/>
      <c r="ALK72" s="173"/>
      <c r="ALL72" s="173"/>
      <c r="ALM72" s="173"/>
      <c r="ALN72" s="173"/>
      <c r="ALO72" s="173"/>
      <c r="ALP72" s="173"/>
      <c r="ALQ72" s="173"/>
      <c r="ALR72" s="173"/>
      <c r="ALS72" s="173"/>
      <c r="ALT72" s="173"/>
      <c r="ALU72" s="173"/>
      <c r="ALV72" s="173"/>
      <c r="ALW72" s="173"/>
      <c r="ALX72" s="173"/>
      <c r="ALY72" s="173"/>
      <c r="ALZ72" s="173"/>
      <c r="AMA72" s="173"/>
      <c r="AMB72" s="173"/>
      <c r="AMC72" s="173"/>
      <c r="AMD72" s="173"/>
      <c r="AME72" s="173"/>
      <c r="AMF72" s="173"/>
      <c r="AMG72" s="173"/>
      <c r="AMH72" s="173"/>
      <c r="AMI72" s="173"/>
      <c r="AMJ72" s="173"/>
      <c r="AMK72" s="173"/>
      <c r="AML72" s="173"/>
      <c r="AMM72" s="173"/>
      <c r="AMN72" s="173"/>
      <c r="AMO72" s="173"/>
      <c r="AMP72" s="173"/>
      <c r="AMQ72" s="173"/>
      <c r="AMR72" s="173"/>
      <c r="AMS72" s="173"/>
      <c r="AMT72" s="173"/>
      <c r="AMU72" s="173"/>
      <c r="AMV72" s="173"/>
      <c r="AMW72" s="173"/>
      <c r="AMX72" s="173"/>
      <c r="AMY72" s="173"/>
      <c r="AMZ72" s="173"/>
      <c r="ANA72" s="173"/>
      <c r="ANB72" s="173"/>
      <c r="ANC72" s="173"/>
      <c r="AND72" s="173"/>
      <c r="ANE72" s="173"/>
      <c r="ANF72" s="173"/>
      <c r="ANG72" s="173"/>
      <c r="ANH72" s="173"/>
      <c r="ANI72" s="173"/>
      <c r="ANJ72" s="173"/>
      <c r="ANK72" s="173"/>
      <c r="ANL72" s="173"/>
      <c r="ANM72" s="173"/>
      <c r="ANN72" s="173"/>
      <c r="ANO72" s="173"/>
      <c r="ANP72" s="173"/>
      <c r="ANQ72" s="173"/>
      <c r="ANR72" s="173"/>
      <c r="ANS72" s="173"/>
      <c r="ANT72" s="173"/>
      <c r="ANU72" s="173"/>
      <c r="ANV72" s="173"/>
      <c r="ANW72" s="173"/>
      <c r="ANX72" s="173"/>
      <c r="ANY72" s="173"/>
      <c r="ANZ72" s="173"/>
      <c r="AOA72" s="173"/>
      <c r="AOB72" s="173"/>
      <c r="AOC72" s="173"/>
      <c r="AOD72" s="173"/>
      <c r="AOE72" s="173"/>
      <c r="AOF72" s="173"/>
      <c r="AOG72" s="173"/>
      <c r="AOH72" s="173"/>
      <c r="AOI72" s="173"/>
      <c r="AOJ72" s="173"/>
      <c r="AOK72" s="173"/>
      <c r="AOL72" s="173"/>
      <c r="AOM72" s="173"/>
      <c r="AON72" s="173"/>
      <c r="AOO72" s="173"/>
      <c r="AOP72" s="173"/>
      <c r="AOQ72" s="173"/>
      <c r="AOR72" s="173"/>
      <c r="AOS72" s="173"/>
      <c r="AOT72" s="173"/>
      <c r="AOU72" s="173"/>
      <c r="AOV72" s="173"/>
      <c r="AOW72" s="173"/>
      <c r="AOX72" s="173"/>
      <c r="AOY72" s="173"/>
      <c r="AOZ72" s="173"/>
      <c r="APA72" s="173"/>
      <c r="APB72" s="173"/>
      <c r="APC72" s="173"/>
      <c r="APD72" s="173"/>
      <c r="APE72" s="173"/>
      <c r="APF72" s="173"/>
      <c r="APG72" s="173"/>
      <c r="APH72" s="173"/>
      <c r="API72" s="173"/>
      <c r="APJ72" s="173"/>
      <c r="APK72" s="173"/>
      <c r="APL72" s="173"/>
      <c r="APM72" s="173"/>
      <c r="APN72" s="173"/>
      <c r="APO72" s="173"/>
      <c r="APP72" s="173"/>
      <c r="APQ72" s="173"/>
      <c r="APR72" s="173"/>
      <c r="APS72" s="173"/>
      <c r="APT72" s="173"/>
      <c r="APU72" s="173"/>
      <c r="APV72" s="173"/>
      <c r="APW72" s="173"/>
      <c r="APX72" s="173"/>
      <c r="APY72" s="173"/>
      <c r="APZ72" s="173"/>
      <c r="AQA72" s="173"/>
      <c r="AQB72" s="173"/>
      <c r="AQC72" s="173"/>
      <c r="AQD72" s="173"/>
      <c r="AQE72" s="173"/>
      <c r="AQF72" s="173"/>
      <c r="AQG72" s="173"/>
      <c r="AQH72" s="173"/>
      <c r="AQI72" s="173"/>
      <c r="AQJ72" s="173"/>
      <c r="AQK72" s="173"/>
      <c r="AQL72" s="173"/>
      <c r="AQM72" s="173"/>
      <c r="AQN72" s="173"/>
      <c r="AQO72" s="173"/>
      <c r="AQP72" s="173"/>
      <c r="AQQ72" s="173"/>
      <c r="AQR72" s="173"/>
      <c r="AQS72" s="173"/>
      <c r="AQT72" s="173"/>
      <c r="AQU72" s="173"/>
      <c r="AQV72" s="173"/>
      <c r="AQW72" s="173"/>
      <c r="AQX72" s="173"/>
      <c r="AQY72" s="173"/>
      <c r="AQZ72" s="173"/>
      <c r="ARA72" s="173"/>
      <c r="ARB72" s="173"/>
      <c r="ARC72" s="173"/>
      <c r="ARD72" s="173"/>
      <c r="ARE72" s="173"/>
      <c r="ARF72" s="173"/>
      <c r="ARG72" s="173"/>
      <c r="ARH72" s="173"/>
      <c r="ARI72" s="173"/>
      <c r="ARJ72" s="173"/>
      <c r="ARK72" s="173"/>
      <c r="ARL72" s="173"/>
      <c r="ARM72" s="173"/>
      <c r="ARN72" s="173"/>
      <c r="ARO72" s="173"/>
      <c r="ARP72" s="173"/>
      <c r="ARQ72" s="173"/>
      <c r="ARR72" s="173"/>
      <c r="ARS72" s="173"/>
      <c r="ART72" s="173"/>
      <c r="ARU72" s="173"/>
      <c r="ARV72" s="173"/>
      <c r="ARW72" s="173"/>
      <c r="ARX72" s="173"/>
      <c r="ARY72" s="173"/>
      <c r="ARZ72" s="173"/>
      <c r="ASA72" s="173"/>
      <c r="ASB72" s="173"/>
      <c r="ASC72" s="173"/>
      <c r="ASD72" s="173"/>
      <c r="ASE72" s="173"/>
      <c r="ASF72" s="173"/>
      <c r="ASG72" s="173"/>
      <c r="ASH72" s="173"/>
      <c r="ASI72" s="173"/>
      <c r="ASJ72" s="173"/>
      <c r="ASK72" s="173"/>
      <c r="ASL72" s="173"/>
      <c r="ASM72" s="173"/>
      <c r="ASN72" s="173"/>
      <c r="ASO72" s="173"/>
      <c r="ASP72" s="173"/>
      <c r="ASQ72" s="173"/>
      <c r="ASR72" s="173"/>
      <c r="ASS72" s="173"/>
      <c r="AST72" s="173"/>
      <c r="ASU72" s="173"/>
      <c r="ASV72" s="173"/>
      <c r="ASW72" s="173"/>
      <c r="ASX72" s="173"/>
      <c r="ASY72" s="173"/>
      <c r="ASZ72" s="173"/>
      <c r="ATA72" s="173"/>
      <c r="ATB72" s="173"/>
      <c r="ATC72" s="173"/>
      <c r="ATD72" s="173"/>
      <c r="ATE72" s="173"/>
      <c r="ATF72" s="173"/>
      <c r="ATG72" s="173"/>
      <c r="ATH72" s="173"/>
      <c r="ATI72" s="173"/>
      <c r="ATJ72" s="173"/>
      <c r="ATK72" s="173"/>
      <c r="ATL72" s="173"/>
      <c r="ATM72" s="173"/>
      <c r="ATN72" s="173"/>
      <c r="ATO72" s="173"/>
      <c r="ATP72" s="173"/>
      <c r="ATQ72" s="173"/>
      <c r="ATR72" s="173"/>
      <c r="ATS72" s="173"/>
      <c r="ATT72" s="173"/>
      <c r="ATU72" s="173"/>
      <c r="ATV72" s="173"/>
      <c r="ATW72" s="173"/>
      <c r="ATX72" s="173"/>
      <c r="ATY72" s="173"/>
      <c r="ATZ72" s="173"/>
      <c r="AUA72" s="173"/>
      <c r="AUB72" s="173"/>
      <c r="AUC72" s="173"/>
      <c r="AUD72" s="173"/>
      <c r="AUE72" s="173"/>
      <c r="AUF72" s="173"/>
      <c r="AUG72" s="173"/>
      <c r="AUH72" s="173"/>
      <c r="AUI72" s="173"/>
      <c r="AUJ72" s="173"/>
      <c r="AUK72" s="173"/>
      <c r="AUL72" s="173"/>
      <c r="AUM72" s="173"/>
      <c r="AUN72" s="173"/>
      <c r="AUO72" s="173"/>
      <c r="AUP72" s="173"/>
      <c r="AUQ72" s="173"/>
      <c r="AUR72" s="173"/>
      <c r="AUS72" s="173"/>
      <c r="AUT72" s="173"/>
      <c r="AUU72" s="173"/>
      <c r="AUV72" s="173"/>
      <c r="AUW72" s="173"/>
      <c r="AUX72" s="173"/>
      <c r="AUY72" s="173"/>
      <c r="AUZ72" s="173"/>
      <c r="AVA72" s="173"/>
      <c r="AVB72" s="173"/>
      <c r="AVC72" s="173"/>
      <c r="AVD72" s="173"/>
      <c r="AVE72" s="173"/>
      <c r="AVF72" s="173"/>
      <c r="AVG72" s="173"/>
      <c r="AVH72" s="173"/>
      <c r="AVI72" s="173"/>
      <c r="AVJ72" s="173"/>
      <c r="AVK72" s="173"/>
      <c r="AVL72" s="173"/>
      <c r="AVM72" s="173"/>
      <c r="AVN72" s="173"/>
      <c r="AVO72" s="173"/>
      <c r="AVP72" s="173"/>
      <c r="AVQ72" s="173"/>
      <c r="AVR72" s="173"/>
      <c r="AVS72" s="173"/>
      <c r="AVT72" s="173"/>
      <c r="AVU72" s="173"/>
      <c r="AVV72" s="173"/>
      <c r="AVW72" s="173"/>
      <c r="AVX72" s="173"/>
      <c r="AVY72" s="173"/>
      <c r="AVZ72" s="173"/>
      <c r="AWA72" s="173"/>
      <c r="AWB72" s="173"/>
      <c r="AWC72" s="173"/>
      <c r="AWD72" s="173"/>
      <c r="AWE72" s="173"/>
      <c r="AWF72" s="173"/>
      <c r="AWG72" s="173"/>
      <c r="AWH72" s="173"/>
      <c r="AWI72" s="173"/>
      <c r="AWJ72" s="173"/>
      <c r="AWK72" s="173"/>
      <c r="AWL72" s="173"/>
      <c r="AWM72" s="173"/>
      <c r="AWN72" s="173"/>
      <c r="AWO72" s="173"/>
      <c r="AWP72" s="173"/>
      <c r="AWQ72" s="173"/>
      <c r="AWR72" s="173"/>
      <c r="AWS72" s="173"/>
      <c r="AWT72" s="173"/>
      <c r="AWU72" s="173"/>
      <c r="AWV72" s="173"/>
      <c r="AWW72" s="173"/>
      <c r="AWX72" s="173"/>
      <c r="AWY72" s="173"/>
      <c r="AWZ72" s="173"/>
      <c r="AXA72" s="173"/>
      <c r="AXB72" s="173"/>
      <c r="AXC72" s="173"/>
      <c r="AXD72" s="173"/>
      <c r="AXE72" s="173"/>
      <c r="AXF72" s="173"/>
      <c r="AXG72" s="173"/>
      <c r="AXH72" s="173"/>
      <c r="AXI72" s="173"/>
      <c r="AXJ72" s="173"/>
      <c r="AXK72" s="173"/>
      <c r="AXL72" s="173"/>
      <c r="AXM72" s="173"/>
      <c r="AXN72" s="173"/>
      <c r="AXO72" s="173"/>
      <c r="AXP72" s="173"/>
      <c r="AXQ72" s="173"/>
      <c r="AXR72" s="173"/>
      <c r="AXS72" s="173"/>
      <c r="AXT72" s="173"/>
      <c r="AXU72" s="173"/>
      <c r="AXV72" s="173"/>
      <c r="AXW72" s="173"/>
      <c r="AXX72" s="173"/>
      <c r="AXY72" s="173"/>
      <c r="AXZ72" s="173"/>
      <c r="AYA72" s="173"/>
      <c r="AYB72" s="173"/>
      <c r="AYC72" s="173"/>
      <c r="AYD72" s="173"/>
      <c r="AYE72" s="173"/>
      <c r="AYF72" s="173"/>
      <c r="AYG72" s="173"/>
      <c r="AYH72" s="173"/>
      <c r="AYI72" s="173"/>
      <c r="AYJ72" s="173"/>
      <c r="AYK72" s="173"/>
      <c r="AYL72" s="173"/>
      <c r="AYM72" s="173"/>
      <c r="AYN72" s="173"/>
      <c r="AYO72" s="173"/>
      <c r="AYP72" s="173"/>
      <c r="AYQ72" s="173"/>
      <c r="AYR72" s="173"/>
      <c r="AYS72" s="173"/>
      <c r="AYT72" s="173"/>
      <c r="AYU72" s="173"/>
      <c r="AYV72" s="173"/>
      <c r="AYW72" s="173"/>
      <c r="AYX72" s="173"/>
      <c r="AYY72" s="173"/>
      <c r="AYZ72" s="173"/>
      <c r="AZA72" s="173"/>
      <c r="AZB72" s="173"/>
      <c r="AZC72" s="173"/>
      <c r="AZD72" s="173"/>
      <c r="AZE72" s="173"/>
      <c r="AZF72" s="173"/>
      <c r="AZG72" s="173"/>
      <c r="AZH72" s="173"/>
      <c r="AZI72" s="173"/>
      <c r="AZJ72" s="173"/>
      <c r="AZK72" s="173"/>
      <c r="AZL72" s="173"/>
      <c r="AZM72" s="173"/>
      <c r="AZN72" s="173"/>
      <c r="AZO72" s="173"/>
      <c r="AZP72" s="173"/>
      <c r="AZQ72" s="173"/>
      <c r="AZR72" s="173"/>
      <c r="AZS72" s="173"/>
      <c r="AZT72" s="173"/>
      <c r="AZU72" s="173"/>
      <c r="AZV72" s="173"/>
      <c r="AZW72" s="173"/>
      <c r="AZX72" s="173"/>
      <c r="AZY72" s="173"/>
      <c r="AZZ72" s="173"/>
      <c r="BAA72" s="173"/>
      <c r="BAB72" s="173"/>
      <c r="BAC72" s="173"/>
      <c r="BAD72" s="173"/>
      <c r="BAE72" s="173"/>
      <c r="BAF72" s="173"/>
      <c r="BAG72" s="173"/>
      <c r="BAH72" s="173"/>
      <c r="BAI72" s="173"/>
      <c r="BAJ72" s="173"/>
      <c r="BAK72" s="173"/>
      <c r="BAL72" s="173"/>
      <c r="BAM72" s="173"/>
      <c r="BAN72" s="173"/>
      <c r="BAO72" s="173"/>
      <c r="BAP72" s="173"/>
      <c r="BAQ72" s="173"/>
      <c r="BAR72" s="173"/>
      <c r="BAS72" s="173"/>
      <c r="BAT72" s="173"/>
      <c r="BAU72" s="173"/>
      <c r="BAV72" s="173"/>
      <c r="BAW72" s="173"/>
      <c r="BAX72" s="173"/>
      <c r="BAY72" s="173"/>
      <c r="BAZ72" s="173"/>
      <c r="BBA72" s="173"/>
      <c r="BBB72" s="173"/>
      <c r="BBC72" s="173"/>
      <c r="BBD72" s="173"/>
      <c r="BBE72" s="173"/>
      <c r="BBF72" s="173"/>
      <c r="BBG72" s="173"/>
      <c r="BBH72" s="173"/>
      <c r="BBI72" s="173"/>
      <c r="BBJ72" s="173"/>
      <c r="BBK72" s="173"/>
      <c r="BBL72" s="173"/>
      <c r="BBM72" s="173"/>
      <c r="BBN72" s="173"/>
      <c r="BBO72" s="173"/>
      <c r="BBP72" s="173"/>
      <c r="BBQ72" s="173"/>
      <c r="BBR72" s="173"/>
      <c r="BBS72" s="173"/>
      <c r="BBT72" s="173"/>
      <c r="BBU72" s="173"/>
      <c r="BBV72" s="173"/>
      <c r="BBW72" s="173"/>
      <c r="BBX72" s="173"/>
      <c r="BBY72" s="173"/>
      <c r="BBZ72" s="173"/>
      <c r="BCA72" s="173"/>
      <c r="BCB72" s="173"/>
      <c r="BCC72" s="173"/>
      <c r="BCD72" s="173"/>
      <c r="BCE72" s="173"/>
      <c r="BCF72" s="173"/>
      <c r="BCG72" s="173"/>
      <c r="BCH72" s="173"/>
      <c r="BCI72" s="173"/>
      <c r="BCJ72" s="173"/>
      <c r="BCK72" s="173"/>
      <c r="BCL72" s="173"/>
      <c r="BCM72" s="173"/>
      <c r="BCN72" s="173"/>
      <c r="BCO72" s="173"/>
      <c r="BCP72" s="173"/>
      <c r="BCQ72" s="173"/>
      <c r="BCR72" s="173"/>
      <c r="BCS72" s="173"/>
      <c r="BCT72" s="173"/>
      <c r="BCU72" s="173"/>
      <c r="BCV72" s="173"/>
      <c r="BCW72" s="173"/>
      <c r="BCX72" s="173"/>
      <c r="BCY72" s="173"/>
      <c r="BCZ72" s="173"/>
      <c r="BDA72" s="173"/>
      <c r="BDB72" s="173"/>
      <c r="BDC72" s="173"/>
      <c r="BDD72" s="173"/>
      <c r="BDE72" s="173"/>
      <c r="BDF72" s="173"/>
      <c r="BDG72" s="173"/>
      <c r="BDH72" s="173"/>
      <c r="BDI72" s="173"/>
      <c r="BDJ72" s="173"/>
      <c r="BDK72" s="173"/>
      <c r="BDL72" s="173"/>
      <c r="BDM72" s="173"/>
      <c r="BDN72" s="173"/>
      <c r="BDO72" s="173"/>
      <c r="BDP72" s="173"/>
      <c r="BDQ72" s="173"/>
      <c r="BDR72" s="173"/>
      <c r="BDS72" s="173"/>
      <c r="BDT72" s="173"/>
      <c r="BDU72" s="173"/>
      <c r="BDV72" s="173"/>
      <c r="BDW72" s="173"/>
      <c r="BDX72" s="173"/>
      <c r="BDY72" s="173"/>
      <c r="BDZ72" s="173"/>
      <c r="BEA72" s="173"/>
      <c r="BEB72" s="173"/>
      <c r="BEC72" s="173"/>
      <c r="BED72" s="173"/>
      <c r="BEE72" s="173"/>
      <c r="BEF72" s="173"/>
      <c r="BEG72" s="173"/>
      <c r="BEH72" s="173"/>
      <c r="BEI72" s="173"/>
      <c r="BEJ72" s="173"/>
      <c r="BEK72" s="173"/>
      <c r="BEL72" s="173"/>
      <c r="BEM72" s="173"/>
      <c r="BEN72" s="173"/>
      <c r="BEO72" s="173"/>
      <c r="BEP72" s="173"/>
      <c r="BEQ72" s="173"/>
      <c r="BER72" s="173"/>
      <c r="BES72" s="173"/>
      <c r="BET72" s="173"/>
      <c r="BEU72" s="173"/>
      <c r="BEV72" s="173"/>
      <c r="BEW72" s="173"/>
      <c r="BEX72" s="173"/>
      <c r="BEY72" s="173"/>
      <c r="BEZ72" s="173"/>
      <c r="BFA72" s="173"/>
      <c r="BFB72" s="173"/>
      <c r="BFC72" s="173"/>
      <c r="BFD72" s="173"/>
      <c r="BFE72" s="173"/>
      <c r="BFF72" s="173"/>
      <c r="BFG72" s="173"/>
      <c r="BFH72" s="173"/>
      <c r="BFI72" s="173"/>
      <c r="BFJ72" s="173"/>
      <c r="BFK72" s="173"/>
      <c r="BFL72" s="173"/>
      <c r="BFM72" s="173"/>
      <c r="BFN72" s="173"/>
      <c r="BFO72" s="173"/>
      <c r="BFP72" s="173"/>
      <c r="BFQ72" s="173"/>
      <c r="BFR72" s="173"/>
      <c r="BFS72" s="173"/>
      <c r="BFT72" s="173"/>
      <c r="BFU72" s="173"/>
      <c r="BFV72" s="173"/>
      <c r="BFW72" s="173"/>
      <c r="BFX72" s="173"/>
      <c r="BFY72" s="173"/>
      <c r="BFZ72" s="173"/>
      <c r="BGA72" s="173"/>
      <c r="BGB72" s="173"/>
      <c r="BGC72" s="173"/>
      <c r="BGD72" s="173"/>
      <c r="BGE72" s="173"/>
      <c r="BGF72" s="173"/>
      <c r="BGG72" s="173"/>
      <c r="BGH72" s="173"/>
      <c r="BGI72" s="173"/>
      <c r="BGJ72" s="173"/>
      <c r="BGK72" s="173"/>
      <c r="BGL72" s="173"/>
      <c r="BGM72" s="173"/>
      <c r="BGN72" s="173"/>
      <c r="BGO72" s="173"/>
      <c r="BGP72" s="173"/>
      <c r="BGQ72" s="173"/>
      <c r="BGR72" s="173"/>
      <c r="BGS72" s="173"/>
      <c r="BGT72" s="173"/>
      <c r="BGU72" s="173"/>
      <c r="BGV72" s="173"/>
      <c r="BGW72" s="173"/>
      <c r="BGX72" s="173"/>
      <c r="BGY72" s="173"/>
      <c r="BGZ72" s="173"/>
      <c r="BHA72" s="173"/>
      <c r="BHB72" s="173"/>
      <c r="BHC72" s="173"/>
      <c r="BHD72" s="173"/>
      <c r="BHE72" s="173"/>
      <c r="BHF72" s="173"/>
      <c r="BHG72" s="173"/>
      <c r="BHH72" s="173"/>
      <c r="BHI72" s="173"/>
      <c r="BHJ72" s="173"/>
      <c r="BHK72" s="173"/>
      <c r="BHL72" s="173"/>
      <c r="BHM72" s="173"/>
      <c r="BHN72" s="173"/>
      <c r="BHO72" s="173"/>
      <c r="BHP72" s="173"/>
      <c r="BHQ72" s="173"/>
      <c r="BHR72" s="173"/>
      <c r="BHS72" s="173"/>
      <c r="BHT72" s="173"/>
      <c r="BHU72" s="173"/>
      <c r="BHV72" s="173"/>
      <c r="BHW72" s="173"/>
      <c r="BHX72" s="173"/>
      <c r="BHY72" s="173"/>
      <c r="BHZ72" s="173"/>
      <c r="BIA72" s="173"/>
      <c r="BIB72" s="173"/>
      <c r="BIC72" s="173"/>
      <c r="BID72" s="173"/>
      <c r="BIE72" s="173"/>
      <c r="BIF72" s="173"/>
      <c r="BIG72" s="173"/>
      <c r="BIH72" s="173"/>
      <c r="BII72" s="173"/>
      <c r="BIJ72" s="173"/>
      <c r="BIK72" s="173"/>
      <c r="BIL72" s="173"/>
      <c r="BIM72" s="173"/>
      <c r="BIN72" s="173"/>
      <c r="BIO72" s="173"/>
      <c r="BIP72" s="173"/>
      <c r="BIQ72" s="173"/>
      <c r="BIR72" s="173"/>
      <c r="BIS72" s="173"/>
      <c r="BIT72" s="173"/>
      <c r="BIU72" s="173"/>
      <c r="BIV72" s="173"/>
      <c r="BIW72" s="173"/>
      <c r="BIX72" s="173"/>
      <c r="BIY72" s="173"/>
      <c r="BIZ72" s="173"/>
      <c r="BJA72" s="173"/>
      <c r="BJB72" s="173"/>
      <c r="BJC72" s="173"/>
      <c r="BJD72" s="173"/>
      <c r="BJE72" s="173"/>
      <c r="BJF72" s="173"/>
      <c r="BJG72" s="173"/>
      <c r="BJH72" s="173"/>
      <c r="BJI72" s="173"/>
      <c r="BJJ72" s="173"/>
      <c r="BJK72" s="173"/>
      <c r="BJL72" s="173"/>
      <c r="BJM72" s="173"/>
      <c r="BJN72" s="173"/>
      <c r="BJO72" s="173"/>
      <c r="BJP72" s="173"/>
      <c r="BJQ72" s="173"/>
      <c r="BJR72" s="173"/>
      <c r="BJS72" s="173"/>
      <c r="BJT72" s="173"/>
      <c r="BJU72" s="173"/>
      <c r="BJV72" s="173"/>
      <c r="BJW72" s="173"/>
      <c r="BJX72" s="173"/>
      <c r="BJY72" s="173"/>
      <c r="BJZ72" s="173"/>
      <c r="BKA72" s="173"/>
      <c r="BKB72" s="173"/>
      <c r="BKC72" s="173"/>
      <c r="BKD72" s="173"/>
      <c r="BKE72" s="173"/>
      <c r="BKF72" s="173"/>
      <c r="BKG72" s="173"/>
      <c r="BKH72" s="173"/>
      <c r="BKI72" s="173"/>
      <c r="BKJ72" s="173"/>
      <c r="BKK72" s="173"/>
      <c r="BKL72" s="173"/>
      <c r="BKM72" s="173"/>
      <c r="BKN72" s="173"/>
      <c r="BKO72" s="173"/>
      <c r="BKP72" s="173"/>
      <c r="BKQ72" s="173"/>
      <c r="BKR72" s="173"/>
      <c r="BKS72" s="173"/>
      <c r="BKT72" s="173"/>
      <c r="BKU72" s="173"/>
      <c r="BKV72" s="173"/>
      <c r="BKW72" s="173"/>
      <c r="BKX72" s="173"/>
      <c r="BKY72" s="173"/>
      <c r="BKZ72" s="173"/>
      <c r="BLA72" s="173"/>
      <c r="BLB72" s="173"/>
      <c r="BLC72" s="173"/>
      <c r="BLD72" s="173"/>
      <c r="BLE72" s="173"/>
      <c r="BLF72" s="173"/>
      <c r="BLG72" s="173"/>
      <c r="BLH72" s="173"/>
      <c r="BLI72" s="173"/>
      <c r="BLJ72" s="173"/>
      <c r="BLK72" s="173"/>
      <c r="BLL72" s="173"/>
      <c r="BLM72" s="173"/>
      <c r="BLN72" s="173"/>
      <c r="BLO72" s="173"/>
      <c r="BLP72" s="173"/>
      <c r="BLQ72" s="173"/>
      <c r="BLR72" s="173"/>
      <c r="BLS72" s="173"/>
      <c r="BLT72" s="173"/>
      <c r="BLU72" s="173"/>
      <c r="BLV72" s="173"/>
      <c r="BLW72" s="173"/>
      <c r="BLX72" s="173"/>
      <c r="BLY72" s="173"/>
      <c r="BLZ72" s="173"/>
      <c r="BMA72" s="173"/>
      <c r="BMB72" s="173"/>
      <c r="BMC72" s="173"/>
      <c r="BMD72" s="173"/>
      <c r="BME72" s="173"/>
      <c r="BMF72" s="173"/>
      <c r="BMG72" s="173"/>
      <c r="BMH72" s="173"/>
      <c r="BMI72" s="173"/>
      <c r="BMJ72" s="173"/>
      <c r="BMK72" s="173"/>
      <c r="BML72" s="173"/>
      <c r="BMM72" s="173"/>
      <c r="BMN72" s="173"/>
      <c r="BMO72" s="173"/>
      <c r="BMP72" s="173"/>
      <c r="BMQ72" s="173"/>
      <c r="BMR72" s="173"/>
      <c r="BMS72" s="173"/>
      <c r="BMT72" s="173"/>
      <c r="BMU72" s="173"/>
      <c r="BMV72" s="173"/>
      <c r="BMW72" s="173"/>
      <c r="BMX72" s="173"/>
      <c r="BMY72" s="173"/>
      <c r="BMZ72" s="173"/>
      <c r="BNA72" s="173"/>
      <c r="BNB72" s="173"/>
      <c r="BNC72" s="173"/>
      <c r="BND72" s="173"/>
      <c r="BNE72" s="173"/>
      <c r="BNF72" s="173"/>
      <c r="BNG72" s="173"/>
      <c r="BNH72" s="173"/>
      <c r="BNI72" s="173"/>
      <c r="BNJ72" s="173"/>
      <c r="BNK72" s="173"/>
      <c r="BNL72" s="173"/>
      <c r="BNM72" s="173"/>
      <c r="BNN72" s="173"/>
      <c r="BNO72" s="173"/>
      <c r="BNP72" s="173"/>
      <c r="BNQ72" s="173"/>
      <c r="BNR72" s="173"/>
      <c r="BNS72" s="173"/>
      <c r="BNT72" s="173"/>
      <c r="BNU72" s="173"/>
      <c r="BNV72" s="173"/>
      <c r="BNW72" s="173"/>
      <c r="BNX72" s="173"/>
      <c r="BNY72" s="173"/>
      <c r="BNZ72" s="173"/>
      <c r="BOA72" s="173"/>
      <c r="BOB72" s="173"/>
      <c r="BOC72" s="173"/>
      <c r="BOD72" s="173"/>
      <c r="BOE72" s="173"/>
      <c r="BOF72" s="173"/>
      <c r="BOG72" s="173"/>
      <c r="BOH72" s="173"/>
      <c r="BOI72" s="173"/>
      <c r="BOJ72" s="173"/>
      <c r="BOK72" s="173"/>
      <c r="BOL72" s="173"/>
      <c r="BOM72" s="173"/>
      <c r="BON72" s="173"/>
      <c r="BOO72" s="173"/>
      <c r="BOP72" s="173"/>
      <c r="BOQ72" s="173"/>
      <c r="BOR72" s="173"/>
      <c r="BOS72" s="173"/>
      <c r="BOT72" s="173"/>
      <c r="BOU72" s="173"/>
      <c r="BOV72" s="173"/>
      <c r="BOW72" s="173"/>
      <c r="BOX72" s="173"/>
      <c r="BOY72" s="173"/>
      <c r="BOZ72" s="173"/>
      <c r="BPA72" s="173"/>
      <c r="BPB72" s="173"/>
      <c r="BPC72" s="173"/>
      <c r="BPD72" s="173"/>
      <c r="BPE72" s="173"/>
      <c r="BPF72" s="173"/>
      <c r="BPG72" s="173"/>
      <c r="BPH72" s="173"/>
      <c r="BPI72" s="173"/>
      <c r="BPJ72" s="173"/>
      <c r="BPK72" s="173"/>
      <c r="BPL72" s="173"/>
      <c r="BPM72" s="173"/>
      <c r="BPN72" s="173"/>
      <c r="BPO72" s="173"/>
      <c r="BPP72" s="173"/>
      <c r="BPQ72" s="173"/>
      <c r="BPR72" s="173"/>
      <c r="BPS72" s="173"/>
      <c r="BPT72" s="173"/>
      <c r="BPU72" s="173"/>
      <c r="BPV72" s="173"/>
      <c r="BPW72" s="173"/>
      <c r="BPX72" s="173"/>
      <c r="BPY72" s="173"/>
      <c r="BPZ72" s="173"/>
      <c r="BQA72" s="173"/>
      <c r="BQB72" s="173"/>
      <c r="BQC72" s="173"/>
      <c r="BQD72" s="173"/>
      <c r="BQE72" s="173"/>
      <c r="BQF72" s="173"/>
      <c r="BQG72" s="173"/>
      <c r="BQH72" s="173"/>
      <c r="BQI72" s="173"/>
      <c r="BQJ72" s="173"/>
      <c r="BQK72" s="173"/>
      <c r="BQL72" s="173"/>
      <c r="BQM72" s="173"/>
      <c r="BQN72" s="173"/>
      <c r="BQO72" s="173"/>
      <c r="BQP72" s="173"/>
      <c r="BQQ72" s="173"/>
      <c r="BQR72" s="173"/>
      <c r="BQS72" s="173"/>
      <c r="BQT72" s="173"/>
      <c r="BQU72" s="173"/>
      <c r="BQV72" s="173"/>
      <c r="BQW72" s="173"/>
      <c r="BQX72" s="173"/>
      <c r="BQY72" s="173"/>
      <c r="BQZ72" s="173"/>
      <c r="BRA72" s="173"/>
      <c r="BRB72" s="173"/>
      <c r="BRC72" s="173"/>
      <c r="BRD72" s="173"/>
      <c r="BRE72" s="173"/>
      <c r="BRF72" s="173"/>
      <c r="BRG72" s="173"/>
      <c r="BRH72" s="173"/>
      <c r="BRI72" s="173"/>
      <c r="BRJ72" s="173"/>
      <c r="BRK72" s="173"/>
      <c r="BRL72" s="173"/>
      <c r="BRM72" s="173"/>
      <c r="BRN72" s="173"/>
      <c r="BRO72" s="173"/>
      <c r="BRP72" s="173"/>
      <c r="BRQ72" s="173"/>
      <c r="BRR72" s="173"/>
      <c r="BRS72" s="173"/>
      <c r="BRT72" s="173"/>
      <c r="BRU72" s="173"/>
      <c r="BRV72" s="173"/>
      <c r="BRW72" s="173"/>
      <c r="BRX72" s="173"/>
      <c r="BRY72" s="173"/>
      <c r="BRZ72" s="173"/>
      <c r="BSA72" s="173"/>
      <c r="BSB72" s="173"/>
      <c r="BSC72" s="173"/>
      <c r="BSD72" s="173"/>
      <c r="BSE72" s="173"/>
      <c r="BSF72" s="173"/>
      <c r="BSG72" s="173"/>
      <c r="BSH72" s="173"/>
      <c r="BSI72" s="173"/>
      <c r="BSJ72" s="173"/>
      <c r="BSK72" s="173"/>
      <c r="BSL72" s="173"/>
      <c r="BSM72" s="173"/>
      <c r="BSN72" s="173"/>
      <c r="BSO72" s="173"/>
      <c r="BSP72" s="173"/>
      <c r="BSQ72" s="173"/>
      <c r="BSR72" s="173"/>
      <c r="BSS72" s="173"/>
      <c r="BST72" s="173"/>
      <c r="BSU72" s="173"/>
      <c r="BSV72" s="173"/>
      <c r="BSW72" s="173"/>
      <c r="BSX72" s="173"/>
      <c r="BSY72" s="173"/>
      <c r="BSZ72" s="173"/>
      <c r="BTA72" s="173"/>
      <c r="BTB72" s="173"/>
      <c r="BTC72" s="173"/>
      <c r="BTD72" s="173"/>
      <c r="BTE72" s="173"/>
      <c r="BTF72" s="173"/>
      <c r="BTG72" s="173"/>
      <c r="BTH72" s="173"/>
      <c r="BTI72" s="173"/>
      <c r="BTJ72" s="173"/>
      <c r="BTK72" s="173"/>
      <c r="BTL72" s="173"/>
      <c r="BTM72" s="173"/>
      <c r="BTN72" s="173"/>
      <c r="BTO72" s="173"/>
      <c r="BTP72" s="173"/>
      <c r="BTQ72" s="173"/>
      <c r="BTR72" s="173"/>
      <c r="BTS72" s="173"/>
      <c r="BTT72" s="173"/>
      <c r="BTU72" s="173"/>
      <c r="BTV72" s="173"/>
      <c r="BTW72" s="173"/>
      <c r="BTX72" s="173"/>
      <c r="BTY72" s="173"/>
      <c r="BTZ72" s="173"/>
      <c r="BUA72" s="173"/>
      <c r="BUB72" s="173"/>
      <c r="BUC72" s="173"/>
      <c r="BUD72" s="173"/>
      <c r="BUE72" s="173"/>
      <c r="BUF72" s="173"/>
      <c r="BUG72" s="173"/>
      <c r="BUH72" s="173"/>
      <c r="BUI72" s="173"/>
      <c r="BUJ72" s="173"/>
      <c r="BUK72" s="173"/>
      <c r="BUL72" s="173"/>
      <c r="BUM72" s="173"/>
      <c r="BUN72" s="173"/>
      <c r="BUO72" s="173"/>
      <c r="BUP72" s="173"/>
      <c r="BUQ72" s="173"/>
      <c r="BUR72" s="173"/>
      <c r="BUS72" s="173"/>
      <c r="BUT72" s="173"/>
      <c r="BUU72" s="173"/>
      <c r="BUV72" s="173"/>
      <c r="BUW72" s="173"/>
      <c r="BUX72" s="173"/>
      <c r="BUY72" s="173"/>
      <c r="BUZ72" s="173"/>
      <c r="BVA72" s="173"/>
      <c r="BVB72" s="173"/>
      <c r="BVC72" s="173"/>
      <c r="BVD72" s="173"/>
      <c r="BVE72" s="173"/>
      <c r="BVF72" s="173"/>
      <c r="BVG72" s="173"/>
      <c r="BVH72" s="173"/>
      <c r="BVI72" s="173"/>
      <c r="BVJ72" s="173"/>
      <c r="BVK72" s="173"/>
      <c r="BVL72" s="173"/>
      <c r="BVM72" s="173"/>
      <c r="BVN72" s="173"/>
      <c r="BVO72" s="173"/>
      <c r="BVP72" s="173"/>
      <c r="BVQ72" s="173"/>
      <c r="BVR72" s="173"/>
      <c r="BVS72" s="173"/>
      <c r="BVT72" s="173"/>
      <c r="BVU72" s="173"/>
      <c r="BVV72" s="173"/>
      <c r="BVW72" s="173"/>
      <c r="BVX72" s="173"/>
      <c r="BVY72" s="173"/>
      <c r="BVZ72" s="173"/>
      <c r="BWA72" s="173"/>
      <c r="BWB72" s="173"/>
      <c r="BWC72" s="173"/>
      <c r="BWD72" s="173"/>
      <c r="BWE72" s="173"/>
      <c r="BWF72" s="173"/>
      <c r="BWG72" s="173"/>
      <c r="BWH72" s="173"/>
      <c r="BWI72" s="173"/>
      <c r="BWJ72" s="173"/>
      <c r="BWK72" s="173"/>
      <c r="BWL72" s="173"/>
      <c r="BWM72" s="173"/>
      <c r="BWN72" s="173"/>
      <c r="BWO72" s="173"/>
      <c r="BWP72" s="173"/>
      <c r="BWQ72" s="173"/>
      <c r="BWR72" s="173"/>
      <c r="BWS72" s="173"/>
      <c r="BWT72" s="173"/>
      <c r="BWU72" s="173"/>
      <c r="BWV72" s="173"/>
      <c r="BWW72" s="173"/>
      <c r="BWX72" s="173"/>
      <c r="BWY72" s="173"/>
      <c r="BWZ72" s="173"/>
      <c r="BXA72" s="173"/>
      <c r="BXB72" s="173"/>
      <c r="BXC72" s="173"/>
      <c r="BXD72" s="173"/>
      <c r="BXE72" s="173"/>
      <c r="BXF72" s="173"/>
      <c r="BXG72" s="173"/>
      <c r="BXH72" s="173"/>
      <c r="BXI72" s="173"/>
      <c r="BXJ72" s="173"/>
      <c r="BXK72" s="173"/>
      <c r="BXL72" s="173"/>
      <c r="BXM72" s="173"/>
      <c r="BXN72" s="173"/>
      <c r="BXO72" s="173"/>
      <c r="BXP72" s="173"/>
      <c r="BXQ72" s="173"/>
      <c r="BXR72" s="173"/>
      <c r="BXS72" s="173"/>
      <c r="BXT72" s="173"/>
      <c r="BXU72" s="173"/>
      <c r="BXV72" s="173"/>
      <c r="BXW72" s="173"/>
      <c r="BXX72" s="173"/>
      <c r="BXY72" s="173"/>
      <c r="BXZ72" s="173"/>
      <c r="BYA72" s="173"/>
      <c r="BYB72" s="173"/>
      <c r="BYC72" s="173"/>
      <c r="BYD72" s="173"/>
      <c r="BYE72" s="173"/>
      <c r="BYF72" s="173"/>
      <c r="BYG72" s="173"/>
      <c r="BYH72" s="173"/>
      <c r="BYI72" s="173"/>
      <c r="BYJ72" s="173"/>
      <c r="BYK72" s="173"/>
      <c r="BYL72" s="173"/>
      <c r="BYM72" s="173"/>
      <c r="BYN72" s="173"/>
      <c r="BYO72" s="173"/>
      <c r="BYP72" s="173"/>
      <c r="BYQ72" s="173"/>
      <c r="BYR72" s="173"/>
      <c r="BYS72" s="173"/>
      <c r="BYT72" s="173"/>
      <c r="BYU72" s="173"/>
      <c r="BYV72" s="173"/>
      <c r="BYW72" s="173"/>
      <c r="BYX72" s="173"/>
      <c r="BYY72" s="173"/>
      <c r="BYZ72" s="173"/>
      <c r="BZA72" s="173"/>
      <c r="BZB72" s="173"/>
      <c r="BZC72" s="173"/>
      <c r="BZD72" s="173"/>
      <c r="BZE72" s="173"/>
      <c r="BZF72" s="173"/>
      <c r="BZG72" s="173"/>
      <c r="BZH72" s="173"/>
      <c r="BZI72" s="173"/>
      <c r="BZJ72" s="173"/>
      <c r="BZK72" s="173"/>
      <c r="BZL72" s="173"/>
      <c r="BZM72" s="173"/>
      <c r="BZN72" s="173"/>
      <c r="BZO72" s="173"/>
      <c r="BZP72" s="173"/>
      <c r="BZQ72" s="173"/>
      <c r="BZR72" s="173"/>
      <c r="BZS72" s="173"/>
      <c r="BZT72" s="173"/>
      <c r="BZU72" s="173"/>
      <c r="BZV72" s="173"/>
      <c r="BZW72" s="173"/>
      <c r="BZX72" s="173"/>
      <c r="BZY72" s="173"/>
      <c r="BZZ72" s="173"/>
      <c r="CAA72" s="173"/>
      <c r="CAB72" s="173"/>
      <c r="CAC72" s="173"/>
      <c r="CAD72" s="173"/>
      <c r="CAE72" s="173"/>
      <c r="CAF72" s="173"/>
      <c r="CAG72" s="173"/>
      <c r="CAH72" s="173"/>
      <c r="CAI72" s="173"/>
      <c r="CAJ72" s="173"/>
      <c r="CAK72" s="173"/>
      <c r="CAL72" s="173"/>
      <c r="CAM72" s="173"/>
      <c r="CAN72" s="173"/>
      <c r="CAO72" s="173"/>
      <c r="CAP72" s="173"/>
      <c r="CAQ72" s="173"/>
      <c r="CAR72" s="173"/>
      <c r="CAS72" s="173"/>
      <c r="CAT72" s="173"/>
      <c r="CAU72" s="173"/>
      <c r="CAV72" s="173"/>
      <c r="CAW72" s="173"/>
      <c r="CAX72" s="173"/>
      <c r="CAY72" s="173"/>
      <c r="CAZ72" s="173"/>
      <c r="CBA72" s="173"/>
      <c r="CBB72" s="173"/>
      <c r="CBC72" s="173"/>
      <c r="CBD72" s="173"/>
      <c r="CBE72" s="173"/>
      <c r="CBF72" s="173"/>
      <c r="CBG72" s="173"/>
      <c r="CBH72" s="173"/>
      <c r="CBI72" s="173"/>
      <c r="CBJ72" s="173"/>
      <c r="CBK72" s="173"/>
      <c r="CBL72" s="173"/>
      <c r="CBM72" s="173"/>
      <c r="CBN72" s="173"/>
      <c r="CBO72" s="173"/>
      <c r="CBP72" s="173"/>
      <c r="CBQ72" s="173"/>
      <c r="CBR72" s="173"/>
      <c r="CBS72" s="173"/>
      <c r="CBT72" s="173"/>
      <c r="CBU72" s="173"/>
      <c r="CBV72" s="173"/>
      <c r="CBW72" s="173"/>
      <c r="CBX72" s="173"/>
      <c r="CBY72" s="173"/>
      <c r="CBZ72" s="173"/>
      <c r="CCA72" s="173"/>
      <c r="CCB72" s="173"/>
      <c r="CCC72" s="173"/>
      <c r="CCD72" s="173"/>
      <c r="CCE72" s="173"/>
      <c r="CCF72" s="173"/>
      <c r="CCG72" s="173"/>
      <c r="CCH72" s="173"/>
      <c r="CCI72" s="173"/>
      <c r="CCJ72" s="173"/>
      <c r="CCK72" s="173"/>
      <c r="CCL72" s="173"/>
      <c r="CCM72" s="173"/>
      <c r="CCN72" s="173"/>
      <c r="CCO72" s="173"/>
      <c r="CCP72" s="173"/>
      <c r="CCQ72" s="173"/>
      <c r="CCR72" s="173"/>
      <c r="CCS72" s="173"/>
      <c r="CCT72" s="173"/>
      <c r="CCU72" s="173"/>
      <c r="CCV72" s="173"/>
      <c r="CCW72" s="173"/>
      <c r="CCX72" s="173"/>
      <c r="CCY72" s="173"/>
      <c r="CCZ72" s="173"/>
      <c r="CDA72" s="173"/>
      <c r="CDB72" s="173"/>
      <c r="CDC72" s="173"/>
      <c r="CDD72" s="173"/>
      <c r="CDE72" s="173"/>
      <c r="CDF72" s="173"/>
      <c r="CDG72" s="173"/>
      <c r="CDH72" s="173"/>
      <c r="CDI72" s="173"/>
      <c r="CDJ72" s="173"/>
      <c r="CDK72" s="173"/>
      <c r="CDL72" s="173"/>
      <c r="CDM72" s="173"/>
      <c r="CDN72" s="173"/>
      <c r="CDO72" s="173"/>
      <c r="CDP72" s="173"/>
      <c r="CDQ72" s="173"/>
      <c r="CDR72" s="173"/>
      <c r="CDS72" s="173"/>
      <c r="CDT72" s="173"/>
      <c r="CDU72" s="173"/>
      <c r="CDV72" s="173"/>
      <c r="CDW72" s="173"/>
      <c r="CDX72" s="173"/>
      <c r="CDY72" s="173"/>
      <c r="CDZ72" s="173"/>
      <c r="CEA72" s="173"/>
      <c r="CEB72" s="173"/>
      <c r="CEC72" s="173"/>
      <c r="CED72" s="173"/>
      <c r="CEE72" s="173"/>
      <c r="CEF72" s="173"/>
      <c r="CEG72" s="173"/>
      <c r="CEH72" s="173"/>
      <c r="CEI72" s="173"/>
      <c r="CEJ72" s="173"/>
      <c r="CEK72" s="173"/>
      <c r="CEL72" s="173"/>
      <c r="CEM72" s="173"/>
      <c r="CEN72" s="173"/>
      <c r="CEO72" s="173"/>
      <c r="CEP72" s="173"/>
      <c r="CEQ72" s="173"/>
      <c r="CER72" s="173"/>
      <c r="CES72" s="173"/>
      <c r="CET72" s="173"/>
      <c r="CEU72" s="173"/>
      <c r="CEV72" s="173"/>
      <c r="CEW72" s="173"/>
      <c r="CEX72" s="173"/>
      <c r="CEY72" s="173"/>
      <c r="CEZ72" s="173"/>
      <c r="CFA72" s="173"/>
      <c r="CFB72" s="173"/>
      <c r="CFC72" s="173"/>
      <c r="CFD72" s="173"/>
      <c r="CFE72" s="173"/>
      <c r="CFF72" s="173"/>
      <c r="CFG72" s="173"/>
      <c r="CFH72" s="173"/>
      <c r="CFI72" s="173"/>
      <c r="CFJ72" s="173"/>
      <c r="CFK72" s="173"/>
      <c r="CFL72" s="173"/>
      <c r="CFM72" s="173"/>
      <c r="CFN72" s="173"/>
      <c r="CFO72" s="173"/>
      <c r="CFP72" s="173"/>
      <c r="CFQ72" s="173"/>
      <c r="CFR72" s="173"/>
      <c r="CFS72" s="173"/>
      <c r="CFT72" s="173"/>
      <c r="CFU72" s="173"/>
      <c r="CFV72" s="173"/>
      <c r="CFW72" s="173"/>
      <c r="CFX72" s="173"/>
      <c r="CFY72" s="173"/>
      <c r="CFZ72" s="173"/>
      <c r="CGA72" s="173"/>
      <c r="CGB72" s="173"/>
      <c r="CGC72" s="173"/>
      <c r="CGD72" s="173"/>
      <c r="CGE72" s="173"/>
      <c r="CGF72" s="173"/>
      <c r="CGG72" s="173"/>
      <c r="CGH72" s="173"/>
      <c r="CGI72" s="173"/>
      <c r="CGJ72" s="173"/>
      <c r="CGK72" s="173"/>
      <c r="CGL72" s="173"/>
      <c r="CGM72" s="173"/>
      <c r="CGN72" s="173"/>
      <c r="CGO72" s="173"/>
      <c r="CGP72" s="173"/>
      <c r="CGQ72" s="173"/>
      <c r="CGR72" s="173"/>
      <c r="CGS72" s="173"/>
      <c r="CGT72" s="173"/>
      <c r="CGU72" s="173"/>
      <c r="CGV72" s="173"/>
      <c r="CGW72" s="173"/>
      <c r="CGX72" s="173"/>
      <c r="CGY72" s="173"/>
      <c r="CGZ72" s="173"/>
      <c r="CHA72" s="173"/>
      <c r="CHB72" s="173"/>
      <c r="CHC72" s="173"/>
      <c r="CHD72" s="173"/>
      <c r="CHE72" s="173"/>
      <c r="CHF72" s="173"/>
      <c r="CHG72" s="173"/>
      <c r="CHH72" s="173"/>
      <c r="CHI72" s="173"/>
      <c r="CHJ72" s="173"/>
      <c r="CHK72" s="173"/>
      <c r="CHL72" s="173"/>
      <c r="CHM72" s="173"/>
      <c r="CHN72" s="173"/>
      <c r="CHO72" s="173"/>
      <c r="CHP72" s="173"/>
      <c r="CHQ72" s="173"/>
      <c r="CHR72" s="173"/>
      <c r="CHS72" s="173"/>
      <c r="CHT72" s="173"/>
      <c r="CHU72" s="173"/>
      <c r="CHV72" s="173"/>
      <c r="CHW72" s="173"/>
      <c r="CHX72" s="173"/>
      <c r="CHY72" s="173"/>
      <c r="CHZ72" s="173"/>
      <c r="CIA72" s="173"/>
      <c r="CIB72" s="173"/>
      <c r="CIC72" s="173"/>
      <c r="CID72" s="173"/>
      <c r="CIE72" s="173"/>
      <c r="CIF72" s="173"/>
      <c r="CIG72" s="173"/>
      <c r="CIH72" s="173"/>
      <c r="CII72" s="173"/>
      <c r="CIJ72" s="173"/>
      <c r="CIK72" s="173"/>
      <c r="CIL72" s="173"/>
      <c r="CIM72" s="173"/>
      <c r="CIN72" s="173"/>
      <c r="CIO72" s="173"/>
      <c r="CIP72" s="173"/>
      <c r="CIQ72" s="173"/>
      <c r="CIR72" s="173"/>
      <c r="CIS72" s="173"/>
      <c r="CIT72" s="173"/>
      <c r="CIU72" s="173"/>
      <c r="CIV72" s="173"/>
      <c r="CIW72" s="173"/>
      <c r="CIX72" s="173"/>
      <c r="CIY72" s="173"/>
      <c r="CIZ72" s="173"/>
      <c r="CJA72" s="173"/>
      <c r="CJB72" s="173"/>
      <c r="CJC72" s="173"/>
      <c r="CJD72" s="173"/>
      <c r="CJE72" s="173"/>
      <c r="CJF72" s="173"/>
      <c r="CJG72" s="173"/>
      <c r="CJH72" s="173"/>
      <c r="CJI72" s="173"/>
      <c r="CJJ72" s="173"/>
      <c r="CJK72" s="173"/>
      <c r="CJL72" s="173"/>
      <c r="CJM72" s="173"/>
      <c r="CJN72" s="173"/>
      <c r="CJO72" s="173"/>
      <c r="CJP72" s="173"/>
      <c r="CJQ72" s="173"/>
      <c r="CJR72" s="173"/>
      <c r="CJS72" s="173"/>
      <c r="CJT72" s="173"/>
      <c r="CJU72" s="173"/>
      <c r="CJV72" s="173"/>
      <c r="CJW72" s="173"/>
      <c r="CJX72" s="173"/>
      <c r="CJY72" s="173"/>
      <c r="CJZ72" s="173"/>
      <c r="CKA72" s="173"/>
      <c r="CKB72" s="173"/>
      <c r="CKC72" s="173"/>
      <c r="CKD72" s="173"/>
      <c r="CKE72" s="173"/>
      <c r="CKF72" s="173"/>
      <c r="CKG72" s="173"/>
      <c r="CKH72" s="173"/>
      <c r="CKI72" s="173"/>
      <c r="CKJ72" s="173"/>
      <c r="CKK72" s="173"/>
      <c r="CKL72" s="173"/>
      <c r="CKM72" s="173"/>
      <c r="CKN72" s="173"/>
      <c r="CKO72" s="173"/>
      <c r="CKP72" s="173"/>
      <c r="CKQ72" s="173"/>
      <c r="CKR72" s="173"/>
      <c r="CKS72" s="173"/>
      <c r="CKT72" s="173"/>
      <c r="CKU72" s="173"/>
      <c r="CKV72" s="173"/>
      <c r="CKW72" s="173"/>
      <c r="CKX72" s="173"/>
      <c r="CKY72" s="173"/>
      <c r="CKZ72" s="173"/>
      <c r="CLA72" s="173"/>
      <c r="CLB72" s="173"/>
      <c r="CLC72" s="173"/>
      <c r="CLD72" s="173"/>
      <c r="CLE72" s="173"/>
      <c r="CLF72" s="173"/>
      <c r="CLG72" s="173"/>
      <c r="CLH72" s="173"/>
      <c r="CLI72" s="173"/>
      <c r="CLJ72" s="173"/>
      <c r="CLK72" s="173"/>
      <c r="CLL72" s="173"/>
      <c r="CLM72" s="173"/>
      <c r="CLN72" s="173"/>
      <c r="CLO72" s="173"/>
      <c r="CLP72" s="173"/>
      <c r="CLQ72" s="173"/>
      <c r="CLR72" s="173"/>
      <c r="CLS72" s="173"/>
      <c r="CLT72" s="173"/>
      <c r="CLU72" s="173"/>
      <c r="CLV72" s="173"/>
      <c r="CLW72" s="173"/>
      <c r="CLX72" s="173"/>
      <c r="CLY72" s="173"/>
      <c r="CLZ72" s="173"/>
      <c r="CMA72" s="173"/>
      <c r="CMB72" s="173"/>
      <c r="CMC72" s="173"/>
      <c r="CMD72" s="173"/>
      <c r="CME72" s="173"/>
      <c r="CMF72" s="173"/>
      <c r="CMG72" s="173"/>
      <c r="CMH72" s="173"/>
      <c r="CMI72" s="173"/>
      <c r="CMJ72" s="173"/>
      <c r="CMK72" s="173"/>
      <c r="CML72" s="173"/>
      <c r="CMM72" s="173"/>
      <c r="CMN72" s="173"/>
      <c r="CMO72" s="173"/>
      <c r="CMP72" s="173"/>
      <c r="CMQ72" s="173"/>
      <c r="CMR72" s="173"/>
      <c r="CMS72" s="173"/>
      <c r="CMT72" s="173"/>
      <c r="CMU72" s="173"/>
      <c r="CMV72" s="173"/>
      <c r="CMW72" s="173"/>
      <c r="CMX72" s="173"/>
      <c r="CMY72" s="173"/>
      <c r="CMZ72" s="173"/>
      <c r="CNA72" s="173"/>
      <c r="CNB72" s="173"/>
      <c r="CNC72" s="173"/>
      <c r="CND72" s="173"/>
      <c r="CNE72" s="173"/>
      <c r="CNF72" s="173"/>
      <c r="CNG72" s="173"/>
      <c r="CNH72" s="173"/>
      <c r="CNI72" s="173"/>
      <c r="CNJ72" s="173"/>
      <c r="CNK72" s="173"/>
      <c r="CNL72" s="173"/>
      <c r="CNM72" s="173"/>
      <c r="CNN72" s="173"/>
      <c r="CNO72" s="173"/>
      <c r="CNP72" s="173"/>
      <c r="CNQ72" s="173"/>
      <c r="CNR72" s="173"/>
      <c r="CNS72" s="173"/>
      <c r="CNT72" s="173"/>
      <c r="CNU72" s="173"/>
      <c r="CNV72" s="173"/>
      <c r="CNW72" s="173"/>
      <c r="CNX72" s="173"/>
      <c r="CNY72" s="173"/>
      <c r="CNZ72" s="173"/>
      <c r="COA72" s="173"/>
      <c r="COB72" s="173"/>
      <c r="COC72" s="173"/>
      <c r="COD72" s="173"/>
      <c r="COE72" s="173"/>
      <c r="COF72" s="173"/>
      <c r="COG72" s="173"/>
      <c r="COH72" s="173"/>
      <c r="COI72" s="173"/>
      <c r="COJ72" s="173"/>
      <c r="COK72" s="173"/>
      <c r="COL72" s="173"/>
      <c r="COM72" s="173"/>
      <c r="CON72" s="173"/>
      <c r="COO72" s="173"/>
      <c r="COP72" s="173"/>
      <c r="COQ72" s="173"/>
      <c r="COR72" s="173"/>
      <c r="COS72" s="173"/>
      <c r="COT72" s="173"/>
      <c r="COU72" s="173"/>
      <c r="COV72" s="173"/>
      <c r="COW72" s="173"/>
      <c r="COX72" s="173"/>
      <c r="COY72" s="173"/>
      <c r="COZ72" s="173"/>
      <c r="CPA72" s="173"/>
      <c r="CPB72" s="173"/>
      <c r="CPC72" s="173"/>
      <c r="CPD72" s="173"/>
      <c r="CPE72" s="173"/>
      <c r="CPF72" s="173"/>
      <c r="CPG72" s="173"/>
      <c r="CPH72" s="173"/>
      <c r="CPI72" s="173"/>
      <c r="CPJ72" s="173"/>
      <c r="CPK72" s="173"/>
      <c r="CPL72" s="173"/>
      <c r="CPM72" s="173"/>
      <c r="CPN72" s="173"/>
      <c r="CPO72" s="173"/>
      <c r="CPP72" s="173"/>
      <c r="CPQ72" s="173"/>
      <c r="CPR72" s="173"/>
      <c r="CPS72" s="173"/>
      <c r="CPT72" s="173"/>
      <c r="CPU72" s="173"/>
      <c r="CPV72" s="173"/>
      <c r="CPW72" s="173"/>
      <c r="CPX72" s="173"/>
      <c r="CPY72" s="173"/>
      <c r="CPZ72" s="173"/>
      <c r="CQA72" s="173"/>
      <c r="CQB72" s="173"/>
      <c r="CQC72" s="173"/>
      <c r="CQD72" s="173"/>
      <c r="CQE72" s="173"/>
      <c r="CQF72" s="173"/>
      <c r="CQG72" s="173"/>
      <c r="CQH72" s="173"/>
      <c r="CQI72" s="173"/>
      <c r="CQJ72" s="173"/>
      <c r="CQK72" s="173"/>
      <c r="CQL72" s="173"/>
      <c r="CQM72" s="173"/>
      <c r="CQN72" s="173"/>
      <c r="CQO72" s="173"/>
      <c r="CQP72" s="173"/>
      <c r="CQQ72" s="173"/>
      <c r="CQR72" s="173"/>
      <c r="CQS72" s="173"/>
      <c r="CQT72" s="173"/>
      <c r="CQU72" s="173"/>
      <c r="CQV72" s="173"/>
      <c r="CQW72" s="173"/>
      <c r="CQX72" s="173"/>
      <c r="CQY72" s="173"/>
      <c r="CQZ72" s="173"/>
      <c r="CRA72" s="173"/>
      <c r="CRB72" s="173"/>
      <c r="CRC72" s="173"/>
      <c r="CRD72" s="173"/>
      <c r="CRE72" s="173"/>
      <c r="CRF72" s="173"/>
      <c r="CRG72" s="173"/>
      <c r="CRH72" s="173"/>
      <c r="CRI72" s="173"/>
      <c r="CRJ72" s="173"/>
      <c r="CRK72" s="173"/>
      <c r="CRL72" s="173"/>
      <c r="CRM72" s="173"/>
      <c r="CRN72" s="173"/>
      <c r="CRO72" s="173"/>
      <c r="CRP72" s="173"/>
      <c r="CRQ72" s="173"/>
      <c r="CRR72" s="173"/>
      <c r="CRS72" s="173"/>
      <c r="CRT72" s="173"/>
      <c r="CRU72" s="173"/>
      <c r="CRV72" s="173"/>
      <c r="CRW72" s="173"/>
      <c r="CRX72" s="173"/>
      <c r="CRY72" s="173"/>
      <c r="CRZ72" s="173"/>
      <c r="CSA72" s="173"/>
      <c r="CSB72" s="173"/>
      <c r="CSC72" s="173"/>
      <c r="CSD72" s="173"/>
      <c r="CSE72" s="173"/>
      <c r="CSF72" s="173"/>
      <c r="CSG72" s="173"/>
      <c r="CSH72" s="173"/>
      <c r="CSI72" s="173"/>
      <c r="CSJ72" s="173"/>
      <c r="CSK72" s="173"/>
      <c r="CSL72" s="173"/>
      <c r="CSM72" s="173"/>
      <c r="CSN72" s="173"/>
      <c r="CSO72" s="173"/>
      <c r="CSP72" s="173"/>
      <c r="CSQ72" s="173"/>
      <c r="CSR72" s="173"/>
      <c r="CSS72" s="173"/>
      <c r="CST72" s="173"/>
      <c r="CSU72" s="173"/>
      <c r="CSV72" s="173"/>
      <c r="CSW72" s="173"/>
      <c r="CSX72" s="173"/>
      <c r="CSY72" s="173"/>
      <c r="CSZ72" s="173"/>
      <c r="CTA72" s="173"/>
      <c r="CTB72" s="173"/>
      <c r="CTC72" s="173"/>
      <c r="CTD72" s="173"/>
      <c r="CTE72" s="173"/>
      <c r="CTF72" s="173"/>
      <c r="CTG72" s="173"/>
      <c r="CTH72" s="173"/>
      <c r="CTI72" s="173"/>
      <c r="CTJ72" s="173"/>
      <c r="CTK72" s="173"/>
      <c r="CTL72" s="173"/>
      <c r="CTM72" s="173"/>
      <c r="CTN72" s="173"/>
      <c r="CTO72" s="173"/>
      <c r="CTP72" s="173"/>
      <c r="CTQ72" s="173"/>
      <c r="CTR72" s="173"/>
      <c r="CTS72" s="173"/>
      <c r="CTT72" s="173"/>
      <c r="CTU72" s="173"/>
      <c r="CTV72" s="173"/>
      <c r="CTW72" s="173"/>
      <c r="CTX72" s="173"/>
      <c r="CTY72" s="173"/>
      <c r="CTZ72" s="173"/>
      <c r="CUA72" s="173"/>
      <c r="CUB72" s="173"/>
      <c r="CUC72" s="173"/>
      <c r="CUD72" s="173"/>
      <c r="CUE72" s="173"/>
      <c r="CUF72" s="173"/>
      <c r="CUG72" s="173"/>
      <c r="CUH72" s="173"/>
      <c r="CUI72" s="173"/>
      <c r="CUJ72" s="173"/>
      <c r="CUK72" s="173"/>
      <c r="CUL72" s="173"/>
      <c r="CUM72" s="173"/>
      <c r="CUN72" s="173"/>
      <c r="CUO72" s="173"/>
      <c r="CUP72" s="173"/>
      <c r="CUQ72" s="173"/>
      <c r="CUR72" s="173"/>
      <c r="CUS72" s="173"/>
      <c r="CUT72" s="173"/>
      <c r="CUU72" s="173"/>
      <c r="CUV72" s="173"/>
      <c r="CUW72" s="173"/>
      <c r="CUX72" s="173"/>
      <c r="CUY72" s="173"/>
      <c r="CUZ72" s="173"/>
      <c r="CVA72" s="173"/>
      <c r="CVB72" s="173"/>
      <c r="CVC72" s="173"/>
      <c r="CVD72" s="173"/>
      <c r="CVE72" s="173"/>
      <c r="CVF72" s="173"/>
      <c r="CVG72" s="173"/>
      <c r="CVH72" s="173"/>
      <c r="CVI72" s="173"/>
      <c r="CVJ72" s="173"/>
      <c r="CVK72" s="173"/>
      <c r="CVL72" s="173"/>
      <c r="CVM72" s="173"/>
      <c r="CVN72" s="173"/>
      <c r="CVO72" s="173"/>
      <c r="CVP72" s="173"/>
      <c r="CVQ72" s="173"/>
      <c r="CVR72" s="173"/>
      <c r="CVS72" s="173"/>
      <c r="CVT72" s="173"/>
      <c r="CVU72" s="173"/>
      <c r="CVV72" s="173"/>
      <c r="CVW72" s="173"/>
      <c r="CVX72" s="173"/>
      <c r="CVY72" s="173"/>
      <c r="CVZ72" s="173"/>
      <c r="CWA72" s="173"/>
      <c r="CWB72" s="173"/>
      <c r="CWC72" s="173"/>
      <c r="CWD72" s="173"/>
      <c r="CWE72" s="173"/>
      <c r="CWF72" s="173"/>
      <c r="CWG72" s="173"/>
      <c r="CWH72" s="173"/>
      <c r="CWI72" s="173"/>
      <c r="CWJ72" s="173"/>
      <c r="CWK72" s="173"/>
      <c r="CWL72" s="173"/>
      <c r="CWM72" s="173"/>
      <c r="CWN72" s="173"/>
      <c r="CWO72" s="173"/>
      <c r="CWP72" s="173"/>
      <c r="CWQ72" s="173"/>
      <c r="CWR72" s="173"/>
      <c r="CWS72" s="173"/>
      <c r="CWT72" s="173"/>
      <c r="CWU72" s="173"/>
      <c r="CWV72" s="173"/>
      <c r="CWW72" s="173"/>
      <c r="CWX72" s="173"/>
      <c r="CWY72" s="173"/>
      <c r="CWZ72" s="173"/>
      <c r="CXA72" s="173"/>
      <c r="CXB72" s="173"/>
      <c r="CXC72" s="173"/>
      <c r="CXD72" s="173"/>
      <c r="CXE72" s="173"/>
      <c r="CXF72" s="173"/>
      <c r="CXG72" s="173"/>
      <c r="CXH72" s="173"/>
      <c r="CXI72" s="173"/>
      <c r="CXJ72" s="173"/>
      <c r="CXK72" s="173"/>
      <c r="CXL72" s="173"/>
      <c r="CXM72" s="173"/>
      <c r="CXN72" s="173"/>
      <c r="CXO72" s="173"/>
      <c r="CXP72" s="173"/>
      <c r="CXQ72" s="173"/>
      <c r="CXR72" s="173"/>
      <c r="CXS72" s="173"/>
      <c r="CXT72" s="173"/>
      <c r="CXU72" s="173"/>
      <c r="CXV72" s="173"/>
      <c r="CXW72" s="173"/>
      <c r="CXX72" s="173"/>
      <c r="CXY72" s="173"/>
      <c r="CXZ72" s="173"/>
      <c r="CYA72" s="173"/>
      <c r="CYB72" s="173"/>
      <c r="CYC72" s="173"/>
      <c r="CYD72" s="173"/>
      <c r="CYE72" s="173"/>
      <c r="CYF72" s="173"/>
      <c r="CYG72" s="173"/>
      <c r="CYH72" s="173"/>
      <c r="CYI72" s="173"/>
      <c r="CYJ72" s="173"/>
      <c r="CYK72" s="173"/>
      <c r="CYL72" s="173"/>
      <c r="CYM72" s="173"/>
      <c r="CYN72" s="173"/>
      <c r="CYO72" s="173"/>
      <c r="CYP72" s="173"/>
      <c r="CYQ72" s="173"/>
      <c r="CYR72" s="173"/>
      <c r="CYS72" s="173"/>
      <c r="CYT72" s="173"/>
      <c r="CYU72" s="173"/>
      <c r="CYV72" s="173"/>
      <c r="CYW72" s="173"/>
      <c r="CYX72" s="173"/>
      <c r="CYY72" s="173"/>
      <c r="CYZ72" s="173"/>
      <c r="CZA72" s="173"/>
      <c r="CZB72" s="173"/>
      <c r="CZC72" s="173"/>
      <c r="CZD72" s="173"/>
      <c r="CZE72" s="173"/>
      <c r="CZF72" s="173"/>
      <c r="CZG72" s="173"/>
      <c r="CZH72" s="173"/>
      <c r="CZI72" s="173"/>
      <c r="CZJ72" s="173"/>
      <c r="CZK72" s="173"/>
      <c r="CZL72" s="173"/>
      <c r="CZM72" s="173"/>
      <c r="CZN72" s="173"/>
      <c r="CZO72" s="173"/>
      <c r="CZP72" s="173"/>
      <c r="CZQ72" s="173"/>
      <c r="CZR72" s="173"/>
      <c r="CZS72" s="173"/>
      <c r="CZT72" s="173"/>
      <c r="CZU72" s="173"/>
      <c r="CZV72" s="173"/>
      <c r="CZW72" s="173"/>
      <c r="CZX72" s="173"/>
      <c r="CZY72" s="173"/>
      <c r="CZZ72" s="173"/>
      <c r="DAA72" s="173"/>
      <c r="DAB72" s="173"/>
      <c r="DAC72" s="173"/>
      <c r="DAD72" s="173"/>
      <c r="DAE72" s="173"/>
      <c r="DAF72" s="173"/>
      <c r="DAG72" s="173"/>
      <c r="DAH72" s="173"/>
      <c r="DAI72" s="173"/>
      <c r="DAJ72" s="173"/>
      <c r="DAK72" s="173"/>
      <c r="DAL72" s="173"/>
      <c r="DAM72" s="173"/>
      <c r="DAN72" s="173"/>
      <c r="DAO72" s="173"/>
      <c r="DAP72" s="173"/>
      <c r="DAQ72" s="173"/>
      <c r="DAR72" s="173"/>
      <c r="DAS72" s="173"/>
      <c r="DAT72" s="173"/>
      <c r="DAU72" s="173"/>
      <c r="DAV72" s="173"/>
      <c r="DAW72" s="173"/>
      <c r="DAX72" s="173"/>
      <c r="DAY72" s="173"/>
      <c r="DAZ72" s="173"/>
      <c r="DBA72" s="173"/>
      <c r="DBB72" s="173"/>
      <c r="DBC72" s="173"/>
      <c r="DBD72" s="173"/>
      <c r="DBE72" s="173"/>
      <c r="DBF72" s="173"/>
      <c r="DBG72" s="173"/>
      <c r="DBH72" s="173"/>
      <c r="DBI72" s="173"/>
      <c r="DBJ72" s="173"/>
      <c r="DBK72" s="173"/>
      <c r="DBL72" s="173"/>
      <c r="DBM72" s="173"/>
      <c r="DBN72" s="173"/>
      <c r="DBO72" s="173"/>
      <c r="DBP72" s="173"/>
      <c r="DBQ72" s="173"/>
      <c r="DBR72" s="173"/>
      <c r="DBS72" s="173"/>
      <c r="DBT72" s="173"/>
      <c r="DBU72" s="173"/>
      <c r="DBV72" s="173"/>
      <c r="DBW72" s="173"/>
      <c r="DBX72" s="173"/>
      <c r="DBY72" s="173"/>
      <c r="DBZ72" s="173"/>
      <c r="DCA72" s="173"/>
      <c r="DCB72" s="173"/>
      <c r="DCC72" s="173"/>
      <c r="DCD72" s="173"/>
      <c r="DCE72" s="173"/>
      <c r="DCF72" s="173"/>
      <c r="DCG72" s="173"/>
      <c r="DCH72" s="173"/>
      <c r="DCI72" s="173"/>
      <c r="DCJ72" s="173"/>
      <c r="DCK72" s="173"/>
      <c r="DCL72" s="173"/>
      <c r="DCM72" s="173"/>
      <c r="DCN72" s="173"/>
      <c r="DCO72" s="173"/>
      <c r="DCP72" s="173"/>
      <c r="DCQ72" s="173"/>
      <c r="DCR72" s="173"/>
      <c r="DCS72" s="173"/>
      <c r="DCT72" s="173"/>
      <c r="DCU72" s="173"/>
      <c r="DCV72" s="173"/>
      <c r="DCW72" s="173"/>
      <c r="DCX72" s="173"/>
      <c r="DCY72" s="173"/>
      <c r="DCZ72" s="173"/>
      <c r="DDA72" s="173"/>
      <c r="DDB72" s="173"/>
      <c r="DDC72" s="173"/>
      <c r="DDD72" s="173"/>
      <c r="DDE72" s="173"/>
      <c r="DDF72" s="173"/>
      <c r="DDG72" s="173"/>
      <c r="DDH72" s="173"/>
      <c r="DDI72" s="173"/>
      <c r="DDJ72" s="173"/>
      <c r="DDK72" s="173"/>
      <c r="DDL72" s="173"/>
      <c r="DDM72" s="173"/>
      <c r="DDN72" s="173"/>
      <c r="DDO72" s="173"/>
      <c r="DDP72" s="173"/>
      <c r="DDQ72" s="173"/>
      <c r="DDR72" s="173"/>
      <c r="DDS72" s="173"/>
      <c r="DDT72" s="173"/>
      <c r="DDU72" s="173"/>
      <c r="DDV72" s="173"/>
      <c r="DDW72" s="173"/>
      <c r="DDX72" s="173"/>
      <c r="DDY72" s="173"/>
      <c r="DDZ72" s="173"/>
      <c r="DEA72" s="173"/>
      <c r="DEB72" s="173"/>
      <c r="DEC72" s="173"/>
      <c r="DED72" s="173"/>
      <c r="DEE72" s="173"/>
      <c r="DEF72" s="173"/>
      <c r="DEG72" s="173"/>
      <c r="DEH72" s="173"/>
      <c r="DEI72" s="173"/>
      <c r="DEJ72" s="173"/>
      <c r="DEK72" s="173"/>
      <c r="DEL72" s="173"/>
      <c r="DEM72" s="173"/>
      <c r="DEN72" s="173"/>
      <c r="DEO72" s="173"/>
      <c r="DEP72" s="173"/>
      <c r="DEQ72" s="173"/>
      <c r="DER72" s="173"/>
      <c r="DES72" s="173"/>
      <c r="DET72" s="173"/>
      <c r="DEU72" s="173"/>
      <c r="DEV72" s="173"/>
      <c r="DEW72" s="173"/>
      <c r="DEX72" s="173"/>
      <c r="DEY72" s="173"/>
      <c r="DEZ72" s="173"/>
      <c r="DFA72" s="173"/>
      <c r="DFB72" s="173"/>
      <c r="DFC72" s="173"/>
      <c r="DFD72" s="173"/>
      <c r="DFE72" s="173"/>
      <c r="DFF72" s="173"/>
      <c r="DFG72" s="173"/>
      <c r="DFH72" s="173"/>
      <c r="DFI72" s="173"/>
      <c r="DFJ72" s="173"/>
      <c r="DFK72" s="173"/>
      <c r="DFL72" s="173"/>
      <c r="DFM72" s="173"/>
      <c r="DFN72" s="173"/>
      <c r="DFO72" s="173"/>
      <c r="DFP72" s="173"/>
      <c r="DFQ72" s="173"/>
      <c r="DFR72" s="173"/>
      <c r="DFS72" s="173"/>
      <c r="DFT72" s="173"/>
      <c r="DFU72" s="173"/>
      <c r="DFV72" s="173"/>
      <c r="DFW72" s="173"/>
      <c r="DFX72" s="173"/>
      <c r="DFY72" s="173"/>
      <c r="DFZ72" s="173"/>
      <c r="DGA72" s="173"/>
      <c r="DGB72" s="173"/>
      <c r="DGC72" s="173"/>
      <c r="DGD72" s="173"/>
      <c r="DGE72" s="173"/>
      <c r="DGF72" s="173"/>
      <c r="DGG72" s="173"/>
      <c r="DGH72" s="173"/>
      <c r="DGI72" s="173"/>
      <c r="DGJ72" s="173"/>
      <c r="DGK72" s="173"/>
      <c r="DGL72" s="173"/>
      <c r="DGM72" s="173"/>
      <c r="DGN72" s="173"/>
      <c r="DGO72" s="173"/>
      <c r="DGP72" s="173"/>
      <c r="DGQ72" s="173"/>
      <c r="DGR72" s="173"/>
      <c r="DGS72" s="173"/>
      <c r="DGT72" s="173"/>
      <c r="DGU72" s="173"/>
      <c r="DGV72" s="173"/>
      <c r="DGW72" s="173"/>
      <c r="DGX72" s="173"/>
      <c r="DGY72" s="173"/>
      <c r="DGZ72" s="173"/>
      <c r="DHA72" s="173"/>
      <c r="DHB72" s="173"/>
      <c r="DHC72" s="173"/>
      <c r="DHD72" s="173"/>
      <c r="DHE72" s="173"/>
      <c r="DHF72" s="173"/>
      <c r="DHG72" s="173"/>
      <c r="DHH72" s="173"/>
      <c r="DHI72" s="173"/>
      <c r="DHJ72" s="173"/>
      <c r="DHK72" s="173"/>
      <c r="DHL72" s="173"/>
      <c r="DHM72" s="173"/>
      <c r="DHN72" s="173"/>
      <c r="DHO72" s="173"/>
      <c r="DHP72" s="173"/>
      <c r="DHQ72" s="173"/>
      <c r="DHR72" s="173"/>
      <c r="DHS72" s="173"/>
      <c r="DHT72" s="173"/>
      <c r="DHU72" s="173"/>
      <c r="DHV72" s="173"/>
      <c r="DHW72" s="173"/>
      <c r="DHX72" s="173"/>
      <c r="DHY72" s="173"/>
      <c r="DHZ72" s="173"/>
      <c r="DIA72" s="173"/>
      <c r="DIB72" s="173"/>
      <c r="DIC72" s="173"/>
      <c r="DID72" s="173"/>
      <c r="DIE72" s="173"/>
      <c r="DIF72" s="173"/>
      <c r="DIG72" s="173"/>
      <c r="DIH72" s="173"/>
      <c r="DII72" s="173"/>
      <c r="DIJ72" s="173"/>
      <c r="DIK72" s="173"/>
      <c r="DIL72" s="173"/>
      <c r="DIM72" s="173"/>
      <c r="DIN72" s="173"/>
      <c r="DIO72" s="173"/>
      <c r="DIP72" s="173"/>
      <c r="DIQ72" s="173"/>
      <c r="DIR72" s="173"/>
      <c r="DIS72" s="173"/>
      <c r="DIT72" s="173"/>
      <c r="DIU72" s="173"/>
      <c r="DIV72" s="173"/>
      <c r="DIW72" s="173"/>
      <c r="DIX72" s="173"/>
      <c r="DIY72" s="173"/>
      <c r="DIZ72" s="173"/>
      <c r="DJA72" s="173"/>
      <c r="DJB72" s="173"/>
      <c r="DJC72" s="173"/>
      <c r="DJD72" s="173"/>
      <c r="DJE72" s="173"/>
      <c r="DJF72" s="173"/>
      <c r="DJG72" s="173"/>
      <c r="DJH72" s="173"/>
      <c r="DJI72" s="173"/>
      <c r="DJJ72" s="173"/>
      <c r="DJK72" s="173"/>
      <c r="DJL72" s="173"/>
      <c r="DJM72" s="173"/>
      <c r="DJN72" s="173"/>
      <c r="DJO72" s="173"/>
      <c r="DJP72" s="173"/>
      <c r="DJQ72" s="173"/>
      <c r="DJR72" s="173"/>
      <c r="DJS72" s="173"/>
      <c r="DJT72" s="173"/>
      <c r="DJU72" s="173"/>
      <c r="DJV72" s="173"/>
      <c r="DJW72" s="173"/>
      <c r="DJX72" s="173"/>
      <c r="DJY72" s="173"/>
      <c r="DJZ72" s="173"/>
      <c r="DKA72" s="173"/>
      <c r="DKB72" s="173"/>
      <c r="DKC72" s="173"/>
      <c r="DKD72" s="173"/>
      <c r="DKE72" s="173"/>
      <c r="DKF72" s="173"/>
      <c r="DKG72" s="173"/>
      <c r="DKH72" s="173"/>
      <c r="DKI72" s="173"/>
      <c r="DKJ72" s="173"/>
      <c r="DKK72" s="173"/>
      <c r="DKL72" s="173"/>
      <c r="DKM72" s="173"/>
      <c r="DKN72" s="173"/>
      <c r="DKO72" s="173"/>
      <c r="DKP72" s="173"/>
      <c r="DKQ72" s="173"/>
      <c r="DKR72" s="173"/>
      <c r="DKS72" s="173"/>
      <c r="DKT72" s="173"/>
      <c r="DKU72" s="173"/>
      <c r="DKV72" s="173"/>
      <c r="DKW72" s="173"/>
      <c r="DKX72" s="173"/>
      <c r="DKY72" s="173"/>
      <c r="DKZ72" s="173"/>
      <c r="DLA72" s="173"/>
      <c r="DLB72" s="173"/>
      <c r="DLC72" s="173"/>
      <c r="DLD72" s="173"/>
      <c r="DLE72" s="173"/>
      <c r="DLF72" s="173"/>
      <c r="DLG72" s="173"/>
      <c r="DLH72" s="173"/>
      <c r="DLI72" s="173"/>
      <c r="DLJ72" s="173"/>
      <c r="DLK72" s="173"/>
      <c r="DLL72" s="173"/>
      <c r="DLM72" s="173"/>
      <c r="DLN72" s="173"/>
      <c r="DLO72" s="173"/>
      <c r="DLP72" s="173"/>
      <c r="DLQ72" s="173"/>
      <c r="DLR72" s="173"/>
      <c r="DLS72" s="173"/>
      <c r="DLT72" s="173"/>
      <c r="DLU72" s="173"/>
      <c r="DLV72" s="173"/>
      <c r="DLW72" s="173"/>
      <c r="DLX72" s="173"/>
      <c r="DLY72" s="173"/>
      <c r="DLZ72" s="173"/>
      <c r="DMA72" s="173"/>
      <c r="DMB72" s="173"/>
      <c r="DMC72" s="173"/>
      <c r="DMD72" s="173"/>
      <c r="DME72" s="173"/>
      <c r="DMF72" s="173"/>
      <c r="DMG72" s="173"/>
      <c r="DMH72" s="173"/>
      <c r="DMI72" s="173"/>
      <c r="DMJ72" s="173"/>
      <c r="DMK72" s="173"/>
      <c r="DML72" s="173"/>
      <c r="DMM72" s="173"/>
      <c r="DMN72" s="173"/>
      <c r="DMO72" s="173"/>
      <c r="DMP72" s="173"/>
      <c r="DMQ72" s="173"/>
      <c r="DMR72" s="173"/>
      <c r="DMS72" s="173"/>
      <c r="DMT72" s="173"/>
      <c r="DMU72" s="173"/>
      <c r="DMV72" s="173"/>
      <c r="DMW72" s="173"/>
      <c r="DMX72" s="173"/>
      <c r="DMY72" s="173"/>
      <c r="DMZ72" s="173"/>
      <c r="DNA72" s="173"/>
      <c r="DNB72" s="173"/>
      <c r="DNC72" s="173"/>
      <c r="DND72" s="173"/>
      <c r="DNE72" s="173"/>
      <c r="DNF72" s="173"/>
      <c r="DNG72" s="173"/>
      <c r="DNH72" s="173"/>
      <c r="DNI72" s="173"/>
      <c r="DNJ72" s="173"/>
      <c r="DNK72" s="173"/>
      <c r="DNL72" s="173"/>
      <c r="DNM72" s="173"/>
      <c r="DNN72" s="173"/>
      <c r="DNO72" s="173"/>
      <c r="DNP72" s="173"/>
      <c r="DNQ72" s="173"/>
      <c r="DNR72" s="173"/>
      <c r="DNS72" s="173"/>
      <c r="DNT72" s="173"/>
      <c r="DNU72" s="173"/>
      <c r="DNV72" s="173"/>
      <c r="DNW72" s="173"/>
      <c r="DNX72" s="173"/>
      <c r="DNY72" s="173"/>
      <c r="DNZ72" s="173"/>
      <c r="DOA72" s="173"/>
      <c r="DOB72" s="173"/>
      <c r="DOC72" s="173"/>
      <c r="DOD72" s="173"/>
      <c r="DOE72" s="173"/>
      <c r="DOF72" s="173"/>
      <c r="DOG72" s="173"/>
      <c r="DOH72" s="173"/>
      <c r="DOI72" s="173"/>
      <c r="DOJ72" s="173"/>
      <c r="DOK72" s="173"/>
      <c r="DOL72" s="173"/>
      <c r="DOM72" s="173"/>
      <c r="DON72" s="173"/>
      <c r="DOO72" s="173"/>
      <c r="DOP72" s="173"/>
      <c r="DOQ72" s="173"/>
      <c r="DOR72" s="173"/>
      <c r="DOS72" s="173"/>
      <c r="DOT72" s="173"/>
      <c r="DOU72" s="173"/>
      <c r="DOV72" s="173"/>
      <c r="DOW72" s="173"/>
      <c r="DOX72" s="173"/>
      <c r="DOY72" s="173"/>
      <c r="DOZ72" s="173"/>
      <c r="DPA72" s="173"/>
      <c r="DPB72" s="173"/>
      <c r="DPC72" s="173"/>
      <c r="DPD72" s="173"/>
      <c r="DPE72" s="173"/>
      <c r="DPF72" s="173"/>
      <c r="DPG72" s="173"/>
      <c r="DPH72" s="173"/>
      <c r="DPI72" s="173"/>
      <c r="DPJ72" s="173"/>
      <c r="DPK72" s="173"/>
      <c r="DPL72" s="173"/>
      <c r="DPM72" s="173"/>
      <c r="DPN72" s="173"/>
      <c r="DPO72" s="173"/>
      <c r="DPP72" s="173"/>
      <c r="DPQ72" s="173"/>
      <c r="DPR72" s="173"/>
      <c r="DPS72" s="173"/>
      <c r="DPT72" s="173"/>
      <c r="DPU72" s="173"/>
      <c r="DPV72" s="173"/>
      <c r="DPW72" s="173"/>
      <c r="DPX72" s="173"/>
      <c r="DPY72" s="173"/>
      <c r="DPZ72" s="173"/>
      <c r="DQA72" s="173"/>
      <c r="DQB72" s="173"/>
      <c r="DQC72" s="173"/>
      <c r="DQD72" s="173"/>
      <c r="DQE72" s="173"/>
      <c r="DQF72" s="173"/>
      <c r="DQG72" s="173"/>
      <c r="DQH72" s="173"/>
      <c r="DQI72" s="173"/>
      <c r="DQJ72" s="173"/>
      <c r="DQK72" s="173"/>
      <c r="DQL72" s="173"/>
      <c r="DQM72" s="173"/>
      <c r="DQN72" s="173"/>
      <c r="DQO72" s="173"/>
      <c r="DQP72" s="173"/>
      <c r="DQQ72" s="173"/>
      <c r="DQR72" s="173"/>
      <c r="DQS72" s="173"/>
      <c r="DQT72" s="173"/>
      <c r="DQU72" s="173"/>
      <c r="DQV72" s="173"/>
      <c r="DQW72" s="173"/>
      <c r="DQX72" s="173"/>
      <c r="DQY72" s="173"/>
      <c r="DQZ72" s="173"/>
      <c r="DRA72" s="173"/>
      <c r="DRB72" s="173"/>
      <c r="DRC72" s="173"/>
      <c r="DRD72" s="173"/>
      <c r="DRE72" s="173"/>
      <c r="DRF72" s="173"/>
      <c r="DRG72" s="173"/>
      <c r="DRH72" s="173"/>
      <c r="DRI72" s="173"/>
      <c r="DRJ72" s="173"/>
      <c r="DRK72" s="173"/>
      <c r="DRL72" s="173"/>
      <c r="DRM72" s="173"/>
      <c r="DRN72" s="173"/>
      <c r="DRO72" s="173"/>
      <c r="DRP72" s="173"/>
      <c r="DRQ72" s="173"/>
      <c r="DRR72" s="173"/>
      <c r="DRS72" s="173"/>
      <c r="DRT72" s="173"/>
      <c r="DRU72" s="173"/>
      <c r="DRV72" s="173"/>
      <c r="DRW72" s="173"/>
      <c r="DRX72" s="173"/>
      <c r="DRY72" s="173"/>
      <c r="DRZ72" s="173"/>
      <c r="DSA72" s="173"/>
      <c r="DSB72" s="173"/>
      <c r="DSC72" s="173"/>
      <c r="DSD72" s="173"/>
      <c r="DSE72" s="173"/>
      <c r="DSF72" s="173"/>
      <c r="DSG72" s="173"/>
      <c r="DSH72" s="173"/>
      <c r="DSI72" s="173"/>
      <c r="DSJ72" s="173"/>
      <c r="DSK72" s="173"/>
      <c r="DSL72" s="173"/>
      <c r="DSM72" s="173"/>
      <c r="DSN72" s="173"/>
      <c r="DSO72" s="173"/>
      <c r="DSP72" s="173"/>
      <c r="DSQ72" s="173"/>
      <c r="DSR72" s="173"/>
      <c r="DSS72" s="173"/>
      <c r="DST72" s="173"/>
      <c r="DSU72" s="173"/>
      <c r="DSV72" s="173"/>
      <c r="DSW72" s="173"/>
      <c r="DSX72" s="173"/>
      <c r="DSY72" s="173"/>
      <c r="DSZ72" s="173"/>
      <c r="DTA72" s="173"/>
      <c r="DTB72" s="173"/>
      <c r="DTC72" s="173"/>
      <c r="DTD72" s="173"/>
      <c r="DTE72" s="173"/>
      <c r="DTF72" s="173"/>
      <c r="DTG72" s="173"/>
      <c r="DTH72" s="173"/>
      <c r="DTI72" s="173"/>
      <c r="DTJ72" s="173"/>
      <c r="DTK72" s="173"/>
      <c r="DTL72" s="173"/>
      <c r="DTM72" s="173"/>
      <c r="DTN72" s="173"/>
      <c r="DTO72" s="173"/>
      <c r="DTP72" s="173"/>
      <c r="DTQ72" s="173"/>
      <c r="DTR72" s="173"/>
      <c r="DTS72" s="173"/>
      <c r="DTT72" s="173"/>
      <c r="DTU72" s="173"/>
      <c r="DTV72" s="173"/>
      <c r="DTW72" s="173"/>
      <c r="DTX72" s="173"/>
      <c r="DTY72" s="173"/>
      <c r="DTZ72" s="173"/>
      <c r="DUA72" s="173"/>
      <c r="DUB72" s="173"/>
      <c r="DUC72" s="173"/>
      <c r="DUD72" s="173"/>
      <c r="DUE72" s="173"/>
      <c r="DUF72" s="173"/>
      <c r="DUG72" s="173"/>
      <c r="DUH72" s="173"/>
      <c r="DUI72" s="173"/>
      <c r="DUJ72" s="173"/>
      <c r="DUK72" s="173"/>
      <c r="DUL72" s="173"/>
      <c r="DUM72" s="173"/>
      <c r="DUN72" s="173"/>
      <c r="DUO72" s="173"/>
      <c r="DUP72" s="173"/>
      <c r="DUQ72" s="173"/>
      <c r="DUR72" s="173"/>
      <c r="DUS72" s="173"/>
      <c r="DUT72" s="173"/>
      <c r="DUU72" s="173"/>
      <c r="DUV72" s="173"/>
      <c r="DUW72" s="173"/>
      <c r="DUX72" s="173"/>
      <c r="DUY72" s="173"/>
      <c r="DUZ72" s="173"/>
      <c r="DVA72" s="173"/>
      <c r="DVB72" s="173"/>
      <c r="DVC72" s="173"/>
      <c r="DVD72" s="173"/>
      <c r="DVE72" s="173"/>
      <c r="DVF72" s="173"/>
      <c r="DVG72" s="173"/>
      <c r="DVH72" s="173"/>
      <c r="DVI72" s="173"/>
      <c r="DVJ72" s="173"/>
      <c r="DVK72" s="173"/>
      <c r="DVL72" s="173"/>
      <c r="DVM72" s="173"/>
      <c r="DVN72" s="173"/>
      <c r="DVO72" s="173"/>
      <c r="DVP72" s="173"/>
      <c r="DVQ72" s="173"/>
      <c r="DVR72" s="173"/>
      <c r="DVS72" s="173"/>
      <c r="DVT72" s="173"/>
      <c r="DVU72" s="173"/>
      <c r="DVV72" s="173"/>
      <c r="DVW72" s="173"/>
      <c r="DVX72" s="173"/>
      <c r="DVY72" s="173"/>
      <c r="DVZ72" s="173"/>
      <c r="DWA72" s="173"/>
      <c r="DWB72" s="173"/>
      <c r="DWC72" s="173"/>
      <c r="DWD72" s="173"/>
      <c r="DWE72" s="173"/>
      <c r="DWF72" s="173"/>
      <c r="DWG72" s="173"/>
      <c r="DWH72" s="173"/>
      <c r="DWI72" s="173"/>
      <c r="DWJ72" s="173"/>
      <c r="DWK72" s="173"/>
      <c r="DWL72" s="173"/>
      <c r="DWM72" s="173"/>
      <c r="DWN72" s="173"/>
      <c r="DWO72" s="173"/>
      <c r="DWP72" s="173"/>
      <c r="DWQ72" s="173"/>
      <c r="DWR72" s="173"/>
      <c r="DWS72" s="173"/>
      <c r="DWT72" s="173"/>
      <c r="DWU72" s="173"/>
      <c r="DWV72" s="173"/>
      <c r="DWW72" s="173"/>
      <c r="DWX72" s="173"/>
      <c r="DWY72" s="173"/>
      <c r="DWZ72" s="173"/>
      <c r="DXA72" s="173"/>
      <c r="DXB72" s="173"/>
      <c r="DXC72" s="173"/>
      <c r="DXD72" s="173"/>
      <c r="DXE72" s="173"/>
      <c r="DXF72" s="173"/>
      <c r="DXG72" s="173"/>
      <c r="DXH72" s="173"/>
      <c r="DXI72" s="173"/>
      <c r="DXJ72" s="173"/>
      <c r="DXK72" s="173"/>
      <c r="DXL72" s="173"/>
      <c r="DXM72" s="173"/>
      <c r="DXN72" s="173"/>
      <c r="DXO72" s="173"/>
      <c r="DXP72" s="173"/>
      <c r="DXQ72" s="173"/>
      <c r="DXR72" s="173"/>
      <c r="DXS72" s="173"/>
      <c r="DXT72" s="173"/>
      <c r="DXU72" s="173"/>
      <c r="DXV72" s="173"/>
      <c r="DXW72" s="173"/>
      <c r="DXX72" s="173"/>
      <c r="DXY72" s="173"/>
      <c r="DXZ72" s="173"/>
      <c r="DYA72" s="173"/>
      <c r="DYB72" s="173"/>
      <c r="DYC72" s="173"/>
      <c r="DYD72" s="173"/>
      <c r="DYE72" s="173"/>
      <c r="DYF72" s="173"/>
      <c r="DYG72" s="173"/>
      <c r="DYH72" s="173"/>
      <c r="DYI72" s="173"/>
      <c r="DYJ72" s="173"/>
      <c r="DYK72" s="173"/>
      <c r="DYL72" s="173"/>
      <c r="DYM72" s="173"/>
      <c r="DYN72" s="173"/>
      <c r="DYO72" s="173"/>
      <c r="DYP72" s="173"/>
      <c r="DYQ72" s="173"/>
      <c r="DYR72" s="173"/>
      <c r="DYS72" s="173"/>
      <c r="DYT72" s="173"/>
      <c r="DYU72" s="173"/>
      <c r="DYV72" s="173"/>
      <c r="DYW72" s="173"/>
      <c r="DYX72" s="173"/>
      <c r="DYY72" s="173"/>
      <c r="DYZ72" s="173"/>
      <c r="DZA72" s="173"/>
      <c r="DZB72" s="173"/>
      <c r="DZC72" s="173"/>
      <c r="DZD72" s="173"/>
      <c r="DZE72" s="173"/>
      <c r="DZF72" s="173"/>
      <c r="DZG72" s="173"/>
      <c r="DZH72" s="173"/>
      <c r="DZI72" s="173"/>
      <c r="DZJ72" s="173"/>
      <c r="DZK72" s="173"/>
      <c r="DZL72" s="173"/>
      <c r="DZM72" s="173"/>
      <c r="DZN72" s="173"/>
      <c r="DZO72" s="173"/>
      <c r="DZP72" s="173"/>
      <c r="DZQ72" s="173"/>
      <c r="DZR72" s="173"/>
      <c r="DZS72" s="173"/>
      <c r="DZT72" s="173"/>
      <c r="DZU72" s="173"/>
      <c r="DZV72" s="173"/>
      <c r="DZW72" s="173"/>
      <c r="DZX72" s="173"/>
      <c r="DZY72" s="173"/>
      <c r="DZZ72" s="173"/>
      <c r="EAA72" s="173"/>
      <c r="EAB72" s="173"/>
      <c r="EAC72" s="173"/>
      <c r="EAD72" s="173"/>
      <c r="EAE72" s="173"/>
      <c r="EAF72" s="173"/>
      <c r="EAG72" s="173"/>
      <c r="EAH72" s="173"/>
      <c r="EAI72" s="173"/>
      <c r="EAJ72" s="173"/>
      <c r="EAK72" s="173"/>
      <c r="EAL72" s="173"/>
      <c r="EAM72" s="173"/>
      <c r="EAN72" s="173"/>
      <c r="EAO72" s="173"/>
      <c r="EAP72" s="173"/>
      <c r="EAQ72" s="173"/>
      <c r="EAR72" s="173"/>
      <c r="EAS72" s="173"/>
      <c r="EAT72" s="173"/>
      <c r="EAU72" s="173"/>
      <c r="EAV72" s="173"/>
      <c r="EAW72" s="173"/>
      <c r="EAX72" s="173"/>
      <c r="EAY72" s="173"/>
      <c r="EAZ72" s="173"/>
      <c r="EBA72" s="173"/>
      <c r="EBB72" s="173"/>
      <c r="EBC72" s="173"/>
      <c r="EBD72" s="173"/>
      <c r="EBE72" s="173"/>
      <c r="EBF72" s="173"/>
      <c r="EBG72" s="173"/>
      <c r="EBH72" s="173"/>
      <c r="EBI72" s="173"/>
      <c r="EBJ72" s="173"/>
      <c r="EBK72" s="173"/>
      <c r="EBL72" s="173"/>
      <c r="EBM72" s="173"/>
      <c r="EBN72" s="173"/>
      <c r="EBO72" s="173"/>
      <c r="EBP72" s="173"/>
      <c r="EBQ72" s="173"/>
      <c r="EBR72" s="173"/>
      <c r="EBS72" s="173"/>
      <c r="EBT72" s="173"/>
      <c r="EBU72" s="173"/>
      <c r="EBV72" s="173"/>
      <c r="EBW72" s="173"/>
      <c r="EBX72" s="173"/>
      <c r="EBY72" s="173"/>
      <c r="EBZ72" s="173"/>
      <c r="ECA72" s="173"/>
      <c r="ECB72" s="173"/>
      <c r="ECC72" s="173"/>
      <c r="ECD72" s="173"/>
      <c r="ECE72" s="173"/>
      <c r="ECF72" s="173"/>
      <c r="ECG72" s="173"/>
      <c r="ECH72" s="173"/>
      <c r="ECI72" s="173"/>
      <c r="ECJ72" s="173"/>
      <c r="ECK72" s="173"/>
      <c r="ECL72" s="173"/>
      <c r="ECM72" s="173"/>
      <c r="ECN72" s="173"/>
      <c r="ECO72" s="173"/>
      <c r="ECP72" s="173"/>
      <c r="ECQ72" s="173"/>
      <c r="ECR72" s="173"/>
      <c r="ECS72" s="173"/>
      <c r="ECT72" s="173"/>
      <c r="ECU72" s="173"/>
      <c r="ECV72" s="173"/>
      <c r="ECW72" s="173"/>
      <c r="ECX72" s="173"/>
      <c r="ECY72" s="173"/>
      <c r="ECZ72" s="173"/>
      <c r="EDA72" s="173"/>
      <c r="EDB72" s="173"/>
      <c r="EDC72" s="173"/>
      <c r="EDD72" s="173"/>
      <c r="EDE72" s="173"/>
      <c r="EDF72" s="173"/>
      <c r="EDG72" s="173"/>
      <c r="EDH72" s="173"/>
      <c r="EDI72" s="173"/>
      <c r="EDJ72" s="173"/>
      <c r="EDK72" s="173"/>
      <c r="EDL72" s="173"/>
      <c r="EDM72" s="173"/>
      <c r="EDN72" s="173"/>
      <c r="EDO72" s="173"/>
      <c r="EDP72" s="173"/>
      <c r="EDQ72" s="173"/>
      <c r="EDR72" s="173"/>
      <c r="EDS72" s="173"/>
      <c r="EDT72" s="173"/>
      <c r="EDU72" s="173"/>
      <c r="EDV72" s="173"/>
      <c r="EDW72" s="173"/>
      <c r="EDX72" s="173"/>
      <c r="EDY72" s="173"/>
      <c r="EDZ72" s="173"/>
      <c r="EEA72" s="173"/>
      <c r="EEB72" s="173"/>
      <c r="EEC72" s="173"/>
      <c r="EED72" s="173"/>
      <c r="EEE72" s="173"/>
      <c r="EEF72" s="173"/>
      <c r="EEG72" s="173"/>
      <c r="EEH72" s="173"/>
      <c r="EEI72" s="173"/>
      <c r="EEJ72" s="173"/>
      <c r="EEK72" s="173"/>
      <c r="EEL72" s="173"/>
      <c r="EEM72" s="173"/>
      <c r="EEN72" s="173"/>
      <c r="EEO72" s="173"/>
      <c r="EEP72" s="173"/>
      <c r="EEQ72" s="173"/>
      <c r="EER72" s="173"/>
      <c r="EES72" s="173"/>
      <c r="EET72" s="173"/>
      <c r="EEU72" s="173"/>
      <c r="EEV72" s="173"/>
      <c r="EEW72" s="173"/>
      <c r="EEX72" s="173"/>
      <c r="EEY72" s="173"/>
      <c r="EEZ72" s="173"/>
      <c r="EFA72" s="173"/>
      <c r="EFB72" s="173"/>
      <c r="EFC72" s="173"/>
      <c r="EFD72" s="173"/>
      <c r="EFE72" s="173"/>
      <c r="EFF72" s="173"/>
      <c r="EFG72" s="173"/>
      <c r="EFH72" s="173"/>
      <c r="EFI72" s="173"/>
      <c r="EFJ72" s="173"/>
      <c r="EFK72" s="173"/>
      <c r="EFL72" s="173"/>
      <c r="EFM72" s="173"/>
      <c r="EFN72" s="173"/>
      <c r="EFO72" s="173"/>
      <c r="EFP72" s="173"/>
      <c r="EFQ72" s="173"/>
      <c r="EFR72" s="173"/>
      <c r="EFS72" s="173"/>
      <c r="EFT72" s="173"/>
      <c r="EFU72" s="173"/>
      <c r="EFV72" s="173"/>
      <c r="EFW72" s="173"/>
      <c r="EFX72" s="173"/>
      <c r="EFY72" s="173"/>
      <c r="EFZ72" s="173"/>
      <c r="EGA72" s="173"/>
      <c r="EGB72" s="173"/>
      <c r="EGC72" s="173"/>
      <c r="EGD72" s="173"/>
      <c r="EGE72" s="173"/>
      <c r="EGF72" s="173"/>
      <c r="EGG72" s="173"/>
      <c r="EGH72" s="173"/>
      <c r="EGI72" s="173"/>
      <c r="EGJ72" s="173"/>
      <c r="EGK72" s="173"/>
      <c r="EGL72" s="173"/>
      <c r="EGM72" s="173"/>
      <c r="EGN72" s="173"/>
      <c r="EGO72" s="173"/>
      <c r="EGP72" s="173"/>
      <c r="EGQ72" s="173"/>
      <c r="EGR72" s="173"/>
      <c r="EGS72" s="173"/>
      <c r="EGT72" s="173"/>
      <c r="EGU72" s="173"/>
      <c r="EGV72" s="173"/>
      <c r="EGW72" s="173"/>
      <c r="EGX72" s="173"/>
      <c r="EGY72" s="173"/>
      <c r="EGZ72" s="173"/>
      <c r="EHA72" s="173"/>
      <c r="EHB72" s="173"/>
      <c r="EHC72" s="173"/>
      <c r="EHD72" s="173"/>
      <c r="EHE72" s="173"/>
      <c r="EHF72" s="173"/>
      <c r="EHG72" s="173"/>
      <c r="EHH72" s="173"/>
      <c r="EHI72" s="173"/>
      <c r="EHJ72" s="173"/>
      <c r="EHK72" s="173"/>
      <c r="EHL72" s="173"/>
      <c r="EHM72" s="173"/>
      <c r="EHN72" s="173"/>
      <c r="EHO72" s="173"/>
      <c r="EHP72" s="173"/>
      <c r="EHQ72" s="173"/>
      <c r="EHR72" s="173"/>
      <c r="EHS72" s="173"/>
      <c r="EHT72" s="173"/>
      <c r="EHU72" s="173"/>
      <c r="EHV72" s="173"/>
      <c r="EHW72" s="173"/>
      <c r="EHX72" s="173"/>
      <c r="EHY72" s="173"/>
      <c r="EHZ72" s="173"/>
      <c r="EIA72" s="173"/>
      <c r="EIB72" s="173"/>
      <c r="EIC72" s="173"/>
      <c r="EID72" s="173"/>
      <c r="EIE72" s="173"/>
      <c r="EIF72" s="173"/>
      <c r="EIG72" s="173"/>
      <c r="EIH72" s="173"/>
      <c r="EII72" s="173"/>
      <c r="EIJ72" s="173"/>
      <c r="EIK72" s="173"/>
      <c r="EIL72" s="173"/>
      <c r="EIM72" s="173"/>
      <c r="EIN72" s="173"/>
      <c r="EIO72" s="173"/>
      <c r="EIP72" s="173"/>
      <c r="EIQ72" s="173"/>
      <c r="EIR72" s="173"/>
      <c r="EIS72" s="173"/>
      <c r="EIT72" s="173"/>
      <c r="EIU72" s="173"/>
      <c r="EIV72" s="173"/>
      <c r="EIW72" s="173"/>
      <c r="EIX72" s="173"/>
      <c r="EIY72" s="173"/>
      <c r="EIZ72" s="173"/>
      <c r="EJA72" s="173"/>
      <c r="EJB72" s="173"/>
      <c r="EJC72" s="173"/>
      <c r="EJD72" s="173"/>
      <c r="EJE72" s="173"/>
      <c r="EJF72" s="173"/>
      <c r="EJG72" s="173"/>
      <c r="EJH72" s="173"/>
      <c r="EJI72" s="173"/>
      <c r="EJJ72" s="173"/>
      <c r="EJK72" s="173"/>
      <c r="EJL72" s="173"/>
      <c r="EJM72" s="173"/>
      <c r="EJN72" s="173"/>
      <c r="EJO72" s="173"/>
      <c r="EJP72" s="173"/>
      <c r="EJQ72" s="173"/>
      <c r="EJR72" s="173"/>
      <c r="EJS72" s="173"/>
      <c r="EJT72" s="173"/>
      <c r="EJU72" s="173"/>
      <c r="EJV72" s="173"/>
      <c r="EJW72" s="173"/>
      <c r="EJX72" s="173"/>
      <c r="EJY72" s="173"/>
      <c r="EJZ72" s="173"/>
      <c r="EKA72" s="173"/>
      <c r="EKB72" s="173"/>
      <c r="EKC72" s="173"/>
      <c r="EKD72" s="173"/>
      <c r="EKE72" s="173"/>
      <c r="EKF72" s="173"/>
      <c r="EKG72" s="173"/>
      <c r="EKH72" s="173"/>
      <c r="EKI72" s="173"/>
      <c r="EKJ72" s="173"/>
      <c r="EKK72" s="173"/>
      <c r="EKL72" s="173"/>
      <c r="EKM72" s="173"/>
      <c r="EKN72" s="173"/>
      <c r="EKO72" s="173"/>
      <c r="EKP72" s="173"/>
      <c r="EKQ72" s="173"/>
      <c r="EKR72" s="173"/>
      <c r="EKS72" s="173"/>
      <c r="EKT72" s="173"/>
      <c r="EKU72" s="173"/>
      <c r="EKV72" s="173"/>
      <c r="EKW72" s="173"/>
      <c r="EKX72" s="173"/>
      <c r="EKY72" s="173"/>
      <c r="EKZ72" s="173"/>
      <c r="ELA72" s="173"/>
      <c r="ELB72" s="173"/>
      <c r="ELC72" s="173"/>
      <c r="ELD72" s="173"/>
      <c r="ELE72" s="173"/>
      <c r="ELF72" s="173"/>
      <c r="ELG72" s="173"/>
      <c r="ELH72" s="173"/>
      <c r="ELI72" s="173"/>
      <c r="ELJ72" s="173"/>
      <c r="ELK72" s="173"/>
      <c r="ELL72" s="173"/>
      <c r="ELM72" s="173"/>
      <c r="ELN72" s="173"/>
      <c r="ELO72" s="173"/>
      <c r="ELP72" s="173"/>
      <c r="ELQ72" s="173"/>
      <c r="ELR72" s="173"/>
      <c r="ELS72" s="173"/>
      <c r="ELT72" s="173"/>
      <c r="ELU72" s="173"/>
      <c r="ELV72" s="173"/>
      <c r="ELW72" s="173"/>
      <c r="ELX72" s="173"/>
      <c r="ELY72" s="173"/>
      <c r="ELZ72" s="173"/>
      <c r="EMA72" s="173"/>
      <c r="EMB72" s="173"/>
      <c r="EMC72" s="173"/>
      <c r="EMD72" s="173"/>
      <c r="EME72" s="173"/>
      <c r="EMF72" s="173"/>
      <c r="EMG72" s="173"/>
      <c r="EMH72" s="173"/>
      <c r="EMI72" s="173"/>
      <c r="EMJ72" s="173"/>
      <c r="EMK72" s="173"/>
      <c r="EML72" s="173"/>
      <c r="EMM72" s="173"/>
      <c r="EMN72" s="173"/>
      <c r="EMO72" s="173"/>
      <c r="EMP72" s="173"/>
      <c r="EMQ72" s="173"/>
      <c r="EMR72" s="173"/>
      <c r="EMS72" s="173"/>
      <c r="EMT72" s="173"/>
      <c r="EMU72" s="173"/>
      <c r="EMV72" s="173"/>
      <c r="EMW72" s="173"/>
      <c r="EMX72" s="173"/>
      <c r="EMY72" s="173"/>
      <c r="EMZ72" s="173"/>
      <c r="ENA72" s="173"/>
      <c r="ENB72" s="173"/>
      <c r="ENC72" s="173"/>
      <c r="END72" s="173"/>
      <c r="ENE72" s="173"/>
      <c r="ENF72" s="173"/>
      <c r="ENG72" s="173"/>
      <c r="ENH72" s="173"/>
      <c r="ENI72" s="173"/>
      <c r="ENJ72" s="173"/>
      <c r="ENK72" s="173"/>
      <c r="ENL72" s="173"/>
      <c r="ENM72" s="173"/>
      <c r="ENN72" s="173"/>
      <c r="ENO72" s="173"/>
      <c r="ENP72" s="173"/>
      <c r="ENQ72" s="173"/>
      <c r="ENR72" s="173"/>
      <c r="ENS72" s="173"/>
      <c r="ENT72" s="173"/>
      <c r="ENU72" s="173"/>
      <c r="ENV72" s="173"/>
      <c r="ENW72" s="173"/>
      <c r="ENX72" s="173"/>
      <c r="ENY72" s="173"/>
      <c r="ENZ72" s="173"/>
      <c r="EOA72" s="173"/>
      <c r="EOB72" s="173"/>
      <c r="EOC72" s="173"/>
      <c r="EOD72" s="173"/>
      <c r="EOE72" s="173"/>
      <c r="EOF72" s="173"/>
      <c r="EOG72" s="173"/>
      <c r="EOH72" s="173"/>
      <c r="EOI72" s="173"/>
      <c r="EOJ72" s="173"/>
      <c r="EOK72" s="173"/>
      <c r="EOL72" s="173"/>
      <c r="EOM72" s="173"/>
      <c r="EON72" s="173"/>
      <c r="EOO72" s="173"/>
      <c r="EOP72" s="173"/>
      <c r="EOQ72" s="173"/>
      <c r="EOR72" s="173"/>
      <c r="EOS72" s="173"/>
      <c r="EOT72" s="173"/>
      <c r="EOU72" s="173"/>
      <c r="EOV72" s="173"/>
      <c r="EOW72" s="173"/>
      <c r="EOX72" s="173"/>
      <c r="EOY72" s="173"/>
      <c r="EOZ72" s="173"/>
      <c r="EPA72" s="173"/>
      <c r="EPB72" s="173"/>
      <c r="EPC72" s="173"/>
      <c r="EPD72" s="173"/>
      <c r="EPE72" s="173"/>
      <c r="EPF72" s="173"/>
      <c r="EPG72" s="173"/>
      <c r="EPH72" s="173"/>
      <c r="EPI72" s="173"/>
      <c r="EPJ72" s="173"/>
      <c r="EPK72" s="173"/>
      <c r="EPL72" s="173"/>
      <c r="EPM72" s="173"/>
      <c r="EPN72" s="173"/>
      <c r="EPO72" s="173"/>
      <c r="EPP72" s="173"/>
      <c r="EPQ72" s="173"/>
      <c r="EPR72" s="173"/>
      <c r="EPS72" s="173"/>
      <c r="EPT72" s="173"/>
      <c r="EPU72" s="173"/>
      <c r="EPV72" s="173"/>
      <c r="EPW72" s="173"/>
      <c r="EPX72" s="173"/>
      <c r="EPY72" s="173"/>
      <c r="EPZ72" s="173"/>
      <c r="EQA72" s="173"/>
      <c r="EQB72" s="173"/>
      <c r="EQC72" s="173"/>
      <c r="EQD72" s="173"/>
      <c r="EQE72" s="173"/>
      <c r="EQF72" s="173"/>
      <c r="EQG72" s="173"/>
      <c r="EQH72" s="173"/>
      <c r="EQI72" s="173"/>
      <c r="EQJ72" s="173"/>
      <c r="EQK72" s="173"/>
      <c r="EQL72" s="173"/>
      <c r="EQM72" s="173"/>
      <c r="EQN72" s="173"/>
      <c r="EQO72" s="173"/>
      <c r="EQP72" s="173"/>
      <c r="EQQ72" s="173"/>
      <c r="EQR72" s="173"/>
      <c r="EQS72" s="173"/>
      <c r="EQT72" s="173"/>
      <c r="EQU72" s="173"/>
      <c r="EQV72" s="173"/>
      <c r="EQW72" s="173"/>
      <c r="EQX72" s="173"/>
      <c r="EQY72" s="173"/>
      <c r="EQZ72" s="173"/>
      <c r="ERA72" s="173"/>
      <c r="ERB72" s="173"/>
      <c r="ERC72" s="173"/>
      <c r="ERD72" s="173"/>
      <c r="ERE72" s="173"/>
      <c r="ERF72" s="173"/>
      <c r="ERG72" s="173"/>
      <c r="ERH72" s="173"/>
      <c r="ERI72" s="173"/>
      <c r="ERJ72" s="173"/>
      <c r="ERK72" s="173"/>
      <c r="ERL72" s="173"/>
      <c r="ERM72" s="173"/>
      <c r="ERN72" s="173"/>
      <c r="ERO72" s="173"/>
      <c r="ERP72" s="173"/>
      <c r="ERQ72" s="173"/>
      <c r="ERR72" s="173"/>
      <c r="ERS72" s="173"/>
      <c r="ERT72" s="173"/>
      <c r="ERU72" s="173"/>
      <c r="ERV72" s="173"/>
      <c r="ERW72" s="173"/>
      <c r="ERX72" s="173"/>
      <c r="ERY72" s="173"/>
      <c r="ERZ72" s="173"/>
      <c r="ESA72" s="173"/>
      <c r="ESB72" s="173"/>
      <c r="ESC72" s="173"/>
      <c r="ESD72" s="173"/>
      <c r="ESE72" s="173"/>
      <c r="ESF72" s="173"/>
      <c r="ESG72" s="173"/>
      <c r="ESH72" s="173"/>
      <c r="ESI72" s="173"/>
      <c r="ESJ72" s="173"/>
      <c r="ESK72" s="173"/>
      <c r="ESL72" s="173"/>
      <c r="ESM72" s="173"/>
      <c r="ESN72" s="173"/>
      <c r="ESO72" s="173"/>
      <c r="ESP72" s="173"/>
      <c r="ESQ72" s="173"/>
      <c r="ESR72" s="173"/>
      <c r="ESS72" s="173"/>
      <c r="EST72" s="173"/>
      <c r="ESU72" s="173"/>
      <c r="ESV72" s="173"/>
      <c r="ESW72" s="173"/>
      <c r="ESX72" s="173"/>
      <c r="ESY72" s="173"/>
      <c r="ESZ72" s="173"/>
      <c r="ETA72" s="173"/>
      <c r="ETB72" s="173"/>
      <c r="ETC72" s="173"/>
      <c r="ETD72" s="173"/>
      <c r="ETE72" s="173"/>
      <c r="ETF72" s="173"/>
      <c r="ETG72" s="173"/>
      <c r="ETH72" s="173"/>
      <c r="ETI72" s="173"/>
      <c r="ETJ72" s="173"/>
      <c r="ETK72" s="173"/>
      <c r="ETL72" s="173"/>
      <c r="ETM72" s="173"/>
      <c r="ETN72" s="173"/>
      <c r="ETO72" s="173"/>
      <c r="ETP72" s="173"/>
      <c r="ETQ72" s="173"/>
      <c r="ETR72" s="173"/>
      <c r="ETS72" s="173"/>
      <c r="ETT72" s="173"/>
      <c r="ETU72" s="173"/>
      <c r="ETV72" s="173"/>
      <c r="ETW72" s="173"/>
      <c r="ETX72" s="173"/>
      <c r="ETY72" s="173"/>
      <c r="ETZ72" s="173"/>
      <c r="EUA72" s="173"/>
      <c r="EUB72" s="173"/>
      <c r="EUC72" s="173"/>
      <c r="EUD72" s="173"/>
      <c r="EUE72" s="173"/>
      <c r="EUF72" s="173"/>
      <c r="EUG72" s="173"/>
      <c r="EUH72" s="173"/>
      <c r="EUI72" s="173"/>
      <c r="EUJ72" s="173"/>
      <c r="EUK72" s="173"/>
      <c r="EUL72" s="173"/>
      <c r="EUM72" s="173"/>
      <c r="EUN72" s="173"/>
      <c r="EUO72" s="173"/>
      <c r="EUP72" s="173"/>
      <c r="EUQ72" s="173"/>
      <c r="EUR72" s="173"/>
      <c r="EUS72" s="173"/>
      <c r="EUT72" s="173"/>
      <c r="EUU72" s="173"/>
      <c r="EUV72" s="173"/>
      <c r="EUW72" s="173"/>
      <c r="EUX72" s="173"/>
      <c r="EUY72" s="173"/>
      <c r="EUZ72" s="173"/>
      <c r="EVA72" s="173"/>
      <c r="EVB72" s="173"/>
      <c r="EVC72" s="173"/>
      <c r="EVD72" s="173"/>
      <c r="EVE72" s="173"/>
      <c r="EVF72" s="173"/>
      <c r="EVG72" s="173"/>
      <c r="EVH72" s="173"/>
      <c r="EVI72" s="173"/>
      <c r="EVJ72" s="173"/>
      <c r="EVK72" s="173"/>
      <c r="EVL72" s="173"/>
      <c r="EVM72" s="173"/>
      <c r="EVN72" s="173"/>
      <c r="EVO72" s="173"/>
      <c r="EVP72" s="173"/>
      <c r="EVQ72" s="173"/>
      <c r="EVR72" s="173"/>
      <c r="EVS72" s="173"/>
      <c r="EVT72" s="173"/>
      <c r="EVU72" s="173"/>
      <c r="EVV72" s="173"/>
      <c r="EVW72" s="173"/>
      <c r="EVX72" s="173"/>
      <c r="EVY72" s="173"/>
      <c r="EVZ72" s="173"/>
      <c r="EWA72" s="173"/>
      <c r="EWB72" s="173"/>
      <c r="EWC72" s="173"/>
      <c r="EWD72" s="173"/>
      <c r="EWE72" s="173"/>
      <c r="EWF72" s="173"/>
      <c r="EWG72" s="173"/>
      <c r="EWH72" s="173"/>
      <c r="EWI72" s="173"/>
      <c r="EWJ72" s="173"/>
      <c r="EWK72" s="173"/>
      <c r="EWL72" s="173"/>
      <c r="EWM72" s="173"/>
      <c r="EWN72" s="173"/>
      <c r="EWO72" s="173"/>
      <c r="EWP72" s="173"/>
      <c r="EWQ72" s="173"/>
      <c r="EWR72" s="173"/>
      <c r="EWS72" s="173"/>
      <c r="EWT72" s="173"/>
      <c r="EWU72" s="173"/>
      <c r="EWV72" s="173"/>
      <c r="EWW72" s="173"/>
      <c r="EWX72" s="173"/>
      <c r="EWY72" s="173"/>
      <c r="EWZ72" s="173"/>
      <c r="EXA72" s="173"/>
      <c r="EXB72" s="173"/>
      <c r="EXC72" s="173"/>
      <c r="EXD72" s="173"/>
      <c r="EXE72" s="173"/>
      <c r="EXF72" s="173"/>
      <c r="EXG72" s="173"/>
      <c r="EXH72" s="173"/>
      <c r="EXI72" s="173"/>
      <c r="EXJ72" s="173"/>
      <c r="EXK72" s="173"/>
      <c r="EXL72" s="173"/>
      <c r="EXM72" s="173"/>
      <c r="EXN72" s="173"/>
      <c r="EXO72" s="173"/>
      <c r="EXP72" s="173"/>
      <c r="EXQ72" s="173"/>
      <c r="EXR72" s="173"/>
      <c r="EXS72" s="173"/>
      <c r="EXT72" s="173"/>
      <c r="EXU72" s="173"/>
      <c r="EXV72" s="173"/>
      <c r="EXW72" s="173"/>
      <c r="EXX72" s="173"/>
      <c r="EXY72" s="173"/>
      <c r="EXZ72" s="173"/>
      <c r="EYA72" s="173"/>
      <c r="EYB72" s="173"/>
      <c r="EYC72" s="173"/>
      <c r="EYD72" s="173"/>
      <c r="EYE72" s="173"/>
      <c r="EYF72" s="173"/>
      <c r="EYG72" s="173"/>
      <c r="EYH72" s="173"/>
      <c r="EYI72" s="173"/>
      <c r="EYJ72" s="173"/>
      <c r="EYK72" s="173"/>
      <c r="EYL72" s="173"/>
      <c r="EYM72" s="173"/>
      <c r="EYN72" s="173"/>
      <c r="EYO72" s="173"/>
      <c r="EYP72" s="173"/>
      <c r="EYQ72" s="173"/>
      <c r="EYR72" s="173"/>
      <c r="EYS72" s="173"/>
      <c r="EYT72" s="173"/>
      <c r="EYU72" s="173"/>
      <c r="EYV72" s="173"/>
      <c r="EYW72" s="173"/>
      <c r="EYX72" s="173"/>
      <c r="EYY72" s="173"/>
      <c r="EYZ72" s="173"/>
      <c r="EZA72" s="173"/>
      <c r="EZB72" s="173"/>
      <c r="EZC72" s="173"/>
      <c r="EZD72" s="173"/>
      <c r="EZE72" s="173"/>
      <c r="EZF72" s="173"/>
      <c r="EZG72" s="173"/>
      <c r="EZH72" s="173"/>
      <c r="EZI72" s="173"/>
      <c r="EZJ72" s="173"/>
      <c r="EZK72" s="173"/>
      <c r="EZL72" s="173"/>
      <c r="EZM72" s="173"/>
      <c r="EZN72" s="173"/>
      <c r="EZO72" s="173"/>
      <c r="EZP72" s="173"/>
      <c r="EZQ72" s="173"/>
      <c r="EZR72" s="173"/>
      <c r="EZS72" s="173"/>
      <c r="EZT72" s="173"/>
      <c r="EZU72" s="173"/>
      <c r="EZV72" s="173"/>
      <c r="EZW72" s="173"/>
      <c r="EZX72" s="173"/>
      <c r="EZY72" s="173"/>
      <c r="EZZ72" s="173"/>
      <c r="FAA72" s="173"/>
      <c r="FAB72" s="173"/>
      <c r="FAC72" s="173"/>
      <c r="FAD72" s="173"/>
      <c r="FAE72" s="173"/>
      <c r="FAF72" s="173"/>
      <c r="FAG72" s="173"/>
      <c r="FAH72" s="173"/>
      <c r="FAI72" s="173"/>
      <c r="FAJ72" s="173"/>
      <c r="FAK72" s="173"/>
      <c r="FAL72" s="173"/>
      <c r="FAM72" s="173"/>
      <c r="FAN72" s="173"/>
      <c r="FAO72" s="173"/>
      <c r="FAP72" s="173"/>
      <c r="FAQ72" s="173"/>
      <c r="FAR72" s="173"/>
      <c r="FAS72" s="173"/>
      <c r="FAT72" s="173"/>
      <c r="FAU72" s="173"/>
      <c r="FAV72" s="173"/>
      <c r="FAW72" s="173"/>
      <c r="FAX72" s="173"/>
      <c r="FAY72" s="173"/>
      <c r="FAZ72" s="173"/>
      <c r="FBA72" s="173"/>
      <c r="FBB72" s="173"/>
      <c r="FBC72" s="173"/>
      <c r="FBD72" s="173"/>
      <c r="FBE72" s="173"/>
      <c r="FBF72" s="173"/>
      <c r="FBG72" s="173"/>
      <c r="FBH72" s="173"/>
      <c r="FBI72" s="173"/>
      <c r="FBJ72" s="173"/>
      <c r="FBK72" s="173"/>
      <c r="FBL72" s="173"/>
      <c r="FBM72" s="173"/>
      <c r="FBN72" s="173"/>
      <c r="FBO72" s="173"/>
      <c r="FBP72" s="173"/>
      <c r="FBQ72" s="173"/>
      <c r="FBR72" s="173"/>
      <c r="FBS72" s="173"/>
      <c r="FBT72" s="173"/>
      <c r="FBU72" s="173"/>
      <c r="FBV72" s="173"/>
      <c r="FBW72" s="173"/>
      <c r="FBX72" s="173"/>
      <c r="FBY72" s="173"/>
      <c r="FBZ72" s="173"/>
      <c r="FCA72" s="173"/>
      <c r="FCB72" s="173"/>
      <c r="FCC72" s="173"/>
      <c r="FCD72" s="173"/>
      <c r="FCE72" s="173"/>
      <c r="FCF72" s="173"/>
      <c r="FCG72" s="173"/>
      <c r="FCH72" s="173"/>
      <c r="FCI72" s="173"/>
      <c r="FCJ72" s="173"/>
      <c r="FCK72" s="173"/>
      <c r="FCL72" s="173"/>
      <c r="FCM72" s="173"/>
      <c r="FCN72" s="173"/>
      <c r="FCO72" s="173"/>
      <c r="FCP72" s="173"/>
      <c r="FCQ72" s="173"/>
      <c r="FCR72" s="173"/>
      <c r="FCS72" s="173"/>
      <c r="FCT72" s="173"/>
      <c r="FCU72" s="173"/>
      <c r="FCV72" s="173"/>
      <c r="FCW72" s="173"/>
      <c r="FCX72" s="173"/>
      <c r="FCY72" s="173"/>
      <c r="FCZ72" s="173"/>
      <c r="FDA72" s="173"/>
      <c r="FDB72" s="173"/>
      <c r="FDC72" s="173"/>
      <c r="FDD72" s="173"/>
      <c r="FDE72" s="173"/>
      <c r="FDF72" s="173"/>
      <c r="FDG72" s="173"/>
      <c r="FDH72" s="173"/>
      <c r="FDI72" s="173"/>
      <c r="FDJ72" s="173"/>
      <c r="FDK72" s="173"/>
      <c r="FDL72" s="173"/>
      <c r="FDM72" s="173"/>
      <c r="FDN72" s="173"/>
      <c r="FDO72" s="173"/>
      <c r="FDP72" s="173"/>
      <c r="FDQ72" s="173"/>
      <c r="FDR72" s="173"/>
      <c r="FDS72" s="173"/>
      <c r="FDT72" s="173"/>
      <c r="FDU72" s="173"/>
      <c r="FDV72" s="173"/>
      <c r="FDW72" s="173"/>
      <c r="FDX72" s="173"/>
      <c r="FDY72" s="173"/>
      <c r="FDZ72" s="173"/>
      <c r="FEA72" s="173"/>
      <c r="FEB72" s="173"/>
      <c r="FEC72" s="173"/>
      <c r="FED72" s="173"/>
      <c r="FEE72" s="173"/>
      <c r="FEF72" s="173"/>
      <c r="FEG72" s="173"/>
      <c r="FEH72" s="173"/>
      <c r="FEI72" s="173"/>
      <c r="FEJ72" s="173"/>
      <c r="FEK72" s="173"/>
      <c r="FEL72" s="173"/>
      <c r="FEM72" s="173"/>
      <c r="FEN72" s="173"/>
      <c r="FEO72" s="173"/>
      <c r="FEP72" s="173"/>
      <c r="FEQ72" s="173"/>
      <c r="FER72" s="173"/>
      <c r="FES72" s="173"/>
      <c r="FET72" s="173"/>
      <c r="FEU72" s="173"/>
      <c r="FEV72" s="173"/>
      <c r="FEW72" s="173"/>
      <c r="FEX72" s="173"/>
      <c r="FEY72" s="173"/>
      <c r="FEZ72" s="173"/>
      <c r="FFA72" s="173"/>
      <c r="FFB72" s="173"/>
      <c r="FFC72" s="173"/>
      <c r="FFD72" s="173"/>
      <c r="FFE72" s="173"/>
      <c r="FFF72" s="173"/>
      <c r="FFG72" s="173"/>
      <c r="FFH72" s="173"/>
      <c r="FFI72" s="173"/>
      <c r="FFJ72" s="173"/>
      <c r="FFK72" s="173"/>
      <c r="FFL72" s="173"/>
      <c r="FFM72" s="173"/>
      <c r="FFN72" s="173"/>
      <c r="FFO72" s="173"/>
      <c r="FFP72" s="173"/>
      <c r="FFQ72" s="173"/>
      <c r="FFR72" s="173"/>
      <c r="FFS72" s="173"/>
      <c r="FFT72" s="173"/>
      <c r="FFU72" s="173"/>
      <c r="FFV72" s="173"/>
      <c r="FFW72" s="173"/>
      <c r="FFX72" s="173"/>
      <c r="FFY72" s="173"/>
      <c r="FFZ72" s="173"/>
      <c r="FGA72" s="173"/>
      <c r="FGB72" s="173"/>
      <c r="FGC72" s="173"/>
      <c r="FGD72" s="173"/>
      <c r="FGE72" s="173"/>
      <c r="FGF72" s="173"/>
      <c r="FGG72" s="173"/>
      <c r="FGH72" s="173"/>
      <c r="FGI72" s="173"/>
      <c r="FGJ72" s="173"/>
      <c r="FGK72" s="173"/>
      <c r="FGL72" s="173"/>
      <c r="FGM72" s="173"/>
      <c r="FGN72" s="173"/>
      <c r="FGO72" s="173"/>
      <c r="FGP72" s="173"/>
      <c r="FGQ72" s="173"/>
      <c r="FGR72" s="173"/>
      <c r="FGS72" s="173"/>
      <c r="FGT72" s="173"/>
      <c r="FGU72" s="173"/>
      <c r="FGV72" s="173"/>
      <c r="FGW72" s="173"/>
      <c r="FGX72" s="173"/>
      <c r="FGY72" s="173"/>
      <c r="FGZ72" s="173"/>
      <c r="FHA72" s="173"/>
      <c r="FHB72" s="173"/>
      <c r="FHC72" s="173"/>
      <c r="FHD72" s="173"/>
      <c r="FHE72" s="173"/>
      <c r="FHF72" s="173"/>
      <c r="FHG72" s="173"/>
      <c r="FHH72" s="173"/>
      <c r="FHI72" s="173"/>
      <c r="FHJ72" s="173"/>
      <c r="FHK72" s="173"/>
      <c r="FHL72" s="173"/>
      <c r="FHM72" s="173"/>
      <c r="FHN72" s="173"/>
      <c r="FHO72" s="173"/>
      <c r="FHP72" s="173"/>
      <c r="FHQ72" s="173"/>
      <c r="FHR72" s="173"/>
      <c r="FHS72" s="173"/>
      <c r="FHT72" s="173"/>
      <c r="FHU72" s="173"/>
      <c r="FHV72" s="173"/>
      <c r="FHW72" s="173"/>
      <c r="FHX72" s="173"/>
      <c r="FHY72" s="173"/>
      <c r="FHZ72" s="173"/>
      <c r="FIA72" s="173"/>
      <c r="FIB72" s="173"/>
      <c r="FIC72" s="173"/>
      <c r="FID72" s="173"/>
      <c r="FIE72" s="173"/>
      <c r="FIF72" s="173"/>
      <c r="FIG72" s="173"/>
      <c r="FIH72" s="173"/>
      <c r="FII72" s="173"/>
      <c r="FIJ72" s="173"/>
      <c r="FIK72" s="173"/>
      <c r="FIL72" s="173"/>
      <c r="FIM72" s="173"/>
      <c r="FIN72" s="173"/>
      <c r="FIO72" s="173"/>
      <c r="FIP72" s="173"/>
      <c r="FIQ72" s="173"/>
      <c r="FIR72" s="173"/>
      <c r="FIS72" s="173"/>
      <c r="FIT72" s="173"/>
      <c r="FIU72" s="173"/>
      <c r="FIV72" s="173"/>
      <c r="FIW72" s="173"/>
      <c r="FIX72" s="173"/>
      <c r="FIY72" s="173"/>
      <c r="FIZ72" s="173"/>
      <c r="FJA72" s="173"/>
      <c r="FJB72" s="173"/>
      <c r="FJC72" s="173"/>
      <c r="FJD72" s="173"/>
      <c r="FJE72" s="173"/>
      <c r="FJF72" s="173"/>
      <c r="FJG72" s="173"/>
      <c r="FJH72" s="173"/>
      <c r="FJI72" s="173"/>
      <c r="FJJ72" s="173"/>
      <c r="FJK72" s="173"/>
      <c r="FJL72" s="173"/>
      <c r="FJM72" s="173"/>
      <c r="FJN72" s="173"/>
      <c r="FJO72" s="173"/>
      <c r="FJP72" s="173"/>
      <c r="FJQ72" s="173"/>
      <c r="FJR72" s="173"/>
      <c r="FJS72" s="173"/>
      <c r="FJT72" s="173"/>
      <c r="FJU72" s="173"/>
      <c r="FJV72" s="173"/>
      <c r="FJW72" s="173"/>
      <c r="FJX72" s="173"/>
      <c r="FJY72" s="173"/>
      <c r="FJZ72" s="173"/>
      <c r="FKA72" s="173"/>
      <c r="FKB72" s="173"/>
      <c r="FKC72" s="173"/>
      <c r="FKD72" s="173"/>
      <c r="FKE72" s="173"/>
      <c r="FKF72" s="173"/>
      <c r="FKG72" s="173"/>
      <c r="FKH72" s="173"/>
      <c r="FKI72" s="173"/>
      <c r="FKJ72" s="173"/>
      <c r="FKK72" s="173"/>
      <c r="FKL72" s="173"/>
      <c r="FKM72" s="173"/>
      <c r="FKN72" s="173"/>
      <c r="FKO72" s="173"/>
      <c r="FKP72" s="173"/>
      <c r="FKQ72" s="173"/>
      <c r="FKR72" s="173"/>
      <c r="FKS72" s="173"/>
      <c r="FKT72" s="173"/>
      <c r="FKU72" s="173"/>
      <c r="FKV72" s="173"/>
      <c r="FKW72" s="173"/>
      <c r="FKX72" s="173"/>
      <c r="FKY72" s="173"/>
      <c r="FKZ72" s="173"/>
      <c r="FLA72" s="173"/>
      <c r="FLB72" s="173"/>
      <c r="FLC72" s="173"/>
      <c r="FLD72" s="173"/>
      <c r="FLE72" s="173"/>
      <c r="FLF72" s="173"/>
      <c r="FLG72" s="173"/>
      <c r="FLH72" s="173"/>
      <c r="FLI72" s="173"/>
      <c r="FLJ72" s="173"/>
      <c r="FLK72" s="173"/>
      <c r="FLL72" s="173"/>
      <c r="FLM72" s="173"/>
      <c r="FLN72" s="173"/>
      <c r="FLO72" s="173"/>
      <c r="FLP72" s="173"/>
      <c r="FLQ72" s="173"/>
      <c r="FLR72" s="173"/>
      <c r="FLS72" s="173"/>
      <c r="FLT72" s="173"/>
      <c r="FLU72" s="173"/>
      <c r="FLV72" s="173"/>
      <c r="FLW72" s="173"/>
      <c r="FLX72" s="173"/>
      <c r="FLY72" s="173"/>
      <c r="FLZ72" s="173"/>
      <c r="FMA72" s="173"/>
      <c r="FMB72" s="173"/>
      <c r="FMC72" s="173"/>
      <c r="FMD72" s="173"/>
      <c r="FME72" s="173"/>
      <c r="FMF72" s="173"/>
      <c r="FMG72" s="173"/>
      <c r="FMH72" s="173"/>
      <c r="FMI72" s="173"/>
      <c r="FMJ72" s="173"/>
      <c r="FMK72" s="173"/>
      <c r="FML72" s="173"/>
      <c r="FMM72" s="173"/>
      <c r="FMN72" s="173"/>
      <c r="FMO72" s="173"/>
      <c r="FMP72" s="173"/>
      <c r="FMQ72" s="173"/>
      <c r="FMR72" s="173"/>
      <c r="FMS72" s="173"/>
      <c r="FMT72" s="173"/>
      <c r="FMU72" s="173"/>
      <c r="FMV72" s="173"/>
      <c r="FMW72" s="173"/>
      <c r="FMX72" s="173"/>
      <c r="FMY72" s="173"/>
      <c r="FMZ72" s="173"/>
      <c r="FNA72" s="173"/>
      <c r="FNB72" s="173"/>
      <c r="FNC72" s="173"/>
      <c r="FND72" s="173"/>
      <c r="FNE72" s="173"/>
      <c r="FNF72" s="173"/>
      <c r="FNG72" s="173"/>
      <c r="FNH72" s="173"/>
      <c r="FNI72" s="173"/>
      <c r="FNJ72" s="173"/>
      <c r="FNK72" s="173"/>
      <c r="FNL72" s="173"/>
      <c r="FNM72" s="173"/>
      <c r="FNN72" s="173"/>
      <c r="FNO72" s="173"/>
      <c r="FNP72" s="173"/>
      <c r="FNQ72" s="173"/>
      <c r="FNR72" s="173"/>
      <c r="FNS72" s="173"/>
      <c r="FNT72" s="173"/>
      <c r="FNU72" s="173"/>
      <c r="FNV72" s="173"/>
      <c r="FNW72" s="173"/>
      <c r="FNX72" s="173"/>
      <c r="FNY72" s="173"/>
      <c r="FNZ72" s="173"/>
      <c r="FOA72" s="173"/>
      <c r="FOB72" s="173"/>
      <c r="FOC72" s="173"/>
      <c r="FOD72" s="173"/>
      <c r="FOE72" s="173"/>
      <c r="FOF72" s="173"/>
      <c r="FOG72" s="173"/>
      <c r="FOH72" s="173"/>
      <c r="FOI72" s="173"/>
      <c r="FOJ72" s="173"/>
      <c r="FOK72" s="173"/>
      <c r="FOL72" s="173"/>
      <c r="FOM72" s="173"/>
      <c r="FON72" s="173"/>
      <c r="FOO72" s="173"/>
      <c r="FOP72" s="173"/>
      <c r="FOQ72" s="173"/>
      <c r="FOR72" s="173"/>
      <c r="FOS72" s="173"/>
      <c r="FOT72" s="173"/>
      <c r="FOU72" s="173"/>
      <c r="FOV72" s="173"/>
      <c r="FOW72" s="173"/>
      <c r="FOX72" s="173"/>
      <c r="FOY72" s="173"/>
      <c r="FOZ72" s="173"/>
      <c r="FPA72" s="173"/>
      <c r="FPB72" s="173"/>
      <c r="FPC72" s="173"/>
      <c r="FPD72" s="173"/>
      <c r="FPE72" s="173"/>
      <c r="FPF72" s="173"/>
      <c r="FPG72" s="173"/>
      <c r="FPH72" s="173"/>
      <c r="FPI72" s="173"/>
      <c r="FPJ72" s="173"/>
      <c r="FPK72" s="173"/>
      <c r="FPL72" s="173"/>
      <c r="FPM72" s="173"/>
      <c r="FPN72" s="173"/>
      <c r="FPO72" s="173"/>
      <c r="FPP72" s="173"/>
      <c r="FPQ72" s="173"/>
      <c r="FPR72" s="173"/>
      <c r="FPS72" s="173"/>
      <c r="FPT72" s="173"/>
      <c r="FPU72" s="173"/>
      <c r="FPV72" s="173"/>
      <c r="FPW72" s="173"/>
      <c r="FPX72" s="173"/>
      <c r="FPY72" s="173"/>
      <c r="FPZ72" s="173"/>
      <c r="FQA72" s="173"/>
      <c r="FQB72" s="173"/>
      <c r="FQC72" s="173"/>
      <c r="FQD72" s="173"/>
      <c r="FQE72" s="173"/>
      <c r="FQF72" s="173"/>
      <c r="FQG72" s="173"/>
      <c r="FQH72" s="173"/>
      <c r="FQI72" s="173"/>
      <c r="FQJ72" s="173"/>
      <c r="FQK72" s="173"/>
      <c r="FQL72" s="173"/>
      <c r="FQM72" s="173"/>
      <c r="FQN72" s="173"/>
      <c r="FQO72" s="173"/>
      <c r="FQP72" s="173"/>
      <c r="FQQ72" s="173"/>
      <c r="FQR72" s="173"/>
      <c r="FQS72" s="173"/>
      <c r="FQT72" s="173"/>
      <c r="FQU72" s="173"/>
      <c r="FQV72" s="173"/>
      <c r="FQW72" s="173"/>
      <c r="FQX72" s="173"/>
      <c r="FQY72" s="173"/>
      <c r="FQZ72" s="173"/>
      <c r="FRA72" s="173"/>
      <c r="FRB72" s="173"/>
      <c r="FRC72" s="173"/>
      <c r="FRD72" s="173"/>
      <c r="FRE72" s="173"/>
      <c r="FRF72" s="173"/>
      <c r="FRG72" s="173"/>
      <c r="FRH72" s="173"/>
      <c r="FRI72" s="173"/>
      <c r="FRJ72" s="173"/>
      <c r="FRK72" s="173"/>
      <c r="FRL72" s="173"/>
      <c r="FRM72" s="173"/>
      <c r="FRN72" s="173"/>
      <c r="FRO72" s="173"/>
      <c r="FRP72" s="173"/>
      <c r="FRQ72" s="173"/>
      <c r="FRR72" s="173"/>
      <c r="FRS72" s="173"/>
      <c r="FRT72" s="173"/>
      <c r="FRU72" s="173"/>
      <c r="FRV72" s="173"/>
      <c r="FRW72" s="173"/>
      <c r="FRX72" s="173"/>
      <c r="FRY72" s="173"/>
      <c r="FRZ72" s="173"/>
      <c r="FSA72" s="173"/>
      <c r="FSB72" s="173"/>
      <c r="FSC72" s="173"/>
      <c r="FSD72" s="173"/>
      <c r="FSE72" s="173"/>
      <c r="FSF72" s="173"/>
      <c r="FSG72" s="173"/>
      <c r="FSH72" s="173"/>
      <c r="FSI72" s="173"/>
      <c r="FSJ72" s="173"/>
      <c r="FSK72" s="173"/>
      <c r="FSL72" s="173"/>
      <c r="FSM72" s="173"/>
      <c r="FSN72" s="173"/>
      <c r="FSO72" s="173"/>
      <c r="FSP72" s="173"/>
      <c r="FSQ72" s="173"/>
      <c r="FSR72" s="173"/>
      <c r="FSS72" s="173"/>
      <c r="FST72" s="173"/>
      <c r="FSU72" s="173"/>
      <c r="FSV72" s="173"/>
      <c r="FSW72" s="173"/>
      <c r="FSX72" s="173"/>
      <c r="FSY72" s="173"/>
      <c r="FSZ72" s="173"/>
      <c r="FTA72" s="173"/>
      <c r="FTB72" s="173"/>
      <c r="FTC72" s="173"/>
      <c r="FTD72" s="173"/>
      <c r="FTE72" s="173"/>
      <c r="FTF72" s="173"/>
      <c r="FTG72" s="173"/>
      <c r="FTH72" s="173"/>
      <c r="FTI72" s="173"/>
      <c r="FTJ72" s="173"/>
      <c r="FTK72" s="173"/>
      <c r="FTL72" s="173"/>
      <c r="FTM72" s="173"/>
      <c r="FTN72" s="173"/>
      <c r="FTO72" s="173"/>
      <c r="FTP72" s="173"/>
      <c r="FTQ72" s="173"/>
      <c r="FTR72" s="173"/>
      <c r="FTS72" s="173"/>
      <c r="FTT72" s="173"/>
      <c r="FTU72" s="173"/>
      <c r="FTV72" s="173"/>
      <c r="FTW72" s="173"/>
      <c r="FTX72" s="173"/>
      <c r="FTY72" s="173"/>
      <c r="FTZ72" s="173"/>
      <c r="FUA72" s="173"/>
      <c r="FUB72" s="173"/>
      <c r="FUC72" s="173"/>
      <c r="FUD72" s="173"/>
      <c r="FUE72" s="173"/>
      <c r="FUF72" s="173"/>
      <c r="FUG72" s="173"/>
      <c r="FUH72" s="173"/>
      <c r="FUI72" s="173"/>
      <c r="FUJ72" s="173"/>
      <c r="FUK72" s="173"/>
      <c r="FUL72" s="173"/>
      <c r="FUM72" s="173"/>
      <c r="FUN72" s="173"/>
      <c r="FUO72" s="173"/>
      <c r="FUP72" s="173"/>
      <c r="FUQ72" s="173"/>
      <c r="FUR72" s="173"/>
      <c r="FUS72" s="173"/>
      <c r="FUT72" s="173"/>
      <c r="FUU72" s="173"/>
      <c r="FUV72" s="173"/>
      <c r="FUW72" s="173"/>
      <c r="FUX72" s="173"/>
      <c r="FUY72" s="173"/>
      <c r="FUZ72" s="173"/>
      <c r="FVA72" s="173"/>
      <c r="FVB72" s="173"/>
      <c r="FVC72" s="173"/>
      <c r="FVD72" s="173"/>
      <c r="FVE72" s="173"/>
      <c r="FVF72" s="173"/>
      <c r="FVG72" s="173"/>
      <c r="FVH72" s="173"/>
      <c r="FVI72" s="173"/>
      <c r="FVJ72" s="173"/>
      <c r="FVK72" s="173"/>
      <c r="FVL72" s="173"/>
      <c r="FVM72" s="173"/>
      <c r="FVN72" s="173"/>
      <c r="FVO72" s="173"/>
      <c r="FVP72" s="173"/>
      <c r="FVQ72" s="173"/>
      <c r="FVR72" s="173"/>
      <c r="FVS72" s="173"/>
      <c r="FVT72" s="173"/>
      <c r="FVU72" s="173"/>
      <c r="FVV72" s="173"/>
      <c r="FVW72" s="173"/>
      <c r="FVX72" s="173"/>
      <c r="FVY72" s="173"/>
      <c r="FVZ72" s="173"/>
      <c r="FWA72" s="173"/>
      <c r="FWB72" s="173"/>
      <c r="FWC72" s="173"/>
      <c r="FWD72" s="173"/>
      <c r="FWE72" s="173"/>
      <c r="FWF72" s="173"/>
      <c r="FWG72" s="173"/>
      <c r="FWH72" s="173"/>
      <c r="FWI72" s="173"/>
      <c r="FWJ72" s="173"/>
      <c r="FWK72" s="173"/>
      <c r="FWL72" s="173"/>
      <c r="FWM72" s="173"/>
      <c r="FWN72" s="173"/>
      <c r="FWO72" s="173"/>
      <c r="FWP72" s="173"/>
      <c r="FWQ72" s="173"/>
      <c r="FWR72" s="173"/>
      <c r="FWS72" s="173"/>
      <c r="FWT72" s="173"/>
      <c r="FWU72" s="173"/>
      <c r="FWV72" s="173"/>
      <c r="FWW72" s="173"/>
      <c r="FWX72" s="173"/>
      <c r="FWY72" s="173"/>
      <c r="FWZ72" s="173"/>
      <c r="FXA72" s="173"/>
      <c r="FXB72" s="173"/>
      <c r="FXC72" s="173"/>
      <c r="FXD72" s="173"/>
      <c r="FXE72" s="173"/>
      <c r="FXF72" s="173"/>
      <c r="FXG72" s="173"/>
      <c r="FXH72" s="173"/>
      <c r="FXI72" s="173"/>
      <c r="FXJ72" s="173"/>
      <c r="FXK72" s="173"/>
      <c r="FXL72" s="173"/>
      <c r="FXM72" s="173"/>
      <c r="FXN72" s="173"/>
      <c r="FXO72" s="173"/>
      <c r="FXP72" s="173"/>
      <c r="FXQ72" s="173"/>
      <c r="FXR72" s="173"/>
      <c r="FXS72" s="173"/>
      <c r="FXT72" s="173"/>
      <c r="FXU72" s="173"/>
      <c r="FXV72" s="173"/>
      <c r="FXW72" s="173"/>
      <c r="FXX72" s="173"/>
      <c r="FXY72" s="173"/>
      <c r="FXZ72" s="173"/>
      <c r="FYA72" s="173"/>
      <c r="FYB72" s="173"/>
      <c r="FYC72" s="173"/>
      <c r="FYD72" s="173"/>
      <c r="FYE72" s="173"/>
      <c r="FYF72" s="173"/>
      <c r="FYG72" s="173"/>
      <c r="FYH72" s="173"/>
      <c r="FYI72" s="173"/>
      <c r="FYJ72" s="173"/>
      <c r="FYK72" s="173"/>
      <c r="FYL72" s="173"/>
      <c r="FYM72" s="173"/>
      <c r="FYN72" s="173"/>
      <c r="FYO72" s="173"/>
      <c r="FYP72" s="173"/>
      <c r="FYQ72" s="173"/>
      <c r="FYR72" s="173"/>
      <c r="FYS72" s="173"/>
      <c r="FYT72" s="173"/>
      <c r="FYU72" s="173"/>
      <c r="FYV72" s="173"/>
      <c r="FYW72" s="173"/>
      <c r="FYX72" s="173"/>
      <c r="FYY72" s="173"/>
      <c r="FYZ72" s="173"/>
      <c r="FZA72" s="173"/>
      <c r="FZB72" s="173"/>
      <c r="FZC72" s="173"/>
      <c r="FZD72" s="173"/>
      <c r="FZE72" s="173"/>
      <c r="FZF72" s="173"/>
      <c r="FZG72" s="173"/>
      <c r="FZH72" s="173"/>
      <c r="FZI72" s="173"/>
      <c r="FZJ72" s="173"/>
      <c r="FZK72" s="173"/>
      <c r="FZL72" s="173"/>
      <c r="FZM72" s="173"/>
      <c r="FZN72" s="173"/>
      <c r="FZO72" s="173"/>
      <c r="FZP72" s="173"/>
      <c r="FZQ72" s="173"/>
      <c r="FZR72" s="173"/>
      <c r="FZS72" s="173"/>
      <c r="FZT72" s="173"/>
      <c r="FZU72" s="173"/>
      <c r="FZV72" s="173"/>
      <c r="FZW72" s="173"/>
      <c r="FZX72" s="173"/>
      <c r="FZY72" s="173"/>
      <c r="FZZ72" s="173"/>
      <c r="GAA72" s="173"/>
      <c r="GAB72" s="173"/>
      <c r="GAC72" s="173"/>
      <c r="GAD72" s="173"/>
      <c r="GAE72" s="173"/>
      <c r="GAF72" s="173"/>
      <c r="GAG72" s="173"/>
      <c r="GAH72" s="173"/>
      <c r="GAI72" s="173"/>
      <c r="GAJ72" s="173"/>
      <c r="GAK72" s="173"/>
      <c r="GAL72" s="173"/>
      <c r="GAM72" s="173"/>
      <c r="GAN72" s="173"/>
      <c r="GAO72" s="173"/>
      <c r="GAP72" s="173"/>
      <c r="GAQ72" s="173"/>
      <c r="GAR72" s="173"/>
      <c r="GAS72" s="173"/>
      <c r="GAT72" s="173"/>
      <c r="GAU72" s="173"/>
      <c r="GAV72" s="173"/>
      <c r="GAW72" s="173"/>
      <c r="GAX72" s="173"/>
      <c r="GAY72" s="173"/>
      <c r="GAZ72" s="173"/>
      <c r="GBA72" s="173"/>
      <c r="GBB72" s="173"/>
      <c r="GBC72" s="173"/>
      <c r="GBD72" s="173"/>
      <c r="GBE72" s="173"/>
      <c r="GBF72" s="173"/>
      <c r="GBG72" s="173"/>
      <c r="GBH72" s="173"/>
      <c r="GBI72" s="173"/>
      <c r="GBJ72" s="173"/>
      <c r="GBK72" s="173"/>
      <c r="GBL72" s="173"/>
      <c r="GBM72" s="173"/>
      <c r="GBN72" s="173"/>
      <c r="GBO72" s="173"/>
      <c r="GBP72" s="173"/>
      <c r="GBQ72" s="173"/>
      <c r="GBR72" s="173"/>
      <c r="GBS72" s="173"/>
      <c r="GBT72" s="173"/>
      <c r="GBU72" s="173"/>
      <c r="GBV72" s="173"/>
      <c r="GBW72" s="173"/>
      <c r="GBX72" s="173"/>
      <c r="GBY72" s="173"/>
      <c r="GBZ72" s="173"/>
      <c r="GCA72" s="173"/>
      <c r="GCB72" s="173"/>
      <c r="GCC72" s="173"/>
      <c r="GCD72" s="173"/>
      <c r="GCE72" s="173"/>
      <c r="GCF72" s="173"/>
      <c r="GCG72" s="173"/>
      <c r="GCH72" s="173"/>
      <c r="GCI72" s="173"/>
      <c r="GCJ72" s="173"/>
      <c r="GCK72" s="173"/>
      <c r="GCL72" s="173"/>
      <c r="GCM72" s="173"/>
      <c r="GCN72" s="173"/>
      <c r="GCO72" s="173"/>
      <c r="GCP72" s="173"/>
      <c r="GCQ72" s="173"/>
      <c r="GCR72" s="173"/>
      <c r="GCS72" s="173"/>
      <c r="GCT72" s="173"/>
      <c r="GCU72" s="173"/>
      <c r="GCV72" s="173"/>
      <c r="GCW72" s="173"/>
      <c r="GCX72" s="173"/>
      <c r="GCY72" s="173"/>
      <c r="GCZ72" s="173"/>
      <c r="GDA72" s="173"/>
      <c r="GDB72" s="173"/>
      <c r="GDC72" s="173"/>
      <c r="GDD72" s="173"/>
      <c r="GDE72" s="173"/>
      <c r="GDF72" s="173"/>
      <c r="GDG72" s="173"/>
      <c r="GDH72" s="173"/>
      <c r="GDI72" s="173"/>
      <c r="GDJ72" s="173"/>
      <c r="GDK72" s="173"/>
      <c r="GDL72" s="173"/>
      <c r="GDM72" s="173"/>
      <c r="GDN72" s="173"/>
      <c r="GDO72" s="173"/>
      <c r="GDP72" s="173"/>
      <c r="GDQ72" s="173"/>
      <c r="GDR72" s="173"/>
      <c r="GDS72" s="173"/>
      <c r="GDT72" s="173"/>
      <c r="GDU72" s="173"/>
      <c r="GDV72" s="173"/>
      <c r="GDW72" s="173"/>
      <c r="GDX72" s="173"/>
      <c r="GDY72" s="173"/>
      <c r="GDZ72" s="173"/>
      <c r="GEA72" s="173"/>
      <c r="GEB72" s="173"/>
      <c r="GEC72" s="173"/>
      <c r="GED72" s="173"/>
      <c r="GEE72" s="173"/>
      <c r="GEF72" s="173"/>
      <c r="GEG72" s="173"/>
      <c r="GEH72" s="173"/>
      <c r="GEI72" s="173"/>
      <c r="GEJ72" s="173"/>
      <c r="GEK72" s="173"/>
      <c r="GEL72" s="173"/>
      <c r="GEM72" s="173"/>
      <c r="GEN72" s="173"/>
      <c r="GEO72" s="173"/>
      <c r="GEP72" s="173"/>
      <c r="GEQ72" s="173"/>
      <c r="GER72" s="173"/>
      <c r="GES72" s="173"/>
      <c r="GET72" s="173"/>
      <c r="GEU72" s="173"/>
      <c r="GEV72" s="173"/>
      <c r="GEW72" s="173"/>
      <c r="GEX72" s="173"/>
      <c r="GEY72" s="173"/>
      <c r="GEZ72" s="173"/>
      <c r="GFA72" s="173"/>
      <c r="GFB72" s="173"/>
      <c r="GFC72" s="173"/>
      <c r="GFD72" s="173"/>
      <c r="GFE72" s="173"/>
      <c r="GFF72" s="173"/>
      <c r="GFG72" s="173"/>
      <c r="GFH72" s="173"/>
      <c r="GFI72" s="173"/>
      <c r="GFJ72" s="173"/>
      <c r="GFK72" s="173"/>
      <c r="GFL72" s="173"/>
      <c r="GFM72" s="173"/>
      <c r="GFN72" s="173"/>
      <c r="GFO72" s="173"/>
      <c r="GFP72" s="173"/>
      <c r="GFQ72" s="173"/>
      <c r="GFR72" s="173"/>
      <c r="GFS72" s="173"/>
      <c r="GFT72" s="173"/>
      <c r="GFU72" s="173"/>
      <c r="GFV72" s="173"/>
      <c r="GFW72" s="173"/>
      <c r="GFX72" s="173"/>
      <c r="GFY72" s="173"/>
      <c r="GFZ72" s="173"/>
      <c r="GGA72" s="173"/>
      <c r="GGB72" s="173"/>
      <c r="GGC72" s="173"/>
      <c r="GGD72" s="173"/>
      <c r="GGE72" s="173"/>
      <c r="GGF72" s="173"/>
      <c r="GGG72" s="173"/>
      <c r="GGH72" s="173"/>
      <c r="GGI72" s="173"/>
      <c r="GGJ72" s="173"/>
      <c r="GGK72" s="173"/>
      <c r="GGL72" s="173"/>
      <c r="GGM72" s="173"/>
      <c r="GGN72" s="173"/>
      <c r="GGO72" s="173"/>
      <c r="GGP72" s="173"/>
      <c r="GGQ72" s="173"/>
      <c r="GGR72" s="173"/>
      <c r="GGS72" s="173"/>
      <c r="GGT72" s="173"/>
      <c r="GGU72" s="173"/>
      <c r="GGV72" s="173"/>
      <c r="GGW72" s="173"/>
      <c r="GGX72" s="173"/>
      <c r="GGY72" s="173"/>
      <c r="GGZ72" s="173"/>
      <c r="GHA72" s="173"/>
      <c r="GHB72" s="173"/>
      <c r="GHC72" s="173"/>
      <c r="GHD72" s="173"/>
      <c r="GHE72" s="173"/>
      <c r="GHF72" s="173"/>
      <c r="GHG72" s="173"/>
      <c r="GHH72" s="173"/>
      <c r="GHI72" s="173"/>
      <c r="GHJ72" s="173"/>
      <c r="GHK72" s="173"/>
      <c r="GHL72" s="173"/>
      <c r="GHM72" s="173"/>
      <c r="GHN72" s="173"/>
      <c r="GHO72" s="173"/>
      <c r="GHP72" s="173"/>
      <c r="GHQ72" s="173"/>
      <c r="GHR72" s="173"/>
      <c r="GHS72" s="173"/>
      <c r="GHT72" s="173"/>
      <c r="GHU72" s="173"/>
      <c r="GHV72" s="173"/>
      <c r="GHW72" s="173"/>
      <c r="GHX72" s="173"/>
      <c r="GHY72" s="173"/>
      <c r="GHZ72" s="173"/>
      <c r="GIA72" s="173"/>
      <c r="GIB72" s="173"/>
      <c r="GIC72" s="173"/>
      <c r="GID72" s="173"/>
      <c r="GIE72" s="173"/>
      <c r="GIF72" s="173"/>
      <c r="GIG72" s="173"/>
      <c r="GIH72" s="173"/>
      <c r="GII72" s="173"/>
      <c r="GIJ72" s="173"/>
      <c r="GIK72" s="173"/>
      <c r="GIL72" s="173"/>
      <c r="GIM72" s="173"/>
      <c r="GIN72" s="173"/>
      <c r="GIO72" s="173"/>
      <c r="GIP72" s="173"/>
      <c r="GIQ72" s="173"/>
      <c r="GIR72" s="173"/>
      <c r="GIS72" s="173"/>
      <c r="GIT72" s="173"/>
      <c r="GIU72" s="173"/>
      <c r="GIV72" s="173"/>
      <c r="GIW72" s="173"/>
      <c r="GIX72" s="173"/>
      <c r="GIY72" s="173"/>
      <c r="GIZ72" s="173"/>
      <c r="GJA72" s="173"/>
      <c r="GJB72" s="173"/>
      <c r="GJC72" s="173"/>
      <c r="GJD72" s="173"/>
      <c r="GJE72" s="173"/>
      <c r="GJF72" s="173"/>
      <c r="GJG72" s="173"/>
      <c r="GJH72" s="173"/>
      <c r="GJI72" s="173"/>
      <c r="GJJ72" s="173"/>
      <c r="GJK72" s="173"/>
      <c r="GJL72" s="173"/>
      <c r="GJM72" s="173"/>
      <c r="GJN72" s="173"/>
      <c r="GJO72" s="173"/>
      <c r="GJP72" s="173"/>
      <c r="GJQ72" s="173"/>
      <c r="GJR72" s="173"/>
      <c r="GJS72" s="173"/>
      <c r="GJT72" s="173"/>
      <c r="GJU72" s="173"/>
      <c r="GJV72" s="173"/>
      <c r="GJW72" s="173"/>
      <c r="GJX72" s="173"/>
      <c r="GJY72" s="173"/>
      <c r="GJZ72" s="173"/>
      <c r="GKA72" s="173"/>
      <c r="GKB72" s="173"/>
      <c r="GKC72" s="173"/>
      <c r="GKD72" s="173"/>
      <c r="GKE72" s="173"/>
      <c r="GKF72" s="173"/>
      <c r="GKG72" s="173"/>
      <c r="GKH72" s="173"/>
      <c r="GKI72" s="173"/>
      <c r="GKJ72" s="173"/>
      <c r="GKK72" s="173"/>
      <c r="GKL72" s="173"/>
      <c r="GKM72" s="173"/>
      <c r="GKN72" s="173"/>
      <c r="GKO72" s="173"/>
      <c r="GKP72" s="173"/>
      <c r="GKQ72" s="173"/>
      <c r="GKR72" s="173"/>
      <c r="GKS72" s="173"/>
      <c r="GKT72" s="173"/>
      <c r="GKU72" s="173"/>
      <c r="GKV72" s="173"/>
      <c r="GKW72" s="173"/>
      <c r="GKX72" s="173"/>
      <c r="GKY72" s="173"/>
      <c r="GKZ72" s="173"/>
      <c r="GLA72" s="173"/>
      <c r="GLB72" s="173"/>
      <c r="GLC72" s="173"/>
      <c r="GLD72" s="173"/>
      <c r="GLE72" s="173"/>
      <c r="GLF72" s="173"/>
      <c r="GLG72" s="173"/>
      <c r="GLH72" s="173"/>
      <c r="GLI72" s="173"/>
      <c r="GLJ72" s="173"/>
      <c r="GLK72" s="173"/>
      <c r="GLL72" s="173"/>
      <c r="GLM72" s="173"/>
      <c r="GLN72" s="173"/>
      <c r="GLO72" s="173"/>
      <c r="GLP72" s="173"/>
      <c r="GLQ72" s="173"/>
      <c r="GLR72" s="173"/>
      <c r="GLS72" s="173"/>
      <c r="GLT72" s="173"/>
      <c r="GLU72" s="173"/>
      <c r="GLV72" s="173"/>
      <c r="GLW72" s="173"/>
      <c r="GLX72" s="173"/>
      <c r="GLY72" s="173"/>
      <c r="GLZ72" s="173"/>
      <c r="GMA72" s="173"/>
      <c r="GMB72" s="173"/>
      <c r="GMC72" s="173"/>
      <c r="GMD72" s="173"/>
      <c r="GME72" s="173"/>
      <c r="GMF72" s="173"/>
      <c r="GMG72" s="173"/>
      <c r="GMH72" s="173"/>
      <c r="GMI72" s="173"/>
      <c r="GMJ72" s="173"/>
      <c r="GMK72" s="173"/>
      <c r="GML72" s="173"/>
      <c r="GMM72" s="173"/>
      <c r="GMN72" s="173"/>
      <c r="GMO72" s="173"/>
      <c r="GMP72" s="173"/>
      <c r="GMQ72" s="173"/>
      <c r="GMR72" s="173"/>
      <c r="GMS72" s="173"/>
      <c r="GMT72" s="173"/>
      <c r="GMU72" s="173"/>
      <c r="GMV72" s="173"/>
      <c r="GMW72" s="173"/>
      <c r="GMX72" s="173"/>
      <c r="GMY72" s="173"/>
      <c r="GMZ72" s="173"/>
      <c r="GNA72" s="173"/>
      <c r="GNB72" s="173"/>
      <c r="GNC72" s="173"/>
      <c r="GND72" s="173"/>
      <c r="GNE72" s="173"/>
      <c r="GNF72" s="173"/>
      <c r="GNG72" s="173"/>
      <c r="GNH72" s="173"/>
      <c r="GNI72" s="173"/>
      <c r="GNJ72" s="173"/>
      <c r="GNK72" s="173"/>
      <c r="GNL72" s="173"/>
      <c r="GNM72" s="173"/>
      <c r="GNN72" s="173"/>
      <c r="GNO72" s="173"/>
      <c r="GNP72" s="173"/>
      <c r="GNQ72" s="173"/>
      <c r="GNR72" s="173"/>
      <c r="GNS72" s="173"/>
      <c r="GNT72" s="173"/>
      <c r="GNU72" s="173"/>
      <c r="GNV72" s="173"/>
      <c r="GNW72" s="173"/>
      <c r="GNX72" s="173"/>
      <c r="GNY72" s="173"/>
      <c r="GNZ72" s="173"/>
      <c r="GOA72" s="173"/>
      <c r="GOB72" s="173"/>
      <c r="GOC72" s="173"/>
      <c r="GOD72" s="173"/>
      <c r="GOE72" s="173"/>
      <c r="GOF72" s="173"/>
      <c r="GOG72" s="173"/>
      <c r="GOH72" s="173"/>
      <c r="GOI72" s="173"/>
      <c r="GOJ72" s="173"/>
      <c r="GOK72" s="173"/>
      <c r="GOL72" s="173"/>
      <c r="GOM72" s="173"/>
      <c r="GON72" s="173"/>
      <c r="GOO72" s="173"/>
      <c r="GOP72" s="173"/>
      <c r="GOQ72" s="173"/>
      <c r="GOR72" s="173"/>
      <c r="GOS72" s="173"/>
      <c r="GOT72" s="173"/>
      <c r="GOU72" s="173"/>
      <c r="GOV72" s="173"/>
      <c r="GOW72" s="173"/>
      <c r="GOX72" s="173"/>
      <c r="GOY72" s="173"/>
      <c r="GOZ72" s="173"/>
      <c r="GPA72" s="173"/>
      <c r="GPB72" s="173"/>
      <c r="GPC72" s="173"/>
      <c r="GPD72" s="173"/>
      <c r="GPE72" s="173"/>
      <c r="GPF72" s="173"/>
      <c r="GPG72" s="173"/>
      <c r="GPH72" s="173"/>
      <c r="GPI72" s="173"/>
      <c r="GPJ72" s="173"/>
      <c r="GPK72" s="173"/>
      <c r="GPL72" s="173"/>
      <c r="GPM72" s="173"/>
      <c r="GPN72" s="173"/>
      <c r="GPO72" s="173"/>
      <c r="GPP72" s="173"/>
      <c r="GPQ72" s="173"/>
      <c r="GPR72" s="173"/>
      <c r="GPS72" s="173"/>
      <c r="GPT72" s="173"/>
      <c r="GPU72" s="173"/>
      <c r="GPV72" s="173"/>
      <c r="GPW72" s="173"/>
      <c r="GPX72" s="173"/>
      <c r="GPY72" s="173"/>
      <c r="GPZ72" s="173"/>
      <c r="GQA72" s="173"/>
      <c r="GQB72" s="173"/>
      <c r="GQC72" s="173"/>
      <c r="GQD72" s="173"/>
      <c r="GQE72" s="173"/>
      <c r="GQF72" s="173"/>
      <c r="GQG72" s="173"/>
      <c r="GQH72" s="173"/>
      <c r="GQI72" s="173"/>
      <c r="GQJ72" s="173"/>
      <c r="GQK72" s="173"/>
      <c r="GQL72" s="173"/>
      <c r="GQM72" s="173"/>
      <c r="GQN72" s="173"/>
      <c r="GQO72" s="173"/>
      <c r="GQP72" s="173"/>
      <c r="GQQ72" s="173"/>
      <c r="GQR72" s="173"/>
      <c r="GQS72" s="173"/>
      <c r="GQT72" s="173"/>
      <c r="GQU72" s="173"/>
      <c r="GQV72" s="173"/>
      <c r="GQW72" s="173"/>
      <c r="GQX72" s="173"/>
      <c r="GQY72" s="173"/>
      <c r="GQZ72" s="173"/>
      <c r="GRA72" s="173"/>
      <c r="GRB72" s="173"/>
      <c r="GRC72" s="173"/>
      <c r="GRD72" s="173"/>
      <c r="GRE72" s="173"/>
      <c r="GRF72" s="173"/>
      <c r="GRG72" s="173"/>
      <c r="GRH72" s="173"/>
      <c r="GRI72" s="173"/>
      <c r="GRJ72" s="173"/>
      <c r="GRK72" s="173"/>
      <c r="GRL72" s="173"/>
      <c r="GRM72" s="173"/>
      <c r="GRN72" s="173"/>
      <c r="GRO72" s="173"/>
      <c r="GRP72" s="173"/>
      <c r="GRQ72" s="173"/>
      <c r="GRR72" s="173"/>
      <c r="GRS72" s="173"/>
      <c r="GRT72" s="173"/>
      <c r="GRU72" s="173"/>
      <c r="GRV72" s="173"/>
      <c r="GRW72" s="173"/>
      <c r="GRX72" s="173"/>
      <c r="GRY72" s="173"/>
      <c r="GRZ72" s="173"/>
      <c r="GSA72" s="173"/>
      <c r="GSB72" s="173"/>
      <c r="GSC72" s="173"/>
      <c r="GSD72" s="173"/>
      <c r="GSE72" s="173"/>
      <c r="GSF72" s="173"/>
      <c r="GSG72" s="173"/>
      <c r="GSH72" s="173"/>
      <c r="GSI72" s="173"/>
      <c r="GSJ72" s="173"/>
      <c r="GSK72" s="173"/>
      <c r="GSL72" s="173"/>
      <c r="GSM72" s="173"/>
      <c r="GSN72" s="173"/>
      <c r="GSO72" s="173"/>
      <c r="GSP72" s="173"/>
      <c r="GSQ72" s="173"/>
      <c r="GSR72" s="173"/>
      <c r="GSS72" s="173"/>
      <c r="GST72" s="173"/>
      <c r="GSU72" s="173"/>
      <c r="GSV72" s="173"/>
      <c r="GSW72" s="173"/>
      <c r="GSX72" s="173"/>
      <c r="GSY72" s="173"/>
      <c r="GSZ72" s="173"/>
      <c r="GTA72" s="173"/>
      <c r="GTB72" s="173"/>
      <c r="GTC72" s="173"/>
      <c r="GTD72" s="173"/>
      <c r="GTE72" s="173"/>
      <c r="GTF72" s="173"/>
      <c r="GTG72" s="173"/>
      <c r="GTH72" s="173"/>
      <c r="GTI72" s="173"/>
      <c r="GTJ72" s="173"/>
      <c r="GTK72" s="173"/>
      <c r="GTL72" s="173"/>
      <c r="GTM72" s="173"/>
      <c r="GTN72" s="173"/>
      <c r="GTO72" s="173"/>
      <c r="GTP72" s="173"/>
      <c r="GTQ72" s="173"/>
      <c r="GTR72" s="173"/>
      <c r="GTS72" s="173"/>
      <c r="GTT72" s="173"/>
      <c r="GTU72" s="173"/>
      <c r="GTV72" s="173"/>
      <c r="GTW72" s="173"/>
      <c r="GTX72" s="173"/>
      <c r="GTY72" s="173"/>
      <c r="GTZ72" s="173"/>
      <c r="GUA72" s="173"/>
      <c r="GUB72" s="173"/>
      <c r="GUC72" s="173"/>
      <c r="GUD72" s="173"/>
      <c r="GUE72" s="173"/>
      <c r="GUF72" s="173"/>
      <c r="GUG72" s="173"/>
      <c r="GUH72" s="173"/>
      <c r="GUI72" s="173"/>
      <c r="GUJ72" s="173"/>
      <c r="GUK72" s="173"/>
      <c r="GUL72" s="173"/>
      <c r="GUM72" s="173"/>
      <c r="GUN72" s="173"/>
      <c r="GUO72" s="173"/>
      <c r="GUP72" s="173"/>
      <c r="GUQ72" s="173"/>
      <c r="GUR72" s="173"/>
      <c r="GUS72" s="173"/>
      <c r="GUT72" s="173"/>
      <c r="GUU72" s="173"/>
      <c r="GUV72" s="173"/>
      <c r="GUW72" s="173"/>
      <c r="GUX72" s="173"/>
      <c r="GUY72" s="173"/>
      <c r="GUZ72" s="173"/>
      <c r="GVA72" s="173"/>
      <c r="GVB72" s="173"/>
      <c r="GVC72" s="173"/>
      <c r="GVD72" s="173"/>
      <c r="GVE72" s="173"/>
      <c r="GVF72" s="173"/>
      <c r="GVG72" s="173"/>
      <c r="GVH72" s="173"/>
      <c r="GVI72" s="173"/>
      <c r="GVJ72" s="173"/>
      <c r="GVK72" s="173"/>
      <c r="GVL72" s="173"/>
      <c r="GVM72" s="173"/>
      <c r="GVN72" s="173"/>
      <c r="GVO72" s="173"/>
      <c r="GVP72" s="173"/>
      <c r="GVQ72" s="173"/>
      <c r="GVR72" s="173"/>
      <c r="GVS72" s="173"/>
      <c r="GVT72" s="173"/>
      <c r="GVU72" s="173"/>
      <c r="GVV72" s="173"/>
      <c r="GVW72" s="173"/>
      <c r="GVX72" s="173"/>
      <c r="GVY72" s="173"/>
      <c r="GVZ72" s="173"/>
      <c r="GWA72" s="173"/>
      <c r="GWB72" s="173"/>
      <c r="GWC72" s="173"/>
      <c r="GWD72" s="173"/>
      <c r="GWE72" s="173"/>
      <c r="GWF72" s="173"/>
      <c r="GWG72" s="173"/>
      <c r="GWH72" s="173"/>
      <c r="GWI72" s="173"/>
      <c r="GWJ72" s="173"/>
      <c r="GWK72" s="173"/>
      <c r="GWL72" s="173"/>
      <c r="GWM72" s="173"/>
      <c r="GWN72" s="173"/>
      <c r="GWO72" s="173"/>
      <c r="GWP72" s="173"/>
      <c r="GWQ72" s="173"/>
      <c r="GWR72" s="173"/>
      <c r="GWS72" s="173"/>
      <c r="GWT72" s="173"/>
      <c r="GWU72" s="173"/>
      <c r="GWV72" s="173"/>
      <c r="GWW72" s="173"/>
      <c r="GWX72" s="173"/>
      <c r="GWY72" s="173"/>
      <c r="GWZ72" s="173"/>
      <c r="GXA72" s="173"/>
      <c r="GXB72" s="173"/>
      <c r="GXC72" s="173"/>
      <c r="GXD72" s="173"/>
      <c r="GXE72" s="173"/>
      <c r="GXF72" s="173"/>
      <c r="GXG72" s="173"/>
      <c r="GXH72" s="173"/>
      <c r="GXI72" s="173"/>
      <c r="GXJ72" s="173"/>
      <c r="GXK72" s="173"/>
      <c r="GXL72" s="173"/>
      <c r="GXM72" s="173"/>
      <c r="GXN72" s="173"/>
      <c r="GXO72" s="173"/>
      <c r="GXP72" s="173"/>
      <c r="GXQ72" s="173"/>
      <c r="GXR72" s="173"/>
      <c r="GXS72" s="173"/>
      <c r="GXT72" s="173"/>
      <c r="GXU72" s="173"/>
      <c r="GXV72" s="173"/>
      <c r="GXW72" s="173"/>
      <c r="GXX72" s="173"/>
      <c r="GXY72" s="173"/>
      <c r="GXZ72" s="173"/>
      <c r="GYA72" s="173"/>
      <c r="GYB72" s="173"/>
      <c r="GYC72" s="173"/>
      <c r="GYD72" s="173"/>
      <c r="GYE72" s="173"/>
      <c r="GYF72" s="173"/>
      <c r="GYG72" s="173"/>
      <c r="GYH72" s="173"/>
      <c r="GYI72" s="173"/>
      <c r="GYJ72" s="173"/>
      <c r="GYK72" s="173"/>
      <c r="GYL72" s="173"/>
      <c r="GYM72" s="173"/>
      <c r="GYN72" s="173"/>
      <c r="GYO72" s="173"/>
      <c r="GYP72" s="173"/>
      <c r="GYQ72" s="173"/>
      <c r="GYR72" s="173"/>
      <c r="GYS72" s="173"/>
      <c r="GYT72" s="173"/>
      <c r="GYU72" s="173"/>
      <c r="GYV72" s="173"/>
      <c r="GYW72" s="173"/>
      <c r="GYX72" s="173"/>
      <c r="GYY72" s="173"/>
      <c r="GYZ72" s="173"/>
      <c r="GZA72" s="173"/>
      <c r="GZB72" s="173"/>
      <c r="GZC72" s="173"/>
      <c r="GZD72" s="173"/>
      <c r="GZE72" s="173"/>
      <c r="GZF72" s="173"/>
      <c r="GZG72" s="173"/>
      <c r="GZH72" s="173"/>
      <c r="GZI72" s="173"/>
      <c r="GZJ72" s="173"/>
      <c r="GZK72" s="173"/>
      <c r="GZL72" s="173"/>
      <c r="GZM72" s="173"/>
      <c r="GZN72" s="173"/>
      <c r="GZO72" s="173"/>
      <c r="GZP72" s="173"/>
      <c r="GZQ72" s="173"/>
      <c r="GZR72" s="173"/>
      <c r="GZS72" s="173"/>
      <c r="GZT72" s="173"/>
      <c r="GZU72" s="173"/>
      <c r="GZV72" s="173"/>
      <c r="GZW72" s="173"/>
      <c r="GZX72" s="173"/>
      <c r="GZY72" s="173"/>
      <c r="GZZ72" s="173"/>
      <c r="HAA72" s="173"/>
      <c r="HAB72" s="173"/>
      <c r="HAC72" s="173"/>
      <c r="HAD72" s="173"/>
      <c r="HAE72" s="173"/>
      <c r="HAF72" s="173"/>
      <c r="HAG72" s="173"/>
      <c r="HAH72" s="173"/>
      <c r="HAI72" s="173"/>
      <c r="HAJ72" s="173"/>
      <c r="HAK72" s="173"/>
      <c r="HAL72" s="173"/>
      <c r="HAM72" s="173"/>
      <c r="HAN72" s="173"/>
      <c r="HAO72" s="173"/>
      <c r="HAP72" s="173"/>
      <c r="HAQ72" s="173"/>
      <c r="HAR72" s="173"/>
      <c r="HAS72" s="173"/>
      <c r="HAT72" s="173"/>
      <c r="HAU72" s="173"/>
      <c r="HAV72" s="173"/>
      <c r="HAW72" s="173"/>
      <c r="HAX72" s="173"/>
      <c r="HAY72" s="173"/>
      <c r="HAZ72" s="173"/>
      <c r="HBA72" s="173"/>
      <c r="HBB72" s="173"/>
      <c r="HBC72" s="173"/>
      <c r="HBD72" s="173"/>
      <c r="HBE72" s="173"/>
      <c r="HBF72" s="173"/>
      <c r="HBG72" s="173"/>
      <c r="HBH72" s="173"/>
      <c r="HBI72" s="173"/>
      <c r="HBJ72" s="173"/>
      <c r="HBK72" s="173"/>
      <c r="HBL72" s="173"/>
      <c r="HBM72" s="173"/>
      <c r="HBN72" s="173"/>
      <c r="HBO72" s="173"/>
      <c r="HBP72" s="173"/>
      <c r="HBQ72" s="173"/>
      <c r="HBR72" s="173"/>
      <c r="HBS72" s="173"/>
      <c r="HBT72" s="173"/>
      <c r="HBU72" s="173"/>
      <c r="HBV72" s="173"/>
      <c r="HBW72" s="173"/>
      <c r="HBX72" s="173"/>
      <c r="HBY72" s="173"/>
      <c r="HBZ72" s="173"/>
      <c r="HCA72" s="173"/>
      <c r="HCB72" s="173"/>
      <c r="HCC72" s="173"/>
      <c r="HCD72" s="173"/>
      <c r="HCE72" s="173"/>
      <c r="HCF72" s="173"/>
      <c r="HCG72" s="173"/>
      <c r="HCH72" s="173"/>
      <c r="HCI72" s="173"/>
      <c r="HCJ72" s="173"/>
      <c r="HCK72" s="173"/>
      <c r="HCL72" s="173"/>
      <c r="HCM72" s="173"/>
      <c r="HCN72" s="173"/>
      <c r="HCO72" s="173"/>
      <c r="HCP72" s="173"/>
      <c r="HCQ72" s="173"/>
      <c r="HCR72" s="173"/>
      <c r="HCS72" s="173"/>
      <c r="HCT72" s="173"/>
      <c r="HCU72" s="173"/>
      <c r="HCV72" s="173"/>
      <c r="HCW72" s="173"/>
      <c r="HCX72" s="173"/>
      <c r="HCY72" s="173"/>
      <c r="HCZ72" s="173"/>
      <c r="HDA72" s="173"/>
      <c r="HDB72" s="173"/>
      <c r="HDC72" s="173"/>
      <c r="HDD72" s="173"/>
      <c r="HDE72" s="173"/>
      <c r="HDF72" s="173"/>
      <c r="HDG72" s="173"/>
      <c r="HDH72" s="173"/>
      <c r="HDI72" s="173"/>
      <c r="HDJ72" s="173"/>
      <c r="HDK72" s="173"/>
      <c r="HDL72" s="173"/>
      <c r="HDM72" s="173"/>
      <c r="HDN72" s="173"/>
      <c r="HDO72" s="173"/>
      <c r="HDP72" s="173"/>
      <c r="HDQ72" s="173"/>
      <c r="HDR72" s="173"/>
      <c r="HDS72" s="173"/>
      <c r="HDT72" s="173"/>
      <c r="HDU72" s="173"/>
      <c r="HDV72" s="173"/>
      <c r="HDW72" s="173"/>
      <c r="HDX72" s="173"/>
      <c r="HDY72" s="173"/>
      <c r="HDZ72" s="173"/>
      <c r="HEA72" s="173"/>
      <c r="HEB72" s="173"/>
      <c r="HEC72" s="173"/>
      <c r="HED72" s="173"/>
      <c r="HEE72" s="173"/>
      <c r="HEF72" s="173"/>
      <c r="HEG72" s="173"/>
      <c r="HEH72" s="173"/>
      <c r="HEI72" s="173"/>
      <c r="HEJ72" s="173"/>
      <c r="HEK72" s="173"/>
      <c r="HEL72" s="173"/>
      <c r="HEM72" s="173"/>
      <c r="HEN72" s="173"/>
      <c r="HEO72" s="173"/>
      <c r="HEP72" s="173"/>
      <c r="HEQ72" s="173"/>
      <c r="HER72" s="173"/>
      <c r="HES72" s="173"/>
      <c r="HET72" s="173"/>
      <c r="HEU72" s="173"/>
      <c r="HEV72" s="173"/>
      <c r="HEW72" s="173"/>
      <c r="HEX72" s="173"/>
      <c r="HEY72" s="173"/>
      <c r="HEZ72" s="173"/>
      <c r="HFA72" s="173"/>
      <c r="HFB72" s="173"/>
      <c r="HFC72" s="173"/>
      <c r="HFD72" s="173"/>
      <c r="HFE72" s="173"/>
      <c r="HFF72" s="173"/>
      <c r="HFG72" s="173"/>
      <c r="HFH72" s="173"/>
      <c r="HFI72" s="173"/>
      <c r="HFJ72" s="173"/>
      <c r="HFK72" s="173"/>
      <c r="HFL72" s="173"/>
      <c r="HFM72" s="173"/>
      <c r="HFN72" s="173"/>
      <c r="HFO72" s="173"/>
      <c r="HFP72" s="173"/>
      <c r="HFQ72" s="173"/>
      <c r="HFR72" s="173"/>
      <c r="HFS72" s="173"/>
      <c r="HFT72" s="173"/>
      <c r="HFU72" s="173"/>
      <c r="HFV72" s="173"/>
      <c r="HFW72" s="173"/>
      <c r="HFX72" s="173"/>
      <c r="HFY72" s="173"/>
      <c r="HFZ72" s="173"/>
      <c r="HGA72" s="173"/>
      <c r="HGB72" s="173"/>
      <c r="HGC72" s="173"/>
      <c r="HGD72" s="173"/>
      <c r="HGE72" s="173"/>
      <c r="HGF72" s="173"/>
      <c r="HGG72" s="173"/>
      <c r="HGH72" s="173"/>
      <c r="HGI72" s="173"/>
      <c r="HGJ72" s="173"/>
      <c r="HGK72" s="173"/>
      <c r="HGL72" s="173"/>
      <c r="HGM72" s="173"/>
      <c r="HGN72" s="173"/>
      <c r="HGO72" s="173"/>
      <c r="HGP72" s="173"/>
      <c r="HGQ72" s="173"/>
      <c r="HGR72" s="173"/>
      <c r="HGS72" s="173"/>
      <c r="HGT72" s="173"/>
      <c r="HGU72" s="173"/>
      <c r="HGV72" s="173"/>
      <c r="HGW72" s="173"/>
      <c r="HGX72" s="173"/>
      <c r="HGY72" s="173"/>
      <c r="HGZ72" s="173"/>
      <c r="HHA72" s="173"/>
      <c r="HHB72" s="173"/>
      <c r="HHC72" s="173"/>
      <c r="HHD72" s="173"/>
      <c r="HHE72" s="173"/>
      <c r="HHF72" s="173"/>
      <c r="HHG72" s="173"/>
      <c r="HHH72" s="173"/>
      <c r="HHI72" s="173"/>
      <c r="HHJ72" s="173"/>
      <c r="HHK72" s="173"/>
      <c r="HHL72" s="173"/>
      <c r="HHM72" s="173"/>
      <c r="HHN72" s="173"/>
      <c r="HHO72" s="173"/>
      <c r="HHP72" s="173"/>
      <c r="HHQ72" s="173"/>
      <c r="HHR72" s="173"/>
      <c r="HHS72" s="173"/>
      <c r="HHT72" s="173"/>
      <c r="HHU72" s="173"/>
      <c r="HHV72" s="173"/>
      <c r="HHW72" s="173"/>
      <c r="HHX72" s="173"/>
      <c r="HHY72" s="173"/>
      <c r="HHZ72" s="173"/>
      <c r="HIA72" s="173"/>
      <c r="HIB72" s="173"/>
      <c r="HIC72" s="173"/>
      <c r="HID72" s="173"/>
      <c r="HIE72" s="173"/>
      <c r="HIF72" s="173"/>
      <c r="HIG72" s="173"/>
      <c r="HIH72" s="173"/>
      <c r="HII72" s="173"/>
      <c r="HIJ72" s="173"/>
      <c r="HIK72" s="173"/>
      <c r="HIL72" s="173"/>
      <c r="HIM72" s="173"/>
      <c r="HIN72" s="173"/>
      <c r="HIO72" s="173"/>
      <c r="HIP72" s="173"/>
      <c r="HIQ72" s="173"/>
      <c r="HIR72" s="173"/>
      <c r="HIS72" s="173"/>
      <c r="HIT72" s="173"/>
      <c r="HIU72" s="173"/>
      <c r="HIV72" s="173"/>
      <c r="HIW72" s="173"/>
      <c r="HIX72" s="173"/>
      <c r="HIY72" s="173"/>
      <c r="HIZ72" s="173"/>
      <c r="HJA72" s="173"/>
      <c r="HJB72" s="173"/>
      <c r="HJC72" s="173"/>
      <c r="HJD72" s="173"/>
      <c r="HJE72" s="173"/>
      <c r="HJF72" s="173"/>
      <c r="HJG72" s="173"/>
      <c r="HJH72" s="173"/>
      <c r="HJI72" s="173"/>
      <c r="HJJ72" s="173"/>
      <c r="HJK72" s="173"/>
      <c r="HJL72" s="173"/>
      <c r="HJM72" s="173"/>
      <c r="HJN72" s="173"/>
      <c r="HJO72" s="173"/>
      <c r="HJP72" s="173"/>
      <c r="HJQ72" s="173"/>
      <c r="HJR72" s="173"/>
      <c r="HJS72" s="173"/>
      <c r="HJT72" s="173"/>
      <c r="HJU72" s="173"/>
      <c r="HJV72" s="173"/>
      <c r="HJW72" s="173"/>
      <c r="HJX72" s="173"/>
      <c r="HJY72" s="173"/>
      <c r="HJZ72" s="173"/>
      <c r="HKA72" s="173"/>
      <c r="HKB72" s="173"/>
      <c r="HKC72" s="173"/>
      <c r="HKD72" s="173"/>
      <c r="HKE72" s="173"/>
      <c r="HKF72" s="173"/>
      <c r="HKG72" s="173"/>
      <c r="HKH72" s="173"/>
      <c r="HKI72" s="173"/>
      <c r="HKJ72" s="173"/>
      <c r="HKK72" s="173"/>
      <c r="HKL72" s="173"/>
      <c r="HKM72" s="173"/>
      <c r="HKN72" s="173"/>
      <c r="HKO72" s="173"/>
      <c r="HKP72" s="173"/>
      <c r="HKQ72" s="173"/>
      <c r="HKR72" s="173"/>
      <c r="HKS72" s="173"/>
      <c r="HKT72" s="173"/>
      <c r="HKU72" s="173"/>
      <c r="HKV72" s="173"/>
      <c r="HKW72" s="173"/>
      <c r="HKX72" s="173"/>
      <c r="HKY72" s="173"/>
      <c r="HKZ72" s="173"/>
      <c r="HLA72" s="173"/>
      <c r="HLB72" s="173"/>
      <c r="HLC72" s="173"/>
      <c r="HLD72" s="173"/>
      <c r="HLE72" s="173"/>
      <c r="HLF72" s="173"/>
      <c r="HLG72" s="173"/>
      <c r="HLH72" s="173"/>
      <c r="HLI72" s="173"/>
      <c r="HLJ72" s="173"/>
      <c r="HLK72" s="173"/>
      <c r="HLL72" s="173"/>
      <c r="HLM72" s="173"/>
      <c r="HLN72" s="173"/>
      <c r="HLO72" s="173"/>
      <c r="HLP72" s="173"/>
      <c r="HLQ72" s="173"/>
      <c r="HLR72" s="173"/>
      <c r="HLS72" s="173"/>
      <c r="HLT72" s="173"/>
      <c r="HLU72" s="173"/>
      <c r="HLV72" s="173"/>
      <c r="HLW72" s="173"/>
      <c r="HLX72" s="173"/>
      <c r="HLY72" s="173"/>
      <c r="HLZ72" s="173"/>
      <c r="HMA72" s="173"/>
      <c r="HMB72" s="173"/>
      <c r="HMC72" s="173"/>
      <c r="HMD72" s="173"/>
      <c r="HME72" s="173"/>
      <c r="HMF72" s="173"/>
      <c r="HMG72" s="173"/>
      <c r="HMH72" s="173"/>
      <c r="HMI72" s="173"/>
      <c r="HMJ72" s="173"/>
      <c r="HMK72" s="173"/>
      <c r="HML72" s="173"/>
      <c r="HMM72" s="173"/>
      <c r="HMN72" s="173"/>
      <c r="HMO72" s="173"/>
      <c r="HMP72" s="173"/>
      <c r="HMQ72" s="173"/>
      <c r="HMR72" s="173"/>
      <c r="HMS72" s="173"/>
      <c r="HMT72" s="173"/>
      <c r="HMU72" s="173"/>
      <c r="HMV72" s="173"/>
      <c r="HMW72" s="173"/>
      <c r="HMX72" s="173"/>
      <c r="HMY72" s="173"/>
      <c r="HMZ72" s="173"/>
      <c r="HNA72" s="173"/>
      <c r="HNB72" s="173"/>
      <c r="HNC72" s="173"/>
      <c r="HND72" s="173"/>
      <c r="HNE72" s="173"/>
      <c r="HNF72" s="173"/>
      <c r="HNG72" s="173"/>
      <c r="HNH72" s="173"/>
      <c r="HNI72" s="173"/>
      <c r="HNJ72" s="173"/>
      <c r="HNK72" s="173"/>
      <c r="HNL72" s="173"/>
      <c r="HNM72" s="173"/>
      <c r="HNN72" s="173"/>
      <c r="HNO72" s="173"/>
      <c r="HNP72" s="173"/>
      <c r="HNQ72" s="173"/>
      <c r="HNR72" s="173"/>
      <c r="HNS72" s="173"/>
      <c r="HNT72" s="173"/>
      <c r="HNU72" s="173"/>
      <c r="HNV72" s="173"/>
      <c r="HNW72" s="173"/>
      <c r="HNX72" s="173"/>
      <c r="HNY72" s="173"/>
      <c r="HNZ72" s="173"/>
      <c r="HOA72" s="173"/>
      <c r="HOB72" s="173"/>
      <c r="HOC72" s="173"/>
      <c r="HOD72" s="173"/>
      <c r="HOE72" s="173"/>
      <c r="HOF72" s="173"/>
      <c r="HOG72" s="173"/>
      <c r="HOH72" s="173"/>
      <c r="HOI72" s="173"/>
      <c r="HOJ72" s="173"/>
      <c r="HOK72" s="173"/>
      <c r="HOL72" s="173"/>
      <c r="HOM72" s="173"/>
      <c r="HON72" s="173"/>
      <c r="HOO72" s="173"/>
      <c r="HOP72" s="173"/>
      <c r="HOQ72" s="173"/>
      <c r="HOR72" s="173"/>
      <c r="HOS72" s="173"/>
      <c r="HOT72" s="173"/>
      <c r="HOU72" s="173"/>
      <c r="HOV72" s="173"/>
      <c r="HOW72" s="173"/>
      <c r="HOX72" s="173"/>
      <c r="HOY72" s="173"/>
      <c r="HOZ72" s="173"/>
      <c r="HPA72" s="173"/>
      <c r="HPB72" s="173"/>
      <c r="HPC72" s="173"/>
      <c r="HPD72" s="173"/>
      <c r="HPE72" s="173"/>
      <c r="HPF72" s="173"/>
      <c r="HPG72" s="173"/>
      <c r="HPH72" s="173"/>
      <c r="HPI72" s="173"/>
      <c r="HPJ72" s="173"/>
      <c r="HPK72" s="173"/>
      <c r="HPL72" s="173"/>
      <c r="HPM72" s="173"/>
      <c r="HPN72" s="173"/>
      <c r="HPO72" s="173"/>
      <c r="HPP72" s="173"/>
      <c r="HPQ72" s="173"/>
      <c r="HPR72" s="173"/>
      <c r="HPS72" s="173"/>
      <c r="HPT72" s="173"/>
      <c r="HPU72" s="173"/>
      <c r="HPV72" s="173"/>
      <c r="HPW72" s="173"/>
      <c r="HPX72" s="173"/>
      <c r="HPY72" s="173"/>
      <c r="HPZ72" s="173"/>
      <c r="HQA72" s="173"/>
      <c r="HQB72" s="173"/>
      <c r="HQC72" s="173"/>
      <c r="HQD72" s="173"/>
      <c r="HQE72" s="173"/>
      <c r="HQF72" s="173"/>
      <c r="HQG72" s="173"/>
      <c r="HQH72" s="173"/>
      <c r="HQI72" s="173"/>
      <c r="HQJ72" s="173"/>
      <c r="HQK72" s="173"/>
      <c r="HQL72" s="173"/>
      <c r="HQM72" s="173"/>
      <c r="HQN72" s="173"/>
      <c r="HQO72" s="173"/>
      <c r="HQP72" s="173"/>
      <c r="HQQ72" s="173"/>
      <c r="HQR72" s="173"/>
      <c r="HQS72" s="173"/>
      <c r="HQT72" s="173"/>
      <c r="HQU72" s="173"/>
      <c r="HQV72" s="173"/>
      <c r="HQW72" s="173"/>
      <c r="HQX72" s="173"/>
      <c r="HQY72" s="173"/>
      <c r="HQZ72" s="173"/>
      <c r="HRA72" s="173"/>
      <c r="HRB72" s="173"/>
      <c r="HRC72" s="173"/>
      <c r="HRD72" s="173"/>
      <c r="HRE72" s="173"/>
      <c r="HRF72" s="173"/>
      <c r="HRG72" s="173"/>
      <c r="HRH72" s="173"/>
      <c r="HRI72" s="173"/>
      <c r="HRJ72" s="173"/>
      <c r="HRK72" s="173"/>
      <c r="HRL72" s="173"/>
      <c r="HRM72" s="173"/>
      <c r="HRN72" s="173"/>
      <c r="HRO72" s="173"/>
      <c r="HRP72" s="173"/>
      <c r="HRQ72" s="173"/>
      <c r="HRR72" s="173"/>
      <c r="HRS72" s="173"/>
      <c r="HRT72" s="173"/>
      <c r="HRU72" s="173"/>
      <c r="HRV72" s="173"/>
      <c r="HRW72" s="173"/>
      <c r="HRX72" s="173"/>
      <c r="HRY72" s="173"/>
      <c r="HRZ72" s="173"/>
      <c r="HSA72" s="173"/>
      <c r="HSB72" s="173"/>
      <c r="HSC72" s="173"/>
      <c r="HSD72" s="173"/>
      <c r="HSE72" s="173"/>
      <c r="HSF72" s="173"/>
      <c r="HSG72" s="173"/>
      <c r="HSH72" s="173"/>
      <c r="HSI72" s="173"/>
      <c r="HSJ72" s="173"/>
      <c r="HSK72" s="173"/>
      <c r="HSL72" s="173"/>
      <c r="HSM72" s="173"/>
      <c r="HSN72" s="173"/>
      <c r="HSO72" s="173"/>
      <c r="HSP72" s="173"/>
      <c r="HSQ72" s="173"/>
      <c r="HSR72" s="173"/>
      <c r="HSS72" s="173"/>
      <c r="HST72" s="173"/>
      <c r="HSU72" s="173"/>
      <c r="HSV72" s="173"/>
      <c r="HSW72" s="173"/>
      <c r="HSX72" s="173"/>
      <c r="HSY72" s="173"/>
      <c r="HSZ72" s="173"/>
      <c r="HTA72" s="173"/>
      <c r="HTB72" s="173"/>
      <c r="HTC72" s="173"/>
      <c r="HTD72" s="173"/>
      <c r="HTE72" s="173"/>
      <c r="HTF72" s="173"/>
      <c r="HTG72" s="173"/>
      <c r="HTH72" s="173"/>
      <c r="HTI72" s="173"/>
      <c r="HTJ72" s="173"/>
      <c r="HTK72" s="173"/>
      <c r="HTL72" s="173"/>
      <c r="HTM72" s="173"/>
      <c r="HTN72" s="173"/>
      <c r="HTO72" s="173"/>
      <c r="HTP72" s="173"/>
      <c r="HTQ72" s="173"/>
      <c r="HTR72" s="173"/>
      <c r="HTS72" s="173"/>
      <c r="HTT72" s="173"/>
      <c r="HTU72" s="173"/>
      <c r="HTV72" s="173"/>
      <c r="HTW72" s="173"/>
      <c r="HTX72" s="173"/>
      <c r="HTY72" s="173"/>
      <c r="HTZ72" s="173"/>
      <c r="HUA72" s="173"/>
      <c r="HUB72" s="173"/>
      <c r="HUC72" s="173"/>
      <c r="HUD72" s="173"/>
      <c r="HUE72" s="173"/>
      <c r="HUF72" s="173"/>
      <c r="HUG72" s="173"/>
      <c r="HUH72" s="173"/>
      <c r="HUI72" s="173"/>
      <c r="HUJ72" s="173"/>
      <c r="HUK72" s="173"/>
      <c r="HUL72" s="173"/>
      <c r="HUM72" s="173"/>
      <c r="HUN72" s="173"/>
      <c r="HUO72" s="173"/>
      <c r="HUP72" s="173"/>
      <c r="HUQ72" s="173"/>
      <c r="HUR72" s="173"/>
      <c r="HUS72" s="173"/>
      <c r="HUT72" s="173"/>
      <c r="HUU72" s="173"/>
      <c r="HUV72" s="173"/>
      <c r="HUW72" s="173"/>
      <c r="HUX72" s="173"/>
      <c r="HUY72" s="173"/>
      <c r="HUZ72" s="173"/>
      <c r="HVA72" s="173"/>
      <c r="HVB72" s="173"/>
      <c r="HVC72" s="173"/>
      <c r="HVD72" s="173"/>
      <c r="HVE72" s="173"/>
      <c r="HVF72" s="173"/>
      <c r="HVG72" s="173"/>
      <c r="HVH72" s="173"/>
      <c r="HVI72" s="173"/>
      <c r="HVJ72" s="173"/>
      <c r="HVK72" s="173"/>
      <c r="HVL72" s="173"/>
      <c r="HVM72" s="173"/>
      <c r="HVN72" s="173"/>
      <c r="HVO72" s="173"/>
      <c r="HVP72" s="173"/>
      <c r="HVQ72" s="173"/>
      <c r="HVR72" s="173"/>
      <c r="HVS72" s="173"/>
      <c r="HVT72" s="173"/>
      <c r="HVU72" s="173"/>
      <c r="HVV72" s="173"/>
      <c r="HVW72" s="173"/>
      <c r="HVX72" s="173"/>
      <c r="HVY72" s="173"/>
      <c r="HVZ72" s="173"/>
      <c r="HWA72" s="173"/>
      <c r="HWB72" s="173"/>
      <c r="HWC72" s="173"/>
      <c r="HWD72" s="173"/>
      <c r="HWE72" s="173"/>
      <c r="HWF72" s="173"/>
      <c r="HWG72" s="173"/>
      <c r="HWH72" s="173"/>
      <c r="HWI72" s="173"/>
      <c r="HWJ72" s="173"/>
      <c r="HWK72" s="173"/>
      <c r="HWL72" s="173"/>
      <c r="HWM72" s="173"/>
      <c r="HWN72" s="173"/>
      <c r="HWO72" s="173"/>
      <c r="HWP72" s="173"/>
      <c r="HWQ72" s="173"/>
      <c r="HWR72" s="173"/>
      <c r="HWS72" s="173"/>
      <c r="HWT72" s="173"/>
      <c r="HWU72" s="173"/>
      <c r="HWV72" s="173"/>
      <c r="HWW72" s="173"/>
      <c r="HWX72" s="173"/>
      <c r="HWY72" s="173"/>
      <c r="HWZ72" s="173"/>
      <c r="HXA72" s="173"/>
      <c r="HXB72" s="173"/>
      <c r="HXC72" s="173"/>
      <c r="HXD72" s="173"/>
      <c r="HXE72" s="173"/>
      <c r="HXF72" s="173"/>
      <c r="HXG72" s="173"/>
      <c r="HXH72" s="173"/>
      <c r="HXI72" s="173"/>
      <c r="HXJ72" s="173"/>
      <c r="HXK72" s="173"/>
      <c r="HXL72" s="173"/>
      <c r="HXM72" s="173"/>
      <c r="HXN72" s="173"/>
      <c r="HXO72" s="173"/>
      <c r="HXP72" s="173"/>
      <c r="HXQ72" s="173"/>
      <c r="HXR72" s="173"/>
      <c r="HXS72" s="173"/>
      <c r="HXT72" s="173"/>
      <c r="HXU72" s="173"/>
      <c r="HXV72" s="173"/>
      <c r="HXW72" s="173"/>
      <c r="HXX72" s="173"/>
      <c r="HXY72" s="173"/>
      <c r="HXZ72" s="173"/>
      <c r="HYA72" s="173"/>
      <c r="HYB72" s="173"/>
      <c r="HYC72" s="173"/>
      <c r="HYD72" s="173"/>
      <c r="HYE72" s="173"/>
      <c r="HYF72" s="173"/>
      <c r="HYG72" s="173"/>
      <c r="HYH72" s="173"/>
      <c r="HYI72" s="173"/>
      <c r="HYJ72" s="173"/>
      <c r="HYK72" s="173"/>
      <c r="HYL72" s="173"/>
      <c r="HYM72" s="173"/>
      <c r="HYN72" s="173"/>
      <c r="HYO72" s="173"/>
      <c r="HYP72" s="173"/>
      <c r="HYQ72" s="173"/>
      <c r="HYR72" s="173"/>
      <c r="HYS72" s="173"/>
      <c r="HYT72" s="173"/>
      <c r="HYU72" s="173"/>
      <c r="HYV72" s="173"/>
      <c r="HYW72" s="173"/>
      <c r="HYX72" s="173"/>
      <c r="HYY72" s="173"/>
      <c r="HYZ72" s="173"/>
      <c r="HZA72" s="173"/>
      <c r="HZB72" s="173"/>
      <c r="HZC72" s="173"/>
      <c r="HZD72" s="173"/>
      <c r="HZE72" s="173"/>
      <c r="HZF72" s="173"/>
      <c r="HZG72" s="173"/>
      <c r="HZH72" s="173"/>
      <c r="HZI72" s="173"/>
      <c r="HZJ72" s="173"/>
      <c r="HZK72" s="173"/>
      <c r="HZL72" s="173"/>
      <c r="HZM72" s="173"/>
      <c r="HZN72" s="173"/>
      <c r="HZO72" s="173"/>
      <c r="HZP72" s="173"/>
      <c r="HZQ72" s="173"/>
      <c r="HZR72" s="173"/>
      <c r="HZS72" s="173"/>
      <c r="HZT72" s="173"/>
      <c r="HZU72" s="173"/>
      <c r="HZV72" s="173"/>
      <c r="HZW72" s="173"/>
      <c r="HZX72" s="173"/>
      <c r="HZY72" s="173"/>
      <c r="HZZ72" s="173"/>
      <c r="IAA72" s="173"/>
      <c r="IAB72" s="173"/>
      <c r="IAC72" s="173"/>
      <c r="IAD72" s="173"/>
      <c r="IAE72" s="173"/>
      <c r="IAF72" s="173"/>
      <c r="IAG72" s="173"/>
      <c r="IAH72" s="173"/>
      <c r="IAI72" s="173"/>
      <c r="IAJ72" s="173"/>
      <c r="IAK72" s="173"/>
      <c r="IAL72" s="173"/>
      <c r="IAM72" s="173"/>
      <c r="IAN72" s="173"/>
      <c r="IAO72" s="173"/>
      <c r="IAP72" s="173"/>
      <c r="IAQ72" s="173"/>
      <c r="IAR72" s="173"/>
      <c r="IAS72" s="173"/>
      <c r="IAT72" s="173"/>
      <c r="IAU72" s="173"/>
      <c r="IAV72" s="173"/>
      <c r="IAW72" s="173"/>
      <c r="IAX72" s="173"/>
      <c r="IAY72" s="173"/>
      <c r="IAZ72" s="173"/>
      <c r="IBA72" s="173"/>
      <c r="IBB72" s="173"/>
      <c r="IBC72" s="173"/>
      <c r="IBD72" s="173"/>
      <c r="IBE72" s="173"/>
      <c r="IBF72" s="173"/>
      <c r="IBG72" s="173"/>
      <c r="IBH72" s="173"/>
      <c r="IBI72" s="173"/>
      <c r="IBJ72" s="173"/>
      <c r="IBK72" s="173"/>
      <c r="IBL72" s="173"/>
      <c r="IBM72" s="173"/>
      <c r="IBN72" s="173"/>
      <c r="IBO72" s="173"/>
      <c r="IBP72" s="173"/>
      <c r="IBQ72" s="173"/>
      <c r="IBR72" s="173"/>
      <c r="IBS72" s="173"/>
      <c r="IBT72" s="173"/>
      <c r="IBU72" s="173"/>
      <c r="IBV72" s="173"/>
      <c r="IBW72" s="173"/>
      <c r="IBX72" s="173"/>
      <c r="IBY72" s="173"/>
      <c r="IBZ72" s="173"/>
      <c r="ICA72" s="173"/>
      <c r="ICB72" s="173"/>
      <c r="ICC72" s="173"/>
      <c r="ICD72" s="173"/>
      <c r="ICE72" s="173"/>
      <c r="ICF72" s="173"/>
      <c r="ICG72" s="173"/>
      <c r="ICH72" s="173"/>
      <c r="ICI72" s="173"/>
      <c r="ICJ72" s="173"/>
      <c r="ICK72" s="173"/>
      <c r="ICL72" s="173"/>
      <c r="ICM72" s="173"/>
      <c r="ICN72" s="173"/>
      <c r="ICO72" s="173"/>
      <c r="ICP72" s="173"/>
      <c r="ICQ72" s="173"/>
      <c r="ICR72" s="173"/>
      <c r="ICS72" s="173"/>
      <c r="ICT72" s="173"/>
      <c r="ICU72" s="173"/>
      <c r="ICV72" s="173"/>
      <c r="ICW72" s="173"/>
      <c r="ICX72" s="173"/>
      <c r="ICY72" s="173"/>
      <c r="ICZ72" s="173"/>
      <c r="IDA72" s="173"/>
      <c r="IDB72" s="173"/>
      <c r="IDC72" s="173"/>
      <c r="IDD72" s="173"/>
      <c r="IDE72" s="173"/>
      <c r="IDF72" s="173"/>
      <c r="IDG72" s="173"/>
      <c r="IDH72" s="173"/>
      <c r="IDI72" s="173"/>
      <c r="IDJ72" s="173"/>
      <c r="IDK72" s="173"/>
      <c r="IDL72" s="173"/>
      <c r="IDM72" s="173"/>
      <c r="IDN72" s="173"/>
      <c r="IDO72" s="173"/>
      <c r="IDP72" s="173"/>
      <c r="IDQ72" s="173"/>
      <c r="IDR72" s="173"/>
      <c r="IDS72" s="173"/>
      <c r="IDT72" s="173"/>
      <c r="IDU72" s="173"/>
      <c r="IDV72" s="173"/>
      <c r="IDW72" s="173"/>
      <c r="IDX72" s="173"/>
      <c r="IDY72" s="173"/>
      <c r="IDZ72" s="173"/>
      <c r="IEA72" s="173"/>
      <c r="IEB72" s="173"/>
      <c r="IEC72" s="173"/>
      <c r="IED72" s="173"/>
      <c r="IEE72" s="173"/>
      <c r="IEF72" s="173"/>
      <c r="IEG72" s="173"/>
      <c r="IEH72" s="173"/>
      <c r="IEI72" s="173"/>
      <c r="IEJ72" s="173"/>
      <c r="IEK72" s="173"/>
      <c r="IEL72" s="173"/>
      <c r="IEM72" s="173"/>
      <c r="IEN72" s="173"/>
      <c r="IEO72" s="173"/>
      <c r="IEP72" s="173"/>
      <c r="IEQ72" s="173"/>
      <c r="IER72" s="173"/>
      <c r="IES72" s="173"/>
      <c r="IET72" s="173"/>
      <c r="IEU72" s="173"/>
      <c r="IEV72" s="173"/>
      <c r="IEW72" s="173"/>
      <c r="IEX72" s="173"/>
      <c r="IEY72" s="173"/>
      <c r="IEZ72" s="173"/>
      <c r="IFA72" s="173"/>
      <c r="IFB72" s="173"/>
      <c r="IFC72" s="173"/>
      <c r="IFD72" s="173"/>
      <c r="IFE72" s="173"/>
      <c r="IFF72" s="173"/>
      <c r="IFG72" s="173"/>
      <c r="IFH72" s="173"/>
      <c r="IFI72" s="173"/>
      <c r="IFJ72" s="173"/>
      <c r="IFK72" s="173"/>
      <c r="IFL72" s="173"/>
      <c r="IFM72" s="173"/>
      <c r="IFN72" s="173"/>
      <c r="IFO72" s="173"/>
      <c r="IFP72" s="173"/>
      <c r="IFQ72" s="173"/>
      <c r="IFR72" s="173"/>
      <c r="IFS72" s="173"/>
      <c r="IFT72" s="173"/>
      <c r="IFU72" s="173"/>
      <c r="IFV72" s="173"/>
      <c r="IFW72" s="173"/>
      <c r="IFX72" s="173"/>
      <c r="IFY72" s="173"/>
      <c r="IFZ72" s="173"/>
      <c r="IGA72" s="173"/>
      <c r="IGB72" s="173"/>
      <c r="IGC72" s="173"/>
      <c r="IGD72" s="173"/>
      <c r="IGE72" s="173"/>
      <c r="IGF72" s="173"/>
      <c r="IGG72" s="173"/>
      <c r="IGH72" s="173"/>
      <c r="IGI72" s="173"/>
      <c r="IGJ72" s="173"/>
      <c r="IGK72" s="173"/>
      <c r="IGL72" s="173"/>
      <c r="IGM72" s="173"/>
      <c r="IGN72" s="173"/>
      <c r="IGO72" s="173"/>
      <c r="IGP72" s="173"/>
      <c r="IGQ72" s="173"/>
      <c r="IGR72" s="173"/>
      <c r="IGS72" s="173"/>
      <c r="IGT72" s="173"/>
      <c r="IGU72" s="173"/>
      <c r="IGV72" s="173"/>
      <c r="IGW72" s="173"/>
      <c r="IGX72" s="173"/>
      <c r="IGY72" s="173"/>
      <c r="IGZ72" s="173"/>
      <c r="IHA72" s="173"/>
      <c r="IHB72" s="173"/>
      <c r="IHC72" s="173"/>
      <c r="IHD72" s="173"/>
      <c r="IHE72" s="173"/>
      <c r="IHF72" s="173"/>
      <c r="IHG72" s="173"/>
      <c r="IHH72" s="173"/>
      <c r="IHI72" s="173"/>
      <c r="IHJ72" s="173"/>
      <c r="IHK72" s="173"/>
      <c r="IHL72" s="173"/>
      <c r="IHM72" s="173"/>
      <c r="IHN72" s="173"/>
      <c r="IHO72" s="173"/>
      <c r="IHP72" s="173"/>
      <c r="IHQ72" s="173"/>
      <c r="IHR72" s="173"/>
      <c r="IHS72" s="173"/>
      <c r="IHT72" s="173"/>
      <c r="IHU72" s="173"/>
      <c r="IHV72" s="173"/>
      <c r="IHW72" s="173"/>
      <c r="IHX72" s="173"/>
      <c r="IHY72" s="173"/>
      <c r="IHZ72" s="173"/>
      <c r="IIA72" s="173"/>
      <c r="IIB72" s="173"/>
      <c r="IIC72" s="173"/>
      <c r="IID72" s="173"/>
      <c r="IIE72" s="173"/>
      <c r="IIF72" s="173"/>
      <c r="IIG72" s="173"/>
      <c r="IIH72" s="173"/>
      <c r="III72" s="173"/>
      <c r="IIJ72" s="173"/>
      <c r="IIK72" s="173"/>
      <c r="IIL72" s="173"/>
      <c r="IIM72" s="173"/>
      <c r="IIN72" s="173"/>
      <c r="IIO72" s="173"/>
      <c r="IIP72" s="173"/>
      <c r="IIQ72" s="173"/>
      <c r="IIR72" s="173"/>
      <c r="IIS72" s="173"/>
      <c r="IIT72" s="173"/>
      <c r="IIU72" s="173"/>
      <c r="IIV72" s="173"/>
      <c r="IIW72" s="173"/>
      <c r="IIX72" s="173"/>
      <c r="IIY72" s="173"/>
      <c r="IIZ72" s="173"/>
      <c r="IJA72" s="173"/>
      <c r="IJB72" s="173"/>
      <c r="IJC72" s="173"/>
      <c r="IJD72" s="173"/>
      <c r="IJE72" s="173"/>
      <c r="IJF72" s="173"/>
      <c r="IJG72" s="173"/>
      <c r="IJH72" s="173"/>
      <c r="IJI72" s="173"/>
      <c r="IJJ72" s="173"/>
      <c r="IJK72" s="173"/>
      <c r="IJL72" s="173"/>
      <c r="IJM72" s="173"/>
      <c r="IJN72" s="173"/>
      <c r="IJO72" s="173"/>
      <c r="IJP72" s="173"/>
      <c r="IJQ72" s="173"/>
      <c r="IJR72" s="173"/>
      <c r="IJS72" s="173"/>
      <c r="IJT72" s="173"/>
      <c r="IJU72" s="173"/>
      <c r="IJV72" s="173"/>
      <c r="IJW72" s="173"/>
      <c r="IJX72" s="173"/>
      <c r="IJY72" s="173"/>
      <c r="IJZ72" s="173"/>
      <c r="IKA72" s="173"/>
      <c r="IKB72" s="173"/>
      <c r="IKC72" s="173"/>
      <c r="IKD72" s="173"/>
      <c r="IKE72" s="173"/>
      <c r="IKF72" s="173"/>
      <c r="IKG72" s="173"/>
      <c r="IKH72" s="173"/>
      <c r="IKI72" s="173"/>
      <c r="IKJ72" s="173"/>
      <c r="IKK72" s="173"/>
      <c r="IKL72" s="173"/>
      <c r="IKM72" s="173"/>
      <c r="IKN72" s="173"/>
      <c r="IKO72" s="173"/>
      <c r="IKP72" s="173"/>
      <c r="IKQ72" s="173"/>
      <c r="IKR72" s="173"/>
      <c r="IKS72" s="173"/>
      <c r="IKT72" s="173"/>
      <c r="IKU72" s="173"/>
      <c r="IKV72" s="173"/>
      <c r="IKW72" s="173"/>
      <c r="IKX72" s="173"/>
      <c r="IKY72" s="173"/>
      <c r="IKZ72" s="173"/>
      <c r="ILA72" s="173"/>
      <c r="ILB72" s="173"/>
      <c r="ILC72" s="173"/>
      <c r="ILD72" s="173"/>
      <c r="ILE72" s="173"/>
      <c r="ILF72" s="173"/>
      <c r="ILG72" s="173"/>
      <c r="ILH72" s="173"/>
      <c r="ILI72" s="173"/>
      <c r="ILJ72" s="173"/>
      <c r="ILK72" s="173"/>
      <c r="ILL72" s="173"/>
      <c r="ILM72" s="173"/>
      <c r="ILN72" s="173"/>
      <c r="ILO72" s="173"/>
      <c r="ILP72" s="173"/>
      <c r="ILQ72" s="173"/>
      <c r="ILR72" s="173"/>
      <c r="ILS72" s="173"/>
      <c r="ILT72" s="173"/>
      <c r="ILU72" s="173"/>
      <c r="ILV72" s="173"/>
      <c r="ILW72" s="173"/>
      <c r="ILX72" s="173"/>
      <c r="ILY72" s="173"/>
      <c r="ILZ72" s="173"/>
      <c r="IMA72" s="173"/>
      <c r="IMB72" s="173"/>
      <c r="IMC72" s="173"/>
      <c r="IMD72" s="173"/>
      <c r="IME72" s="173"/>
      <c r="IMF72" s="173"/>
      <c r="IMG72" s="173"/>
      <c r="IMH72" s="173"/>
      <c r="IMI72" s="173"/>
      <c r="IMJ72" s="173"/>
      <c r="IMK72" s="173"/>
      <c r="IML72" s="173"/>
      <c r="IMM72" s="173"/>
      <c r="IMN72" s="173"/>
      <c r="IMO72" s="173"/>
      <c r="IMP72" s="173"/>
      <c r="IMQ72" s="173"/>
      <c r="IMR72" s="173"/>
      <c r="IMS72" s="173"/>
      <c r="IMT72" s="173"/>
      <c r="IMU72" s="173"/>
      <c r="IMV72" s="173"/>
      <c r="IMW72" s="173"/>
      <c r="IMX72" s="173"/>
      <c r="IMY72" s="173"/>
      <c r="IMZ72" s="173"/>
      <c r="INA72" s="173"/>
      <c r="INB72" s="173"/>
      <c r="INC72" s="173"/>
      <c r="IND72" s="173"/>
      <c r="INE72" s="173"/>
      <c r="INF72" s="173"/>
      <c r="ING72" s="173"/>
      <c r="INH72" s="173"/>
      <c r="INI72" s="173"/>
      <c r="INJ72" s="173"/>
      <c r="INK72" s="173"/>
      <c r="INL72" s="173"/>
      <c r="INM72" s="173"/>
      <c r="INN72" s="173"/>
      <c r="INO72" s="173"/>
      <c r="INP72" s="173"/>
      <c r="INQ72" s="173"/>
      <c r="INR72" s="173"/>
      <c r="INS72" s="173"/>
      <c r="INT72" s="173"/>
      <c r="INU72" s="173"/>
      <c r="INV72" s="173"/>
      <c r="INW72" s="173"/>
      <c r="INX72" s="173"/>
      <c r="INY72" s="173"/>
      <c r="INZ72" s="173"/>
      <c r="IOA72" s="173"/>
      <c r="IOB72" s="173"/>
      <c r="IOC72" s="173"/>
      <c r="IOD72" s="173"/>
      <c r="IOE72" s="173"/>
      <c r="IOF72" s="173"/>
      <c r="IOG72" s="173"/>
      <c r="IOH72" s="173"/>
      <c r="IOI72" s="173"/>
      <c r="IOJ72" s="173"/>
      <c r="IOK72" s="173"/>
      <c r="IOL72" s="173"/>
      <c r="IOM72" s="173"/>
      <c r="ION72" s="173"/>
      <c r="IOO72" s="173"/>
      <c r="IOP72" s="173"/>
      <c r="IOQ72" s="173"/>
      <c r="IOR72" s="173"/>
      <c r="IOS72" s="173"/>
      <c r="IOT72" s="173"/>
      <c r="IOU72" s="173"/>
      <c r="IOV72" s="173"/>
      <c r="IOW72" s="173"/>
      <c r="IOX72" s="173"/>
      <c r="IOY72" s="173"/>
      <c r="IOZ72" s="173"/>
      <c r="IPA72" s="173"/>
      <c r="IPB72" s="173"/>
      <c r="IPC72" s="173"/>
      <c r="IPD72" s="173"/>
      <c r="IPE72" s="173"/>
      <c r="IPF72" s="173"/>
      <c r="IPG72" s="173"/>
      <c r="IPH72" s="173"/>
      <c r="IPI72" s="173"/>
      <c r="IPJ72" s="173"/>
      <c r="IPK72" s="173"/>
      <c r="IPL72" s="173"/>
      <c r="IPM72" s="173"/>
      <c r="IPN72" s="173"/>
      <c r="IPO72" s="173"/>
      <c r="IPP72" s="173"/>
      <c r="IPQ72" s="173"/>
      <c r="IPR72" s="173"/>
      <c r="IPS72" s="173"/>
      <c r="IPT72" s="173"/>
      <c r="IPU72" s="173"/>
      <c r="IPV72" s="173"/>
      <c r="IPW72" s="173"/>
      <c r="IPX72" s="173"/>
      <c r="IPY72" s="173"/>
      <c r="IPZ72" s="173"/>
      <c r="IQA72" s="173"/>
      <c r="IQB72" s="173"/>
      <c r="IQC72" s="173"/>
      <c r="IQD72" s="173"/>
      <c r="IQE72" s="173"/>
      <c r="IQF72" s="173"/>
      <c r="IQG72" s="173"/>
      <c r="IQH72" s="173"/>
      <c r="IQI72" s="173"/>
      <c r="IQJ72" s="173"/>
      <c r="IQK72" s="173"/>
      <c r="IQL72" s="173"/>
      <c r="IQM72" s="173"/>
      <c r="IQN72" s="173"/>
      <c r="IQO72" s="173"/>
      <c r="IQP72" s="173"/>
      <c r="IQQ72" s="173"/>
      <c r="IQR72" s="173"/>
      <c r="IQS72" s="173"/>
      <c r="IQT72" s="173"/>
      <c r="IQU72" s="173"/>
      <c r="IQV72" s="173"/>
      <c r="IQW72" s="173"/>
      <c r="IQX72" s="173"/>
      <c r="IQY72" s="173"/>
      <c r="IQZ72" s="173"/>
      <c r="IRA72" s="173"/>
      <c r="IRB72" s="173"/>
      <c r="IRC72" s="173"/>
      <c r="IRD72" s="173"/>
      <c r="IRE72" s="173"/>
      <c r="IRF72" s="173"/>
      <c r="IRG72" s="173"/>
      <c r="IRH72" s="173"/>
      <c r="IRI72" s="173"/>
      <c r="IRJ72" s="173"/>
      <c r="IRK72" s="173"/>
      <c r="IRL72" s="173"/>
      <c r="IRM72" s="173"/>
      <c r="IRN72" s="173"/>
      <c r="IRO72" s="173"/>
      <c r="IRP72" s="173"/>
      <c r="IRQ72" s="173"/>
      <c r="IRR72" s="173"/>
      <c r="IRS72" s="173"/>
      <c r="IRT72" s="173"/>
      <c r="IRU72" s="173"/>
      <c r="IRV72" s="173"/>
      <c r="IRW72" s="173"/>
      <c r="IRX72" s="173"/>
      <c r="IRY72" s="173"/>
      <c r="IRZ72" s="173"/>
      <c r="ISA72" s="173"/>
      <c r="ISB72" s="173"/>
      <c r="ISC72" s="173"/>
      <c r="ISD72" s="173"/>
      <c r="ISE72" s="173"/>
      <c r="ISF72" s="173"/>
      <c r="ISG72" s="173"/>
      <c r="ISH72" s="173"/>
      <c r="ISI72" s="173"/>
      <c r="ISJ72" s="173"/>
      <c r="ISK72" s="173"/>
      <c r="ISL72" s="173"/>
      <c r="ISM72" s="173"/>
      <c r="ISN72" s="173"/>
      <c r="ISO72" s="173"/>
      <c r="ISP72" s="173"/>
      <c r="ISQ72" s="173"/>
      <c r="ISR72" s="173"/>
      <c r="ISS72" s="173"/>
      <c r="IST72" s="173"/>
      <c r="ISU72" s="173"/>
      <c r="ISV72" s="173"/>
      <c r="ISW72" s="173"/>
      <c r="ISX72" s="173"/>
      <c r="ISY72" s="173"/>
      <c r="ISZ72" s="173"/>
      <c r="ITA72" s="173"/>
      <c r="ITB72" s="173"/>
      <c r="ITC72" s="173"/>
      <c r="ITD72" s="173"/>
      <c r="ITE72" s="173"/>
      <c r="ITF72" s="173"/>
      <c r="ITG72" s="173"/>
      <c r="ITH72" s="173"/>
      <c r="ITI72" s="173"/>
      <c r="ITJ72" s="173"/>
      <c r="ITK72" s="173"/>
      <c r="ITL72" s="173"/>
      <c r="ITM72" s="173"/>
      <c r="ITN72" s="173"/>
      <c r="ITO72" s="173"/>
      <c r="ITP72" s="173"/>
      <c r="ITQ72" s="173"/>
      <c r="ITR72" s="173"/>
      <c r="ITS72" s="173"/>
      <c r="ITT72" s="173"/>
      <c r="ITU72" s="173"/>
      <c r="ITV72" s="173"/>
      <c r="ITW72" s="173"/>
      <c r="ITX72" s="173"/>
      <c r="ITY72" s="173"/>
      <c r="ITZ72" s="173"/>
      <c r="IUA72" s="173"/>
      <c r="IUB72" s="173"/>
      <c r="IUC72" s="173"/>
      <c r="IUD72" s="173"/>
      <c r="IUE72" s="173"/>
      <c r="IUF72" s="173"/>
      <c r="IUG72" s="173"/>
      <c r="IUH72" s="173"/>
      <c r="IUI72" s="173"/>
      <c r="IUJ72" s="173"/>
      <c r="IUK72" s="173"/>
      <c r="IUL72" s="173"/>
      <c r="IUM72" s="173"/>
      <c r="IUN72" s="173"/>
      <c r="IUO72" s="173"/>
      <c r="IUP72" s="173"/>
      <c r="IUQ72" s="173"/>
      <c r="IUR72" s="173"/>
      <c r="IUS72" s="173"/>
      <c r="IUT72" s="173"/>
      <c r="IUU72" s="173"/>
      <c r="IUV72" s="173"/>
      <c r="IUW72" s="173"/>
      <c r="IUX72" s="173"/>
      <c r="IUY72" s="173"/>
      <c r="IUZ72" s="173"/>
      <c r="IVA72" s="173"/>
      <c r="IVB72" s="173"/>
      <c r="IVC72" s="173"/>
      <c r="IVD72" s="173"/>
      <c r="IVE72" s="173"/>
      <c r="IVF72" s="173"/>
      <c r="IVG72" s="173"/>
      <c r="IVH72" s="173"/>
      <c r="IVI72" s="173"/>
      <c r="IVJ72" s="173"/>
      <c r="IVK72" s="173"/>
      <c r="IVL72" s="173"/>
      <c r="IVM72" s="173"/>
      <c r="IVN72" s="173"/>
      <c r="IVO72" s="173"/>
      <c r="IVP72" s="173"/>
      <c r="IVQ72" s="173"/>
      <c r="IVR72" s="173"/>
      <c r="IVS72" s="173"/>
      <c r="IVT72" s="173"/>
      <c r="IVU72" s="173"/>
      <c r="IVV72" s="173"/>
      <c r="IVW72" s="173"/>
      <c r="IVX72" s="173"/>
      <c r="IVY72" s="173"/>
      <c r="IVZ72" s="173"/>
      <c r="IWA72" s="173"/>
      <c r="IWB72" s="173"/>
      <c r="IWC72" s="173"/>
      <c r="IWD72" s="173"/>
      <c r="IWE72" s="173"/>
      <c r="IWF72" s="173"/>
      <c r="IWG72" s="173"/>
      <c r="IWH72" s="173"/>
      <c r="IWI72" s="173"/>
      <c r="IWJ72" s="173"/>
      <c r="IWK72" s="173"/>
      <c r="IWL72" s="173"/>
      <c r="IWM72" s="173"/>
      <c r="IWN72" s="173"/>
      <c r="IWO72" s="173"/>
      <c r="IWP72" s="173"/>
      <c r="IWQ72" s="173"/>
      <c r="IWR72" s="173"/>
      <c r="IWS72" s="173"/>
      <c r="IWT72" s="173"/>
      <c r="IWU72" s="173"/>
      <c r="IWV72" s="173"/>
      <c r="IWW72" s="173"/>
      <c r="IWX72" s="173"/>
      <c r="IWY72" s="173"/>
      <c r="IWZ72" s="173"/>
      <c r="IXA72" s="173"/>
      <c r="IXB72" s="173"/>
      <c r="IXC72" s="173"/>
      <c r="IXD72" s="173"/>
      <c r="IXE72" s="173"/>
      <c r="IXF72" s="173"/>
      <c r="IXG72" s="173"/>
      <c r="IXH72" s="173"/>
      <c r="IXI72" s="173"/>
      <c r="IXJ72" s="173"/>
      <c r="IXK72" s="173"/>
      <c r="IXL72" s="173"/>
      <c r="IXM72" s="173"/>
      <c r="IXN72" s="173"/>
      <c r="IXO72" s="173"/>
      <c r="IXP72" s="173"/>
      <c r="IXQ72" s="173"/>
      <c r="IXR72" s="173"/>
      <c r="IXS72" s="173"/>
      <c r="IXT72" s="173"/>
      <c r="IXU72" s="173"/>
      <c r="IXV72" s="173"/>
      <c r="IXW72" s="173"/>
      <c r="IXX72" s="173"/>
      <c r="IXY72" s="173"/>
      <c r="IXZ72" s="173"/>
      <c r="IYA72" s="173"/>
      <c r="IYB72" s="173"/>
      <c r="IYC72" s="173"/>
      <c r="IYD72" s="173"/>
      <c r="IYE72" s="173"/>
      <c r="IYF72" s="173"/>
      <c r="IYG72" s="173"/>
      <c r="IYH72" s="173"/>
      <c r="IYI72" s="173"/>
      <c r="IYJ72" s="173"/>
      <c r="IYK72" s="173"/>
      <c r="IYL72" s="173"/>
      <c r="IYM72" s="173"/>
      <c r="IYN72" s="173"/>
      <c r="IYO72" s="173"/>
      <c r="IYP72" s="173"/>
      <c r="IYQ72" s="173"/>
      <c r="IYR72" s="173"/>
      <c r="IYS72" s="173"/>
      <c r="IYT72" s="173"/>
      <c r="IYU72" s="173"/>
      <c r="IYV72" s="173"/>
      <c r="IYW72" s="173"/>
      <c r="IYX72" s="173"/>
      <c r="IYY72" s="173"/>
      <c r="IYZ72" s="173"/>
      <c r="IZA72" s="173"/>
      <c r="IZB72" s="173"/>
      <c r="IZC72" s="173"/>
      <c r="IZD72" s="173"/>
      <c r="IZE72" s="173"/>
      <c r="IZF72" s="173"/>
      <c r="IZG72" s="173"/>
      <c r="IZH72" s="173"/>
      <c r="IZI72" s="173"/>
      <c r="IZJ72" s="173"/>
      <c r="IZK72" s="173"/>
      <c r="IZL72" s="173"/>
      <c r="IZM72" s="173"/>
      <c r="IZN72" s="173"/>
      <c r="IZO72" s="173"/>
      <c r="IZP72" s="173"/>
      <c r="IZQ72" s="173"/>
      <c r="IZR72" s="173"/>
      <c r="IZS72" s="173"/>
      <c r="IZT72" s="173"/>
      <c r="IZU72" s="173"/>
      <c r="IZV72" s="173"/>
      <c r="IZW72" s="173"/>
      <c r="IZX72" s="173"/>
      <c r="IZY72" s="173"/>
      <c r="IZZ72" s="173"/>
      <c r="JAA72" s="173"/>
      <c r="JAB72" s="173"/>
      <c r="JAC72" s="173"/>
      <c r="JAD72" s="173"/>
      <c r="JAE72" s="173"/>
      <c r="JAF72" s="173"/>
      <c r="JAG72" s="173"/>
      <c r="JAH72" s="173"/>
      <c r="JAI72" s="173"/>
      <c r="JAJ72" s="173"/>
      <c r="JAK72" s="173"/>
      <c r="JAL72" s="173"/>
      <c r="JAM72" s="173"/>
      <c r="JAN72" s="173"/>
      <c r="JAO72" s="173"/>
      <c r="JAP72" s="173"/>
      <c r="JAQ72" s="173"/>
      <c r="JAR72" s="173"/>
      <c r="JAS72" s="173"/>
      <c r="JAT72" s="173"/>
      <c r="JAU72" s="173"/>
      <c r="JAV72" s="173"/>
      <c r="JAW72" s="173"/>
      <c r="JAX72" s="173"/>
      <c r="JAY72" s="173"/>
      <c r="JAZ72" s="173"/>
      <c r="JBA72" s="173"/>
      <c r="JBB72" s="173"/>
      <c r="JBC72" s="173"/>
      <c r="JBD72" s="173"/>
      <c r="JBE72" s="173"/>
      <c r="JBF72" s="173"/>
      <c r="JBG72" s="173"/>
      <c r="JBH72" s="173"/>
      <c r="JBI72" s="173"/>
      <c r="JBJ72" s="173"/>
      <c r="JBK72" s="173"/>
      <c r="JBL72" s="173"/>
      <c r="JBM72" s="173"/>
      <c r="JBN72" s="173"/>
      <c r="JBO72" s="173"/>
      <c r="JBP72" s="173"/>
      <c r="JBQ72" s="173"/>
      <c r="JBR72" s="173"/>
      <c r="JBS72" s="173"/>
      <c r="JBT72" s="173"/>
      <c r="JBU72" s="173"/>
      <c r="JBV72" s="173"/>
      <c r="JBW72" s="173"/>
      <c r="JBX72" s="173"/>
      <c r="JBY72" s="173"/>
      <c r="JBZ72" s="173"/>
      <c r="JCA72" s="173"/>
      <c r="JCB72" s="173"/>
      <c r="JCC72" s="173"/>
      <c r="JCD72" s="173"/>
      <c r="JCE72" s="173"/>
      <c r="JCF72" s="173"/>
      <c r="JCG72" s="173"/>
      <c r="JCH72" s="173"/>
      <c r="JCI72" s="173"/>
      <c r="JCJ72" s="173"/>
      <c r="JCK72" s="173"/>
      <c r="JCL72" s="173"/>
      <c r="JCM72" s="173"/>
      <c r="JCN72" s="173"/>
      <c r="JCO72" s="173"/>
      <c r="JCP72" s="173"/>
      <c r="JCQ72" s="173"/>
      <c r="JCR72" s="173"/>
      <c r="JCS72" s="173"/>
      <c r="JCT72" s="173"/>
      <c r="JCU72" s="173"/>
      <c r="JCV72" s="173"/>
      <c r="JCW72" s="173"/>
      <c r="JCX72" s="173"/>
      <c r="JCY72" s="173"/>
      <c r="JCZ72" s="173"/>
      <c r="JDA72" s="173"/>
      <c r="JDB72" s="173"/>
      <c r="JDC72" s="173"/>
      <c r="JDD72" s="173"/>
      <c r="JDE72" s="173"/>
      <c r="JDF72" s="173"/>
      <c r="JDG72" s="173"/>
      <c r="JDH72" s="173"/>
      <c r="JDI72" s="173"/>
      <c r="JDJ72" s="173"/>
      <c r="JDK72" s="173"/>
      <c r="JDL72" s="173"/>
      <c r="JDM72" s="173"/>
      <c r="JDN72" s="173"/>
      <c r="JDO72" s="173"/>
      <c r="JDP72" s="173"/>
      <c r="JDQ72" s="173"/>
      <c r="JDR72" s="173"/>
      <c r="JDS72" s="173"/>
      <c r="JDT72" s="173"/>
      <c r="JDU72" s="173"/>
      <c r="JDV72" s="173"/>
      <c r="JDW72" s="173"/>
      <c r="JDX72" s="173"/>
      <c r="JDY72" s="173"/>
      <c r="JDZ72" s="173"/>
      <c r="JEA72" s="173"/>
      <c r="JEB72" s="173"/>
      <c r="JEC72" s="173"/>
      <c r="JED72" s="173"/>
      <c r="JEE72" s="173"/>
      <c r="JEF72" s="173"/>
      <c r="JEG72" s="173"/>
      <c r="JEH72" s="173"/>
      <c r="JEI72" s="173"/>
      <c r="JEJ72" s="173"/>
      <c r="JEK72" s="173"/>
      <c r="JEL72" s="173"/>
      <c r="JEM72" s="173"/>
      <c r="JEN72" s="173"/>
      <c r="JEO72" s="173"/>
      <c r="JEP72" s="173"/>
      <c r="JEQ72" s="173"/>
      <c r="JER72" s="173"/>
      <c r="JES72" s="173"/>
      <c r="JET72" s="173"/>
      <c r="JEU72" s="173"/>
      <c r="JEV72" s="173"/>
      <c r="JEW72" s="173"/>
      <c r="JEX72" s="173"/>
      <c r="JEY72" s="173"/>
      <c r="JEZ72" s="173"/>
      <c r="JFA72" s="173"/>
      <c r="JFB72" s="173"/>
      <c r="JFC72" s="173"/>
      <c r="JFD72" s="173"/>
      <c r="JFE72" s="173"/>
      <c r="JFF72" s="173"/>
      <c r="JFG72" s="173"/>
      <c r="JFH72" s="173"/>
      <c r="JFI72" s="173"/>
      <c r="JFJ72" s="173"/>
      <c r="JFK72" s="173"/>
      <c r="JFL72" s="173"/>
      <c r="JFM72" s="173"/>
      <c r="JFN72" s="173"/>
      <c r="JFO72" s="173"/>
      <c r="JFP72" s="173"/>
      <c r="JFQ72" s="173"/>
      <c r="JFR72" s="173"/>
      <c r="JFS72" s="173"/>
      <c r="JFT72" s="173"/>
      <c r="JFU72" s="173"/>
      <c r="JFV72" s="173"/>
      <c r="JFW72" s="173"/>
      <c r="JFX72" s="173"/>
      <c r="JFY72" s="173"/>
      <c r="JFZ72" s="173"/>
      <c r="JGA72" s="173"/>
      <c r="JGB72" s="173"/>
      <c r="JGC72" s="173"/>
      <c r="JGD72" s="173"/>
      <c r="JGE72" s="173"/>
      <c r="JGF72" s="173"/>
      <c r="JGG72" s="173"/>
      <c r="JGH72" s="173"/>
      <c r="JGI72" s="173"/>
      <c r="JGJ72" s="173"/>
      <c r="JGK72" s="173"/>
      <c r="JGL72" s="173"/>
      <c r="JGM72" s="173"/>
      <c r="JGN72" s="173"/>
      <c r="JGO72" s="173"/>
      <c r="JGP72" s="173"/>
      <c r="JGQ72" s="173"/>
      <c r="JGR72" s="173"/>
      <c r="JGS72" s="173"/>
      <c r="JGT72" s="173"/>
      <c r="JGU72" s="173"/>
      <c r="JGV72" s="173"/>
      <c r="JGW72" s="173"/>
      <c r="JGX72" s="173"/>
      <c r="JGY72" s="173"/>
      <c r="JGZ72" s="173"/>
      <c r="JHA72" s="173"/>
      <c r="JHB72" s="173"/>
      <c r="JHC72" s="173"/>
      <c r="JHD72" s="173"/>
      <c r="JHE72" s="173"/>
      <c r="JHF72" s="173"/>
      <c r="JHG72" s="173"/>
      <c r="JHH72" s="173"/>
      <c r="JHI72" s="173"/>
      <c r="JHJ72" s="173"/>
      <c r="JHK72" s="173"/>
      <c r="JHL72" s="173"/>
      <c r="JHM72" s="173"/>
      <c r="JHN72" s="173"/>
      <c r="JHO72" s="173"/>
      <c r="JHP72" s="173"/>
      <c r="JHQ72" s="173"/>
      <c r="JHR72" s="173"/>
      <c r="JHS72" s="173"/>
      <c r="JHT72" s="173"/>
      <c r="JHU72" s="173"/>
      <c r="JHV72" s="173"/>
      <c r="JHW72" s="173"/>
      <c r="JHX72" s="173"/>
      <c r="JHY72" s="173"/>
      <c r="JHZ72" s="173"/>
      <c r="JIA72" s="173"/>
      <c r="JIB72" s="173"/>
      <c r="JIC72" s="173"/>
      <c r="JID72" s="173"/>
      <c r="JIE72" s="173"/>
      <c r="JIF72" s="173"/>
      <c r="JIG72" s="173"/>
      <c r="JIH72" s="173"/>
      <c r="JII72" s="173"/>
      <c r="JIJ72" s="173"/>
      <c r="JIK72" s="173"/>
      <c r="JIL72" s="173"/>
      <c r="JIM72" s="173"/>
      <c r="JIN72" s="173"/>
      <c r="JIO72" s="173"/>
      <c r="JIP72" s="173"/>
      <c r="JIQ72" s="173"/>
      <c r="JIR72" s="173"/>
      <c r="JIS72" s="173"/>
      <c r="JIT72" s="173"/>
      <c r="JIU72" s="173"/>
      <c r="JIV72" s="173"/>
      <c r="JIW72" s="173"/>
      <c r="JIX72" s="173"/>
      <c r="JIY72" s="173"/>
      <c r="JIZ72" s="173"/>
      <c r="JJA72" s="173"/>
      <c r="JJB72" s="173"/>
      <c r="JJC72" s="173"/>
      <c r="JJD72" s="173"/>
      <c r="JJE72" s="173"/>
      <c r="JJF72" s="173"/>
      <c r="JJG72" s="173"/>
      <c r="JJH72" s="173"/>
      <c r="JJI72" s="173"/>
      <c r="JJJ72" s="173"/>
      <c r="JJK72" s="173"/>
      <c r="JJL72" s="173"/>
      <c r="JJM72" s="173"/>
      <c r="JJN72" s="173"/>
      <c r="JJO72" s="173"/>
      <c r="JJP72" s="173"/>
      <c r="JJQ72" s="173"/>
      <c r="JJR72" s="173"/>
      <c r="JJS72" s="173"/>
      <c r="JJT72" s="173"/>
      <c r="JJU72" s="173"/>
      <c r="JJV72" s="173"/>
      <c r="JJW72" s="173"/>
      <c r="JJX72" s="173"/>
      <c r="JJY72" s="173"/>
      <c r="JJZ72" s="173"/>
      <c r="JKA72" s="173"/>
      <c r="JKB72" s="173"/>
      <c r="JKC72" s="173"/>
      <c r="JKD72" s="173"/>
      <c r="JKE72" s="173"/>
      <c r="JKF72" s="173"/>
      <c r="JKG72" s="173"/>
      <c r="JKH72" s="173"/>
      <c r="JKI72" s="173"/>
      <c r="JKJ72" s="173"/>
      <c r="JKK72" s="173"/>
      <c r="JKL72" s="173"/>
      <c r="JKM72" s="173"/>
      <c r="JKN72" s="173"/>
      <c r="JKO72" s="173"/>
      <c r="JKP72" s="173"/>
      <c r="JKQ72" s="173"/>
      <c r="JKR72" s="173"/>
      <c r="JKS72" s="173"/>
      <c r="JKT72" s="173"/>
      <c r="JKU72" s="173"/>
      <c r="JKV72" s="173"/>
      <c r="JKW72" s="173"/>
      <c r="JKX72" s="173"/>
      <c r="JKY72" s="173"/>
      <c r="JKZ72" s="173"/>
      <c r="JLA72" s="173"/>
      <c r="JLB72" s="173"/>
      <c r="JLC72" s="173"/>
      <c r="JLD72" s="173"/>
      <c r="JLE72" s="173"/>
      <c r="JLF72" s="173"/>
      <c r="JLG72" s="173"/>
      <c r="JLH72" s="173"/>
      <c r="JLI72" s="173"/>
      <c r="JLJ72" s="173"/>
      <c r="JLK72" s="173"/>
      <c r="JLL72" s="173"/>
      <c r="JLM72" s="173"/>
      <c r="JLN72" s="173"/>
      <c r="JLO72" s="173"/>
      <c r="JLP72" s="173"/>
      <c r="JLQ72" s="173"/>
      <c r="JLR72" s="173"/>
      <c r="JLS72" s="173"/>
      <c r="JLT72" s="173"/>
      <c r="JLU72" s="173"/>
      <c r="JLV72" s="173"/>
      <c r="JLW72" s="173"/>
      <c r="JLX72" s="173"/>
      <c r="JLY72" s="173"/>
      <c r="JLZ72" s="173"/>
      <c r="JMA72" s="173"/>
      <c r="JMB72" s="173"/>
      <c r="JMC72" s="173"/>
      <c r="JMD72" s="173"/>
      <c r="JME72" s="173"/>
      <c r="JMF72" s="173"/>
      <c r="JMG72" s="173"/>
      <c r="JMH72" s="173"/>
      <c r="JMI72" s="173"/>
      <c r="JMJ72" s="173"/>
      <c r="JMK72" s="173"/>
      <c r="JML72" s="173"/>
      <c r="JMM72" s="173"/>
      <c r="JMN72" s="173"/>
      <c r="JMO72" s="173"/>
      <c r="JMP72" s="173"/>
      <c r="JMQ72" s="173"/>
      <c r="JMR72" s="173"/>
      <c r="JMS72" s="173"/>
      <c r="JMT72" s="173"/>
      <c r="JMU72" s="173"/>
      <c r="JMV72" s="173"/>
      <c r="JMW72" s="173"/>
      <c r="JMX72" s="173"/>
      <c r="JMY72" s="173"/>
      <c r="JMZ72" s="173"/>
      <c r="JNA72" s="173"/>
      <c r="JNB72" s="173"/>
      <c r="JNC72" s="173"/>
      <c r="JND72" s="173"/>
      <c r="JNE72" s="173"/>
      <c r="JNF72" s="173"/>
      <c r="JNG72" s="173"/>
      <c r="JNH72" s="173"/>
      <c r="JNI72" s="173"/>
      <c r="JNJ72" s="173"/>
      <c r="JNK72" s="173"/>
      <c r="JNL72" s="173"/>
      <c r="JNM72" s="173"/>
      <c r="JNN72" s="173"/>
      <c r="JNO72" s="173"/>
      <c r="JNP72" s="173"/>
      <c r="JNQ72" s="173"/>
      <c r="JNR72" s="173"/>
      <c r="JNS72" s="173"/>
      <c r="JNT72" s="173"/>
      <c r="JNU72" s="173"/>
      <c r="JNV72" s="173"/>
      <c r="JNW72" s="173"/>
      <c r="JNX72" s="173"/>
      <c r="JNY72" s="173"/>
      <c r="JNZ72" s="173"/>
      <c r="JOA72" s="173"/>
      <c r="JOB72" s="173"/>
      <c r="JOC72" s="173"/>
      <c r="JOD72" s="173"/>
      <c r="JOE72" s="173"/>
      <c r="JOF72" s="173"/>
      <c r="JOG72" s="173"/>
      <c r="JOH72" s="173"/>
      <c r="JOI72" s="173"/>
      <c r="JOJ72" s="173"/>
      <c r="JOK72" s="173"/>
      <c r="JOL72" s="173"/>
      <c r="JOM72" s="173"/>
      <c r="JON72" s="173"/>
      <c r="JOO72" s="173"/>
      <c r="JOP72" s="173"/>
      <c r="JOQ72" s="173"/>
      <c r="JOR72" s="173"/>
      <c r="JOS72" s="173"/>
      <c r="JOT72" s="173"/>
      <c r="JOU72" s="173"/>
      <c r="JOV72" s="173"/>
      <c r="JOW72" s="173"/>
      <c r="JOX72" s="173"/>
      <c r="JOY72" s="173"/>
      <c r="JOZ72" s="173"/>
      <c r="JPA72" s="173"/>
      <c r="JPB72" s="173"/>
      <c r="JPC72" s="173"/>
      <c r="JPD72" s="173"/>
      <c r="JPE72" s="173"/>
      <c r="JPF72" s="173"/>
      <c r="JPG72" s="173"/>
      <c r="JPH72" s="173"/>
      <c r="JPI72" s="173"/>
      <c r="JPJ72" s="173"/>
      <c r="JPK72" s="173"/>
      <c r="JPL72" s="173"/>
      <c r="JPM72" s="173"/>
      <c r="JPN72" s="173"/>
      <c r="JPO72" s="173"/>
      <c r="JPP72" s="173"/>
      <c r="JPQ72" s="173"/>
      <c r="JPR72" s="173"/>
      <c r="JPS72" s="173"/>
      <c r="JPT72" s="173"/>
      <c r="JPU72" s="173"/>
      <c r="JPV72" s="173"/>
      <c r="JPW72" s="173"/>
      <c r="JPX72" s="173"/>
      <c r="JPY72" s="173"/>
      <c r="JPZ72" s="173"/>
      <c r="JQA72" s="173"/>
      <c r="JQB72" s="173"/>
      <c r="JQC72" s="173"/>
      <c r="JQD72" s="173"/>
      <c r="JQE72" s="173"/>
      <c r="JQF72" s="173"/>
      <c r="JQG72" s="173"/>
      <c r="JQH72" s="173"/>
      <c r="JQI72" s="173"/>
      <c r="JQJ72" s="173"/>
      <c r="JQK72" s="173"/>
      <c r="JQL72" s="173"/>
      <c r="JQM72" s="173"/>
      <c r="JQN72" s="173"/>
      <c r="JQO72" s="173"/>
      <c r="JQP72" s="173"/>
      <c r="JQQ72" s="173"/>
      <c r="JQR72" s="173"/>
      <c r="JQS72" s="173"/>
      <c r="JQT72" s="173"/>
      <c r="JQU72" s="173"/>
      <c r="JQV72" s="173"/>
      <c r="JQW72" s="173"/>
      <c r="JQX72" s="173"/>
      <c r="JQY72" s="173"/>
      <c r="JQZ72" s="173"/>
      <c r="JRA72" s="173"/>
      <c r="JRB72" s="173"/>
      <c r="JRC72" s="173"/>
      <c r="JRD72" s="173"/>
      <c r="JRE72" s="173"/>
      <c r="JRF72" s="173"/>
      <c r="JRG72" s="173"/>
      <c r="JRH72" s="173"/>
      <c r="JRI72" s="173"/>
      <c r="JRJ72" s="173"/>
      <c r="JRK72" s="173"/>
      <c r="JRL72" s="173"/>
      <c r="JRM72" s="173"/>
      <c r="JRN72" s="173"/>
      <c r="JRO72" s="173"/>
      <c r="JRP72" s="173"/>
      <c r="JRQ72" s="173"/>
      <c r="JRR72" s="173"/>
      <c r="JRS72" s="173"/>
      <c r="JRT72" s="173"/>
      <c r="JRU72" s="173"/>
      <c r="JRV72" s="173"/>
      <c r="JRW72" s="173"/>
      <c r="JRX72" s="173"/>
      <c r="JRY72" s="173"/>
      <c r="JRZ72" s="173"/>
      <c r="JSA72" s="173"/>
      <c r="JSB72" s="173"/>
      <c r="JSC72" s="173"/>
      <c r="JSD72" s="173"/>
      <c r="JSE72" s="173"/>
      <c r="JSF72" s="173"/>
      <c r="JSG72" s="173"/>
      <c r="JSH72" s="173"/>
      <c r="JSI72" s="173"/>
      <c r="JSJ72" s="173"/>
      <c r="JSK72" s="173"/>
      <c r="JSL72" s="173"/>
      <c r="JSM72" s="173"/>
      <c r="JSN72" s="173"/>
      <c r="JSO72" s="173"/>
      <c r="JSP72" s="173"/>
      <c r="JSQ72" s="173"/>
      <c r="JSR72" s="173"/>
      <c r="JSS72" s="173"/>
      <c r="JST72" s="173"/>
      <c r="JSU72" s="173"/>
      <c r="JSV72" s="173"/>
      <c r="JSW72" s="173"/>
      <c r="JSX72" s="173"/>
      <c r="JSY72" s="173"/>
      <c r="JSZ72" s="173"/>
      <c r="JTA72" s="173"/>
      <c r="JTB72" s="173"/>
      <c r="JTC72" s="173"/>
      <c r="JTD72" s="173"/>
      <c r="JTE72" s="173"/>
      <c r="JTF72" s="173"/>
      <c r="JTG72" s="173"/>
      <c r="JTH72" s="173"/>
      <c r="JTI72" s="173"/>
      <c r="JTJ72" s="173"/>
      <c r="JTK72" s="173"/>
      <c r="JTL72" s="173"/>
      <c r="JTM72" s="173"/>
      <c r="JTN72" s="173"/>
      <c r="JTO72" s="173"/>
      <c r="JTP72" s="173"/>
      <c r="JTQ72" s="173"/>
      <c r="JTR72" s="173"/>
      <c r="JTS72" s="173"/>
      <c r="JTT72" s="173"/>
      <c r="JTU72" s="173"/>
      <c r="JTV72" s="173"/>
      <c r="JTW72" s="173"/>
      <c r="JTX72" s="173"/>
      <c r="JTY72" s="173"/>
      <c r="JTZ72" s="173"/>
      <c r="JUA72" s="173"/>
      <c r="JUB72" s="173"/>
      <c r="JUC72" s="173"/>
      <c r="JUD72" s="173"/>
      <c r="JUE72" s="173"/>
      <c r="JUF72" s="173"/>
      <c r="JUG72" s="173"/>
      <c r="JUH72" s="173"/>
      <c r="JUI72" s="173"/>
      <c r="JUJ72" s="173"/>
      <c r="JUK72" s="173"/>
      <c r="JUL72" s="173"/>
      <c r="JUM72" s="173"/>
      <c r="JUN72" s="173"/>
      <c r="JUO72" s="173"/>
      <c r="JUP72" s="173"/>
      <c r="JUQ72" s="173"/>
      <c r="JUR72" s="173"/>
      <c r="JUS72" s="173"/>
      <c r="JUT72" s="173"/>
      <c r="JUU72" s="173"/>
      <c r="JUV72" s="173"/>
      <c r="JUW72" s="173"/>
      <c r="JUX72" s="173"/>
      <c r="JUY72" s="173"/>
      <c r="JUZ72" s="173"/>
      <c r="JVA72" s="173"/>
      <c r="JVB72" s="173"/>
      <c r="JVC72" s="173"/>
      <c r="JVD72" s="173"/>
      <c r="JVE72" s="173"/>
      <c r="JVF72" s="173"/>
      <c r="JVG72" s="173"/>
      <c r="JVH72" s="173"/>
      <c r="JVI72" s="173"/>
      <c r="JVJ72" s="173"/>
      <c r="JVK72" s="173"/>
      <c r="JVL72" s="173"/>
      <c r="JVM72" s="173"/>
      <c r="JVN72" s="173"/>
      <c r="JVO72" s="173"/>
      <c r="JVP72" s="173"/>
      <c r="JVQ72" s="173"/>
      <c r="JVR72" s="173"/>
      <c r="JVS72" s="173"/>
      <c r="JVT72" s="173"/>
      <c r="JVU72" s="173"/>
      <c r="JVV72" s="173"/>
      <c r="JVW72" s="173"/>
      <c r="JVX72" s="173"/>
      <c r="JVY72" s="173"/>
      <c r="JVZ72" s="173"/>
      <c r="JWA72" s="173"/>
      <c r="JWB72" s="173"/>
      <c r="JWC72" s="173"/>
      <c r="JWD72" s="173"/>
      <c r="JWE72" s="173"/>
      <c r="JWF72" s="173"/>
      <c r="JWG72" s="173"/>
      <c r="JWH72" s="173"/>
      <c r="JWI72" s="173"/>
      <c r="JWJ72" s="173"/>
      <c r="JWK72" s="173"/>
      <c r="JWL72" s="173"/>
      <c r="JWM72" s="173"/>
      <c r="JWN72" s="173"/>
      <c r="JWO72" s="173"/>
      <c r="JWP72" s="173"/>
      <c r="JWQ72" s="173"/>
      <c r="JWR72" s="173"/>
      <c r="JWS72" s="173"/>
      <c r="JWT72" s="173"/>
      <c r="JWU72" s="173"/>
      <c r="JWV72" s="173"/>
      <c r="JWW72" s="173"/>
      <c r="JWX72" s="173"/>
      <c r="JWY72" s="173"/>
      <c r="JWZ72" s="173"/>
      <c r="JXA72" s="173"/>
      <c r="JXB72" s="173"/>
      <c r="JXC72" s="173"/>
      <c r="JXD72" s="173"/>
      <c r="JXE72" s="173"/>
      <c r="JXF72" s="173"/>
      <c r="JXG72" s="173"/>
      <c r="JXH72" s="173"/>
      <c r="JXI72" s="173"/>
      <c r="JXJ72" s="173"/>
      <c r="JXK72" s="173"/>
      <c r="JXL72" s="173"/>
      <c r="JXM72" s="173"/>
      <c r="JXN72" s="173"/>
      <c r="JXO72" s="173"/>
      <c r="JXP72" s="173"/>
      <c r="JXQ72" s="173"/>
      <c r="JXR72" s="173"/>
      <c r="JXS72" s="173"/>
      <c r="JXT72" s="173"/>
      <c r="JXU72" s="173"/>
      <c r="JXV72" s="173"/>
      <c r="JXW72" s="173"/>
      <c r="JXX72" s="173"/>
      <c r="JXY72" s="173"/>
      <c r="JXZ72" s="173"/>
      <c r="JYA72" s="173"/>
      <c r="JYB72" s="173"/>
      <c r="JYC72" s="173"/>
      <c r="JYD72" s="173"/>
      <c r="JYE72" s="173"/>
      <c r="JYF72" s="173"/>
      <c r="JYG72" s="173"/>
      <c r="JYH72" s="173"/>
      <c r="JYI72" s="173"/>
      <c r="JYJ72" s="173"/>
      <c r="JYK72" s="173"/>
      <c r="JYL72" s="173"/>
      <c r="JYM72" s="173"/>
      <c r="JYN72" s="173"/>
      <c r="JYO72" s="173"/>
      <c r="JYP72" s="173"/>
      <c r="JYQ72" s="173"/>
      <c r="JYR72" s="173"/>
      <c r="JYS72" s="173"/>
      <c r="JYT72" s="173"/>
      <c r="JYU72" s="173"/>
      <c r="JYV72" s="173"/>
      <c r="JYW72" s="173"/>
      <c r="JYX72" s="173"/>
      <c r="JYY72" s="173"/>
      <c r="JYZ72" s="173"/>
      <c r="JZA72" s="173"/>
      <c r="JZB72" s="173"/>
      <c r="JZC72" s="173"/>
      <c r="JZD72" s="173"/>
      <c r="JZE72" s="173"/>
      <c r="JZF72" s="173"/>
      <c r="JZG72" s="173"/>
      <c r="JZH72" s="173"/>
      <c r="JZI72" s="173"/>
      <c r="JZJ72" s="173"/>
      <c r="JZK72" s="173"/>
      <c r="JZL72" s="173"/>
      <c r="JZM72" s="173"/>
      <c r="JZN72" s="173"/>
      <c r="JZO72" s="173"/>
      <c r="JZP72" s="173"/>
      <c r="JZQ72" s="173"/>
      <c r="JZR72" s="173"/>
      <c r="JZS72" s="173"/>
      <c r="JZT72" s="173"/>
      <c r="JZU72" s="173"/>
      <c r="JZV72" s="173"/>
      <c r="JZW72" s="173"/>
      <c r="JZX72" s="173"/>
      <c r="JZY72" s="173"/>
      <c r="JZZ72" s="173"/>
      <c r="KAA72" s="173"/>
      <c r="KAB72" s="173"/>
      <c r="KAC72" s="173"/>
      <c r="KAD72" s="173"/>
      <c r="KAE72" s="173"/>
      <c r="KAF72" s="173"/>
      <c r="KAG72" s="173"/>
      <c r="KAH72" s="173"/>
      <c r="KAI72" s="173"/>
      <c r="KAJ72" s="173"/>
      <c r="KAK72" s="173"/>
      <c r="KAL72" s="173"/>
      <c r="KAM72" s="173"/>
      <c r="KAN72" s="173"/>
      <c r="KAO72" s="173"/>
      <c r="KAP72" s="173"/>
      <c r="KAQ72" s="173"/>
      <c r="KAR72" s="173"/>
      <c r="KAS72" s="173"/>
      <c r="KAT72" s="173"/>
      <c r="KAU72" s="173"/>
      <c r="KAV72" s="173"/>
      <c r="KAW72" s="173"/>
      <c r="KAX72" s="173"/>
      <c r="KAY72" s="173"/>
      <c r="KAZ72" s="173"/>
      <c r="KBA72" s="173"/>
      <c r="KBB72" s="173"/>
      <c r="KBC72" s="173"/>
      <c r="KBD72" s="173"/>
      <c r="KBE72" s="173"/>
      <c r="KBF72" s="173"/>
      <c r="KBG72" s="173"/>
      <c r="KBH72" s="173"/>
      <c r="KBI72" s="173"/>
      <c r="KBJ72" s="173"/>
      <c r="KBK72" s="173"/>
      <c r="KBL72" s="173"/>
      <c r="KBM72" s="173"/>
      <c r="KBN72" s="173"/>
      <c r="KBO72" s="173"/>
      <c r="KBP72" s="173"/>
      <c r="KBQ72" s="173"/>
      <c r="KBR72" s="173"/>
      <c r="KBS72" s="173"/>
      <c r="KBT72" s="173"/>
      <c r="KBU72" s="173"/>
      <c r="KBV72" s="173"/>
      <c r="KBW72" s="173"/>
      <c r="KBX72" s="173"/>
      <c r="KBY72" s="173"/>
      <c r="KBZ72" s="173"/>
      <c r="KCA72" s="173"/>
      <c r="KCB72" s="173"/>
      <c r="KCC72" s="173"/>
      <c r="KCD72" s="173"/>
      <c r="KCE72" s="173"/>
      <c r="KCF72" s="173"/>
      <c r="KCG72" s="173"/>
      <c r="KCH72" s="173"/>
      <c r="KCI72" s="173"/>
      <c r="KCJ72" s="173"/>
      <c r="KCK72" s="173"/>
      <c r="KCL72" s="173"/>
      <c r="KCM72" s="173"/>
      <c r="KCN72" s="173"/>
      <c r="KCO72" s="173"/>
      <c r="KCP72" s="173"/>
      <c r="KCQ72" s="173"/>
      <c r="KCR72" s="173"/>
      <c r="KCS72" s="173"/>
      <c r="KCT72" s="173"/>
      <c r="KCU72" s="173"/>
      <c r="KCV72" s="173"/>
      <c r="KCW72" s="173"/>
      <c r="KCX72" s="173"/>
      <c r="KCY72" s="173"/>
      <c r="KCZ72" s="173"/>
      <c r="KDA72" s="173"/>
      <c r="KDB72" s="173"/>
      <c r="KDC72" s="173"/>
      <c r="KDD72" s="173"/>
      <c r="KDE72" s="173"/>
      <c r="KDF72" s="173"/>
      <c r="KDG72" s="173"/>
      <c r="KDH72" s="173"/>
      <c r="KDI72" s="173"/>
      <c r="KDJ72" s="173"/>
      <c r="KDK72" s="173"/>
      <c r="KDL72" s="173"/>
      <c r="KDM72" s="173"/>
      <c r="KDN72" s="173"/>
      <c r="KDO72" s="173"/>
      <c r="KDP72" s="173"/>
      <c r="KDQ72" s="173"/>
      <c r="KDR72" s="173"/>
      <c r="KDS72" s="173"/>
      <c r="KDT72" s="173"/>
      <c r="KDU72" s="173"/>
      <c r="KDV72" s="173"/>
      <c r="KDW72" s="173"/>
      <c r="KDX72" s="173"/>
      <c r="KDY72" s="173"/>
      <c r="KDZ72" s="173"/>
      <c r="KEA72" s="173"/>
      <c r="KEB72" s="173"/>
      <c r="KEC72" s="173"/>
      <c r="KED72" s="173"/>
      <c r="KEE72" s="173"/>
      <c r="KEF72" s="173"/>
      <c r="KEG72" s="173"/>
      <c r="KEH72" s="173"/>
      <c r="KEI72" s="173"/>
      <c r="KEJ72" s="173"/>
      <c r="KEK72" s="173"/>
      <c r="KEL72" s="173"/>
      <c r="KEM72" s="173"/>
      <c r="KEN72" s="173"/>
      <c r="KEO72" s="173"/>
      <c r="KEP72" s="173"/>
      <c r="KEQ72" s="173"/>
      <c r="KER72" s="173"/>
      <c r="KES72" s="173"/>
      <c r="KET72" s="173"/>
      <c r="KEU72" s="173"/>
      <c r="KEV72" s="173"/>
      <c r="KEW72" s="173"/>
      <c r="KEX72" s="173"/>
      <c r="KEY72" s="173"/>
      <c r="KEZ72" s="173"/>
      <c r="KFA72" s="173"/>
      <c r="KFB72" s="173"/>
      <c r="KFC72" s="173"/>
      <c r="KFD72" s="173"/>
      <c r="KFE72" s="173"/>
      <c r="KFF72" s="173"/>
      <c r="KFG72" s="173"/>
      <c r="KFH72" s="173"/>
      <c r="KFI72" s="173"/>
      <c r="KFJ72" s="173"/>
      <c r="KFK72" s="173"/>
      <c r="KFL72" s="173"/>
      <c r="KFM72" s="173"/>
      <c r="KFN72" s="173"/>
      <c r="KFO72" s="173"/>
      <c r="KFP72" s="173"/>
      <c r="KFQ72" s="173"/>
      <c r="KFR72" s="173"/>
      <c r="KFS72" s="173"/>
      <c r="KFT72" s="173"/>
      <c r="KFU72" s="173"/>
      <c r="KFV72" s="173"/>
      <c r="KFW72" s="173"/>
      <c r="KFX72" s="173"/>
      <c r="KFY72" s="173"/>
      <c r="KFZ72" s="173"/>
      <c r="KGA72" s="173"/>
      <c r="KGB72" s="173"/>
      <c r="KGC72" s="173"/>
      <c r="KGD72" s="173"/>
      <c r="KGE72" s="173"/>
      <c r="KGF72" s="173"/>
      <c r="KGG72" s="173"/>
      <c r="KGH72" s="173"/>
      <c r="KGI72" s="173"/>
      <c r="KGJ72" s="173"/>
      <c r="KGK72" s="173"/>
      <c r="KGL72" s="173"/>
      <c r="KGM72" s="173"/>
      <c r="KGN72" s="173"/>
      <c r="KGO72" s="173"/>
      <c r="KGP72" s="173"/>
      <c r="KGQ72" s="173"/>
      <c r="KGR72" s="173"/>
      <c r="KGS72" s="173"/>
      <c r="KGT72" s="173"/>
      <c r="KGU72" s="173"/>
      <c r="KGV72" s="173"/>
      <c r="KGW72" s="173"/>
      <c r="KGX72" s="173"/>
      <c r="KGY72" s="173"/>
      <c r="KGZ72" s="173"/>
      <c r="KHA72" s="173"/>
      <c r="KHB72" s="173"/>
      <c r="KHC72" s="173"/>
      <c r="KHD72" s="173"/>
      <c r="KHE72" s="173"/>
      <c r="KHF72" s="173"/>
      <c r="KHG72" s="173"/>
      <c r="KHH72" s="173"/>
      <c r="KHI72" s="173"/>
      <c r="KHJ72" s="173"/>
      <c r="KHK72" s="173"/>
      <c r="KHL72" s="173"/>
      <c r="KHM72" s="173"/>
      <c r="KHN72" s="173"/>
      <c r="KHO72" s="173"/>
      <c r="KHP72" s="173"/>
      <c r="KHQ72" s="173"/>
      <c r="KHR72" s="173"/>
      <c r="KHS72" s="173"/>
      <c r="KHT72" s="173"/>
      <c r="KHU72" s="173"/>
      <c r="KHV72" s="173"/>
      <c r="KHW72" s="173"/>
      <c r="KHX72" s="173"/>
      <c r="KHY72" s="173"/>
      <c r="KHZ72" s="173"/>
      <c r="KIA72" s="173"/>
      <c r="KIB72" s="173"/>
      <c r="KIC72" s="173"/>
      <c r="KID72" s="173"/>
      <c r="KIE72" s="173"/>
      <c r="KIF72" s="173"/>
      <c r="KIG72" s="173"/>
      <c r="KIH72" s="173"/>
      <c r="KII72" s="173"/>
      <c r="KIJ72" s="173"/>
      <c r="KIK72" s="173"/>
      <c r="KIL72" s="173"/>
      <c r="KIM72" s="173"/>
      <c r="KIN72" s="173"/>
      <c r="KIO72" s="173"/>
      <c r="KIP72" s="173"/>
      <c r="KIQ72" s="173"/>
      <c r="KIR72" s="173"/>
      <c r="KIS72" s="173"/>
      <c r="KIT72" s="173"/>
      <c r="KIU72" s="173"/>
      <c r="KIV72" s="173"/>
      <c r="KIW72" s="173"/>
      <c r="KIX72" s="173"/>
      <c r="KIY72" s="173"/>
      <c r="KIZ72" s="173"/>
      <c r="KJA72" s="173"/>
      <c r="KJB72" s="173"/>
      <c r="KJC72" s="173"/>
      <c r="KJD72" s="173"/>
      <c r="KJE72" s="173"/>
      <c r="KJF72" s="173"/>
      <c r="KJG72" s="173"/>
      <c r="KJH72" s="173"/>
      <c r="KJI72" s="173"/>
      <c r="KJJ72" s="173"/>
      <c r="KJK72" s="173"/>
      <c r="KJL72" s="173"/>
      <c r="KJM72" s="173"/>
      <c r="KJN72" s="173"/>
      <c r="KJO72" s="173"/>
      <c r="KJP72" s="173"/>
      <c r="KJQ72" s="173"/>
      <c r="KJR72" s="173"/>
      <c r="KJS72" s="173"/>
      <c r="KJT72" s="173"/>
      <c r="KJU72" s="173"/>
      <c r="KJV72" s="173"/>
      <c r="KJW72" s="173"/>
      <c r="KJX72" s="173"/>
      <c r="KJY72" s="173"/>
      <c r="KJZ72" s="173"/>
      <c r="KKA72" s="173"/>
      <c r="KKB72" s="173"/>
      <c r="KKC72" s="173"/>
      <c r="KKD72" s="173"/>
      <c r="KKE72" s="173"/>
      <c r="KKF72" s="173"/>
      <c r="KKG72" s="173"/>
      <c r="KKH72" s="173"/>
      <c r="KKI72" s="173"/>
      <c r="KKJ72" s="173"/>
      <c r="KKK72" s="173"/>
      <c r="KKL72" s="173"/>
      <c r="KKM72" s="173"/>
      <c r="KKN72" s="173"/>
      <c r="KKO72" s="173"/>
      <c r="KKP72" s="173"/>
      <c r="KKQ72" s="173"/>
      <c r="KKR72" s="173"/>
      <c r="KKS72" s="173"/>
      <c r="KKT72" s="173"/>
      <c r="KKU72" s="173"/>
      <c r="KKV72" s="173"/>
      <c r="KKW72" s="173"/>
      <c r="KKX72" s="173"/>
      <c r="KKY72" s="173"/>
      <c r="KKZ72" s="173"/>
      <c r="KLA72" s="173"/>
      <c r="KLB72" s="173"/>
      <c r="KLC72" s="173"/>
      <c r="KLD72" s="173"/>
      <c r="KLE72" s="173"/>
      <c r="KLF72" s="173"/>
      <c r="KLG72" s="173"/>
      <c r="KLH72" s="173"/>
      <c r="KLI72" s="173"/>
      <c r="KLJ72" s="173"/>
      <c r="KLK72" s="173"/>
      <c r="KLL72" s="173"/>
      <c r="KLM72" s="173"/>
      <c r="KLN72" s="173"/>
      <c r="KLO72" s="173"/>
      <c r="KLP72" s="173"/>
      <c r="KLQ72" s="173"/>
      <c r="KLR72" s="173"/>
      <c r="KLS72" s="173"/>
      <c r="KLT72" s="173"/>
      <c r="KLU72" s="173"/>
      <c r="KLV72" s="173"/>
      <c r="KLW72" s="173"/>
      <c r="KLX72" s="173"/>
      <c r="KLY72" s="173"/>
      <c r="KLZ72" s="173"/>
      <c r="KMA72" s="173"/>
      <c r="KMB72" s="173"/>
      <c r="KMC72" s="173"/>
      <c r="KMD72" s="173"/>
      <c r="KME72" s="173"/>
      <c r="KMF72" s="173"/>
      <c r="KMG72" s="173"/>
      <c r="KMH72" s="173"/>
      <c r="KMI72" s="173"/>
      <c r="KMJ72" s="173"/>
      <c r="KMK72" s="173"/>
      <c r="KML72" s="173"/>
      <c r="KMM72" s="173"/>
      <c r="KMN72" s="173"/>
      <c r="KMO72" s="173"/>
      <c r="KMP72" s="173"/>
      <c r="KMQ72" s="173"/>
      <c r="KMR72" s="173"/>
      <c r="KMS72" s="173"/>
      <c r="KMT72" s="173"/>
      <c r="KMU72" s="173"/>
      <c r="KMV72" s="173"/>
      <c r="KMW72" s="173"/>
      <c r="KMX72" s="173"/>
      <c r="KMY72" s="173"/>
      <c r="KMZ72" s="173"/>
      <c r="KNA72" s="173"/>
      <c r="KNB72" s="173"/>
      <c r="KNC72" s="173"/>
      <c r="KND72" s="173"/>
      <c r="KNE72" s="173"/>
      <c r="KNF72" s="173"/>
      <c r="KNG72" s="173"/>
      <c r="KNH72" s="173"/>
      <c r="KNI72" s="173"/>
      <c r="KNJ72" s="173"/>
      <c r="KNK72" s="173"/>
      <c r="KNL72" s="173"/>
      <c r="KNM72" s="173"/>
      <c r="KNN72" s="173"/>
      <c r="KNO72" s="173"/>
      <c r="KNP72" s="173"/>
      <c r="KNQ72" s="173"/>
      <c r="KNR72" s="173"/>
      <c r="KNS72" s="173"/>
      <c r="KNT72" s="173"/>
      <c r="KNU72" s="173"/>
      <c r="KNV72" s="173"/>
      <c r="KNW72" s="173"/>
      <c r="KNX72" s="173"/>
      <c r="KNY72" s="173"/>
      <c r="KNZ72" s="173"/>
      <c r="KOA72" s="173"/>
      <c r="KOB72" s="173"/>
      <c r="KOC72" s="173"/>
      <c r="KOD72" s="173"/>
      <c r="KOE72" s="173"/>
      <c r="KOF72" s="173"/>
      <c r="KOG72" s="173"/>
      <c r="KOH72" s="173"/>
      <c r="KOI72" s="173"/>
      <c r="KOJ72" s="173"/>
      <c r="KOK72" s="173"/>
      <c r="KOL72" s="173"/>
      <c r="KOM72" s="173"/>
      <c r="KON72" s="173"/>
      <c r="KOO72" s="173"/>
      <c r="KOP72" s="173"/>
      <c r="KOQ72" s="173"/>
      <c r="KOR72" s="173"/>
      <c r="KOS72" s="173"/>
      <c r="KOT72" s="173"/>
      <c r="KOU72" s="173"/>
      <c r="KOV72" s="173"/>
      <c r="KOW72" s="173"/>
      <c r="KOX72" s="173"/>
      <c r="KOY72" s="173"/>
      <c r="KOZ72" s="173"/>
      <c r="KPA72" s="173"/>
      <c r="KPB72" s="173"/>
      <c r="KPC72" s="173"/>
      <c r="KPD72" s="173"/>
      <c r="KPE72" s="173"/>
      <c r="KPF72" s="173"/>
      <c r="KPG72" s="173"/>
      <c r="KPH72" s="173"/>
      <c r="KPI72" s="173"/>
      <c r="KPJ72" s="173"/>
      <c r="KPK72" s="173"/>
      <c r="KPL72" s="173"/>
      <c r="KPM72" s="173"/>
      <c r="KPN72" s="173"/>
      <c r="KPO72" s="173"/>
      <c r="KPP72" s="173"/>
      <c r="KPQ72" s="173"/>
      <c r="KPR72" s="173"/>
      <c r="KPS72" s="173"/>
      <c r="KPT72" s="173"/>
      <c r="KPU72" s="173"/>
      <c r="KPV72" s="173"/>
      <c r="KPW72" s="173"/>
      <c r="KPX72" s="173"/>
      <c r="KPY72" s="173"/>
      <c r="KPZ72" s="173"/>
      <c r="KQA72" s="173"/>
      <c r="KQB72" s="173"/>
      <c r="KQC72" s="173"/>
      <c r="KQD72" s="173"/>
      <c r="KQE72" s="173"/>
      <c r="KQF72" s="173"/>
      <c r="KQG72" s="173"/>
      <c r="KQH72" s="173"/>
      <c r="KQI72" s="173"/>
      <c r="KQJ72" s="173"/>
      <c r="KQK72" s="173"/>
      <c r="KQL72" s="173"/>
      <c r="KQM72" s="173"/>
      <c r="KQN72" s="173"/>
      <c r="KQO72" s="173"/>
      <c r="KQP72" s="173"/>
      <c r="KQQ72" s="173"/>
      <c r="KQR72" s="173"/>
      <c r="KQS72" s="173"/>
      <c r="KQT72" s="173"/>
      <c r="KQU72" s="173"/>
      <c r="KQV72" s="173"/>
      <c r="KQW72" s="173"/>
      <c r="KQX72" s="173"/>
      <c r="KQY72" s="173"/>
      <c r="KQZ72" s="173"/>
      <c r="KRA72" s="173"/>
      <c r="KRB72" s="173"/>
      <c r="KRC72" s="173"/>
      <c r="KRD72" s="173"/>
      <c r="KRE72" s="173"/>
      <c r="KRF72" s="173"/>
      <c r="KRG72" s="173"/>
      <c r="KRH72" s="173"/>
      <c r="KRI72" s="173"/>
      <c r="KRJ72" s="173"/>
      <c r="KRK72" s="173"/>
      <c r="KRL72" s="173"/>
      <c r="KRM72" s="173"/>
      <c r="KRN72" s="173"/>
      <c r="KRO72" s="173"/>
      <c r="KRP72" s="173"/>
      <c r="KRQ72" s="173"/>
      <c r="KRR72" s="173"/>
      <c r="KRS72" s="173"/>
      <c r="KRT72" s="173"/>
      <c r="KRU72" s="173"/>
      <c r="KRV72" s="173"/>
      <c r="KRW72" s="173"/>
      <c r="KRX72" s="173"/>
      <c r="KRY72" s="173"/>
      <c r="KRZ72" s="173"/>
      <c r="KSA72" s="173"/>
      <c r="KSB72" s="173"/>
      <c r="KSC72" s="173"/>
      <c r="KSD72" s="173"/>
      <c r="KSE72" s="173"/>
      <c r="KSF72" s="173"/>
      <c r="KSG72" s="173"/>
      <c r="KSH72" s="173"/>
      <c r="KSI72" s="173"/>
      <c r="KSJ72" s="173"/>
      <c r="KSK72" s="173"/>
      <c r="KSL72" s="173"/>
      <c r="KSM72" s="173"/>
      <c r="KSN72" s="173"/>
      <c r="KSO72" s="173"/>
      <c r="KSP72" s="173"/>
      <c r="KSQ72" s="173"/>
      <c r="KSR72" s="173"/>
      <c r="KSS72" s="173"/>
      <c r="KST72" s="173"/>
      <c r="KSU72" s="173"/>
      <c r="KSV72" s="173"/>
      <c r="KSW72" s="173"/>
      <c r="KSX72" s="173"/>
      <c r="KSY72" s="173"/>
      <c r="KSZ72" s="173"/>
      <c r="KTA72" s="173"/>
      <c r="KTB72" s="173"/>
      <c r="KTC72" s="173"/>
      <c r="KTD72" s="173"/>
      <c r="KTE72" s="173"/>
      <c r="KTF72" s="173"/>
      <c r="KTG72" s="173"/>
      <c r="KTH72" s="173"/>
      <c r="KTI72" s="173"/>
      <c r="KTJ72" s="173"/>
      <c r="KTK72" s="173"/>
      <c r="KTL72" s="173"/>
      <c r="KTM72" s="173"/>
      <c r="KTN72" s="173"/>
      <c r="KTO72" s="173"/>
      <c r="KTP72" s="173"/>
      <c r="KTQ72" s="173"/>
      <c r="KTR72" s="173"/>
      <c r="KTS72" s="173"/>
      <c r="KTT72" s="173"/>
      <c r="KTU72" s="173"/>
      <c r="KTV72" s="173"/>
      <c r="KTW72" s="173"/>
      <c r="KTX72" s="173"/>
      <c r="KTY72" s="173"/>
      <c r="KTZ72" s="173"/>
      <c r="KUA72" s="173"/>
      <c r="KUB72" s="173"/>
      <c r="KUC72" s="173"/>
      <c r="KUD72" s="173"/>
      <c r="KUE72" s="173"/>
      <c r="KUF72" s="173"/>
      <c r="KUG72" s="173"/>
      <c r="KUH72" s="173"/>
      <c r="KUI72" s="173"/>
      <c r="KUJ72" s="173"/>
      <c r="KUK72" s="173"/>
      <c r="KUL72" s="173"/>
      <c r="KUM72" s="173"/>
      <c r="KUN72" s="173"/>
      <c r="KUO72" s="173"/>
      <c r="KUP72" s="173"/>
      <c r="KUQ72" s="173"/>
      <c r="KUR72" s="173"/>
      <c r="KUS72" s="173"/>
      <c r="KUT72" s="173"/>
      <c r="KUU72" s="173"/>
      <c r="KUV72" s="173"/>
      <c r="KUW72" s="173"/>
      <c r="KUX72" s="173"/>
      <c r="KUY72" s="173"/>
      <c r="KUZ72" s="173"/>
      <c r="KVA72" s="173"/>
      <c r="KVB72" s="173"/>
      <c r="KVC72" s="173"/>
      <c r="KVD72" s="173"/>
      <c r="KVE72" s="173"/>
      <c r="KVF72" s="173"/>
      <c r="KVG72" s="173"/>
      <c r="KVH72" s="173"/>
      <c r="KVI72" s="173"/>
      <c r="KVJ72" s="173"/>
      <c r="KVK72" s="173"/>
      <c r="KVL72" s="173"/>
      <c r="KVM72" s="173"/>
      <c r="KVN72" s="173"/>
      <c r="KVO72" s="173"/>
      <c r="KVP72" s="173"/>
      <c r="KVQ72" s="173"/>
      <c r="KVR72" s="173"/>
      <c r="KVS72" s="173"/>
      <c r="KVT72" s="173"/>
      <c r="KVU72" s="173"/>
      <c r="KVV72" s="173"/>
      <c r="KVW72" s="173"/>
      <c r="KVX72" s="173"/>
      <c r="KVY72" s="173"/>
      <c r="KVZ72" s="173"/>
      <c r="KWA72" s="173"/>
      <c r="KWB72" s="173"/>
      <c r="KWC72" s="173"/>
      <c r="KWD72" s="173"/>
      <c r="KWE72" s="173"/>
      <c r="KWF72" s="173"/>
      <c r="KWG72" s="173"/>
      <c r="KWH72" s="173"/>
      <c r="KWI72" s="173"/>
      <c r="KWJ72" s="173"/>
      <c r="KWK72" s="173"/>
      <c r="KWL72" s="173"/>
      <c r="KWM72" s="173"/>
      <c r="KWN72" s="173"/>
      <c r="KWO72" s="173"/>
      <c r="KWP72" s="173"/>
      <c r="KWQ72" s="173"/>
      <c r="KWR72" s="173"/>
      <c r="KWS72" s="173"/>
      <c r="KWT72" s="173"/>
      <c r="KWU72" s="173"/>
      <c r="KWV72" s="173"/>
      <c r="KWW72" s="173"/>
      <c r="KWX72" s="173"/>
      <c r="KWY72" s="173"/>
      <c r="KWZ72" s="173"/>
      <c r="KXA72" s="173"/>
      <c r="KXB72" s="173"/>
      <c r="KXC72" s="173"/>
      <c r="KXD72" s="173"/>
      <c r="KXE72" s="173"/>
      <c r="KXF72" s="173"/>
      <c r="KXG72" s="173"/>
      <c r="KXH72" s="173"/>
      <c r="KXI72" s="173"/>
      <c r="KXJ72" s="173"/>
      <c r="KXK72" s="173"/>
      <c r="KXL72" s="173"/>
      <c r="KXM72" s="173"/>
      <c r="KXN72" s="173"/>
      <c r="KXO72" s="173"/>
      <c r="KXP72" s="173"/>
      <c r="KXQ72" s="173"/>
      <c r="KXR72" s="173"/>
      <c r="KXS72" s="173"/>
      <c r="KXT72" s="173"/>
      <c r="KXU72" s="173"/>
      <c r="KXV72" s="173"/>
      <c r="KXW72" s="173"/>
      <c r="KXX72" s="173"/>
      <c r="KXY72" s="173"/>
      <c r="KXZ72" s="173"/>
      <c r="KYA72" s="173"/>
      <c r="KYB72" s="173"/>
      <c r="KYC72" s="173"/>
      <c r="KYD72" s="173"/>
      <c r="KYE72" s="173"/>
      <c r="KYF72" s="173"/>
      <c r="KYG72" s="173"/>
      <c r="KYH72" s="173"/>
      <c r="KYI72" s="173"/>
      <c r="KYJ72" s="173"/>
      <c r="KYK72" s="173"/>
      <c r="KYL72" s="173"/>
      <c r="KYM72" s="173"/>
      <c r="KYN72" s="173"/>
      <c r="KYO72" s="173"/>
      <c r="KYP72" s="173"/>
      <c r="KYQ72" s="173"/>
      <c r="KYR72" s="173"/>
      <c r="KYS72" s="173"/>
      <c r="KYT72" s="173"/>
      <c r="KYU72" s="173"/>
      <c r="KYV72" s="173"/>
      <c r="KYW72" s="173"/>
      <c r="KYX72" s="173"/>
      <c r="KYY72" s="173"/>
      <c r="KYZ72" s="173"/>
      <c r="KZA72" s="173"/>
      <c r="KZB72" s="173"/>
      <c r="KZC72" s="173"/>
      <c r="KZD72" s="173"/>
      <c r="KZE72" s="173"/>
      <c r="KZF72" s="173"/>
      <c r="KZG72" s="173"/>
      <c r="KZH72" s="173"/>
      <c r="KZI72" s="173"/>
      <c r="KZJ72" s="173"/>
      <c r="KZK72" s="173"/>
      <c r="KZL72" s="173"/>
      <c r="KZM72" s="173"/>
      <c r="KZN72" s="173"/>
      <c r="KZO72" s="173"/>
      <c r="KZP72" s="173"/>
      <c r="KZQ72" s="173"/>
      <c r="KZR72" s="173"/>
      <c r="KZS72" s="173"/>
      <c r="KZT72" s="173"/>
      <c r="KZU72" s="173"/>
      <c r="KZV72" s="173"/>
      <c r="KZW72" s="173"/>
      <c r="KZX72" s="173"/>
      <c r="KZY72" s="173"/>
      <c r="KZZ72" s="173"/>
      <c r="LAA72" s="173"/>
      <c r="LAB72" s="173"/>
      <c r="LAC72" s="173"/>
      <c r="LAD72" s="173"/>
      <c r="LAE72" s="173"/>
      <c r="LAF72" s="173"/>
      <c r="LAG72" s="173"/>
      <c r="LAH72" s="173"/>
      <c r="LAI72" s="173"/>
      <c r="LAJ72" s="173"/>
      <c r="LAK72" s="173"/>
      <c r="LAL72" s="173"/>
      <c r="LAM72" s="173"/>
      <c r="LAN72" s="173"/>
      <c r="LAO72" s="173"/>
      <c r="LAP72" s="173"/>
      <c r="LAQ72" s="173"/>
      <c r="LAR72" s="173"/>
      <c r="LAS72" s="173"/>
      <c r="LAT72" s="173"/>
      <c r="LAU72" s="173"/>
      <c r="LAV72" s="173"/>
      <c r="LAW72" s="173"/>
      <c r="LAX72" s="173"/>
      <c r="LAY72" s="173"/>
      <c r="LAZ72" s="173"/>
      <c r="LBA72" s="173"/>
      <c r="LBB72" s="173"/>
      <c r="LBC72" s="173"/>
      <c r="LBD72" s="173"/>
      <c r="LBE72" s="173"/>
      <c r="LBF72" s="173"/>
      <c r="LBG72" s="173"/>
      <c r="LBH72" s="173"/>
      <c r="LBI72" s="173"/>
      <c r="LBJ72" s="173"/>
      <c r="LBK72" s="173"/>
      <c r="LBL72" s="173"/>
      <c r="LBM72" s="173"/>
      <c r="LBN72" s="173"/>
      <c r="LBO72" s="173"/>
      <c r="LBP72" s="173"/>
      <c r="LBQ72" s="173"/>
      <c r="LBR72" s="173"/>
      <c r="LBS72" s="173"/>
      <c r="LBT72" s="173"/>
      <c r="LBU72" s="173"/>
      <c r="LBV72" s="173"/>
      <c r="LBW72" s="173"/>
      <c r="LBX72" s="173"/>
      <c r="LBY72" s="173"/>
      <c r="LBZ72" s="173"/>
      <c r="LCA72" s="173"/>
      <c r="LCB72" s="173"/>
      <c r="LCC72" s="173"/>
      <c r="LCD72" s="173"/>
      <c r="LCE72" s="173"/>
      <c r="LCF72" s="173"/>
      <c r="LCG72" s="173"/>
      <c r="LCH72" s="173"/>
      <c r="LCI72" s="173"/>
      <c r="LCJ72" s="173"/>
      <c r="LCK72" s="173"/>
      <c r="LCL72" s="173"/>
      <c r="LCM72" s="173"/>
      <c r="LCN72" s="173"/>
      <c r="LCO72" s="173"/>
      <c r="LCP72" s="173"/>
      <c r="LCQ72" s="173"/>
      <c r="LCR72" s="173"/>
      <c r="LCS72" s="173"/>
      <c r="LCT72" s="173"/>
      <c r="LCU72" s="173"/>
      <c r="LCV72" s="173"/>
      <c r="LCW72" s="173"/>
      <c r="LCX72" s="173"/>
      <c r="LCY72" s="173"/>
      <c r="LCZ72" s="173"/>
      <c r="LDA72" s="173"/>
      <c r="LDB72" s="173"/>
      <c r="LDC72" s="173"/>
      <c r="LDD72" s="173"/>
      <c r="LDE72" s="173"/>
      <c r="LDF72" s="173"/>
      <c r="LDG72" s="173"/>
      <c r="LDH72" s="173"/>
      <c r="LDI72" s="173"/>
      <c r="LDJ72" s="173"/>
      <c r="LDK72" s="173"/>
      <c r="LDL72" s="173"/>
      <c r="LDM72" s="173"/>
      <c r="LDN72" s="173"/>
      <c r="LDO72" s="173"/>
      <c r="LDP72" s="173"/>
      <c r="LDQ72" s="173"/>
      <c r="LDR72" s="173"/>
      <c r="LDS72" s="173"/>
      <c r="LDT72" s="173"/>
      <c r="LDU72" s="173"/>
      <c r="LDV72" s="173"/>
      <c r="LDW72" s="173"/>
      <c r="LDX72" s="173"/>
      <c r="LDY72" s="173"/>
      <c r="LDZ72" s="173"/>
      <c r="LEA72" s="173"/>
      <c r="LEB72" s="173"/>
      <c r="LEC72" s="173"/>
      <c r="LED72" s="173"/>
      <c r="LEE72" s="173"/>
      <c r="LEF72" s="173"/>
      <c r="LEG72" s="173"/>
      <c r="LEH72" s="173"/>
      <c r="LEI72" s="173"/>
      <c r="LEJ72" s="173"/>
      <c r="LEK72" s="173"/>
      <c r="LEL72" s="173"/>
      <c r="LEM72" s="173"/>
      <c r="LEN72" s="173"/>
      <c r="LEO72" s="173"/>
      <c r="LEP72" s="173"/>
      <c r="LEQ72" s="173"/>
      <c r="LER72" s="173"/>
      <c r="LES72" s="173"/>
      <c r="LET72" s="173"/>
      <c r="LEU72" s="173"/>
      <c r="LEV72" s="173"/>
      <c r="LEW72" s="173"/>
      <c r="LEX72" s="173"/>
      <c r="LEY72" s="173"/>
      <c r="LEZ72" s="173"/>
      <c r="LFA72" s="173"/>
      <c r="LFB72" s="173"/>
      <c r="LFC72" s="173"/>
      <c r="LFD72" s="173"/>
      <c r="LFE72" s="173"/>
      <c r="LFF72" s="173"/>
      <c r="LFG72" s="173"/>
      <c r="LFH72" s="173"/>
      <c r="LFI72" s="173"/>
      <c r="LFJ72" s="173"/>
      <c r="LFK72" s="173"/>
      <c r="LFL72" s="173"/>
      <c r="LFM72" s="173"/>
      <c r="LFN72" s="173"/>
      <c r="LFO72" s="173"/>
      <c r="LFP72" s="173"/>
      <c r="LFQ72" s="173"/>
      <c r="LFR72" s="173"/>
      <c r="LFS72" s="173"/>
      <c r="LFT72" s="173"/>
      <c r="LFU72" s="173"/>
      <c r="LFV72" s="173"/>
      <c r="LFW72" s="173"/>
      <c r="LFX72" s="173"/>
      <c r="LFY72" s="173"/>
      <c r="LFZ72" s="173"/>
      <c r="LGA72" s="173"/>
      <c r="LGB72" s="173"/>
      <c r="LGC72" s="173"/>
      <c r="LGD72" s="173"/>
      <c r="LGE72" s="173"/>
      <c r="LGF72" s="173"/>
      <c r="LGG72" s="173"/>
      <c r="LGH72" s="173"/>
      <c r="LGI72" s="173"/>
      <c r="LGJ72" s="173"/>
      <c r="LGK72" s="173"/>
      <c r="LGL72" s="173"/>
      <c r="LGM72" s="173"/>
      <c r="LGN72" s="173"/>
      <c r="LGO72" s="173"/>
      <c r="LGP72" s="173"/>
      <c r="LGQ72" s="173"/>
      <c r="LGR72" s="173"/>
      <c r="LGS72" s="173"/>
      <c r="LGT72" s="173"/>
      <c r="LGU72" s="173"/>
      <c r="LGV72" s="173"/>
      <c r="LGW72" s="173"/>
      <c r="LGX72" s="173"/>
      <c r="LGY72" s="173"/>
      <c r="LGZ72" s="173"/>
      <c r="LHA72" s="173"/>
      <c r="LHB72" s="173"/>
      <c r="LHC72" s="173"/>
      <c r="LHD72" s="173"/>
      <c r="LHE72" s="173"/>
      <c r="LHF72" s="173"/>
      <c r="LHG72" s="173"/>
      <c r="LHH72" s="173"/>
      <c r="LHI72" s="173"/>
      <c r="LHJ72" s="173"/>
      <c r="LHK72" s="173"/>
      <c r="LHL72" s="173"/>
      <c r="LHM72" s="173"/>
      <c r="LHN72" s="173"/>
      <c r="LHO72" s="173"/>
      <c r="LHP72" s="173"/>
      <c r="LHQ72" s="173"/>
      <c r="LHR72" s="173"/>
      <c r="LHS72" s="173"/>
      <c r="LHT72" s="173"/>
      <c r="LHU72" s="173"/>
      <c r="LHV72" s="173"/>
      <c r="LHW72" s="173"/>
      <c r="LHX72" s="173"/>
      <c r="LHY72" s="173"/>
      <c r="LHZ72" s="173"/>
      <c r="LIA72" s="173"/>
      <c r="LIB72" s="173"/>
      <c r="LIC72" s="173"/>
      <c r="LID72" s="173"/>
      <c r="LIE72" s="173"/>
      <c r="LIF72" s="173"/>
      <c r="LIG72" s="173"/>
      <c r="LIH72" s="173"/>
      <c r="LII72" s="173"/>
      <c r="LIJ72" s="173"/>
      <c r="LIK72" s="173"/>
      <c r="LIL72" s="173"/>
      <c r="LIM72" s="173"/>
      <c r="LIN72" s="173"/>
      <c r="LIO72" s="173"/>
      <c r="LIP72" s="173"/>
      <c r="LIQ72" s="173"/>
      <c r="LIR72" s="173"/>
      <c r="LIS72" s="173"/>
      <c r="LIT72" s="173"/>
      <c r="LIU72" s="173"/>
      <c r="LIV72" s="173"/>
      <c r="LIW72" s="173"/>
      <c r="LIX72" s="173"/>
      <c r="LIY72" s="173"/>
      <c r="LIZ72" s="173"/>
      <c r="LJA72" s="173"/>
      <c r="LJB72" s="173"/>
      <c r="LJC72" s="173"/>
      <c r="LJD72" s="173"/>
      <c r="LJE72" s="173"/>
      <c r="LJF72" s="173"/>
      <c r="LJG72" s="173"/>
      <c r="LJH72" s="173"/>
      <c r="LJI72" s="173"/>
      <c r="LJJ72" s="173"/>
      <c r="LJK72" s="173"/>
      <c r="LJL72" s="173"/>
      <c r="LJM72" s="173"/>
      <c r="LJN72" s="173"/>
      <c r="LJO72" s="173"/>
      <c r="LJP72" s="173"/>
      <c r="LJQ72" s="173"/>
      <c r="LJR72" s="173"/>
      <c r="LJS72" s="173"/>
      <c r="LJT72" s="173"/>
      <c r="LJU72" s="173"/>
      <c r="LJV72" s="173"/>
      <c r="LJW72" s="173"/>
      <c r="LJX72" s="173"/>
      <c r="LJY72" s="173"/>
      <c r="LJZ72" s="173"/>
      <c r="LKA72" s="173"/>
      <c r="LKB72" s="173"/>
      <c r="LKC72" s="173"/>
      <c r="LKD72" s="173"/>
      <c r="LKE72" s="173"/>
      <c r="LKF72" s="173"/>
      <c r="LKG72" s="173"/>
      <c r="LKH72" s="173"/>
      <c r="LKI72" s="173"/>
      <c r="LKJ72" s="173"/>
      <c r="LKK72" s="173"/>
      <c r="LKL72" s="173"/>
      <c r="LKM72" s="173"/>
      <c r="LKN72" s="173"/>
      <c r="LKO72" s="173"/>
      <c r="LKP72" s="173"/>
      <c r="LKQ72" s="173"/>
      <c r="LKR72" s="173"/>
      <c r="LKS72" s="173"/>
      <c r="LKT72" s="173"/>
      <c r="LKU72" s="173"/>
      <c r="LKV72" s="173"/>
      <c r="LKW72" s="173"/>
      <c r="LKX72" s="173"/>
      <c r="LKY72" s="173"/>
      <c r="LKZ72" s="173"/>
      <c r="LLA72" s="173"/>
      <c r="LLB72" s="173"/>
      <c r="LLC72" s="173"/>
      <c r="LLD72" s="173"/>
      <c r="LLE72" s="173"/>
      <c r="LLF72" s="173"/>
      <c r="LLG72" s="173"/>
      <c r="LLH72" s="173"/>
      <c r="LLI72" s="173"/>
      <c r="LLJ72" s="173"/>
      <c r="LLK72" s="173"/>
      <c r="LLL72" s="173"/>
      <c r="LLM72" s="173"/>
      <c r="LLN72" s="173"/>
      <c r="LLO72" s="173"/>
      <c r="LLP72" s="173"/>
      <c r="LLQ72" s="173"/>
      <c r="LLR72" s="173"/>
      <c r="LLS72" s="173"/>
      <c r="LLT72" s="173"/>
      <c r="LLU72" s="173"/>
      <c r="LLV72" s="173"/>
      <c r="LLW72" s="173"/>
      <c r="LLX72" s="173"/>
      <c r="LLY72" s="173"/>
      <c r="LLZ72" s="173"/>
      <c r="LMA72" s="173"/>
      <c r="LMB72" s="173"/>
      <c r="LMC72" s="173"/>
      <c r="LMD72" s="173"/>
      <c r="LME72" s="173"/>
      <c r="LMF72" s="173"/>
      <c r="LMG72" s="173"/>
      <c r="LMH72" s="173"/>
      <c r="LMI72" s="173"/>
      <c r="LMJ72" s="173"/>
      <c r="LMK72" s="173"/>
      <c r="LML72" s="173"/>
      <c r="LMM72" s="173"/>
      <c r="LMN72" s="173"/>
      <c r="LMO72" s="173"/>
      <c r="LMP72" s="173"/>
      <c r="LMQ72" s="173"/>
      <c r="LMR72" s="173"/>
      <c r="LMS72" s="173"/>
      <c r="LMT72" s="173"/>
      <c r="LMU72" s="173"/>
      <c r="LMV72" s="173"/>
      <c r="LMW72" s="173"/>
      <c r="LMX72" s="173"/>
      <c r="LMY72" s="173"/>
      <c r="LMZ72" s="173"/>
      <c r="LNA72" s="173"/>
      <c r="LNB72" s="173"/>
      <c r="LNC72" s="173"/>
      <c r="LND72" s="173"/>
      <c r="LNE72" s="173"/>
      <c r="LNF72" s="173"/>
      <c r="LNG72" s="173"/>
      <c r="LNH72" s="173"/>
      <c r="LNI72" s="173"/>
      <c r="LNJ72" s="173"/>
      <c r="LNK72" s="173"/>
      <c r="LNL72" s="173"/>
      <c r="LNM72" s="173"/>
      <c r="LNN72" s="173"/>
      <c r="LNO72" s="173"/>
      <c r="LNP72" s="173"/>
      <c r="LNQ72" s="173"/>
      <c r="LNR72" s="173"/>
      <c r="LNS72" s="173"/>
      <c r="LNT72" s="173"/>
      <c r="LNU72" s="173"/>
      <c r="LNV72" s="173"/>
      <c r="LNW72" s="173"/>
      <c r="LNX72" s="173"/>
      <c r="LNY72" s="173"/>
      <c r="LNZ72" s="173"/>
      <c r="LOA72" s="173"/>
      <c r="LOB72" s="173"/>
      <c r="LOC72" s="173"/>
      <c r="LOD72" s="173"/>
      <c r="LOE72" s="173"/>
      <c r="LOF72" s="173"/>
      <c r="LOG72" s="173"/>
      <c r="LOH72" s="173"/>
      <c r="LOI72" s="173"/>
      <c r="LOJ72" s="173"/>
      <c r="LOK72" s="173"/>
      <c r="LOL72" s="173"/>
      <c r="LOM72" s="173"/>
      <c r="LON72" s="173"/>
      <c r="LOO72" s="173"/>
      <c r="LOP72" s="173"/>
      <c r="LOQ72" s="173"/>
      <c r="LOR72" s="173"/>
      <c r="LOS72" s="173"/>
      <c r="LOT72" s="173"/>
      <c r="LOU72" s="173"/>
      <c r="LOV72" s="173"/>
      <c r="LOW72" s="173"/>
      <c r="LOX72" s="173"/>
      <c r="LOY72" s="173"/>
      <c r="LOZ72" s="173"/>
      <c r="LPA72" s="173"/>
      <c r="LPB72" s="173"/>
      <c r="LPC72" s="173"/>
      <c r="LPD72" s="173"/>
      <c r="LPE72" s="173"/>
      <c r="LPF72" s="173"/>
      <c r="LPG72" s="173"/>
      <c r="LPH72" s="173"/>
      <c r="LPI72" s="173"/>
      <c r="LPJ72" s="173"/>
      <c r="LPK72" s="173"/>
      <c r="LPL72" s="173"/>
      <c r="LPM72" s="173"/>
      <c r="LPN72" s="173"/>
      <c r="LPO72" s="173"/>
      <c r="LPP72" s="173"/>
      <c r="LPQ72" s="173"/>
      <c r="LPR72" s="173"/>
      <c r="LPS72" s="173"/>
      <c r="LPT72" s="173"/>
      <c r="LPU72" s="173"/>
      <c r="LPV72" s="173"/>
      <c r="LPW72" s="173"/>
      <c r="LPX72" s="173"/>
      <c r="LPY72" s="173"/>
      <c r="LPZ72" s="173"/>
      <c r="LQA72" s="173"/>
      <c r="LQB72" s="173"/>
      <c r="LQC72" s="173"/>
      <c r="LQD72" s="173"/>
      <c r="LQE72" s="173"/>
      <c r="LQF72" s="173"/>
      <c r="LQG72" s="173"/>
      <c r="LQH72" s="173"/>
      <c r="LQI72" s="173"/>
      <c r="LQJ72" s="173"/>
      <c r="LQK72" s="173"/>
      <c r="LQL72" s="173"/>
      <c r="LQM72" s="173"/>
      <c r="LQN72" s="173"/>
      <c r="LQO72" s="173"/>
      <c r="LQP72" s="173"/>
      <c r="LQQ72" s="173"/>
      <c r="LQR72" s="173"/>
      <c r="LQS72" s="173"/>
      <c r="LQT72" s="173"/>
      <c r="LQU72" s="173"/>
      <c r="LQV72" s="173"/>
      <c r="LQW72" s="173"/>
      <c r="LQX72" s="173"/>
      <c r="LQY72" s="173"/>
      <c r="LQZ72" s="173"/>
      <c r="LRA72" s="173"/>
      <c r="LRB72" s="173"/>
      <c r="LRC72" s="173"/>
      <c r="LRD72" s="173"/>
      <c r="LRE72" s="173"/>
      <c r="LRF72" s="173"/>
      <c r="LRG72" s="173"/>
      <c r="LRH72" s="173"/>
      <c r="LRI72" s="173"/>
      <c r="LRJ72" s="173"/>
      <c r="LRK72" s="173"/>
      <c r="LRL72" s="173"/>
      <c r="LRM72" s="173"/>
      <c r="LRN72" s="173"/>
      <c r="LRO72" s="173"/>
      <c r="LRP72" s="173"/>
      <c r="LRQ72" s="173"/>
      <c r="LRR72" s="173"/>
      <c r="LRS72" s="173"/>
      <c r="LRT72" s="173"/>
      <c r="LRU72" s="173"/>
      <c r="LRV72" s="173"/>
      <c r="LRW72" s="173"/>
      <c r="LRX72" s="173"/>
      <c r="LRY72" s="173"/>
      <c r="LRZ72" s="173"/>
      <c r="LSA72" s="173"/>
      <c r="LSB72" s="173"/>
      <c r="LSC72" s="173"/>
      <c r="LSD72" s="173"/>
      <c r="LSE72" s="173"/>
      <c r="LSF72" s="173"/>
      <c r="LSG72" s="173"/>
      <c r="LSH72" s="173"/>
      <c r="LSI72" s="173"/>
      <c r="LSJ72" s="173"/>
      <c r="LSK72" s="173"/>
      <c r="LSL72" s="173"/>
      <c r="LSM72" s="173"/>
      <c r="LSN72" s="173"/>
      <c r="LSO72" s="173"/>
      <c r="LSP72" s="173"/>
      <c r="LSQ72" s="173"/>
      <c r="LSR72" s="173"/>
      <c r="LSS72" s="173"/>
      <c r="LST72" s="173"/>
      <c r="LSU72" s="173"/>
      <c r="LSV72" s="173"/>
      <c r="LSW72" s="173"/>
      <c r="LSX72" s="173"/>
      <c r="LSY72" s="173"/>
      <c r="LSZ72" s="173"/>
      <c r="LTA72" s="173"/>
      <c r="LTB72" s="173"/>
      <c r="LTC72" s="173"/>
      <c r="LTD72" s="173"/>
      <c r="LTE72" s="173"/>
      <c r="LTF72" s="173"/>
      <c r="LTG72" s="173"/>
      <c r="LTH72" s="173"/>
      <c r="LTI72" s="173"/>
      <c r="LTJ72" s="173"/>
      <c r="LTK72" s="173"/>
      <c r="LTL72" s="173"/>
      <c r="LTM72" s="173"/>
      <c r="LTN72" s="173"/>
      <c r="LTO72" s="173"/>
      <c r="LTP72" s="173"/>
      <c r="LTQ72" s="173"/>
      <c r="LTR72" s="173"/>
      <c r="LTS72" s="173"/>
      <c r="LTT72" s="173"/>
      <c r="LTU72" s="173"/>
      <c r="LTV72" s="173"/>
      <c r="LTW72" s="173"/>
      <c r="LTX72" s="173"/>
      <c r="LTY72" s="173"/>
      <c r="LTZ72" s="173"/>
      <c r="LUA72" s="173"/>
      <c r="LUB72" s="173"/>
      <c r="LUC72" s="173"/>
      <c r="LUD72" s="173"/>
      <c r="LUE72" s="173"/>
      <c r="LUF72" s="173"/>
      <c r="LUG72" s="173"/>
      <c r="LUH72" s="173"/>
      <c r="LUI72" s="173"/>
      <c r="LUJ72" s="173"/>
      <c r="LUK72" s="173"/>
      <c r="LUL72" s="173"/>
      <c r="LUM72" s="173"/>
      <c r="LUN72" s="173"/>
      <c r="LUO72" s="173"/>
      <c r="LUP72" s="173"/>
      <c r="LUQ72" s="173"/>
      <c r="LUR72" s="173"/>
      <c r="LUS72" s="173"/>
      <c r="LUT72" s="173"/>
      <c r="LUU72" s="173"/>
      <c r="LUV72" s="173"/>
      <c r="LUW72" s="173"/>
      <c r="LUX72" s="173"/>
      <c r="LUY72" s="173"/>
      <c r="LUZ72" s="173"/>
      <c r="LVA72" s="173"/>
      <c r="LVB72" s="173"/>
      <c r="LVC72" s="173"/>
      <c r="LVD72" s="173"/>
      <c r="LVE72" s="173"/>
      <c r="LVF72" s="173"/>
      <c r="LVG72" s="173"/>
      <c r="LVH72" s="173"/>
      <c r="LVI72" s="173"/>
      <c r="LVJ72" s="173"/>
      <c r="LVK72" s="173"/>
      <c r="LVL72" s="173"/>
      <c r="LVM72" s="173"/>
      <c r="LVN72" s="173"/>
      <c r="LVO72" s="173"/>
      <c r="LVP72" s="173"/>
      <c r="LVQ72" s="173"/>
      <c r="LVR72" s="173"/>
      <c r="LVS72" s="173"/>
      <c r="LVT72" s="173"/>
      <c r="LVU72" s="173"/>
      <c r="LVV72" s="173"/>
      <c r="LVW72" s="173"/>
      <c r="LVX72" s="173"/>
      <c r="LVY72" s="173"/>
      <c r="LVZ72" s="173"/>
      <c r="LWA72" s="173"/>
      <c r="LWB72" s="173"/>
      <c r="LWC72" s="173"/>
      <c r="LWD72" s="173"/>
      <c r="LWE72" s="173"/>
      <c r="LWF72" s="173"/>
      <c r="LWG72" s="173"/>
      <c r="LWH72" s="173"/>
      <c r="LWI72" s="173"/>
      <c r="LWJ72" s="173"/>
      <c r="LWK72" s="173"/>
      <c r="LWL72" s="173"/>
      <c r="LWM72" s="173"/>
      <c r="LWN72" s="173"/>
      <c r="LWO72" s="173"/>
      <c r="LWP72" s="173"/>
      <c r="LWQ72" s="173"/>
      <c r="LWR72" s="173"/>
      <c r="LWS72" s="173"/>
      <c r="LWT72" s="173"/>
      <c r="LWU72" s="173"/>
      <c r="LWV72" s="173"/>
      <c r="LWW72" s="173"/>
      <c r="LWX72" s="173"/>
      <c r="LWY72" s="173"/>
      <c r="LWZ72" s="173"/>
      <c r="LXA72" s="173"/>
      <c r="LXB72" s="173"/>
      <c r="LXC72" s="173"/>
      <c r="LXD72" s="173"/>
      <c r="LXE72" s="173"/>
      <c r="LXF72" s="173"/>
      <c r="LXG72" s="173"/>
      <c r="LXH72" s="173"/>
      <c r="LXI72" s="173"/>
      <c r="LXJ72" s="173"/>
      <c r="LXK72" s="173"/>
      <c r="LXL72" s="173"/>
      <c r="LXM72" s="173"/>
      <c r="LXN72" s="173"/>
      <c r="LXO72" s="173"/>
      <c r="LXP72" s="173"/>
      <c r="LXQ72" s="173"/>
      <c r="LXR72" s="173"/>
      <c r="LXS72" s="173"/>
      <c r="LXT72" s="173"/>
      <c r="LXU72" s="173"/>
      <c r="LXV72" s="173"/>
      <c r="LXW72" s="173"/>
      <c r="LXX72" s="173"/>
      <c r="LXY72" s="173"/>
      <c r="LXZ72" s="173"/>
      <c r="LYA72" s="173"/>
      <c r="LYB72" s="173"/>
      <c r="LYC72" s="173"/>
      <c r="LYD72" s="173"/>
      <c r="LYE72" s="173"/>
      <c r="LYF72" s="173"/>
      <c r="LYG72" s="173"/>
      <c r="LYH72" s="173"/>
      <c r="LYI72" s="173"/>
      <c r="LYJ72" s="173"/>
      <c r="LYK72" s="173"/>
      <c r="LYL72" s="173"/>
      <c r="LYM72" s="173"/>
      <c r="LYN72" s="173"/>
      <c r="LYO72" s="173"/>
      <c r="LYP72" s="173"/>
      <c r="LYQ72" s="173"/>
      <c r="LYR72" s="173"/>
      <c r="LYS72" s="173"/>
      <c r="LYT72" s="173"/>
      <c r="LYU72" s="173"/>
      <c r="LYV72" s="173"/>
      <c r="LYW72" s="173"/>
      <c r="LYX72" s="173"/>
      <c r="LYY72" s="173"/>
      <c r="LYZ72" s="173"/>
      <c r="LZA72" s="173"/>
      <c r="LZB72" s="173"/>
      <c r="LZC72" s="173"/>
      <c r="LZD72" s="173"/>
      <c r="LZE72" s="173"/>
      <c r="LZF72" s="173"/>
      <c r="LZG72" s="173"/>
      <c r="LZH72" s="173"/>
      <c r="LZI72" s="173"/>
      <c r="LZJ72" s="173"/>
      <c r="LZK72" s="173"/>
      <c r="LZL72" s="173"/>
      <c r="LZM72" s="173"/>
      <c r="LZN72" s="173"/>
      <c r="LZO72" s="173"/>
      <c r="LZP72" s="173"/>
      <c r="LZQ72" s="173"/>
      <c r="LZR72" s="173"/>
      <c r="LZS72" s="173"/>
      <c r="LZT72" s="173"/>
      <c r="LZU72" s="173"/>
      <c r="LZV72" s="173"/>
      <c r="LZW72" s="173"/>
      <c r="LZX72" s="173"/>
      <c r="LZY72" s="173"/>
      <c r="LZZ72" s="173"/>
      <c r="MAA72" s="173"/>
      <c r="MAB72" s="173"/>
      <c r="MAC72" s="173"/>
      <c r="MAD72" s="173"/>
      <c r="MAE72" s="173"/>
      <c r="MAF72" s="173"/>
      <c r="MAG72" s="173"/>
      <c r="MAH72" s="173"/>
      <c r="MAI72" s="173"/>
      <c r="MAJ72" s="173"/>
      <c r="MAK72" s="173"/>
      <c r="MAL72" s="173"/>
      <c r="MAM72" s="173"/>
      <c r="MAN72" s="173"/>
      <c r="MAO72" s="173"/>
      <c r="MAP72" s="173"/>
      <c r="MAQ72" s="173"/>
      <c r="MAR72" s="173"/>
      <c r="MAS72" s="173"/>
      <c r="MAT72" s="173"/>
      <c r="MAU72" s="173"/>
      <c r="MAV72" s="173"/>
      <c r="MAW72" s="173"/>
      <c r="MAX72" s="173"/>
      <c r="MAY72" s="173"/>
      <c r="MAZ72" s="173"/>
      <c r="MBA72" s="173"/>
      <c r="MBB72" s="173"/>
      <c r="MBC72" s="173"/>
      <c r="MBD72" s="173"/>
      <c r="MBE72" s="173"/>
      <c r="MBF72" s="173"/>
      <c r="MBG72" s="173"/>
      <c r="MBH72" s="173"/>
      <c r="MBI72" s="173"/>
      <c r="MBJ72" s="173"/>
      <c r="MBK72" s="173"/>
      <c r="MBL72" s="173"/>
      <c r="MBM72" s="173"/>
      <c r="MBN72" s="173"/>
      <c r="MBO72" s="173"/>
      <c r="MBP72" s="173"/>
      <c r="MBQ72" s="173"/>
      <c r="MBR72" s="173"/>
      <c r="MBS72" s="173"/>
      <c r="MBT72" s="173"/>
      <c r="MBU72" s="173"/>
      <c r="MBV72" s="173"/>
      <c r="MBW72" s="173"/>
      <c r="MBX72" s="173"/>
      <c r="MBY72" s="173"/>
      <c r="MBZ72" s="173"/>
      <c r="MCA72" s="173"/>
      <c r="MCB72" s="173"/>
      <c r="MCC72" s="173"/>
      <c r="MCD72" s="173"/>
      <c r="MCE72" s="173"/>
      <c r="MCF72" s="173"/>
      <c r="MCG72" s="173"/>
      <c r="MCH72" s="173"/>
      <c r="MCI72" s="173"/>
      <c r="MCJ72" s="173"/>
      <c r="MCK72" s="173"/>
      <c r="MCL72" s="173"/>
      <c r="MCM72" s="173"/>
      <c r="MCN72" s="173"/>
      <c r="MCO72" s="173"/>
      <c r="MCP72" s="173"/>
      <c r="MCQ72" s="173"/>
      <c r="MCR72" s="173"/>
      <c r="MCS72" s="173"/>
      <c r="MCT72" s="173"/>
      <c r="MCU72" s="173"/>
      <c r="MCV72" s="173"/>
      <c r="MCW72" s="173"/>
      <c r="MCX72" s="173"/>
      <c r="MCY72" s="173"/>
      <c r="MCZ72" s="173"/>
      <c r="MDA72" s="173"/>
      <c r="MDB72" s="173"/>
      <c r="MDC72" s="173"/>
      <c r="MDD72" s="173"/>
      <c r="MDE72" s="173"/>
      <c r="MDF72" s="173"/>
      <c r="MDG72" s="173"/>
      <c r="MDH72" s="173"/>
      <c r="MDI72" s="173"/>
      <c r="MDJ72" s="173"/>
      <c r="MDK72" s="173"/>
      <c r="MDL72" s="173"/>
      <c r="MDM72" s="173"/>
      <c r="MDN72" s="173"/>
      <c r="MDO72" s="173"/>
      <c r="MDP72" s="173"/>
      <c r="MDQ72" s="173"/>
      <c r="MDR72" s="173"/>
      <c r="MDS72" s="173"/>
      <c r="MDT72" s="173"/>
      <c r="MDU72" s="173"/>
      <c r="MDV72" s="173"/>
      <c r="MDW72" s="173"/>
      <c r="MDX72" s="173"/>
      <c r="MDY72" s="173"/>
      <c r="MDZ72" s="173"/>
      <c r="MEA72" s="173"/>
      <c r="MEB72" s="173"/>
      <c r="MEC72" s="173"/>
      <c r="MED72" s="173"/>
      <c r="MEE72" s="173"/>
      <c r="MEF72" s="173"/>
      <c r="MEG72" s="173"/>
      <c r="MEH72" s="173"/>
      <c r="MEI72" s="173"/>
      <c r="MEJ72" s="173"/>
      <c r="MEK72" s="173"/>
      <c r="MEL72" s="173"/>
      <c r="MEM72" s="173"/>
      <c r="MEN72" s="173"/>
      <c r="MEO72" s="173"/>
      <c r="MEP72" s="173"/>
      <c r="MEQ72" s="173"/>
      <c r="MER72" s="173"/>
      <c r="MES72" s="173"/>
      <c r="MET72" s="173"/>
      <c r="MEU72" s="173"/>
      <c r="MEV72" s="173"/>
      <c r="MEW72" s="173"/>
      <c r="MEX72" s="173"/>
      <c r="MEY72" s="173"/>
      <c r="MEZ72" s="173"/>
      <c r="MFA72" s="173"/>
      <c r="MFB72" s="173"/>
      <c r="MFC72" s="173"/>
      <c r="MFD72" s="173"/>
      <c r="MFE72" s="173"/>
      <c r="MFF72" s="173"/>
      <c r="MFG72" s="173"/>
      <c r="MFH72" s="173"/>
      <c r="MFI72" s="173"/>
      <c r="MFJ72" s="173"/>
      <c r="MFK72" s="173"/>
      <c r="MFL72" s="173"/>
      <c r="MFM72" s="173"/>
      <c r="MFN72" s="173"/>
      <c r="MFO72" s="173"/>
      <c r="MFP72" s="173"/>
      <c r="MFQ72" s="173"/>
      <c r="MFR72" s="173"/>
      <c r="MFS72" s="173"/>
      <c r="MFT72" s="173"/>
      <c r="MFU72" s="173"/>
      <c r="MFV72" s="173"/>
      <c r="MFW72" s="173"/>
      <c r="MFX72" s="173"/>
      <c r="MFY72" s="173"/>
      <c r="MFZ72" s="173"/>
      <c r="MGA72" s="173"/>
      <c r="MGB72" s="173"/>
      <c r="MGC72" s="173"/>
      <c r="MGD72" s="173"/>
      <c r="MGE72" s="173"/>
      <c r="MGF72" s="173"/>
      <c r="MGG72" s="173"/>
      <c r="MGH72" s="173"/>
      <c r="MGI72" s="173"/>
      <c r="MGJ72" s="173"/>
      <c r="MGK72" s="173"/>
      <c r="MGL72" s="173"/>
      <c r="MGM72" s="173"/>
      <c r="MGN72" s="173"/>
      <c r="MGO72" s="173"/>
      <c r="MGP72" s="173"/>
      <c r="MGQ72" s="173"/>
      <c r="MGR72" s="173"/>
      <c r="MGS72" s="173"/>
      <c r="MGT72" s="173"/>
      <c r="MGU72" s="173"/>
      <c r="MGV72" s="173"/>
      <c r="MGW72" s="173"/>
      <c r="MGX72" s="173"/>
      <c r="MGY72" s="173"/>
      <c r="MGZ72" s="173"/>
      <c r="MHA72" s="173"/>
      <c r="MHB72" s="173"/>
      <c r="MHC72" s="173"/>
      <c r="MHD72" s="173"/>
      <c r="MHE72" s="173"/>
      <c r="MHF72" s="173"/>
      <c r="MHG72" s="173"/>
      <c r="MHH72" s="173"/>
      <c r="MHI72" s="173"/>
      <c r="MHJ72" s="173"/>
      <c r="MHK72" s="173"/>
      <c r="MHL72" s="173"/>
      <c r="MHM72" s="173"/>
      <c r="MHN72" s="173"/>
      <c r="MHO72" s="173"/>
      <c r="MHP72" s="173"/>
      <c r="MHQ72" s="173"/>
      <c r="MHR72" s="173"/>
      <c r="MHS72" s="173"/>
      <c r="MHT72" s="173"/>
      <c r="MHU72" s="173"/>
      <c r="MHV72" s="173"/>
      <c r="MHW72" s="173"/>
      <c r="MHX72" s="173"/>
      <c r="MHY72" s="173"/>
      <c r="MHZ72" s="173"/>
      <c r="MIA72" s="173"/>
      <c r="MIB72" s="173"/>
      <c r="MIC72" s="173"/>
      <c r="MID72" s="173"/>
      <c r="MIE72" s="173"/>
      <c r="MIF72" s="173"/>
      <c r="MIG72" s="173"/>
      <c r="MIH72" s="173"/>
      <c r="MII72" s="173"/>
      <c r="MIJ72" s="173"/>
      <c r="MIK72" s="173"/>
      <c r="MIL72" s="173"/>
      <c r="MIM72" s="173"/>
      <c r="MIN72" s="173"/>
      <c r="MIO72" s="173"/>
      <c r="MIP72" s="173"/>
      <c r="MIQ72" s="173"/>
      <c r="MIR72" s="173"/>
      <c r="MIS72" s="173"/>
      <c r="MIT72" s="173"/>
      <c r="MIU72" s="173"/>
      <c r="MIV72" s="173"/>
      <c r="MIW72" s="173"/>
      <c r="MIX72" s="173"/>
      <c r="MIY72" s="173"/>
      <c r="MIZ72" s="173"/>
      <c r="MJA72" s="173"/>
      <c r="MJB72" s="173"/>
      <c r="MJC72" s="173"/>
      <c r="MJD72" s="173"/>
      <c r="MJE72" s="173"/>
      <c r="MJF72" s="173"/>
      <c r="MJG72" s="173"/>
      <c r="MJH72" s="173"/>
      <c r="MJI72" s="173"/>
      <c r="MJJ72" s="173"/>
      <c r="MJK72" s="173"/>
      <c r="MJL72" s="173"/>
      <c r="MJM72" s="173"/>
      <c r="MJN72" s="173"/>
      <c r="MJO72" s="173"/>
      <c r="MJP72" s="173"/>
      <c r="MJQ72" s="173"/>
      <c r="MJR72" s="173"/>
      <c r="MJS72" s="173"/>
      <c r="MJT72" s="173"/>
      <c r="MJU72" s="173"/>
      <c r="MJV72" s="173"/>
      <c r="MJW72" s="173"/>
      <c r="MJX72" s="173"/>
      <c r="MJY72" s="173"/>
      <c r="MJZ72" s="173"/>
      <c r="MKA72" s="173"/>
      <c r="MKB72" s="173"/>
      <c r="MKC72" s="173"/>
      <c r="MKD72" s="173"/>
      <c r="MKE72" s="173"/>
      <c r="MKF72" s="173"/>
      <c r="MKG72" s="173"/>
      <c r="MKH72" s="173"/>
      <c r="MKI72" s="173"/>
      <c r="MKJ72" s="173"/>
      <c r="MKK72" s="173"/>
      <c r="MKL72" s="173"/>
      <c r="MKM72" s="173"/>
      <c r="MKN72" s="173"/>
      <c r="MKO72" s="173"/>
      <c r="MKP72" s="173"/>
      <c r="MKQ72" s="173"/>
      <c r="MKR72" s="173"/>
      <c r="MKS72" s="173"/>
      <c r="MKT72" s="173"/>
      <c r="MKU72" s="173"/>
      <c r="MKV72" s="173"/>
      <c r="MKW72" s="173"/>
      <c r="MKX72" s="173"/>
      <c r="MKY72" s="173"/>
      <c r="MKZ72" s="173"/>
      <c r="MLA72" s="173"/>
      <c r="MLB72" s="173"/>
      <c r="MLC72" s="173"/>
      <c r="MLD72" s="173"/>
      <c r="MLE72" s="173"/>
      <c r="MLF72" s="173"/>
      <c r="MLG72" s="173"/>
      <c r="MLH72" s="173"/>
      <c r="MLI72" s="173"/>
      <c r="MLJ72" s="173"/>
      <c r="MLK72" s="173"/>
      <c r="MLL72" s="173"/>
      <c r="MLM72" s="173"/>
      <c r="MLN72" s="173"/>
      <c r="MLO72" s="173"/>
      <c r="MLP72" s="173"/>
      <c r="MLQ72" s="173"/>
      <c r="MLR72" s="173"/>
      <c r="MLS72" s="173"/>
      <c r="MLT72" s="173"/>
      <c r="MLU72" s="173"/>
      <c r="MLV72" s="173"/>
      <c r="MLW72" s="173"/>
      <c r="MLX72" s="173"/>
      <c r="MLY72" s="173"/>
      <c r="MLZ72" s="173"/>
      <c r="MMA72" s="173"/>
      <c r="MMB72" s="173"/>
      <c r="MMC72" s="173"/>
      <c r="MMD72" s="173"/>
      <c r="MME72" s="173"/>
      <c r="MMF72" s="173"/>
      <c r="MMG72" s="173"/>
      <c r="MMH72" s="173"/>
      <c r="MMI72" s="173"/>
      <c r="MMJ72" s="173"/>
      <c r="MMK72" s="173"/>
      <c r="MML72" s="173"/>
      <c r="MMM72" s="173"/>
      <c r="MMN72" s="173"/>
      <c r="MMO72" s="173"/>
      <c r="MMP72" s="173"/>
      <c r="MMQ72" s="173"/>
      <c r="MMR72" s="173"/>
      <c r="MMS72" s="173"/>
      <c r="MMT72" s="173"/>
      <c r="MMU72" s="173"/>
      <c r="MMV72" s="173"/>
      <c r="MMW72" s="173"/>
      <c r="MMX72" s="173"/>
      <c r="MMY72" s="173"/>
      <c r="MMZ72" s="173"/>
      <c r="MNA72" s="173"/>
      <c r="MNB72" s="173"/>
      <c r="MNC72" s="173"/>
      <c r="MND72" s="173"/>
      <c r="MNE72" s="173"/>
      <c r="MNF72" s="173"/>
      <c r="MNG72" s="173"/>
      <c r="MNH72" s="173"/>
      <c r="MNI72" s="173"/>
      <c r="MNJ72" s="173"/>
      <c r="MNK72" s="173"/>
      <c r="MNL72" s="173"/>
      <c r="MNM72" s="173"/>
      <c r="MNN72" s="173"/>
      <c r="MNO72" s="173"/>
      <c r="MNP72" s="173"/>
      <c r="MNQ72" s="173"/>
      <c r="MNR72" s="173"/>
      <c r="MNS72" s="173"/>
      <c r="MNT72" s="173"/>
      <c r="MNU72" s="173"/>
      <c r="MNV72" s="173"/>
      <c r="MNW72" s="173"/>
      <c r="MNX72" s="173"/>
      <c r="MNY72" s="173"/>
      <c r="MNZ72" s="173"/>
      <c r="MOA72" s="173"/>
      <c r="MOB72" s="173"/>
      <c r="MOC72" s="173"/>
      <c r="MOD72" s="173"/>
      <c r="MOE72" s="173"/>
      <c r="MOF72" s="173"/>
      <c r="MOG72" s="173"/>
      <c r="MOH72" s="173"/>
      <c r="MOI72" s="173"/>
      <c r="MOJ72" s="173"/>
      <c r="MOK72" s="173"/>
      <c r="MOL72" s="173"/>
      <c r="MOM72" s="173"/>
      <c r="MON72" s="173"/>
      <c r="MOO72" s="173"/>
      <c r="MOP72" s="173"/>
      <c r="MOQ72" s="173"/>
      <c r="MOR72" s="173"/>
      <c r="MOS72" s="173"/>
      <c r="MOT72" s="173"/>
      <c r="MOU72" s="173"/>
      <c r="MOV72" s="173"/>
      <c r="MOW72" s="173"/>
      <c r="MOX72" s="173"/>
      <c r="MOY72" s="173"/>
      <c r="MOZ72" s="173"/>
      <c r="MPA72" s="173"/>
      <c r="MPB72" s="173"/>
      <c r="MPC72" s="173"/>
      <c r="MPD72" s="173"/>
      <c r="MPE72" s="173"/>
      <c r="MPF72" s="173"/>
      <c r="MPG72" s="173"/>
      <c r="MPH72" s="173"/>
      <c r="MPI72" s="173"/>
      <c r="MPJ72" s="173"/>
      <c r="MPK72" s="173"/>
      <c r="MPL72" s="173"/>
      <c r="MPM72" s="173"/>
      <c r="MPN72" s="173"/>
      <c r="MPO72" s="173"/>
      <c r="MPP72" s="173"/>
      <c r="MPQ72" s="173"/>
      <c r="MPR72" s="173"/>
      <c r="MPS72" s="173"/>
      <c r="MPT72" s="173"/>
      <c r="MPU72" s="173"/>
      <c r="MPV72" s="173"/>
      <c r="MPW72" s="173"/>
      <c r="MPX72" s="173"/>
      <c r="MPY72" s="173"/>
      <c r="MPZ72" s="173"/>
      <c r="MQA72" s="173"/>
      <c r="MQB72" s="173"/>
      <c r="MQC72" s="173"/>
      <c r="MQD72" s="173"/>
      <c r="MQE72" s="173"/>
      <c r="MQF72" s="173"/>
      <c r="MQG72" s="173"/>
      <c r="MQH72" s="173"/>
      <c r="MQI72" s="173"/>
      <c r="MQJ72" s="173"/>
      <c r="MQK72" s="173"/>
      <c r="MQL72" s="173"/>
      <c r="MQM72" s="173"/>
      <c r="MQN72" s="173"/>
      <c r="MQO72" s="173"/>
      <c r="MQP72" s="173"/>
      <c r="MQQ72" s="173"/>
      <c r="MQR72" s="173"/>
      <c r="MQS72" s="173"/>
      <c r="MQT72" s="173"/>
      <c r="MQU72" s="173"/>
      <c r="MQV72" s="173"/>
      <c r="MQW72" s="173"/>
      <c r="MQX72" s="173"/>
      <c r="MQY72" s="173"/>
      <c r="MQZ72" s="173"/>
      <c r="MRA72" s="173"/>
      <c r="MRB72" s="173"/>
      <c r="MRC72" s="173"/>
      <c r="MRD72" s="173"/>
      <c r="MRE72" s="173"/>
      <c r="MRF72" s="173"/>
      <c r="MRG72" s="173"/>
      <c r="MRH72" s="173"/>
      <c r="MRI72" s="173"/>
      <c r="MRJ72" s="173"/>
      <c r="MRK72" s="173"/>
      <c r="MRL72" s="173"/>
      <c r="MRM72" s="173"/>
      <c r="MRN72" s="173"/>
      <c r="MRO72" s="173"/>
      <c r="MRP72" s="173"/>
      <c r="MRQ72" s="173"/>
      <c r="MRR72" s="173"/>
      <c r="MRS72" s="173"/>
      <c r="MRT72" s="173"/>
      <c r="MRU72" s="173"/>
      <c r="MRV72" s="173"/>
      <c r="MRW72" s="173"/>
      <c r="MRX72" s="173"/>
      <c r="MRY72" s="173"/>
      <c r="MRZ72" s="173"/>
      <c r="MSA72" s="173"/>
      <c r="MSB72" s="173"/>
      <c r="MSC72" s="173"/>
      <c r="MSD72" s="173"/>
      <c r="MSE72" s="173"/>
      <c r="MSF72" s="173"/>
      <c r="MSG72" s="173"/>
      <c r="MSH72" s="173"/>
      <c r="MSI72" s="173"/>
      <c r="MSJ72" s="173"/>
      <c r="MSK72" s="173"/>
      <c r="MSL72" s="173"/>
      <c r="MSM72" s="173"/>
      <c r="MSN72" s="173"/>
      <c r="MSO72" s="173"/>
      <c r="MSP72" s="173"/>
      <c r="MSQ72" s="173"/>
      <c r="MSR72" s="173"/>
      <c r="MSS72" s="173"/>
      <c r="MST72" s="173"/>
      <c r="MSU72" s="173"/>
      <c r="MSV72" s="173"/>
      <c r="MSW72" s="173"/>
      <c r="MSX72" s="173"/>
      <c r="MSY72" s="173"/>
      <c r="MSZ72" s="173"/>
      <c r="MTA72" s="173"/>
      <c r="MTB72" s="173"/>
      <c r="MTC72" s="173"/>
      <c r="MTD72" s="173"/>
      <c r="MTE72" s="173"/>
      <c r="MTF72" s="173"/>
      <c r="MTG72" s="173"/>
      <c r="MTH72" s="173"/>
      <c r="MTI72" s="173"/>
      <c r="MTJ72" s="173"/>
      <c r="MTK72" s="173"/>
      <c r="MTL72" s="173"/>
      <c r="MTM72" s="173"/>
      <c r="MTN72" s="173"/>
      <c r="MTO72" s="173"/>
      <c r="MTP72" s="173"/>
      <c r="MTQ72" s="173"/>
      <c r="MTR72" s="173"/>
      <c r="MTS72" s="173"/>
      <c r="MTT72" s="173"/>
      <c r="MTU72" s="173"/>
      <c r="MTV72" s="173"/>
      <c r="MTW72" s="173"/>
      <c r="MTX72" s="173"/>
      <c r="MTY72" s="173"/>
      <c r="MTZ72" s="173"/>
      <c r="MUA72" s="173"/>
      <c r="MUB72" s="173"/>
      <c r="MUC72" s="173"/>
      <c r="MUD72" s="173"/>
      <c r="MUE72" s="173"/>
      <c r="MUF72" s="173"/>
      <c r="MUG72" s="173"/>
      <c r="MUH72" s="173"/>
      <c r="MUI72" s="173"/>
      <c r="MUJ72" s="173"/>
      <c r="MUK72" s="173"/>
      <c r="MUL72" s="173"/>
      <c r="MUM72" s="173"/>
      <c r="MUN72" s="173"/>
      <c r="MUO72" s="173"/>
      <c r="MUP72" s="173"/>
      <c r="MUQ72" s="173"/>
      <c r="MUR72" s="173"/>
      <c r="MUS72" s="173"/>
      <c r="MUT72" s="173"/>
      <c r="MUU72" s="173"/>
      <c r="MUV72" s="173"/>
      <c r="MUW72" s="173"/>
      <c r="MUX72" s="173"/>
      <c r="MUY72" s="173"/>
      <c r="MUZ72" s="173"/>
      <c r="MVA72" s="173"/>
      <c r="MVB72" s="173"/>
      <c r="MVC72" s="173"/>
      <c r="MVD72" s="173"/>
      <c r="MVE72" s="173"/>
      <c r="MVF72" s="173"/>
      <c r="MVG72" s="173"/>
      <c r="MVH72" s="173"/>
      <c r="MVI72" s="173"/>
      <c r="MVJ72" s="173"/>
      <c r="MVK72" s="173"/>
      <c r="MVL72" s="173"/>
      <c r="MVM72" s="173"/>
      <c r="MVN72" s="173"/>
      <c r="MVO72" s="173"/>
      <c r="MVP72" s="173"/>
      <c r="MVQ72" s="173"/>
      <c r="MVR72" s="173"/>
      <c r="MVS72" s="173"/>
      <c r="MVT72" s="173"/>
      <c r="MVU72" s="173"/>
      <c r="MVV72" s="173"/>
      <c r="MVW72" s="173"/>
      <c r="MVX72" s="173"/>
      <c r="MVY72" s="173"/>
      <c r="MVZ72" s="173"/>
      <c r="MWA72" s="173"/>
      <c r="MWB72" s="173"/>
      <c r="MWC72" s="173"/>
      <c r="MWD72" s="173"/>
      <c r="MWE72" s="173"/>
      <c r="MWF72" s="173"/>
      <c r="MWG72" s="173"/>
      <c r="MWH72" s="173"/>
      <c r="MWI72" s="173"/>
      <c r="MWJ72" s="173"/>
      <c r="MWK72" s="173"/>
      <c r="MWL72" s="173"/>
      <c r="MWM72" s="173"/>
      <c r="MWN72" s="173"/>
      <c r="MWO72" s="173"/>
      <c r="MWP72" s="173"/>
      <c r="MWQ72" s="173"/>
      <c r="MWR72" s="173"/>
      <c r="MWS72" s="173"/>
      <c r="MWT72" s="173"/>
      <c r="MWU72" s="173"/>
      <c r="MWV72" s="173"/>
      <c r="MWW72" s="173"/>
      <c r="MWX72" s="173"/>
      <c r="MWY72" s="173"/>
      <c r="MWZ72" s="173"/>
      <c r="MXA72" s="173"/>
      <c r="MXB72" s="173"/>
      <c r="MXC72" s="173"/>
      <c r="MXD72" s="173"/>
      <c r="MXE72" s="173"/>
      <c r="MXF72" s="173"/>
      <c r="MXG72" s="173"/>
      <c r="MXH72" s="173"/>
      <c r="MXI72" s="173"/>
      <c r="MXJ72" s="173"/>
      <c r="MXK72" s="173"/>
      <c r="MXL72" s="173"/>
      <c r="MXM72" s="173"/>
      <c r="MXN72" s="173"/>
      <c r="MXO72" s="173"/>
      <c r="MXP72" s="173"/>
      <c r="MXQ72" s="173"/>
      <c r="MXR72" s="173"/>
      <c r="MXS72" s="173"/>
      <c r="MXT72" s="173"/>
      <c r="MXU72" s="173"/>
      <c r="MXV72" s="173"/>
      <c r="MXW72" s="173"/>
      <c r="MXX72" s="173"/>
      <c r="MXY72" s="173"/>
      <c r="MXZ72" s="173"/>
      <c r="MYA72" s="173"/>
      <c r="MYB72" s="173"/>
      <c r="MYC72" s="173"/>
      <c r="MYD72" s="173"/>
      <c r="MYE72" s="173"/>
      <c r="MYF72" s="173"/>
      <c r="MYG72" s="173"/>
      <c r="MYH72" s="173"/>
      <c r="MYI72" s="173"/>
      <c r="MYJ72" s="173"/>
      <c r="MYK72" s="173"/>
      <c r="MYL72" s="173"/>
      <c r="MYM72" s="173"/>
      <c r="MYN72" s="173"/>
      <c r="MYO72" s="173"/>
      <c r="MYP72" s="173"/>
      <c r="MYQ72" s="173"/>
      <c r="MYR72" s="173"/>
      <c r="MYS72" s="173"/>
      <c r="MYT72" s="173"/>
      <c r="MYU72" s="173"/>
      <c r="MYV72" s="173"/>
      <c r="MYW72" s="173"/>
      <c r="MYX72" s="173"/>
      <c r="MYY72" s="173"/>
      <c r="MYZ72" s="173"/>
      <c r="MZA72" s="173"/>
      <c r="MZB72" s="173"/>
      <c r="MZC72" s="173"/>
      <c r="MZD72" s="173"/>
      <c r="MZE72" s="173"/>
      <c r="MZF72" s="173"/>
      <c r="MZG72" s="173"/>
      <c r="MZH72" s="173"/>
      <c r="MZI72" s="173"/>
      <c r="MZJ72" s="173"/>
      <c r="MZK72" s="173"/>
      <c r="MZL72" s="173"/>
      <c r="MZM72" s="173"/>
      <c r="MZN72" s="173"/>
      <c r="MZO72" s="173"/>
      <c r="MZP72" s="173"/>
      <c r="MZQ72" s="173"/>
      <c r="MZR72" s="173"/>
      <c r="MZS72" s="173"/>
      <c r="MZT72" s="173"/>
      <c r="MZU72" s="173"/>
      <c r="MZV72" s="173"/>
      <c r="MZW72" s="173"/>
      <c r="MZX72" s="173"/>
      <c r="MZY72" s="173"/>
      <c r="MZZ72" s="173"/>
      <c r="NAA72" s="173"/>
      <c r="NAB72" s="173"/>
      <c r="NAC72" s="173"/>
      <c r="NAD72" s="173"/>
      <c r="NAE72" s="173"/>
      <c r="NAF72" s="173"/>
      <c r="NAG72" s="173"/>
      <c r="NAH72" s="173"/>
      <c r="NAI72" s="173"/>
      <c r="NAJ72" s="173"/>
      <c r="NAK72" s="173"/>
      <c r="NAL72" s="173"/>
      <c r="NAM72" s="173"/>
      <c r="NAN72" s="173"/>
      <c r="NAO72" s="173"/>
      <c r="NAP72" s="173"/>
      <c r="NAQ72" s="173"/>
      <c r="NAR72" s="173"/>
      <c r="NAS72" s="173"/>
      <c r="NAT72" s="173"/>
      <c r="NAU72" s="173"/>
      <c r="NAV72" s="173"/>
      <c r="NAW72" s="173"/>
      <c r="NAX72" s="173"/>
      <c r="NAY72" s="173"/>
      <c r="NAZ72" s="173"/>
      <c r="NBA72" s="173"/>
      <c r="NBB72" s="173"/>
      <c r="NBC72" s="173"/>
      <c r="NBD72" s="173"/>
      <c r="NBE72" s="173"/>
      <c r="NBF72" s="173"/>
      <c r="NBG72" s="173"/>
      <c r="NBH72" s="173"/>
      <c r="NBI72" s="173"/>
      <c r="NBJ72" s="173"/>
      <c r="NBK72" s="173"/>
      <c r="NBL72" s="173"/>
      <c r="NBM72" s="173"/>
      <c r="NBN72" s="173"/>
      <c r="NBO72" s="173"/>
      <c r="NBP72" s="173"/>
      <c r="NBQ72" s="173"/>
      <c r="NBR72" s="173"/>
      <c r="NBS72" s="173"/>
      <c r="NBT72" s="173"/>
      <c r="NBU72" s="173"/>
      <c r="NBV72" s="173"/>
      <c r="NBW72" s="173"/>
      <c r="NBX72" s="173"/>
      <c r="NBY72" s="173"/>
      <c r="NBZ72" s="173"/>
      <c r="NCA72" s="173"/>
      <c r="NCB72" s="173"/>
      <c r="NCC72" s="173"/>
      <c r="NCD72" s="173"/>
      <c r="NCE72" s="173"/>
      <c r="NCF72" s="173"/>
      <c r="NCG72" s="173"/>
      <c r="NCH72" s="173"/>
      <c r="NCI72" s="173"/>
      <c r="NCJ72" s="173"/>
      <c r="NCK72" s="173"/>
      <c r="NCL72" s="173"/>
      <c r="NCM72" s="173"/>
      <c r="NCN72" s="173"/>
      <c r="NCO72" s="173"/>
      <c r="NCP72" s="173"/>
      <c r="NCQ72" s="173"/>
      <c r="NCR72" s="173"/>
      <c r="NCS72" s="173"/>
      <c r="NCT72" s="173"/>
      <c r="NCU72" s="173"/>
      <c r="NCV72" s="173"/>
      <c r="NCW72" s="173"/>
      <c r="NCX72" s="173"/>
      <c r="NCY72" s="173"/>
      <c r="NCZ72" s="173"/>
      <c r="NDA72" s="173"/>
      <c r="NDB72" s="173"/>
      <c r="NDC72" s="173"/>
      <c r="NDD72" s="173"/>
      <c r="NDE72" s="173"/>
      <c r="NDF72" s="173"/>
      <c r="NDG72" s="173"/>
      <c r="NDH72" s="173"/>
      <c r="NDI72" s="173"/>
      <c r="NDJ72" s="173"/>
      <c r="NDK72" s="173"/>
      <c r="NDL72" s="173"/>
      <c r="NDM72" s="173"/>
      <c r="NDN72" s="173"/>
      <c r="NDO72" s="173"/>
      <c r="NDP72" s="173"/>
      <c r="NDQ72" s="173"/>
      <c r="NDR72" s="173"/>
      <c r="NDS72" s="173"/>
      <c r="NDT72" s="173"/>
      <c r="NDU72" s="173"/>
      <c r="NDV72" s="173"/>
      <c r="NDW72" s="173"/>
      <c r="NDX72" s="173"/>
      <c r="NDY72" s="173"/>
      <c r="NDZ72" s="173"/>
      <c r="NEA72" s="173"/>
      <c r="NEB72" s="173"/>
      <c r="NEC72" s="173"/>
      <c r="NED72" s="173"/>
      <c r="NEE72" s="173"/>
      <c r="NEF72" s="173"/>
      <c r="NEG72" s="173"/>
      <c r="NEH72" s="173"/>
      <c r="NEI72" s="173"/>
      <c r="NEJ72" s="173"/>
      <c r="NEK72" s="173"/>
      <c r="NEL72" s="173"/>
      <c r="NEM72" s="173"/>
      <c r="NEN72" s="173"/>
      <c r="NEO72" s="173"/>
      <c r="NEP72" s="173"/>
      <c r="NEQ72" s="173"/>
      <c r="NER72" s="173"/>
      <c r="NES72" s="173"/>
      <c r="NET72" s="173"/>
      <c r="NEU72" s="173"/>
      <c r="NEV72" s="173"/>
      <c r="NEW72" s="173"/>
      <c r="NEX72" s="173"/>
      <c r="NEY72" s="173"/>
      <c r="NEZ72" s="173"/>
      <c r="NFA72" s="173"/>
      <c r="NFB72" s="173"/>
      <c r="NFC72" s="173"/>
      <c r="NFD72" s="173"/>
      <c r="NFE72" s="173"/>
      <c r="NFF72" s="173"/>
      <c r="NFG72" s="173"/>
      <c r="NFH72" s="173"/>
      <c r="NFI72" s="173"/>
      <c r="NFJ72" s="173"/>
      <c r="NFK72" s="173"/>
      <c r="NFL72" s="173"/>
      <c r="NFM72" s="173"/>
      <c r="NFN72" s="173"/>
      <c r="NFO72" s="173"/>
      <c r="NFP72" s="173"/>
      <c r="NFQ72" s="173"/>
      <c r="NFR72" s="173"/>
      <c r="NFS72" s="173"/>
      <c r="NFT72" s="173"/>
      <c r="NFU72" s="173"/>
      <c r="NFV72" s="173"/>
      <c r="NFW72" s="173"/>
      <c r="NFX72" s="173"/>
      <c r="NFY72" s="173"/>
      <c r="NFZ72" s="173"/>
      <c r="NGA72" s="173"/>
      <c r="NGB72" s="173"/>
      <c r="NGC72" s="173"/>
      <c r="NGD72" s="173"/>
      <c r="NGE72" s="173"/>
      <c r="NGF72" s="173"/>
      <c r="NGG72" s="173"/>
      <c r="NGH72" s="173"/>
      <c r="NGI72" s="173"/>
      <c r="NGJ72" s="173"/>
      <c r="NGK72" s="173"/>
      <c r="NGL72" s="173"/>
      <c r="NGM72" s="173"/>
      <c r="NGN72" s="173"/>
      <c r="NGO72" s="173"/>
      <c r="NGP72" s="173"/>
      <c r="NGQ72" s="173"/>
      <c r="NGR72" s="173"/>
      <c r="NGS72" s="173"/>
      <c r="NGT72" s="173"/>
      <c r="NGU72" s="173"/>
      <c r="NGV72" s="173"/>
      <c r="NGW72" s="173"/>
      <c r="NGX72" s="173"/>
      <c r="NGY72" s="173"/>
      <c r="NGZ72" s="173"/>
      <c r="NHA72" s="173"/>
      <c r="NHB72" s="173"/>
      <c r="NHC72" s="173"/>
      <c r="NHD72" s="173"/>
      <c r="NHE72" s="173"/>
      <c r="NHF72" s="173"/>
      <c r="NHG72" s="173"/>
      <c r="NHH72" s="173"/>
      <c r="NHI72" s="173"/>
      <c r="NHJ72" s="173"/>
      <c r="NHK72" s="173"/>
      <c r="NHL72" s="173"/>
      <c r="NHM72" s="173"/>
      <c r="NHN72" s="173"/>
      <c r="NHO72" s="173"/>
      <c r="NHP72" s="173"/>
      <c r="NHQ72" s="173"/>
      <c r="NHR72" s="173"/>
      <c r="NHS72" s="173"/>
      <c r="NHT72" s="173"/>
      <c r="NHU72" s="173"/>
      <c r="NHV72" s="173"/>
      <c r="NHW72" s="173"/>
      <c r="NHX72" s="173"/>
      <c r="NHY72" s="173"/>
      <c r="NHZ72" s="173"/>
      <c r="NIA72" s="173"/>
      <c r="NIB72" s="173"/>
      <c r="NIC72" s="173"/>
      <c r="NID72" s="173"/>
      <c r="NIE72" s="173"/>
      <c r="NIF72" s="173"/>
      <c r="NIG72" s="173"/>
      <c r="NIH72" s="173"/>
      <c r="NII72" s="173"/>
      <c r="NIJ72" s="173"/>
      <c r="NIK72" s="173"/>
      <c r="NIL72" s="173"/>
      <c r="NIM72" s="173"/>
      <c r="NIN72" s="173"/>
      <c r="NIO72" s="173"/>
      <c r="NIP72" s="173"/>
      <c r="NIQ72" s="173"/>
      <c r="NIR72" s="173"/>
      <c r="NIS72" s="173"/>
      <c r="NIT72" s="173"/>
      <c r="NIU72" s="173"/>
      <c r="NIV72" s="173"/>
      <c r="NIW72" s="173"/>
      <c r="NIX72" s="173"/>
      <c r="NIY72" s="173"/>
      <c r="NIZ72" s="173"/>
      <c r="NJA72" s="173"/>
      <c r="NJB72" s="173"/>
      <c r="NJC72" s="173"/>
      <c r="NJD72" s="173"/>
      <c r="NJE72" s="173"/>
      <c r="NJF72" s="173"/>
      <c r="NJG72" s="173"/>
      <c r="NJH72" s="173"/>
      <c r="NJI72" s="173"/>
      <c r="NJJ72" s="173"/>
      <c r="NJK72" s="173"/>
      <c r="NJL72" s="173"/>
      <c r="NJM72" s="173"/>
      <c r="NJN72" s="173"/>
      <c r="NJO72" s="173"/>
      <c r="NJP72" s="173"/>
      <c r="NJQ72" s="173"/>
      <c r="NJR72" s="173"/>
      <c r="NJS72" s="173"/>
      <c r="NJT72" s="173"/>
      <c r="NJU72" s="173"/>
      <c r="NJV72" s="173"/>
      <c r="NJW72" s="173"/>
      <c r="NJX72" s="173"/>
      <c r="NJY72" s="173"/>
      <c r="NJZ72" s="173"/>
      <c r="NKA72" s="173"/>
      <c r="NKB72" s="173"/>
      <c r="NKC72" s="173"/>
      <c r="NKD72" s="173"/>
      <c r="NKE72" s="173"/>
      <c r="NKF72" s="173"/>
      <c r="NKG72" s="173"/>
      <c r="NKH72" s="173"/>
      <c r="NKI72" s="173"/>
      <c r="NKJ72" s="173"/>
      <c r="NKK72" s="173"/>
      <c r="NKL72" s="173"/>
      <c r="NKM72" s="173"/>
      <c r="NKN72" s="173"/>
      <c r="NKO72" s="173"/>
      <c r="NKP72" s="173"/>
      <c r="NKQ72" s="173"/>
      <c r="NKR72" s="173"/>
      <c r="NKS72" s="173"/>
      <c r="NKT72" s="173"/>
      <c r="NKU72" s="173"/>
      <c r="NKV72" s="173"/>
      <c r="NKW72" s="173"/>
      <c r="NKX72" s="173"/>
      <c r="NKY72" s="173"/>
      <c r="NKZ72" s="173"/>
      <c r="NLA72" s="173"/>
      <c r="NLB72" s="173"/>
      <c r="NLC72" s="173"/>
      <c r="NLD72" s="173"/>
      <c r="NLE72" s="173"/>
      <c r="NLF72" s="173"/>
      <c r="NLG72" s="173"/>
      <c r="NLH72" s="173"/>
      <c r="NLI72" s="173"/>
      <c r="NLJ72" s="173"/>
      <c r="NLK72" s="173"/>
      <c r="NLL72" s="173"/>
      <c r="NLM72" s="173"/>
      <c r="NLN72" s="173"/>
      <c r="NLO72" s="173"/>
      <c r="NLP72" s="173"/>
      <c r="NLQ72" s="173"/>
      <c r="NLR72" s="173"/>
      <c r="NLS72" s="173"/>
      <c r="NLT72" s="173"/>
      <c r="NLU72" s="173"/>
      <c r="NLV72" s="173"/>
      <c r="NLW72" s="173"/>
      <c r="NLX72" s="173"/>
      <c r="NLY72" s="173"/>
      <c r="NLZ72" s="173"/>
      <c r="NMA72" s="173"/>
      <c r="NMB72" s="173"/>
      <c r="NMC72" s="173"/>
      <c r="NMD72" s="173"/>
      <c r="NME72" s="173"/>
      <c r="NMF72" s="173"/>
      <c r="NMG72" s="173"/>
      <c r="NMH72" s="173"/>
      <c r="NMI72" s="173"/>
      <c r="NMJ72" s="173"/>
      <c r="NMK72" s="173"/>
      <c r="NML72" s="173"/>
      <c r="NMM72" s="173"/>
      <c r="NMN72" s="173"/>
      <c r="NMO72" s="173"/>
      <c r="NMP72" s="173"/>
      <c r="NMQ72" s="173"/>
      <c r="NMR72" s="173"/>
      <c r="NMS72" s="173"/>
      <c r="NMT72" s="173"/>
      <c r="NMU72" s="173"/>
      <c r="NMV72" s="173"/>
      <c r="NMW72" s="173"/>
      <c r="NMX72" s="173"/>
      <c r="NMY72" s="173"/>
      <c r="NMZ72" s="173"/>
      <c r="NNA72" s="173"/>
      <c r="NNB72" s="173"/>
      <c r="NNC72" s="173"/>
      <c r="NND72" s="173"/>
      <c r="NNE72" s="173"/>
      <c r="NNF72" s="173"/>
      <c r="NNG72" s="173"/>
      <c r="NNH72" s="173"/>
      <c r="NNI72" s="173"/>
      <c r="NNJ72" s="173"/>
      <c r="NNK72" s="173"/>
      <c r="NNL72" s="173"/>
      <c r="NNM72" s="173"/>
      <c r="NNN72" s="173"/>
      <c r="NNO72" s="173"/>
      <c r="NNP72" s="173"/>
      <c r="NNQ72" s="173"/>
      <c r="NNR72" s="173"/>
      <c r="NNS72" s="173"/>
      <c r="NNT72" s="173"/>
      <c r="NNU72" s="173"/>
      <c r="NNV72" s="173"/>
      <c r="NNW72" s="173"/>
      <c r="NNX72" s="173"/>
      <c r="NNY72" s="173"/>
      <c r="NNZ72" s="173"/>
      <c r="NOA72" s="173"/>
      <c r="NOB72" s="173"/>
      <c r="NOC72" s="173"/>
      <c r="NOD72" s="173"/>
      <c r="NOE72" s="173"/>
      <c r="NOF72" s="173"/>
      <c r="NOG72" s="173"/>
      <c r="NOH72" s="173"/>
      <c r="NOI72" s="173"/>
      <c r="NOJ72" s="173"/>
      <c r="NOK72" s="173"/>
      <c r="NOL72" s="173"/>
      <c r="NOM72" s="173"/>
      <c r="NON72" s="173"/>
      <c r="NOO72" s="173"/>
      <c r="NOP72" s="173"/>
      <c r="NOQ72" s="173"/>
      <c r="NOR72" s="173"/>
      <c r="NOS72" s="173"/>
      <c r="NOT72" s="173"/>
      <c r="NOU72" s="173"/>
      <c r="NOV72" s="173"/>
      <c r="NOW72" s="173"/>
      <c r="NOX72" s="173"/>
      <c r="NOY72" s="173"/>
      <c r="NOZ72" s="173"/>
      <c r="NPA72" s="173"/>
      <c r="NPB72" s="173"/>
      <c r="NPC72" s="173"/>
      <c r="NPD72" s="173"/>
      <c r="NPE72" s="173"/>
      <c r="NPF72" s="173"/>
      <c r="NPG72" s="173"/>
      <c r="NPH72" s="173"/>
      <c r="NPI72" s="173"/>
      <c r="NPJ72" s="173"/>
      <c r="NPK72" s="173"/>
      <c r="NPL72" s="173"/>
      <c r="NPM72" s="173"/>
      <c r="NPN72" s="173"/>
      <c r="NPO72" s="173"/>
      <c r="NPP72" s="173"/>
      <c r="NPQ72" s="173"/>
      <c r="NPR72" s="173"/>
      <c r="NPS72" s="173"/>
      <c r="NPT72" s="173"/>
      <c r="NPU72" s="173"/>
      <c r="NPV72" s="173"/>
      <c r="NPW72" s="173"/>
      <c r="NPX72" s="173"/>
      <c r="NPY72" s="173"/>
      <c r="NPZ72" s="173"/>
      <c r="NQA72" s="173"/>
      <c r="NQB72" s="173"/>
      <c r="NQC72" s="173"/>
      <c r="NQD72" s="173"/>
      <c r="NQE72" s="173"/>
      <c r="NQF72" s="173"/>
      <c r="NQG72" s="173"/>
      <c r="NQH72" s="173"/>
      <c r="NQI72" s="173"/>
      <c r="NQJ72" s="173"/>
      <c r="NQK72" s="173"/>
      <c r="NQL72" s="173"/>
      <c r="NQM72" s="173"/>
      <c r="NQN72" s="173"/>
      <c r="NQO72" s="173"/>
      <c r="NQP72" s="173"/>
      <c r="NQQ72" s="173"/>
      <c r="NQR72" s="173"/>
      <c r="NQS72" s="173"/>
      <c r="NQT72" s="173"/>
      <c r="NQU72" s="173"/>
      <c r="NQV72" s="173"/>
      <c r="NQW72" s="173"/>
      <c r="NQX72" s="173"/>
      <c r="NQY72" s="173"/>
      <c r="NQZ72" s="173"/>
      <c r="NRA72" s="173"/>
      <c r="NRB72" s="173"/>
      <c r="NRC72" s="173"/>
      <c r="NRD72" s="173"/>
      <c r="NRE72" s="173"/>
      <c r="NRF72" s="173"/>
      <c r="NRG72" s="173"/>
      <c r="NRH72" s="173"/>
      <c r="NRI72" s="173"/>
      <c r="NRJ72" s="173"/>
      <c r="NRK72" s="173"/>
      <c r="NRL72" s="173"/>
      <c r="NRM72" s="173"/>
      <c r="NRN72" s="173"/>
      <c r="NRO72" s="173"/>
      <c r="NRP72" s="173"/>
      <c r="NRQ72" s="173"/>
      <c r="NRR72" s="173"/>
      <c r="NRS72" s="173"/>
      <c r="NRT72" s="173"/>
      <c r="NRU72" s="173"/>
      <c r="NRV72" s="173"/>
      <c r="NRW72" s="173"/>
      <c r="NRX72" s="173"/>
      <c r="NRY72" s="173"/>
      <c r="NRZ72" s="173"/>
      <c r="NSA72" s="173"/>
      <c r="NSB72" s="173"/>
      <c r="NSC72" s="173"/>
      <c r="NSD72" s="173"/>
      <c r="NSE72" s="173"/>
      <c r="NSF72" s="173"/>
      <c r="NSG72" s="173"/>
      <c r="NSH72" s="173"/>
      <c r="NSI72" s="173"/>
      <c r="NSJ72" s="173"/>
      <c r="NSK72" s="173"/>
      <c r="NSL72" s="173"/>
      <c r="NSM72" s="173"/>
      <c r="NSN72" s="173"/>
      <c r="NSO72" s="173"/>
      <c r="NSP72" s="173"/>
      <c r="NSQ72" s="173"/>
      <c r="NSR72" s="173"/>
      <c r="NSS72" s="173"/>
      <c r="NST72" s="173"/>
      <c r="NSU72" s="173"/>
      <c r="NSV72" s="173"/>
      <c r="NSW72" s="173"/>
      <c r="NSX72" s="173"/>
      <c r="NSY72" s="173"/>
      <c r="NSZ72" s="173"/>
      <c r="NTA72" s="173"/>
      <c r="NTB72" s="173"/>
      <c r="NTC72" s="173"/>
      <c r="NTD72" s="173"/>
      <c r="NTE72" s="173"/>
      <c r="NTF72" s="173"/>
      <c r="NTG72" s="173"/>
      <c r="NTH72" s="173"/>
      <c r="NTI72" s="173"/>
      <c r="NTJ72" s="173"/>
      <c r="NTK72" s="173"/>
      <c r="NTL72" s="173"/>
      <c r="NTM72" s="173"/>
      <c r="NTN72" s="173"/>
      <c r="NTO72" s="173"/>
      <c r="NTP72" s="173"/>
      <c r="NTQ72" s="173"/>
      <c r="NTR72" s="173"/>
      <c r="NTS72" s="173"/>
      <c r="NTT72" s="173"/>
      <c r="NTU72" s="173"/>
      <c r="NTV72" s="173"/>
      <c r="NTW72" s="173"/>
      <c r="NTX72" s="173"/>
      <c r="NTY72" s="173"/>
      <c r="NTZ72" s="173"/>
      <c r="NUA72" s="173"/>
      <c r="NUB72" s="173"/>
      <c r="NUC72" s="173"/>
      <c r="NUD72" s="173"/>
      <c r="NUE72" s="173"/>
      <c r="NUF72" s="173"/>
      <c r="NUG72" s="173"/>
      <c r="NUH72" s="173"/>
      <c r="NUI72" s="173"/>
      <c r="NUJ72" s="173"/>
      <c r="NUK72" s="173"/>
      <c r="NUL72" s="173"/>
      <c r="NUM72" s="173"/>
      <c r="NUN72" s="173"/>
      <c r="NUO72" s="173"/>
      <c r="NUP72" s="173"/>
      <c r="NUQ72" s="173"/>
      <c r="NUR72" s="173"/>
      <c r="NUS72" s="173"/>
      <c r="NUT72" s="173"/>
      <c r="NUU72" s="173"/>
      <c r="NUV72" s="173"/>
      <c r="NUW72" s="173"/>
      <c r="NUX72" s="173"/>
      <c r="NUY72" s="173"/>
      <c r="NUZ72" s="173"/>
      <c r="NVA72" s="173"/>
      <c r="NVB72" s="173"/>
      <c r="NVC72" s="173"/>
      <c r="NVD72" s="173"/>
      <c r="NVE72" s="173"/>
      <c r="NVF72" s="173"/>
      <c r="NVG72" s="173"/>
      <c r="NVH72" s="173"/>
      <c r="NVI72" s="173"/>
      <c r="NVJ72" s="173"/>
      <c r="NVK72" s="173"/>
      <c r="NVL72" s="173"/>
      <c r="NVM72" s="173"/>
      <c r="NVN72" s="173"/>
      <c r="NVO72" s="173"/>
      <c r="NVP72" s="173"/>
      <c r="NVQ72" s="173"/>
      <c r="NVR72" s="173"/>
      <c r="NVS72" s="173"/>
      <c r="NVT72" s="173"/>
      <c r="NVU72" s="173"/>
      <c r="NVV72" s="173"/>
      <c r="NVW72" s="173"/>
      <c r="NVX72" s="173"/>
      <c r="NVY72" s="173"/>
      <c r="NVZ72" s="173"/>
      <c r="NWA72" s="173"/>
      <c r="NWB72" s="173"/>
      <c r="NWC72" s="173"/>
      <c r="NWD72" s="173"/>
      <c r="NWE72" s="173"/>
      <c r="NWF72" s="173"/>
      <c r="NWG72" s="173"/>
      <c r="NWH72" s="173"/>
      <c r="NWI72" s="173"/>
      <c r="NWJ72" s="173"/>
      <c r="NWK72" s="173"/>
      <c r="NWL72" s="173"/>
      <c r="NWM72" s="173"/>
      <c r="NWN72" s="173"/>
      <c r="NWO72" s="173"/>
      <c r="NWP72" s="173"/>
      <c r="NWQ72" s="173"/>
      <c r="NWR72" s="173"/>
      <c r="NWS72" s="173"/>
      <c r="NWT72" s="173"/>
      <c r="NWU72" s="173"/>
      <c r="NWV72" s="173"/>
      <c r="NWW72" s="173"/>
      <c r="NWX72" s="173"/>
      <c r="NWY72" s="173"/>
      <c r="NWZ72" s="173"/>
      <c r="NXA72" s="173"/>
      <c r="NXB72" s="173"/>
      <c r="NXC72" s="173"/>
      <c r="NXD72" s="173"/>
      <c r="NXE72" s="173"/>
      <c r="NXF72" s="173"/>
      <c r="NXG72" s="173"/>
      <c r="NXH72" s="173"/>
      <c r="NXI72" s="173"/>
      <c r="NXJ72" s="173"/>
      <c r="NXK72" s="173"/>
      <c r="NXL72" s="173"/>
      <c r="NXM72" s="173"/>
      <c r="NXN72" s="173"/>
      <c r="NXO72" s="173"/>
      <c r="NXP72" s="173"/>
      <c r="NXQ72" s="173"/>
      <c r="NXR72" s="173"/>
      <c r="NXS72" s="173"/>
      <c r="NXT72" s="173"/>
      <c r="NXU72" s="173"/>
      <c r="NXV72" s="173"/>
      <c r="NXW72" s="173"/>
      <c r="NXX72" s="173"/>
      <c r="NXY72" s="173"/>
      <c r="NXZ72" s="173"/>
      <c r="NYA72" s="173"/>
      <c r="NYB72" s="173"/>
      <c r="NYC72" s="173"/>
      <c r="NYD72" s="173"/>
      <c r="NYE72" s="173"/>
      <c r="NYF72" s="173"/>
      <c r="NYG72" s="173"/>
      <c r="NYH72" s="173"/>
      <c r="NYI72" s="173"/>
      <c r="NYJ72" s="173"/>
      <c r="NYK72" s="173"/>
      <c r="NYL72" s="173"/>
      <c r="NYM72" s="173"/>
      <c r="NYN72" s="173"/>
      <c r="NYO72" s="173"/>
      <c r="NYP72" s="173"/>
      <c r="NYQ72" s="173"/>
      <c r="NYR72" s="173"/>
      <c r="NYS72" s="173"/>
      <c r="NYT72" s="173"/>
      <c r="NYU72" s="173"/>
      <c r="NYV72" s="173"/>
      <c r="NYW72" s="173"/>
      <c r="NYX72" s="173"/>
      <c r="NYY72" s="173"/>
      <c r="NYZ72" s="173"/>
      <c r="NZA72" s="173"/>
      <c r="NZB72" s="173"/>
      <c r="NZC72" s="173"/>
      <c r="NZD72" s="173"/>
      <c r="NZE72" s="173"/>
      <c r="NZF72" s="173"/>
      <c r="NZG72" s="173"/>
      <c r="NZH72" s="173"/>
      <c r="NZI72" s="173"/>
      <c r="NZJ72" s="173"/>
      <c r="NZK72" s="173"/>
      <c r="NZL72" s="173"/>
      <c r="NZM72" s="173"/>
      <c r="NZN72" s="173"/>
      <c r="NZO72" s="173"/>
      <c r="NZP72" s="173"/>
      <c r="NZQ72" s="173"/>
      <c r="NZR72" s="173"/>
      <c r="NZS72" s="173"/>
      <c r="NZT72" s="173"/>
      <c r="NZU72" s="173"/>
      <c r="NZV72" s="173"/>
      <c r="NZW72" s="173"/>
      <c r="NZX72" s="173"/>
      <c r="NZY72" s="173"/>
      <c r="NZZ72" s="173"/>
      <c r="OAA72" s="173"/>
      <c r="OAB72" s="173"/>
      <c r="OAC72" s="173"/>
      <c r="OAD72" s="173"/>
      <c r="OAE72" s="173"/>
      <c r="OAF72" s="173"/>
      <c r="OAG72" s="173"/>
      <c r="OAH72" s="173"/>
      <c r="OAI72" s="173"/>
      <c r="OAJ72" s="173"/>
      <c r="OAK72" s="173"/>
      <c r="OAL72" s="173"/>
      <c r="OAM72" s="173"/>
      <c r="OAN72" s="173"/>
      <c r="OAO72" s="173"/>
      <c r="OAP72" s="173"/>
      <c r="OAQ72" s="173"/>
      <c r="OAR72" s="173"/>
      <c r="OAS72" s="173"/>
      <c r="OAT72" s="173"/>
      <c r="OAU72" s="173"/>
      <c r="OAV72" s="173"/>
      <c r="OAW72" s="173"/>
      <c r="OAX72" s="173"/>
      <c r="OAY72" s="173"/>
      <c r="OAZ72" s="173"/>
      <c r="OBA72" s="173"/>
      <c r="OBB72" s="173"/>
      <c r="OBC72" s="173"/>
      <c r="OBD72" s="173"/>
      <c r="OBE72" s="173"/>
      <c r="OBF72" s="173"/>
      <c r="OBG72" s="173"/>
      <c r="OBH72" s="173"/>
      <c r="OBI72" s="173"/>
      <c r="OBJ72" s="173"/>
      <c r="OBK72" s="173"/>
      <c r="OBL72" s="173"/>
      <c r="OBM72" s="173"/>
      <c r="OBN72" s="173"/>
      <c r="OBO72" s="173"/>
      <c r="OBP72" s="173"/>
      <c r="OBQ72" s="173"/>
      <c r="OBR72" s="173"/>
      <c r="OBS72" s="173"/>
      <c r="OBT72" s="173"/>
      <c r="OBU72" s="173"/>
      <c r="OBV72" s="173"/>
      <c r="OBW72" s="173"/>
      <c r="OBX72" s="173"/>
      <c r="OBY72" s="173"/>
      <c r="OBZ72" s="173"/>
      <c r="OCA72" s="173"/>
      <c r="OCB72" s="173"/>
      <c r="OCC72" s="173"/>
      <c r="OCD72" s="173"/>
      <c r="OCE72" s="173"/>
      <c r="OCF72" s="173"/>
      <c r="OCG72" s="173"/>
      <c r="OCH72" s="173"/>
      <c r="OCI72" s="173"/>
      <c r="OCJ72" s="173"/>
      <c r="OCK72" s="173"/>
      <c r="OCL72" s="173"/>
      <c r="OCM72" s="173"/>
      <c r="OCN72" s="173"/>
      <c r="OCO72" s="173"/>
      <c r="OCP72" s="173"/>
      <c r="OCQ72" s="173"/>
      <c r="OCR72" s="173"/>
      <c r="OCS72" s="173"/>
      <c r="OCT72" s="173"/>
      <c r="OCU72" s="173"/>
      <c r="OCV72" s="173"/>
      <c r="OCW72" s="173"/>
      <c r="OCX72" s="173"/>
      <c r="OCY72" s="173"/>
      <c r="OCZ72" s="173"/>
      <c r="ODA72" s="173"/>
      <c r="ODB72" s="173"/>
      <c r="ODC72" s="173"/>
      <c r="ODD72" s="173"/>
      <c r="ODE72" s="173"/>
      <c r="ODF72" s="173"/>
      <c r="ODG72" s="173"/>
      <c r="ODH72" s="173"/>
      <c r="ODI72" s="173"/>
      <c r="ODJ72" s="173"/>
      <c r="ODK72" s="173"/>
      <c r="ODL72" s="173"/>
      <c r="ODM72" s="173"/>
      <c r="ODN72" s="173"/>
      <c r="ODO72" s="173"/>
      <c r="ODP72" s="173"/>
      <c r="ODQ72" s="173"/>
      <c r="ODR72" s="173"/>
      <c r="ODS72" s="173"/>
      <c r="ODT72" s="173"/>
      <c r="ODU72" s="173"/>
      <c r="ODV72" s="173"/>
      <c r="ODW72" s="173"/>
      <c r="ODX72" s="173"/>
      <c r="ODY72" s="173"/>
      <c r="ODZ72" s="173"/>
      <c r="OEA72" s="173"/>
      <c r="OEB72" s="173"/>
      <c r="OEC72" s="173"/>
      <c r="OED72" s="173"/>
      <c r="OEE72" s="173"/>
      <c r="OEF72" s="173"/>
      <c r="OEG72" s="173"/>
      <c r="OEH72" s="173"/>
      <c r="OEI72" s="173"/>
      <c r="OEJ72" s="173"/>
      <c r="OEK72" s="173"/>
      <c r="OEL72" s="173"/>
      <c r="OEM72" s="173"/>
      <c r="OEN72" s="173"/>
      <c r="OEO72" s="173"/>
      <c r="OEP72" s="173"/>
      <c r="OEQ72" s="173"/>
      <c r="OER72" s="173"/>
      <c r="OES72" s="173"/>
      <c r="OET72" s="173"/>
      <c r="OEU72" s="173"/>
      <c r="OEV72" s="173"/>
      <c r="OEW72" s="173"/>
      <c r="OEX72" s="173"/>
      <c r="OEY72" s="173"/>
      <c r="OEZ72" s="173"/>
      <c r="OFA72" s="173"/>
      <c r="OFB72" s="173"/>
      <c r="OFC72" s="173"/>
      <c r="OFD72" s="173"/>
      <c r="OFE72" s="173"/>
      <c r="OFF72" s="173"/>
      <c r="OFG72" s="173"/>
      <c r="OFH72" s="173"/>
      <c r="OFI72" s="173"/>
      <c r="OFJ72" s="173"/>
      <c r="OFK72" s="173"/>
      <c r="OFL72" s="173"/>
      <c r="OFM72" s="173"/>
      <c r="OFN72" s="173"/>
      <c r="OFO72" s="173"/>
      <c r="OFP72" s="173"/>
      <c r="OFQ72" s="173"/>
      <c r="OFR72" s="173"/>
      <c r="OFS72" s="173"/>
      <c r="OFT72" s="173"/>
      <c r="OFU72" s="173"/>
      <c r="OFV72" s="173"/>
      <c r="OFW72" s="173"/>
      <c r="OFX72" s="173"/>
      <c r="OFY72" s="173"/>
      <c r="OFZ72" s="173"/>
      <c r="OGA72" s="173"/>
      <c r="OGB72" s="173"/>
      <c r="OGC72" s="173"/>
      <c r="OGD72" s="173"/>
      <c r="OGE72" s="173"/>
      <c r="OGF72" s="173"/>
      <c r="OGG72" s="173"/>
      <c r="OGH72" s="173"/>
      <c r="OGI72" s="173"/>
      <c r="OGJ72" s="173"/>
      <c r="OGK72" s="173"/>
      <c r="OGL72" s="173"/>
      <c r="OGM72" s="173"/>
      <c r="OGN72" s="173"/>
      <c r="OGO72" s="173"/>
      <c r="OGP72" s="173"/>
      <c r="OGQ72" s="173"/>
      <c r="OGR72" s="173"/>
      <c r="OGS72" s="173"/>
      <c r="OGT72" s="173"/>
      <c r="OGU72" s="173"/>
      <c r="OGV72" s="173"/>
      <c r="OGW72" s="173"/>
      <c r="OGX72" s="173"/>
      <c r="OGY72" s="173"/>
      <c r="OGZ72" s="173"/>
      <c r="OHA72" s="173"/>
      <c r="OHB72" s="173"/>
      <c r="OHC72" s="173"/>
      <c r="OHD72" s="173"/>
      <c r="OHE72" s="173"/>
      <c r="OHF72" s="173"/>
      <c r="OHG72" s="173"/>
      <c r="OHH72" s="173"/>
      <c r="OHI72" s="173"/>
      <c r="OHJ72" s="173"/>
      <c r="OHK72" s="173"/>
      <c r="OHL72" s="173"/>
      <c r="OHM72" s="173"/>
      <c r="OHN72" s="173"/>
      <c r="OHO72" s="173"/>
      <c r="OHP72" s="173"/>
      <c r="OHQ72" s="173"/>
      <c r="OHR72" s="173"/>
      <c r="OHS72" s="173"/>
      <c r="OHT72" s="173"/>
      <c r="OHU72" s="173"/>
      <c r="OHV72" s="173"/>
      <c r="OHW72" s="173"/>
      <c r="OHX72" s="173"/>
      <c r="OHY72" s="173"/>
      <c r="OHZ72" s="173"/>
      <c r="OIA72" s="173"/>
      <c r="OIB72" s="173"/>
      <c r="OIC72" s="173"/>
      <c r="OID72" s="173"/>
      <c r="OIE72" s="173"/>
      <c r="OIF72" s="173"/>
      <c r="OIG72" s="173"/>
      <c r="OIH72" s="173"/>
      <c r="OII72" s="173"/>
      <c r="OIJ72" s="173"/>
      <c r="OIK72" s="173"/>
      <c r="OIL72" s="173"/>
      <c r="OIM72" s="173"/>
      <c r="OIN72" s="173"/>
      <c r="OIO72" s="173"/>
      <c r="OIP72" s="173"/>
      <c r="OIQ72" s="173"/>
      <c r="OIR72" s="173"/>
      <c r="OIS72" s="173"/>
      <c r="OIT72" s="173"/>
      <c r="OIU72" s="173"/>
      <c r="OIV72" s="173"/>
      <c r="OIW72" s="173"/>
      <c r="OIX72" s="173"/>
      <c r="OIY72" s="173"/>
      <c r="OIZ72" s="173"/>
      <c r="OJA72" s="173"/>
      <c r="OJB72" s="173"/>
      <c r="OJC72" s="173"/>
      <c r="OJD72" s="173"/>
      <c r="OJE72" s="173"/>
      <c r="OJF72" s="173"/>
      <c r="OJG72" s="173"/>
      <c r="OJH72" s="173"/>
      <c r="OJI72" s="173"/>
      <c r="OJJ72" s="173"/>
      <c r="OJK72" s="173"/>
      <c r="OJL72" s="173"/>
      <c r="OJM72" s="173"/>
      <c r="OJN72" s="173"/>
      <c r="OJO72" s="173"/>
      <c r="OJP72" s="173"/>
      <c r="OJQ72" s="173"/>
      <c r="OJR72" s="173"/>
      <c r="OJS72" s="173"/>
      <c r="OJT72" s="173"/>
      <c r="OJU72" s="173"/>
      <c r="OJV72" s="173"/>
      <c r="OJW72" s="173"/>
      <c r="OJX72" s="173"/>
      <c r="OJY72" s="173"/>
      <c r="OJZ72" s="173"/>
      <c r="OKA72" s="173"/>
      <c r="OKB72" s="173"/>
      <c r="OKC72" s="173"/>
      <c r="OKD72" s="173"/>
      <c r="OKE72" s="173"/>
      <c r="OKF72" s="173"/>
      <c r="OKG72" s="173"/>
      <c r="OKH72" s="173"/>
      <c r="OKI72" s="173"/>
      <c r="OKJ72" s="173"/>
      <c r="OKK72" s="173"/>
      <c r="OKL72" s="173"/>
      <c r="OKM72" s="173"/>
      <c r="OKN72" s="173"/>
      <c r="OKO72" s="173"/>
      <c r="OKP72" s="173"/>
      <c r="OKQ72" s="173"/>
      <c r="OKR72" s="173"/>
      <c r="OKS72" s="173"/>
      <c r="OKT72" s="173"/>
      <c r="OKU72" s="173"/>
      <c r="OKV72" s="173"/>
      <c r="OKW72" s="173"/>
      <c r="OKX72" s="173"/>
      <c r="OKY72" s="173"/>
      <c r="OKZ72" s="173"/>
      <c r="OLA72" s="173"/>
      <c r="OLB72" s="173"/>
      <c r="OLC72" s="173"/>
      <c r="OLD72" s="173"/>
      <c r="OLE72" s="173"/>
      <c r="OLF72" s="173"/>
      <c r="OLG72" s="173"/>
      <c r="OLH72" s="173"/>
      <c r="OLI72" s="173"/>
      <c r="OLJ72" s="173"/>
      <c r="OLK72" s="173"/>
      <c r="OLL72" s="173"/>
      <c r="OLM72" s="173"/>
      <c r="OLN72" s="173"/>
      <c r="OLO72" s="173"/>
      <c r="OLP72" s="173"/>
      <c r="OLQ72" s="173"/>
      <c r="OLR72" s="173"/>
      <c r="OLS72" s="173"/>
      <c r="OLT72" s="173"/>
      <c r="OLU72" s="173"/>
      <c r="OLV72" s="173"/>
      <c r="OLW72" s="173"/>
      <c r="OLX72" s="173"/>
      <c r="OLY72" s="173"/>
      <c r="OLZ72" s="173"/>
      <c r="OMA72" s="173"/>
      <c r="OMB72" s="173"/>
      <c r="OMC72" s="173"/>
      <c r="OMD72" s="173"/>
      <c r="OME72" s="173"/>
      <c r="OMF72" s="173"/>
      <c r="OMG72" s="173"/>
      <c r="OMH72" s="173"/>
      <c r="OMI72" s="173"/>
      <c r="OMJ72" s="173"/>
      <c r="OMK72" s="173"/>
      <c r="OML72" s="173"/>
      <c r="OMM72" s="173"/>
      <c r="OMN72" s="173"/>
      <c r="OMO72" s="173"/>
      <c r="OMP72" s="173"/>
      <c r="OMQ72" s="173"/>
      <c r="OMR72" s="173"/>
      <c r="OMS72" s="173"/>
      <c r="OMT72" s="173"/>
      <c r="OMU72" s="173"/>
      <c r="OMV72" s="173"/>
      <c r="OMW72" s="173"/>
      <c r="OMX72" s="173"/>
      <c r="OMY72" s="173"/>
      <c r="OMZ72" s="173"/>
      <c r="ONA72" s="173"/>
      <c r="ONB72" s="173"/>
      <c r="ONC72" s="173"/>
      <c r="OND72" s="173"/>
      <c r="ONE72" s="173"/>
      <c r="ONF72" s="173"/>
      <c r="ONG72" s="173"/>
      <c r="ONH72" s="173"/>
      <c r="ONI72" s="173"/>
      <c r="ONJ72" s="173"/>
      <c r="ONK72" s="173"/>
      <c r="ONL72" s="173"/>
      <c r="ONM72" s="173"/>
      <c r="ONN72" s="173"/>
      <c r="ONO72" s="173"/>
      <c r="ONP72" s="173"/>
      <c r="ONQ72" s="173"/>
      <c r="ONR72" s="173"/>
      <c r="ONS72" s="173"/>
      <c r="ONT72" s="173"/>
      <c r="ONU72" s="173"/>
      <c r="ONV72" s="173"/>
      <c r="ONW72" s="173"/>
      <c r="ONX72" s="173"/>
      <c r="ONY72" s="173"/>
      <c r="ONZ72" s="173"/>
      <c r="OOA72" s="173"/>
      <c r="OOB72" s="173"/>
      <c r="OOC72" s="173"/>
      <c r="OOD72" s="173"/>
      <c r="OOE72" s="173"/>
      <c r="OOF72" s="173"/>
      <c r="OOG72" s="173"/>
      <c r="OOH72" s="173"/>
      <c r="OOI72" s="173"/>
      <c r="OOJ72" s="173"/>
      <c r="OOK72" s="173"/>
      <c r="OOL72" s="173"/>
      <c r="OOM72" s="173"/>
      <c r="OON72" s="173"/>
      <c r="OOO72" s="173"/>
      <c r="OOP72" s="173"/>
      <c r="OOQ72" s="173"/>
      <c r="OOR72" s="173"/>
      <c r="OOS72" s="173"/>
      <c r="OOT72" s="173"/>
      <c r="OOU72" s="173"/>
      <c r="OOV72" s="173"/>
      <c r="OOW72" s="173"/>
      <c r="OOX72" s="173"/>
      <c r="OOY72" s="173"/>
      <c r="OOZ72" s="173"/>
      <c r="OPA72" s="173"/>
      <c r="OPB72" s="173"/>
      <c r="OPC72" s="173"/>
      <c r="OPD72" s="173"/>
      <c r="OPE72" s="173"/>
      <c r="OPF72" s="173"/>
      <c r="OPG72" s="173"/>
      <c r="OPH72" s="173"/>
      <c r="OPI72" s="173"/>
      <c r="OPJ72" s="173"/>
      <c r="OPK72" s="173"/>
      <c r="OPL72" s="173"/>
      <c r="OPM72" s="173"/>
      <c r="OPN72" s="173"/>
      <c r="OPO72" s="173"/>
      <c r="OPP72" s="173"/>
      <c r="OPQ72" s="173"/>
      <c r="OPR72" s="173"/>
      <c r="OPS72" s="173"/>
      <c r="OPT72" s="173"/>
      <c r="OPU72" s="173"/>
      <c r="OPV72" s="173"/>
      <c r="OPW72" s="173"/>
      <c r="OPX72" s="173"/>
      <c r="OPY72" s="173"/>
      <c r="OPZ72" s="173"/>
      <c r="OQA72" s="173"/>
      <c r="OQB72" s="173"/>
      <c r="OQC72" s="173"/>
      <c r="OQD72" s="173"/>
      <c r="OQE72" s="173"/>
      <c r="OQF72" s="173"/>
      <c r="OQG72" s="173"/>
      <c r="OQH72" s="173"/>
      <c r="OQI72" s="173"/>
      <c r="OQJ72" s="173"/>
      <c r="OQK72" s="173"/>
      <c r="OQL72" s="173"/>
      <c r="OQM72" s="173"/>
      <c r="OQN72" s="173"/>
      <c r="OQO72" s="173"/>
      <c r="OQP72" s="173"/>
      <c r="OQQ72" s="173"/>
      <c r="OQR72" s="173"/>
      <c r="OQS72" s="173"/>
      <c r="OQT72" s="173"/>
      <c r="OQU72" s="173"/>
      <c r="OQV72" s="173"/>
      <c r="OQW72" s="173"/>
      <c r="OQX72" s="173"/>
      <c r="OQY72" s="173"/>
      <c r="OQZ72" s="173"/>
      <c r="ORA72" s="173"/>
      <c r="ORB72" s="173"/>
      <c r="ORC72" s="173"/>
      <c r="ORD72" s="173"/>
      <c r="ORE72" s="173"/>
      <c r="ORF72" s="173"/>
      <c r="ORG72" s="173"/>
      <c r="ORH72" s="173"/>
      <c r="ORI72" s="173"/>
      <c r="ORJ72" s="173"/>
      <c r="ORK72" s="173"/>
      <c r="ORL72" s="173"/>
      <c r="ORM72" s="173"/>
      <c r="ORN72" s="173"/>
      <c r="ORO72" s="173"/>
      <c r="ORP72" s="173"/>
      <c r="ORQ72" s="173"/>
      <c r="ORR72" s="173"/>
      <c r="ORS72" s="173"/>
      <c r="ORT72" s="173"/>
      <c r="ORU72" s="173"/>
      <c r="ORV72" s="173"/>
      <c r="ORW72" s="173"/>
      <c r="ORX72" s="173"/>
      <c r="ORY72" s="173"/>
      <c r="ORZ72" s="173"/>
      <c r="OSA72" s="173"/>
      <c r="OSB72" s="173"/>
      <c r="OSC72" s="173"/>
      <c r="OSD72" s="173"/>
      <c r="OSE72" s="173"/>
      <c r="OSF72" s="173"/>
      <c r="OSG72" s="173"/>
      <c r="OSH72" s="173"/>
      <c r="OSI72" s="173"/>
      <c r="OSJ72" s="173"/>
      <c r="OSK72" s="173"/>
      <c r="OSL72" s="173"/>
      <c r="OSM72" s="173"/>
      <c r="OSN72" s="173"/>
      <c r="OSO72" s="173"/>
      <c r="OSP72" s="173"/>
      <c r="OSQ72" s="173"/>
      <c r="OSR72" s="173"/>
      <c r="OSS72" s="173"/>
      <c r="OST72" s="173"/>
      <c r="OSU72" s="173"/>
      <c r="OSV72" s="173"/>
      <c r="OSW72" s="173"/>
      <c r="OSX72" s="173"/>
      <c r="OSY72" s="173"/>
      <c r="OSZ72" s="173"/>
      <c r="OTA72" s="173"/>
      <c r="OTB72" s="173"/>
      <c r="OTC72" s="173"/>
      <c r="OTD72" s="173"/>
      <c r="OTE72" s="173"/>
      <c r="OTF72" s="173"/>
      <c r="OTG72" s="173"/>
      <c r="OTH72" s="173"/>
      <c r="OTI72" s="173"/>
      <c r="OTJ72" s="173"/>
      <c r="OTK72" s="173"/>
      <c r="OTL72" s="173"/>
      <c r="OTM72" s="173"/>
      <c r="OTN72" s="173"/>
      <c r="OTO72" s="173"/>
      <c r="OTP72" s="173"/>
      <c r="OTQ72" s="173"/>
      <c r="OTR72" s="173"/>
      <c r="OTS72" s="173"/>
      <c r="OTT72" s="173"/>
      <c r="OTU72" s="173"/>
      <c r="OTV72" s="173"/>
      <c r="OTW72" s="173"/>
      <c r="OTX72" s="173"/>
      <c r="OTY72" s="173"/>
      <c r="OTZ72" s="173"/>
      <c r="OUA72" s="173"/>
      <c r="OUB72" s="173"/>
      <c r="OUC72" s="173"/>
      <c r="OUD72" s="173"/>
      <c r="OUE72" s="173"/>
      <c r="OUF72" s="173"/>
      <c r="OUG72" s="173"/>
      <c r="OUH72" s="173"/>
      <c r="OUI72" s="173"/>
      <c r="OUJ72" s="173"/>
      <c r="OUK72" s="173"/>
      <c r="OUL72" s="173"/>
      <c r="OUM72" s="173"/>
      <c r="OUN72" s="173"/>
      <c r="OUO72" s="173"/>
      <c r="OUP72" s="173"/>
      <c r="OUQ72" s="173"/>
      <c r="OUR72" s="173"/>
      <c r="OUS72" s="173"/>
      <c r="OUT72" s="173"/>
      <c r="OUU72" s="173"/>
      <c r="OUV72" s="173"/>
      <c r="OUW72" s="173"/>
      <c r="OUX72" s="173"/>
      <c r="OUY72" s="173"/>
      <c r="OUZ72" s="173"/>
      <c r="OVA72" s="173"/>
      <c r="OVB72" s="173"/>
      <c r="OVC72" s="173"/>
      <c r="OVD72" s="173"/>
      <c r="OVE72" s="173"/>
      <c r="OVF72" s="173"/>
      <c r="OVG72" s="173"/>
      <c r="OVH72" s="173"/>
      <c r="OVI72" s="173"/>
      <c r="OVJ72" s="173"/>
      <c r="OVK72" s="173"/>
      <c r="OVL72" s="173"/>
      <c r="OVM72" s="173"/>
      <c r="OVN72" s="173"/>
      <c r="OVO72" s="173"/>
      <c r="OVP72" s="173"/>
      <c r="OVQ72" s="173"/>
      <c r="OVR72" s="173"/>
      <c r="OVS72" s="173"/>
      <c r="OVT72" s="173"/>
      <c r="OVU72" s="173"/>
      <c r="OVV72" s="173"/>
      <c r="OVW72" s="173"/>
      <c r="OVX72" s="173"/>
      <c r="OVY72" s="173"/>
      <c r="OVZ72" s="173"/>
      <c r="OWA72" s="173"/>
      <c r="OWB72" s="173"/>
      <c r="OWC72" s="173"/>
      <c r="OWD72" s="173"/>
      <c r="OWE72" s="173"/>
      <c r="OWF72" s="173"/>
      <c r="OWG72" s="173"/>
      <c r="OWH72" s="173"/>
      <c r="OWI72" s="173"/>
      <c r="OWJ72" s="173"/>
      <c r="OWK72" s="173"/>
      <c r="OWL72" s="173"/>
      <c r="OWM72" s="173"/>
      <c r="OWN72" s="173"/>
      <c r="OWO72" s="173"/>
      <c r="OWP72" s="173"/>
      <c r="OWQ72" s="173"/>
      <c r="OWR72" s="173"/>
      <c r="OWS72" s="173"/>
      <c r="OWT72" s="173"/>
      <c r="OWU72" s="173"/>
      <c r="OWV72" s="173"/>
      <c r="OWW72" s="173"/>
      <c r="OWX72" s="173"/>
      <c r="OWY72" s="173"/>
      <c r="OWZ72" s="173"/>
      <c r="OXA72" s="173"/>
      <c r="OXB72" s="173"/>
      <c r="OXC72" s="173"/>
      <c r="OXD72" s="173"/>
      <c r="OXE72" s="173"/>
      <c r="OXF72" s="173"/>
      <c r="OXG72" s="173"/>
      <c r="OXH72" s="173"/>
      <c r="OXI72" s="173"/>
      <c r="OXJ72" s="173"/>
      <c r="OXK72" s="173"/>
      <c r="OXL72" s="173"/>
      <c r="OXM72" s="173"/>
      <c r="OXN72" s="173"/>
      <c r="OXO72" s="173"/>
      <c r="OXP72" s="173"/>
      <c r="OXQ72" s="173"/>
      <c r="OXR72" s="173"/>
      <c r="OXS72" s="173"/>
      <c r="OXT72" s="173"/>
      <c r="OXU72" s="173"/>
      <c r="OXV72" s="173"/>
      <c r="OXW72" s="173"/>
      <c r="OXX72" s="173"/>
      <c r="OXY72" s="173"/>
      <c r="OXZ72" s="173"/>
      <c r="OYA72" s="173"/>
      <c r="OYB72" s="173"/>
      <c r="OYC72" s="173"/>
      <c r="OYD72" s="173"/>
      <c r="OYE72" s="173"/>
      <c r="OYF72" s="173"/>
      <c r="OYG72" s="173"/>
      <c r="OYH72" s="173"/>
      <c r="OYI72" s="173"/>
      <c r="OYJ72" s="173"/>
      <c r="OYK72" s="173"/>
      <c r="OYL72" s="173"/>
      <c r="OYM72" s="173"/>
      <c r="OYN72" s="173"/>
      <c r="OYO72" s="173"/>
      <c r="OYP72" s="173"/>
      <c r="OYQ72" s="173"/>
      <c r="OYR72" s="173"/>
      <c r="OYS72" s="173"/>
      <c r="OYT72" s="173"/>
      <c r="OYU72" s="173"/>
      <c r="OYV72" s="173"/>
      <c r="OYW72" s="173"/>
      <c r="OYX72" s="173"/>
      <c r="OYY72" s="173"/>
      <c r="OYZ72" s="173"/>
      <c r="OZA72" s="173"/>
      <c r="OZB72" s="173"/>
      <c r="OZC72" s="173"/>
      <c r="OZD72" s="173"/>
      <c r="OZE72" s="173"/>
      <c r="OZF72" s="173"/>
      <c r="OZG72" s="173"/>
      <c r="OZH72" s="173"/>
      <c r="OZI72" s="173"/>
      <c r="OZJ72" s="173"/>
      <c r="OZK72" s="173"/>
      <c r="OZL72" s="173"/>
      <c r="OZM72" s="173"/>
      <c r="OZN72" s="173"/>
      <c r="OZO72" s="173"/>
      <c r="OZP72" s="173"/>
      <c r="OZQ72" s="173"/>
      <c r="OZR72" s="173"/>
      <c r="OZS72" s="173"/>
      <c r="OZT72" s="173"/>
      <c r="OZU72" s="173"/>
      <c r="OZV72" s="173"/>
      <c r="OZW72" s="173"/>
      <c r="OZX72" s="173"/>
      <c r="OZY72" s="173"/>
      <c r="OZZ72" s="173"/>
      <c r="PAA72" s="173"/>
      <c r="PAB72" s="173"/>
      <c r="PAC72" s="173"/>
      <c r="PAD72" s="173"/>
      <c r="PAE72" s="173"/>
      <c r="PAF72" s="173"/>
      <c r="PAG72" s="173"/>
      <c r="PAH72" s="173"/>
      <c r="PAI72" s="173"/>
      <c r="PAJ72" s="173"/>
      <c r="PAK72" s="173"/>
      <c r="PAL72" s="173"/>
      <c r="PAM72" s="173"/>
      <c r="PAN72" s="173"/>
      <c r="PAO72" s="173"/>
      <c r="PAP72" s="173"/>
      <c r="PAQ72" s="173"/>
      <c r="PAR72" s="173"/>
      <c r="PAS72" s="173"/>
      <c r="PAT72" s="173"/>
      <c r="PAU72" s="173"/>
      <c r="PAV72" s="173"/>
      <c r="PAW72" s="173"/>
      <c r="PAX72" s="173"/>
      <c r="PAY72" s="173"/>
      <c r="PAZ72" s="173"/>
      <c r="PBA72" s="173"/>
      <c r="PBB72" s="173"/>
      <c r="PBC72" s="173"/>
      <c r="PBD72" s="173"/>
      <c r="PBE72" s="173"/>
      <c r="PBF72" s="173"/>
      <c r="PBG72" s="173"/>
      <c r="PBH72" s="173"/>
      <c r="PBI72" s="173"/>
      <c r="PBJ72" s="173"/>
      <c r="PBK72" s="173"/>
      <c r="PBL72" s="173"/>
      <c r="PBM72" s="173"/>
      <c r="PBN72" s="173"/>
      <c r="PBO72" s="173"/>
      <c r="PBP72" s="173"/>
      <c r="PBQ72" s="173"/>
      <c r="PBR72" s="173"/>
      <c r="PBS72" s="173"/>
      <c r="PBT72" s="173"/>
      <c r="PBU72" s="173"/>
      <c r="PBV72" s="173"/>
      <c r="PBW72" s="173"/>
      <c r="PBX72" s="173"/>
      <c r="PBY72" s="173"/>
      <c r="PBZ72" s="173"/>
      <c r="PCA72" s="173"/>
      <c r="PCB72" s="173"/>
      <c r="PCC72" s="173"/>
      <c r="PCD72" s="173"/>
      <c r="PCE72" s="173"/>
      <c r="PCF72" s="173"/>
      <c r="PCG72" s="173"/>
      <c r="PCH72" s="173"/>
      <c r="PCI72" s="173"/>
      <c r="PCJ72" s="173"/>
      <c r="PCK72" s="173"/>
      <c r="PCL72" s="173"/>
      <c r="PCM72" s="173"/>
      <c r="PCN72" s="173"/>
      <c r="PCO72" s="173"/>
      <c r="PCP72" s="173"/>
      <c r="PCQ72" s="173"/>
      <c r="PCR72" s="173"/>
      <c r="PCS72" s="173"/>
      <c r="PCT72" s="173"/>
      <c r="PCU72" s="173"/>
      <c r="PCV72" s="173"/>
      <c r="PCW72" s="173"/>
      <c r="PCX72" s="173"/>
      <c r="PCY72" s="173"/>
      <c r="PCZ72" s="173"/>
      <c r="PDA72" s="173"/>
      <c r="PDB72" s="173"/>
      <c r="PDC72" s="173"/>
      <c r="PDD72" s="173"/>
      <c r="PDE72" s="173"/>
      <c r="PDF72" s="173"/>
      <c r="PDG72" s="173"/>
      <c r="PDH72" s="173"/>
      <c r="PDI72" s="173"/>
      <c r="PDJ72" s="173"/>
      <c r="PDK72" s="173"/>
      <c r="PDL72" s="173"/>
      <c r="PDM72" s="173"/>
      <c r="PDN72" s="173"/>
      <c r="PDO72" s="173"/>
      <c r="PDP72" s="173"/>
      <c r="PDQ72" s="173"/>
      <c r="PDR72" s="173"/>
      <c r="PDS72" s="173"/>
      <c r="PDT72" s="173"/>
      <c r="PDU72" s="173"/>
      <c r="PDV72" s="173"/>
      <c r="PDW72" s="173"/>
      <c r="PDX72" s="173"/>
      <c r="PDY72" s="173"/>
      <c r="PDZ72" s="173"/>
      <c r="PEA72" s="173"/>
      <c r="PEB72" s="173"/>
      <c r="PEC72" s="173"/>
      <c r="PED72" s="173"/>
      <c r="PEE72" s="173"/>
      <c r="PEF72" s="173"/>
      <c r="PEG72" s="173"/>
      <c r="PEH72" s="173"/>
      <c r="PEI72" s="173"/>
      <c r="PEJ72" s="173"/>
      <c r="PEK72" s="173"/>
      <c r="PEL72" s="173"/>
      <c r="PEM72" s="173"/>
      <c r="PEN72" s="173"/>
      <c r="PEO72" s="173"/>
      <c r="PEP72" s="173"/>
      <c r="PEQ72" s="173"/>
      <c r="PER72" s="173"/>
      <c r="PES72" s="173"/>
      <c r="PET72" s="173"/>
      <c r="PEU72" s="173"/>
      <c r="PEV72" s="173"/>
      <c r="PEW72" s="173"/>
      <c r="PEX72" s="173"/>
      <c r="PEY72" s="173"/>
      <c r="PEZ72" s="173"/>
      <c r="PFA72" s="173"/>
      <c r="PFB72" s="173"/>
      <c r="PFC72" s="173"/>
      <c r="PFD72" s="173"/>
      <c r="PFE72" s="173"/>
      <c r="PFF72" s="173"/>
      <c r="PFG72" s="173"/>
      <c r="PFH72" s="173"/>
      <c r="PFI72" s="173"/>
      <c r="PFJ72" s="173"/>
      <c r="PFK72" s="173"/>
      <c r="PFL72" s="173"/>
      <c r="PFM72" s="173"/>
      <c r="PFN72" s="173"/>
      <c r="PFO72" s="173"/>
      <c r="PFP72" s="173"/>
      <c r="PFQ72" s="173"/>
      <c r="PFR72" s="173"/>
      <c r="PFS72" s="173"/>
      <c r="PFT72" s="173"/>
      <c r="PFU72" s="173"/>
      <c r="PFV72" s="173"/>
      <c r="PFW72" s="173"/>
      <c r="PFX72" s="173"/>
      <c r="PFY72" s="173"/>
      <c r="PFZ72" s="173"/>
      <c r="PGA72" s="173"/>
      <c r="PGB72" s="173"/>
      <c r="PGC72" s="173"/>
      <c r="PGD72" s="173"/>
      <c r="PGE72" s="173"/>
      <c r="PGF72" s="173"/>
      <c r="PGG72" s="173"/>
      <c r="PGH72" s="173"/>
      <c r="PGI72" s="173"/>
      <c r="PGJ72" s="173"/>
      <c r="PGK72" s="173"/>
      <c r="PGL72" s="173"/>
      <c r="PGM72" s="173"/>
      <c r="PGN72" s="173"/>
      <c r="PGO72" s="173"/>
      <c r="PGP72" s="173"/>
      <c r="PGQ72" s="173"/>
      <c r="PGR72" s="173"/>
      <c r="PGS72" s="173"/>
      <c r="PGT72" s="173"/>
      <c r="PGU72" s="173"/>
      <c r="PGV72" s="173"/>
      <c r="PGW72" s="173"/>
      <c r="PGX72" s="173"/>
      <c r="PGY72" s="173"/>
      <c r="PGZ72" s="173"/>
      <c r="PHA72" s="173"/>
      <c r="PHB72" s="173"/>
      <c r="PHC72" s="173"/>
      <c r="PHD72" s="173"/>
      <c r="PHE72" s="173"/>
      <c r="PHF72" s="173"/>
      <c r="PHG72" s="173"/>
      <c r="PHH72" s="173"/>
      <c r="PHI72" s="173"/>
      <c r="PHJ72" s="173"/>
      <c r="PHK72" s="173"/>
      <c r="PHL72" s="173"/>
      <c r="PHM72" s="173"/>
      <c r="PHN72" s="173"/>
      <c r="PHO72" s="173"/>
      <c r="PHP72" s="173"/>
      <c r="PHQ72" s="173"/>
      <c r="PHR72" s="173"/>
      <c r="PHS72" s="173"/>
      <c r="PHT72" s="173"/>
      <c r="PHU72" s="173"/>
      <c r="PHV72" s="173"/>
      <c r="PHW72" s="173"/>
      <c r="PHX72" s="173"/>
      <c r="PHY72" s="173"/>
      <c r="PHZ72" s="173"/>
      <c r="PIA72" s="173"/>
      <c r="PIB72" s="173"/>
      <c r="PIC72" s="173"/>
      <c r="PID72" s="173"/>
      <c r="PIE72" s="173"/>
      <c r="PIF72" s="173"/>
      <c r="PIG72" s="173"/>
      <c r="PIH72" s="173"/>
      <c r="PII72" s="173"/>
      <c r="PIJ72" s="173"/>
      <c r="PIK72" s="173"/>
      <c r="PIL72" s="173"/>
      <c r="PIM72" s="173"/>
      <c r="PIN72" s="173"/>
      <c r="PIO72" s="173"/>
      <c r="PIP72" s="173"/>
      <c r="PIQ72" s="173"/>
      <c r="PIR72" s="173"/>
      <c r="PIS72" s="173"/>
      <c r="PIT72" s="173"/>
      <c r="PIU72" s="173"/>
      <c r="PIV72" s="173"/>
      <c r="PIW72" s="173"/>
      <c r="PIX72" s="173"/>
      <c r="PIY72" s="173"/>
      <c r="PIZ72" s="173"/>
      <c r="PJA72" s="173"/>
      <c r="PJB72" s="173"/>
      <c r="PJC72" s="173"/>
      <c r="PJD72" s="173"/>
      <c r="PJE72" s="173"/>
      <c r="PJF72" s="173"/>
      <c r="PJG72" s="173"/>
      <c r="PJH72" s="173"/>
      <c r="PJI72" s="173"/>
      <c r="PJJ72" s="173"/>
      <c r="PJK72" s="173"/>
      <c r="PJL72" s="173"/>
      <c r="PJM72" s="173"/>
      <c r="PJN72" s="173"/>
      <c r="PJO72" s="173"/>
      <c r="PJP72" s="173"/>
      <c r="PJQ72" s="173"/>
      <c r="PJR72" s="173"/>
      <c r="PJS72" s="173"/>
      <c r="PJT72" s="173"/>
      <c r="PJU72" s="173"/>
      <c r="PJV72" s="173"/>
      <c r="PJW72" s="173"/>
      <c r="PJX72" s="173"/>
      <c r="PJY72" s="173"/>
      <c r="PJZ72" s="173"/>
      <c r="PKA72" s="173"/>
      <c r="PKB72" s="173"/>
      <c r="PKC72" s="173"/>
      <c r="PKD72" s="173"/>
      <c r="PKE72" s="173"/>
      <c r="PKF72" s="173"/>
      <c r="PKG72" s="173"/>
      <c r="PKH72" s="173"/>
      <c r="PKI72" s="173"/>
      <c r="PKJ72" s="173"/>
      <c r="PKK72" s="173"/>
      <c r="PKL72" s="173"/>
      <c r="PKM72" s="173"/>
      <c r="PKN72" s="173"/>
      <c r="PKO72" s="173"/>
      <c r="PKP72" s="173"/>
      <c r="PKQ72" s="173"/>
      <c r="PKR72" s="173"/>
      <c r="PKS72" s="173"/>
      <c r="PKT72" s="173"/>
      <c r="PKU72" s="173"/>
      <c r="PKV72" s="173"/>
      <c r="PKW72" s="173"/>
      <c r="PKX72" s="173"/>
      <c r="PKY72" s="173"/>
      <c r="PKZ72" s="173"/>
      <c r="PLA72" s="173"/>
      <c r="PLB72" s="173"/>
      <c r="PLC72" s="173"/>
      <c r="PLD72" s="173"/>
      <c r="PLE72" s="173"/>
      <c r="PLF72" s="173"/>
      <c r="PLG72" s="173"/>
      <c r="PLH72" s="173"/>
      <c r="PLI72" s="173"/>
      <c r="PLJ72" s="173"/>
      <c r="PLK72" s="173"/>
      <c r="PLL72" s="173"/>
      <c r="PLM72" s="173"/>
      <c r="PLN72" s="173"/>
      <c r="PLO72" s="173"/>
      <c r="PLP72" s="173"/>
      <c r="PLQ72" s="173"/>
      <c r="PLR72" s="173"/>
      <c r="PLS72" s="173"/>
      <c r="PLT72" s="173"/>
      <c r="PLU72" s="173"/>
      <c r="PLV72" s="173"/>
      <c r="PLW72" s="173"/>
      <c r="PLX72" s="173"/>
      <c r="PLY72" s="173"/>
      <c r="PLZ72" s="173"/>
      <c r="PMA72" s="173"/>
      <c r="PMB72" s="173"/>
      <c r="PMC72" s="173"/>
      <c r="PMD72" s="173"/>
      <c r="PME72" s="173"/>
      <c r="PMF72" s="173"/>
      <c r="PMG72" s="173"/>
      <c r="PMH72" s="173"/>
      <c r="PMI72" s="173"/>
      <c r="PMJ72" s="173"/>
      <c r="PMK72" s="173"/>
      <c r="PML72" s="173"/>
      <c r="PMM72" s="173"/>
      <c r="PMN72" s="173"/>
      <c r="PMO72" s="173"/>
      <c r="PMP72" s="173"/>
      <c r="PMQ72" s="173"/>
      <c r="PMR72" s="173"/>
      <c r="PMS72" s="173"/>
      <c r="PMT72" s="173"/>
      <c r="PMU72" s="173"/>
      <c r="PMV72" s="173"/>
      <c r="PMW72" s="173"/>
      <c r="PMX72" s="173"/>
      <c r="PMY72" s="173"/>
      <c r="PMZ72" s="173"/>
      <c r="PNA72" s="173"/>
      <c r="PNB72" s="173"/>
      <c r="PNC72" s="173"/>
      <c r="PND72" s="173"/>
      <c r="PNE72" s="173"/>
      <c r="PNF72" s="173"/>
      <c r="PNG72" s="173"/>
      <c r="PNH72" s="173"/>
      <c r="PNI72" s="173"/>
      <c r="PNJ72" s="173"/>
      <c r="PNK72" s="173"/>
      <c r="PNL72" s="173"/>
      <c r="PNM72" s="173"/>
      <c r="PNN72" s="173"/>
      <c r="PNO72" s="173"/>
      <c r="PNP72" s="173"/>
      <c r="PNQ72" s="173"/>
      <c r="PNR72" s="173"/>
      <c r="PNS72" s="173"/>
      <c r="PNT72" s="173"/>
      <c r="PNU72" s="173"/>
      <c r="PNV72" s="173"/>
      <c r="PNW72" s="173"/>
      <c r="PNX72" s="173"/>
      <c r="PNY72" s="173"/>
      <c r="PNZ72" s="173"/>
      <c r="POA72" s="173"/>
      <c r="POB72" s="173"/>
      <c r="POC72" s="173"/>
      <c r="POD72" s="173"/>
      <c r="POE72" s="173"/>
      <c r="POF72" s="173"/>
      <c r="POG72" s="173"/>
      <c r="POH72" s="173"/>
      <c r="POI72" s="173"/>
      <c r="POJ72" s="173"/>
      <c r="POK72" s="173"/>
      <c r="POL72" s="173"/>
      <c r="POM72" s="173"/>
      <c r="PON72" s="173"/>
      <c r="POO72" s="173"/>
      <c r="POP72" s="173"/>
      <c r="POQ72" s="173"/>
      <c r="POR72" s="173"/>
      <c r="POS72" s="173"/>
      <c r="POT72" s="173"/>
      <c r="POU72" s="173"/>
      <c r="POV72" s="173"/>
      <c r="POW72" s="173"/>
      <c r="POX72" s="173"/>
      <c r="POY72" s="173"/>
      <c r="POZ72" s="173"/>
      <c r="PPA72" s="173"/>
      <c r="PPB72" s="173"/>
      <c r="PPC72" s="173"/>
      <c r="PPD72" s="173"/>
      <c r="PPE72" s="173"/>
      <c r="PPF72" s="173"/>
      <c r="PPG72" s="173"/>
      <c r="PPH72" s="173"/>
      <c r="PPI72" s="173"/>
      <c r="PPJ72" s="173"/>
      <c r="PPK72" s="173"/>
      <c r="PPL72" s="173"/>
      <c r="PPM72" s="173"/>
      <c r="PPN72" s="173"/>
      <c r="PPO72" s="173"/>
      <c r="PPP72" s="173"/>
      <c r="PPQ72" s="173"/>
      <c r="PPR72" s="173"/>
      <c r="PPS72" s="173"/>
      <c r="PPT72" s="173"/>
      <c r="PPU72" s="173"/>
      <c r="PPV72" s="173"/>
      <c r="PPW72" s="173"/>
      <c r="PPX72" s="173"/>
      <c r="PPY72" s="173"/>
      <c r="PPZ72" s="173"/>
      <c r="PQA72" s="173"/>
      <c r="PQB72" s="173"/>
      <c r="PQC72" s="173"/>
      <c r="PQD72" s="173"/>
      <c r="PQE72" s="173"/>
      <c r="PQF72" s="173"/>
      <c r="PQG72" s="173"/>
      <c r="PQH72" s="173"/>
      <c r="PQI72" s="173"/>
      <c r="PQJ72" s="173"/>
      <c r="PQK72" s="173"/>
      <c r="PQL72" s="173"/>
      <c r="PQM72" s="173"/>
      <c r="PQN72" s="173"/>
      <c r="PQO72" s="173"/>
      <c r="PQP72" s="173"/>
      <c r="PQQ72" s="173"/>
      <c r="PQR72" s="173"/>
      <c r="PQS72" s="173"/>
      <c r="PQT72" s="173"/>
      <c r="PQU72" s="173"/>
      <c r="PQV72" s="173"/>
      <c r="PQW72" s="173"/>
      <c r="PQX72" s="173"/>
      <c r="PQY72" s="173"/>
      <c r="PQZ72" s="173"/>
      <c r="PRA72" s="173"/>
      <c r="PRB72" s="173"/>
      <c r="PRC72" s="173"/>
      <c r="PRD72" s="173"/>
      <c r="PRE72" s="173"/>
      <c r="PRF72" s="173"/>
      <c r="PRG72" s="173"/>
      <c r="PRH72" s="173"/>
      <c r="PRI72" s="173"/>
      <c r="PRJ72" s="173"/>
      <c r="PRK72" s="173"/>
      <c r="PRL72" s="173"/>
      <c r="PRM72" s="173"/>
      <c r="PRN72" s="173"/>
      <c r="PRO72" s="173"/>
      <c r="PRP72" s="173"/>
      <c r="PRQ72" s="173"/>
      <c r="PRR72" s="173"/>
      <c r="PRS72" s="173"/>
      <c r="PRT72" s="173"/>
      <c r="PRU72" s="173"/>
      <c r="PRV72" s="173"/>
      <c r="PRW72" s="173"/>
      <c r="PRX72" s="173"/>
      <c r="PRY72" s="173"/>
      <c r="PRZ72" s="173"/>
      <c r="PSA72" s="173"/>
      <c r="PSB72" s="173"/>
      <c r="PSC72" s="173"/>
      <c r="PSD72" s="173"/>
      <c r="PSE72" s="173"/>
      <c r="PSF72" s="173"/>
      <c r="PSG72" s="173"/>
      <c r="PSH72" s="173"/>
      <c r="PSI72" s="173"/>
      <c r="PSJ72" s="173"/>
      <c r="PSK72" s="173"/>
      <c r="PSL72" s="173"/>
      <c r="PSM72" s="173"/>
      <c r="PSN72" s="173"/>
      <c r="PSO72" s="173"/>
      <c r="PSP72" s="173"/>
      <c r="PSQ72" s="173"/>
      <c r="PSR72" s="173"/>
      <c r="PSS72" s="173"/>
      <c r="PST72" s="173"/>
      <c r="PSU72" s="173"/>
      <c r="PSV72" s="173"/>
      <c r="PSW72" s="173"/>
      <c r="PSX72" s="173"/>
      <c r="PSY72" s="173"/>
      <c r="PSZ72" s="173"/>
      <c r="PTA72" s="173"/>
      <c r="PTB72" s="173"/>
      <c r="PTC72" s="173"/>
      <c r="PTD72" s="173"/>
      <c r="PTE72" s="173"/>
      <c r="PTF72" s="173"/>
      <c r="PTG72" s="173"/>
      <c r="PTH72" s="173"/>
      <c r="PTI72" s="173"/>
      <c r="PTJ72" s="173"/>
      <c r="PTK72" s="173"/>
      <c r="PTL72" s="173"/>
      <c r="PTM72" s="173"/>
      <c r="PTN72" s="173"/>
      <c r="PTO72" s="173"/>
      <c r="PTP72" s="173"/>
      <c r="PTQ72" s="173"/>
      <c r="PTR72" s="173"/>
      <c r="PTS72" s="173"/>
      <c r="PTT72" s="173"/>
      <c r="PTU72" s="173"/>
      <c r="PTV72" s="173"/>
      <c r="PTW72" s="173"/>
      <c r="PTX72" s="173"/>
      <c r="PTY72" s="173"/>
      <c r="PTZ72" s="173"/>
      <c r="PUA72" s="173"/>
      <c r="PUB72" s="173"/>
      <c r="PUC72" s="173"/>
      <c r="PUD72" s="173"/>
      <c r="PUE72" s="173"/>
      <c r="PUF72" s="173"/>
      <c r="PUG72" s="173"/>
      <c r="PUH72" s="173"/>
      <c r="PUI72" s="173"/>
      <c r="PUJ72" s="173"/>
      <c r="PUK72" s="173"/>
      <c r="PUL72" s="173"/>
      <c r="PUM72" s="173"/>
      <c r="PUN72" s="173"/>
      <c r="PUO72" s="173"/>
      <c r="PUP72" s="173"/>
      <c r="PUQ72" s="173"/>
      <c r="PUR72" s="173"/>
      <c r="PUS72" s="173"/>
      <c r="PUT72" s="173"/>
      <c r="PUU72" s="173"/>
      <c r="PUV72" s="173"/>
      <c r="PUW72" s="173"/>
      <c r="PUX72" s="173"/>
      <c r="PUY72" s="173"/>
      <c r="PUZ72" s="173"/>
      <c r="PVA72" s="173"/>
      <c r="PVB72" s="173"/>
      <c r="PVC72" s="173"/>
      <c r="PVD72" s="173"/>
      <c r="PVE72" s="173"/>
      <c r="PVF72" s="173"/>
      <c r="PVG72" s="173"/>
      <c r="PVH72" s="173"/>
      <c r="PVI72" s="173"/>
      <c r="PVJ72" s="173"/>
      <c r="PVK72" s="173"/>
      <c r="PVL72" s="173"/>
      <c r="PVM72" s="173"/>
      <c r="PVN72" s="173"/>
      <c r="PVO72" s="173"/>
      <c r="PVP72" s="173"/>
      <c r="PVQ72" s="173"/>
      <c r="PVR72" s="173"/>
      <c r="PVS72" s="173"/>
      <c r="PVT72" s="173"/>
      <c r="PVU72" s="173"/>
      <c r="PVV72" s="173"/>
      <c r="PVW72" s="173"/>
      <c r="PVX72" s="173"/>
      <c r="PVY72" s="173"/>
      <c r="PVZ72" s="173"/>
      <c r="PWA72" s="173"/>
      <c r="PWB72" s="173"/>
      <c r="PWC72" s="173"/>
      <c r="PWD72" s="173"/>
      <c r="PWE72" s="173"/>
      <c r="PWF72" s="173"/>
      <c r="PWG72" s="173"/>
      <c r="PWH72" s="173"/>
      <c r="PWI72" s="173"/>
      <c r="PWJ72" s="173"/>
      <c r="PWK72" s="173"/>
      <c r="PWL72" s="173"/>
      <c r="PWM72" s="173"/>
      <c r="PWN72" s="173"/>
      <c r="PWO72" s="173"/>
      <c r="PWP72" s="173"/>
      <c r="PWQ72" s="173"/>
      <c r="PWR72" s="173"/>
      <c r="PWS72" s="173"/>
      <c r="PWT72" s="173"/>
      <c r="PWU72" s="173"/>
      <c r="PWV72" s="173"/>
      <c r="PWW72" s="173"/>
      <c r="PWX72" s="173"/>
      <c r="PWY72" s="173"/>
      <c r="PWZ72" s="173"/>
      <c r="PXA72" s="173"/>
      <c r="PXB72" s="173"/>
      <c r="PXC72" s="173"/>
      <c r="PXD72" s="173"/>
      <c r="PXE72" s="173"/>
      <c r="PXF72" s="173"/>
      <c r="PXG72" s="173"/>
      <c r="PXH72" s="173"/>
      <c r="PXI72" s="173"/>
      <c r="PXJ72" s="173"/>
      <c r="PXK72" s="173"/>
      <c r="PXL72" s="173"/>
      <c r="PXM72" s="173"/>
      <c r="PXN72" s="173"/>
      <c r="PXO72" s="173"/>
      <c r="PXP72" s="173"/>
      <c r="PXQ72" s="173"/>
      <c r="PXR72" s="173"/>
      <c r="PXS72" s="173"/>
      <c r="PXT72" s="173"/>
      <c r="PXU72" s="173"/>
      <c r="PXV72" s="173"/>
      <c r="PXW72" s="173"/>
      <c r="PXX72" s="173"/>
      <c r="PXY72" s="173"/>
      <c r="PXZ72" s="173"/>
      <c r="PYA72" s="173"/>
      <c r="PYB72" s="173"/>
      <c r="PYC72" s="173"/>
      <c r="PYD72" s="173"/>
      <c r="PYE72" s="173"/>
      <c r="PYF72" s="173"/>
      <c r="PYG72" s="173"/>
      <c r="PYH72" s="173"/>
      <c r="PYI72" s="173"/>
      <c r="PYJ72" s="173"/>
      <c r="PYK72" s="173"/>
      <c r="PYL72" s="173"/>
      <c r="PYM72" s="173"/>
      <c r="PYN72" s="173"/>
      <c r="PYO72" s="173"/>
      <c r="PYP72" s="173"/>
      <c r="PYQ72" s="173"/>
      <c r="PYR72" s="173"/>
      <c r="PYS72" s="173"/>
      <c r="PYT72" s="173"/>
      <c r="PYU72" s="173"/>
      <c r="PYV72" s="173"/>
      <c r="PYW72" s="173"/>
      <c r="PYX72" s="173"/>
      <c r="PYY72" s="173"/>
      <c r="PYZ72" s="173"/>
      <c r="PZA72" s="173"/>
      <c r="PZB72" s="173"/>
      <c r="PZC72" s="173"/>
      <c r="PZD72" s="173"/>
      <c r="PZE72" s="173"/>
      <c r="PZF72" s="173"/>
      <c r="PZG72" s="173"/>
      <c r="PZH72" s="173"/>
      <c r="PZI72" s="173"/>
      <c r="PZJ72" s="173"/>
      <c r="PZK72" s="173"/>
      <c r="PZL72" s="173"/>
      <c r="PZM72" s="173"/>
      <c r="PZN72" s="173"/>
      <c r="PZO72" s="173"/>
      <c r="PZP72" s="173"/>
      <c r="PZQ72" s="173"/>
      <c r="PZR72" s="173"/>
      <c r="PZS72" s="173"/>
      <c r="PZT72" s="173"/>
      <c r="PZU72" s="173"/>
      <c r="PZV72" s="173"/>
      <c r="PZW72" s="173"/>
      <c r="PZX72" s="173"/>
      <c r="PZY72" s="173"/>
      <c r="PZZ72" s="173"/>
      <c r="QAA72" s="173"/>
      <c r="QAB72" s="173"/>
      <c r="QAC72" s="173"/>
      <c r="QAD72" s="173"/>
      <c r="QAE72" s="173"/>
      <c r="QAF72" s="173"/>
      <c r="QAG72" s="173"/>
      <c r="QAH72" s="173"/>
      <c r="QAI72" s="173"/>
      <c r="QAJ72" s="173"/>
      <c r="QAK72" s="173"/>
      <c r="QAL72" s="173"/>
      <c r="QAM72" s="173"/>
      <c r="QAN72" s="173"/>
      <c r="QAO72" s="173"/>
      <c r="QAP72" s="173"/>
      <c r="QAQ72" s="173"/>
      <c r="QAR72" s="173"/>
      <c r="QAS72" s="173"/>
      <c r="QAT72" s="173"/>
      <c r="QAU72" s="173"/>
      <c r="QAV72" s="173"/>
      <c r="QAW72" s="173"/>
      <c r="QAX72" s="173"/>
      <c r="QAY72" s="173"/>
      <c r="QAZ72" s="173"/>
      <c r="QBA72" s="173"/>
      <c r="QBB72" s="173"/>
      <c r="QBC72" s="173"/>
      <c r="QBD72" s="173"/>
      <c r="QBE72" s="173"/>
      <c r="QBF72" s="173"/>
      <c r="QBG72" s="173"/>
      <c r="QBH72" s="173"/>
      <c r="QBI72" s="173"/>
      <c r="QBJ72" s="173"/>
      <c r="QBK72" s="173"/>
      <c r="QBL72" s="173"/>
      <c r="QBM72" s="173"/>
      <c r="QBN72" s="173"/>
      <c r="QBO72" s="173"/>
      <c r="QBP72" s="173"/>
      <c r="QBQ72" s="173"/>
      <c r="QBR72" s="173"/>
      <c r="QBS72" s="173"/>
      <c r="QBT72" s="173"/>
      <c r="QBU72" s="173"/>
      <c r="QBV72" s="173"/>
      <c r="QBW72" s="173"/>
      <c r="QBX72" s="173"/>
      <c r="QBY72" s="173"/>
      <c r="QBZ72" s="173"/>
      <c r="QCA72" s="173"/>
      <c r="QCB72" s="173"/>
      <c r="QCC72" s="173"/>
      <c r="QCD72" s="173"/>
      <c r="QCE72" s="173"/>
      <c r="QCF72" s="173"/>
      <c r="QCG72" s="173"/>
      <c r="QCH72" s="173"/>
      <c r="QCI72" s="173"/>
      <c r="QCJ72" s="173"/>
      <c r="QCK72" s="173"/>
      <c r="QCL72" s="173"/>
      <c r="QCM72" s="173"/>
      <c r="QCN72" s="173"/>
      <c r="QCO72" s="173"/>
      <c r="QCP72" s="173"/>
      <c r="QCQ72" s="173"/>
      <c r="QCR72" s="173"/>
      <c r="QCS72" s="173"/>
      <c r="QCT72" s="173"/>
      <c r="QCU72" s="173"/>
      <c r="QCV72" s="173"/>
      <c r="QCW72" s="173"/>
      <c r="QCX72" s="173"/>
      <c r="QCY72" s="173"/>
      <c r="QCZ72" s="173"/>
      <c r="QDA72" s="173"/>
      <c r="QDB72" s="173"/>
      <c r="QDC72" s="173"/>
      <c r="QDD72" s="173"/>
      <c r="QDE72" s="173"/>
      <c r="QDF72" s="173"/>
      <c r="QDG72" s="173"/>
      <c r="QDH72" s="173"/>
      <c r="QDI72" s="173"/>
      <c r="QDJ72" s="173"/>
      <c r="QDK72" s="173"/>
      <c r="QDL72" s="173"/>
      <c r="QDM72" s="173"/>
      <c r="QDN72" s="173"/>
      <c r="QDO72" s="173"/>
      <c r="QDP72" s="173"/>
      <c r="QDQ72" s="173"/>
      <c r="QDR72" s="173"/>
      <c r="QDS72" s="173"/>
      <c r="QDT72" s="173"/>
      <c r="QDU72" s="173"/>
      <c r="QDV72" s="173"/>
      <c r="QDW72" s="173"/>
      <c r="QDX72" s="173"/>
      <c r="QDY72" s="173"/>
      <c r="QDZ72" s="173"/>
      <c r="QEA72" s="173"/>
      <c r="QEB72" s="173"/>
      <c r="QEC72" s="173"/>
      <c r="QED72" s="173"/>
      <c r="QEE72" s="173"/>
      <c r="QEF72" s="173"/>
      <c r="QEG72" s="173"/>
      <c r="QEH72" s="173"/>
      <c r="QEI72" s="173"/>
      <c r="QEJ72" s="173"/>
      <c r="QEK72" s="173"/>
      <c r="QEL72" s="173"/>
      <c r="QEM72" s="173"/>
      <c r="QEN72" s="173"/>
      <c r="QEO72" s="173"/>
      <c r="QEP72" s="173"/>
      <c r="QEQ72" s="173"/>
      <c r="QER72" s="173"/>
      <c r="QES72" s="173"/>
      <c r="QET72" s="173"/>
      <c r="QEU72" s="173"/>
      <c r="QEV72" s="173"/>
      <c r="QEW72" s="173"/>
      <c r="QEX72" s="173"/>
      <c r="QEY72" s="173"/>
      <c r="QEZ72" s="173"/>
      <c r="QFA72" s="173"/>
      <c r="QFB72" s="173"/>
      <c r="QFC72" s="173"/>
      <c r="QFD72" s="173"/>
      <c r="QFE72" s="173"/>
      <c r="QFF72" s="173"/>
      <c r="QFG72" s="173"/>
      <c r="QFH72" s="173"/>
      <c r="QFI72" s="173"/>
      <c r="QFJ72" s="173"/>
      <c r="QFK72" s="173"/>
      <c r="QFL72" s="173"/>
      <c r="QFM72" s="173"/>
      <c r="QFN72" s="173"/>
      <c r="QFO72" s="173"/>
      <c r="QFP72" s="173"/>
      <c r="QFQ72" s="173"/>
      <c r="QFR72" s="173"/>
      <c r="QFS72" s="173"/>
      <c r="QFT72" s="173"/>
      <c r="QFU72" s="173"/>
      <c r="QFV72" s="173"/>
      <c r="QFW72" s="173"/>
      <c r="QFX72" s="173"/>
      <c r="QFY72" s="173"/>
      <c r="QFZ72" s="173"/>
      <c r="QGA72" s="173"/>
      <c r="QGB72" s="173"/>
      <c r="QGC72" s="173"/>
      <c r="QGD72" s="173"/>
      <c r="QGE72" s="173"/>
      <c r="QGF72" s="173"/>
      <c r="QGG72" s="173"/>
      <c r="QGH72" s="173"/>
      <c r="QGI72" s="173"/>
      <c r="QGJ72" s="173"/>
      <c r="QGK72" s="173"/>
      <c r="QGL72" s="173"/>
      <c r="QGM72" s="173"/>
      <c r="QGN72" s="173"/>
      <c r="QGO72" s="173"/>
      <c r="QGP72" s="173"/>
      <c r="QGQ72" s="173"/>
      <c r="QGR72" s="173"/>
      <c r="QGS72" s="173"/>
      <c r="QGT72" s="173"/>
      <c r="QGU72" s="173"/>
      <c r="QGV72" s="173"/>
      <c r="QGW72" s="173"/>
      <c r="QGX72" s="173"/>
      <c r="QGY72" s="173"/>
      <c r="QGZ72" s="173"/>
      <c r="QHA72" s="173"/>
      <c r="QHB72" s="173"/>
      <c r="QHC72" s="173"/>
      <c r="QHD72" s="173"/>
      <c r="QHE72" s="173"/>
      <c r="QHF72" s="173"/>
      <c r="QHG72" s="173"/>
      <c r="QHH72" s="173"/>
      <c r="QHI72" s="173"/>
      <c r="QHJ72" s="173"/>
      <c r="QHK72" s="173"/>
      <c r="QHL72" s="173"/>
      <c r="QHM72" s="173"/>
      <c r="QHN72" s="173"/>
      <c r="QHO72" s="173"/>
      <c r="QHP72" s="173"/>
      <c r="QHQ72" s="173"/>
      <c r="QHR72" s="173"/>
      <c r="QHS72" s="173"/>
      <c r="QHT72" s="173"/>
      <c r="QHU72" s="173"/>
      <c r="QHV72" s="173"/>
      <c r="QHW72" s="173"/>
      <c r="QHX72" s="173"/>
      <c r="QHY72" s="173"/>
      <c r="QHZ72" s="173"/>
      <c r="QIA72" s="173"/>
      <c r="QIB72" s="173"/>
      <c r="QIC72" s="173"/>
      <c r="QID72" s="173"/>
      <c r="QIE72" s="173"/>
      <c r="QIF72" s="173"/>
      <c r="QIG72" s="173"/>
      <c r="QIH72" s="173"/>
      <c r="QII72" s="173"/>
      <c r="QIJ72" s="173"/>
      <c r="QIK72" s="173"/>
      <c r="QIL72" s="173"/>
      <c r="QIM72" s="173"/>
      <c r="QIN72" s="173"/>
      <c r="QIO72" s="173"/>
      <c r="QIP72" s="173"/>
      <c r="QIQ72" s="173"/>
      <c r="QIR72" s="173"/>
      <c r="QIS72" s="173"/>
      <c r="QIT72" s="173"/>
      <c r="QIU72" s="173"/>
      <c r="QIV72" s="173"/>
      <c r="QIW72" s="173"/>
      <c r="QIX72" s="173"/>
      <c r="QIY72" s="173"/>
      <c r="QIZ72" s="173"/>
      <c r="QJA72" s="173"/>
      <c r="QJB72" s="173"/>
      <c r="QJC72" s="173"/>
      <c r="QJD72" s="173"/>
      <c r="QJE72" s="173"/>
      <c r="QJF72" s="173"/>
      <c r="QJG72" s="173"/>
      <c r="QJH72" s="173"/>
      <c r="QJI72" s="173"/>
      <c r="QJJ72" s="173"/>
      <c r="QJK72" s="173"/>
      <c r="QJL72" s="173"/>
      <c r="QJM72" s="173"/>
      <c r="QJN72" s="173"/>
      <c r="QJO72" s="173"/>
      <c r="QJP72" s="173"/>
      <c r="QJQ72" s="173"/>
      <c r="QJR72" s="173"/>
      <c r="QJS72" s="173"/>
      <c r="QJT72" s="173"/>
      <c r="QJU72" s="173"/>
      <c r="QJV72" s="173"/>
      <c r="QJW72" s="173"/>
      <c r="QJX72" s="173"/>
      <c r="QJY72" s="173"/>
      <c r="QJZ72" s="173"/>
      <c r="QKA72" s="173"/>
      <c r="QKB72" s="173"/>
      <c r="QKC72" s="173"/>
      <c r="QKD72" s="173"/>
      <c r="QKE72" s="173"/>
      <c r="QKF72" s="173"/>
      <c r="QKG72" s="173"/>
      <c r="QKH72" s="173"/>
      <c r="QKI72" s="173"/>
      <c r="QKJ72" s="173"/>
      <c r="QKK72" s="173"/>
      <c r="QKL72" s="173"/>
      <c r="QKM72" s="173"/>
      <c r="QKN72" s="173"/>
      <c r="QKO72" s="173"/>
      <c r="QKP72" s="173"/>
      <c r="QKQ72" s="173"/>
      <c r="QKR72" s="173"/>
      <c r="QKS72" s="173"/>
      <c r="QKT72" s="173"/>
      <c r="QKU72" s="173"/>
      <c r="QKV72" s="173"/>
      <c r="QKW72" s="173"/>
      <c r="QKX72" s="173"/>
      <c r="QKY72" s="173"/>
      <c r="QKZ72" s="173"/>
      <c r="QLA72" s="173"/>
      <c r="QLB72" s="173"/>
      <c r="QLC72" s="173"/>
      <c r="QLD72" s="173"/>
      <c r="QLE72" s="173"/>
      <c r="QLF72" s="173"/>
      <c r="QLG72" s="173"/>
      <c r="QLH72" s="173"/>
      <c r="QLI72" s="173"/>
      <c r="QLJ72" s="173"/>
      <c r="QLK72" s="173"/>
      <c r="QLL72" s="173"/>
      <c r="QLM72" s="173"/>
      <c r="QLN72" s="173"/>
      <c r="QLO72" s="173"/>
      <c r="QLP72" s="173"/>
      <c r="QLQ72" s="173"/>
      <c r="QLR72" s="173"/>
      <c r="QLS72" s="173"/>
      <c r="QLT72" s="173"/>
      <c r="QLU72" s="173"/>
      <c r="QLV72" s="173"/>
      <c r="QLW72" s="173"/>
      <c r="QLX72" s="173"/>
      <c r="QLY72" s="173"/>
      <c r="QLZ72" s="173"/>
      <c r="QMA72" s="173"/>
      <c r="QMB72" s="173"/>
      <c r="QMC72" s="173"/>
      <c r="QMD72" s="173"/>
      <c r="QME72" s="173"/>
      <c r="QMF72" s="173"/>
      <c r="QMG72" s="173"/>
      <c r="QMH72" s="173"/>
      <c r="QMI72" s="173"/>
      <c r="QMJ72" s="173"/>
      <c r="QMK72" s="173"/>
      <c r="QML72" s="173"/>
      <c r="QMM72" s="173"/>
      <c r="QMN72" s="173"/>
      <c r="QMO72" s="173"/>
      <c r="QMP72" s="173"/>
      <c r="QMQ72" s="173"/>
      <c r="QMR72" s="173"/>
      <c r="QMS72" s="173"/>
      <c r="QMT72" s="173"/>
      <c r="QMU72" s="173"/>
      <c r="QMV72" s="173"/>
      <c r="QMW72" s="173"/>
      <c r="QMX72" s="173"/>
      <c r="QMY72" s="173"/>
      <c r="QMZ72" s="173"/>
      <c r="QNA72" s="173"/>
      <c r="QNB72" s="173"/>
      <c r="QNC72" s="173"/>
      <c r="QND72" s="173"/>
      <c r="QNE72" s="173"/>
      <c r="QNF72" s="173"/>
      <c r="QNG72" s="173"/>
      <c r="QNH72" s="173"/>
      <c r="QNI72" s="173"/>
      <c r="QNJ72" s="173"/>
      <c r="QNK72" s="173"/>
      <c r="QNL72" s="173"/>
      <c r="QNM72" s="173"/>
      <c r="QNN72" s="173"/>
      <c r="QNO72" s="173"/>
      <c r="QNP72" s="173"/>
      <c r="QNQ72" s="173"/>
      <c r="QNR72" s="173"/>
      <c r="QNS72" s="173"/>
      <c r="QNT72" s="173"/>
      <c r="QNU72" s="173"/>
      <c r="QNV72" s="173"/>
      <c r="QNW72" s="173"/>
      <c r="QNX72" s="173"/>
      <c r="QNY72" s="173"/>
      <c r="QNZ72" s="173"/>
      <c r="QOA72" s="173"/>
      <c r="QOB72" s="173"/>
      <c r="QOC72" s="173"/>
      <c r="QOD72" s="173"/>
      <c r="QOE72" s="173"/>
      <c r="QOF72" s="173"/>
      <c r="QOG72" s="173"/>
      <c r="QOH72" s="173"/>
      <c r="QOI72" s="173"/>
      <c r="QOJ72" s="173"/>
      <c r="QOK72" s="173"/>
      <c r="QOL72" s="173"/>
      <c r="QOM72" s="173"/>
      <c r="QON72" s="173"/>
      <c r="QOO72" s="173"/>
      <c r="QOP72" s="173"/>
      <c r="QOQ72" s="173"/>
      <c r="QOR72" s="173"/>
      <c r="QOS72" s="173"/>
      <c r="QOT72" s="173"/>
      <c r="QOU72" s="173"/>
      <c r="QOV72" s="173"/>
      <c r="QOW72" s="173"/>
      <c r="QOX72" s="173"/>
      <c r="QOY72" s="173"/>
      <c r="QOZ72" s="173"/>
      <c r="QPA72" s="173"/>
      <c r="QPB72" s="173"/>
      <c r="QPC72" s="173"/>
      <c r="QPD72" s="173"/>
      <c r="QPE72" s="173"/>
      <c r="QPF72" s="173"/>
      <c r="QPG72" s="173"/>
      <c r="QPH72" s="173"/>
      <c r="QPI72" s="173"/>
      <c r="QPJ72" s="173"/>
      <c r="QPK72" s="173"/>
      <c r="QPL72" s="173"/>
      <c r="QPM72" s="173"/>
      <c r="QPN72" s="173"/>
      <c r="QPO72" s="173"/>
      <c r="QPP72" s="173"/>
      <c r="QPQ72" s="173"/>
      <c r="QPR72" s="173"/>
      <c r="QPS72" s="173"/>
      <c r="QPT72" s="173"/>
      <c r="QPU72" s="173"/>
      <c r="QPV72" s="173"/>
      <c r="QPW72" s="173"/>
      <c r="QPX72" s="173"/>
      <c r="QPY72" s="173"/>
      <c r="QPZ72" s="173"/>
      <c r="QQA72" s="173"/>
      <c r="QQB72" s="173"/>
      <c r="QQC72" s="173"/>
      <c r="QQD72" s="173"/>
      <c r="QQE72" s="173"/>
      <c r="QQF72" s="173"/>
      <c r="QQG72" s="173"/>
      <c r="QQH72" s="173"/>
      <c r="QQI72" s="173"/>
      <c r="QQJ72" s="173"/>
      <c r="QQK72" s="173"/>
      <c r="QQL72" s="173"/>
      <c r="QQM72" s="173"/>
      <c r="QQN72" s="173"/>
      <c r="QQO72" s="173"/>
      <c r="QQP72" s="173"/>
      <c r="QQQ72" s="173"/>
      <c r="QQR72" s="173"/>
      <c r="QQS72" s="173"/>
      <c r="QQT72" s="173"/>
      <c r="QQU72" s="173"/>
      <c r="QQV72" s="173"/>
      <c r="QQW72" s="173"/>
      <c r="QQX72" s="173"/>
      <c r="QQY72" s="173"/>
      <c r="QQZ72" s="173"/>
      <c r="QRA72" s="173"/>
      <c r="QRB72" s="173"/>
      <c r="QRC72" s="173"/>
      <c r="QRD72" s="173"/>
      <c r="QRE72" s="173"/>
      <c r="QRF72" s="173"/>
      <c r="QRG72" s="173"/>
      <c r="QRH72" s="173"/>
      <c r="QRI72" s="173"/>
      <c r="QRJ72" s="173"/>
      <c r="QRK72" s="173"/>
      <c r="QRL72" s="173"/>
      <c r="QRM72" s="173"/>
      <c r="QRN72" s="173"/>
      <c r="QRO72" s="173"/>
      <c r="QRP72" s="173"/>
      <c r="QRQ72" s="173"/>
      <c r="QRR72" s="173"/>
      <c r="QRS72" s="173"/>
      <c r="QRT72" s="173"/>
      <c r="QRU72" s="173"/>
      <c r="QRV72" s="173"/>
      <c r="QRW72" s="173"/>
      <c r="QRX72" s="173"/>
      <c r="QRY72" s="173"/>
      <c r="QRZ72" s="173"/>
      <c r="QSA72" s="173"/>
      <c r="QSB72" s="173"/>
      <c r="QSC72" s="173"/>
      <c r="QSD72" s="173"/>
      <c r="QSE72" s="173"/>
      <c r="QSF72" s="173"/>
      <c r="QSG72" s="173"/>
      <c r="QSH72" s="173"/>
      <c r="QSI72" s="173"/>
      <c r="QSJ72" s="173"/>
      <c r="QSK72" s="173"/>
      <c r="QSL72" s="173"/>
      <c r="QSM72" s="173"/>
      <c r="QSN72" s="173"/>
      <c r="QSO72" s="173"/>
      <c r="QSP72" s="173"/>
      <c r="QSQ72" s="173"/>
      <c r="QSR72" s="173"/>
      <c r="QSS72" s="173"/>
      <c r="QST72" s="173"/>
      <c r="QSU72" s="173"/>
      <c r="QSV72" s="173"/>
      <c r="QSW72" s="173"/>
      <c r="QSX72" s="173"/>
      <c r="QSY72" s="173"/>
      <c r="QSZ72" s="173"/>
      <c r="QTA72" s="173"/>
      <c r="QTB72" s="173"/>
      <c r="QTC72" s="173"/>
      <c r="QTD72" s="173"/>
      <c r="QTE72" s="173"/>
      <c r="QTF72" s="173"/>
      <c r="QTG72" s="173"/>
      <c r="QTH72" s="173"/>
      <c r="QTI72" s="173"/>
      <c r="QTJ72" s="173"/>
      <c r="QTK72" s="173"/>
      <c r="QTL72" s="173"/>
      <c r="QTM72" s="173"/>
      <c r="QTN72" s="173"/>
      <c r="QTO72" s="173"/>
      <c r="QTP72" s="173"/>
      <c r="QTQ72" s="173"/>
      <c r="QTR72" s="173"/>
      <c r="QTS72" s="173"/>
      <c r="QTT72" s="173"/>
      <c r="QTU72" s="173"/>
      <c r="QTV72" s="173"/>
      <c r="QTW72" s="173"/>
      <c r="QTX72" s="173"/>
      <c r="QTY72" s="173"/>
      <c r="QTZ72" s="173"/>
      <c r="QUA72" s="173"/>
      <c r="QUB72" s="173"/>
      <c r="QUC72" s="173"/>
      <c r="QUD72" s="173"/>
      <c r="QUE72" s="173"/>
      <c r="QUF72" s="173"/>
      <c r="QUG72" s="173"/>
      <c r="QUH72" s="173"/>
      <c r="QUI72" s="173"/>
      <c r="QUJ72" s="173"/>
      <c r="QUK72" s="173"/>
      <c r="QUL72" s="173"/>
      <c r="QUM72" s="173"/>
      <c r="QUN72" s="173"/>
      <c r="QUO72" s="173"/>
      <c r="QUP72" s="173"/>
      <c r="QUQ72" s="173"/>
      <c r="QUR72" s="173"/>
      <c r="QUS72" s="173"/>
      <c r="QUT72" s="173"/>
      <c r="QUU72" s="173"/>
      <c r="QUV72" s="173"/>
      <c r="QUW72" s="173"/>
      <c r="QUX72" s="173"/>
      <c r="QUY72" s="173"/>
      <c r="QUZ72" s="173"/>
      <c r="QVA72" s="173"/>
      <c r="QVB72" s="173"/>
      <c r="QVC72" s="173"/>
      <c r="QVD72" s="173"/>
      <c r="QVE72" s="173"/>
      <c r="QVF72" s="173"/>
      <c r="QVG72" s="173"/>
      <c r="QVH72" s="173"/>
      <c r="QVI72" s="173"/>
      <c r="QVJ72" s="173"/>
      <c r="QVK72" s="173"/>
      <c r="QVL72" s="173"/>
      <c r="QVM72" s="173"/>
      <c r="QVN72" s="173"/>
      <c r="QVO72" s="173"/>
      <c r="QVP72" s="173"/>
      <c r="QVQ72" s="173"/>
      <c r="QVR72" s="173"/>
      <c r="QVS72" s="173"/>
      <c r="QVT72" s="173"/>
      <c r="QVU72" s="173"/>
      <c r="QVV72" s="173"/>
      <c r="QVW72" s="173"/>
      <c r="QVX72" s="173"/>
      <c r="QVY72" s="173"/>
      <c r="QVZ72" s="173"/>
      <c r="QWA72" s="173"/>
      <c r="QWB72" s="173"/>
      <c r="QWC72" s="173"/>
      <c r="QWD72" s="173"/>
      <c r="QWE72" s="173"/>
      <c r="QWF72" s="173"/>
      <c r="QWG72" s="173"/>
      <c r="QWH72" s="173"/>
      <c r="QWI72" s="173"/>
      <c r="QWJ72" s="173"/>
      <c r="QWK72" s="173"/>
      <c r="QWL72" s="173"/>
      <c r="QWM72" s="173"/>
      <c r="QWN72" s="173"/>
      <c r="QWO72" s="173"/>
      <c r="QWP72" s="173"/>
      <c r="QWQ72" s="173"/>
      <c r="QWR72" s="173"/>
      <c r="QWS72" s="173"/>
      <c r="QWT72" s="173"/>
      <c r="QWU72" s="173"/>
      <c r="QWV72" s="173"/>
      <c r="QWW72" s="173"/>
      <c r="QWX72" s="173"/>
      <c r="QWY72" s="173"/>
      <c r="QWZ72" s="173"/>
      <c r="QXA72" s="173"/>
      <c r="QXB72" s="173"/>
      <c r="QXC72" s="173"/>
      <c r="QXD72" s="173"/>
      <c r="QXE72" s="173"/>
      <c r="QXF72" s="173"/>
      <c r="QXG72" s="173"/>
      <c r="QXH72" s="173"/>
      <c r="QXI72" s="173"/>
      <c r="QXJ72" s="173"/>
      <c r="QXK72" s="173"/>
      <c r="QXL72" s="173"/>
      <c r="QXM72" s="173"/>
      <c r="QXN72" s="173"/>
      <c r="QXO72" s="173"/>
      <c r="QXP72" s="173"/>
      <c r="QXQ72" s="173"/>
      <c r="QXR72" s="173"/>
      <c r="QXS72" s="173"/>
      <c r="QXT72" s="173"/>
      <c r="QXU72" s="173"/>
      <c r="QXV72" s="173"/>
      <c r="QXW72" s="173"/>
      <c r="QXX72" s="173"/>
      <c r="QXY72" s="173"/>
      <c r="QXZ72" s="173"/>
      <c r="QYA72" s="173"/>
      <c r="QYB72" s="173"/>
      <c r="QYC72" s="173"/>
      <c r="QYD72" s="173"/>
      <c r="QYE72" s="173"/>
      <c r="QYF72" s="173"/>
      <c r="QYG72" s="173"/>
      <c r="QYH72" s="173"/>
      <c r="QYI72" s="173"/>
      <c r="QYJ72" s="173"/>
      <c r="QYK72" s="173"/>
      <c r="QYL72" s="173"/>
      <c r="QYM72" s="173"/>
      <c r="QYN72" s="173"/>
      <c r="QYO72" s="173"/>
      <c r="QYP72" s="173"/>
      <c r="QYQ72" s="173"/>
      <c r="QYR72" s="173"/>
      <c r="QYS72" s="173"/>
      <c r="QYT72" s="173"/>
      <c r="QYU72" s="173"/>
      <c r="QYV72" s="173"/>
      <c r="QYW72" s="173"/>
      <c r="QYX72" s="173"/>
      <c r="QYY72" s="173"/>
      <c r="QYZ72" s="173"/>
      <c r="QZA72" s="173"/>
      <c r="QZB72" s="173"/>
      <c r="QZC72" s="173"/>
      <c r="QZD72" s="173"/>
      <c r="QZE72" s="173"/>
      <c r="QZF72" s="173"/>
      <c r="QZG72" s="173"/>
      <c r="QZH72" s="173"/>
      <c r="QZI72" s="173"/>
      <c r="QZJ72" s="173"/>
      <c r="QZK72" s="173"/>
      <c r="QZL72" s="173"/>
      <c r="QZM72" s="173"/>
      <c r="QZN72" s="173"/>
      <c r="QZO72" s="173"/>
      <c r="QZP72" s="173"/>
      <c r="QZQ72" s="173"/>
      <c r="QZR72" s="173"/>
      <c r="QZS72" s="173"/>
      <c r="QZT72" s="173"/>
      <c r="QZU72" s="173"/>
      <c r="QZV72" s="173"/>
      <c r="QZW72" s="173"/>
      <c r="QZX72" s="173"/>
      <c r="QZY72" s="173"/>
      <c r="QZZ72" s="173"/>
      <c r="RAA72" s="173"/>
      <c r="RAB72" s="173"/>
      <c r="RAC72" s="173"/>
      <c r="RAD72" s="173"/>
      <c r="RAE72" s="173"/>
      <c r="RAF72" s="173"/>
      <c r="RAG72" s="173"/>
      <c r="RAH72" s="173"/>
      <c r="RAI72" s="173"/>
      <c r="RAJ72" s="173"/>
      <c r="RAK72" s="173"/>
      <c r="RAL72" s="173"/>
      <c r="RAM72" s="173"/>
      <c r="RAN72" s="173"/>
      <c r="RAO72" s="173"/>
      <c r="RAP72" s="173"/>
      <c r="RAQ72" s="173"/>
      <c r="RAR72" s="173"/>
      <c r="RAS72" s="173"/>
      <c r="RAT72" s="173"/>
      <c r="RAU72" s="173"/>
      <c r="RAV72" s="173"/>
      <c r="RAW72" s="173"/>
      <c r="RAX72" s="173"/>
      <c r="RAY72" s="173"/>
      <c r="RAZ72" s="173"/>
      <c r="RBA72" s="173"/>
      <c r="RBB72" s="173"/>
      <c r="RBC72" s="173"/>
      <c r="RBD72" s="173"/>
      <c r="RBE72" s="173"/>
      <c r="RBF72" s="173"/>
      <c r="RBG72" s="173"/>
      <c r="RBH72" s="173"/>
      <c r="RBI72" s="173"/>
      <c r="RBJ72" s="173"/>
      <c r="RBK72" s="173"/>
      <c r="RBL72" s="173"/>
      <c r="RBM72" s="173"/>
      <c r="RBN72" s="173"/>
      <c r="RBO72" s="173"/>
      <c r="RBP72" s="173"/>
      <c r="RBQ72" s="173"/>
      <c r="RBR72" s="173"/>
      <c r="RBS72" s="173"/>
      <c r="RBT72" s="173"/>
      <c r="RBU72" s="173"/>
      <c r="RBV72" s="173"/>
      <c r="RBW72" s="173"/>
      <c r="RBX72" s="173"/>
      <c r="RBY72" s="173"/>
      <c r="RBZ72" s="173"/>
      <c r="RCA72" s="173"/>
      <c r="RCB72" s="173"/>
      <c r="RCC72" s="173"/>
      <c r="RCD72" s="173"/>
      <c r="RCE72" s="173"/>
      <c r="RCF72" s="173"/>
      <c r="RCG72" s="173"/>
      <c r="RCH72" s="173"/>
      <c r="RCI72" s="173"/>
      <c r="RCJ72" s="173"/>
      <c r="RCK72" s="173"/>
      <c r="RCL72" s="173"/>
      <c r="RCM72" s="173"/>
      <c r="RCN72" s="173"/>
      <c r="RCO72" s="173"/>
      <c r="RCP72" s="173"/>
      <c r="RCQ72" s="173"/>
      <c r="RCR72" s="173"/>
      <c r="RCS72" s="173"/>
      <c r="RCT72" s="173"/>
      <c r="RCU72" s="173"/>
      <c r="RCV72" s="173"/>
      <c r="RCW72" s="173"/>
      <c r="RCX72" s="173"/>
      <c r="RCY72" s="173"/>
      <c r="RCZ72" s="173"/>
      <c r="RDA72" s="173"/>
      <c r="RDB72" s="173"/>
      <c r="RDC72" s="173"/>
      <c r="RDD72" s="173"/>
      <c r="RDE72" s="173"/>
      <c r="RDF72" s="173"/>
      <c r="RDG72" s="173"/>
      <c r="RDH72" s="173"/>
      <c r="RDI72" s="173"/>
      <c r="RDJ72" s="173"/>
      <c r="RDK72" s="173"/>
      <c r="RDL72" s="173"/>
      <c r="RDM72" s="173"/>
      <c r="RDN72" s="173"/>
      <c r="RDO72" s="173"/>
      <c r="RDP72" s="173"/>
      <c r="RDQ72" s="173"/>
      <c r="RDR72" s="173"/>
      <c r="RDS72" s="173"/>
      <c r="RDT72" s="173"/>
      <c r="RDU72" s="173"/>
      <c r="RDV72" s="173"/>
      <c r="RDW72" s="173"/>
      <c r="RDX72" s="173"/>
      <c r="RDY72" s="173"/>
      <c r="RDZ72" s="173"/>
      <c r="REA72" s="173"/>
      <c r="REB72" s="173"/>
      <c r="REC72" s="173"/>
      <c r="RED72" s="173"/>
      <c r="REE72" s="173"/>
      <c r="REF72" s="173"/>
      <c r="REG72" s="173"/>
      <c r="REH72" s="173"/>
      <c r="REI72" s="173"/>
      <c r="REJ72" s="173"/>
      <c r="REK72" s="173"/>
      <c r="REL72" s="173"/>
      <c r="REM72" s="173"/>
      <c r="REN72" s="173"/>
      <c r="REO72" s="173"/>
      <c r="REP72" s="173"/>
      <c r="REQ72" s="173"/>
      <c r="RER72" s="173"/>
      <c r="RES72" s="173"/>
      <c r="RET72" s="173"/>
      <c r="REU72" s="173"/>
      <c r="REV72" s="173"/>
      <c r="REW72" s="173"/>
      <c r="REX72" s="173"/>
      <c r="REY72" s="173"/>
      <c r="REZ72" s="173"/>
      <c r="RFA72" s="173"/>
      <c r="RFB72" s="173"/>
      <c r="RFC72" s="173"/>
      <c r="RFD72" s="173"/>
      <c r="RFE72" s="173"/>
      <c r="RFF72" s="173"/>
      <c r="RFG72" s="173"/>
      <c r="RFH72" s="173"/>
      <c r="RFI72" s="173"/>
      <c r="RFJ72" s="173"/>
      <c r="RFK72" s="173"/>
      <c r="RFL72" s="173"/>
      <c r="RFM72" s="173"/>
      <c r="RFN72" s="173"/>
      <c r="RFO72" s="173"/>
      <c r="RFP72" s="173"/>
      <c r="RFQ72" s="173"/>
      <c r="RFR72" s="173"/>
      <c r="RFS72" s="173"/>
      <c r="RFT72" s="173"/>
      <c r="RFU72" s="173"/>
      <c r="RFV72" s="173"/>
      <c r="RFW72" s="173"/>
      <c r="RFX72" s="173"/>
      <c r="RFY72" s="173"/>
      <c r="RFZ72" s="173"/>
      <c r="RGA72" s="173"/>
      <c r="RGB72" s="173"/>
      <c r="RGC72" s="173"/>
      <c r="RGD72" s="173"/>
      <c r="RGE72" s="173"/>
      <c r="RGF72" s="173"/>
      <c r="RGG72" s="173"/>
      <c r="RGH72" s="173"/>
      <c r="RGI72" s="173"/>
      <c r="RGJ72" s="173"/>
      <c r="RGK72" s="173"/>
      <c r="RGL72" s="173"/>
      <c r="RGM72" s="173"/>
      <c r="RGN72" s="173"/>
      <c r="RGO72" s="173"/>
      <c r="RGP72" s="173"/>
      <c r="RGQ72" s="173"/>
      <c r="RGR72" s="173"/>
      <c r="RGS72" s="173"/>
      <c r="RGT72" s="173"/>
      <c r="RGU72" s="173"/>
      <c r="RGV72" s="173"/>
      <c r="RGW72" s="173"/>
      <c r="RGX72" s="173"/>
      <c r="RGY72" s="173"/>
      <c r="RGZ72" s="173"/>
      <c r="RHA72" s="173"/>
      <c r="RHB72" s="173"/>
      <c r="RHC72" s="173"/>
      <c r="RHD72" s="173"/>
      <c r="RHE72" s="173"/>
      <c r="RHF72" s="173"/>
      <c r="RHG72" s="173"/>
      <c r="RHH72" s="173"/>
      <c r="RHI72" s="173"/>
      <c r="RHJ72" s="173"/>
      <c r="RHK72" s="173"/>
      <c r="RHL72" s="173"/>
      <c r="RHM72" s="173"/>
      <c r="RHN72" s="173"/>
      <c r="RHO72" s="173"/>
      <c r="RHP72" s="173"/>
      <c r="RHQ72" s="173"/>
      <c r="RHR72" s="173"/>
      <c r="RHS72" s="173"/>
      <c r="RHT72" s="173"/>
      <c r="RHU72" s="173"/>
      <c r="RHV72" s="173"/>
      <c r="RHW72" s="173"/>
      <c r="RHX72" s="173"/>
      <c r="RHY72" s="173"/>
      <c r="RHZ72" s="173"/>
      <c r="RIA72" s="173"/>
      <c r="RIB72" s="173"/>
      <c r="RIC72" s="173"/>
      <c r="RID72" s="173"/>
      <c r="RIE72" s="173"/>
      <c r="RIF72" s="173"/>
      <c r="RIG72" s="173"/>
      <c r="RIH72" s="173"/>
      <c r="RII72" s="173"/>
      <c r="RIJ72" s="173"/>
      <c r="RIK72" s="173"/>
      <c r="RIL72" s="173"/>
      <c r="RIM72" s="173"/>
      <c r="RIN72" s="173"/>
      <c r="RIO72" s="173"/>
      <c r="RIP72" s="173"/>
      <c r="RIQ72" s="173"/>
      <c r="RIR72" s="173"/>
      <c r="RIS72" s="173"/>
      <c r="RIT72" s="173"/>
      <c r="RIU72" s="173"/>
      <c r="RIV72" s="173"/>
      <c r="RIW72" s="173"/>
      <c r="RIX72" s="173"/>
      <c r="RIY72" s="173"/>
      <c r="RIZ72" s="173"/>
      <c r="RJA72" s="173"/>
      <c r="RJB72" s="173"/>
      <c r="RJC72" s="173"/>
      <c r="RJD72" s="173"/>
      <c r="RJE72" s="173"/>
      <c r="RJF72" s="173"/>
      <c r="RJG72" s="173"/>
      <c r="RJH72" s="173"/>
      <c r="RJI72" s="173"/>
      <c r="RJJ72" s="173"/>
      <c r="RJK72" s="173"/>
      <c r="RJL72" s="173"/>
      <c r="RJM72" s="173"/>
      <c r="RJN72" s="173"/>
      <c r="RJO72" s="173"/>
      <c r="RJP72" s="173"/>
      <c r="RJQ72" s="173"/>
      <c r="RJR72" s="173"/>
      <c r="RJS72" s="173"/>
      <c r="RJT72" s="173"/>
      <c r="RJU72" s="173"/>
      <c r="RJV72" s="173"/>
      <c r="RJW72" s="173"/>
      <c r="RJX72" s="173"/>
      <c r="RJY72" s="173"/>
      <c r="RJZ72" s="173"/>
      <c r="RKA72" s="173"/>
      <c r="RKB72" s="173"/>
      <c r="RKC72" s="173"/>
      <c r="RKD72" s="173"/>
      <c r="RKE72" s="173"/>
      <c r="RKF72" s="173"/>
      <c r="RKG72" s="173"/>
      <c r="RKH72" s="173"/>
      <c r="RKI72" s="173"/>
      <c r="RKJ72" s="173"/>
      <c r="RKK72" s="173"/>
      <c r="RKL72" s="173"/>
      <c r="RKM72" s="173"/>
      <c r="RKN72" s="173"/>
      <c r="RKO72" s="173"/>
      <c r="RKP72" s="173"/>
      <c r="RKQ72" s="173"/>
      <c r="RKR72" s="173"/>
      <c r="RKS72" s="173"/>
      <c r="RKT72" s="173"/>
      <c r="RKU72" s="173"/>
      <c r="RKV72" s="173"/>
      <c r="RKW72" s="173"/>
      <c r="RKX72" s="173"/>
      <c r="RKY72" s="173"/>
      <c r="RKZ72" s="173"/>
      <c r="RLA72" s="173"/>
      <c r="RLB72" s="173"/>
      <c r="RLC72" s="173"/>
      <c r="RLD72" s="173"/>
      <c r="RLE72" s="173"/>
      <c r="RLF72" s="173"/>
      <c r="RLG72" s="173"/>
      <c r="RLH72" s="173"/>
      <c r="RLI72" s="173"/>
      <c r="RLJ72" s="173"/>
      <c r="RLK72" s="173"/>
      <c r="RLL72" s="173"/>
      <c r="RLM72" s="173"/>
      <c r="RLN72" s="173"/>
      <c r="RLO72" s="173"/>
      <c r="RLP72" s="173"/>
      <c r="RLQ72" s="173"/>
      <c r="RLR72" s="173"/>
      <c r="RLS72" s="173"/>
      <c r="RLT72" s="173"/>
      <c r="RLU72" s="173"/>
      <c r="RLV72" s="173"/>
      <c r="RLW72" s="173"/>
      <c r="RLX72" s="173"/>
      <c r="RLY72" s="173"/>
      <c r="RLZ72" s="173"/>
      <c r="RMA72" s="173"/>
      <c r="RMB72" s="173"/>
      <c r="RMC72" s="173"/>
      <c r="RMD72" s="173"/>
      <c r="RME72" s="173"/>
      <c r="RMF72" s="173"/>
      <c r="RMG72" s="173"/>
      <c r="RMH72" s="173"/>
      <c r="RMI72" s="173"/>
      <c r="RMJ72" s="173"/>
      <c r="RMK72" s="173"/>
      <c r="RML72" s="173"/>
      <c r="RMM72" s="173"/>
      <c r="RMN72" s="173"/>
      <c r="RMO72" s="173"/>
      <c r="RMP72" s="173"/>
      <c r="RMQ72" s="173"/>
      <c r="RMR72" s="173"/>
      <c r="RMS72" s="173"/>
      <c r="RMT72" s="173"/>
      <c r="RMU72" s="173"/>
      <c r="RMV72" s="173"/>
      <c r="RMW72" s="173"/>
      <c r="RMX72" s="173"/>
      <c r="RMY72" s="173"/>
      <c r="RMZ72" s="173"/>
      <c r="RNA72" s="173"/>
      <c r="RNB72" s="173"/>
      <c r="RNC72" s="173"/>
      <c r="RND72" s="173"/>
      <c r="RNE72" s="173"/>
      <c r="RNF72" s="173"/>
      <c r="RNG72" s="173"/>
      <c r="RNH72" s="173"/>
      <c r="RNI72" s="173"/>
      <c r="RNJ72" s="173"/>
      <c r="RNK72" s="173"/>
      <c r="RNL72" s="173"/>
      <c r="RNM72" s="173"/>
      <c r="RNN72" s="173"/>
      <c r="RNO72" s="173"/>
      <c r="RNP72" s="173"/>
      <c r="RNQ72" s="173"/>
      <c r="RNR72" s="173"/>
      <c r="RNS72" s="173"/>
      <c r="RNT72" s="173"/>
      <c r="RNU72" s="173"/>
      <c r="RNV72" s="173"/>
      <c r="RNW72" s="173"/>
      <c r="RNX72" s="173"/>
      <c r="RNY72" s="173"/>
      <c r="RNZ72" s="173"/>
      <c r="ROA72" s="173"/>
      <c r="ROB72" s="173"/>
      <c r="ROC72" s="173"/>
      <c r="ROD72" s="173"/>
      <c r="ROE72" s="173"/>
      <c r="ROF72" s="173"/>
      <c r="ROG72" s="173"/>
      <c r="ROH72" s="173"/>
      <c r="ROI72" s="173"/>
      <c r="ROJ72" s="173"/>
      <c r="ROK72" s="173"/>
      <c r="ROL72" s="173"/>
      <c r="ROM72" s="173"/>
      <c r="RON72" s="173"/>
      <c r="ROO72" s="173"/>
      <c r="ROP72" s="173"/>
      <c r="ROQ72" s="173"/>
      <c r="ROR72" s="173"/>
      <c r="ROS72" s="173"/>
      <c r="ROT72" s="173"/>
      <c r="ROU72" s="173"/>
      <c r="ROV72" s="173"/>
      <c r="ROW72" s="173"/>
      <c r="ROX72" s="173"/>
      <c r="ROY72" s="173"/>
      <c r="ROZ72" s="173"/>
      <c r="RPA72" s="173"/>
      <c r="RPB72" s="173"/>
      <c r="RPC72" s="173"/>
      <c r="RPD72" s="173"/>
      <c r="RPE72" s="173"/>
      <c r="RPF72" s="173"/>
      <c r="RPG72" s="173"/>
      <c r="RPH72" s="173"/>
      <c r="RPI72" s="173"/>
      <c r="RPJ72" s="173"/>
      <c r="RPK72" s="173"/>
      <c r="RPL72" s="173"/>
      <c r="RPM72" s="173"/>
      <c r="RPN72" s="173"/>
      <c r="RPO72" s="173"/>
      <c r="RPP72" s="173"/>
      <c r="RPQ72" s="173"/>
      <c r="RPR72" s="173"/>
      <c r="RPS72" s="173"/>
      <c r="RPT72" s="173"/>
      <c r="RPU72" s="173"/>
      <c r="RPV72" s="173"/>
      <c r="RPW72" s="173"/>
      <c r="RPX72" s="173"/>
      <c r="RPY72" s="173"/>
      <c r="RPZ72" s="173"/>
      <c r="RQA72" s="173"/>
      <c r="RQB72" s="173"/>
      <c r="RQC72" s="173"/>
      <c r="RQD72" s="173"/>
      <c r="RQE72" s="173"/>
      <c r="RQF72" s="173"/>
      <c r="RQG72" s="173"/>
      <c r="RQH72" s="173"/>
      <c r="RQI72" s="173"/>
      <c r="RQJ72" s="173"/>
      <c r="RQK72" s="173"/>
      <c r="RQL72" s="173"/>
      <c r="RQM72" s="173"/>
      <c r="RQN72" s="173"/>
      <c r="RQO72" s="173"/>
      <c r="RQP72" s="173"/>
      <c r="RQQ72" s="173"/>
      <c r="RQR72" s="173"/>
      <c r="RQS72" s="173"/>
      <c r="RQT72" s="173"/>
      <c r="RQU72" s="173"/>
      <c r="RQV72" s="173"/>
      <c r="RQW72" s="173"/>
      <c r="RQX72" s="173"/>
      <c r="RQY72" s="173"/>
      <c r="RQZ72" s="173"/>
      <c r="RRA72" s="173"/>
      <c r="RRB72" s="173"/>
      <c r="RRC72" s="173"/>
      <c r="RRD72" s="173"/>
      <c r="RRE72" s="173"/>
      <c r="RRF72" s="173"/>
      <c r="RRG72" s="173"/>
      <c r="RRH72" s="173"/>
      <c r="RRI72" s="173"/>
      <c r="RRJ72" s="173"/>
      <c r="RRK72" s="173"/>
      <c r="RRL72" s="173"/>
      <c r="RRM72" s="173"/>
      <c r="RRN72" s="173"/>
      <c r="RRO72" s="173"/>
      <c r="RRP72" s="173"/>
      <c r="RRQ72" s="173"/>
      <c r="RRR72" s="173"/>
      <c r="RRS72" s="173"/>
      <c r="RRT72" s="173"/>
      <c r="RRU72" s="173"/>
      <c r="RRV72" s="173"/>
      <c r="RRW72" s="173"/>
      <c r="RRX72" s="173"/>
      <c r="RRY72" s="173"/>
      <c r="RRZ72" s="173"/>
      <c r="RSA72" s="173"/>
      <c r="RSB72" s="173"/>
      <c r="RSC72" s="173"/>
      <c r="RSD72" s="173"/>
      <c r="RSE72" s="173"/>
      <c r="RSF72" s="173"/>
      <c r="RSG72" s="173"/>
      <c r="RSH72" s="173"/>
      <c r="RSI72" s="173"/>
      <c r="RSJ72" s="173"/>
      <c r="RSK72" s="173"/>
      <c r="RSL72" s="173"/>
      <c r="RSM72" s="173"/>
      <c r="RSN72" s="173"/>
      <c r="RSO72" s="173"/>
      <c r="RSP72" s="173"/>
      <c r="RSQ72" s="173"/>
      <c r="RSR72" s="173"/>
      <c r="RSS72" s="173"/>
      <c r="RST72" s="173"/>
      <c r="RSU72" s="173"/>
      <c r="RSV72" s="173"/>
      <c r="RSW72" s="173"/>
      <c r="RSX72" s="173"/>
      <c r="RSY72" s="173"/>
      <c r="RSZ72" s="173"/>
      <c r="RTA72" s="173"/>
      <c r="RTB72" s="173"/>
      <c r="RTC72" s="173"/>
      <c r="RTD72" s="173"/>
      <c r="RTE72" s="173"/>
      <c r="RTF72" s="173"/>
      <c r="RTG72" s="173"/>
      <c r="RTH72" s="173"/>
      <c r="RTI72" s="173"/>
      <c r="RTJ72" s="173"/>
      <c r="RTK72" s="173"/>
      <c r="RTL72" s="173"/>
      <c r="RTM72" s="173"/>
      <c r="RTN72" s="173"/>
      <c r="RTO72" s="173"/>
      <c r="RTP72" s="173"/>
      <c r="RTQ72" s="173"/>
      <c r="RTR72" s="173"/>
      <c r="RTS72" s="173"/>
      <c r="RTT72" s="173"/>
      <c r="RTU72" s="173"/>
      <c r="RTV72" s="173"/>
      <c r="RTW72" s="173"/>
      <c r="RTX72" s="173"/>
      <c r="RTY72" s="173"/>
      <c r="RTZ72" s="173"/>
      <c r="RUA72" s="173"/>
      <c r="RUB72" s="173"/>
      <c r="RUC72" s="173"/>
      <c r="RUD72" s="173"/>
      <c r="RUE72" s="173"/>
      <c r="RUF72" s="173"/>
      <c r="RUG72" s="173"/>
      <c r="RUH72" s="173"/>
      <c r="RUI72" s="173"/>
      <c r="RUJ72" s="173"/>
      <c r="RUK72" s="173"/>
      <c r="RUL72" s="173"/>
      <c r="RUM72" s="173"/>
      <c r="RUN72" s="173"/>
      <c r="RUO72" s="173"/>
      <c r="RUP72" s="173"/>
      <c r="RUQ72" s="173"/>
      <c r="RUR72" s="173"/>
      <c r="RUS72" s="173"/>
      <c r="RUT72" s="173"/>
      <c r="RUU72" s="173"/>
      <c r="RUV72" s="173"/>
      <c r="RUW72" s="173"/>
      <c r="RUX72" s="173"/>
      <c r="RUY72" s="173"/>
      <c r="RUZ72" s="173"/>
      <c r="RVA72" s="173"/>
      <c r="RVB72" s="173"/>
      <c r="RVC72" s="173"/>
      <c r="RVD72" s="173"/>
      <c r="RVE72" s="173"/>
      <c r="RVF72" s="173"/>
      <c r="RVG72" s="173"/>
      <c r="RVH72" s="173"/>
      <c r="RVI72" s="173"/>
      <c r="RVJ72" s="173"/>
      <c r="RVK72" s="173"/>
      <c r="RVL72" s="173"/>
      <c r="RVM72" s="173"/>
      <c r="RVN72" s="173"/>
      <c r="RVO72" s="173"/>
      <c r="RVP72" s="173"/>
      <c r="RVQ72" s="173"/>
      <c r="RVR72" s="173"/>
      <c r="RVS72" s="173"/>
      <c r="RVT72" s="173"/>
      <c r="RVU72" s="173"/>
      <c r="RVV72" s="173"/>
      <c r="RVW72" s="173"/>
      <c r="RVX72" s="173"/>
      <c r="RVY72" s="173"/>
      <c r="RVZ72" s="173"/>
      <c r="RWA72" s="173"/>
      <c r="RWB72" s="173"/>
      <c r="RWC72" s="173"/>
      <c r="RWD72" s="173"/>
      <c r="RWE72" s="173"/>
      <c r="RWF72" s="173"/>
      <c r="RWG72" s="173"/>
      <c r="RWH72" s="173"/>
      <c r="RWI72" s="173"/>
      <c r="RWJ72" s="173"/>
      <c r="RWK72" s="173"/>
      <c r="RWL72" s="173"/>
      <c r="RWM72" s="173"/>
      <c r="RWN72" s="173"/>
      <c r="RWO72" s="173"/>
      <c r="RWP72" s="173"/>
      <c r="RWQ72" s="173"/>
      <c r="RWR72" s="173"/>
      <c r="RWS72" s="173"/>
      <c r="RWT72" s="173"/>
      <c r="RWU72" s="173"/>
      <c r="RWV72" s="173"/>
      <c r="RWW72" s="173"/>
      <c r="RWX72" s="173"/>
      <c r="RWY72" s="173"/>
      <c r="RWZ72" s="173"/>
      <c r="RXA72" s="173"/>
      <c r="RXB72" s="173"/>
      <c r="RXC72" s="173"/>
      <c r="RXD72" s="173"/>
      <c r="RXE72" s="173"/>
      <c r="RXF72" s="173"/>
      <c r="RXG72" s="173"/>
      <c r="RXH72" s="173"/>
      <c r="RXI72" s="173"/>
      <c r="RXJ72" s="173"/>
      <c r="RXK72" s="173"/>
      <c r="RXL72" s="173"/>
      <c r="RXM72" s="173"/>
      <c r="RXN72" s="173"/>
      <c r="RXO72" s="173"/>
      <c r="RXP72" s="173"/>
      <c r="RXQ72" s="173"/>
      <c r="RXR72" s="173"/>
      <c r="RXS72" s="173"/>
      <c r="RXT72" s="173"/>
      <c r="RXU72" s="173"/>
      <c r="RXV72" s="173"/>
      <c r="RXW72" s="173"/>
      <c r="RXX72" s="173"/>
      <c r="RXY72" s="173"/>
      <c r="RXZ72" s="173"/>
      <c r="RYA72" s="173"/>
      <c r="RYB72" s="173"/>
      <c r="RYC72" s="173"/>
      <c r="RYD72" s="173"/>
      <c r="RYE72" s="173"/>
      <c r="RYF72" s="173"/>
      <c r="RYG72" s="173"/>
      <c r="RYH72" s="173"/>
      <c r="RYI72" s="173"/>
      <c r="RYJ72" s="173"/>
      <c r="RYK72" s="173"/>
      <c r="RYL72" s="173"/>
      <c r="RYM72" s="173"/>
      <c r="RYN72" s="173"/>
      <c r="RYO72" s="173"/>
      <c r="RYP72" s="173"/>
      <c r="RYQ72" s="173"/>
      <c r="RYR72" s="173"/>
      <c r="RYS72" s="173"/>
      <c r="RYT72" s="173"/>
      <c r="RYU72" s="173"/>
      <c r="RYV72" s="173"/>
      <c r="RYW72" s="173"/>
      <c r="RYX72" s="173"/>
      <c r="RYY72" s="173"/>
      <c r="RYZ72" s="173"/>
      <c r="RZA72" s="173"/>
      <c r="RZB72" s="173"/>
      <c r="RZC72" s="173"/>
      <c r="RZD72" s="173"/>
      <c r="RZE72" s="173"/>
      <c r="RZF72" s="173"/>
      <c r="RZG72" s="173"/>
      <c r="RZH72" s="173"/>
      <c r="RZI72" s="173"/>
      <c r="RZJ72" s="173"/>
      <c r="RZK72" s="173"/>
      <c r="RZL72" s="173"/>
      <c r="RZM72" s="173"/>
      <c r="RZN72" s="173"/>
      <c r="RZO72" s="173"/>
      <c r="RZP72" s="173"/>
      <c r="RZQ72" s="173"/>
      <c r="RZR72" s="173"/>
      <c r="RZS72" s="173"/>
      <c r="RZT72" s="173"/>
      <c r="RZU72" s="173"/>
      <c r="RZV72" s="173"/>
      <c r="RZW72" s="173"/>
      <c r="RZX72" s="173"/>
      <c r="RZY72" s="173"/>
      <c r="RZZ72" s="173"/>
      <c r="SAA72" s="173"/>
      <c r="SAB72" s="173"/>
      <c r="SAC72" s="173"/>
      <c r="SAD72" s="173"/>
      <c r="SAE72" s="173"/>
      <c r="SAF72" s="173"/>
      <c r="SAG72" s="173"/>
      <c r="SAH72" s="173"/>
      <c r="SAI72" s="173"/>
      <c r="SAJ72" s="173"/>
      <c r="SAK72" s="173"/>
      <c r="SAL72" s="173"/>
      <c r="SAM72" s="173"/>
      <c r="SAN72" s="173"/>
      <c r="SAO72" s="173"/>
      <c r="SAP72" s="173"/>
      <c r="SAQ72" s="173"/>
      <c r="SAR72" s="173"/>
      <c r="SAS72" s="173"/>
      <c r="SAT72" s="173"/>
      <c r="SAU72" s="173"/>
      <c r="SAV72" s="173"/>
      <c r="SAW72" s="173"/>
      <c r="SAX72" s="173"/>
      <c r="SAY72" s="173"/>
      <c r="SAZ72" s="173"/>
      <c r="SBA72" s="173"/>
      <c r="SBB72" s="173"/>
      <c r="SBC72" s="173"/>
      <c r="SBD72" s="173"/>
      <c r="SBE72" s="173"/>
      <c r="SBF72" s="173"/>
      <c r="SBG72" s="173"/>
      <c r="SBH72" s="173"/>
      <c r="SBI72" s="173"/>
      <c r="SBJ72" s="173"/>
      <c r="SBK72" s="173"/>
      <c r="SBL72" s="173"/>
      <c r="SBM72" s="173"/>
      <c r="SBN72" s="173"/>
      <c r="SBO72" s="173"/>
      <c r="SBP72" s="173"/>
      <c r="SBQ72" s="173"/>
      <c r="SBR72" s="173"/>
      <c r="SBS72" s="173"/>
      <c r="SBT72" s="173"/>
      <c r="SBU72" s="173"/>
      <c r="SBV72" s="173"/>
      <c r="SBW72" s="173"/>
      <c r="SBX72" s="173"/>
      <c r="SBY72" s="173"/>
      <c r="SBZ72" s="173"/>
      <c r="SCA72" s="173"/>
      <c r="SCB72" s="173"/>
      <c r="SCC72" s="173"/>
      <c r="SCD72" s="173"/>
      <c r="SCE72" s="173"/>
      <c r="SCF72" s="173"/>
      <c r="SCG72" s="173"/>
      <c r="SCH72" s="173"/>
      <c r="SCI72" s="173"/>
      <c r="SCJ72" s="173"/>
      <c r="SCK72" s="173"/>
      <c r="SCL72" s="173"/>
      <c r="SCM72" s="173"/>
      <c r="SCN72" s="173"/>
      <c r="SCO72" s="173"/>
      <c r="SCP72" s="173"/>
      <c r="SCQ72" s="173"/>
      <c r="SCR72" s="173"/>
      <c r="SCS72" s="173"/>
      <c r="SCT72" s="173"/>
      <c r="SCU72" s="173"/>
      <c r="SCV72" s="173"/>
      <c r="SCW72" s="173"/>
      <c r="SCX72" s="173"/>
      <c r="SCY72" s="173"/>
      <c r="SCZ72" s="173"/>
      <c r="SDA72" s="173"/>
      <c r="SDB72" s="173"/>
      <c r="SDC72" s="173"/>
      <c r="SDD72" s="173"/>
      <c r="SDE72" s="173"/>
      <c r="SDF72" s="173"/>
      <c r="SDG72" s="173"/>
      <c r="SDH72" s="173"/>
      <c r="SDI72" s="173"/>
      <c r="SDJ72" s="173"/>
      <c r="SDK72" s="173"/>
      <c r="SDL72" s="173"/>
      <c r="SDM72" s="173"/>
      <c r="SDN72" s="173"/>
      <c r="SDO72" s="173"/>
      <c r="SDP72" s="173"/>
      <c r="SDQ72" s="173"/>
      <c r="SDR72" s="173"/>
      <c r="SDS72" s="173"/>
      <c r="SDT72" s="173"/>
      <c r="SDU72" s="173"/>
      <c r="SDV72" s="173"/>
      <c r="SDW72" s="173"/>
      <c r="SDX72" s="173"/>
      <c r="SDY72" s="173"/>
      <c r="SDZ72" s="173"/>
      <c r="SEA72" s="173"/>
      <c r="SEB72" s="173"/>
      <c r="SEC72" s="173"/>
      <c r="SED72" s="173"/>
      <c r="SEE72" s="173"/>
      <c r="SEF72" s="173"/>
      <c r="SEG72" s="173"/>
      <c r="SEH72" s="173"/>
      <c r="SEI72" s="173"/>
      <c r="SEJ72" s="173"/>
      <c r="SEK72" s="173"/>
      <c r="SEL72" s="173"/>
      <c r="SEM72" s="173"/>
      <c r="SEN72" s="173"/>
      <c r="SEO72" s="173"/>
      <c r="SEP72" s="173"/>
      <c r="SEQ72" s="173"/>
      <c r="SER72" s="173"/>
      <c r="SES72" s="173"/>
      <c r="SET72" s="173"/>
      <c r="SEU72" s="173"/>
      <c r="SEV72" s="173"/>
      <c r="SEW72" s="173"/>
      <c r="SEX72" s="173"/>
      <c r="SEY72" s="173"/>
      <c r="SEZ72" s="173"/>
      <c r="SFA72" s="173"/>
      <c r="SFB72" s="173"/>
      <c r="SFC72" s="173"/>
      <c r="SFD72" s="173"/>
      <c r="SFE72" s="173"/>
      <c r="SFF72" s="173"/>
      <c r="SFG72" s="173"/>
      <c r="SFH72" s="173"/>
      <c r="SFI72" s="173"/>
      <c r="SFJ72" s="173"/>
      <c r="SFK72" s="173"/>
      <c r="SFL72" s="173"/>
      <c r="SFM72" s="173"/>
      <c r="SFN72" s="173"/>
      <c r="SFO72" s="173"/>
      <c r="SFP72" s="173"/>
      <c r="SFQ72" s="173"/>
      <c r="SFR72" s="173"/>
      <c r="SFS72" s="173"/>
      <c r="SFT72" s="173"/>
      <c r="SFU72" s="173"/>
      <c r="SFV72" s="173"/>
      <c r="SFW72" s="173"/>
      <c r="SFX72" s="173"/>
      <c r="SFY72" s="173"/>
      <c r="SFZ72" s="173"/>
      <c r="SGA72" s="173"/>
      <c r="SGB72" s="173"/>
      <c r="SGC72" s="173"/>
      <c r="SGD72" s="173"/>
      <c r="SGE72" s="173"/>
      <c r="SGF72" s="173"/>
      <c r="SGG72" s="173"/>
      <c r="SGH72" s="173"/>
      <c r="SGI72" s="173"/>
      <c r="SGJ72" s="173"/>
      <c r="SGK72" s="173"/>
      <c r="SGL72" s="173"/>
      <c r="SGM72" s="173"/>
      <c r="SGN72" s="173"/>
      <c r="SGO72" s="173"/>
      <c r="SGP72" s="173"/>
      <c r="SGQ72" s="173"/>
      <c r="SGR72" s="173"/>
      <c r="SGS72" s="173"/>
      <c r="SGT72" s="173"/>
      <c r="SGU72" s="173"/>
      <c r="SGV72" s="173"/>
      <c r="SGW72" s="173"/>
      <c r="SGX72" s="173"/>
      <c r="SGY72" s="173"/>
      <c r="SGZ72" s="173"/>
      <c r="SHA72" s="173"/>
      <c r="SHB72" s="173"/>
      <c r="SHC72" s="173"/>
      <c r="SHD72" s="173"/>
      <c r="SHE72" s="173"/>
      <c r="SHF72" s="173"/>
      <c r="SHG72" s="173"/>
      <c r="SHH72" s="173"/>
      <c r="SHI72" s="173"/>
      <c r="SHJ72" s="173"/>
      <c r="SHK72" s="173"/>
      <c r="SHL72" s="173"/>
      <c r="SHM72" s="173"/>
      <c r="SHN72" s="173"/>
      <c r="SHO72" s="173"/>
      <c r="SHP72" s="173"/>
      <c r="SHQ72" s="173"/>
      <c r="SHR72" s="173"/>
      <c r="SHS72" s="173"/>
      <c r="SHT72" s="173"/>
      <c r="SHU72" s="173"/>
      <c r="SHV72" s="173"/>
      <c r="SHW72" s="173"/>
      <c r="SHX72" s="173"/>
      <c r="SHY72" s="173"/>
      <c r="SHZ72" s="173"/>
      <c r="SIA72" s="173"/>
      <c r="SIB72" s="173"/>
      <c r="SIC72" s="173"/>
      <c r="SID72" s="173"/>
      <c r="SIE72" s="173"/>
      <c r="SIF72" s="173"/>
      <c r="SIG72" s="173"/>
      <c r="SIH72" s="173"/>
      <c r="SII72" s="173"/>
      <c r="SIJ72" s="173"/>
      <c r="SIK72" s="173"/>
      <c r="SIL72" s="173"/>
      <c r="SIM72" s="173"/>
      <c r="SIN72" s="173"/>
      <c r="SIO72" s="173"/>
      <c r="SIP72" s="173"/>
      <c r="SIQ72" s="173"/>
      <c r="SIR72" s="173"/>
      <c r="SIS72" s="173"/>
      <c r="SIT72" s="173"/>
      <c r="SIU72" s="173"/>
      <c r="SIV72" s="173"/>
      <c r="SIW72" s="173"/>
      <c r="SIX72" s="173"/>
      <c r="SIY72" s="173"/>
      <c r="SIZ72" s="173"/>
      <c r="SJA72" s="173"/>
      <c r="SJB72" s="173"/>
      <c r="SJC72" s="173"/>
      <c r="SJD72" s="173"/>
      <c r="SJE72" s="173"/>
      <c r="SJF72" s="173"/>
      <c r="SJG72" s="173"/>
      <c r="SJH72" s="173"/>
      <c r="SJI72" s="173"/>
      <c r="SJJ72" s="173"/>
      <c r="SJK72" s="173"/>
      <c r="SJL72" s="173"/>
      <c r="SJM72" s="173"/>
      <c r="SJN72" s="173"/>
      <c r="SJO72" s="173"/>
      <c r="SJP72" s="173"/>
      <c r="SJQ72" s="173"/>
      <c r="SJR72" s="173"/>
      <c r="SJS72" s="173"/>
      <c r="SJT72" s="173"/>
      <c r="SJU72" s="173"/>
      <c r="SJV72" s="173"/>
      <c r="SJW72" s="173"/>
      <c r="SJX72" s="173"/>
      <c r="SJY72" s="173"/>
      <c r="SJZ72" s="173"/>
      <c r="SKA72" s="173"/>
      <c r="SKB72" s="173"/>
      <c r="SKC72" s="173"/>
      <c r="SKD72" s="173"/>
      <c r="SKE72" s="173"/>
      <c r="SKF72" s="173"/>
      <c r="SKG72" s="173"/>
      <c r="SKH72" s="173"/>
      <c r="SKI72" s="173"/>
      <c r="SKJ72" s="173"/>
      <c r="SKK72" s="173"/>
      <c r="SKL72" s="173"/>
      <c r="SKM72" s="173"/>
      <c r="SKN72" s="173"/>
      <c r="SKO72" s="173"/>
      <c r="SKP72" s="173"/>
      <c r="SKQ72" s="173"/>
      <c r="SKR72" s="173"/>
      <c r="SKS72" s="173"/>
      <c r="SKT72" s="173"/>
      <c r="SKU72" s="173"/>
      <c r="SKV72" s="173"/>
      <c r="SKW72" s="173"/>
      <c r="SKX72" s="173"/>
      <c r="SKY72" s="173"/>
      <c r="SKZ72" s="173"/>
      <c r="SLA72" s="173"/>
      <c r="SLB72" s="173"/>
      <c r="SLC72" s="173"/>
      <c r="SLD72" s="173"/>
      <c r="SLE72" s="173"/>
      <c r="SLF72" s="173"/>
      <c r="SLG72" s="173"/>
      <c r="SLH72" s="173"/>
      <c r="SLI72" s="173"/>
      <c r="SLJ72" s="173"/>
      <c r="SLK72" s="173"/>
      <c r="SLL72" s="173"/>
      <c r="SLM72" s="173"/>
      <c r="SLN72" s="173"/>
      <c r="SLO72" s="173"/>
      <c r="SLP72" s="173"/>
      <c r="SLQ72" s="173"/>
      <c r="SLR72" s="173"/>
      <c r="SLS72" s="173"/>
      <c r="SLT72" s="173"/>
      <c r="SLU72" s="173"/>
      <c r="SLV72" s="173"/>
      <c r="SLW72" s="173"/>
      <c r="SLX72" s="173"/>
      <c r="SLY72" s="173"/>
      <c r="SLZ72" s="173"/>
      <c r="SMA72" s="173"/>
      <c r="SMB72" s="173"/>
      <c r="SMC72" s="173"/>
      <c r="SMD72" s="173"/>
      <c r="SME72" s="173"/>
      <c r="SMF72" s="173"/>
      <c r="SMG72" s="173"/>
      <c r="SMH72" s="173"/>
      <c r="SMI72" s="173"/>
      <c r="SMJ72" s="173"/>
      <c r="SMK72" s="173"/>
      <c r="SML72" s="173"/>
      <c r="SMM72" s="173"/>
      <c r="SMN72" s="173"/>
      <c r="SMO72" s="173"/>
      <c r="SMP72" s="173"/>
      <c r="SMQ72" s="173"/>
      <c r="SMR72" s="173"/>
      <c r="SMS72" s="173"/>
      <c r="SMT72" s="173"/>
      <c r="SMU72" s="173"/>
      <c r="SMV72" s="173"/>
      <c r="SMW72" s="173"/>
      <c r="SMX72" s="173"/>
      <c r="SMY72" s="173"/>
      <c r="SMZ72" s="173"/>
      <c r="SNA72" s="173"/>
      <c r="SNB72" s="173"/>
      <c r="SNC72" s="173"/>
      <c r="SND72" s="173"/>
      <c r="SNE72" s="173"/>
      <c r="SNF72" s="173"/>
      <c r="SNG72" s="173"/>
      <c r="SNH72" s="173"/>
      <c r="SNI72" s="173"/>
      <c r="SNJ72" s="173"/>
      <c r="SNK72" s="173"/>
      <c r="SNL72" s="173"/>
      <c r="SNM72" s="173"/>
      <c r="SNN72" s="173"/>
      <c r="SNO72" s="173"/>
      <c r="SNP72" s="173"/>
      <c r="SNQ72" s="173"/>
      <c r="SNR72" s="173"/>
      <c r="SNS72" s="173"/>
      <c r="SNT72" s="173"/>
      <c r="SNU72" s="173"/>
      <c r="SNV72" s="173"/>
      <c r="SNW72" s="173"/>
      <c r="SNX72" s="173"/>
      <c r="SNY72" s="173"/>
      <c r="SNZ72" s="173"/>
      <c r="SOA72" s="173"/>
      <c r="SOB72" s="173"/>
      <c r="SOC72" s="173"/>
      <c r="SOD72" s="173"/>
      <c r="SOE72" s="173"/>
      <c r="SOF72" s="173"/>
      <c r="SOG72" s="173"/>
      <c r="SOH72" s="173"/>
      <c r="SOI72" s="173"/>
      <c r="SOJ72" s="173"/>
      <c r="SOK72" s="173"/>
      <c r="SOL72" s="173"/>
      <c r="SOM72" s="173"/>
      <c r="SON72" s="173"/>
      <c r="SOO72" s="173"/>
      <c r="SOP72" s="173"/>
      <c r="SOQ72" s="173"/>
      <c r="SOR72" s="173"/>
      <c r="SOS72" s="173"/>
      <c r="SOT72" s="173"/>
      <c r="SOU72" s="173"/>
      <c r="SOV72" s="173"/>
      <c r="SOW72" s="173"/>
      <c r="SOX72" s="173"/>
      <c r="SOY72" s="173"/>
      <c r="SOZ72" s="173"/>
      <c r="SPA72" s="173"/>
      <c r="SPB72" s="173"/>
      <c r="SPC72" s="173"/>
      <c r="SPD72" s="173"/>
      <c r="SPE72" s="173"/>
      <c r="SPF72" s="173"/>
      <c r="SPG72" s="173"/>
      <c r="SPH72" s="173"/>
      <c r="SPI72" s="173"/>
      <c r="SPJ72" s="173"/>
      <c r="SPK72" s="173"/>
      <c r="SPL72" s="173"/>
      <c r="SPM72" s="173"/>
      <c r="SPN72" s="173"/>
      <c r="SPO72" s="173"/>
      <c r="SPP72" s="173"/>
      <c r="SPQ72" s="173"/>
      <c r="SPR72" s="173"/>
      <c r="SPS72" s="173"/>
      <c r="SPT72" s="173"/>
      <c r="SPU72" s="173"/>
      <c r="SPV72" s="173"/>
      <c r="SPW72" s="173"/>
      <c r="SPX72" s="173"/>
      <c r="SPY72" s="173"/>
      <c r="SPZ72" s="173"/>
      <c r="SQA72" s="173"/>
      <c r="SQB72" s="173"/>
      <c r="SQC72" s="173"/>
      <c r="SQD72" s="173"/>
      <c r="SQE72" s="173"/>
      <c r="SQF72" s="173"/>
      <c r="SQG72" s="173"/>
      <c r="SQH72" s="173"/>
      <c r="SQI72" s="173"/>
      <c r="SQJ72" s="173"/>
      <c r="SQK72" s="173"/>
      <c r="SQL72" s="173"/>
      <c r="SQM72" s="173"/>
      <c r="SQN72" s="173"/>
      <c r="SQO72" s="173"/>
      <c r="SQP72" s="173"/>
      <c r="SQQ72" s="173"/>
      <c r="SQR72" s="173"/>
      <c r="SQS72" s="173"/>
      <c r="SQT72" s="173"/>
      <c r="SQU72" s="173"/>
      <c r="SQV72" s="173"/>
      <c r="SQW72" s="173"/>
      <c r="SQX72" s="173"/>
      <c r="SQY72" s="173"/>
      <c r="SQZ72" s="173"/>
      <c r="SRA72" s="173"/>
      <c r="SRB72" s="173"/>
      <c r="SRC72" s="173"/>
      <c r="SRD72" s="173"/>
      <c r="SRE72" s="173"/>
      <c r="SRF72" s="173"/>
      <c r="SRG72" s="173"/>
      <c r="SRH72" s="173"/>
      <c r="SRI72" s="173"/>
      <c r="SRJ72" s="173"/>
      <c r="SRK72" s="173"/>
      <c r="SRL72" s="173"/>
      <c r="SRM72" s="173"/>
      <c r="SRN72" s="173"/>
      <c r="SRO72" s="173"/>
      <c r="SRP72" s="173"/>
      <c r="SRQ72" s="173"/>
      <c r="SRR72" s="173"/>
      <c r="SRS72" s="173"/>
      <c r="SRT72" s="173"/>
      <c r="SRU72" s="173"/>
      <c r="SRV72" s="173"/>
      <c r="SRW72" s="173"/>
      <c r="SRX72" s="173"/>
      <c r="SRY72" s="173"/>
      <c r="SRZ72" s="173"/>
      <c r="SSA72" s="173"/>
      <c r="SSB72" s="173"/>
      <c r="SSC72" s="173"/>
      <c r="SSD72" s="173"/>
      <c r="SSE72" s="173"/>
      <c r="SSF72" s="173"/>
      <c r="SSG72" s="173"/>
      <c r="SSH72" s="173"/>
      <c r="SSI72" s="173"/>
      <c r="SSJ72" s="173"/>
      <c r="SSK72" s="173"/>
      <c r="SSL72" s="173"/>
      <c r="SSM72" s="173"/>
      <c r="SSN72" s="173"/>
      <c r="SSO72" s="173"/>
      <c r="SSP72" s="173"/>
      <c r="SSQ72" s="173"/>
      <c r="SSR72" s="173"/>
      <c r="SSS72" s="173"/>
      <c r="SST72" s="173"/>
      <c r="SSU72" s="173"/>
      <c r="SSV72" s="173"/>
      <c r="SSW72" s="173"/>
      <c r="SSX72" s="173"/>
      <c r="SSY72" s="173"/>
      <c r="SSZ72" s="173"/>
      <c r="STA72" s="173"/>
      <c r="STB72" s="173"/>
      <c r="STC72" s="173"/>
      <c r="STD72" s="173"/>
      <c r="STE72" s="173"/>
      <c r="STF72" s="173"/>
      <c r="STG72" s="173"/>
      <c r="STH72" s="173"/>
      <c r="STI72" s="173"/>
      <c r="STJ72" s="173"/>
      <c r="STK72" s="173"/>
      <c r="STL72" s="173"/>
      <c r="STM72" s="173"/>
      <c r="STN72" s="173"/>
      <c r="STO72" s="173"/>
      <c r="STP72" s="173"/>
      <c r="STQ72" s="173"/>
      <c r="STR72" s="173"/>
      <c r="STS72" s="173"/>
      <c r="STT72" s="173"/>
      <c r="STU72" s="173"/>
      <c r="STV72" s="173"/>
      <c r="STW72" s="173"/>
      <c r="STX72" s="173"/>
      <c r="STY72" s="173"/>
      <c r="STZ72" s="173"/>
      <c r="SUA72" s="173"/>
      <c r="SUB72" s="173"/>
      <c r="SUC72" s="173"/>
      <c r="SUD72" s="173"/>
      <c r="SUE72" s="173"/>
      <c r="SUF72" s="173"/>
      <c r="SUG72" s="173"/>
      <c r="SUH72" s="173"/>
      <c r="SUI72" s="173"/>
      <c r="SUJ72" s="173"/>
      <c r="SUK72" s="173"/>
      <c r="SUL72" s="173"/>
      <c r="SUM72" s="173"/>
      <c r="SUN72" s="173"/>
      <c r="SUO72" s="173"/>
      <c r="SUP72" s="173"/>
      <c r="SUQ72" s="173"/>
      <c r="SUR72" s="173"/>
      <c r="SUS72" s="173"/>
      <c r="SUT72" s="173"/>
      <c r="SUU72" s="173"/>
      <c r="SUV72" s="173"/>
      <c r="SUW72" s="173"/>
      <c r="SUX72" s="173"/>
      <c r="SUY72" s="173"/>
      <c r="SUZ72" s="173"/>
      <c r="SVA72" s="173"/>
      <c r="SVB72" s="173"/>
      <c r="SVC72" s="173"/>
      <c r="SVD72" s="173"/>
      <c r="SVE72" s="173"/>
      <c r="SVF72" s="173"/>
      <c r="SVG72" s="173"/>
      <c r="SVH72" s="173"/>
      <c r="SVI72" s="173"/>
      <c r="SVJ72" s="173"/>
      <c r="SVK72" s="173"/>
      <c r="SVL72" s="173"/>
      <c r="SVM72" s="173"/>
      <c r="SVN72" s="173"/>
      <c r="SVO72" s="173"/>
      <c r="SVP72" s="173"/>
      <c r="SVQ72" s="173"/>
      <c r="SVR72" s="173"/>
      <c r="SVS72" s="173"/>
      <c r="SVT72" s="173"/>
      <c r="SVU72" s="173"/>
      <c r="SVV72" s="173"/>
      <c r="SVW72" s="173"/>
      <c r="SVX72" s="173"/>
      <c r="SVY72" s="173"/>
      <c r="SVZ72" s="173"/>
      <c r="SWA72" s="173"/>
      <c r="SWB72" s="173"/>
      <c r="SWC72" s="173"/>
      <c r="SWD72" s="173"/>
      <c r="SWE72" s="173"/>
      <c r="SWF72" s="173"/>
      <c r="SWG72" s="173"/>
      <c r="SWH72" s="173"/>
      <c r="SWI72" s="173"/>
      <c r="SWJ72" s="173"/>
      <c r="SWK72" s="173"/>
      <c r="SWL72" s="173"/>
      <c r="SWM72" s="173"/>
      <c r="SWN72" s="173"/>
      <c r="SWO72" s="173"/>
      <c r="SWP72" s="173"/>
      <c r="SWQ72" s="173"/>
      <c r="SWR72" s="173"/>
      <c r="SWS72" s="173"/>
      <c r="SWT72" s="173"/>
      <c r="SWU72" s="173"/>
      <c r="SWV72" s="173"/>
      <c r="SWW72" s="173"/>
      <c r="SWX72" s="173"/>
      <c r="SWY72" s="173"/>
      <c r="SWZ72" s="173"/>
      <c r="SXA72" s="173"/>
      <c r="SXB72" s="173"/>
      <c r="SXC72" s="173"/>
      <c r="SXD72" s="173"/>
      <c r="SXE72" s="173"/>
      <c r="SXF72" s="173"/>
      <c r="SXG72" s="173"/>
      <c r="SXH72" s="173"/>
      <c r="SXI72" s="173"/>
      <c r="SXJ72" s="173"/>
      <c r="SXK72" s="173"/>
      <c r="SXL72" s="173"/>
      <c r="SXM72" s="173"/>
      <c r="SXN72" s="173"/>
      <c r="SXO72" s="173"/>
      <c r="SXP72" s="173"/>
      <c r="SXQ72" s="173"/>
      <c r="SXR72" s="173"/>
      <c r="SXS72" s="173"/>
      <c r="SXT72" s="173"/>
      <c r="SXU72" s="173"/>
      <c r="SXV72" s="173"/>
      <c r="SXW72" s="173"/>
      <c r="SXX72" s="173"/>
      <c r="SXY72" s="173"/>
      <c r="SXZ72" s="173"/>
      <c r="SYA72" s="173"/>
      <c r="SYB72" s="173"/>
      <c r="SYC72" s="173"/>
      <c r="SYD72" s="173"/>
      <c r="SYE72" s="173"/>
      <c r="SYF72" s="173"/>
      <c r="SYG72" s="173"/>
      <c r="SYH72" s="173"/>
      <c r="SYI72" s="173"/>
      <c r="SYJ72" s="173"/>
      <c r="SYK72" s="173"/>
      <c r="SYL72" s="173"/>
      <c r="SYM72" s="173"/>
      <c r="SYN72" s="173"/>
      <c r="SYO72" s="173"/>
      <c r="SYP72" s="173"/>
      <c r="SYQ72" s="173"/>
      <c r="SYR72" s="173"/>
      <c r="SYS72" s="173"/>
      <c r="SYT72" s="173"/>
      <c r="SYU72" s="173"/>
      <c r="SYV72" s="173"/>
      <c r="SYW72" s="173"/>
      <c r="SYX72" s="173"/>
      <c r="SYY72" s="173"/>
      <c r="SYZ72" s="173"/>
      <c r="SZA72" s="173"/>
      <c r="SZB72" s="173"/>
      <c r="SZC72" s="173"/>
      <c r="SZD72" s="173"/>
      <c r="SZE72" s="173"/>
      <c r="SZF72" s="173"/>
      <c r="SZG72" s="173"/>
      <c r="SZH72" s="173"/>
      <c r="SZI72" s="173"/>
      <c r="SZJ72" s="173"/>
      <c r="SZK72" s="173"/>
      <c r="SZL72" s="173"/>
      <c r="SZM72" s="173"/>
      <c r="SZN72" s="173"/>
      <c r="SZO72" s="173"/>
      <c r="SZP72" s="173"/>
      <c r="SZQ72" s="173"/>
      <c r="SZR72" s="173"/>
      <c r="SZS72" s="173"/>
      <c r="SZT72" s="173"/>
      <c r="SZU72" s="173"/>
      <c r="SZV72" s="173"/>
      <c r="SZW72" s="173"/>
      <c r="SZX72" s="173"/>
      <c r="SZY72" s="173"/>
      <c r="SZZ72" s="173"/>
      <c r="TAA72" s="173"/>
      <c r="TAB72" s="173"/>
      <c r="TAC72" s="173"/>
      <c r="TAD72" s="173"/>
      <c r="TAE72" s="173"/>
      <c r="TAF72" s="173"/>
      <c r="TAG72" s="173"/>
      <c r="TAH72" s="173"/>
      <c r="TAI72" s="173"/>
      <c r="TAJ72" s="173"/>
      <c r="TAK72" s="173"/>
      <c r="TAL72" s="173"/>
      <c r="TAM72" s="173"/>
      <c r="TAN72" s="173"/>
      <c r="TAO72" s="173"/>
      <c r="TAP72" s="173"/>
      <c r="TAQ72" s="173"/>
      <c r="TAR72" s="173"/>
      <c r="TAS72" s="173"/>
      <c r="TAT72" s="173"/>
      <c r="TAU72" s="173"/>
      <c r="TAV72" s="173"/>
      <c r="TAW72" s="173"/>
      <c r="TAX72" s="173"/>
      <c r="TAY72" s="173"/>
      <c r="TAZ72" s="173"/>
      <c r="TBA72" s="173"/>
      <c r="TBB72" s="173"/>
      <c r="TBC72" s="173"/>
      <c r="TBD72" s="173"/>
      <c r="TBE72" s="173"/>
      <c r="TBF72" s="173"/>
      <c r="TBG72" s="173"/>
      <c r="TBH72" s="173"/>
      <c r="TBI72" s="173"/>
      <c r="TBJ72" s="173"/>
      <c r="TBK72" s="173"/>
      <c r="TBL72" s="173"/>
      <c r="TBM72" s="173"/>
      <c r="TBN72" s="173"/>
      <c r="TBO72" s="173"/>
      <c r="TBP72" s="173"/>
      <c r="TBQ72" s="173"/>
      <c r="TBR72" s="173"/>
      <c r="TBS72" s="173"/>
      <c r="TBT72" s="173"/>
      <c r="TBU72" s="173"/>
      <c r="TBV72" s="173"/>
      <c r="TBW72" s="173"/>
      <c r="TBX72" s="173"/>
      <c r="TBY72" s="173"/>
      <c r="TBZ72" s="173"/>
      <c r="TCA72" s="173"/>
      <c r="TCB72" s="173"/>
      <c r="TCC72" s="173"/>
      <c r="TCD72" s="173"/>
      <c r="TCE72" s="173"/>
      <c r="TCF72" s="173"/>
      <c r="TCG72" s="173"/>
      <c r="TCH72" s="173"/>
      <c r="TCI72" s="173"/>
      <c r="TCJ72" s="173"/>
      <c r="TCK72" s="173"/>
      <c r="TCL72" s="173"/>
      <c r="TCM72" s="173"/>
      <c r="TCN72" s="173"/>
      <c r="TCO72" s="173"/>
      <c r="TCP72" s="173"/>
      <c r="TCQ72" s="173"/>
      <c r="TCR72" s="173"/>
      <c r="TCS72" s="173"/>
      <c r="TCT72" s="173"/>
      <c r="TCU72" s="173"/>
      <c r="TCV72" s="173"/>
      <c r="TCW72" s="173"/>
      <c r="TCX72" s="173"/>
      <c r="TCY72" s="173"/>
      <c r="TCZ72" s="173"/>
      <c r="TDA72" s="173"/>
      <c r="TDB72" s="173"/>
      <c r="TDC72" s="173"/>
      <c r="TDD72" s="173"/>
      <c r="TDE72" s="173"/>
      <c r="TDF72" s="173"/>
      <c r="TDG72" s="173"/>
      <c r="TDH72" s="173"/>
      <c r="TDI72" s="173"/>
      <c r="TDJ72" s="173"/>
      <c r="TDK72" s="173"/>
      <c r="TDL72" s="173"/>
      <c r="TDM72" s="173"/>
      <c r="TDN72" s="173"/>
      <c r="TDO72" s="173"/>
      <c r="TDP72" s="173"/>
      <c r="TDQ72" s="173"/>
      <c r="TDR72" s="173"/>
      <c r="TDS72" s="173"/>
      <c r="TDT72" s="173"/>
      <c r="TDU72" s="173"/>
      <c r="TDV72" s="173"/>
      <c r="TDW72" s="173"/>
      <c r="TDX72" s="173"/>
      <c r="TDY72" s="173"/>
      <c r="TDZ72" s="173"/>
      <c r="TEA72" s="173"/>
      <c r="TEB72" s="173"/>
      <c r="TEC72" s="173"/>
      <c r="TED72" s="173"/>
      <c r="TEE72" s="173"/>
      <c r="TEF72" s="173"/>
      <c r="TEG72" s="173"/>
      <c r="TEH72" s="173"/>
      <c r="TEI72" s="173"/>
      <c r="TEJ72" s="173"/>
      <c r="TEK72" s="173"/>
      <c r="TEL72" s="173"/>
      <c r="TEM72" s="173"/>
      <c r="TEN72" s="173"/>
      <c r="TEO72" s="173"/>
      <c r="TEP72" s="173"/>
      <c r="TEQ72" s="173"/>
      <c r="TER72" s="173"/>
      <c r="TES72" s="173"/>
      <c r="TET72" s="173"/>
      <c r="TEU72" s="173"/>
      <c r="TEV72" s="173"/>
      <c r="TEW72" s="173"/>
      <c r="TEX72" s="173"/>
      <c r="TEY72" s="173"/>
      <c r="TEZ72" s="173"/>
      <c r="TFA72" s="173"/>
      <c r="TFB72" s="173"/>
      <c r="TFC72" s="173"/>
      <c r="TFD72" s="173"/>
      <c r="TFE72" s="173"/>
      <c r="TFF72" s="173"/>
      <c r="TFG72" s="173"/>
      <c r="TFH72" s="173"/>
      <c r="TFI72" s="173"/>
      <c r="TFJ72" s="173"/>
      <c r="TFK72" s="173"/>
      <c r="TFL72" s="173"/>
      <c r="TFM72" s="173"/>
      <c r="TFN72" s="173"/>
      <c r="TFO72" s="173"/>
      <c r="TFP72" s="173"/>
      <c r="TFQ72" s="173"/>
      <c r="TFR72" s="173"/>
      <c r="TFS72" s="173"/>
      <c r="TFT72" s="173"/>
      <c r="TFU72" s="173"/>
      <c r="TFV72" s="173"/>
      <c r="TFW72" s="173"/>
      <c r="TFX72" s="173"/>
      <c r="TFY72" s="173"/>
      <c r="TFZ72" s="173"/>
      <c r="TGA72" s="173"/>
      <c r="TGB72" s="173"/>
      <c r="TGC72" s="173"/>
      <c r="TGD72" s="173"/>
      <c r="TGE72" s="173"/>
      <c r="TGF72" s="173"/>
      <c r="TGG72" s="173"/>
      <c r="TGH72" s="173"/>
      <c r="TGI72" s="173"/>
      <c r="TGJ72" s="173"/>
      <c r="TGK72" s="173"/>
      <c r="TGL72" s="173"/>
      <c r="TGM72" s="173"/>
      <c r="TGN72" s="173"/>
      <c r="TGO72" s="173"/>
      <c r="TGP72" s="173"/>
      <c r="TGQ72" s="173"/>
      <c r="TGR72" s="173"/>
      <c r="TGS72" s="173"/>
      <c r="TGT72" s="173"/>
      <c r="TGU72" s="173"/>
      <c r="TGV72" s="173"/>
      <c r="TGW72" s="173"/>
      <c r="TGX72" s="173"/>
      <c r="TGY72" s="173"/>
      <c r="TGZ72" s="173"/>
      <c r="THA72" s="173"/>
      <c r="THB72" s="173"/>
      <c r="THC72" s="173"/>
      <c r="THD72" s="173"/>
      <c r="THE72" s="173"/>
      <c r="THF72" s="173"/>
      <c r="THG72" s="173"/>
      <c r="THH72" s="173"/>
      <c r="THI72" s="173"/>
      <c r="THJ72" s="173"/>
      <c r="THK72" s="173"/>
      <c r="THL72" s="173"/>
      <c r="THM72" s="173"/>
      <c r="THN72" s="173"/>
      <c r="THO72" s="173"/>
      <c r="THP72" s="173"/>
      <c r="THQ72" s="173"/>
      <c r="THR72" s="173"/>
      <c r="THS72" s="173"/>
      <c r="THT72" s="173"/>
      <c r="THU72" s="173"/>
      <c r="THV72" s="173"/>
      <c r="THW72" s="173"/>
      <c r="THX72" s="173"/>
      <c r="THY72" s="173"/>
      <c r="THZ72" s="173"/>
      <c r="TIA72" s="173"/>
      <c r="TIB72" s="173"/>
      <c r="TIC72" s="173"/>
      <c r="TID72" s="173"/>
      <c r="TIE72" s="173"/>
      <c r="TIF72" s="173"/>
      <c r="TIG72" s="173"/>
      <c r="TIH72" s="173"/>
      <c r="TII72" s="173"/>
      <c r="TIJ72" s="173"/>
      <c r="TIK72" s="173"/>
      <c r="TIL72" s="173"/>
      <c r="TIM72" s="173"/>
      <c r="TIN72" s="173"/>
      <c r="TIO72" s="173"/>
      <c r="TIP72" s="173"/>
      <c r="TIQ72" s="173"/>
      <c r="TIR72" s="173"/>
      <c r="TIS72" s="173"/>
      <c r="TIT72" s="173"/>
      <c r="TIU72" s="173"/>
      <c r="TIV72" s="173"/>
      <c r="TIW72" s="173"/>
      <c r="TIX72" s="173"/>
      <c r="TIY72" s="173"/>
      <c r="TIZ72" s="173"/>
      <c r="TJA72" s="173"/>
      <c r="TJB72" s="173"/>
      <c r="TJC72" s="173"/>
      <c r="TJD72" s="173"/>
      <c r="TJE72" s="173"/>
      <c r="TJF72" s="173"/>
      <c r="TJG72" s="173"/>
      <c r="TJH72" s="173"/>
      <c r="TJI72" s="173"/>
      <c r="TJJ72" s="173"/>
      <c r="TJK72" s="173"/>
      <c r="TJL72" s="173"/>
      <c r="TJM72" s="173"/>
      <c r="TJN72" s="173"/>
      <c r="TJO72" s="173"/>
      <c r="TJP72" s="173"/>
      <c r="TJQ72" s="173"/>
      <c r="TJR72" s="173"/>
      <c r="TJS72" s="173"/>
      <c r="TJT72" s="173"/>
      <c r="TJU72" s="173"/>
      <c r="TJV72" s="173"/>
      <c r="TJW72" s="173"/>
      <c r="TJX72" s="173"/>
      <c r="TJY72" s="173"/>
      <c r="TJZ72" s="173"/>
      <c r="TKA72" s="173"/>
      <c r="TKB72" s="173"/>
      <c r="TKC72" s="173"/>
      <c r="TKD72" s="173"/>
      <c r="TKE72" s="173"/>
      <c r="TKF72" s="173"/>
      <c r="TKG72" s="173"/>
      <c r="TKH72" s="173"/>
      <c r="TKI72" s="173"/>
      <c r="TKJ72" s="173"/>
      <c r="TKK72" s="173"/>
      <c r="TKL72" s="173"/>
      <c r="TKM72" s="173"/>
      <c r="TKN72" s="173"/>
      <c r="TKO72" s="173"/>
      <c r="TKP72" s="173"/>
      <c r="TKQ72" s="173"/>
      <c r="TKR72" s="173"/>
      <c r="TKS72" s="173"/>
      <c r="TKT72" s="173"/>
      <c r="TKU72" s="173"/>
      <c r="TKV72" s="173"/>
      <c r="TKW72" s="173"/>
      <c r="TKX72" s="173"/>
      <c r="TKY72" s="173"/>
      <c r="TKZ72" s="173"/>
      <c r="TLA72" s="173"/>
      <c r="TLB72" s="173"/>
      <c r="TLC72" s="173"/>
      <c r="TLD72" s="173"/>
      <c r="TLE72" s="173"/>
      <c r="TLF72" s="173"/>
      <c r="TLG72" s="173"/>
      <c r="TLH72" s="173"/>
      <c r="TLI72" s="173"/>
      <c r="TLJ72" s="173"/>
      <c r="TLK72" s="173"/>
      <c r="TLL72" s="173"/>
      <c r="TLM72" s="173"/>
      <c r="TLN72" s="173"/>
      <c r="TLO72" s="173"/>
      <c r="TLP72" s="173"/>
      <c r="TLQ72" s="173"/>
      <c r="TLR72" s="173"/>
      <c r="TLS72" s="173"/>
      <c r="TLT72" s="173"/>
      <c r="TLU72" s="173"/>
      <c r="TLV72" s="173"/>
      <c r="TLW72" s="173"/>
      <c r="TLX72" s="173"/>
      <c r="TLY72" s="173"/>
      <c r="TLZ72" s="173"/>
      <c r="TMA72" s="173"/>
      <c r="TMB72" s="173"/>
      <c r="TMC72" s="173"/>
      <c r="TMD72" s="173"/>
      <c r="TME72" s="173"/>
      <c r="TMF72" s="173"/>
      <c r="TMG72" s="173"/>
      <c r="TMH72" s="173"/>
      <c r="TMI72" s="173"/>
      <c r="TMJ72" s="173"/>
      <c r="TMK72" s="173"/>
      <c r="TML72" s="173"/>
      <c r="TMM72" s="173"/>
      <c r="TMN72" s="173"/>
      <c r="TMO72" s="173"/>
      <c r="TMP72" s="173"/>
      <c r="TMQ72" s="173"/>
      <c r="TMR72" s="173"/>
      <c r="TMS72" s="173"/>
      <c r="TMT72" s="173"/>
      <c r="TMU72" s="173"/>
      <c r="TMV72" s="173"/>
      <c r="TMW72" s="173"/>
      <c r="TMX72" s="173"/>
      <c r="TMY72" s="173"/>
      <c r="TMZ72" s="173"/>
      <c r="TNA72" s="173"/>
      <c r="TNB72" s="173"/>
      <c r="TNC72" s="173"/>
      <c r="TND72" s="173"/>
      <c r="TNE72" s="173"/>
      <c r="TNF72" s="173"/>
      <c r="TNG72" s="173"/>
      <c r="TNH72" s="173"/>
      <c r="TNI72" s="173"/>
      <c r="TNJ72" s="173"/>
      <c r="TNK72" s="173"/>
      <c r="TNL72" s="173"/>
      <c r="TNM72" s="173"/>
      <c r="TNN72" s="173"/>
      <c r="TNO72" s="173"/>
      <c r="TNP72" s="173"/>
      <c r="TNQ72" s="173"/>
      <c r="TNR72" s="173"/>
      <c r="TNS72" s="173"/>
      <c r="TNT72" s="173"/>
      <c r="TNU72" s="173"/>
      <c r="TNV72" s="173"/>
      <c r="TNW72" s="173"/>
      <c r="TNX72" s="173"/>
      <c r="TNY72" s="173"/>
      <c r="TNZ72" s="173"/>
      <c r="TOA72" s="173"/>
      <c r="TOB72" s="173"/>
      <c r="TOC72" s="173"/>
      <c r="TOD72" s="173"/>
      <c r="TOE72" s="173"/>
      <c r="TOF72" s="173"/>
      <c r="TOG72" s="173"/>
      <c r="TOH72" s="173"/>
      <c r="TOI72" s="173"/>
      <c r="TOJ72" s="173"/>
      <c r="TOK72" s="173"/>
      <c r="TOL72" s="173"/>
      <c r="TOM72" s="173"/>
      <c r="TON72" s="173"/>
      <c r="TOO72" s="173"/>
      <c r="TOP72" s="173"/>
      <c r="TOQ72" s="173"/>
      <c r="TOR72" s="173"/>
      <c r="TOS72" s="173"/>
      <c r="TOT72" s="173"/>
      <c r="TOU72" s="173"/>
      <c r="TOV72" s="173"/>
      <c r="TOW72" s="173"/>
      <c r="TOX72" s="173"/>
      <c r="TOY72" s="173"/>
      <c r="TOZ72" s="173"/>
      <c r="TPA72" s="173"/>
      <c r="TPB72" s="173"/>
      <c r="TPC72" s="173"/>
      <c r="TPD72" s="173"/>
      <c r="TPE72" s="173"/>
      <c r="TPF72" s="173"/>
      <c r="TPG72" s="173"/>
      <c r="TPH72" s="173"/>
      <c r="TPI72" s="173"/>
      <c r="TPJ72" s="173"/>
      <c r="TPK72" s="173"/>
      <c r="TPL72" s="173"/>
      <c r="TPM72" s="173"/>
      <c r="TPN72" s="173"/>
      <c r="TPO72" s="173"/>
      <c r="TPP72" s="173"/>
      <c r="TPQ72" s="173"/>
      <c r="TPR72" s="173"/>
      <c r="TPS72" s="173"/>
      <c r="TPT72" s="173"/>
      <c r="TPU72" s="173"/>
      <c r="TPV72" s="173"/>
      <c r="TPW72" s="173"/>
      <c r="TPX72" s="173"/>
      <c r="TPY72" s="173"/>
      <c r="TPZ72" s="173"/>
      <c r="TQA72" s="173"/>
      <c r="TQB72" s="173"/>
      <c r="TQC72" s="173"/>
      <c r="TQD72" s="173"/>
      <c r="TQE72" s="173"/>
      <c r="TQF72" s="173"/>
      <c r="TQG72" s="173"/>
      <c r="TQH72" s="173"/>
      <c r="TQI72" s="173"/>
      <c r="TQJ72" s="173"/>
      <c r="TQK72" s="173"/>
      <c r="TQL72" s="173"/>
      <c r="TQM72" s="173"/>
      <c r="TQN72" s="173"/>
      <c r="TQO72" s="173"/>
      <c r="TQP72" s="173"/>
      <c r="TQQ72" s="173"/>
      <c r="TQR72" s="173"/>
      <c r="TQS72" s="173"/>
      <c r="TQT72" s="173"/>
      <c r="TQU72" s="173"/>
      <c r="TQV72" s="173"/>
      <c r="TQW72" s="173"/>
      <c r="TQX72" s="173"/>
      <c r="TQY72" s="173"/>
      <c r="TQZ72" s="173"/>
      <c r="TRA72" s="173"/>
      <c r="TRB72" s="173"/>
      <c r="TRC72" s="173"/>
      <c r="TRD72" s="173"/>
      <c r="TRE72" s="173"/>
      <c r="TRF72" s="173"/>
      <c r="TRG72" s="173"/>
      <c r="TRH72" s="173"/>
      <c r="TRI72" s="173"/>
      <c r="TRJ72" s="173"/>
      <c r="TRK72" s="173"/>
      <c r="TRL72" s="173"/>
      <c r="TRM72" s="173"/>
      <c r="TRN72" s="173"/>
      <c r="TRO72" s="173"/>
      <c r="TRP72" s="173"/>
      <c r="TRQ72" s="173"/>
      <c r="TRR72" s="173"/>
      <c r="TRS72" s="173"/>
      <c r="TRT72" s="173"/>
      <c r="TRU72" s="173"/>
      <c r="TRV72" s="173"/>
      <c r="TRW72" s="173"/>
      <c r="TRX72" s="173"/>
      <c r="TRY72" s="173"/>
      <c r="TRZ72" s="173"/>
      <c r="TSA72" s="173"/>
      <c r="TSB72" s="173"/>
      <c r="TSC72" s="173"/>
      <c r="TSD72" s="173"/>
      <c r="TSE72" s="173"/>
      <c r="TSF72" s="173"/>
      <c r="TSG72" s="173"/>
      <c r="TSH72" s="173"/>
      <c r="TSI72" s="173"/>
      <c r="TSJ72" s="173"/>
      <c r="TSK72" s="173"/>
      <c r="TSL72" s="173"/>
      <c r="TSM72" s="173"/>
      <c r="TSN72" s="173"/>
      <c r="TSO72" s="173"/>
      <c r="TSP72" s="173"/>
      <c r="TSQ72" s="173"/>
      <c r="TSR72" s="173"/>
      <c r="TSS72" s="173"/>
      <c r="TST72" s="173"/>
      <c r="TSU72" s="173"/>
      <c r="TSV72" s="173"/>
      <c r="TSW72" s="173"/>
      <c r="TSX72" s="173"/>
      <c r="TSY72" s="173"/>
      <c r="TSZ72" s="173"/>
      <c r="TTA72" s="173"/>
      <c r="TTB72" s="173"/>
      <c r="TTC72" s="173"/>
      <c r="TTD72" s="173"/>
      <c r="TTE72" s="173"/>
      <c r="TTF72" s="173"/>
      <c r="TTG72" s="173"/>
      <c r="TTH72" s="173"/>
      <c r="TTI72" s="173"/>
      <c r="TTJ72" s="173"/>
      <c r="TTK72" s="173"/>
      <c r="TTL72" s="173"/>
      <c r="TTM72" s="173"/>
      <c r="TTN72" s="173"/>
      <c r="TTO72" s="173"/>
      <c r="TTP72" s="173"/>
      <c r="TTQ72" s="173"/>
      <c r="TTR72" s="173"/>
      <c r="TTS72" s="173"/>
      <c r="TTT72" s="173"/>
      <c r="TTU72" s="173"/>
      <c r="TTV72" s="173"/>
      <c r="TTW72" s="173"/>
      <c r="TTX72" s="173"/>
      <c r="TTY72" s="173"/>
      <c r="TTZ72" s="173"/>
      <c r="TUA72" s="173"/>
      <c r="TUB72" s="173"/>
      <c r="TUC72" s="173"/>
      <c r="TUD72" s="173"/>
      <c r="TUE72" s="173"/>
      <c r="TUF72" s="173"/>
      <c r="TUG72" s="173"/>
      <c r="TUH72" s="173"/>
      <c r="TUI72" s="173"/>
      <c r="TUJ72" s="173"/>
      <c r="TUK72" s="173"/>
      <c r="TUL72" s="173"/>
      <c r="TUM72" s="173"/>
      <c r="TUN72" s="173"/>
      <c r="TUO72" s="173"/>
      <c r="TUP72" s="173"/>
      <c r="TUQ72" s="173"/>
      <c r="TUR72" s="173"/>
      <c r="TUS72" s="173"/>
      <c r="TUT72" s="173"/>
      <c r="TUU72" s="173"/>
      <c r="TUV72" s="173"/>
      <c r="TUW72" s="173"/>
      <c r="TUX72" s="173"/>
      <c r="TUY72" s="173"/>
      <c r="TUZ72" s="173"/>
      <c r="TVA72" s="173"/>
      <c r="TVB72" s="173"/>
      <c r="TVC72" s="173"/>
      <c r="TVD72" s="173"/>
      <c r="TVE72" s="173"/>
      <c r="TVF72" s="173"/>
      <c r="TVG72" s="173"/>
      <c r="TVH72" s="173"/>
      <c r="TVI72" s="173"/>
      <c r="TVJ72" s="173"/>
      <c r="TVK72" s="173"/>
      <c r="TVL72" s="173"/>
      <c r="TVM72" s="173"/>
      <c r="TVN72" s="173"/>
      <c r="TVO72" s="173"/>
      <c r="TVP72" s="173"/>
      <c r="TVQ72" s="173"/>
      <c r="TVR72" s="173"/>
      <c r="TVS72" s="173"/>
      <c r="TVT72" s="173"/>
      <c r="TVU72" s="173"/>
      <c r="TVV72" s="173"/>
      <c r="TVW72" s="173"/>
      <c r="TVX72" s="173"/>
      <c r="TVY72" s="173"/>
      <c r="TVZ72" s="173"/>
      <c r="TWA72" s="173"/>
      <c r="TWB72" s="173"/>
      <c r="TWC72" s="173"/>
      <c r="TWD72" s="173"/>
      <c r="TWE72" s="173"/>
      <c r="TWF72" s="173"/>
      <c r="TWG72" s="173"/>
      <c r="TWH72" s="173"/>
      <c r="TWI72" s="173"/>
      <c r="TWJ72" s="173"/>
      <c r="TWK72" s="173"/>
      <c r="TWL72" s="173"/>
      <c r="TWM72" s="173"/>
      <c r="TWN72" s="173"/>
      <c r="TWO72" s="173"/>
      <c r="TWP72" s="173"/>
      <c r="TWQ72" s="173"/>
      <c r="TWR72" s="173"/>
      <c r="TWS72" s="173"/>
      <c r="TWT72" s="173"/>
      <c r="TWU72" s="173"/>
      <c r="TWV72" s="173"/>
      <c r="TWW72" s="173"/>
      <c r="TWX72" s="173"/>
      <c r="TWY72" s="173"/>
      <c r="TWZ72" s="173"/>
      <c r="TXA72" s="173"/>
      <c r="TXB72" s="173"/>
      <c r="TXC72" s="173"/>
      <c r="TXD72" s="173"/>
      <c r="TXE72" s="173"/>
      <c r="TXF72" s="173"/>
      <c r="TXG72" s="173"/>
      <c r="TXH72" s="173"/>
      <c r="TXI72" s="173"/>
      <c r="TXJ72" s="173"/>
      <c r="TXK72" s="173"/>
      <c r="TXL72" s="173"/>
      <c r="TXM72" s="173"/>
      <c r="TXN72" s="173"/>
      <c r="TXO72" s="173"/>
      <c r="TXP72" s="173"/>
      <c r="TXQ72" s="173"/>
      <c r="TXR72" s="173"/>
      <c r="TXS72" s="173"/>
      <c r="TXT72" s="173"/>
      <c r="TXU72" s="173"/>
      <c r="TXV72" s="173"/>
      <c r="TXW72" s="173"/>
      <c r="TXX72" s="173"/>
      <c r="TXY72" s="173"/>
      <c r="TXZ72" s="173"/>
      <c r="TYA72" s="173"/>
      <c r="TYB72" s="173"/>
      <c r="TYC72" s="173"/>
      <c r="TYD72" s="173"/>
      <c r="TYE72" s="173"/>
      <c r="TYF72" s="173"/>
      <c r="TYG72" s="173"/>
      <c r="TYH72" s="173"/>
      <c r="TYI72" s="173"/>
      <c r="TYJ72" s="173"/>
      <c r="TYK72" s="173"/>
      <c r="TYL72" s="173"/>
      <c r="TYM72" s="173"/>
      <c r="TYN72" s="173"/>
      <c r="TYO72" s="173"/>
      <c r="TYP72" s="173"/>
      <c r="TYQ72" s="173"/>
      <c r="TYR72" s="173"/>
      <c r="TYS72" s="173"/>
      <c r="TYT72" s="173"/>
      <c r="TYU72" s="173"/>
      <c r="TYV72" s="173"/>
      <c r="TYW72" s="173"/>
      <c r="TYX72" s="173"/>
      <c r="TYY72" s="173"/>
      <c r="TYZ72" s="173"/>
      <c r="TZA72" s="173"/>
      <c r="TZB72" s="173"/>
      <c r="TZC72" s="173"/>
      <c r="TZD72" s="173"/>
      <c r="TZE72" s="173"/>
      <c r="TZF72" s="173"/>
      <c r="TZG72" s="173"/>
      <c r="TZH72" s="173"/>
      <c r="TZI72" s="173"/>
      <c r="TZJ72" s="173"/>
      <c r="TZK72" s="173"/>
      <c r="TZL72" s="173"/>
      <c r="TZM72" s="173"/>
      <c r="TZN72" s="173"/>
      <c r="TZO72" s="173"/>
      <c r="TZP72" s="173"/>
      <c r="TZQ72" s="173"/>
      <c r="TZR72" s="173"/>
      <c r="TZS72" s="173"/>
      <c r="TZT72" s="173"/>
      <c r="TZU72" s="173"/>
      <c r="TZV72" s="173"/>
      <c r="TZW72" s="173"/>
      <c r="TZX72" s="173"/>
      <c r="TZY72" s="173"/>
      <c r="TZZ72" s="173"/>
      <c r="UAA72" s="173"/>
      <c r="UAB72" s="173"/>
      <c r="UAC72" s="173"/>
      <c r="UAD72" s="173"/>
      <c r="UAE72" s="173"/>
      <c r="UAF72" s="173"/>
      <c r="UAG72" s="173"/>
      <c r="UAH72" s="173"/>
      <c r="UAI72" s="173"/>
      <c r="UAJ72" s="173"/>
      <c r="UAK72" s="173"/>
      <c r="UAL72" s="173"/>
      <c r="UAM72" s="173"/>
      <c r="UAN72" s="173"/>
      <c r="UAO72" s="173"/>
      <c r="UAP72" s="173"/>
      <c r="UAQ72" s="173"/>
      <c r="UAR72" s="173"/>
      <c r="UAS72" s="173"/>
      <c r="UAT72" s="173"/>
      <c r="UAU72" s="173"/>
      <c r="UAV72" s="173"/>
      <c r="UAW72" s="173"/>
      <c r="UAX72" s="173"/>
      <c r="UAY72" s="173"/>
      <c r="UAZ72" s="173"/>
      <c r="UBA72" s="173"/>
      <c r="UBB72" s="173"/>
      <c r="UBC72" s="173"/>
      <c r="UBD72" s="173"/>
      <c r="UBE72" s="173"/>
      <c r="UBF72" s="173"/>
      <c r="UBG72" s="173"/>
      <c r="UBH72" s="173"/>
      <c r="UBI72" s="173"/>
      <c r="UBJ72" s="173"/>
      <c r="UBK72" s="173"/>
      <c r="UBL72" s="173"/>
      <c r="UBM72" s="173"/>
      <c r="UBN72" s="173"/>
      <c r="UBO72" s="173"/>
      <c r="UBP72" s="173"/>
      <c r="UBQ72" s="173"/>
      <c r="UBR72" s="173"/>
      <c r="UBS72" s="173"/>
      <c r="UBT72" s="173"/>
      <c r="UBU72" s="173"/>
      <c r="UBV72" s="173"/>
      <c r="UBW72" s="173"/>
      <c r="UBX72" s="173"/>
      <c r="UBY72" s="173"/>
      <c r="UBZ72" s="173"/>
      <c r="UCA72" s="173"/>
      <c r="UCB72" s="173"/>
      <c r="UCC72" s="173"/>
      <c r="UCD72" s="173"/>
      <c r="UCE72" s="173"/>
      <c r="UCF72" s="173"/>
      <c r="UCG72" s="173"/>
      <c r="UCH72" s="173"/>
      <c r="UCI72" s="173"/>
      <c r="UCJ72" s="173"/>
      <c r="UCK72" s="173"/>
      <c r="UCL72" s="173"/>
      <c r="UCM72" s="173"/>
      <c r="UCN72" s="173"/>
      <c r="UCO72" s="173"/>
      <c r="UCP72" s="173"/>
      <c r="UCQ72" s="173"/>
      <c r="UCR72" s="173"/>
      <c r="UCS72" s="173"/>
      <c r="UCT72" s="173"/>
      <c r="UCU72" s="173"/>
      <c r="UCV72" s="173"/>
      <c r="UCW72" s="173"/>
      <c r="UCX72" s="173"/>
      <c r="UCY72" s="173"/>
      <c r="UCZ72" s="173"/>
      <c r="UDA72" s="173"/>
      <c r="UDB72" s="173"/>
      <c r="UDC72" s="173"/>
      <c r="UDD72" s="173"/>
      <c r="UDE72" s="173"/>
      <c r="UDF72" s="173"/>
      <c r="UDG72" s="173"/>
      <c r="UDH72" s="173"/>
      <c r="UDI72" s="173"/>
      <c r="UDJ72" s="173"/>
      <c r="UDK72" s="173"/>
      <c r="UDL72" s="173"/>
      <c r="UDM72" s="173"/>
      <c r="UDN72" s="173"/>
      <c r="UDO72" s="173"/>
      <c r="UDP72" s="173"/>
      <c r="UDQ72" s="173"/>
      <c r="UDR72" s="173"/>
      <c r="UDS72" s="173"/>
      <c r="UDT72" s="173"/>
      <c r="UDU72" s="173"/>
      <c r="UDV72" s="173"/>
      <c r="UDW72" s="173"/>
      <c r="UDX72" s="173"/>
      <c r="UDY72" s="173"/>
      <c r="UDZ72" s="173"/>
      <c r="UEA72" s="173"/>
      <c r="UEB72" s="173"/>
      <c r="UEC72" s="173"/>
      <c r="UED72" s="173"/>
      <c r="UEE72" s="173"/>
      <c r="UEF72" s="173"/>
      <c r="UEG72" s="173"/>
      <c r="UEH72" s="173"/>
      <c r="UEI72" s="173"/>
      <c r="UEJ72" s="173"/>
      <c r="UEK72" s="173"/>
      <c r="UEL72" s="173"/>
      <c r="UEM72" s="173"/>
      <c r="UEN72" s="173"/>
      <c r="UEO72" s="173"/>
      <c r="UEP72" s="173"/>
      <c r="UEQ72" s="173"/>
      <c r="UER72" s="173"/>
      <c r="UES72" s="173"/>
      <c r="UET72" s="173"/>
      <c r="UEU72" s="173"/>
      <c r="UEV72" s="173"/>
      <c r="UEW72" s="173"/>
      <c r="UEX72" s="173"/>
      <c r="UEY72" s="173"/>
      <c r="UEZ72" s="173"/>
      <c r="UFA72" s="173"/>
      <c r="UFB72" s="173"/>
      <c r="UFC72" s="173"/>
      <c r="UFD72" s="173"/>
      <c r="UFE72" s="173"/>
      <c r="UFF72" s="173"/>
      <c r="UFG72" s="173"/>
      <c r="UFH72" s="173"/>
      <c r="UFI72" s="173"/>
      <c r="UFJ72" s="173"/>
      <c r="UFK72" s="173"/>
      <c r="UFL72" s="173"/>
      <c r="UFM72" s="173"/>
      <c r="UFN72" s="173"/>
      <c r="UFO72" s="173"/>
      <c r="UFP72" s="173"/>
      <c r="UFQ72" s="173"/>
      <c r="UFR72" s="173"/>
      <c r="UFS72" s="173"/>
      <c r="UFT72" s="173"/>
      <c r="UFU72" s="173"/>
      <c r="UFV72" s="173"/>
      <c r="UFW72" s="173"/>
      <c r="UFX72" s="173"/>
      <c r="UFY72" s="173"/>
      <c r="UFZ72" s="173"/>
      <c r="UGA72" s="173"/>
      <c r="UGB72" s="173"/>
      <c r="UGC72" s="173"/>
      <c r="UGD72" s="173"/>
      <c r="UGE72" s="173"/>
      <c r="UGF72" s="173"/>
      <c r="UGG72" s="173"/>
      <c r="UGH72" s="173"/>
      <c r="UGI72" s="173"/>
      <c r="UGJ72" s="173"/>
      <c r="UGK72" s="173"/>
      <c r="UGL72" s="173"/>
      <c r="UGM72" s="173"/>
      <c r="UGN72" s="173"/>
      <c r="UGO72" s="173"/>
      <c r="UGP72" s="173"/>
      <c r="UGQ72" s="173"/>
      <c r="UGR72" s="173"/>
      <c r="UGS72" s="173"/>
      <c r="UGT72" s="173"/>
      <c r="UGU72" s="173"/>
      <c r="UGV72" s="173"/>
      <c r="UGW72" s="173"/>
      <c r="UGX72" s="173"/>
      <c r="UGY72" s="173"/>
      <c r="UGZ72" s="173"/>
      <c r="UHA72" s="173"/>
      <c r="UHB72" s="173"/>
      <c r="UHC72" s="173"/>
      <c r="UHD72" s="173"/>
      <c r="UHE72" s="173"/>
      <c r="UHF72" s="173"/>
      <c r="UHG72" s="173"/>
      <c r="UHH72" s="173"/>
      <c r="UHI72" s="173"/>
      <c r="UHJ72" s="173"/>
      <c r="UHK72" s="173"/>
      <c r="UHL72" s="173"/>
      <c r="UHM72" s="173"/>
      <c r="UHN72" s="173"/>
      <c r="UHO72" s="173"/>
      <c r="UHP72" s="173"/>
      <c r="UHQ72" s="173"/>
      <c r="UHR72" s="173"/>
      <c r="UHS72" s="173"/>
      <c r="UHT72" s="173"/>
      <c r="UHU72" s="173"/>
      <c r="UHV72" s="173"/>
      <c r="UHW72" s="173"/>
      <c r="UHX72" s="173"/>
      <c r="UHY72" s="173"/>
      <c r="UHZ72" s="173"/>
      <c r="UIA72" s="173"/>
      <c r="UIB72" s="173"/>
      <c r="UIC72" s="173"/>
      <c r="UID72" s="173"/>
      <c r="UIE72" s="173"/>
      <c r="UIF72" s="173"/>
      <c r="UIG72" s="173"/>
      <c r="UIH72" s="173"/>
      <c r="UII72" s="173"/>
      <c r="UIJ72" s="173"/>
      <c r="UIK72" s="173"/>
      <c r="UIL72" s="173"/>
      <c r="UIM72" s="173"/>
      <c r="UIN72" s="173"/>
      <c r="UIO72" s="173"/>
      <c r="UIP72" s="173"/>
      <c r="UIQ72" s="173"/>
      <c r="UIR72" s="173"/>
      <c r="UIS72" s="173"/>
      <c r="UIT72" s="173"/>
      <c r="UIU72" s="173"/>
      <c r="UIV72" s="173"/>
      <c r="UIW72" s="173"/>
      <c r="UIX72" s="173"/>
      <c r="UIY72" s="173"/>
      <c r="UIZ72" s="173"/>
      <c r="UJA72" s="173"/>
      <c r="UJB72" s="173"/>
      <c r="UJC72" s="173"/>
      <c r="UJD72" s="173"/>
      <c r="UJE72" s="173"/>
      <c r="UJF72" s="173"/>
      <c r="UJG72" s="173"/>
      <c r="UJH72" s="173"/>
      <c r="UJI72" s="173"/>
      <c r="UJJ72" s="173"/>
      <c r="UJK72" s="173"/>
      <c r="UJL72" s="173"/>
      <c r="UJM72" s="173"/>
      <c r="UJN72" s="173"/>
      <c r="UJO72" s="173"/>
      <c r="UJP72" s="173"/>
      <c r="UJQ72" s="173"/>
      <c r="UJR72" s="173"/>
      <c r="UJS72" s="173"/>
      <c r="UJT72" s="173"/>
      <c r="UJU72" s="173"/>
      <c r="UJV72" s="173"/>
      <c r="UJW72" s="173"/>
      <c r="UJX72" s="173"/>
      <c r="UJY72" s="173"/>
      <c r="UJZ72" s="173"/>
      <c r="UKA72" s="173"/>
      <c r="UKB72" s="173"/>
      <c r="UKC72" s="173"/>
      <c r="UKD72" s="173"/>
      <c r="UKE72" s="173"/>
      <c r="UKF72" s="173"/>
      <c r="UKG72" s="173"/>
      <c r="UKH72" s="173"/>
      <c r="UKI72" s="173"/>
      <c r="UKJ72" s="173"/>
      <c r="UKK72" s="173"/>
      <c r="UKL72" s="173"/>
      <c r="UKM72" s="173"/>
      <c r="UKN72" s="173"/>
      <c r="UKO72" s="173"/>
      <c r="UKP72" s="173"/>
      <c r="UKQ72" s="173"/>
      <c r="UKR72" s="173"/>
      <c r="UKS72" s="173"/>
      <c r="UKT72" s="173"/>
      <c r="UKU72" s="173"/>
      <c r="UKV72" s="173"/>
      <c r="UKW72" s="173"/>
      <c r="UKX72" s="173"/>
      <c r="UKY72" s="173"/>
      <c r="UKZ72" s="173"/>
      <c r="ULA72" s="173"/>
      <c r="ULB72" s="173"/>
      <c r="ULC72" s="173"/>
      <c r="ULD72" s="173"/>
      <c r="ULE72" s="173"/>
      <c r="ULF72" s="173"/>
      <c r="ULG72" s="173"/>
      <c r="ULH72" s="173"/>
      <c r="ULI72" s="173"/>
      <c r="ULJ72" s="173"/>
      <c r="ULK72" s="173"/>
      <c r="ULL72" s="173"/>
      <c r="ULM72" s="173"/>
      <c r="ULN72" s="173"/>
      <c r="ULO72" s="173"/>
      <c r="ULP72" s="173"/>
      <c r="ULQ72" s="173"/>
      <c r="ULR72" s="173"/>
      <c r="ULS72" s="173"/>
      <c r="ULT72" s="173"/>
      <c r="ULU72" s="173"/>
      <c r="ULV72" s="173"/>
      <c r="ULW72" s="173"/>
      <c r="ULX72" s="173"/>
      <c r="ULY72" s="173"/>
      <c r="ULZ72" s="173"/>
      <c r="UMA72" s="173"/>
      <c r="UMB72" s="173"/>
      <c r="UMC72" s="173"/>
      <c r="UMD72" s="173"/>
      <c r="UME72" s="173"/>
      <c r="UMF72" s="173"/>
      <c r="UMG72" s="173"/>
      <c r="UMH72" s="173"/>
      <c r="UMI72" s="173"/>
      <c r="UMJ72" s="173"/>
      <c r="UMK72" s="173"/>
      <c r="UML72" s="173"/>
      <c r="UMM72" s="173"/>
      <c r="UMN72" s="173"/>
      <c r="UMO72" s="173"/>
      <c r="UMP72" s="173"/>
      <c r="UMQ72" s="173"/>
      <c r="UMR72" s="173"/>
      <c r="UMS72" s="173"/>
      <c r="UMT72" s="173"/>
      <c r="UMU72" s="173"/>
      <c r="UMV72" s="173"/>
      <c r="UMW72" s="173"/>
      <c r="UMX72" s="173"/>
      <c r="UMY72" s="173"/>
      <c r="UMZ72" s="173"/>
      <c r="UNA72" s="173"/>
      <c r="UNB72" s="173"/>
      <c r="UNC72" s="173"/>
      <c r="UND72" s="173"/>
      <c r="UNE72" s="173"/>
      <c r="UNF72" s="173"/>
      <c r="UNG72" s="173"/>
      <c r="UNH72" s="173"/>
      <c r="UNI72" s="173"/>
      <c r="UNJ72" s="173"/>
      <c r="UNK72" s="173"/>
      <c r="UNL72" s="173"/>
      <c r="UNM72" s="173"/>
      <c r="UNN72" s="173"/>
      <c r="UNO72" s="173"/>
      <c r="UNP72" s="173"/>
      <c r="UNQ72" s="173"/>
      <c r="UNR72" s="173"/>
      <c r="UNS72" s="173"/>
      <c r="UNT72" s="173"/>
      <c r="UNU72" s="173"/>
      <c r="UNV72" s="173"/>
      <c r="UNW72" s="173"/>
      <c r="UNX72" s="173"/>
      <c r="UNY72" s="173"/>
      <c r="UNZ72" s="173"/>
      <c r="UOA72" s="173"/>
      <c r="UOB72" s="173"/>
      <c r="UOC72" s="173"/>
      <c r="UOD72" s="173"/>
      <c r="UOE72" s="173"/>
      <c r="UOF72" s="173"/>
      <c r="UOG72" s="173"/>
      <c r="UOH72" s="173"/>
      <c r="UOI72" s="173"/>
      <c r="UOJ72" s="173"/>
      <c r="UOK72" s="173"/>
      <c r="UOL72" s="173"/>
      <c r="UOM72" s="173"/>
      <c r="UON72" s="173"/>
      <c r="UOO72" s="173"/>
      <c r="UOP72" s="173"/>
      <c r="UOQ72" s="173"/>
      <c r="UOR72" s="173"/>
      <c r="UOS72" s="173"/>
      <c r="UOT72" s="173"/>
      <c r="UOU72" s="173"/>
      <c r="UOV72" s="173"/>
      <c r="UOW72" s="173"/>
      <c r="UOX72" s="173"/>
      <c r="UOY72" s="173"/>
      <c r="UOZ72" s="173"/>
      <c r="UPA72" s="173"/>
      <c r="UPB72" s="173"/>
      <c r="UPC72" s="173"/>
      <c r="UPD72" s="173"/>
      <c r="UPE72" s="173"/>
      <c r="UPF72" s="173"/>
      <c r="UPG72" s="173"/>
      <c r="UPH72" s="173"/>
      <c r="UPI72" s="173"/>
      <c r="UPJ72" s="173"/>
      <c r="UPK72" s="173"/>
      <c r="UPL72" s="173"/>
      <c r="UPM72" s="173"/>
      <c r="UPN72" s="173"/>
      <c r="UPO72" s="173"/>
      <c r="UPP72" s="173"/>
      <c r="UPQ72" s="173"/>
      <c r="UPR72" s="173"/>
      <c r="UPS72" s="173"/>
      <c r="UPT72" s="173"/>
      <c r="UPU72" s="173"/>
      <c r="UPV72" s="173"/>
      <c r="UPW72" s="173"/>
      <c r="UPX72" s="173"/>
      <c r="UPY72" s="173"/>
      <c r="UPZ72" s="173"/>
      <c r="UQA72" s="173"/>
      <c r="UQB72" s="173"/>
      <c r="UQC72" s="173"/>
      <c r="UQD72" s="173"/>
      <c r="UQE72" s="173"/>
      <c r="UQF72" s="173"/>
      <c r="UQG72" s="173"/>
      <c r="UQH72" s="173"/>
      <c r="UQI72" s="173"/>
      <c r="UQJ72" s="173"/>
      <c r="UQK72" s="173"/>
      <c r="UQL72" s="173"/>
      <c r="UQM72" s="173"/>
      <c r="UQN72" s="173"/>
      <c r="UQO72" s="173"/>
      <c r="UQP72" s="173"/>
      <c r="UQQ72" s="173"/>
      <c r="UQR72" s="173"/>
      <c r="UQS72" s="173"/>
      <c r="UQT72" s="173"/>
      <c r="UQU72" s="173"/>
      <c r="UQV72" s="173"/>
      <c r="UQW72" s="173"/>
      <c r="UQX72" s="173"/>
      <c r="UQY72" s="173"/>
      <c r="UQZ72" s="173"/>
      <c r="URA72" s="173"/>
      <c r="URB72" s="173"/>
      <c r="URC72" s="173"/>
      <c r="URD72" s="173"/>
      <c r="URE72" s="173"/>
      <c r="URF72" s="173"/>
      <c r="URG72" s="173"/>
      <c r="URH72" s="173"/>
      <c r="URI72" s="173"/>
      <c r="URJ72" s="173"/>
      <c r="URK72" s="173"/>
      <c r="URL72" s="173"/>
      <c r="URM72" s="173"/>
      <c r="URN72" s="173"/>
      <c r="URO72" s="173"/>
      <c r="URP72" s="173"/>
      <c r="URQ72" s="173"/>
      <c r="URR72" s="173"/>
      <c r="URS72" s="173"/>
      <c r="URT72" s="173"/>
      <c r="URU72" s="173"/>
      <c r="URV72" s="173"/>
      <c r="URW72" s="173"/>
      <c r="URX72" s="173"/>
      <c r="URY72" s="173"/>
      <c r="URZ72" s="173"/>
      <c r="USA72" s="173"/>
      <c r="USB72" s="173"/>
      <c r="USC72" s="173"/>
      <c r="USD72" s="173"/>
      <c r="USE72" s="173"/>
      <c r="USF72" s="173"/>
      <c r="USG72" s="173"/>
      <c r="USH72" s="173"/>
      <c r="USI72" s="173"/>
      <c r="USJ72" s="173"/>
      <c r="USK72" s="173"/>
      <c r="USL72" s="173"/>
      <c r="USM72" s="173"/>
      <c r="USN72" s="173"/>
      <c r="USO72" s="173"/>
      <c r="USP72" s="173"/>
      <c r="USQ72" s="173"/>
      <c r="USR72" s="173"/>
      <c r="USS72" s="173"/>
      <c r="UST72" s="173"/>
      <c r="USU72" s="173"/>
      <c r="USV72" s="173"/>
      <c r="USW72" s="173"/>
      <c r="USX72" s="173"/>
      <c r="USY72" s="173"/>
      <c r="USZ72" s="173"/>
      <c r="UTA72" s="173"/>
      <c r="UTB72" s="173"/>
      <c r="UTC72" s="173"/>
      <c r="UTD72" s="173"/>
      <c r="UTE72" s="173"/>
      <c r="UTF72" s="173"/>
      <c r="UTG72" s="173"/>
      <c r="UTH72" s="173"/>
      <c r="UTI72" s="173"/>
      <c r="UTJ72" s="173"/>
      <c r="UTK72" s="173"/>
      <c r="UTL72" s="173"/>
      <c r="UTM72" s="173"/>
      <c r="UTN72" s="173"/>
      <c r="UTO72" s="173"/>
      <c r="UTP72" s="173"/>
      <c r="UTQ72" s="173"/>
      <c r="UTR72" s="173"/>
      <c r="UTS72" s="173"/>
      <c r="UTT72" s="173"/>
      <c r="UTU72" s="173"/>
      <c r="UTV72" s="173"/>
      <c r="UTW72" s="173"/>
      <c r="UTX72" s="173"/>
      <c r="UTY72" s="173"/>
      <c r="UTZ72" s="173"/>
      <c r="UUA72" s="173"/>
      <c r="UUB72" s="173"/>
      <c r="UUC72" s="173"/>
      <c r="UUD72" s="173"/>
      <c r="UUE72" s="173"/>
      <c r="UUF72" s="173"/>
      <c r="UUG72" s="173"/>
      <c r="UUH72" s="173"/>
      <c r="UUI72" s="173"/>
      <c r="UUJ72" s="173"/>
      <c r="UUK72" s="173"/>
      <c r="UUL72" s="173"/>
      <c r="UUM72" s="173"/>
      <c r="UUN72" s="173"/>
      <c r="UUO72" s="173"/>
      <c r="UUP72" s="173"/>
      <c r="UUQ72" s="173"/>
      <c r="UUR72" s="173"/>
      <c r="UUS72" s="173"/>
      <c r="UUT72" s="173"/>
      <c r="UUU72" s="173"/>
      <c r="UUV72" s="173"/>
      <c r="UUW72" s="173"/>
      <c r="UUX72" s="173"/>
      <c r="UUY72" s="173"/>
      <c r="UUZ72" s="173"/>
      <c r="UVA72" s="173"/>
      <c r="UVB72" s="173"/>
      <c r="UVC72" s="173"/>
      <c r="UVD72" s="173"/>
      <c r="UVE72" s="173"/>
      <c r="UVF72" s="173"/>
      <c r="UVG72" s="173"/>
      <c r="UVH72" s="173"/>
      <c r="UVI72" s="173"/>
      <c r="UVJ72" s="173"/>
      <c r="UVK72" s="173"/>
      <c r="UVL72" s="173"/>
      <c r="UVM72" s="173"/>
      <c r="UVN72" s="173"/>
      <c r="UVO72" s="173"/>
      <c r="UVP72" s="173"/>
      <c r="UVQ72" s="173"/>
      <c r="UVR72" s="173"/>
      <c r="UVS72" s="173"/>
      <c r="UVT72" s="173"/>
      <c r="UVU72" s="173"/>
      <c r="UVV72" s="173"/>
      <c r="UVW72" s="173"/>
      <c r="UVX72" s="173"/>
      <c r="UVY72" s="173"/>
      <c r="UVZ72" s="173"/>
      <c r="UWA72" s="173"/>
      <c r="UWB72" s="173"/>
      <c r="UWC72" s="173"/>
      <c r="UWD72" s="173"/>
      <c r="UWE72" s="173"/>
      <c r="UWF72" s="173"/>
      <c r="UWG72" s="173"/>
      <c r="UWH72" s="173"/>
      <c r="UWI72" s="173"/>
      <c r="UWJ72" s="173"/>
      <c r="UWK72" s="173"/>
      <c r="UWL72" s="173"/>
      <c r="UWM72" s="173"/>
      <c r="UWN72" s="173"/>
      <c r="UWO72" s="173"/>
      <c r="UWP72" s="173"/>
      <c r="UWQ72" s="173"/>
      <c r="UWR72" s="173"/>
      <c r="UWS72" s="173"/>
      <c r="UWT72" s="173"/>
      <c r="UWU72" s="173"/>
      <c r="UWV72" s="173"/>
      <c r="UWW72" s="173"/>
      <c r="UWX72" s="173"/>
      <c r="UWY72" s="173"/>
      <c r="UWZ72" s="173"/>
      <c r="UXA72" s="173"/>
      <c r="UXB72" s="173"/>
      <c r="UXC72" s="173"/>
      <c r="UXD72" s="173"/>
      <c r="UXE72" s="173"/>
      <c r="UXF72" s="173"/>
      <c r="UXG72" s="173"/>
      <c r="UXH72" s="173"/>
      <c r="UXI72" s="173"/>
      <c r="UXJ72" s="173"/>
      <c r="UXK72" s="173"/>
      <c r="UXL72" s="173"/>
      <c r="UXM72" s="173"/>
      <c r="UXN72" s="173"/>
      <c r="UXO72" s="173"/>
      <c r="UXP72" s="173"/>
      <c r="UXQ72" s="173"/>
      <c r="UXR72" s="173"/>
      <c r="UXS72" s="173"/>
      <c r="UXT72" s="173"/>
      <c r="UXU72" s="173"/>
      <c r="UXV72" s="173"/>
      <c r="UXW72" s="173"/>
      <c r="UXX72" s="173"/>
      <c r="UXY72" s="173"/>
      <c r="UXZ72" s="173"/>
      <c r="UYA72" s="173"/>
      <c r="UYB72" s="173"/>
      <c r="UYC72" s="173"/>
      <c r="UYD72" s="173"/>
      <c r="UYE72" s="173"/>
      <c r="UYF72" s="173"/>
      <c r="UYG72" s="173"/>
      <c r="UYH72" s="173"/>
      <c r="UYI72" s="173"/>
      <c r="UYJ72" s="173"/>
      <c r="UYK72" s="173"/>
      <c r="UYL72" s="173"/>
      <c r="UYM72" s="173"/>
      <c r="UYN72" s="173"/>
      <c r="UYO72" s="173"/>
      <c r="UYP72" s="173"/>
      <c r="UYQ72" s="173"/>
      <c r="UYR72" s="173"/>
      <c r="UYS72" s="173"/>
      <c r="UYT72" s="173"/>
      <c r="UYU72" s="173"/>
      <c r="UYV72" s="173"/>
      <c r="UYW72" s="173"/>
      <c r="UYX72" s="173"/>
      <c r="UYY72" s="173"/>
      <c r="UYZ72" s="173"/>
      <c r="UZA72" s="173"/>
      <c r="UZB72" s="173"/>
      <c r="UZC72" s="173"/>
      <c r="UZD72" s="173"/>
      <c r="UZE72" s="173"/>
      <c r="UZF72" s="173"/>
      <c r="UZG72" s="173"/>
      <c r="UZH72" s="173"/>
      <c r="UZI72" s="173"/>
      <c r="UZJ72" s="173"/>
      <c r="UZK72" s="173"/>
      <c r="UZL72" s="173"/>
      <c r="UZM72" s="173"/>
      <c r="UZN72" s="173"/>
      <c r="UZO72" s="173"/>
      <c r="UZP72" s="173"/>
      <c r="UZQ72" s="173"/>
      <c r="UZR72" s="173"/>
      <c r="UZS72" s="173"/>
      <c r="UZT72" s="173"/>
      <c r="UZU72" s="173"/>
      <c r="UZV72" s="173"/>
      <c r="UZW72" s="173"/>
      <c r="UZX72" s="173"/>
      <c r="UZY72" s="173"/>
      <c r="UZZ72" s="173"/>
      <c r="VAA72" s="173"/>
      <c r="VAB72" s="173"/>
      <c r="VAC72" s="173"/>
      <c r="VAD72" s="173"/>
      <c r="VAE72" s="173"/>
      <c r="VAF72" s="173"/>
      <c r="VAG72" s="173"/>
      <c r="VAH72" s="173"/>
      <c r="VAI72" s="173"/>
      <c r="VAJ72" s="173"/>
      <c r="VAK72" s="173"/>
      <c r="VAL72" s="173"/>
      <c r="VAM72" s="173"/>
      <c r="VAN72" s="173"/>
      <c r="VAO72" s="173"/>
      <c r="VAP72" s="173"/>
      <c r="VAQ72" s="173"/>
      <c r="VAR72" s="173"/>
      <c r="VAS72" s="173"/>
      <c r="VAT72" s="173"/>
      <c r="VAU72" s="173"/>
      <c r="VAV72" s="173"/>
      <c r="VAW72" s="173"/>
      <c r="VAX72" s="173"/>
      <c r="VAY72" s="173"/>
      <c r="VAZ72" s="173"/>
      <c r="VBA72" s="173"/>
      <c r="VBB72" s="173"/>
      <c r="VBC72" s="173"/>
      <c r="VBD72" s="173"/>
      <c r="VBE72" s="173"/>
      <c r="VBF72" s="173"/>
      <c r="VBG72" s="173"/>
      <c r="VBH72" s="173"/>
      <c r="VBI72" s="173"/>
      <c r="VBJ72" s="173"/>
      <c r="VBK72" s="173"/>
      <c r="VBL72" s="173"/>
      <c r="VBM72" s="173"/>
      <c r="VBN72" s="173"/>
      <c r="VBO72" s="173"/>
      <c r="VBP72" s="173"/>
      <c r="VBQ72" s="173"/>
      <c r="VBR72" s="173"/>
      <c r="VBS72" s="173"/>
      <c r="VBT72" s="173"/>
      <c r="VBU72" s="173"/>
      <c r="VBV72" s="173"/>
      <c r="VBW72" s="173"/>
      <c r="VBX72" s="173"/>
      <c r="VBY72" s="173"/>
      <c r="VBZ72" s="173"/>
      <c r="VCA72" s="173"/>
      <c r="VCB72" s="173"/>
      <c r="VCC72" s="173"/>
      <c r="VCD72" s="173"/>
      <c r="VCE72" s="173"/>
      <c r="VCF72" s="173"/>
      <c r="VCG72" s="173"/>
      <c r="VCH72" s="173"/>
      <c r="VCI72" s="173"/>
      <c r="VCJ72" s="173"/>
      <c r="VCK72" s="173"/>
      <c r="VCL72" s="173"/>
      <c r="VCM72" s="173"/>
      <c r="VCN72" s="173"/>
      <c r="VCO72" s="173"/>
      <c r="VCP72" s="173"/>
      <c r="VCQ72" s="173"/>
      <c r="VCR72" s="173"/>
      <c r="VCS72" s="173"/>
      <c r="VCT72" s="173"/>
      <c r="VCU72" s="173"/>
      <c r="VCV72" s="173"/>
      <c r="VCW72" s="173"/>
      <c r="VCX72" s="173"/>
      <c r="VCY72" s="173"/>
      <c r="VCZ72" s="173"/>
      <c r="VDA72" s="173"/>
      <c r="VDB72" s="173"/>
      <c r="VDC72" s="173"/>
      <c r="VDD72" s="173"/>
      <c r="VDE72" s="173"/>
      <c r="VDF72" s="173"/>
      <c r="VDG72" s="173"/>
      <c r="VDH72" s="173"/>
      <c r="VDI72" s="173"/>
      <c r="VDJ72" s="173"/>
      <c r="VDK72" s="173"/>
      <c r="VDL72" s="173"/>
      <c r="VDM72" s="173"/>
      <c r="VDN72" s="173"/>
      <c r="VDO72" s="173"/>
      <c r="VDP72" s="173"/>
      <c r="VDQ72" s="173"/>
      <c r="VDR72" s="173"/>
      <c r="VDS72" s="173"/>
      <c r="VDT72" s="173"/>
      <c r="VDU72" s="173"/>
      <c r="VDV72" s="173"/>
      <c r="VDW72" s="173"/>
      <c r="VDX72" s="173"/>
      <c r="VDY72" s="173"/>
      <c r="VDZ72" s="173"/>
      <c r="VEA72" s="173"/>
      <c r="VEB72" s="173"/>
      <c r="VEC72" s="173"/>
      <c r="VED72" s="173"/>
      <c r="VEE72" s="173"/>
      <c r="VEF72" s="173"/>
      <c r="VEG72" s="173"/>
      <c r="VEH72" s="173"/>
      <c r="VEI72" s="173"/>
      <c r="VEJ72" s="173"/>
      <c r="VEK72" s="173"/>
      <c r="VEL72" s="173"/>
      <c r="VEM72" s="173"/>
      <c r="VEN72" s="173"/>
      <c r="VEO72" s="173"/>
      <c r="VEP72" s="173"/>
      <c r="VEQ72" s="173"/>
      <c r="VER72" s="173"/>
      <c r="VES72" s="173"/>
      <c r="VET72" s="173"/>
      <c r="VEU72" s="173"/>
      <c r="VEV72" s="173"/>
      <c r="VEW72" s="173"/>
      <c r="VEX72" s="173"/>
      <c r="VEY72" s="173"/>
      <c r="VEZ72" s="173"/>
      <c r="VFA72" s="173"/>
      <c r="VFB72" s="173"/>
      <c r="VFC72" s="173"/>
      <c r="VFD72" s="173"/>
      <c r="VFE72" s="173"/>
      <c r="VFF72" s="173"/>
      <c r="VFG72" s="173"/>
      <c r="VFH72" s="173"/>
      <c r="VFI72" s="173"/>
      <c r="VFJ72" s="173"/>
      <c r="VFK72" s="173"/>
      <c r="VFL72" s="173"/>
      <c r="VFM72" s="173"/>
      <c r="VFN72" s="173"/>
      <c r="VFO72" s="173"/>
      <c r="VFP72" s="173"/>
      <c r="VFQ72" s="173"/>
      <c r="VFR72" s="173"/>
      <c r="VFS72" s="173"/>
      <c r="VFT72" s="173"/>
      <c r="VFU72" s="173"/>
      <c r="VFV72" s="173"/>
      <c r="VFW72" s="173"/>
      <c r="VFX72" s="173"/>
      <c r="VFY72" s="173"/>
      <c r="VFZ72" s="173"/>
      <c r="VGA72" s="173"/>
      <c r="VGB72" s="173"/>
      <c r="VGC72" s="173"/>
      <c r="VGD72" s="173"/>
      <c r="VGE72" s="173"/>
      <c r="VGF72" s="173"/>
      <c r="VGG72" s="173"/>
      <c r="VGH72" s="173"/>
      <c r="VGI72" s="173"/>
      <c r="VGJ72" s="173"/>
      <c r="VGK72" s="173"/>
      <c r="VGL72" s="173"/>
      <c r="VGM72" s="173"/>
      <c r="VGN72" s="173"/>
      <c r="VGO72" s="173"/>
      <c r="VGP72" s="173"/>
      <c r="VGQ72" s="173"/>
      <c r="VGR72" s="173"/>
      <c r="VGS72" s="173"/>
      <c r="VGT72" s="173"/>
      <c r="VGU72" s="173"/>
      <c r="VGV72" s="173"/>
      <c r="VGW72" s="173"/>
      <c r="VGX72" s="173"/>
      <c r="VGY72" s="173"/>
      <c r="VGZ72" s="173"/>
      <c r="VHA72" s="173"/>
      <c r="VHB72" s="173"/>
      <c r="VHC72" s="173"/>
      <c r="VHD72" s="173"/>
      <c r="VHE72" s="173"/>
      <c r="VHF72" s="173"/>
      <c r="VHG72" s="173"/>
      <c r="VHH72" s="173"/>
      <c r="VHI72" s="173"/>
      <c r="VHJ72" s="173"/>
      <c r="VHK72" s="173"/>
      <c r="VHL72" s="173"/>
      <c r="VHM72" s="173"/>
      <c r="VHN72" s="173"/>
      <c r="VHO72" s="173"/>
      <c r="VHP72" s="173"/>
      <c r="VHQ72" s="173"/>
      <c r="VHR72" s="173"/>
      <c r="VHS72" s="173"/>
      <c r="VHT72" s="173"/>
      <c r="VHU72" s="173"/>
      <c r="VHV72" s="173"/>
      <c r="VHW72" s="173"/>
      <c r="VHX72" s="173"/>
      <c r="VHY72" s="173"/>
      <c r="VHZ72" s="173"/>
      <c r="VIA72" s="173"/>
      <c r="VIB72" s="173"/>
      <c r="VIC72" s="173"/>
      <c r="VID72" s="173"/>
      <c r="VIE72" s="173"/>
      <c r="VIF72" s="173"/>
      <c r="VIG72" s="173"/>
      <c r="VIH72" s="173"/>
      <c r="VII72" s="173"/>
      <c r="VIJ72" s="173"/>
      <c r="VIK72" s="173"/>
      <c r="VIL72" s="173"/>
      <c r="VIM72" s="173"/>
      <c r="VIN72" s="173"/>
      <c r="VIO72" s="173"/>
      <c r="VIP72" s="173"/>
      <c r="VIQ72" s="173"/>
      <c r="VIR72" s="173"/>
      <c r="VIS72" s="173"/>
      <c r="VIT72" s="173"/>
      <c r="VIU72" s="173"/>
      <c r="VIV72" s="173"/>
      <c r="VIW72" s="173"/>
      <c r="VIX72" s="173"/>
      <c r="VIY72" s="173"/>
      <c r="VIZ72" s="173"/>
      <c r="VJA72" s="173"/>
      <c r="VJB72" s="173"/>
      <c r="VJC72" s="173"/>
      <c r="VJD72" s="173"/>
      <c r="VJE72" s="173"/>
      <c r="VJF72" s="173"/>
      <c r="VJG72" s="173"/>
      <c r="VJH72" s="173"/>
      <c r="VJI72" s="173"/>
      <c r="VJJ72" s="173"/>
      <c r="VJK72" s="173"/>
      <c r="VJL72" s="173"/>
      <c r="VJM72" s="173"/>
      <c r="VJN72" s="173"/>
      <c r="VJO72" s="173"/>
      <c r="VJP72" s="173"/>
      <c r="VJQ72" s="173"/>
      <c r="VJR72" s="173"/>
      <c r="VJS72" s="173"/>
      <c r="VJT72" s="173"/>
      <c r="VJU72" s="173"/>
      <c r="VJV72" s="173"/>
      <c r="VJW72" s="173"/>
      <c r="VJX72" s="173"/>
      <c r="VJY72" s="173"/>
      <c r="VJZ72" s="173"/>
      <c r="VKA72" s="173"/>
      <c r="VKB72" s="173"/>
      <c r="VKC72" s="173"/>
      <c r="VKD72" s="173"/>
      <c r="VKE72" s="173"/>
      <c r="VKF72" s="173"/>
      <c r="VKG72" s="173"/>
      <c r="VKH72" s="173"/>
      <c r="VKI72" s="173"/>
      <c r="VKJ72" s="173"/>
      <c r="VKK72" s="173"/>
      <c r="VKL72" s="173"/>
      <c r="VKM72" s="173"/>
      <c r="VKN72" s="173"/>
      <c r="VKO72" s="173"/>
      <c r="VKP72" s="173"/>
      <c r="VKQ72" s="173"/>
      <c r="VKR72" s="173"/>
      <c r="VKS72" s="173"/>
      <c r="VKT72" s="173"/>
      <c r="VKU72" s="173"/>
      <c r="VKV72" s="173"/>
      <c r="VKW72" s="173"/>
      <c r="VKX72" s="173"/>
      <c r="VKY72" s="173"/>
      <c r="VKZ72" s="173"/>
      <c r="VLA72" s="173"/>
      <c r="VLB72" s="173"/>
      <c r="VLC72" s="173"/>
      <c r="VLD72" s="173"/>
      <c r="VLE72" s="173"/>
      <c r="VLF72" s="173"/>
      <c r="VLG72" s="173"/>
      <c r="VLH72" s="173"/>
      <c r="VLI72" s="173"/>
      <c r="VLJ72" s="173"/>
      <c r="VLK72" s="173"/>
      <c r="VLL72" s="173"/>
      <c r="VLM72" s="173"/>
      <c r="VLN72" s="173"/>
      <c r="VLO72" s="173"/>
      <c r="VLP72" s="173"/>
      <c r="VLQ72" s="173"/>
      <c r="VLR72" s="173"/>
      <c r="VLS72" s="173"/>
      <c r="VLT72" s="173"/>
      <c r="VLU72" s="173"/>
      <c r="VLV72" s="173"/>
      <c r="VLW72" s="173"/>
      <c r="VLX72" s="173"/>
      <c r="VLY72" s="173"/>
      <c r="VLZ72" s="173"/>
      <c r="VMA72" s="173"/>
      <c r="VMB72" s="173"/>
      <c r="VMC72" s="173"/>
      <c r="VMD72" s="173"/>
      <c r="VME72" s="173"/>
      <c r="VMF72" s="173"/>
      <c r="VMG72" s="173"/>
      <c r="VMH72" s="173"/>
      <c r="VMI72" s="173"/>
      <c r="VMJ72" s="173"/>
      <c r="VMK72" s="173"/>
      <c r="VML72" s="173"/>
      <c r="VMM72" s="173"/>
      <c r="VMN72" s="173"/>
      <c r="VMO72" s="173"/>
      <c r="VMP72" s="173"/>
      <c r="VMQ72" s="173"/>
      <c r="VMR72" s="173"/>
      <c r="VMS72" s="173"/>
      <c r="VMT72" s="173"/>
      <c r="VMU72" s="173"/>
      <c r="VMV72" s="173"/>
      <c r="VMW72" s="173"/>
      <c r="VMX72" s="173"/>
      <c r="VMY72" s="173"/>
      <c r="VMZ72" s="173"/>
      <c r="VNA72" s="173"/>
      <c r="VNB72" s="173"/>
      <c r="VNC72" s="173"/>
      <c r="VND72" s="173"/>
      <c r="VNE72" s="173"/>
      <c r="VNF72" s="173"/>
      <c r="VNG72" s="173"/>
      <c r="VNH72" s="173"/>
      <c r="VNI72" s="173"/>
      <c r="VNJ72" s="173"/>
      <c r="VNK72" s="173"/>
      <c r="VNL72" s="173"/>
      <c r="VNM72" s="173"/>
      <c r="VNN72" s="173"/>
      <c r="VNO72" s="173"/>
      <c r="VNP72" s="173"/>
      <c r="VNQ72" s="173"/>
      <c r="VNR72" s="173"/>
      <c r="VNS72" s="173"/>
      <c r="VNT72" s="173"/>
      <c r="VNU72" s="173"/>
      <c r="VNV72" s="173"/>
      <c r="VNW72" s="173"/>
      <c r="VNX72" s="173"/>
      <c r="VNY72" s="173"/>
      <c r="VNZ72" s="173"/>
      <c r="VOA72" s="173"/>
      <c r="VOB72" s="173"/>
      <c r="VOC72" s="173"/>
      <c r="VOD72" s="173"/>
      <c r="VOE72" s="173"/>
      <c r="VOF72" s="173"/>
      <c r="VOG72" s="173"/>
      <c r="VOH72" s="173"/>
      <c r="VOI72" s="173"/>
      <c r="VOJ72" s="173"/>
      <c r="VOK72" s="173"/>
      <c r="VOL72" s="173"/>
      <c r="VOM72" s="173"/>
      <c r="VON72" s="173"/>
      <c r="VOO72" s="173"/>
      <c r="VOP72" s="173"/>
      <c r="VOQ72" s="173"/>
      <c r="VOR72" s="173"/>
      <c r="VOS72" s="173"/>
      <c r="VOT72" s="173"/>
      <c r="VOU72" s="173"/>
      <c r="VOV72" s="173"/>
      <c r="VOW72" s="173"/>
      <c r="VOX72" s="173"/>
      <c r="VOY72" s="173"/>
      <c r="VOZ72" s="173"/>
      <c r="VPA72" s="173"/>
      <c r="VPB72" s="173"/>
      <c r="VPC72" s="173"/>
      <c r="VPD72" s="173"/>
      <c r="VPE72" s="173"/>
      <c r="VPF72" s="173"/>
      <c r="VPG72" s="173"/>
      <c r="VPH72" s="173"/>
      <c r="VPI72" s="173"/>
      <c r="VPJ72" s="173"/>
      <c r="VPK72" s="173"/>
      <c r="VPL72" s="173"/>
      <c r="VPM72" s="173"/>
      <c r="VPN72" s="173"/>
      <c r="VPO72" s="173"/>
      <c r="VPP72" s="173"/>
      <c r="VPQ72" s="173"/>
      <c r="VPR72" s="173"/>
      <c r="VPS72" s="173"/>
      <c r="VPT72" s="173"/>
      <c r="VPU72" s="173"/>
      <c r="VPV72" s="173"/>
      <c r="VPW72" s="173"/>
      <c r="VPX72" s="173"/>
      <c r="VPY72" s="173"/>
      <c r="VPZ72" s="173"/>
      <c r="VQA72" s="173"/>
      <c r="VQB72" s="173"/>
      <c r="VQC72" s="173"/>
      <c r="VQD72" s="173"/>
      <c r="VQE72" s="173"/>
      <c r="VQF72" s="173"/>
      <c r="VQG72" s="173"/>
      <c r="VQH72" s="173"/>
      <c r="VQI72" s="173"/>
      <c r="VQJ72" s="173"/>
      <c r="VQK72" s="173"/>
      <c r="VQL72" s="173"/>
      <c r="VQM72" s="173"/>
      <c r="VQN72" s="173"/>
      <c r="VQO72" s="173"/>
      <c r="VQP72" s="173"/>
      <c r="VQQ72" s="173"/>
      <c r="VQR72" s="173"/>
      <c r="VQS72" s="173"/>
      <c r="VQT72" s="173"/>
      <c r="VQU72" s="173"/>
      <c r="VQV72" s="173"/>
      <c r="VQW72" s="173"/>
      <c r="VQX72" s="173"/>
      <c r="VQY72" s="173"/>
      <c r="VQZ72" s="173"/>
      <c r="VRA72" s="173"/>
      <c r="VRB72" s="173"/>
      <c r="VRC72" s="173"/>
      <c r="VRD72" s="173"/>
      <c r="VRE72" s="173"/>
      <c r="VRF72" s="173"/>
      <c r="VRG72" s="173"/>
      <c r="VRH72" s="173"/>
      <c r="VRI72" s="173"/>
      <c r="VRJ72" s="173"/>
      <c r="VRK72" s="173"/>
      <c r="VRL72" s="173"/>
      <c r="VRM72" s="173"/>
      <c r="VRN72" s="173"/>
      <c r="VRO72" s="173"/>
      <c r="VRP72" s="173"/>
      <c r="VRQ72" s="173"/>
      <c r="VRR72" s="173"/>
      <c r="VRS72" s="173"/>
      <c r="VRT72" s="173"/>
      <c r="VRU72" s="173"/>
      <c r="VRV72" s="173"/>
      <c r="VRW72" s="173"/>
      <c r="VRX72" s="173"/>
      <c r="VRY72" s="173"/>
      <c r="VRZ72" s="173"/>
      <c r="VSA72" s="173"/>
      <c r="VSB72" s="173"/>
      <c r="VSC72" s="173"/>
      <c r="VSD72" s="173"/>
      <c r="VSE72" s="173"/>
      <c r="VSF72" s="173"/>
      <c r="VSG72" s="173"/>
      <c r="VSH72" s="173"/>
      <c r="VSI72" s="173"/>
      <c r="VSJ72" s="173"/>
      <c r="VSK72" s="173"/>
      <c r="VSL72" s="173"/>
      <c r="VSM72" s="173"/>
      <c r="VSN72" s="173"/>
      <c r="VSO72" s="173"/>
      <c r="VSP72" s="173"/>
      <c r="VSQ72" s="173"/>
      <c r="VSR72" s="173"/>
      <c r="VSS72" s="173"/>
      <c r="VST72" s="173"/>
      <c r="VSU72" s="173"/>
      <c r="VSV72" s="173"/>
      <c r="VSW72" s="173"/>
      <c r="VSX72" s="173"/>
      <c r="VSY72" s="173"/>
      <c r="VSZ72" s="173"/>
      <c r="VTA72" s="173"/>
      <c r="VTB72" s="173"/>
      <c r="VTC72" s="173"/>
      <c r="VTD72" s="173"/>
      <c r="VTE72" s="173"/>
      <c r="VTF72" s="173"/>
      <c r="VTG72" s="173"/>
      <c r="VTH72" s="173"/>
      <c r="VTI72" s="173"/>
      <c r="VTJ72" s="173"/>
      <c r="VTK72" s="173"/>
      <c r="VTL72" s="173"/>
      <c r="VTM72" s="173"/>
      <c r="VTN72" s="173"/>
      <c r="VTO72" s="173"/>
      <c r="VTP72" s="173"/>
      <c r="VTQ72" s="173"/>
      <c r="VTR72" s="173"/>
      <c r="VTS72" s="173"/>
      <c r="VTT72" s="173"/>
      <c r="VTU72" s="173"/>
      <c r="VTV72" s="173"/>
      <c r="VTW72" s="173"/>
      <c r="VTX72" s="173"/>
      <c r="VTY72" s="173"/>
      <c r="VTZ72" s="173"/>
      <c r="VUA72" s="173"/>
      <c r="VUB72" s="173"/>
      <c r="VUC72" s="173"/>
      <c r="VUD72" s="173"/>
      <c r="VUE72" s="173"/>
      <c r="VUF72" s="173"/>
      <c r="VUG72" s="173"/>
      <c r="VUH72" s="173"/>
      <c r="VUI72" s="173"/>
      <c r="VUJ72" s="173"/>
      <c r="VUK72" s="173"/>
      <c r="VUL72" s="173"/>
      <c r="VUM72" s="173"/>
      <c r="VUN72" s="173"/>
      <c r="VUO72" s="173"/>
      <c r="VUP72" s="173"/>
      <c r="VUQ72" s="173"/>
      <c r="VUR72" s="173"/>
      <c r="VUS72" s="173"/>
      <c r="VUT72" s="173"/>
      <c r="VUU72" s="173"/>
      <c r="VUV72" s="173"/>
      <c r="VUW72" s="173"/>
      <c r="VUX72" s="173"/>
      <c r="VUY72" s="173"/>
      <c r="VUZ72" s="173"/>
      <c r="VVA72" s="173"/>
      <c r="VVB72" s="173"/>
      <c r="VVC72" s="173"/>
      <c r="VVD72" s="173"/>
      <c r="VVE72" s="173"/>
      <c r="VVF72" s="173"/>
      <c r="VVG72" s="173"/>
      <c r="VVH72" s="173"/>
      <c r="VVI72" s="173"/>
      <c r="VVJ72" s="173"/>
      <c r="VVK72" s="173"/>
      <c r="VVL72" s="173"/>
      <c r="VVM72" s="173"/>
      <c r="VVN72" s="173"/>
      <c r="VVO72" s="173"/>
      <c r="VVP72" s="173"/>
      <c r="VVQ72" s="173"/>
      <c r="VVR72" s="173"/>
      <c r="VVS72" s="173"/>
      <c r="VVT72" s="173"/>
      <c r="VVU72" s="173"/>
      <c r="VVV72" s="173"/>
      <c r="VVW72" s="173"/>
      <c r="VVX72" s="173"/>
      <c r="VVY72" s="173"/>
      <c r="VVZ72" s="173"/>
      <c r="VWA72" s="173"/>
      <c r="VWB72" s="173"/>
      <c r="VWC72" s="173"/>
      <c r="VWD72" s="173"/>
      <c r="VWE72" s="173"/>
      <c r="VWF72" s="173"/>
      <c r="VWG72" s="173"/>
      <c r="VWH72" s="173"/>
      <c r="VWI72" s="173"/>
      <c r="VWJ72" s="173"/>
      <c r="VWK72" s="173"/>
      <c r="VWL72" s="173"/>
      <c r="VWM72" s="173"/>
      <c r="VWN72" s="173"/>
      <c r="VWO72" s="173"/>
      <c r="VWP72" s="173"/>
      <c r="VWQ72" s="173"/>
      <c r="VWR72" s="173"/>
      <c r="VWS72" s="173"/>
      <c r="VWT72" s="173"/>
      <c r="VWU72" s="173"/>
      <c r="VWV72" s="173"/>
      <c r="VWW72" s="173"/>
      <c r="VWX72" s="173"/>
      <c r="VWY72" s="173"/>
      <c r="VWZ72" s="173"/>
      <c r="VXA72" s="173"/>
      <c r="VXB72" s="173"/>
      <c r="VXC72" s="173"/>
      <c r="VXD72" s="173"/>
      <c r="VXE72" s="173"/>
      <c r="VXF72" s="173"/>
      <c r="VXG72" s="173"/>
      <c r="VXH72" s="173"/>
      <c r="VXI72" s="173"/>
      <c r="VXJ72" s="173"/>
      <c r="VXK72" s="173"/>
      <c r="VXL72" s="173"/>
      <c r="VXM72" s="173"/>
      <c r="VXN72" s="173"/>
      <c r="VXO72" s="173"/>
      <c r="VXP72" s="173"/>
      <c r="VXQ72" s="173"/>
      <c r="VXR72" s="173"/>
      <c r="VXS72" s="173"/>
      <c r="VXT72" s="173"/>
      <c r="VXU72" s="173"/>
      <c r="VXV72" s="173"/>
      <c r="VXW72" s="173"/>
      <c r="VXX72" s="173"/>
      <c r="VXY72" s="173"/>
      <c r="VXZ72" s="173"/>
      <c r="VYA72" s="173"/>
      <c r="VYB72" s="173"/>
      <c r="VYC72" s="173"/>
      <c r="VYD72" s="173"/>
      <c r="VYE72" s="173"/>
      <c r="VYF72" s="173"/>
      <c r="VYG72" s="173"/>
      <c r="VYH72" s="173"/>
      <c r="VYI72" s="173"/>
      <c r="VYJ72" s="173"/>
      <c r="VYK72" s="173"/>
      <c r="VYL72" s="173"/>
      <c r="VYM72" s="173"/>
      <c r="VYN72" s="173"/>
      <c r="VYO72" s="173"/>
      <c r="VYP72" s="173"/>
      <c r="VYQ72" s="173"/>
      <c r="VYR72" s="173"/>
      <c r="VYS72" s="173"/>
      <c r="VYT72" s="173"/>
      <c r="VYU72" s="173"/>
      <c r="VYV72" s="173"/>
      <c r="VYW72" s="173"/>
      <c r="VYX72" s="173"/>
      <c r="VYY72" s="173"/>
      <c r="VYZ72" s="173"/>
      <c r="VZA72" s="173"/>
      <c r="VZB72" s="173"/>
      <c r="VZC72" s="173"/>
      <c r="VZD72" s="173"/>
      <c r="VZE72" s="173"/>
      <c r="VZF72" s="173"/>
      <c r="VZG72" s="173"/>
      <c r="VZH72" s="173"/>
      <c r="VZI72" s="173"/>
      <c r="VZJ72" s="173"/>
      <c r="VZK72" s="173"/>
      <c r="VZL72" s="173"/>
      <c r="VZM72" s="173"/>
      <c r="VZN72" s="173"/>
      <c r="VZO72" s="173"/>
      <c r="VZP72" s="173"/>
      <c r="VZQ72" s="173"/>
      <c r="VZR72" s="173"/>
      <c r="VZS72" s="173"/>
      <c r="VZT72" s="173"/>
      <c r="VZU72" s="173"/>
      <c r="VZV72" s="173"/>
      <c r="VZW72" s="173"/>
      <c r="VZX72" s="173"/>
      <c r="VZY72" s="173"/>
      <c r="VZZ72" s="173"/>
      <c r="WAA72" s="173"/>
      <c r="WAB72" s="173"/>
      <c r="WAC72" s="173"/>
      <c r="WAD72" s="173"/>
      <c r="WAE72" s="173"/>
      <c r="WAF72" s="173"/>
      <c r="WAG72" s="173"/>
      <c r="WAH72" s="173"/>
      <c r="WAI72" s="173"/>
      <c r="WAJ72" s="173"/>
      <c r="WAK72" s="173"/>
      <c r="WAL72" s="173"/>
      <c r="WAM72" s="173"/>
      <c r="WAN72" s="173"/>
      <c r="WAO72" s="173"/>
      <c r="WAP72" s="173"/>
      <c r="WAQ72" s="173"/>
      <c r="WAR72" s="173"/>
      <c r="WAS72" s="173"/>
      <c r="WAT72" s="173"/>
      <c r="WAU72" s="173"/>
      <c r="WAV72" s="173"/>
      <c r="WAW72" s="173"/>
      <c r="WAX72" s="173"/>
      <c r="WAY72" s="173"/>
      <c r="WAZ72" s="173"/>
      <c r="WBA72" s="173"/>
      <c r="WBB72" s="173"/>
      <c r="WBC72" s="173"/>
      <c r="WBD72" s="173"/>
      <c r="WBE72" s="173"/>
      <c r="WBF72" s="173"/>
      <c r="WBG72" s="173"/>
      <c r="WBH72" s="173"/>
      <c r="WBI72" s="173"/>
      <c r="WBJ72" s="173"/>
      <c r="WBK72" s="173"/>
      <c r="WBL72" s="173"/>
      <c r="WBM72" s="173"/>
      <c r="WBN72" s="173"/>
      <c r="WBO72" s="173"/>
      <c r="WBP72" s="173"/>
      <c r="WBQ72" s="173"/>
      <c r="WBR72" s="173"/>
      <c r="WBS72" s="173"/>
      <c r="WBT72" s="173"/>
      <c r="WBU72" s="173"/>
      <c r="WBV72" s="173"/>
      <c r="WBW72" s="173"/>
      <c r="WBX72" s="173"/>
      <c r="WBY72" s="173"/>
      <c r="WBZ72" s="173"/>
      <c r="WCA72" s="173"/>
      <c r="WCB72" s="173"/>
      <c r="WCC72" s="173"/>
      <c r="WCD72" s="173"/>
      <c r="WCE72" s="173"/>
      <c r="WCF72" s="173"/>
      <c r="WCG72" s="173"/>
      <c r="WCH72" s="173"/>
      <c r="WCI72" s="173"/>
      <c r="WCJ72" s="173"/>
      <c r="WCK72" s="173"/>
      <c r="WCL72" s="173"/>
      <c r="WCM72" s="173"/>
      <c r="WCN72" s="173"/>
      <c r="WCO72" s="173"/>
      <c r="WCP72" s="173"/>
      <c r="WCQ72" s="173"/>
      <c r="WCR72" s="173"/>
      <c r="WCS72" s="173"/>
      <c r="WCT72" s="173"/>
      <c r="WCU72" s="173"/>
      <c r="WCV72" s="173"/>
      <c r="WCW72" s="173"/>
      <c r="WCX72" s="173"/>
      <c r="WCY72" s="173"/>
      <c r="WCZ72" s="173"/>
      <c r="WDA72" s="173"/>
      <c r="WDB72" s="173"/>
      <c r="WDC72" s="173"/>
      <c r="WDD72" s="173"/>
      <c r="WDE72" s="173"/>
      <c r="WDF72" s="173"/>
      <c r="WDG72" s="173"/>
      <c r="WDH72" s="173"/>
      <c r="WDI72" s="173"/>
      <c r="WDJ72" s="173"/>
      <c r="WDK72" s="173"/>
      <c r="WDL72" s="173"/>
      <c r="WDM72" s="173"/>
      <c r="WDN72" s="173"/>
      <c r="WDO72" s="173"/>
      <c r="WDP72" s="173"/>
      <c r="WDQ72" s="173"/>
      <c r="WDR72" s="173"/>
      <c r="WDS72" s="173"/>
      <c r="WDT72" s="173"/>
      <c r="WDU72" s="173"/>
      <c r="WDV72" s="173"/>
      <c r="WDW72" s="173"/>
      <c r="WDX72" s="173"/>
      <c r="WDY72" s="173"/>
      <c r="WDZ72" s="173"/>
      <c r="WEA72" s="173"/>
      <c r="WEB72" s="173"/>
      <c r="WEC72" s="173"/>
      <c r="WED72" s="173"/>
      <c r="WEE72" s="173"/>
      <c r="WEF72" s="173"/>
      <c r="WEG72" s="173"/>
      <c r="WEH72" s="173"/>
      <c r="WEI72" s="173"/>
      <c r="WEJ72" s="173"/>
      <c r="WEK72" s="173"/>
      <c r="WEL72" s="173"/>
      <c r="WEM72" s="173"/>
      <c r="WEN72" s="173"/>
      <c r="WEO72" s="173"/>
      <c r="WEP72" s="173"/>
      <c r="WEQ72" s="173"/>
      <c r="WER72" s="173"/>
      <c r="WES72" s="173"/>
      <c r="WET72" s="173"/>
      <c r="WEU72" s="173"/>
      <c r="WEV72" s="173"/>
      <c r="WEW72" s="173"/>
      <c r="WEX72" s="173"/>
      <c r="WEY72" s="173"/>
      <c r="WEZ72" s="173"/>
      <c r="WFA72" s="173"/>
      <c r="WFB72" s="173"/>
      <c r="WFC72" s="173"/>
      <c r="WFD72" s="173"/>
      <c r="WFE72" s="173"/>
      <c r="WFF72" s="173"/>
      <c r="WFG72" s="173"/>
      <c r="WFH72" s="173"/>
      <c r="WFI72" s="173"/>
      <c r="WFJ72" s="173"/>
      <c r="WFK72" s="173"/>
      <c r="WFL72" s="173"/>
      <c r="WFM72" s="173"/>
      <c r="WFN72" s="173"/>
      <c r="WFO72" s="173"/>
      <c r="WFP72" s="173"/>
      <c r="WFQ72" s="173"/>
      <c r="WFR72" s="173"/>
      <c r="WFS72" s="173"/>
      <c r="WFT72" s="173"/>
      <c r="WFU72" s="173"/>
      <c r="WFV72" s="173"/>
      <c r="WFW72" s="173"/>
      <c r="WFX72" s="173"/>
      <c r="WFY72" s="173"/>
      <c r="WFZ72" s="173"/>
      <c r="WGA72" s="173"/>
      <c r="WGB72" s="173"/>
      <c r="WGC72" s="173"/>
      <c r="WGD72" s="173"/>
      <c r="WGE72" s="173"/>
      <c r="WGF72" s="173"/>
      <c r="WGG72" s="173"/>
      <c r="WGH72" s="173"/>
      <c r="WGI72" s="173"/>
      <c r="WGJ72" s="173"/>
      <c r="WGK72" s="173"/>
      <c r="WGL72" s="173"/>
      <c r="WGM72" s="173"/>
      <c r="WGN72" s="173"/>
      <c r="WGO72" s="173"/>
      <c r="WGP72" s="173"/>
      <c r="WGQ72" s="173"/>
      <c r="WGR72" s="173"/>
      <c r="WGS72" s="173"/>
      <c r="WGT72" s="173"/>
      <c r="WGU72" s="173"/>
      <c r="WGV72" s="173"/>
      <c r="WGW72" s="173"/>
      <c r="WGX72" s="173"/>
      <c r="WGY72" s="173"/>
      <c r="WGZ72" s="173"/>
      <c r="WHA72" s="173"/>
      <c r="WHB72" s="173"/>
      <c r="WHC72" s="173"/>
      <c r="WHD72" s="173"/>
      <c r="WHE72" s="173"/>
      <c r="WHF72" s="173"/>
      <c r="WHG72" s="173"/>
      <c r="WHH72" s="173"/>
      <c r="WHI72" s="173"/>
      <c r="WHJ72" s="173"/>
      <c r="WHK72" s="173"/>
      <c r="WHL72" s="173"/>
      <c r="WHM72" s="173"/>
      <c r="WHN72" s="173"/>
      <c r="WHO72" s="173"/>
      <c r="WHP72" s="173"/>
      <c r="WHQ72" s="173"/>
      <c r="WHR72" s="173"/>
      <c r="WHS72" s="173"/>
      <c r="WHT72" s="173"/>
      <c r="WHU72" s="173"/>
      <c r="WHV72" s="173"/>
      <c r="WHW72" s="173"/>
      <c r="WHX72" s="173"/>
      <c r="WHY72" s="173"/>
      <c r="WHZ72" s="173"/>
      <c r="WIA72" s="173"/>
      <c r="WIB72" s="173"/>
      <c r="WIC72" s="173"/>
      <c r="WID72" s="173"/>
      <c r="WIE72" s="173"/>
      <c r="WIF72" s="173"/>
      <c r="WIG72" s="173"/>
      <c r="WIH72" s="173"/>
      <c r="WII72" s="173"/>
      <c r="WIJ72" s="173"/>
      <c r="WIK72" s="173"/>
      <c r="WIL72" s="173"/>
      <c r="WIM72" s="173"/>
      <c r="WIN72" s="173"/>
      <c r="WIO72" s="173"/>
      <c r="WIP72" s="173"/>
      <c r="WIQ72" s="173"/>
      <c r="WIR72" s="173"/>
      <c r="WIS72" s="173"/>
      <c r="WIT72" s="173"/>
      <c r="WIU72" s="173"/>
      <c r="WIV72" s="173"/>
      <c r="WIW72" s="173"/>
      <c r="WIX72" s="173"/>
      <c r="WIY72" s="173"/>
      <c r="WIZ72" s="173"/>
      <c r="WJA72" s="173"/>
      <c r="WJB72" s="173"/>
      <c r="WJC72" s="173"/>
      <c r="WJD72" s="173"/>
      <c r="WJE72" s="173"/>
      <c r="WJF72" s="173"/>
      <c r="WJG72" s="173"/>
      <c r="WJH72" s="173"/>
      <c r="WJI72" s="173"/>
      <c r="WJJ72" s="173"/>
      <c r="WJK72" s="173"/>
      <c r="WJL72" s="173"/>
      <c r="WJM72" s="173"/>
      <c r="WJN72" s="173"/>
      <c r="WJO72" s="173"/>
      <c r="WJP72" s="173"/>
      <c r="WJQ72" s="173"/>
      <c r="WJR72" s="173"/>
      <c r="WJS72" s="173"/>
      <c r="WJT72" s="173"/>
      <c r="WJU72" s="173"/>
      <c r="WJV72" s="173"/>
      <c r="WJW72" s="173"/>
      <c r="WJX72" s="173"/>
      <c r="WJY72" s="173"/>
      <c r="WJZ72" s="173"/>
      <c r="WKA72" s="173"/>
      <c r="WKB72" s="173"/>
      <c r="WKC72" s="173"/>
      <c r="WKD72" s="173"/>
      <c r="WKE72" s="173"/>
      <c r="WKF72" s="173"/>
      <c r="WKG72" s="173"/>
      <c r="WKH72" s="173"/>
      <c r="WKI72" s="173"/>
      <c r="WKJ72" s="173"/>
      <c r="WKK72" s="173"/>
      <c r="WKL72" s="173"/>
      <c r="WKM72" s="173"/>
      <c r="WKN72" s="173"/>
      <c r="WKO72" s="173"/>
      <c r="WKP72" s="173"/>
      <c r="WKQ72" s="173"/>
      <c r="WKR72" s="173"/>
      <c r="WKS72" s="173"/>
      <c r="WKT72" s="173"/>
      <c r="WKU72" s="173"/>
      <c r="WKV72" s="173"/>
      <c r="WKW72" s="173"/>
      <c r="WKX72" s="173"/>
      <c r="WKY72" s="173"/>
      <c r="WKZ72" s="173"/>
      <c r="WLA72" s="173"/>
      <c r="WLB72" s="173"/>
      <c r="WLC72" s="173"/>
      <c r="WLD72" s="173"/>
      <c r="WLE72" s="173"/>
      <c r="WLF72" s="173"/>
      <c r="WLG72" s="173"/>
      <c r="WLH72" s="173"/>
      <c r="WLI72" s="173"/>
      <c r="WLJ72" s="173"/>
      <c r="WLK72" s="173"/>
      <c r="WLL72" s="173"/>
      <c r="WLM72" s="173"/>
      <c r="WLN72" s="173"/>
      <c r="WLO72" s="173"/>
      <c r="WLP72" s="173"/>
      <c r="WLQ72" s="173"/>
      <c r="WLR72" s="173"/>
      <c r="WLS72" s="173"/>
      <c r="WLT72" s="173"/>
      <c r="WLU72" s="173"/>
      <c r="WLV72" s="173"/>
      <c r="WLW72" s="173"/>
      <c r="WLX72" s="173"/>
      <c r="WLY72" s="173"/>
      <c r="WLZ72" s="173"/>
      <c r="WMA72" s="173"/>
      <c r="WMB72" s="173"/>
      <c r="WMC72" s="173"/>
      <c r="WMD72" s="173"/>
      <c r="WME72" s="173"/>
      <c r="WMF72" s="173"/>
      <c r="WMG72" s="173"/>
      <c r="WMH72" s="173"/>
      <c r="WMI72" s="173"/>
      <c r="WMJ72" s="173"/>
      <c r="WMK72" s="173"/>
      <c r="WML72" s="173"/>
      <c r="WMM72" s="173"/>
      <c r="WMN72" s="173"/>
      <c r="WMO72" s="173"/>
      <c r="WMP72" s="173"/>
      <c r="WMQ72" s="173"/>
      <c r="WMR72" s="173"/>
      <c r="WMS72" s="173"/>
      <c r="WMT72" s="173"/>
      <c r="WMU72" s="173"/>
      <c r="WMV72" s="173"/>
      <c r="WMW72" s="173"/>
      <c r="WMX72" s="173"/>
      <c r="WMY72" s="173"/>
      <c r="WMZ72" s="173"/>
      <c r="WNA72" s="173"/>
      <c r="WNB72" s="173"/>
      <c r="WNC72" s="173"/>
      <c r="WND72" s="173"/>
      <c r="WNE72" s="173"/>
      <c r="WNF72" s="173"/>
      <c r="WNG72" s="173"/>
      <c r="WNH72" s="173"/>
      <c r="WNI72" s="173"/>
      <c r="WNJ72" s="173"/>
      <c r="WNK72" s="173"/>
      <c r="WNL72" s="173"/>
      <c r="WNM72" s="173"/>
      <c r="WNN72" s="173"/>
      <c r="WNO72" s="173"/>
      <c r="WNP72" s="173"/>
      <c r="WNQ72" s="173"/>
      <c r="WNR72" s="173"/>
      <c r="WNS72" s="173"/>
      <c r="WNT72" s="173"/>
      <c r="WNU72" s="173"/>
      <c r="WNV72" s="173"/>
      <c r="WNW72" s="173"/>
      <c r="WNX72" s="173"/>
      <c r="WNY72" s="173"/>
      <c r="WNZ72" s="173"/>
      <c r="WOA72" s="173"/>
      <c r="WOB72" s="173"/>
      <c r="WOC72" s="173"/>
      <c r="WOD72" s="173"/>
      <c r="WOE72" s="173"/>
      <c r="WOF72" s="173"/>
      <c r="WOG72" s="173"/>
      <c r="WOH72" s="173"/>
      <c r="WOI72" s="173"/>
      <c r="WOJ72" s="173"/>
      <c r="WOK72" s="173"/>
      <c r="WOL72" s="173"/>
      <c r="WOM72" s="173"/>
      <c r="WON72" s="173"/>
      <c r="WOO72" s="173"/>
      <c r="WOP72" s="173"/>
      <c r="WOQ72" s="173"/>
      <c r="WOR72" s="173"/>
      <c r="WOS72" s="173"/>
      <c r="WOT72" s="173"/>
      <c r="WOU72" s="173"/>
      <c r="WOV72" s="173"/>
      <c r="WOW72" s="173"/>
      <c r="WOX72" s="173"/>
      <c r="WOY72" s="173"/>
      <c r="WOZ72" s="173"/>
      <c r="WPA72" s="173"/>
      <c r="WPB72" s="173"/>
      <c r="WPC72" s="173"/>
      <c r="WPD72" s="173"/>
      <c r="WPE72" s="173"/>
      <c r="WPF72" s="173"/>
      <c r="WPG72" s="173"/>
      <c r="WPH72" s="173"/>
      <c r="WPI72" s="173"/>
      <c r="WPJ72" s="173"/>
      <c r="WPK72" s="173"/>
      <c r="WPL72" s="173"/>
      <c r="WPM72" s="173"/>
      <c r="WPN72" s="173"/>
      <c r="WPO72" s="173"/>
      <c r="WPP72" s="173"/>
      <c r="WPQ72" s="173"/>
      <c r="WPR72" s="173"/>
      <c r="WPS72" s="173"/>
      <c r="WPT72" s="173"/>
      <c r="WPU72" s="173"/>
      <c r="WPV72" s="173"/>
      <c r="WPW72" s="173"/>
      <c r="WPX72" s="173"/>
      <c r="WPY72" s="173"/>
      <c r="WPZ72" s="173"/>
      <c r="WQA72" s="173"/>
      <c r="WQB72" s="173"/>
      <c r="WQC72" s="173"/>
      <c r="WQD72" s="173"/>
      <c r="WQE72" s="173"/>
      <c r="WQF72" s="173"/>
      <c r="WQG72" s="173"/>
      <c r="WQH72" s="173"/>
      <c r="WQI72" s="173"/>
      <c r="WQJ72" s="173"/>
      <c r="WQK72" s="173"/>
      <c r="WQL72" s="173"/>
      <c r="WQM72" s="173"/>
      <c r="WQN72" s="173"/>
      <c r="WQO72" s="173"/>
      <c r="WQP72" s="173"/>
      <c r="WQQ72" s="173"/>
      <c r="WQR72" s="173"/>
      <c r="WQS72" s="173"/>
      <c r="WQT72" s="173"/>
      <c r="WQU72" s="173"/>
      <c r="WQV72" s="173"/>
      <c r="WQW72" s="173"/>
      <c r="WQX72" s="173"/>
      <c r="WQY72" s="173"/>
      <c r="WQZ72" s="173"/>
      <c r="WRA72" s="173"/>
      <c r="WRB72" s="173"/>
      <c r="WRC72" s="173"/>
      <c r="WRD72" s="173"/>
      <c r="WRE72" s="173"/>
      <c r="WRF72" s="173"/>
      <c r="WRG72" s="173"/>
      <c r="WRH72" s="173"/>
      <c r="WRI72" s="173"/>
      <c r="WRJ72" s="173"/>
      <c r="WRK72" s="173"/>
      <c r="WRL72" s="173"/>
      <c r="WRM72" s="173"/>
      <c r="WRN72" s="173"/>
      <c r="WRO72" s="173"/>
      <c r="WRP72" s="173"/>
      <c r="WRQ72" s="173"/>
      <c r="WRR72" s="173"/>
      <c r="WRS72" s="173"/>
      <c r="WRT72" s="173"/>
      <c r="WRU72" s="173"/>
      <c r="WRV72" s="173"/>
      <c r="WRW72" s="173"/>
      <c r="WRX72" s="173"/>
      <c r="WRY72" s="173"/>
      <c r="WRZ72" s="173"/>
      <c r="WSA72" s="173"/>
      <c r="WSB72" s="173"/>
      <c r="WSC72" s="173"/>
      <c r="WSD72" s="173"/>
      <c r="WSE72" s="173"/>
      <c r="WSF72" s="173"/>
      <c r="WSG72" s="173"/>
      <c r="WSH72" s="173"/>
      <c r="WSI72" s="173"/>
      <c r="WSJ72" s="173"/>
      <c r="WSK72" s="173"/>
      <c r="WSL72" s="173"/>
      <c r="WSM72" s="173"/>
      <c r="WSN72" s="173"/>
      <c r="WSO72" s="173"/>
      <c r="WSP72" s="173"/>
      <c r="WSQ72" s="173"/>
      <c r="WSR72" s="173"/>
      <c r="WSS72" s="173"/>
      <c r="WST72" s="173"/>
      <c r="WSU72" s="173"/>
      <c r="WSV72" s="173"/>
      <c r="WSW72" s="173"/>
      <c r="WSX72" s="173"/>
      <c r="WSY72" s="173"/>
      <c r="WSZ72" s="173"/>
      <c r="WTA72" s="173"/>
      <c r="WTB72" s="173"/>
      <c r="WTC72" s="173"/>
      <c r="WTD72" s="173"/>
      <c r="WTE72" s="173"/>
      <c r="WTF72" s="173"/>
      <c r="WTG72" s="173"/>
      <c r="WTH72" s="173"/>
      <c r="WTI72" s="173"/>
      <c r="WTJ72" s="173"/>
      <c r="WTK72" s="173"/>
      <c r="WTL72" s="173"/>
      <c r="WTM72" s="173"/>
      <c r="WTN72" s="173"/>
      <c r="WTO72" s="173"/>
      <c r="WTP72" s="173"/>
      <c r="WTQ72" s="173"/>
      <c r="WTR72" s="173"/>
      <c r="WTS72" s="173"/>
      <c r="WTT72" s="173"/>
      <c r="WTU72" s="173"/>
      <c r="WTV72" s="173"/>
      <c r="WTW72" s="173"/>
      <c r="WTX72" s="173"/>
      <c r="WTY72" s="173"/>
      <c r="WTZ72" s="173"/>
      <c r="WUA72" s="173"/>
      <c r="WUB72" s="173"/>
      <c r="WUC72" s="173"/>
      <c r="WUD72" s="173"/>
      <c r="WUE72" s="173"/>
      <c r="WUF72" s="173"/>
      <c r="WUG72" s="173"/>
      <c r="WUH72" s="173"/>
      <c r="WUI72" s="173"/>
      <c r="WUJ72" s="173"/>
      <c r="WUK72" s="173"/>
      <c r="WUL72" s="173"/>
      <c r="WUM72" s="173"/>
      <c r="WUN72" s="173"/>
      <c r="WUO72" s="173"/>
      <c r="WUP72" s="173"/>
      <c r="WUQ72" s="173"/>
      <c r="WUR72" s="173"/>
      <c r="WUS72" s="173"/>
      <c r="WUT72" s="173"/>
      <c r="WUU72" s="173"/>
      <c r="WUV72" s="173"/>
      <c r="WUW72" s="173"/>
      <c r="WUX72" s="173"/>
      <c r="WUY72" s="173"/>
      <c r="WUZ72" s="173"/>
      <c r="WVA72" s="173"/>
      <c r="WVB72" s="173"/>
      <c r="WVC72" s="173"/>
      <c r="WVD72" s="173"/>
      <c r="WVE72" s="173"/>
      <c r="WVF72" s="173"/>
      <c r="WVG72" s="173"/>
      <c r="WVH72" s="173"/>
      <c r="WVI72" s="173"/>
      <c r="WVJ72" s="173"/>
      <c r="WVK72" s="173"/>
      <c r="WVL72" s="173"/>
      <c r="WVM72" s="173"/>
      <c r="WVN72" s="173"/>
      <c r="WVO72" s="173"/>
      <c r="WVP72" s="173"/>
      <c r="WVQ72" s="173"/>
      <c r="WVR72" s="173"/>
      <c r="WVS72" s="173"/>
      <c r="WVT72" s="173"/>
      <c r="WVU72" s="173"/>
      <c r="WVV72" s="173"/>
    </row>
    <row r="73" spans="1:16142" s="175" customFormat="1" x14ac:dyDescent="0.2">
      <c r="A73" s="173"/>
      <c r="B73" s="173"/>
      <c r="C73" s="173" t="s">
        <v>544</v>
      </c>
      <c r="D73" s="173"/>
      <c r="E73" s="179">
        <v>70</v>
      </c>
      <c r="F73" s="179">
        <f>E73-F49</f>
        <v>2443</v>
      </c>
      <c r="G73" s="179">
        <f>F73-G49</f>
        <v>133</v>
      </c>
      <c r="H73" s="179">
        <v>1410</v>
      </c>
      <c r="I73" s="179">
        <f t="shared" ref="I73:N74" si="16">H73-I49</f>
        <v>500</v>
      </c>
      <c r="J73" s="179">
        <f t="shared" si="16"/>
        <v>2920</v>
      </c>
      <c r="K73" s="179">
        <f t="shared" si="16"/>
        <v>77</v>
      </c>
      <c r="L73" s="179">
        <f t="shared" si="16"/>
        <v>800</v>
      </c>
      <c r="M73" s="179">
        <f t="shared" si="16"/>
        <v>200</v>
      </c>
      <c r="N73" s="179">
        <f t="shared" si="16"/>
        <v>745</v>
      </c>
      <c r="O73" s="179">
        <f t="shared" ref="O73:O113" si="17">N73-E73</f>
        <v>675</v>
      </c>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c r="AW73" s="173"/>
      <c r="AX73" s="173"/>
      <c r="AY73" s="173"/>
      <c r="AZ73" s="173"/>
      <c r="BA73" s="173"/>
      <c r="BB73" s="173"/>
      <c r="BC73" s="173"/>
      <c r="BD73" s="173"/>
      <c r="BE73" s="173"/>
      <c r="BF73" s="173"/>
      <c r="BG73" s="173"/>
      <c r="BH73" s="173"/>
      <c r="BI73" s="173"/>
      <c r="BJ73" s="173"/>
      <c r="BK73" s="173"/>
      <c r="BL73" s="173"/>
      <c r="BM73" s="173"/>
      <c r="BN73" s="173"/>
      <c r="BO73" s="173"/>
      <c r="BP73" s="173"/>
      <c r="BQ73" s="173"/>
      <c r="BR73" s="173"/>
      <c r="BS73" s="173"/>
      <c r="BT73" s="173"/>
      <c r="BU73" s="173"/>
      <c r="BV73" s="173"/>
      <c r="BW73" s="173"/>
      <c r="BX73" s="173"/>
      <c r="BY73" s="173"/>
      <c r="BZ73" s="173"/>
      <c r="CA73" s="173"/>
      <c r="CB73" s="173"/>
      <c r="CC73" s="173"/>
      <c r="CD73" s="173"/>
      <c r="CE73" s="173"/>
      <c r="CF73" s="173"/>
      <c r="CG73" s="173"/>
      <c r="CH73" s="173"/>
      <c r="CI73" s="173"/>
      <c r="CJ73" s="173"/>
      <c r="CK73" s="173"/>
      <c r="CL73" s="173"/>
      <c r="CM73" s="173"/>
      <c r="CN73" s="173"/>
      <c r="CO73" s="173"/>
      <c r="CP73" s="173"/>
      <c r="CQ73" s="173"/>
      <c r="CR73" s="173"/>
      <c r="CS73" s="173"/>
      <c r="CT73" s="173"/>
      <c r="CU73" s="173"/>
      <c r="CV73" s="173"/>
      <c r="CW73" s="173"/>
      <c r="CX73" s="173"/>
      <c r="CY73" s="173"/>
      <c r="CZ73" s="173"/>
      <c r="DA73" s="173"/>
      <c r="DB73" s="173"/>
      <c r="DC73" s="173"/>
      <c r="DD73" s="173"/>
      <c r="DE73" s="173"/>
      <c r="DF73" s="173"/>
      <c r="DG73" s="173"/>
      <c r="DH73" s="173"/>
      <c r="DI73" s="173"/>
      <c r="DJ73" s="173"/>
      <c r="DK73" s="173"/>
      <c r="DL73" s="173"/>
      <c r="DM73" s="173"/>
      <c r="DN73" s="173"/>
      <c r="DO73" s="173"/>
      <c r="DP73" s="173"/>
      <c r="DQ73" s="173"/>
      <c r="DR73" s="173"/>
      <c r="DS73" s="173"/>
      <c r="DT73" s="173"/>
      <c r="DU73" s="173"/>
      <c r="DV73" s="173"/>
      <c r="DW73" s="173"/>
      <c r="DX73" s="173"/>
      <c r="DY73" s="173"/>
      <c r="DZ73" s="173"/>
      <c r="EA73" s="173"/>
      <c r="EB73" s="173"/>
      <c r="EC73" s="173"/>
      <c r="ED73" s="173"/>
      <c r="EE73" s="173"/>
      <c r="EF73" s="173"/>
      <c r="EG73" s="173"/>
      <c r="EH73" s="173"/>
      <c r="EI73" s="173"/>
      <c r="EJ73" s="173"/>
      <c r="EK73" s="173"/>
      <c r="EL73" s="173"/>
      <c r="EM73" s="173"/>
      <c r="EN73" s="173"/>
      <c r="EO73" s="173"/>
      <c r="EP73" s="173"/>
      <c r="EQ73" s="173"/>
      <c r="ER73" s="173"/>
      <c r="ES73" s="173"/>
      <c r="ET73" s="173"/>
      <c r="EU73" s="173"/>
      <c r="EV73" s="173"/>
      <c r="EW73" s="173"/>
      <c r="EX73" s="173"/>
      <c r="EY73" s="173"/>
      <c r="EZ73" s="173"/>
      <c r="FA73" s="173"/>
      <c r="FB73" s="173"/>
      <c r="FC73" s="173"/>
      <c r="FD73" s="173"/>
      <c r="FE73" s="173"/>
      <c r="FF73" s="173"/>
      <c r="FG73" s="173"/>
      <c r="FH73" s="173"/>
      <c r="FI73" s="173"/>
      <c r="FJ73" s="173"/>
      <c r="FK73" s="173"/>
      <c r="FL73" s="173"/>
      <c r="FM73" s="173"/>
      <c r="FN73" s="173"/>
      <c r="FO73" s="173"/>
      <c r="FP73" s="173"/>
      <c r="FQ73" s="173"/>
      <c r="FR73" s="173"/>
      <c r="FS73" s="173"/>
      <c r="FT73" s="173"/>
      <c r="FU73" s="173"/>
      <c r="FV73" s="173"/>
      <c r="FW73" s="173"/>
      <c r="FX73" s="173"/>
      <c r="FY73" s="173"/>
      <c r="FZ73" s="173"/>
      <c r="GA73" s="173"/>
      <c r="GB73" s="173"/>
      <c r="GC73" s="173"/>
      <c r="GD73" s="173"/>
      <c r="GE73" s="173"/>
      <c r="GF73" s="173"/>
      <c r="GG73" s="173"/>
      <c r="GH73" s="173"/>
      <c r="GI73" s="173"/>
      <c r="GJ73" s="173"/>
      <c r="GK73" s="173"/>
      <c r="GL73" s="173"/>
      <c r="GM73" s="173"/>
      <c r="GN73" s="173"/>
      <c r="GO73" s="173"/>
      <c r="GP73" s="173"/>
      <c r="GQ73" s="173"/>
      <c r="GR73" s="173"/>
      <c r="GS73" s="173"/>
      <c r="GT73" s="173"/>
      <c r="GU73" s="173"/>
      <c r="GV73" s="173"/>
      <c r="GW73" s="173"/>
      <c r="GX73" s="173"/>
      <c r="GY73" s="173"/>
      <c r="GZ73" s="173"/>
      <c r="HA73" s="173"/>
      <c r="HB73" s="173"/>
      <c r="HC73" s="173"/>
      <c r="HD73" s="173"/>
      <c r="HE73" s="173"/>
      <c r="HF73" s="173"/>
      <c r="HG73" s="173"/>
      <c r="HH73" s="173"/>
      <c r="HI73" s="173"/>
      <c r="HJ73" s="173"/>
      <c r="HK73" s="173"/>
      <c r="HL73" s="173"/>
      <c r="HM73" s="173"/>
      <c r="HN73" s="173"/>
      <c r="HO73" s="173"/>
      <c r="HP73" s="173"/>
      <c r="HQ73" s="173"/>
      <c r="HR73" s="173"/>
      <c r="HS73" s="173"/>
      <c r="HT73" s="173"/>
      <c r="HU73" s="173"/>
      <c r="HV73" s="173"/>
      <c r="HW73" s="173"/>
      <c r="HX73" s="173"/>
      <c r="HY73" s="173"/>
      <c r="HZ73" s="173"/>
      <c r="IA73" s="173"/>
      <c r="IB73" s="173"/>
      <c r="IC73" s="173"/>
      <c r="ID73" s="173"/>
      <c r="IE73" s="173"/>
      <c r="IF73" s="173"/>
      <c r="IG73" s="173"/>
      <c r="IH73" s="173"/>
      <c r="II73" s="173"/>
      <c r="IJ73" s="173"/>
      <c r="IK73" s="173"/>
      <c r="IL73" s="173"/>
      <c r="IM73" s="173"/>
      <c r="IN73" s="173"/>
      <c r="IO73" s="173"/>
      <c r="IP73" s="173"/>
      <c r="IQ73" s="173"/>
      <c r="IR73" s="173"/>
      <c r="IS73" s="173"/>
      <c r="IT73" s="173"/>
      <c r="IU73" s="173"/>
      <c r="IV73" s="173"/>
      <c r="IW73" s="173"/>
      <c r="IX73" s="173"/>
      <c r="IY73" s="173"/>
      <c r="IZ73" s="173"/>
      <c r="JA73" s="173"/>
      <c r="JB73" s="173"/>
      <c r="JC73" s="173"/>
      <c r="JD73" s="173"/>
      <c r="JE73" s="173"/>
      <c r="JF73" s="173"/>
      <c r="JG73" s="173"/>
      <c r="JH73" s="173"/>
      <c r="JI73" s="173"/>
      <c r="JJ73" s="173"/>
      <c r="JK73" s="173"/>
      <c r="JL73" s="173"/>
      <c r="JM73" s="173"/>
      <c r="JN73" s="173"/>
      <c r="JO73" s="173"/>
      <c r="JP73" s="173"/>
      <c r="JQ73" s="173"/>
      <c r="JR73" s="173"/>
      <c r="JS73" s="173"/>
      <c r="JT73" s="173"/>
      <c r="JU73" s="173"/>
      <c r="JV73" s="173"/>
      <c r="JW73" s="173"/>
      <c r="JX73" s="173"/>
      <c r="JY73" s="173"/>
      <c r="JZ73" s="173"/>
      <c r="KA73" s="173"/>
      <c r="KB73" s="173"/>
      <c r="KC73" s="173"/>
      <c r="KD73" s="173"/>
      <c r="KE73" s="173"/>
      <c r="KF73" s="173"/>
      <c r="KG73" s="173"/>
      <c r="KH73" s="173"/>
      <c r="KI73" s="173"/>
      <c r="KJ73" s="173"/>
      <c r="KK73" s="173"/>
      <c r="KL73" s="173"/>
      <c r="KM73" s="173"/>
      <c r="KN73" s="173"/>
      <c r="KO73" s="173"/>
      <c r="KP73" s="173"/>
      <c r="KQ73" s="173"/>
      <c r="KR73" s="173"/>
      <c r="KS73" s="173"/>
      <c r="KT73" s="173"/>
      <c r="KU73" s="173"/>
      <c r="KV73" s="173"/>
      <c r="KW73" s="173"/>
      <c r="KX73" s="173"/>
      <c r="KY73" s="173"/>
      <c r="KZ73" s="173"/>
      <c r="LA73" s="173"/>
      <c r="LB73" s="173"/>
      <c r="LC73" s="173"/>
      <c r="LD73" s="173"/>
      <c r="LE73" s="173"/>
      <c r="LF73" s="173"/>
      <c r="LG73" s="173"/>
      <c r="LH73" s="173"/>
      <c r="LI73" s="173"/>
      <c r="LJ73" s="173"/>
      <c r="LK73" s="173"/>
      <c r="LL73" s="173"/>
      <c r="LM73" s="173"/>
      <c r="LN73" s="173"/>
      <c r="LO73" s="173"/>
      <c r="LP73" s="173"/>
      <c r="LQ73" s="173"/>
      <c r="LR73" s="173"/>
      <c r="LS73" s="173"/>
      <c r="LT73" s="173"/>
      <c r="LU73" s="173"/>
      <c r="LV73" s="173"/>
      <c r="LW73" s="173"/>
      <c r="LX73" s="173"/>
      <c r="LY73" s="173"/>
      <c r="LZ73" s="173"/>
      <c r="MA73" s="173"/>
      <c r="MB73" s="173"/>
      <c r="MC73" s="173"/>
      <c r="MD73" s="173"/>
      <c r="ME73" s="173"/>
      <c r="MF73" s="173"/>
      <c r="MG73" s="173"/>
      <c r="MH73" s="173"/>
      <c r="MI73" s="173"/>
      <c r="MJ73" s="173"/>
      <c r="MK73" s="173"/>
      <c r="ML73" s="173"/>
      <c r="MM73" s="173"/>
      <c r="MN73" s="173"/>
      <c r="MO73" s="173"/>
      <c r="MP73" s="173"/>
      <c r="MQ73" s="173"/>
      <c r="MR73" s="173"/>
      <c r="MS73" s="173"/>
      <c r="MT73" s="173"/>
      <c r="MU73" s="173"/>
      <c r="MV73" s="173"/>
      <c r="MW73" s="173"/>
      <c r="MX73" s="173"/>
      <c r="MY73" s="173"/>
      <c r="MZ73" s="173"/>
      <c r="NA73" s="173"/>
      <c r="NB73" s="173"/>
      <c r="NC73" s="173"/>
      <c r="ND73" s="173"/>
      <c r="NE73" s="173"/>
      <c r="NF73" s="173"/>
      <c r="NG73" s="173"/>
      <c r="NH73" s="173"/>
      <c r="NI73" s="173"/>
      <c r="NJ73" s="173"/>
      <c r="NK73" s="173"/>
      <c r="NL73" s="173"/>
      <c r="NM73" s="173"/>
      <c r="NN73" s="173"/>
      <c r="NO73" s="173"/>
      <c r="NP73" s="173"/>
      <c r="NQ73" s="173"/>
      <c r="NR73" s="173"/>
      <c r="NS73" s="173"/>
      <c r="NT73" s="173"/>
      <c r="NU73" s="173"/>
      <c r="NV73" s="173"/>
      <c r="NW73" s="173"/>
      <c r="NX73" s="173"/>
      <c r="NY73" s="173"/>
      <c r="NZ73" s="173"/>
      <c r="OA73" s="173"/>
      <c r="OB73" s="173"/>
      <c r="OC73" s="173"/>
      <c r="OD73" s="173"/>
      <c r="OE73" s="173"/>
      <c r="OF73" s="173"/>
      <c r="OG73" s="173"/>
      <c r="OH73" s="173"/>
      <c r="OI73" s="173"/>
      <c r="OJ73" s="173"/>
      <c r="OK73" s="173"/>
      <c r="OL73" s="173"/>
      <c r="OM73" s="173"/>
      <c r="ON73" s="173"/>
      <c r="OO73" s="173"/>
      <c r="OP73" s="173"/>
      <c r="OQ73" s="173"/>
      <c r="OR73" s="173"/>
      <c r="OS73" s="173"/>
      <c r="OT73" s="173"/>
      <c r="OU73" s="173"/>
      <c r="OV73" s="173"/>
      <c r="OW73" s="173"/>
      <c r="OX73" s="173"/>
      <c r="OY73" s="173"/>
      <c r="OZ73" s="173"/>
      <c r="PA73" s="173"/>
      <c r="PB73" s="173"/>
      <c r="PC73" s="173"/>
      <c r="PD73" s="173"/>
      <c r="PE73" s="173"/>
      <c r="PF73" s="173"/>
      <c r="PG73" s="173"/>
      <c r="PH73" s="173"/>
      <c r="PI73" s="173"/>
      <c r="PJ73" s="173"/>
      <c r="PK73" s="173"/>
      <c r="PL73" s="173"/>
      <c r="PM73" s="173"/>
      <c r="PN73" s="173"/>
      <c r="PO73" s="173"/>
      <c r="PP73" s="173"/>
      <c r="PQ73" s="173"/>
      <c r="PR73" s="173"/>
      <c r="PS73" s="173"/>
      <c r="PT73" s="173"/>
      <c r="PU73" s="173"/>
      <c r="PV73" s="173"/>
      <c r="PW73" s="173"/>
      <c r="PX73" s="173"/>
      <c r="PY73" s="173"/>
      <c r="PZ73" s="173"/>
      <c r="QA73" s="173"/>
      <c r="QB73" s="173"/>
      <c r="QC73" s="173"/>
      <c r="QD73" s="173"/>
      <c r="QE73" s="173"/>
      <c r="QF73" s="173"/>
      <c r="QG73" s="173"/>
      <c r="QH73" s="173"/>
      <c r="QI73" s="173"/>
      <c r="QJ73" s="173"/>
      <c r="QK73" s="173"/>
      <c r="QL73" s="173"/>
      <c r="QM73" s="173"/>
      <c r="QN73" s="173"/>
      <c r="QO73" s="173"/>
      <c r="QP73" s="173"/>
      <c r="QQ73" s="173"/>
      <c r="QR73" s="173"/>
      <c r="QS73" s="173"/>
      <c r="QT73" s="173"/>
      <c r="QU73" s="173"/>
      <c r="QV73" s="173"/>
      <c r="QW73" s="173"/>
      <c r="QX73" s="173"/>
      <c r="QY73" s="173"/>
      <c r="QZ73" s="173"/>
      <c r="RA73" s="173"/>
      <c r="RB73" s="173"/>
      <c r="RC73" s="173"/>
      <c r="RD73" s="173"/>
      <c r="RE73" s="173"/>
      <c r="RF73" s="173"/>
      <c r="RG73" s="173"/>
      <c r="RH73" s="173"/>
      <c r="RI73" s="173"/>
      <c r="RJ73" s="173"/>
      <c r="RK73" s="173"/>
      <c r="RL73" s="173"/>
      <c r="RM73" s="173"/>
      <c r="RN73" s="173"/>
      <c r="RO73" s="173"/>
      <c r="RP73" s="173"/>
      <c r="RQ73" s="173"/>
      <c r="RR73" s="173"/>
      <c r="RS73" s="173"/>
      <c r="RT73" s="173"/>
      <c r="RU73" s="173"/>
      <c r="RV73" s="173"/>
      <c r="RW73" s="173"/>
      <c r="RX73" s="173"/>
      <c r="RY73" s="173"/>
      <c r="RZ73" s="173"/>
      <c r="SA73" s="173"/>
      <c r="SB73" s="173"/>
      <c r="SC73" s="173"/>
      <c r="SD73" s="173"/>
      <c r="SE73" s="173"/>
      <c r="SF73" s="173"/>
      <c r="SG73" s="173"/>
      <c r="SH73" s="173"/>
      <c r="SI73" s="173"/>
      <c r="SJ73" s="173"/>
      <c r="SK73" s="173"/>
      <c r="SL73" s="173"/>
      <c r="SM73" s="173"/>
      <c r="SN73" s="173"/>
      <c r="SO73" s="173"/>
      <c r="SP73" s="173"/>
      <c r="SQ73" s="173"/>
      <c r="SR73" s="173"/>
      <c r="SS73" s="173"/>
      <c r="ST73" s="173"/>
      <c r="SU73" s="173"/>
      <c r="SV73" s="173"/>
      <c r="SW73" s="173"/>
      <c r="SX73" s="173"/>
      <c r="SY73" s="173"/>
      <c r="SZ73" s="173"/>
      <c r="TA73" s="173"/>
      <c r="TB73" s="173"/>
      <c r="TC73" s="173"/>
      <c r="TD73" s="173"/>
      <c r="TE73" s="173"/>
      <c r="TF73" s="173"/>
      <c r="TG73" s="173"/>
      <c r="TH73" s="173"/>
      <c r="TI73" s="173"/>
      <c r="TJ73" s="173"/>
      <c r="TK73" s="173"/>
      <c r="TL73" s="173"/>
      <c r="TM73" s="173"/>
      <c r="TN73" s="173"/>
      <c r="TO73" s="173"/>
      <c r="TP73" s="173"/>
      <c r="TQ73" s="173"/>
      <c r="TR73" s="173"/>
      <c r="TS73" s="173"/>
      <c r="TT73" s="173"/>
      <c r="TU73" s="173"/>
      <c r="TV73" s="173"/>
      <c r="TW73" s="173"/>
      <c r="TX73" s="173"/>
      <c r="TY73" s="173"/>
      <c r="TZ73" s="173"/>
      <c r="UA73" s="173"/>
      <c r="UB73" s="173"/>
      <c r="UC73" s="173"/>
      <c r="UD73" s="173"/>
      <c r="UE73" s="173"/>
      <c r="UF73" s="173"/>
      <c r="UG73" s="173"/>
      <c r="UH73" s="173"/>
      <c r="UI73" s="173"/>
      <c r="UJ73" s="173"/>
      <c r="UK73" s="173"/>
      <c r="UL73" s="173"/>
      <c r="UM73" s="173"/>
      <c r="UN73" s="173"/>
      <c r="UO73" s="173"/>
      <c r="UP73" s="173"/>
      <c r="UQ73" s="173"/>
      <c r="UR73" s="173"/>
      <c r="US73" s="173"/>
      <c r="UT73" s="173"/>
      <c r="UU73" s="173"/>
      <c r="UV73" s="173"/>
      <c r="UW73" s="173"/>
      <c r="UX73" s="173"/>
      <c r="UY73" s="173"/>
      <c r="UZ73" s="173"/>
      <c r="VA73" s="173"/>
      <c r="VB73" s="173"/>
      <c r="VC73" s="173"/>
      <c r="VD73" s="173"/>
      <c r="VE73" s="173"/>
      <c r="VF73" s="173"/>
      <c r="VG73" s="173"/>
      <c r="VH73" s="173"/>
      <c r="VI73" s="173"/>
      <c r="VJ73" s="173"/>
      <c r="VK73" s="173"/>
      <c r="VL73" s="173"/>
      <c r="VM73" s="173"/>
      <c r="VN73" s="173"/>
      <c r="VO73" s="173"/>
      <c r="VP73" s="173"/>
      <c r="VQ73" s="173"/>
      <c r="VR73" s="173"/>
      <c r="VS73" s="173"/>
      <c r="VT73" s="173"/>
      <c r="VU73" s="173"/>
      <c r="VV73" s="173"/>
      <c r="VW73" s="173"/>
      <c r="VX73" s="173"/>
      <c r="VY73" s="173"/>
      <c r="VZ73" s="173"/>
      <c r="WA73" s="173"/>
      <c r="WB73" s="173"/>
      <c r="WC73" s="173"/>
      <c r="WD73" s="173"/>
      <c r="WE73" s="173"/>
      <c r="WF73" s="173"/>
      <c r="WG73" s="173"/>
      <c r="WH73" s="173"/>
      <c r="WI73" s="173"/>
      <c r="WJ73" s="173"/>
      <c r="WK73" s="173"/>
      <c r="WL73" s="173"/>
      <c r="WM73" s="173"/>
      <c r="WN73" s="173"/>
      <c r="WO73" s="173"/>
      <c r="WP73" s="173"/>
      <c r="WQ73" s="173"/>
      <c r="WR73" s="173"/>
      <c r="WS73" s="173"/>
      <c r="WT73" s="173"/>
      <c r="WU73" s="173"/>
      <c r="WV73" s="173"/>
      <c r="WW73" s="173"/>
      <c r="WX73" s="173"/>
      <c r="WY73" s="173"/>
      <c r="WZ73" s="173"/>
      <c r="XA73" s="173"/>
      <c r="XB73" s="173"/>
      <c r="XC73" s="173"/>
      <c r="XD73" s="173"/>
      <c r="XE73" s="173"/>
      <c r="XF73" s="173"/>
      <c r="XG73" s="173"/>
      <c r="XH73" s="173"/>
      <c r="XI73" s="173"/>
      <c r="XJ73" s="173"/>
      <c r="XK73" s="173"/>
      <c r="XL73" s="173"/>
      <c r="XM73" s="173"/>
      <c r="XN73" s="173"/>
      <c r="XO73" s="173"/>
      <c r="XP73" s="173"/>
      <c r="XQ73" s="173"/>
      <c r="XR73" s="173"/>
      <c r="XS73" s="173"/>
      <c r="XT73" s="173"/>
      <c r="XU73" s="173"/>
      <c r="XV73" s="173"/>
      <c r="XW73" s="173"/>
      <c r="XX73" s="173"/>
      <c r="XY73" s="173"/>
      <c r="XZ73" s="173"/>
      <c r="YA73" s="173"/>
      <c r="YB73" s="173"/>
      <c r="YC73" s="173"/>
      <c r="YD73" s="173"/>
      <c r="YE73" s="173"/>
      <c r="YF73" s="173"/>
      <c r="YG73" s="173"/>
      <c r="YH73" s="173"/>
      <c r="YI73" s="173"/>
      <c r="YJ73" s="173"/>
      <c r="YK73" s="173"/>
      <c r="YL73" s="173"/>
      <c r="YM73" s="173"/>
      <c r="YN73" s="173"/>
      <c r="YO73" s="173"/>
      <c r="YP73" s="173"/>
      <c r="YQ73" s="173"/>
      <c r="YR73" s="173"/>
      <c r="YS73" s="173"/>
      <c r="YT73" s="173"/>
      <c r="YU73" s="173"/>
      <c r="YV73" s="173"/>
      <c r="YW73" s="173"/>
      <c r="YX73" s="173"/>
      <c r="YY73" s="173"/>
      <c r="YZ73" s="173"/>
      <c r="ZA73" s="173"/>
      <c r="ZB73" s="173"/>
      <c r="ZC73" s="173"/>
      <c r="ZD73" s="173"/>
      <c r="ZE73" s="173"/>
      <c r="ZF73" s="173"/>
      <c r="ZG73" s="173"/>
      <c r="ZH73" s="173"/>
      <c r="ZI73" s="173"/>
      <c r="ZJ73" s="173"/>
      <c r="ZK73" s="173"/>
      <c r="ZL73" s="173"/>
      <c r="ZM73" s="173"/>
      <c r="ZN73" s="173"/>
      <c r="ZO73" s="173"/>
      <c r="ZP73" s="173"/>
      <c r="ZQ73" s="173"/>
      <c r="ZR73" s="173"/>
      <c r="ZS73" s="173"/>
      <c r="ZT73" s="173"/>
      <c r="ZU73" s="173"/>
      <c r="ZV73" s="173"/>
      <c r="ZW73" s="173"/>
      <c r="ZX73" s="173"/>
      <c r="ZY73" s="173"/>
      <c r="ZZ73" s="173"/>
      <c r="AAA73" s="173"/>
      <c r="AAB73" s="173"/>
      <c r="AAC73" s="173"/>
      <c r="AAD73" s="173"/>
      <c r="AAE73" s="173"/>
      <c r="AAF73" s="173"/>
      <c r="AAG73" s="173"/>
      <c r="AAH73" s="173"/>
      <c r="AAI73" s="173"/>
      <c r="AAJ73" s="173"/>
      <c r="AAK73" s="173"/>
      <c r="AAL73" s="173"/>
      <c r="AAM73" s="173"/>
      <c r="AAN73" s="173"/>
      <c r="AAO73" s="173"/>
      <c r="AAP73" s="173"/>
      <c r="AAQ73" s="173"/>
      <c r="AAR73" s="173"/>
      <c r="AAS73" s="173"/>
      <c r="AAT73" s="173"/>
      <c r="AAU73" s="173"/>
      <c r="AAV73" s="173"/>
      <c r="AAW73" s="173"/>
      <c r="AAX73" s="173"/>
      <c r="AAY73" s="173"/>
      <c r="AAZ73" s="173"/>
      <c r="ABA73" s="173"/>
      <c r="ABB73" s="173"/>
      <c r="ABC73" s="173"/>
      <c r="ABD73" s="173"/>
      <c r="ABE73" s="173"/>
      <c r="ABF73" s="173"/>
      <c r="ABG73" s="173"/>
      <c r="ABH73" s="173"/>
      <c r="ABI73" s="173"/>
      <c r="ABJ73" s="173"/>
      <c r="ABK73" s="173"/>
      <c r="ABL73" s="173"/>
      <c r="ABM73" s="173"/>
      <c r="ABN73" s="173"/>
      <c r="ABO73" s="173"/>
      <c r="ABP73" s="173"/>
      <c r="ABQ73" s="173"/>
      <c r="ABR73" s="173"/>
      <c r="ABS73" s="173"/>
      <c r="ABT73" s="173"/>
      <c r="ABU73" s="173"/>
      <c r="ABV73" s="173"/>
      <c r="ABW73" s="173"/>
      <c r="ABX73" s="173"/>
      <c r="ABY73" s="173"/>
      <c r="ABZ73" s="173"/>
      <c r="ACA73" s="173"/>
      <c r="ACB73" s="173"/>
      <c r="ACC73" s="173"/>
      <c r="ACD73" s="173"/>
      <c r="ACE73" s="173"/>
      <c r="ACF73" s="173"/>
      <c r="ACG73" s="173"/>
      <c r="ACH73" s="173"/>
      <c r="ACI73" s="173"/>
      <c r="ACJ73" s="173"/>
      <c r="ACK73" s="173"/>
      <c r="ACL73" s="173"/>
      <c r="ACM73" s="173"/>
      <c r="ACN73" s="173"/>
      <c r="ACO73" s="173"/>
      <c r="ACP73" s="173"/>
      <c r="ACQ73" s="173"/>
      <c r="ACR73" s="173"/>
      <c r="ACS73" s="173"/>
      <c r="ACT73" s="173"/>
      <c r="ACU73" s="173"/>
      <c r="ACV73" s="173"/>
      <c r="ACW73" s="173"/>
      <c r="ACX73" s="173"/>
      <c r="ACY73" s="173"/>
      <c r="ACZ73" s="173"/>
      <c r="ADA73" s="173"/>
      <c r="ADB73" s="173"/>
      <c r="ADC73" s="173"/>
      <c r="ADD73" s="173"/>
      <c r="ADE73" s="173"/>
      <c r="ADF73" s="173"/>
      <c r="ADG73" s="173"/>
      <c r="ADH73" s="173"/>
      <c r="ADI73" s="173"/>
      <c r="ADJ73" s="173"/>
      <c r="ADK73" s="173"/>
      <c r="ADL73" s="173"/>
      <c r="ADM73" s="173"/>
      <c r="ADN73" s="173"/>
      <c r="ADO73" s="173"/>
      <c r="ADP73" s="173"/>
      <c r="ADQ73" s="173"/>
      <c r="ADR73" s="173"/>
      <c r="ADS73" s="173"/>
      <c r="ADT73" s="173"/>
      <c r="ADU73" s="173"/>
      <c r="ADV73" s="173"/>
      <c r="ADW73" s="173"/>
      <c r="ADX73" s="173"/>
      <c r="ADY73" s="173"/>
      <c r="ADZ73" s="173"/>
      <c r="AEA73" s="173"/>
      <c r="AEB73" s="173"/>
      <c r="AEC73" s="173"/>
      <c r="AED73" s="173"/>
      <c r="AEE73" s="173"/>
      <c r="AEF73" s="173"/>
      <c r="AEG73" s="173"/>
      <c r="AEH73" s="173"/>
      <c r="AEI73" s="173"/>
      <c r="AEJ73" s="173"/>
      <c r="AEK73" s="173"/>
      <c r="AEL73" s="173"/>
      <c r="AEM73" s="173"/>
      <c r="AEN73" s="173"/>
      <c r="AEO73" s="173"/>
      <c r="AEP73" s="173"/>
      <c r="AEQ73" s="173"/>
      <c r="AER73" s="173"/>
      <c r="AES73" s="173"/>
      <c r="AET73" s="173"/>
      <c r="AEU73" s="173"/>
      <c r="AEV73" s="173"/>
      <c r="AEW73" s="173"/>
      <c r="AEX73" s="173"/>
      <c r="AEY73" s="173"/>
      <c r="AEZ73" s="173"/>
      <c r="AFA73" s="173"/>
      <c r="AFB73" s="173"/>
      <c r="AFC73" s="173"/>
      <c r="AFD73" s="173"/>
      <c r="AFE73" s="173"/>
      <c r="AFF73" s="173"/>
      <c r="AFG73" s="173"/>
      <c r="AFH73" s="173"/>
      <c r="AFI73" s="173"/>
      <c r="AFJ73" s="173"/>
      <c r="AFK73" s="173"/>
      <c r="AFL73" s="173"/>
      <c r="AFM73" s="173"/>
      <c r="AFN73" s="173"/>
      <c r="AFO73" s="173"/>
      <c r="AFP73" s="173"/>
      <c r="AFQ73" s="173"/>
      <c r="AFR73" s="173"/>
      <c r="AFS73" s="173"/>
      <c r="AFT73" s="173"/>
      <c r="AFU73" s="173"/>
      <c r="AFV73" s="173"/>
      <c r="AFW73" s="173"/>
      <c r="AFX73" s="173"/>
      <c r="AFY73" s="173"/>
      <c r="AFZ73" s="173"/>
      <c r="AGA73" s="173"/>
      <c r="AGB73" s="173"/>
      <c r="AGC73" s="173"/>
      <c r="AGD73" s="173"/>
      <c r="AGE73" s="173"/>
      <c r="AGF73" s="173"/>
      <c r="AGG73" s="173"/>
      <c r="AGH73" s="173"/>
      <c r="AGI73" s="173"/>
      <c r="AGJ73" s="173"/>
      <c r="AGK73" s="173"/>
      <c r="AGL73" s="173"/>
      <c r="AGM73" s="173"/>
      <c r="AGN73" s="173"/>
      <c r="AGO73" s="173"/>
      <c r="AGP73" s="173"/>
      <c r="AGQ73" s="173"/>
      <c r="AGR73" s="173"/>
      <c r="AGS73" s="173"/>
      <c r="AGT73" s="173"/>
      <c r="AGU73" s="173"/>
      <c r="AGV73" s="173"/>
      <c r="AGW73" s="173"/>
      <c r="AGX73" s="173"/>
      <c r="AGY73" s="173"/>
      <c r="AGZ73" s="173"/>
      <c r="AHA73" s="173"/>
      <c r="AHB73" s="173"/>
      <c r="AHC73" s="173"/>
      <c r="AHD73" s="173"/>
      <c r="AHE73" s="173"/>
      <c r="AHF73" s="173"/>
      <c r="AHG73" s="173"/>
      <c r="AHH73" s="173"/>
      <c r="AHI73" s="173"/>
      <c r="AHJ73" s="173"/>
      <c r="AHK73" s="173"/>
      <c r="AHL73" s="173"/>
      <c r="AHM73" s="173"/>
      <c r="AHN73" s="173"/>
      <c r="AHO73" s="173"/>
      <c r="AHP73" s="173"/>
      <c r="AHQ73" s="173"/>
      <c r="AHR73" s="173"/>
      <c r="AHS73" s="173"/>
      <c r="AHT73" s="173"/>
      <c r="AHU73" s="173"/>
      <c r="AHV73" s="173"/>
      <c r="AHW73" s="173"/>
      <c r="AHX73" s="173"/>
      <c r="AHY73" s="173"/>
      <c r="AHZ73" s="173"/>
      <c r="AIA73" s="173"/>
      <c r="AIB73" s="173"/>
      <c r="AIC73" s="173"/>
      <c r="AID73" s="173"/>
      <c r="AIE73" s="173"/>
      <c r="AIF73" s="173"/>
      <c r="AIG73" s="173"/>
      <c r="AIH73" s="173"/>
      <c r="AII73" s="173"/>
      <c r="AIJ73" s="173"/>
      <c r="AIK73" s="173"/>
      <c r="AIL73" s="173"/>
      <c r="AIM73" s="173"/>
      <c r="AIN73" s="173"/>
      <c r="AIO73" s="173"/>
      <c r="AIP73" s="173"/>
      <c r="AIQ73" s="173"/>
      <c r="AIR73" s="173"/>
      <c r="AIS73" s="173"/>
      <c r="AIT73" s="173"/>
      <c r="AIU73" s="173"/>
      <c r="AIV73" s="173"/>
      <c r="AIW73" s="173"/>
      <c r="AIX73" s="173"/>
      <c r="AIY73" s="173"/>
      <c r="AIZ73" s="173"/>
      <c r="AJA73" s="173"/>
      <c r="AJB73" s="173"/>
      <c r="AJC73" s="173"/>
      <c r="AJD73" s="173"/>
      <c r="AJE73" s="173"/>
      <c r="AJF73" s="173"/>
      <c r="AJG73" s="173"/>
      <c r="AJH73" s="173"/>
      <c r="AJI73" s="173"/>
      <c r="AJJ73" s="173"/>
      <c r="AJK73" s="173"/>
      <c r="AJL73" s="173"/>
      <c r="AJM73" s="173"/>
      <c r="AJN73" s="173"/>
      <c r="AJO73" s="173"/>
      <c r="AJP73" s="173"/>
      <c r="AJQ73" s="173"/>
      <c r="AJR73" s="173"/>
      <c r="AJS73" s="173"/>
      <c r="AJT73" s="173"/>
      <c r="AJU73" s="173"/>
      <c r="AJV73" s="173"/>
      <c r="AJW73" s="173"/>
      <c r="AJX73" s="173"/>
      <c r="AJY73" s="173"/>
      <c r="AJZ73" s="173"/>
      <c r="AKA73" s="173"/>
      <c r="AKB73" s="173"/>
      <c r="AKC73" s="173"/>
      <c r="AKD73" s="173"/>
      <c r="AKE73" s="173"/>
      <c r="AKF73" s="173"/>
      <c r="AKG73" s="173"/>
      <c r="AKH73" s="173"/>
      <c r="AKI73" s="173"/>
      <c r="AKJ73" s="173"/>
      <c r="AKK73" s="173"/>
      <c r="AKL73" s="173"/>
      <c r="AKM73" s="173"/>
      <c r="AKN73" s="173"/>
      <c r="AKO73" s="173"/>
      <c r="AKP73" s="173"/>
      <c r="AKQ73" s="173"/>
      <c r="AKR73" s="173"/>
      <c r="AKS73" s="173"/>
      <c r="AKT73" s="173"/>
      <c r="AKU73" s="173"/>
      <c r="AKV73" s="173"/>
      <c r="AKW73" s="173"/>
      <c r="AKX73" s="173"/>
      <c r="AKY73" s="173"/>
      <c r="AKZ73" s="173"/>
      <c r="ALA73" s="173"/>
      <c r="ALB73" s="173"/>
      <c r="ALC73" s="173"/>
      <c r="ALD73" s="173"/>
      <c r="ALE73" s="173"/>
      <c r="ALF73" s="173"/>
      <c r="ALG73" s="173"/>
      <c r="ALH73" s="173"/>
      <c r="ALI73" s="173"/>
      <c r="ALJ73" s="173"/>
      <c r="ALK73" s="173"/>
      <c r="ALL73" s="173"/>
      <c r="ALM73" s="173"/>
      <c r="ALN73" s="173"/>
      <c r="ALO73" s="173"/>
      <c r="ALP73" s="173"/>
      <c r="ALQ73" s="173"/>
      <c r="ALR73" s="173"/>
      <c r="ALS73" s="173"/>
      <c r="ALT73" s="173"/>
      <c r="ALU73" s="173"/>
      <c r="ALV73" s="173"/>
      <c r="ALW73" s="173"/>
      <c r="ALX73" s="173"/>
      <c r="ALY73" s="173"/>
      <c r="ALZ73" s="173"/>
      <c r="AMA73" s="173"/>
      <c r="AMB73" s="173"/>
      <c r="AMC73" s="173"/>
      <c r="AMD73" s="173"/>
      <c r="AME73" s="173"/>
      <c r="AMF73" s="173"/>
      <c r="AMG73" s="173"/>
      <c r="AMH73" s="173"/>
      <c r="AMI73" s="173"/>
      <c r="AMJ73" s="173"/>
      <c r="AMK73" s="173"/>
      <c r="AML73" s="173"/>
      <c r="AMM73" s="173"/>
      <c r="AMN73" s="173"/>
      <c r="AMO73" s="173"/>
      <c r="AMP73" s="173"/>
      <c r="AMQ73" s="173"/>
      <c r="AMR73" s="173"/>
      <c r="AMS73" s="173"/>
      <c r="AMT73" s="173"/>
      <c r="AMU73" s="173"/>
      <c r="AMV73" s="173"/>
      <c r="AMW73" s="173"/>
      <c r="AMX73" s="173"/>
      <c r="AMY73" s="173"/>
      <c r="AMZ73" s="173"/>
      <c r="ANA73" s="173"/>
      <c r="ANB73" s="173"/>
      <c r="ANC73" s="173"/>
      <c r="AND73" s="173"/>
      <c r="ANE73" s="173"/>
      <c r="ANF73" s="173"/>
      <c r="ANG73" s="173"/>
      <c r="ANH73" s="173"/>
      <c r="ANI73" s="173"/>
      <c r="ANJ73" s="173"/>
      <c r="ANK73" s="173"/>
      <c r="ANL73" s="173"/>
      <c r="ANM73" s="173"/>
      <c r="ANN73" s="173"/>
      <c r="ANO73" s="173"/>
      <c r="ANP73" s="173"/>
      <c r="ANQ73" s="173"/>
      <c r="ANR73" s="173"/>
      <c r="ANS73" s="173"/>
      <c r="ANT73" s="173"/>
      <c r="ANU73" s="173"/>
      <c r="ANV73" s="173"/>
      <c r="ANW73" s="173"/>
      <c r="ANX73" s="173"/>
      <c r="ANY73" s="173"/>
      <c r="ANZ73" s="173"/>
      <c r="AOA73" s="173"/>
      <c r="AOB73" s="173"/>
      <c r="AOC73" s="173"/>
      <c r="AOD73" s="173"/>
      <c r="AOE73" s="173"/>
      <c r="AOF73" s="173"/>
      <c r="AOG73" s="173"/>
      <c r="AOH73" s="173"/>
      <c r="AOI73" s="173"/>
      <c r="AOJ73" s="173"/>
      <c r="AOK73" s="173"/>
      <c r="AOL73" s="173"/>
      <c r="AOM73" s="173"/>
      <c r="AON73" s="173"/>
      <c r="AOO73" s="173"/>
      <c r="AOP73" s="173"/>
      <c r="AOQ73" s="173"/>
      <c r="AOR73" s="173"/>
      <c r="AOS73" s="173"/>
      <c r="AOT73" s="173"/>
      <c r="AOU73" s="173"/>
      <c r="AOV73" s="173"/>
      <c r="AOW73" s="173"/>
      <c r="AOX73" s="173"/>
      <c r="AOY73" s="173"/>
      <c r="AOZ73" s="173"/>
      <c r="APA73" s="173"/>
      <c r="APB73" s="173"/>
      <c r="APC73" s="173"/>
      <c r="APD73" s="173"/>
      <c r="APE73" s="173"/>
      <c r="APF73" s="173"/>
      <c r="APG73" s="173"/>
      <c r="APH73" s="173"/>
      <c r="API73" s="173"/>
      <c r="APJ73" s="173"/>
      <c r="APK73" s="173"/>
      <c r="APL73" s="173"/>
      <c r="APM73" s="173"/>
      <c r="APN73" s="173"/>
      <c r="APO73" s="173"/>
      <c r="APP73" s="173"/>
      <c r="APQ73" s="173"/>
      <c r="APR73" s="173"/>
      <c r="APS73" s="173"/>
      <c r="APT73" s="173"/>
      <c r="APU73" s="173"/>
      <c r="APV73" s="173"/>
      <c r="APW73" s="173"/>
      <c r="APX73" s="173"/>
      <c r="APY73" s="173"/>
      <c r="APZ73" s="173"/>
      <c r="AQA73" s="173"/>
      <c r="AQB73" s="173"/>
      <c r="AQC73" s="173"/>
      <c r="AQD73" s="173"/>
      <c r="AQE73" s="173"/>
      <c r="AQF73" s="173"/>
      <c r="AQG73" s="173"/>
      <c r="AQH73" s="173"/>
      <c r="AQI73" s="173"/>
      <c r="AQJ73" s="173"/>
      <c r="AQK73" s="173"/>
      <c r="AQL73" s="173"/>
      <c r="AQM73" s="173"/>
      <c r="AQN73" s="173"/>
      <c r="AQO73" s="173"/>
      <c r="AQP73" s="173"/>
      <c r="AQQ73" s="173"/>
      <c r="AQR73" s="173"/>
      <c r="AQS73" s="173"/>
      <c r="AQT73" s="173"/>
      <c r="AQU73" s="173"/>
      <c r="AQV73" s="173"/>
      <c r="AQW73" s="173"/>
      <c r="AQX73" s="173"/>
      <c r="AQY73" s="173"/>
      <c r="AQZ73" s="173"/>
      <c r="ARA73" s="173"/>
      <c r="ARB73" s="173"/>
      <c r="ARC73" s="173"/>
      <c r="ARD73" s="173"/>
      <c r="ARE73" s="173"/>
      <c r="ARF73" s="173"/>
      <c r="ARG73" s="173"/>
      <c r="ARH73" s="173"/>
      <c r="ARI73" s="173"/>
      <c r="ARJ73" s="173"/>
      <c r="ARK73" s="173"/>
      <c r="ARL73" s="173"/>
      <c r="ARM73" s="173"/>
      <c r="ARN73" s="173"/>
      <c r="ARO73" s="173"/>
      <c r="ARP73" s="173"/>
      <c r="ARQ73" s="173"/>
      <c r="ARR73" s="173"/>
      <c r="ARS73" s="173"/>
      <c r="ART73" s="173"/>
      <c r="ARU73" s="173"/>
      <c r="ARV73" s="173"/>
      <c r="ARW73" s="173"/>
      <c r="ARX73" s="173"/>
      <c r="ARY73" s="173"/>
      <c r="ARZ73" s="173"/>
      <c r="ASA73" s="173"/>
      <c r="ASB73" s="173"/>
      <c r="ASC73" s="173"/>
      <c r="ASD73" s="173"/>
      <c r="ASE73" s="173"/>
      <c r="ASF73" s="173"/>
      <c r="ASG73" s="173"/>
      <c r="ASH73" s="173"/>
      <c r="ASI73" s="173"/>
      <c r="ASJ73" s="173"/>
      <c r="ASK73" s="173"/>
      <c r="ASL73" s="173"/>
      <c r="ASM73" s="173"/>
      <c r="ASN73" s="173"/>
      <c r="ASO73" s="173"/>
      <c r="ASP73" s="173"/>
      <c r="ASQ73" s="173"/>
      <c r="ASR73" s="173"/>
      <c r="ASS73" s="173"/>
      <c r="AST73" s="173"/>
      <c r="ASU73" s="173"/>
      <c r="ASV73" s="173"/>
      <c r="ASW73" s="173"/>
      <c r="ASX73" s="173"/>
      <c r="ASY73" s="173"/>
      <c r="ASZ73" s="173"/>
      <c r="ATA73" s="173"/>
      <c r="ATB73" s="173"/>
      <c r="ATC73" s="173"/>
      <c r="ATD73" s="173"/>
      <c r="ATE73" s="173"/>
      <c r="ATF73" s="173"/>
      <c r="ATG73" s="173"/>
      <c r="ATH73" s="173"/>
      <c r="ATI73" s="173"/>
      <c r="ATJ73" s="173"/>
      <c r="ATK73" s="173"/>
      <c r="ATL73" s="173"/>
      <c r="ATM73" s="173"/>
      <c r="ATN73" s="173"/>
      <c r="ATO73" s="173"/>
      <c r="ATP73" s="173"/>
      <c r="ATQ73" s="173"/>
      <c r="ATR73" s="173"/>
      <c r="ATS73" s="173"/>
      <c r="ATT73" s="173"/>
      <c r="ATU73" s="173"/>
      <c r="ATV73" s="173"/>
      <c r="ATW73" s="173"/>
      <c r="ATX73" s="173"/>
      <c r="ATY73" s="173"/>
      <c r="ATZ73" s="173"/>
      <c r="AUA73" s="173"/>
      <c r="AUB73" s="173"/>
      <c r="AUC73" s="173"/>
      <c r="AUD73" s="173"/>
      <c r="AUE73" s="173"/>
      <c r="AUF73" s="173"/>
      <c r="AUG73" s="173"/>
      <c r="AUH73" s="173"/>
      <c r="AUI73" s="173"/>
      <c r="AUJ73" s="173"/>
      <c r="AUK73" s="173"/>
      <c r="AUL73" s="173"/>
      <c r="AUM73" s="173"/>
      <c r="AUN73" s="173"/>
      <c r="AUO73" s="173"/>
      <c r="AUP73" s="173"/>
      <c r="AUQ73" s="173"/>
      <c r="AUR73" s="173"/>
      <c r="AUS73" s="173"/>
      <c r="AUT73" s="173"/>
      <c r="AUU73" s="173"/>
      <c r="AUV73" s="173"/>
      <c r="AUW73" s="173"/>
      <c r="AUX73" s="173"/>
      <c r="AUY73" s="173"/>
      <c r="AUZ73" s="173"/>
      <c r="AVA73" s="173"/>
      <c r="AVB73" s="173"/>
      <c r="AVC73" s="173"/>
      <c r="AVD73" s="173"/>
      <c r="AVE73" s="173"/>
      <c r="AVF73" s="173"/>
      <c r="AVG73" s="173"/>
      <c r="AVH73" s="173"/>
      <c r="AVI73" s="173"/>
      <c r="AVJ73" s="173"/>
      <c r="AVK73" s="173"/>
      <c r="AVL73" s="173"/>
      <c r="AVM73" s="173"/>
      <c r="AVN73" s="173"/>
      <c r="AVO73" s="173"/>
      <c r="AVP73" s="173"/>
      <c r="AVQ73" s="173"/>
      <c r="AVR73" s="173"/>
      <c r="AVS73" s="173"/>
      <c r="AVT73" s="173"/>
      <c r="AVU73" s="173"/>
      <c r="AVV73" s="173"/>
      <c r="AVW73" s="173"/>
      <c r="AVX73" s="173"/>
      <c r="AVY73" s="173"/>
      <c r="AVZ73" s="173"/>
      <c r="AWA73" s="173"/>
      <c r="AWB73" s="173"/>
      <c r="AWC73" s="173"/>
      <c r="AWD73" s="173"/>
      <c r="AWE73" s="173"/>
      <c r="AWF73" s="173"/>
      <c r="AWG73" s="173"/>
      <c r="AWH73" s="173"/>
      <c r="AWI73" s="173"/>
      <c r="AWJ73" s="173"/>
      <c r="AWK73" s="173"/>
      <c r="AWL73" s="173"/>
      <c r="AWM73" s="173"/>
      <c r="AWN73" s="173"/>
      <c r="AWO73" s="173"/>
      <c r="AWP73" s="173"/>
      <c r="AWQ73" s="173"/>
      <c r="AWR73" s="173"/>
      <c r="AWS73" s="173"/>
      <c r="AWT73" s="173"/>
      <c r="AWU73" s="173"/>
      <c r="AWV73" s="173"/>
      <c r="AWW73" s="173"/>
      <c r="AWX73" s="173"/>
      <c r="AWY73" s="173"/>
      <c r="AWZ73" s="173"/>
      <c r="AXA73" s="173"/>
      <c r="AXB73" s="173"/>
      <c r="AXC73" s="173"/>
      <c r="AXD73" s="173"/>
      <c r="AXE73" s="173"/>
      <c r="AXF73" s="173"/>
      <c r="AXG73" s="173"/>
      <c r="AXH73" s="173"/>
      <c r="AXI73" s="173"/>
      <c r="AXJ73" s="173"/>
      <c r="AXK73" s="173"/>
      <c r="AXL73" s="173"/>
      <c r="AXM73" s="173"/>
      <c r="AXN73" s="173"/>
      <c r="AXO73" s="173"/>
      <c r="AXP73" s="173"/>
      <c r="AXQ73" s="173"/>
      <c r="AXR73" s="173"/>
      <c r="AXS73" s="173"/>
      <c r="AXT73" s="173"/>
      <c r="AXU73" s="173"/>
      <c r="AXV73" s="173"/>
      <c r="AXW73" s="173"/>
      <c r="AXX73" s="173"/>
      <c r="AXY73" s="173"/>
      <c r="AXZ73" s="173"/>
      <c r="AYA73" s="173"/>
      <c r="AYB73" s="173"/>
      <c r="AYC73" s="173"/>
      <c r="AYD73" s="173"/>
      <c r="AYE73" s="173"/>
      <c r="AYF73" s="173"/>
      <c r="AYG73" s="173"/>
      <c r="AYH73" s="173"/>
      <c r="AYI73" s="173"/>
      <c r="AYJ73" s="173"/>
      <c r="AYK73" s="173"/>
      <c r="AYL73" s="173"/>
      <c r="AYM73" s="173"/>
      <c r="AYN73" s="173"/>
      <c r="AYO73" s="173"/>
      <c r="AYP73" s="173"/>
      <c r="AYQ73" s="173"/>
      <c r="AYR73" s="173"/>
      <c r="AYS73" s="173"/>
      <c r="AYT73" s="173"/>
      <c r="AYU73" s="173"/>
      <c r="AYV73" s="173"/>
      <c r="AYW73" s="173"/>
      <c r="AYX73" s="173"/>
      <c r="AYY73" s="173"/>
      <c r="AYZ73" s="173"/>
      <c r="AZA73" s="173"/>
      <c r="AZB73" s="173"/>
      <c r="AZC73" s="173"/>
      <c r="AZD73" s="173"/>
      <c r="AZE73" s="173"/>
      <c r="AZF73" s="173"/>
      <c r="AZG73" s="173"/>
      <c r="AZH73" s="173"/>
      <c r="AZI73" s="173"/>
      <c r="AZJ73" s="173"/>
      <c r="AZK73" s="173"/>
      <c r="AZL73" s="173"/>
      <c r="AZM73" s="173"/>
      <c r="AZN73" s="173"/>
      <c r="AZO73" s="173"/>
      <c r="AZP73" s="173"/>
      <c r="AZQ73" s="173"/>
      <c r="AZR73" s="173"/>
      <c r="AZS73" s="173"/>
      <c r="AZT73" s="173"/>
      <c r="AZU73" s="173"/>
      <c r="AZV73" s="173"/>
      <c r="AZW73" s="173"/>
      <c r="AZX73" s="173"/>
      <c r="AZY73" s="173"/>
      <c r="AZZ73" s="173"/>
      <c r="BAA73" s="173"/>
      <c r="BAB73" s="173"/>
      <c r="BAC73" s="173"/>
      <c r="BAD73" s="173"/>
      <c r="BAE73" s="173"/>
      <c r="BAF73" s="173"/>
      <c r="BAG73" s="173"/>
      <c r="BAH73" s="173"/>
      <c r="BAI73" s="173"/>
      <c r="BAJ73" s="173"/>
      <c r="BAK73" s="173"/>
      <c r="BAL73" s="173"/>
      <c r="BAM73" s="173"/>
      <c r="BAN73" s="173"/>
      <c r="BAO73" s="173"/>
      <c r="BAP73" s="173"/>
      <c r="BAQ73" s="173"/>
      <c r="BAR73" s="173"/>
      <c r="BAS73" s="173"/>
      <c r="BAT73" s="173"/>
      <c r="BAU73" s="173"/>
      <c r="BAV73" s="173"/>
      <c r="BAW73" s="173"/>
      <c r="BAX73" s="173"/>
      <c r="BAY73" s="173"/>
      <c r="BAZ73" s="173"/>
      <c r="BBA73" s="173"/>
      <c r="BBB73" s="173"/>
      <c r="BBC73" s="173"/>
      <c r="BBD73" s="173"/>
      <c r="BBE73" s="173"/>
      <c r="BBF73" s="173"/>
      <c r="BBG73" s="173"/>
      <c r="BBH73" s="173"/>
      <c r="BBI73" s="173"/>
      <c r="BBJ73" s="173"/>
      <c r="BBK73" s="173"/>
      <c r="BBL73" s="173"/>
      <c r="BBM73" s="173"/>
      <c r="BBN73" s="173"/>
      <c r="BBO73" s="173"/>
      <c r="BBP73" s="173"/>
      <c r="BBQ73" s="173"/>
      <c r="BBR73" s="173"/>
      <c r="BBS73" s="173"/>
      <c r="BBT73" s="173"/>
      <c r="BBU73" s="173"/>
      <c r="BBV73" s="173"/>
      <c r="BBW73" s="173"/>
      <c r="BBX73" s="173"/>
      <c r="BBY73" s="173"/>
      <c r="BBZ73" s="173"/>
      <c r="BCA73" s="173"/>
      <c r="BCB73" s="173"/>
      <c r="BCC73" s="173"/>
      <c r="BCD73" s="173"/>
      <c r="BCE73" s="173"/>
      <c r="BCF73" s="173"/>
      <c r="BCG73" s="173"/>
      <c r="BCH73" s="173"/>
      <c r="BCI73" s="173"/>
      <c r="BCJ73" s="173"/>
      <c r="BCK73" s="173"/>
      <c r="BCL73" s="173"/>
      <c r="BCM73" s="173"/>
      <c r="BCN73" s="173"/>
      <c r="BCO73" s="173"/>
      <c r="BCP73" s="173"/>
      <c r="BCQ73" s="173"/>
      <c r="BCR73" s="173"/>
      <c r="BCS73" s="173"/>
      <c r="BCT73" s="173"/>
      <c r="BCU73" s="173"/>
      <c r="BCV73" s="173"/>
      <c r="BCW73" s="173"/>
      <c r="BCX73" s="173"/>
      <c r="BCY73" s="173"/>
      <c r="BCZ73" s="173"/>
      <c r="BDA73" s="173"/>
      <c r="BDB73" s="173"/>
      <c r="BDC73" s="173"/>
      <c r="BDD73" s="173"/>
      <c r="BDE73" s="173"/>
      <c r="BDF73" s="173"/>
      <c r="BDG73" s="173"/>
      <c r="BDH73" s="173"/>
      <c r="BDI73" s="173"/>
      <c r="BDJ73" s="173"/>
      <c r="BDK73" s="173"/>
      <c r="BDL73" s="173"/>
      <c r="BDM73" s="173"/>
      <c r="BDN73" s="173"/>
      <c r="BDO73" s="173"/>
      <c r="BDP73" s="173"/>
      <c r="BDQ73" s="173"/>
      <c r="BDR73" s="173"/>
      <c r="BDS73" s="173"/>
      <c r="BDT73" s="173"/>
      <c r="BDU73" s="173"/>
      <c r="BDV73" s="173"/>
      <c r="BDW73" s="173"/>
      <c r="BDX73" s="173"/>
      <c r="BDY73" s="173"/>
      <c r="BDZ73" s="173"/>
      <c r="BEA73" s="173"/>
      <c r="BEB73" s="173"/>
      <c r="BEC73" s="173"/>
      <c r="BED73" s="173"/>
      <c r="BEE73" s="173"/>
      <c r="BEF73" s="173"/>
      <c r="BEG73" s="173"/>
      <c r="BEH73" s="173"/>
      <c r="BEI73" s="173"/>
      <c r="BEJ73" s="173"/>
      <c r="BEK73" s="173"/>
      <c r="BEL73" s="173"/>
      <c r="BEM73" s="173"/>
      <c r="BEN73" s="173"/>
      <c r="BEO73" s="173"/>
      <c r="BEP73" s="173"/>
      <c r="BEQ73" s="173"/>
      <c r="BER73" s="173"/>
      <c r="BES73" s="173"/>
      <c r="BET73" s="173"/>
      <c r="BEU73" s="173"/>
      <c r="BEV73" s="173"/>
      <c r="BEW73" s="173"/>
      <c r="BEX73" s="173"/>
      <c r="BEY73" s="173"/>
      <c r="BEZ73" s="173"/>
      <c r="BFA73" s="173"/>
      <c r="BFB73" s="173"/>
      <c r="BFC73" s="173"/>
      <c r="BFD73" s="173"/>
      <c r="BFE73" s="173"/>
      <c r="BFF73" s="173"/>
      <c r="BFG73" s="173"/>
      <c r="BFH73" s="173"/>
      <c r="BFI73" s="173"/>
      <c r="BFJ73" s="173"/>
      <c r="BFK73" s="173"/>
      <c r="BFL73" s="173"/>
      <c r="BFM73" s="173"/>
      <c r="BFN73" s="173"/>
      <c r="BFO73" s="173"/>
      <c r="BFP73" s="173"/>
      <c r="BFQ73" s="173"/>
      <c r="BFR73" s="173"/>
      <c r="BFS73" s="173"/>
      <c r="BFT73" s="173"/>
      <c r="BFU73" s="173"/>
      <c r="BFV73" s="173"/>
      <c r="BFW73" s="173"/>
      <c r="BFX73" s="173"/>
      <c r="BFY73" s="173"/>
      <c r="BFZ73" s="173"/>
      <c r="BGA73" s="173"/>
      <c r="BGB73" s="173"/>
      <c r="BGC73" s="173"/>
      <c r="BGD73" s="173"/>
      <c r="BGE73" s="173"/>
      <c r="BGF73" s="173"/>
      <c r="BGG73" s="173"/>
      <c r="BGH73" s="173"/>
      <c r="BGI73" s="173"/>
      <c r="BGJ73" s="173"/>
      <c r="BGK73" s="173"/>
      <c r="BGL73" s="173"/>
      <c r="BGM73" s="173"/>
      <c r="BGN73" s="173"/>
      <c r="BGO73" s="173"/>
      <c r="BGP73" s="173"/>
      <c r="BGQ73" s="173"/>
      <c r="BGR73" s="173"/>
      <c r="BGS73" s="173"/>
      <c r="BGT73" s="173"/>
      <c r="BGU73" s="173"/>
      <c r="BGV73" s="173"/>
      <c r="BGW73" s="173"/>
      <c r="BGX73" s="173"/>
      <c r="BGY73" s="173"/>
      <c r="BGZ73" s="173"/>
      <c r="BHA73" s="173"/>
      <c r="BHB73" s="173"/>
      <c r="BHC73" s="173"/>
      <c r="BHD73" s="173"/>
      <c r="BHE73" s="173"/>
      <c r="BHF73" s="173"/>
      <c r="BHG73" s="173"/>
      <c r="BHH73" s="173"/>
      <c r="BHI73" s="173"/>
      <c r="BHJ73" s="173"/>
      <c r="BHK73" s="173"/>
      <c r="BHL73" s="173"/>
      <c r="BHM73" s="173"/>
      <c r="BHN73" s="173"/>
      <c r="BHO73" s="173"/>
      <c r="BHP73" s="173"/>
      <c r="BHQ73" s="173"/>
      <c r="BHR73" s="173"/>
      <c r="BHS73" s="173"/>
      <c r="BHT73" s="173"/>
      <c r="BHU73" s="173"/>
      <c r="BHV73" s="173"/>
      <c r="BHW73" s="173"/>
      <c r="BHX73" s="173"/>
      <c r="BHY73" s="173"/>
      <c r="BHZ73" s="173"/>
      <c r="BIA73" s="173"/>
      <c r="BIB73" s="173"/>
      <c r="BIC73" s="173"/>
      <c r="BID73" s="173"/>
      <c r="BIE73" s="173"/>
      <c r="BIF73" s="173"/>
      <c r="BIG73" s="173"/>
      <c r="BIH73" s="173"/>
      <c r="BII73" s="173"/>
      <c r="BIJ73" s="173"/>
      <c r="BIK73" s="173"/>
      <c r="BIL73" s="173"/>
      <c r="BIM73" s="173"/>
      <c r="BIN73" s="173"/>
      <c r="BIO73" s="173"/>
      <c r="BIP73" s="173"/>
      <c r="BIQ73" s="173"/>
      <c r="BIR73" s="173"/>
      <c r="BIS73" s="173"/>
      <c r="BIT73" s="173"/>
      <c r="BIU73" s="173"/>
      <c r="BIV73" s="173"/>
      <c r="BIW73" s="173"/>
      <c r="BIX73" s="173"/>
      <c r="BIY73" s="173"/>
      <c r="BIZ73" s="173"/>
      <c r="BJA73" s="173"/>
      <c r="BJB73" s="173"/>
      <c r="BJC73" s="173"/>
      <c r="BJD73" s="173"/>
      <c r="BJE73" s="173"/>
      <c r="BJF73" s="173"/>
      <c r="BJG73" s="173"/>
      <c r="BJH73" s="173"/>
      <c r="BJI73" s="173"/>
      <c r="BJJ73" s="173"/>
      <c r="BJK73" s="173"/>
      <c r="BJL73" s="173"/>
      <c r="BJM73" s="173"/>
      <c r="BJN73" s="173"/>
      <c r="BJO73" s="173"/>
      <c r="BJP73" s="173"/>
      <c r="BJQ73" s="173"/>
      <c r="BJR73" s="173"/>
      <c r="BJS73" s="173"/>
      <c r="BJT73" s="173"/>
      <c r="BJU73" s="173"/>
      <c r="BJV73" s="173"/>
      <c r="BJW73" s="173"/>
      <c r="BJX73" s="173"/>
      <c r="BJY73" s="173"/>
      <c r="BJZ73" s="173"/>
      <c r="BKA73" s="173"/>
      <c r="BKB73" s="173"/>
      <c r="BKC73" s="173"/>
      <c r="BKD73" s="173"/>
      <c r="BKE73" s="173"/>
      <c r="BKF73" s="173"/>
      <c r="BKG73" s="173"/>
      <c r="BKH73" s="173"/>
      <c r="BKI73" s="173"/>
      <c r="BKJ73" s="173"/>
      <c r="BKK73" s="173"/>
      <c r="BKL73" s="173"/>
      <c r="BKM73" s="173"/>
      <c r="BKN73" s="173"/>
      <c r="BKO73" s="173"/>
      <c r="BKP73" s="173"/>
      <c r="BKQ73" s="173"/>
      <c r="BKR73" s="173"/>
      <c r="BKS73" s="173"/>
      <c r="BKT73" s="173"/>
      <c r="BKU73" s="173"/>
      <c r="BKV73" s="173"/>
      <c r="BKW73" s="173"/>
      <c r="BKX73" s="173"/>
      <c r="BKY73" s="173"/>
      <c r="BKZ73" s="173"/>
      <c r="BLA73" s="173"/>
      <c r="BLB73" s="173"/>
      <c r="BLC73" s="173"/>
      <c r="BLD73" s="173"/>
      <c r="BLE73" s="173"/>
      <c r="BLF73" s="173"/>
      <c r="BLG73" s="173"/>
      <c r="BLH73" s="173"/>
      <c r="BLI73" s="173"/>
      <c r="BLJ73" s="173"/>
      <c r="BLK73" s="173"/>
      <c r="BLL73" s="173"/>
      <c r="BLM73" s="173"/>
      <c r="BLN73" s="173"/>
      <c r="BLO73" s="173"/>
      <c r="BLP73" s="173"/>
      <c r="BLQ73" s="173"/>
      <c r="BLR73" s="173"/>
      <c r="BLS73" s="173"/>
      <c r="BLT73" s="173"/>
      <c r="BLU73" s="173"/>
      <c r="BLV73" s="173"/>
      <c r="BLW73" s="173"/>
      <c r="BLX73" s="173"/>
      <c r="BLY73" s="173"/>
      <c r="BLZ73" s="173"/>
      <c r="BMA73" s="173"/>
      <c r="BMB73" s="173"/>
      <c r="BMC73" s="173"/>
      <c r="BMD73" s="173"/>
      <c r="BME73" s="173"/>
      <c r="BMF73" s="173"/>
      <c r="BMG73" s="173"/>
      <c r="BMH73" s="173"/>
      <c r="BMI73" s="173"/>
      <c r="BMJ73" s="173"/>
      <c r="BMK73" s="173"/>
      <c r="BML73" s="173"/>
      <c r="BMM73" s="173"/>
      <c r="BMN73" s="173"/>
      <c r="BMO73" s="173"/>
      <c r="BMP73" s="173"/>
      <c r="BMQ73" s="173"/>
      <c r="BMR73" s="173"/>
      <c r="BMS73" s="173"/>
      <c r="BMT73" s="173"/>
      <c r="BMU73" s="173"/>
      <c r="BMV73" s="173"/>
      <c r="BMW73" s="173"/>
      <c r="BMX73" s="173"/>
      <c r="BMY73" s="173"/>
      <c r="BMZ73" s="173"/>
      <c r="BNA73" s="173"/>
      <c r="BNB73" s="173"/>
      <c r="BNC73" s="173"/>
      <c r="BND73" s="173"/>
      <c r="BNE73" s="173"/>
      <c r="BNF73" s="173"/>
      <c r="BNG73" s="173"/>
      <c r="BNH73" s="173"/>
      <c r="BNI73" s="173"/>
      <c r="BNJ73" s="173"/>
      <c r="BNK73" s="173"/>
      <c r="BNL73" s="173"/>
      <c r="BNM73" s="173"/>
      <c r="BNN73" s="173"/>
      <c r="BNO73" s="173"/>
      <c r="BNP73" s="173"/>
      <c r="BNQ73" s="173"/>
      <c r="BNR73" s="173"/>
      <c r="BNS73" s="173"/>
      <c r="BNT73" s="173"/>
      <c r="BNU73" s="173"/>
      <c r="BNV73" s="173"/>
      <c r="BNW73" s="173"/>
      <c r="BNX73" s="173"/>
      <c r="BNY73" s="173"/>
      <c r="BNZ73" s="173"/>
      <c r="BOA73" s="173"/>
      <c r="BOB73" s="173"/>
      <c r="BOC73" s="173"/>
      <c r="BOD73" s="173"/>
      <c r="BOE73" s="173"/>
      <c r="BOF73" s="173"/>
      <c r="BOG73" s="173"/>
      <c r="BOH73" s="173"/>
      <c r="BOI73" s="173"/>
      <c r="BOJ73" s="173"/>
      <c r="BOK73" s="173"/>
      <c r="BOL73" s="173"/>
      <c r="BOM73" s="173"/>
      <c r="BON73" s="173"/>
      <c r="BOO73" s="173"/>
      <c r="BOP73" s="173"/>
      <c r="BOQ73" s="173"/>
      <c r="BOR73" s="173"/>
      <c r="BOS73" s="173"/>
      <c r="BOT73" s="173"/>
      <c r="BOU73" s="173"/>
      <c r="BOV73" s="173"/>
      <c r="BOW73" s="173"/>
      <c r="BOX73" s="173"/>
      <c r="BOY73" s="173"/>
      <c r="BOZ73" s="173"/>
      <c r="BPA73" s="173"/>
      <c r="BPB73" s="173"/>
      <c r="BPC73" s="173"/>
      <c r="BPD73" s="173"/>
      <c r="BPE73" s="173"/>
      <c r="BPF73" s="173"/>
      <c r="BPG73" s="173"/>
      <c r="BPH73" s="173"/>
      <c r="BPI73" s="173"/>
      <c r="BPJ73" s="173"/>
      <c r="BPK73" s="173"/>
      <c r="BPL73" s="173"/>
      <c r="BPM73" s="173"/>
      <c r="BPN73" s="173"/>
      <c r="BPO73" s="173"/>
      <c r="BPP73" s="173"/>
      <c r="BPQ73" s="173"/>
      <c r="BPR73" s="173"/>
      <c r="BPS73" s="173"/>
      <c r="BPT73" s="173"/>
      <c r="BPU73" s="173"/>
      <c r="BPV73" s="173"/>
      <c r="BPW73" s="173"/>
      <c r="BPX73" s="173"/>
      <c r="BPY73" s="173"/>
      <c r="BPZ73" s="173"/>
      <c r="BQA73" s="173"/>
      <c r="BQB73" s="173"/>
      <c r="BQC73" s="173"/>
      <c r="BQD73" s="173"/>
      <c r="BQE73" s="173"/>
      <c r="BQF73" s="173"/>
      <c r="BQG73" s="173"/>
      <c r="BQH73" s="173"/>
      <c r="BQI73" s="173"/>
      <c r="BQJ73" s="173"/>
      <c r="BQK73" s="173"/>
      <c r="BQL73" s="173"/>
      <c r="BQM73" s="173"/>
      <c r="BQN73" s="173"/>
      <c r="BQO73" s="173"/>
      <c r="BQP73" s="173"/>
      <c r="BQQ73" s="173"/>
      <c r="BQR73" s="173"/>
      <c r="BQS73" s="173"/>
      <c r="BQT73" s="173"/>
      <c r="BQU73" s="173"/>
      <c r="BQV73" s="173"/>
      <c r="BQW73" s="173"/>
      <c r="BQX73" s="173"/>
      <c r="BQY73" s="173"/>
      <c r="BQZ73" s="173"/>
      <c r="BRA73" s="173"/>
      <c r="BRB73" s="173"/>
      <c r="BRC73" s="173"/>
      <c r="BRD73" s="173"/>
      <c r="BRE73" s="173"/>
      <c r="BRF73" s="173"/>
      <c r="BRG73" s="173"/>
      <c r="BRH73" s="173"/>
      <c r="BRI73" s="173"/>
      <c r="BRJ73" s="173"/>
      <c r="BRK73" s="173"/>
      <c r="BRL73" s="173"/>
      <c r="BRM73" s="173"/>
      <c r="BRN73" s="173"/>
      <c r="BRO73" s="173"/>
      <c r="BRP73" s="173"/>
      <c r="BRQ73" s="173"/>
      <c r="BRR73" s="173"/>
      <c r="BRS73" s="173"/>
      <c r="BRT73" s="173"/>
      <c r="BRU73" s="173"/>
      <c r="BRV73" s="173"/>
      <c r="BRW73" s="173"/>
      <c r="BRX73" s="173"/>
      <c r="BRY73" s="173"/>
      <c r="BRZ73" s="173"/>
      <c r="BSA73" s="173"/>
      <c r="BSB73" s="173"/>
      <c r="BSC73" s="173"/>
      <c r="BSD73" s="173"/>
      <c r="BSE73" s="173"/>
      <c r="BSF73" s="173"/>
      <c r="BSG73" s="173"/>
      <c r="BSH73" s="173"/>
      <c r="BSI73" s="173"/>
      <c r="BSJ73" s="173"/>
      <c r="BSK73" s="173"/>
      <c r="BSL73" s="173"/>
      <c r="BSM73" s="173"/>
      <c r="BSN73" s="173"/>
      <c r="BSO73" s="173"/>
      <c r="BSP73" s="173"/>
      <c r="BSQ73" s="173"/>
      <c r="BSR73" s="173"/>
      <c r="BSS73" s="173"/>
      <c r="BST73" s="173"/>
      <c r="BSU73" s="173"/>
      <c r="BSV73" s="173"/>
      <c r="BSW73" s="173"/>
      <c r="BSX73" s="173"/>
      <c r="BSY73" s="173"/>
      <c r="BSZ73" s="173"/>
      <c r="BTA73" s="173"/>
      <c r="BTB73" s="173"/>
      <c r="BTC73" s="173"/>
      <c r="BTD73" s="173"/>
      <c r="BTE73" s="173"/>
      <c r="BTF73" s="173"/>
      <c r="BTG73" s="173"/>
      <c r="BTH73" s="173"/>
      <c r="BTI73" s="173"/>
      <c r="BTJ73" s="173"/>
      <c r="BTK73" s="173"/>
      <c r="BTL73" s="173"/>
      <c r="BTM73" s="173"/>
      <c r="BTN73" s="173"/>
      <c r="BTO73" s="173"/>
      <c r="BTP73" s="173"/>
      <c r="BTQ73" s="173"/>
      <c r="BTR73" s="173"/>
      <c r="BTS73" s="173"/>
      <c r="BTT73" s="173"/>
      <c r="BTU73" s="173"/>
      <c r="BTV73" s="173"/>
      <c r="BTW73" s="173"/>
      <c r="BTX73" s="173"/>
      <c r="BTY73" s="173"/>
      <c r="BTZ73" s="173"/>
      <c r="BUA73" s="173"/>
      <c r="BUB73" s="173"/>
      <c r="BUC73" s="173"/>
      <c r="BUD73" s="173"/>
      <c r="BUE73" s="173"/>
      <c r="BUF73" s="173"/>
      <c r="BUG73" s="173"/>
      <c r="BUH73" s="173"/>
      <c r="BUI73" s="173"/>
      <c r="BUJ73" s="173"/>
      <c r="BUK73" s="173"/>
      <c r="BUL73" s="173"/>
      <c r="BUM73" s="173"/>
      <c r="BUN73" s="173"/>
      <c r="BUO73" s="173"/>
      <c r="BUP73" s="173"/>
      <c r="BUQ73" s="173"/>
      <c r="BUR73" s="173"/>
      <c r="BUS73" s="173"/>
      <c r="BUT73" s="173"/>
      <c r="BUU73" s="173"/>
      <c r="BUV73" s="173"/>
      <c r="BUW73" s="173"/>
      <c r="BUX73" s="173"/>
      <c r="BUY73" s="173"/>
      <c r="BUZ73" s="173"/>
      <c r="BVA73" s="173"/>
      <c r="BVB73" s="173"/>
      <c r="BVC73" s="173"/>
      <c r="BVD73" s="173"/>
      <c r="BVE73" s="173"/>
      <c r="BVF73" s="173"/>
      <c r="BVG73" s="173"/>
      <c r="BVH73" s="173"/>
      <c r="BVI73" s="173"/>
      <c r="BVJ73" s="173"/>
      <c r="BVK73" s="173"/>
      <c r="BVL73" s="173"/>
      <c r="BVM73" s="173"/>
      <c r="BVN73" s="173"/>
      <c r="BVO73" s="173"/>
      <c r="BVP73" s="173"/>
      <c r="BVQ73" s="173"/>
      <c r="BVR73" s="173"/>
      <c r="BVS73" s="173"/>
      <c r="BVT73" s="173"/>
      <c r="BVU73" s="173"/>
      <c r="BVV73" s="173"/>
      <c r="BVW73" s="173"/>
      <c r="BVX73" s="173"/>
      <c r="BVY73" s="173"/>
      <c r="BVZ73" s="173"/>
      <c r="BWA73" s="173"/>
      <c r="BWB73" s="173"/>
      <c r="BWC73" s="173"/>
      <c r="BWD73" s="173"/>
      <c r="BWE73" s="173"/>
      <c r="BWF73" s="173"/>
      <c r="BWG73" s="173"/>
      <c r="BWH73" s="173"/>
      <c r="BWI73" s="173"/>
      <c r="BWJ73" s="173"/>
      <c r="BWK73" s="173"/>
      <c r="BWL73" s="173"/>
      <c r="BWM73" s="173"/>
      <c r="BWN73" s="173"/>
      <c r="BWO73" s="173"/>
      <c r="BWP73" s="173"/>
      <c r="BWQ73" s="173"/>
      <c r="BWR73" s="173"/>
      <c r="BWS73" s="173"/>
      <c r="BWT73" s="173"/>
      <c r="BWU73" s="173"/>
      <c r="BWV73" s="173"/>
      <c r="BWW73" s="173"/>
      <c r="BWX73" s="173"/>
      <c r="BWY73" s="173"/>
      <c r="BWZ73" s="173"/>
      <c r="BXA73" s="173"/>
      <c r="BXB73" s="173"/>
      <c r="BXC73" s="173"/>
      <c r="BXD73" s="173"/>
      <c r="BXE73" s="173"/>
      <c r="BXF73" s="173"/>
      <c r="BXG73" s="173"/>
      <c r="BXH73" s="173"/>
      <c r="BXI73" s="173"/>
      <c r="BXJ73" s="173"/>
      <c r="BXK73" s="173"/>
      <c r="BXL73" s="173"/>
      <c r="BXM73" s="173"/>
      <c r="BXN73" s="173"/>
      <c r="BXO73" s="173"/>
      <c r="BXP73" s="173"/>
      <c r="BXQ73" s="173"/>
      <c r="BXR73" s="173"/>
      <c r="BXS73" s="173"/>
      <c r="BXT73" s="173"/>
      <c r="BXU73" s="173"/>
      <c r="BXV73" s="173"/>
      <c r="BXW73" s="173"/>
      <c r="BXX73" s="173"/>
      <c r="BXY73" s="173"/>
      <c r="BXZ73" s="173"/>
      <c r="BYA73" s="173"/>
      <c r="BYB73" s="173"/>
      <c r="BYC73" s="173"/>
      <c r="BYD73" s="173"/>
      <c r="BYE73" s="173"/>
      <c r="BYF73" s="173"/>
      <c r="BYG73" s="173"/>
      <c r="BYH73" s="173"/>
      <c r="BYI73" s="173"/>
      <c r="BYJ73" s="173"/>
      <c r="BYK73" s="173"/>
      <c r="BYL73" s="173"/>
      <c r="BYM73" s="173"/>
      <c r="BYN73" s="173"/>
      <c r="BYO73" s="173"/>
      <c r="BYP73" s="173"/>
      <c r="BYQ73" s="173"/>
      <c r="BYR73" s="173"/>
      <c r="BYS73" s="173"/>
      <c r="BYT73" s="173"/>
      <c r="BYU73" s="173"/>
      <c r="BYV73" s="173"/>
      <c r="BYW73" s="173"/>
      <c r="BYX73" s="173"/>
      <c r="BYY73" s="173"/>
      <c r="BYZ73" s="173"/>
      <c r="BZA73" s="173"/>
      <c r="BZB73" s="173"/>
      <c r="BZC73" s="173"/>
      <c r="BZD73" s="173"/>
      <c r="BZE73" s="173"/>
      <c r="BZF73" s="173"/>
      <c r="BZG73" s="173"/>
      <c r="BZH73" s="173"/>
      <c r="BZI73" s="173"/>
      <c r="BZJ73" s="173"/>
      <c r="BZK73" s="173"/>
      <c r="BZL73" s="173"/>
      <c r="BZM73" s="173"/>
      <c r="BZN73" s="173"/>
      <c r="BZO73" s="173"/>
      <c r="BZP73" s="173"/>
      <c r="BZQ73" s="173"/>
      <c r="BZR73" s="173"/>
      <c r="BZS73" s="173"/>
      <c r="BZT73" s="173"/>
      <c r="BZU73" s="173"/>
      <c r="BZV73" s="173"/>
      <c r="BZW73" s="173"/>
      <c r="BZX73" s="173"/>
      <c r="BZY73" s="173"/>
      <c r="BZZ73" s="173"/>
      <c r="CAA73" s="173"/>
      <c r="CAB73" s="173"/>
      <c r="CAC73" s="173"/>
      <c r="CAD73" s="173"/>
      <c r="CAE73" s="173"/>
      <c r="CAF73" s="173"/>
      <c r="CAG73" s="173"/>
      <c r="CAH73" s="173"/>
      <c r="CAI73" s="173"/>
      <c r="CAJ73" s="173"/>
      <c r="CAK73" s="173"/>
      <c r="CAL73" s="173"/>
      <c r="CAM73" s="173"/>
      <c r="CAN73" s="173"/>
      <c r="CAO73" s="173"/>
      <c r="CAP73" s="173"/>
      <c r="CAQ73" s="173"/>
      <c r="CAR73" s="173"/>
      <c r="CAS73" s="173"/>
      <c r="CAT73" s="173"/>
      <c r="CAU73" s="173"/>
      <c r="CAV73" s="173"/>
      <c r="CAW73" s="173"/>
      <c r="CAX73" s="173"/>
      <c r="CAY73" s="173"/>
      <c r="CAZ73" s="173"/>
      <c r="CBA73" s="173"/>
      <c r="CBB73" s="173"/>
      <c r="CBC73" s="173"/>
      <c r="CBD73" s="173"/>
      <c r="CBE73" s="173"/>
      <c r="CBF73" s="173"/>
      <c r="CBG73" s="173"/>
      <c r="CBH73" s="173"/>
      <c r="CBI73" s="173"/>
      <c r="CBJ73" s="173"/>
      <c r="CBK73" s="173"/>
      <c r="CBL73" s="173"/>
      <c r="CBM73" s="173"/>
      <c r="CBN73" s="173"/>
      <c r="CBO73" s="173"/>
      <c r="CBP73" s="173"/>
      <c r="CBQ73" s="173"/>
      <c r="CBR73" s="173"/>
      <c r="CBS73" s="173"/>
      <c r="CBT73" s="173"/>
      <c r="CBU73" s="173"/>
      <c r="CBV73" s="173"/>
      <c r="CBW73" s="173"/>
      <c r="CBX73" s="173"/>
      <c r="CBY73" s="173"/>
      <c r="CBZ73" s="173"/>
      <c r="CCA73" s="173"/>
      <c r="CCB73" s="173"/>
      <c r="CCC73" s="173"/>
      <c r="CCD73" s="173"/>
      <c r="CCE73" s="173"/>
      <c r="CCF73" s="173"/>
      <c r="CCG73" s="173"/>
      <c r="CCH73" s="173"/>
      <c r="CCI73" s="173"/>
      <c r="CCJ73" s="173"/>
      <c r="CCK73" s="173"/>
      <c r="CCL73" s="173"/>
      <c r="CCM73" s="173"/>
      <c r="CCN73" s="173"/>
      <c r="CCO73" s="173"/>
      <c r="CCP73" s="173"/>
      <c r="CCQ73" s="173"/>
      <c r="CCR73" s="173"/>
      <c r="CCS73" s="173"/>
      <c r="CCT73" s="173"/>
      <c r="CCU73" s="173"/>
      <c r="CCV73" s="173"/>
      <c r="CCW73" s="173"/>
      <c r="CCX73" s="173"/>
      <c r="CCY73" s="173"/>
      <c r="CCZ73" s="173"/>
      <c r="CDA73" s="173"/>
      <c r="CDB73" s="173"/>
      <c r="CDC73" s="173"/>
      <c r="CDD73" s="173"/>
      <c r="CDE73" s="173"/>
      <c r="CDF73" s="173"/>
      <c r="CDG73" s="173"/>
      <c r="CDH73" s="173"/>
      <c r="CDI73" s="173"/>
      <c r="CDJ73" s="173"/>
      <c r="CDK73" s="173"/>
      <c r="CDL73" s="173"/>
      <c r="CDM73" s="173"/>
      <c r="CDN73" s="173"/>
      <c r="CDO73" s="173"/>
      <c r="CDP73" s="173"/>
      <c r="CDQ73" s="173"/>
      <c r="CDR73" s="173"/>
      <c r="CDS73" s="173"/>
      <c r="CDT73" s="173"/>
      <c r="CDU73" s="173"/>
      <c r="CDV73" s="173"/>
      <c r="CDW73" s="173"/>
      <c r="CDX73" s="173"/>
      <c r="CDY73" s="173"/>
      <c r="CDZ73" s="173"/>
      <c r="CEA73" s="173"/>
      <c r="CEB73" s="173"/>
      <c r="CEC73" s="173"/>
      <c r="CED73" s="173"/>
      <c r="CEE73" s="173"/>
      <c r="CEF73" s="173"/>
      <c r="CEG73" s="173"/>
      <c r="CEH73" s="173"/>
      <c r="CEI73" s="173"/>
      <c r="CEJ73" s="173"/>
      <c r="CEK73" s="173"/>
      <c r="CEL73" s="173"/>
      <c r="CEM73" s="173"/>
      <c r="CEN73" s="173"/>
      <c r="CEO73" s="173"/>
      <c r="CEP73" s="173"/>
      <c r="CEQ73" s="173"/>
      <c r="CER73" s="173"/>
      <c r="CES73" s="173"/>
      <c r="CET73" s="173"/>
      <c r="CEU73" s="173"/>
      <c r="CEV73" s="173"/>
      <c r="CEW73" s="173"/>
      <c r="CEX73" s="173"/>
      <c r="CEY73" s="173"/>
      <c r="CEZ73" s="173"/>
      <c r="CFA73" s="173"/>
      <c r="CFB73" s="173"/>
      <c r="CFC73" s="173"/>
      <c r="CFD73" s="173"/>
      <c r="CFE73" s="173"/>
      <c r="CFF73" s="173"/>
      <c r="CFG73" s="173"/>
      <c r="CFH73" s="173"/>
      <c r="CFI73" s="173"/>
      <c r="CFJ73" s="173"/>
      <c r="CFK73" s="173"/>
      <c r="CFL73" s="173"/>
      <c r="CFM73" s="173"/>
      <c r="CFN73" s="173"/>
      <c r="CFO73" s="173"/>
      <c r="CFP73" s="173"/>
      <c r="CFQ73" s="173"/>
      <c r="CFR73" s="173"/>
      <c r="CFS73" s="173"/>
      <c r="CFT73" s="173"/>
      <c r="CFU73" s="173"/>
      <c r="CFV73" s="173"/>
      <c r="CFW73" s="173"/>
      <c r="CFX73" s="173"/>
      <c r="CFY73" s="173"/>
      <c r="CFZ73" s="173"/>
      <c r="CGA73" s="173"/>
      <c r="CGB73" s="173"/>
      <c r="CGC73" s="173"/>
      <c r="CGD73" s="173"/>
      <c r="CGE73" s="173"/>
      <c r="CGF73" s="173"/>
      <c r="CGG73" s="173"/>
      <c r="CGH73" s="173"/>
      <c r="CGI73" s="173"/>
      <c r="CGJ73" s="173"/>
      <c r="CGK73" s="173"/>
      <c r="CGL73" s="173"/>
      <c r="CGM73" s="173"/>
      <c r="CGN73" s="173"/>
      <c r="CGO73" s="173"/>
      <c r="CGP73" s="173"/>
      <c r="CGQ73" s="173"/>
      <c r="CGR73" s="173"/>
      <c r="CGS73" s="173"/>
      <c r="CGT73" s="173"/>
      <c r="CGU73" s="173"/>
      <c r="CGV73" s="173"/>
      <c r="CGW73" s="173"/>
      <c r="CGX73" s="173"/>
      <c r="CGY73" s="173"/>
      <c r="CGZ73" s="173"/>
      <c r="CHA73" s="173"/>
      <c r="CHB73" s="173"/>
      <c r="CHC73" s="173"/>
      <c r="CHD73" s="173"/>
      <c r="CHE73" s="173"/>
      <c r="CHF73" s="173"/>
      <c r="CHG73" s="173"/>
      <c r="CHH73" s="173"/>
      <c r="CHI73" s="173"/>
      <c r="CHJ73" s="173"/>
      <c r="CHK73" s="173"/>
      <c r="CHL73" s="173"/>
      <c r="CHM73" s="173"/>
      <c r="CHN73" s="173"/>
      <c r="CHO73" s="173"/>
      <c r="CHP73" s="173"/>
      <c r="CHQ73" s="173"/>
      <c r="CHR73" s="173"/>
      <c r="CHS73" s="173"/>
      <c r="CHT73" s="173"/>
      <c r="CHU73" s="173"/>
      <c r="CHV73" s="173"/>
      <c r="CHW73" s="173"/>
      <c r="CHX73" s="173"/>
      <c r="CHY73" s="173"/>
      <c r="CHZ73" s="173"/>
      <c r="CIA73" s="173"/>
      <c r="CIB73" s="173"/>
      <c r="CIC73" s="173"/>
      <c r="CID73" s="173"/>
      <c r="CIE73" s="173"/>
      <c r="CIF73" s="173"/>
      <c r="CIG73" s="173"/>
      <c r="CIH73" s="173"/>
      <c r="CII73" s="173"/>
      <c r="CIJ73" s="173"/>
      <c r="CIK73" s="173"/>
      <c r="CIL73" s="173"/>
      <c r="CIM73" s="173"/>
      <c r="CIN73" s="173"/>
      <c r="CIO73" s="173"/>
      <c r="CIP73" s="173"/>
      <c r="CIQ73" s="173"/>
      <c r="CIR73" s="173"/>
      <c r="CIS73" s="173"/>
      <c r="CIT73" s="173"/>
      <c r="CIU73" s="173"/>
      <c r="CIV73" s="173"/>
      <c r="CIW73" s="173"/>
      <c r="CIX73" s="173"/>
      <c r="CIY73" s="173"/>
      <c r="CIZ73" s="173"/>
      <c r="CJA73" s="173"/>
      <c r="CJB73" s="173"/>
      <c r="CJC73" s="173"/>
      <c r="CJD73" s="173"/>
      <c r="CJE73" s="173"/>
      <c r="CJF73" s="173"/>
      <c r="CJG73" s="173"/>
      <c r="CJH73" s="173"/>
      <c r="CJI73" s="173"/>
      <c r="CJJ73" s="173"/>
      <c r="CJK73" s="173"/>
      <c r="CJL73" s="173"/>
      <c r="CJM73" s="173"/>
      <c r="CJN73" s="173"/>
      <c r="CJO73" s="173"/>
      <c r="CJP73" s="173"/>
      <c r="CJQ73" s="173"/>
      <c r="CJR73" s="173"/>
      <c r="CJS73" s="173"/>
      <c r="CJT73" s="173"/>
      <c r="CJU73" s="173"/>
      <c r="CJV73" s="173"/>
      <c r="CJW73" s="173"/>
      <c r="CJX73" s="173"/>
      <c r="CJY73" s="173"/>
      <c r="CJZ73" s="173"/>
      <c r="CKA73" s="173"/>
      <c r="CKB73" s="173"/>
      <c r="CKC73" s="173"/>
      <c r="CKD73" s="173"/>
      <c r="CKE73" s="173"/>
      <c r="CKF73" s="173"/>
      <c r="CKG73" s="173"/>
      <c r="CKH73" s="173"/>
      <c r="CKI73" s="173"/>
      <c r="CKJ73" s="173"/>
      <c r="CKK73" s="173"/>
      <c r="CKL73" s="173"/>
      <c r="CKM73" s="173"/>
      <c r="CKN73" s="173"/>
      <c r="CKO73" s="173"/>
      <c r="CKP73" s="173"/>
      <c r="CKQ73" s="173"/>
      <c r="CKR73" s="173"/>
      <c r="CKS73" s="173"/>
      <c r="CKT73" s="173"/>
      <c r="CKU73" s="173"/>
      <c r="CKV73" s="173"/>
      <c r="CKW73" s="173"/>
      <c r="CKX73" s="173"/>
      <c r="CKY73" s="173"/>
      <c r="CKZ73" s="173"/>
      <c r="CLA73" s="173"/>
      <c r="CLB73" s="173"/>
      <c r="CLC73" s="173"/>
      <c r="CLD73" s="173"/>
      <c r="CLE73" s="173"/>
      <c r="CLF73" s="173"/>
      <c r="CLG73" s="173"/>
      <c r="CLH73" s="173"/>
      <c r="CLI73" s="173"/>
      <c r="CLJ73" s="173"/>
      <c r="CLK73" s="173"/>
      <c r="CLL73" s="173"/>
      <c r="CLM73" s="173"/>
      <c r="CLN73" s="173"/>
      <c r="CLO73" s="173"/>
      <c r="CLP73" s="173"/>
      <c r="CLQ73" s="173"/>
      <c r="CLR73" s="173"/>
      <c r="CLS73" s="173"/>
      <c r="CLT73" s="173"/>
      <c r="CLU73" s="173"/>
      <c r="CLV73" s="173"/>
      <c r="CLW73" s="173"/>
      <c r="CLX73" s="173"/>
      <c r="CLY73" s="173"/>
      <c r="CLZ73" s="173"/>
      <c r="CMA73" s="173"/>
      <c r="CMB73" s="173"/>
      <c r="CMC73" s="173"/>
      <c r="CMD73" s="173"/>
      <c r="CME73" s="173"/>
      <c r="CMF73" s="173"/>
      <c r="CMG73" s="173"/>
      <c r="CMH73" s="173"/>
      <c r="CMI73" s="173"/>
      <c r="CMJ73" s="173"/>
      <c r="CMK73" s="173"/>
      <c r="CML73" s="173"/>
      <c r="CMM73" s="173"/>
      <c r="CMN73" s="173"/>
      <c r="CMO73" s="173"/>
      <c r="CMP73" s="173"/>
      <c r="CMQ73" s="173"/>
      <c r="CMR73" s="173"/>
      <c r="CMS73" s="173"/>
      <c r="CMT73" s="173"/>
      <c r="CMU73" s="173"/>
      <c r="CMV73" s="173"/>
      <c r="CMW73" s="173"/>
      <c r="CMX73" s="173"/>
      <c r="CMY73" s="173"/>
      <c r="CMZ73" s="173"/>
      <c r="CNA73" s="173"/>
      <c r="CNB73" s="173"/>
      <c r="CNC73" s="173"/>
      <c r="CND73" s="173"/>
      <c r="CNE73" s="173"/>
      <c r="CNF73" s="173"/>
      <c r="CNG73" s="173"/>
      <c r="CNH73" s="173"/>
      <c r="CNI73" s="173"/>
      <c r="CNJ73" s="173"/>
      <c r="CNK73" s="173"/>
      <c r="CNL73" s="173"/>
      <c r="CNM73" s="173"/>
      <c r="CNN73" s="173"/>
      <c r="CNO73" s="173"/>
      <c r="CNP73" s="173"/>
      <c r="CNQ73" s="173"/>
      <c r="CNR73" s="173"/>
      <c r="CNS73" s="173"/>
      <c r="CNT73" s="173"/>
      <c r="CNU73" s="173"/>
      <c r="CNV73" s="173"/>
      <c r="CNW73" s="173"/>
      <c r="CNX73" s="173"/>
      <c r="CNY73" s="173"/>
      <c r="CNZ73" s="173"/>
      <c r="COA73" s="173"/>
      <c r="COB73" s="173"/>
      <c r="COC73" s="173"/>
      <c r="COD73" s="173"/>
      <c r="COE73" s="173"/>
      <c r="COF73" s="173"/>
      <c r="COG73" s="173"/>
      <c r="COH73" s="173"/>
      <c r="COI73" s="173"/>
      <c r="COJ73" s="173"/>
      <c r="COK73" s="173"/>
      <c r="COL73" s="173"/>
      <c r="COM73" s="173"/>
      <c r="CON73" s="173"/>
      <c r="COO73" s="173"/>
      <c r="COP73" s="173"/>
      <c r="COQ73" s="173"/>
      <c r="COR73" s="173"/>
      <c r="COS73" s="173"/>
      <c r="COT73" s="173"/>
      <c r="COU73" s="173"/>
      <c r="COV73" s="173"/>
      <c r="COW73" s="173"/>
      <c r="COX73" s="173"/>
      <c r="COY73" s="173"/>
      <c r="COZ73" s="173"/>
      <c r="CPA73" s="173"/>
      <c r="CPB73" s="173"/>
      <c r="CPC73" s="173"/>
      <c r="CPD73" s="173"/>
      <c r="CPE73" s="173"/>
      <c r="CPF73" s="173"/>
      <c r="CPG73" s="173"/>
      <c r="CPH73" s="173"/>
      <c r="CPI73" s="173"/>
      <c r="CPJ73" s="173"/>
      <c r="CPK73" s="173"/>
      <c r="CPL73" s="173"/>
      <c r="CPM73" s="173"/>
      <c r="CPN73" s="173"/>
      <c r="CPO73" s="173"/>
      <c r="CPP73" s="173"/>
      <c r="CPQ73" s="173"/>
      <c r="CPR73" s="173"/>
      <c r="CPS73" s="173"/>
      <c r="CPT73" s="173"/>
      <c r="CPU73" s="173"/>
      <c r="CPV73" s="173"/>
      <c r="CPW73" s="173"/>
      <c r="CPX73" s="173"/>
      <c r="CPY73" s="173"/>
      <c r="CPZ73" s="173"/>
      <c r="CQA73" s="173"/>
      <c r="CQB73" s="173"/>
      <c r="CQC73" s="173"/>
      <c r="CQD73" s="173"/>
      <c r="CQE73" s="173"/>
      <c r="CQF73" s="173"/>
      <c r="CQG73" s="173"/>
      <c r="CQH73" s="173"/>
      <c r="CQI73" s="173"/>
      <c r="CQJ73" s="173"/>
      <c r="CQK73" s="173"/>
      <c r="CQL73" s="173"/>
      <c r="CQM73" s="173"/>
      <c r="CQN73" s="173"/>
      <c r="CQO73" s="173"/>
      <c r="CQP73" s="173"/>
      <c r="CQQ73" s="173"/>
      <c r="CQR73" s="173"/>
      <c r="CQS73" s="173"/>
      <c r="CQT73" s="173"/>
      <c r="CQU73" s="173"/>
      <c r="CQV73" s="173"/>
      <c r="CQW73" s="173"/>
      <c r="CQX73" s="173"/>
      <c r="CQY73" s="173"/>
      <c r="CQZ73" s="173"/>
      <c r="CRA73" s="173"/>
      <c r="CRB73" s="173"/>
      <c r="CRC73" s="173"/>
      <c r="CRD73" s="173"/>
      <c r="CRE73" s="173"/>
      <c r="CRF73" s="173"/>
      <c r="CRG73" s="173"/>
      <c r="CRH73" s="173"/>
      <c r="CRI73" s="173"/>
      <c r="CRJ73" s="173"/>
      <c r="CRK73" s="173"/>
      <c r="CRL73" s="173"/>
      <c r="CRM73" s="173"/>
      <c r="CRN73" s="173"/>
      <c r="CRO73" s="173"/>
      <c r="CRP73" s="173"/>
      <c r="CRQ73" s="173"/>
      <c r="CRR73" s="173"/>
      <c r="CRS73" s="173"/>
      <c r="CRT73" s="173"/>
      <c r="CRU73" s="173"/>
      <c r="CRV73" s="173"/>
      <c r="CRW73" s="173"/>
      <c r="CRX73" s="173"/>
      <c r="CRY73" s="173"/>
      <c r="CRZ73" s="173"/>
      <c r="CSA73" s="173"/>
      <c r="CSB73" s="173"/>
      <c r="CSC73" s="173"/>
      <c r="CSD73" s="173"/>
      <c r="CSE73" s="173"/>
      <c r="CSF73" s="173"/>
      <c r="CSG73" s="173"/>
      <c r="CSH73" s="173"/>
      <c r="CSI73" s="173"/>
      <c r="CSJ73" s="173"/>
      <c r="CSK73" s="173"/>
      <c r="CSL73" s="173"/>
      <c r="CSM73" s="173"/>
      <c r="CSN73" s="173"/>
      <c r="CSO73" s="173"/>
      <c r="CSP73" s="173"/>
      <c r="CSQ73" s="173"/>
      <c r="CSR73" s="173"/>
      <c r="CSS73" s="173"/>
      <c r="CST73" s="173"/>
      <c r="CSU73" s="173"/>
      <c r="CSV73" s="173"/>
      <c r="CSW73" s="173"/>
      <c r="CSX73" s="173"/>
      <c r="CSY73" s="173"/>
      <c r="CSZ73" s="173"/>
      <c r="CTA73" s="173"/>
      <c r="CTB73" s="173"/>
      <c r="CTC73" s="173"/>
      <c r="CTD73" s="173"/>
      <c r="CTE73" s="173"/>
      <c r="CTF73" s="173"/>
      <c r="CTG73" s="173"/>
      <c r="CTH73" s="173"/>
      <c r="CTI73" s="173"/>
      <c r="CTJ73" s="173"/>
      <c r="CTK73" s="173"/>
      <c r="CTL73" s="173"/>
      <c r="CTM73" s="173"/>
      <c r="CTN73" s="173"/>
      <c r="CTO73" s="173"/>
      <c r="CTP73" s="173"/>
      <c r="CTQ73" s="173"/>
      <c r="CTR73" s="173"/>
      <c r="CTS73" s="173"/>
      <c r="CTT73" s="173"/>
      <c r="CTU73" s="173"/>
      <c r="CTV73" s="173"/>
      <c r="CTW73" s="173"/>
      <c r="CTX73" s="173"/>
      <c r="CTY73" s="173"/>
      <c r="CTZ73" s="173"/>
      <c r="CUA73" s="173"/>
      <c r="CUB73" s="173"/>
      <c r="CUC73" s="173"/>
      <c r="CUD73" s="173"/>
      <c r="CUE73" s="173"/>
      <c r="CUF73" s="173"/>
      <c r="CUG73" s="173"/>
      <c r="CUH73" s="173"/>
      <c r="CUI73" s="173"/>
      <c r="CUJ73" s="173"/>
      <c r="CUK73" s="173"/>
      <c r="CUL73" s="173"/>
      <c r="CUM73" s="173"/>
      <c r="CUN73" s="173"/>
      <c r="CUO73" s="173"/>
      <c r="CUP73" s="173"/>
      <c r="CUQ73" s="173"/>
      <c r="CUR73" s="173"/>
      <c r="CUS73" s="173"/>
      <c r="CUT73" s="173"/>
      <c r="CUU73" s="173"/>
      <c r="CUV73" s="173"/>
      <c r="CUW73" s="173"/>
      <c r="CUX73" s="173"/>
      <c r="CUY73" s="173"/>
      <c r="CUZ73" s="173"/>
      <c r="CVA73" s="173"/>
      <c r="CVB73" s="173"/>
      <c r="CVC73" s="173"/>
      <c r="CVD73" s="173"/>
      <c r="CVE73" s="173"/>
      <c r="CVF73" s="173"/>
      <c r="CVG73" s="173"/>
      <c r="CVH73" s="173"/>
      <c r="CVI73" s="173"/>
      <c r="CVJ73" s="173"/>
      <c r="CVK73" s="173"/>
      <c r="CVL73" s="173"/>
      <c r="CVM73" s="173"/>
      <c r="CVN73" s="173"/>
      <c r="CVO73" s="173"/>
      <c r="CVP73" s="173"/>
      <c r="CVQ73" s="173"/>
      <c r="CVR73" s="173"/>
      <c r="CVS73" s="173"/>
      <c r="CVT73" s="173"/>
      <c r="CVU73" s="173"/>
      <c r="CVV73" s="173"/>
      <c r="CVW73" s="173"/>
      <c r="CVX73" s="173"/>
      <c r="CVY73" s="173"/>
      <c r="CVZ73" s="173"/>
      <c r="CWA73" s="173"/>
      <c r="CWB73" s="173"/>
      <c r="CWC73" s="173"/>
      <c r="CWD73" s="173"/>
      <c r="CWE73" s="173"/>
      <c r="CWF73" s="173"/>
      <c r="CWG73" s="173"/>
      <c r="CWH73" s="173"/>
      <c r="CWI73" s="173"/>
      <c r="CWJ73" s="173"/>
      <c r="CWK73" s="173"/>
      <c r="CWL73" s="173"/>
      <c r="CWM73" s="173"/>
      <c r="CWN73" s="173"/>
      <c r="CWO73" s="173"/>
      <c r="CWP73" s="173"/>
      <c r="CWQ73" s="173"/>
      <c r="CWR73" s="173"/>
      <c r="CWS73" s="173"/>
      <c r="CWT73" s="173"/>
      <c r="CWU73" s="173"/>
      <c r="CWV73" s="173"/>
      <c r="CWW73" s="173"/>
      <c r="CWX73" s="173"/>
      <c r="CWY73" s="173"/>
      <c r="CWZ73" s="173"/>
      <c r="CXA73" s="173"/>
      <c r="CXB73" s="173"/>
      <c r="CXC73" s="173"/>
      <c r="CXD73" s="173"/>
      <c r="CXE73" s="173"/>
      <c r="CXF73" s="173"/>
      <c r="CXG73" s="173"/>
      <c r="CXH73" s="173"/>
      <c r="CXI73" s="173"/>
      <c r="CXJ73" s="173"/>
      <c r="CXK73" s="173"/>
      <c r="CXL73" s="173"/>
      <c r="CXM73" s="173"/>
      <c r="CXN73" s="173"/>
      <c r="CXO73" s="173"/>
      <c r="CXP73" s="173"/>
      <c r="CXQ73" s="173"/>
      <c r="CXR73" s="173"/>
      <c r="CXS73" s="173"/>
      <c r="CXT73" s="173"/>
      <c r="CXU73" s="173"/>
      <c r="CXV73" s="173"/>
      <c r="CXW73" s="173"/>
      <c r="CXX73" s="173"/>
      <c r="CXY73" s="173"/>
      <c r="CXZ73" s="173"/>
      <c r="CYA73" s="173"/>
      <c r="CYB73" s="173"/>
      <c r="CYC73" s="173"/>
      <c r="CYD73" s="173"/>
      <c r="CYE73" s="173"/>
      <c r="CYF73" s="173"/>
      <c r="CYG73" s="173"/>
      <c r="CYH73" s="173"/>
      <c r="CYI73" s="173"/>
      <c r="CYJ73" s="173"/>
      <c r="CYK73" s="173"/>
      <c r="CYL73" s="173"/>
      <c r="CYM73" s="173"/>
      <c r="CYN73" s="173"/>
      <c r="CYO73" s="173"/>
      <c r="CYP73" s="173"/>
      <c r="CYQ73" s="173"/>
      <c r="CYR73" s="173"/>
      <c r="CYS73" s="173"/>
      <c r="CYT73" s="173"/>
      <c r="CYU73" s="173"/>
      <c r="CYV73" s="173"/>
      <c r="CYW73" s="173"/>
      <c r="CYX73" s="173"/>
      <c r="CYY73" s="173"/>
      <c r="CYZ73" s="173"/>
      <c r="CZA73" s="173"/>
      <c r="CZB73" s="173"/>
      <c r="CZC73" s="173"/>
      <c r="CZD73" s="173"/>
      <c r="CZE73" s="173"/>
      <c r="CZF73" s="173"/>
      <c r="CZG73" s="173"/>
      <c r="CZH73" s="173"/>
      <c r="CZI73" s="173"/>
      <c r="CZJ73" s="173"/>
      <c r="CZK73" s="173"/>
      <c r="CZL73" s="173"/>
      <c r="CZM73" s="173"/>
      <c r="CZN73" s="173"/>
      <c r="CZO73" s="173"/>
      <c r="CZP73" s="173"/>
      <c r="CZQ73" s="173"/>
      <c r="CZR73" s="173"/>
      <c r="CZS73" s="173"/>
      <c r="CZT73" s="173"/>
      <c r="CZU73" s="173"/>
      <c r="CZV73" s="173"/>
      <c r="CZW73" s="173"/>
      <c r="CZX73" s="173"/>
      <c r="CZY73" s="173"/>
      <c r="CZZ73" s="173"/>
      <c r="DAA73" s="173"/>
      <c r="DAB73" s="173"/>
      <c r="DAC73" s="173"/>
      <c r="DAD73" s="173"/>
      <c r="DAE73" s="173"/>
      <c r="DAF73" s="173"/>
      <c r="DAG73" s="173"/>
      <c r="DAH73" s="173"/>
      <c r="DAI73" s="173"/>
      <c r="DAJ73" s="173"/>
      <c r="DAK73" s="173"/>
      <c r="DAL73" s="173"/>
      <c r="DAM73" s="173"/>
      <c r="DAN73" s="173"/>
      <c r="DAO73" s="173"/>
      <c r="DAP73" s="173"/>
      <c r="DAQ73" s="173"/>
      <c r="DAR73" s="173"/>
      <c r="DAS73" s="173"/>
      <c r="DAT73" s="173"/>
      <c r="DAU73" s="173"/>
      <c r="DAV73" s="173"/>
      <c r="DAW73" s="173"/>
      <c r="DAX73" s="173"/>
      <c r="DAY73" s="173"/>
      <c r="DAZ73" s="173"/>
      <c r="DBA73" s="173"/>
      <c r="DBB73" s="173"/>
      <c r="DBC73" s="173"/>
      <c r="DBD73" s="173"/>
      <c r="DBE73" s="173"/>
      <c r="DBF73" s="173"/>
      <c r="DBG73" s="173"/>
      <c r="DBH73" s="173"/>
      <c r="DBI73" s="173"/>
      <c r="DBJ73" s="173"/>
      <c r="DBK73" s="173"/>
      <c r="DBL73" s="173"/>
      <c r="DBM73" s="173"/>
      <c r="DBN73" s="173"/>
      <c r="DBO73" s="173"/>
      <c r="DBP73" s="173"/>
      <c r="DBQ73" s="173"/>
      <c r="DBR73" s="173"/>
      <c r="DBS73" s="173"/>
      <c r="DBT73" s="173"/>
      <c r="DBU73" s="173"/>
      <c r="DBV73" s="173"/>
      <c r="DBW73" s="173"/>
      <c r="DBX73" s="173"/>
      <c r="DBY73" s="173"/>
      <c r="DBZ73" s="173"/>
      <c r="DCA73" s="173"/>
      <c r="DCB73" s="173"/>
      <c r="DCC73" s="173"/>
      <c r="DCD73" s="173"/>
      <c r="DCE73" s="173"/>
      <c r="DCF73" s="173"/>
      <c r="DCG73" s="173"/>
      <c r="DCH73" s="173"/>
      <c r="DCI73" s="173"/>
      <c r="DCJ73" s="173"/>
      <c r="DCK73" s="173"/>
      <c r="DCL73" s="173"/>
      <c r="DCM73" s="173"/>
      <c r="DCN73" s="173"/>
      <c r="DCO73" s="173"/>
      <c r="DCP73" s="173"/>
      <c r="DCQ73" s="173"/>
      <c r="DCR73" s="173"/>
      <c r="DCS73" s="173"/>
      <c r="DCT73" s="173"/>
      <c r="DCU73" s="173"/>
      <c r="DCV73" s="173"/>
      <c r="DCW73" s="173"/>
      <c r="DCX73" s="173"/>
      <c r="DCY73" s="173"/>
      <c r="DCZ73" s="173"/>
      <c r="DDA73" s="173"/>
      <c r="DDB73" s="173"/>
      <c r="DDC73" s="173"/>
      <c r="DDD73" s="173"/>
      <c r="DDE73" s="173"/>
      <c r="DDF73" s="173"/>
      <c r="DDG73" s="173"/>
      <c r="DDH73" s="173"/>
      <c r="DDI73" s="173"/>
      <c r="DDJ73" s="173"/>
      <c r="DDK73" s="173"/>
      <c r="DDL73" s="173"/>
      <c r="DDM73" s="173"/>
      <c r="DDN73" s="173"/>
      <c r="DDO73" s="173"/>
      <c r="DDP73" s="173"/>
      <c r="DDQ73" s="173"/>
      <c r="DDR73" s="173"/>
      <c r="DDS73" s="173"/>
      <c r="DDT73" s="173"/>
      <c r="DDU73" s="173"/>
      <c r="DDV73" s="173"/>
      <c r="DDW73" s="173"/>
      <c r="DDX73" s="173"/>
      <c r="DDY73" s="173"/>
      <c r="DDZ73" s="173"/>
      <c r="DEA73" s="173"/>
      <c r="DEB73" s="173"/>
      <c r="DEC73" s="173"/>
      <c r="DED73" s="173"/>
      <c r="DEE73" s="173"/>
      <c r="DEF73" s="173"/>
      <c r="DEG73" s="173"/>
      <c r="DEH73" s="173"/>
      <c r="DEI73" s="173"/>
      <c r="DEJ73" s="173"/>
      <c r="DEK73" s="173"/>
      <c r="DEL73" s="173"/>
      <c r="DEM73" s="173"/>
      <c r="DEN73" s="173"/>
      <c r="DEO73" s="173"/>
      <c r="DEP73" s="173"/>
      <c r="DEQ73" s="173"/>
      <c r="DER73" s="173"/>
      <c r="DES73" s="173"/>
      <c r="DET73" s="173"/>
      <c r="DEU73" s="173"/>
      <c r="DEV73" s="173"/>
      <c r="DEW73" s="173"/>
      <c r="DEX73" s="173"/>
      <c r="DEY73" s="173"/>
      <c r="DEZ73" s="173"/>
      <c r="DFA73" s="173"/>
      <c r="DFB73" s="173"/>
      <c r="DFC73" s="173"/>
      <c r="DFD73" s="173"/>
      <c r="DFE73" s="173"/>
      <c r="DFF73" s="173"/>
      <c r="DFG73" s="173"/>
      <c r="DFH73" s="173"/>
      <c r="DFI73" s="173"/>
      <c r="DFJ73" s="173"/>
      <c r="DFK73" s="173"/>
      <c r="DFL73" s="173"/>
      <c r="DFM73" s="173"/>
      <c r="DFN73" s="173"/>
      <c r="DFO73" s="173"/>
      <c r="DFP73" s="173"/>
      <c r="DFQ73" s="173"/>
      <c r="DFR73" s="173"/>
      <c r="DFS73" s="173"/>
      <c r="DFT73" s="173"/>
      <c r="DFU73" s="173"/>
      <c r="DFV73" s="173"/>
      <c r="DFW73" s="173"/>
      <c r="DFX73" s="173"/>
      <c r="DFY73" s="173"/>
      <c r="DFZ73" s="173"/>
      <c r="DGA73" s="173"/>
      <c r="DGB73" s="173"/>
      <c r="DGC73" s="173"/>
      <c r="DGD73" s="173"/>
      <c r="DGE73" s="173"/>
      <c r="DGF73" s="173"/>
      <c r="DGG73" s="173"/>
      <c r="DGH73" s="173"/>
      <c r="DGI73" s="173"/>
      <c r="DGJ73" s="173"/>
      <c r="DGK73" s="173"/>
      <c r="DGL73" s="173"/>
      <c r="DGM73" s="173"/>
      <c r="DGN73" s="173"/>
      <c r="DGO73" s="173"/>
      <c r="DGP73" s="173"/>
      <c r="DGQ73" s="173"/>
      <c r="DGR73" s="173"/>
      <c r="DGS73" s="173"/>
      <c r="DGT73" s="173"/>
      <c r="DGU73" s="173"/>
      <c r="DGV73" s="173"/>
      <c r="DGW73" s="173"/>
      <c r="DGX73" s="173"/>
      <c r="DGY73" s="173"/>
      <c r="DGZ73" s="173"/>
      <c r="DHA73" s="173"/>
      <c r="DHB73" s="173"/>
      <c r="DHC73" s="173"/>
      <c r="DHD73" s="173"/>
      <c r="DHE73" s="173"/>
      <c r="DHF73" s="173"/>
      <c r="DHG73" s="173"/>
      <c r="DHH73" s="173"/>
      <c r="DHI73" s="173"/>
      <c r="DHJ73" s="173"/>
      <c r="DHK73" s="173"/>
      <c r="DHL73" s="173"/>
      <c r="DHM73" s="173"/>
      <c r="DHN73" s="173"/>
      <c r="DHO73" s="173"/>
      <c r="DHP73" s="173"/>
      <c r="DHQ73" s="173"/>
      <c r="DHR73" s="173"/>
      <c r="DHS73" s="173"/>
      <c r="DHT73" s="173"/>
      <c r="DHU73" s="173"/>
      <c r="DHV73" s="173"/>
      <c r="DHW73" s="173"/>
      <c r="DHX73" s="173"/>
      <c r="DHY73" s="173"/>
      <c r="DHZ73" s="173"/>
      <c r="DIA73" s="173"/>
      <c r="DIB73" s="173"/>
      <c r="DIC73" s="173"/>
      <c r="DID73" s="173"/>
      <c r="DIE73" s="173"/>
      <c r="DIF73" s="173"/>
      <c r="DIG73" s="173"/>
      <c r="DIH73" s="173"/>
      <c r="DII73" s="173"/>
      <c r="DIJ73" s="173"/>
      <c r="DIK73" s="173"/>
      <c r="DIL73" s="173"/>
      <c r="DIM73" s="173"/>
      <c r="DIN73" s="173"/>
      <c r="DIO73" s="173"/>
      <c r="DIP73" s="173"/>
      <c r="DIQ73" s="173"/>
      <c r="DIR73" s="173"/>
      <c r="DIS73" s="173"/>
      <c r="DIT73" s="173"/>
      <c r="DIU73" s="173"/>
      <c r="DIV73" s="173"/>
      <c r="DIW73" s="173"/>
      <c r="DIX73" s="173"/>
      <c r="DIY73" s="173"/>
      <c r="DIZ73" s="173"/>
      <c r="DJA73" s="173"/>
      <c r="DJB73" s="173"/>
      <c r="DJC73" s="173"/>
      <c r="DJD73" s="173"/>
      <c r="DJE73" s="173"/>
      <c r="DJF73" s="173"/>
      <c r="DJG73" s="173"/>
      <c r="DJH73" s="173"/>
      <c r="DJI73" s="173"/>
      <c r="DJJ73" s="173"/>
      <c r="DJK73" s="173"/>
      <c r="DJL73" s="173"/>
      <c r="DJM73" s="173"/>
      <c r="DJN73" s="173"/>
      <c r="DJO73" s="173"/>
      <c r="DJP73" s="173"/>
      <c r="DJQ73" s="173"/>
      <c r="DJR73" s="173"/>
      <c r="DJS73" s="173"/>
      <c r="DJT73" s="173"/>
      <c r="DJU73" s="173"/>
      <c r="DJV73" s="173"/>
      <c r="DJW73" s="173"/>
      <c r="DJX73" s="173"/>
      <c r="DJY73" s="173"/>
      <c r="DJZ73" s="173"/>
      <c r="DKA73" s="173"/>
      <c r="DKB73" s="173"/>
      <c r="DKC73" s="173"/>
      <c r="DKD73" s="173"/>
      <c r="DKE73" s="173"/>
      <c r="DKF73" s="173"/>
      <c r="DKG73" s="173"/>
      <c r="DKH73" s="173"/>
      <c r="DKI73" s="173"/>
      <c r="DKJ73" s="173"/>
      <c r="DKK73" s="173"/>
      <c r="DKL73" s="173"/>
      <c r="DKM73" s="173"/>
      <c r="DKN73" s="173"/>
      <c r="DKO73" s="173"/>
      <c r="DKP73" s="173"/>
      <c r="DKQ73" s="173"/>
      <c r="DKR73" s="173"/>
      <c r="DKS73" s="173"/>
      <c r="DKT73" s="173"/>
      <c r="DKU73" s="173"/>
      <c r="DKV73" s="173"/>
      <c r="DKW73" s="173"/>
      <c r="DKX73" s="173"/>
      <c r="DKY73" s="173"/>
      <c r="DKZ73" s="173"/>
      <c r="DLA73" s="173"/>
      <c r="DLB73" s="173"/>
      <c r="DLC73" s="173"/>
      <c r="DLD73" s="173"/>
      <c r="DLE73" s="173"/>
      <c r="DLF73" s="173"/>
      <c r="DLG73" s="173"/>
      <c r="DLH73" s="173"/>
      <c r="DLI73" s="173"/>
      <c r="DLJ73" s="173"/>
      <c r="DLK73" s="173"/>
      <c r="DLL73" s="173"/>
      <c r="DLM73" s="173"/>
      <c r="DLN73" s="173"/>
      <c r="DLO73" s="173"/>
      <c r="DLP73" s="173"/>
      <c r="DLQ73" s="173"/>
      <c r="DLR73" s="173"/>
      <c r="DLS73" s="173"/>
      <c r="DLT73" s="173"/>
      <c r="DLU73" s="173"/>
      <c r="DLV73" s="173"/>
      <c r="DLW73" s="173"/>
      <c r="DLX73" s="173"/>
      <c r="DLY73" s="173"/>
      <c r="DLZ73" s="173"/>
      <c r="DMA73" s="173"/>
      <c r="DMB73" s="173"/>
      <c r="DMC73" s="173"/>
      <c r="DMD73" s="173"/>
      <c r="DME73" s="173"/>
      <c r="DMF73" s="173"/>
      <c r="DMG73" s="173"/>
      <c r="DMH73" s="173"/>
      <c r="DMI73" s="173"/>
      <c r="DMJ73" s="173"/>
      <c r="DMK73" s="173"/>
      <c r="DML73" s="173"/>
      <c r="DMM73" s="173"/>
      <c r="DMN73" s="173"/>
      <c r="DMO73" s="173"/>
      <c r="DMP73" s="173"/>
      <c r="DMQ73" s="173"/>
      <c r="DMR73" s="173"/>
      <c r="DMS73" s="173"/>
      <c r="DMT73" s="173"/>
      <c r="DMU73" s="173"/>
      <c r="DMV73" s="173"/>
      <c r="DMW73" s="173"/>
      <c r="DMX73" s="173"/>
      <c r="DMY73" s="173"/>
      <c r="DMZ73" s="173"/>
      <c r="DNA73" s="173"/>
      <c r="DNB73" s="173"/>
      <c r="DNC73" s="173"/>
      <c r="DND73" s="173"/>
      <c r="DNE73" s="173"/>
      <c r="DNF73" s="173"/>
      <c r="DNG73" s="173"/>
      <c r="DNH73" s="173"/>
      <c r="DNI73" s="173"/>
      <c r="DNJ73" s="173"/>
      <c r="DNK73" s="173"/>
      <c r="DNL73" s="173"/>
      <c r="DNM73" s="173"/>
      <c r="DNN73" s="173"/>
      <c r="DNO73" s="173"/>
      <c r="DNP73" s="173"/>
      <c r="DNQ73" s="173"/>
      <c r="DNR73" s="173"/>
      <c r="DNS73" s="173"/>
      <c r="DNT73" s="173"/>
      <c r="DNU73" s="173"/>
      <c r="DNV73" s="173"/>
      <c r="DNW73" s="173"/>
      <c r="DNX73" s="173"/>
      <c r="DNY73" s="173"/>
      <c r="DNZ73" s="173"/>
      <c r="DOA73" s="173"/>
      <c r="DOB73" s="173"/>
      <c r="DOC73" s="173"/>
      <c r="DOD73" s="173"/>
      <c r="DOE73" s="173"/>
      <c r="DOF73" s="173"/>
      <c r="DOG73" s="173"/>
      <c r="DOH73" s="173"/>
      <c r="DOI73" s="173"/>
      <c r="DOJ73" s="173"/>
      <c r="DOK73" s="173"/>
      <c r="DOL73" s="173"/>
      <c r="DOM73" s="173"/>
      <c r="DON73" s="173"/>
      <c r="DOO73" s="173"/>
      <c r="DOP73" s="173"/>
      <c r="DOQ73" s="173"/>
      <c r="DOR73" s="173"/>
      <c r="DOS73" s="173"/>
      <c r="DOT73" s="173"/>
      <c r="DOU73" s="173"/>
      <c r="DOV73" s="173"/>
      <c r="DOW73" s="173"/>
      <c r="DOX73" s="173"/>
      <c r="DOY73" s="173"/>
      <c r="DOZ73" s="173"/>
      <c r="DPA73" s="173"/>
      <c r="DPB73" s="173"/>
      <c r="DPC73" s="173"/>
      <c r="DPD73" s="173"/>
      <c r="DPE73" s="173"/>
      <c r="DPF73" s="173"/>
      <c r="DPG73" s="173"/>
      <c r="DPH73" s="173"/>
      <c r="DPI73" s="173"/>
      <c r="DPJ73" s="173"/>
      <c r="DPK73" s="173"/>
      <c r="DPL73" s="173"/>
      <c r="DPM73" s="173"/>
      <c r="DPN73" s="173"/>
      <c r="DPO73" s="173"/>
      <c r="DPP73" s="173"/>
      <c r="DPQ73" s="173"/>
      <c r="DPR73" s="173"/>
      <c r="DPS73" s="173"/>
      <c r="DPT73" s="173"/>
      <c r="DPU73" s="173"/>
      <c r="DPV73" s="173"/>
      <c r="DPW73" s="173"/>
      <c r="DPX73" s="173"/>
      <c r="DPY73" s="173"/>
      <c r="DPZ73" s="173"/>
      <c r="DQA73" s="173"/>
      <c r="DQB73" s="173"/>
      <c r="DQC73" s="173"/>
      <c r="DQD73" s="173"/>
      <c r="DQE73" s="173"/>
      <c r="DQF73" s="173"/>
      <c r="DQG73" s="173"/>
      <c r="DQH73" s="173"/>
      <c r="DQI73" s="173"/>
      <c r="DQJ73" s="173"/>
      <c r="DQK73" s="173"/>
      <c r="DQL73" s="173"/>
      <c r="DQM73" s="173"/>
      <c r="DQN73" s="173"/>
      <c r="DQO73" s="173"/>
      <c r="DQP73" s="173"/>
      <c r="DQQ73" s="173"/>
      <c r="DQR73" s="173"/>
      <c r="DQS73" s="173"/>
      <c r="DQT73" s="173"/>
      <c r="DQU73" s="173"/>
      <c r="DQV73" s="173"/>
      <c r="DQW73" s="173"/>
      <c r="DQX73" s="173"/>
      <c r="DQY73" s="173"/>
      <c r="DQZ73" s="173"/>
      <c r="DRA73" s="173"/>
      <c r="DRB73" s="173"/>
      <c r="DRC73" s="173"/>
      <c r="DRD73" s="173"/>
      <c r="DRE73" s="173"/>
      <c r="DRF73" s="173"/>
      <c r="DRG73" s="173"/>
      <c r="DRH73" s="173"/>
      <c r="DRI73" s="173"/>
      <c r="DRJ73" s="173"/>
      <c r="DRK73" s="173"/>
      <c r="DRL73" s="173"/>
      <c r="DRM73" s="173"/>
      <c r="DRN73" s="173"/>
      <c r="DRO73" s="173"/>
      <c r="DRP73" s="173"/>
      <c r="DRQ73" s="173"/>
      <c r="DRR73" s="173"/>
      <c r="DRS73" s="173"/>
      <c r="DRT73" s="173"/>
      <c r="DRU73" s="173"/>
      <c r="DRV73" s="173"/>
      <c r="DRW73" s="173"/>
      <c r="DRX73" s="173"/>
      <c r="DRY73" s="173"/>
      <c r="DRZ73" s="173"/>
      <c r="DSA73" s="173"/>
      <c r="DSB73" s="173"/>
      <c r="DSC73" s="173"/>
      <c r="DSD73" s="173"/>
      <c r="DSE73" s="173"/>
      <c r="DSF73" s="173"/>
      <c r="DSG73" s="173"/>
      <c r="DSH73" s="173"/>
      <c r="DSI73" s="173"/>
      <c r="DSJ73" s="173"/>
      <c r="DSK73" s="173"/>
      <c r="DSL73" s="173"/>
      <c r="DSM73" s="173"/>
      <c r="DSN73" s="173"/>
      <c r="DSO73" s="173"/>
      <c r="DSP73" s="173"/>
      <c r="DSQ73" s="173"/>
      <c r="DSR73" s="173"/>
      <c r="DSS73" s="173"/>
      <c r="DST73" s="173"/>
      <c r="DSU73" s="173"/>
      <c r="DSV73" s="173"/>
      <c r="DSW73" s="173"/>
      <c r="DSX73" s="173"/>
      <c r="DSY73" s="173"/>
      <c r="DSZ73" s="173"/>
      <c r="DTA73" s="173"/>
      <c r="DTB73" s="173"/>
      <c r="DTC73" s="173"/>
      <c r="DTD73" s="173"/>
      <c r="DTE73" s="173"/>
      <c r="DTF73" s="173"/>
      <c r="DTG73" s="173"/>
      <c r="DTH73" s="173"/>
      <c r="DTI73" s="173"/>
      <c r="DTJ73" s="173"/>
      <c r="DTK73" s="173"/>
      <c r="DTL73" s="173"/>
      <c r="DTM73" s="173"/>
      <c r="DTN73" s="173"/>
      <c r="DTO73" s="173"/>
      <c r="DTP73" s="173"/>
      <c r="DTQ73" s="173"/>
      <c r="DTR73" s="173"/>
      <c r="DTS73" s="173"/>
      <c r="DTT73" s="173"/>
      <c r="DTU73" s="173"/>
      <c r="DTV73" s="173"/>
      <c r="DTW73" s="173"/>
      <c r="DTX73" s="173"/>
      <c r="DTY73" s="173"/>
      <c r="DTZ73" s="173"/>
      <c r="DUA73" s="173"/>
      <c r="DUB73" s="173"/>
      <c r="DUC73" s="173"/>
      <c r="DUD73" s="173"/>
      <c r="DUE73" s="173"/>
      <c r="DUF73" s="173"/>
      <c r="DUG73" s="173"/>
      <c r="DUH73" s="173"/>
      <c r="DUI73" s="173"/>
      <c r="DUJ73" s="173"/>
      <c r="DUK73" s="173"/>
      <c r="DUL73" s="173"/>
      <c r="DUM73" s="173"/>
      <c r="DUN73" s="173"/>
      <c r="DUO73" s="173"/>
      <c r="DUP73" s="173"/>
      <c r="DUQ73" s="173"/>
      <c r="DUR73" s="173"/>
      <c r="DUS73" s="173"/>
      <c r="DUT73" s="173"/>
      <c r="DUU73" s="173"/>
      <c r="DUV73" s="173"/>
      <c r="DUW73" s="173"/>
      <c r="DUX73" s="173"/>
      <c r="DUY73" s="173"/>
      <c r="DUZ73" s="173"/>
      <c r="DVA73" s="173"/>
      <c r="DVB73" s="173"/>
      <c r="DVC73" s="173"/>
      <c r="DVD73" s="173"/>
      <c r="DVE73" s="173"/>
      <c r="DVF73" s="173"/>
      <c r="DVG73" s="173"/>
      <c r="DVH73" s="173"/>
      <c r="DVI73" s="173"/>
      <c r="DVJ73" s="173"/>
      <c r="DVK73" s="173"/>
      <c r="DVL73" s="173"/>
      <c r="DVM73" s="173"/>
      <c r="DVN73" s="173"/>
      <c r="DVO73" s="173"/>
      <c r="DVP73" s="173"/>
      <c r="DVQ73" s="173"/>
      <c r="DVR73" s="173"/>
      <c r="DVS73" s="173"/>
      <c r="DVT73" s="173"/>
      <c r="DVU73" s="173"/>
      <c r="DVV73" s="173"/>
      <c r="DVW73" s="173"/>
      <c r="DVX73" s="173"/>
      <c r="DVY73" s="173"/>
      <c r="DVZ73" s="173"/>
      <c r="DWA73" s="173"/>
      <c r="DWB73" s="173"/>
      <c r="DWC73" s="173"/>
      <c r="DWD73" s="173"/>
      <c r="DWE73" s="173"/>
      <c r="DWF73" s="173"/>
      <c r="DWG73" s="173"/>
      <c r="DWH73" s="173"/>
      <c r="DWI73" s="173"/>
      <c r="DWJ73" s="173"/>
      <c r="DWK73" s="173"/>
      <c r="DWL73" s="173"/>
      <c r="DWM73" s="173"/>
      <c r="DWN73" s="173"/>
      <c r="DWO73" s="173"/>
      <c r="DWP73" s="173"/>
      <c r="DWQ73" s="173"/>
      <c r="DWR73" s="173"/>
      <c r="DWS73" s="173"/>
      <c r="DWT73" s="173"/>
      <c r="DWU73" s="173"/>
      <c r="DWV73" s="173"/>
      <c r="DWW73" s="173"/>
      <c r="DWX73" s="173"/>
      <c r="DWY73" s="173"/>
      <c r="DWZ73" s="173"/>
      <c r="DXA73" s="173"/>
      <c r="DXB73" s="173"/>
      <c r="DXC73" s="173"/>
      <c r="DXD73" s="173"/>
      <c r="DXE73" s="173"/>
      <c r="DXF73" s="173"/>
      <c r="DXG73" s="173"/>
      <c r="DXH73" s="173"/>
      <c r="DXI73" s="173"/>
      <c r="DXJ73" s="173"/>
      <c r="DXK73" s="173"/>
      <c r="DXL73" s="173"/>
      <c r="DXM73" s="173"/>
      <c r="DXN73" s="173"/>
      <c r="DXO73" s="173"/>
      <c r="DXP73" s="173"/>
      <c r="DXQ73" s="173"/>
      <c r="DXR73" s="173"/>
      <c r="DXS73" s="173"/>
      <c r="DXT73" s="173"/>
      <c r="DXU73" s="173"/>
      <c r="DXV73" s="173"/>
      <c r="DXW73" s="173"/>
      <c r="DXX73" s="173"/>
      <c r="DXY73" s="173"/>
      <c r="DXZ73" s="173"/>
      <c r="DYA73" s="173"/>
      <c r="DYB73" s="173"/>
      <c r="DYC73" s="173"/>
      <c r="DYD73" s="173"/>
      <c r="DYE73" s="173"/>
      <c r="DYF73" s="173"/>
      <c r="DYG73" s="173"/>
      <c r="DYH73" s="173"/>
      <c r="DYI73" s="173"/>
      <c r="DYJ73" s="173"/>
      <c r="DYK73" s="173"/>
      <c r="DYL73" s="173"/>
      <c r="DYM73" s="173"/>
      <c r="DYN73" s="173"/>
      <c r="DYO73" s="173"/>
      <c r="DYP73" s="173"/>
      <c r="DYQ73" s="173"/>
      <c r="DYR73" s="173"/>
      <c r="DYS73" s="173"/>
      <c r="DYT73" s="173"/>
      <c r="DYU73" s="173"/>
      <c r="DYV73" s="173"/>
      <c r="DYW73" s="173"/>
      <c r="DYX73" s="173"/>
      <c r="DYY73" s="173"/>
      <c r="DYZ73" s="173"/>
      <c r="DZA73" s="173"/>
      <c r="DZB73" s="173"/>
      <c r="DZC73" s="173"/>
      <c r="DZD73" s="173"/>
      <c r="DZE73" s="173"/>
      <c r="DZF73" s="173"/>
      <c r="DZG73" s="173"/>
      <c r="DZH73" s="173"/>
      <c r="DZI73" s="173"/>
      <c r="DZJ73" s="173"/>
      <c r="DZK73" s="173"/>
      <c r="DZL73" s="173"/>
      <c r="DZM73" s="173"/>
      <c r="DZN73" s="173"/>
      <c r="DZO73" s="173"/>
      <c r="DZP73" s="173"/>
      <c r="DZQ73" s="173"/>
      <c r="DZR73" s="173"/>
      <c r="DZS73" s="173"/>
      <c r="DZT73" s="173"/>
      <c r="DZU73" s="173"/>
      <c r="DZV73" s="173"/>
      <c r="DZW73" s="173"/>
      <c r="DZX73" s="173"/>
      <c r="DZY73" s="173"/>
      <c r="DZZ73" s="173"/>
      <c r="EAA73" s="173"/>
      <c r="EAB73" s="173"/>
      <c r="EAC73" s="173"/>
      <c r="EAD73" s="173"/>
      <c r="EAE73" s="173"/>
      <c r="EAF73" s="173"/>
      <c r="EAG73" s="173"/>
      <c r="EAH73" s="173"/>
      <c r="EAI73" s="173"/>
      <c r="EAJ73" s="173"/>
      <c r="EAK73" s="173"/>
      <c r="EAL73" s="173"/>
      <c r="EAM73" s="173"/>
      <c r="EAN73" s="173"/>
      <c r="EAO73" s="173"/>
      <c r="EAP73" s="173"/>
      <c r="EAQ73" s="173"/>
      <c r="EAR73" s="173"/>
      <c r="EAS73" s="173"/>
      <c r="EAT73" s="173"/>
      <c r="EAU73" s="173"/>
      <c r="EAV73" s="173"/>
      <c r="EAW73" s="173"/>
      <c r="EAX73" s="173"/>
      <c r="EAY73" s="173"/>
      <c r="EAZ73" s="173"/>
      <c r="EBA73" s="173"/>
      <c r="EBB73" s="173"/>
      <c r="EBC73" s="173"/>
      <c r="EBD73" s="173"/>
      <c r="EBE73" s="173"/>
      <c r="EBF73" s="173"/>
      <c r="EBG73" s="173"/>
      <c r="EBH73" s="173"/>
      <c r="EBI73" s="173"/>
      <c r="EBJ73" s="173"/>
      <c r="EBK73" s="173"/>
      <c r="EBL73" s="173"/>
      <c r="EBM73" s="173"/>
      <c r="EBN73" s="173"/>
      <c r="EBO73" s="173"/>
      <c r="EBP73" s="173"/>
      <c r="EBQ73" s="173"/>
      <c r="EBR73" s="173"/>
      <c r="EBS73" s="173"/>
      <c r="EBT73" s="173"/>
      <c r="EBU73" s="173"/>
      <c r="EBV73" s="173"/>
      <c r="EBW73" s="173"/>
      <c r="EBX73" s="173"/>
      <c r="EBY73" s="173"/>
      <c r="EBZ73" s="173"/>
      <c r="ECA73" s="173"/>
      <c r="ECB73" s="173"/>
      <c r="ECC73" s="173"/>
      <c r="ECD73" s="173"/>
      <c r="ECE73" s="173"/>
      <c r="ECF73" s="173"/>
      <c r="ECG73" s="173"/>
      <c r="ECH73" s="173"/>
      <c r="ECI73" s="173"/>
      <c r="ECJ73" s="173"/>
      <c r="ECK73" s="173"/>
      <c r="ECL73" s="173"/>
      <c r="ECM73" s="173"/>
      <c r="ECN73" s="173"/>
      <c r="ECO73" s="173"/>
      <c r="ECP73" s="173"/>
      <c r="ECQ73" s="173"/>
      <c r="ECR73" s="173"/>
      <c r="ECS73" s="173"/>
      <c r="ECT73" s="173"/>
      <c r="ECU73" s="173"/>
      <c r="ECV73" s="173"/>
      <c r="ECW73" s="173"/>
      <c r="ECX73" s="173"/>
      <c r="ECY73" s="173"/>
      <c r="ECZ73" s="173"/>
      <c r="EDA73" s="173"/>
      <c r="EDB73" s="173"/>
      <c r="EDC73" s="173"/>
      <c r="EDD73" s="173"/>
      <c r="EDE73" s="173"/>
      <c r="EDF73" s="173"/>
      <c r="EDG73" s="173"/>
      <c r="EDH73" s="173"/>
      <c r="EDI73" s="173"/>
      <c r="EDJ73" s="173"/>
      <c r="EDK73" s="173"/>
      <c r="EDL73" s="173"/>
      <c r="EDM73" s="173"/>
      <c r="EDN73" s="173"/>
      <c r="EDO73" s="173"/>
      <c r="EDP73" s="173"/>
      <c r="EDQ73" s="173"/>
      <c r="EDR73" s="173"/>
      <c r="EDS73" s="173"/>
      <c r="EDT73" s="173"/>
      <c r="EDU73" s="173"/>
      <c r="EDV73" s="173"/>
      <c r="EDW73" s="173"/>
      <c r="EDX73" s="173"/>
      <c r="EDY73" s="173"/>
      <c r="EDZ73" s="173"/>
      <c r="EEA73" s="173"/>
      <c r="EEB73" s="173"/>
      <c r="EEC73" s="173"/>
      <c r="EED73" s="173"/>
      <c r="EEE73" s="173"/>
      <c r="EEF73" s="173"/>
      <c r="EEG73" s="173"/>
      <c r="EEH73" s="173"/>
      <c r="EEI73" s="173"/>
      <c r="EEJ73" s="173"/>
      <c r="EEK73" s="173"/>
      <c r="EEL73" s="173"/>
      <c r="EEM73" s="173"/>
      <c r="EEN73" s="173"/>
      <c r="EEO73" s="173"/>
      <c r="EEP73" s="173"/>
      <c r="EEQ73" s="173"/>
      <c r="EER73" s="173"/>
      <c r="EES73" s="173"/>
      <c r="EET73" s="173"/>
      <c r="EEU73" s="173"/>
      <c r="EEV73" s="173"/>
      <c r="EEW73" s="173"/>
      <c r="EEX73" s="173"/>
      <c r="EEY73" s="173"/>
      <c r="EEZ73" s="173"/>
      <c r="EFA73" s="173"/>
      <c r="EFB73" s="173"/>
      <c r="EFC73" s="173"/>
      <c r="EFD73" s="173"/>
      <c r="EFE73" s="173"/>
      <c r="EFF73" s="173"/>
      <c r="EFG73" s="173"/>
      <c r="EFH73" s="173"/>
      <c r="EFI73" s="173"/>
      <c r="EFJ73" s="173"/>
      <c r="EFK73" s="173"/>
      <c r="EFL73" s="173"/>
      <c r="EFM73" s="173"/>
      <c r="EFN73" s="173"/>
      <c r="EFO73" s="173"/>
      <c r="EFP73" s="173"/>
      <c r="EFQ73" s="173"/>
      <c r="EFR73" s="173"/>
      <c r="EFS73" s="173"/>
      <c r="EFT73" s="173"/>
      <c r="EFU73" s="173"/>
      <c r="EFV73" s="173"/>
      <c r="EFW73" s="173"/>
      <c r="EFX73" s="173"/>
      <c r="EFY73" s="173"/>
      <c r="EFZ73" s="173"/>
      <c r="EGA73" s="173"/>
      <c r="EGB73" s="173"/>
      <c r="EGC73" s="173"/>
      <c r="EGD73" s="173"/>
      <c r="EGE73" s="173"/>
      <c r="EGF73" s="173"/>
      <c r="EGG73" s="173"/>
      <c r="EGH73" s="173"/>
      <c r="EGI73" s="173"/>
      <c r="EGJ73" s="173"/>
      <c r="EGK73" s="173"/>
      <c r="EGL73" s="173"/>
      <c r="EGM73" s="173"/>
      <c r="EGN73" s="173"/>
      <c r="EGO73" s="173"/>
      <c r="EGP73" s="173"/>
      <c r="EGQ73" s="173"/>
      <c r="EGR73" s="173"/>
      <c r="EGS73" s="173"/>
      <c r="EGT73" s="173"/>
      <c r="EGU73" s="173"/>
      <c r="EGV73" s="173"/>
      <c r="EGW73" s="173"/>
      <c r="EGX73" s="173"/>
      <c r="EGY73" s="173"/>
      <c r="EGZ73" s="173"/>
      <c r="EHA73" s="173"/>
      <c r="EHB73" s="173"/>
      <c r="EHC73" s="173"/>
      <c r="EHD73" s="173"/>
      <c r="EHE73" s="173"/>
      <c r="EHF73" s="173"/>
      <c r="EHG73" s="173"/>
      <c r="EHH73" s="173"/>
      <c r="EHI73" s="173"/>
      <c r="EHJ73" s="173"/>
      <c r="EHK73" s="173"/>
      <c r="EHL73" s="173"/>
      <c r="EHM73" s="173"/>
      <c r="EHN73" s="173"/>
      <c r="EHO73" s="173"/>
      <c r="EHP73" s="173"/>
      <c r="EHQ73" s="173"/>
      <c r="EHR73" s="173"/>
      <c r="EHS73" s="173"/>
      <c r="EHT73" s="173"/>
      <c r="EHU73" s="173"/>
      <c r="EHV73" s="173"/>
      <c r="EHW73" s="173"/>
      <c r="EHX73" s="173"/>
      <c r="EHY73" s="173"/>
      <c r="EHZ73" s="173"/>
      <c r="EIA73" s="173"/>
      <c r="EIB73" s="173"/>
      <c r="EIC73" s="173"/>
      <c r="EID73" s="173"/>
      <c r="EIE73" s="173"/>
      <c r="EIF73" s="173"/>
      <c r="EIG73" s="173"/>
      <c r="EIH73" s="173"/>
      <c r="EII73" s="173"/>
      <c r="EIJ73" s="173"/>
      <c r="EIK73" s="173"/>
      <c r="EIL73" s="173"/>
      <c r="EIM73" s="173"/>
      <c r="EIN73" s="173"/>
      <c r="EIO73" s="173"/>
      <c r="EIP73" s="173"/>
      <c r="EIQ73" s="173"/>
      <c r="EIR73" s="173"/>
      <c r="EIS73" s="173"/>
      <c r="EIT73" s="173"/>
      <c r="EIU73" s="173"/>
      <c r="EIV73" s="173"/>
      <c r="EIW73" s="173"/>
      <c r="EIX73" s="173"/>
      <c r="EIY73" s="173"/>
      <c r="EIZ73" s="173"/>
      <c r="EJA73" s="173"/>
      <c r="EJB73" s="173"/>
      <c r="EJC73" s="173"/>
      <c r="EJD73" s="173"/>
      <c r="EJE73" s="173"/>
      <c r="EJF73" s="173"/>
      <c r="EJG73" s="173"/>
      <c r="EJH73" s="173"/>
      <c r="EJI73" s="173"/>
      <c r="EJJ73" s="173"/>
      <c r="EJK73" s="173"/>
      <c r="EJL73" s="173"/>
      <c r="EJM73" s="173"/>
      <c r="EJN73" s="173"/>
      <c r="EJO73" s="173"/>
      <c r="EJP73" s="173"/>
      <c r="EJQ73" s="173"/>
      <c r="EJR73" s="173"/>
      <c r="EJS73" s="173"/>
      <c r="EJT73" s="173"/>
      <c r="EJU73" s="173"/>
      <c r="EJV73" s="173"/>
      <c r="EJW73" s="173"/>
      <c r="EJX73" s="173"/>
      <c r="EJY73" s="173"/>
      <c r="EJZ73" s="173"/>
      <c r="EKA73" s="173"/>
      <c r="EKB73" s="173"/>
      <c r="EKC73" s="173"/>
      <c r="EKD73" s="173"/>
      <c r="EKE73" s="173"/>
      <c r="EKF73" s="173"/>
      <c r="EKG73" s="173"/>
      <c r="EKH73" s="173"/>
      <c r="EKI73" s="173"/>
      <c r="EKJ73" s="173"/>
      <c r="EKK73" s="173"/>
      <c r="EKL73" s="173"/>
      <c r="EKM73" s="173"/>
      <c r="EKN73" s="173"/>
      <c r="EKO73" s="173"/>
      <c r="EKP73" s="173"/>
      <c r="EKQ73" s="173"/>
      <c r="EKR73" s="173"/>
      <c r="EKS73" s="173"/>
      <c r="EKT73" s="173"/>
      <c r="EKU73" s="173"/>
      <c r="EKV73" s="173"/>
      <c r="EKW73" s="173"/>
      <c r="EKX73" s="173"/>
      <c r="EKY73" s="173"/>
      <c r="EKZ73" s="173"/>
      <c r="ELA73" s="173"/>
      <c r="ELB73" s="173"/>
      <c r="ELC73" s="173"/>
      <c r="ELD73" s="173"/>
      <c r="ELE73" s="173"/>
      <c r="ELF73" s="173"/>
      <c r="ELG73" s="173"/>
      <c r="ELH73" s="173"/>
      <c r="ELI73" s="173"/>
      <c r="ELJ73" s="173"/>
      <c r="ELK73" s="173"/>
      <c r="ELL73" s="173"/>
      <c r="ELM73" s="173"/>
      <c r="ELN73" s="173"/>
      <c r="ELO73" s="173"/>
      <c r="ELP73" s="173"/>
      <c r="ELQ73" s="173"/>
      <c r="ELR73" s="173"/>
      <c r="ELS73" s="173"/>
      <c r="ELT73" s="173"/>
      <c r="ELU73" s="173"/>
      <c r="ELV73" s="173"/>
      <c r="ELW73" s="173"/>
      <c r="ELX73" s="173"/>
      <c r="ELY73" s="173"/>
      <c r="ELZ73" s="173"/>
      <c r="EMA73" s="173"/>
      <c r="EMB73" s="173"/>
      <c r="EMC73" s="173"/>
      <c r="EMD73" s="173"/>
      <c r="EME73" s="173"/>
      <c r="EMF73" s="173"/>
      <c r="EMG73" s="173"/>
      <c r="EMH73" s="173"/>
      <c r="EMI73" s="173"/>
      <c r="EMJ73" s="173"/>
      <c r="EMK73" s="173"/>
      <c r="EML73" s="173"/>
      <c r="EMM73" s="173"/>
      <c r="EMN73" s="173"/>
      <c r="EMO73" s="173"/>
      <c r="EMP73" s="173"/>
      <c r="EMQ73" s="173"/>
      <c r="EMR73" s="173"/>
      <c r="EMS73" s="173"/>
      <c r="EMT73" s="173"/>
      <c r="EMU73" s="173"/>
      <c r="EMV73" s="173"/>
      <c r="EMW73" s="173"/>
      <c r="EMX73" s="173"/>
      <c r="EMY73" s="173"/>
      <c r="EMZ73" s="173"/>
      <c r="ENA73" s="173"/>
      <c r="ENB73" s="173"/>
      <c r="ENC73" s="173"/>
      <c r="END73" s="173"/>
      <c r="ENE73" s="173"/>
      <c r="ENF73" s="173"/>
      <c r="ENG73" s="173"/>
      <c r="ENH73" s="173"/>
      <c r="ENI73" s="173"/>
      <c r="ENJ73" s="173"/>
      <c r="ENK73" s="173"/>
      <c r="ENL73" s="173"/>
      <c r="ENM73" s="173"/>
      <c r="ENN73" s="173"/>
      <c r="ENO73" s="173"/>
      <c r="ENP73" s="173"/>
      <c r="ENQ73" s="173"/>
      <c r="ENR73" s="173"/>
      <c r="ENS73" s="173"/>
      <c r="ENT73" s="173"/>
      <c r="ENU73" s="173"/>
      <c r="ENV73" s="173"/>
      <c r="ENW73" s="173"/>
      <c r="ENX73" s="173"/>
      <c r="ENY73" s="173"/>
      <c r="ENZ73" s="173"/>
      <c r="EOA73" s="173"/>
      <c r="EOB73" s="173"/>
      <c r="EOC73" s="173"/>
      <c r="EOD73" s="173"/>
      <c r="EOE73" s="173"/>
      <c r="EOF73" s="173"/>
      <c r="EOG73" s="173"/>
      <c r="EOH73" s="173"/>
      <c r="EOI73" s="173"/>
      <c r="EOJ73" s="173"/>
      <c r="EOK73" s="173"/>
      <c r="EOL73" s="173"/>
      <c r="EOM73" s="173"/>
      <c r="EON73" s="173"/>
      <c r="EOO73" s="173"/>
      <c r="EOP73" s="173"/>
      <c r="EOQ73" s="173"/>
      <c r="EOR73" s="173"/>
      <c r="EOS73" s="173"/>
      <c r="EOT73" s="173"/>
      <c r="EOU73" s="173"/>
      <c r="EOV73" s="173"/>
      <c r="EOW73" s="173"/>
      <c r="EOX73" s="173"/>
      <c r="EOY73" s="173"/>
      <c r="EOZ73" s="173"/>
      <c r="EPA73" s="173"/>
      <c r="EPB73" s="173"/>
      <c r="EPC73" s="173"/>
      <c r="EPD73" s="173"/>
      <c r="EPE73" s="173"/>
      <c r="EPF73" s="173"/>
      <c r="EPG73" s="173"/>
      <c r="EPH73" s="173"/>
      <c r="EPI73" s="173"/>
      <c r="EPJ73" s="173"/>
      <c r="EPK73" s="173"/>
      <c r="EPL73" s="173"/>
      <c r="EPM73" s="173"/>
      <c r="EPN73" s="173"/>
      <c r="EPO73" s="173"/>
      <c r="EPP73" s="173"/>
      <c r="EPQ73" s="173"/>
      <c r="EPR73" s="173"/>
      <c r="EPS73" s="173"/>
      <c r="EPT73" s="173"/>
      <c r="EPU73" s="173"/>
      <c r="EPV73" s="173"/>
      <c r="EPW73" s="173"/>
      <c r="EPX73" s="173"/>
      <c r="EPY73" s="173"/>
      <c r="EPZ73" s="173"/>
      <c r="EQA73" s="173"/>
      <c r="EQB73" s="173"/>
      <c r="EQC73" s="173"/>
      <c r="EQD73" s="173"/>
      <c r="EQE73" s="173"/>
      <c r="EQF73" s="173"/>
      <c r="EQG73" s="173"/>
      <c r="EQH73" s="173"/>
      <c r="EQI73" s="173"/>
      <c r="EQJ73" s="173"/>
      <c r="EQK73" s="173"/>
      <c r="EQL73" s="173"/>
      <c r="EQM73" s="173"/>
      <c r="EQN73" s="173"/>
      <c r="EQO73" s="173"/>
      <c r="EQP73" s="173"/>
      <c r="EQQ73" s="173"/>
      <c r="EQR73" s="173"/>
      <c r="EQS73" s="173"/>
      <c r="EQT73" s="173"/>
      <c r="EQU73" s="173"/>
      <c r="EQV73" s="173"/>
      <c r="EQW73" s="173"/>
      <c r="EQX73" s="173"/>
      <c r="EQY73" s="173"/>
      <c r="EQZ73" s="173"/>
      <c r="ERA73" s="173"/>
      <c r="ERB73" s="173"/>
      <c r="ERC73" s="173"/>
      <c r="ERD73" s="173"/>
      <c r="ERE73" s="173"/>
      <c r="ERF73" s="173"/>
      <c r="ERG73" s="173"/>
      <c r="ERH73" s="173"/>
      <c r="ERI73" s="173"/>
      <c r="ERJ73" s="173"/>
      <c r="ERK73" s="173"/>
      <c r="ERL73" s="173"/>
      <c r="ERM73" s="173"/>
      <c r="ERN73" s="173"/>
      <c r="ERO73" s="173"/>
      <c r="ERP73" s="173"/>
      <c r="ERQ73" s="173"/>
      <c r="ERR73" s="173"/>
      <c r="ERS73" s="173"/>
      <c r="ERT73" s="173"/>
      <c r="ERU73" s="173"/>
      <c r="ERV73" s="173"/>
      <c r="ERW73" s="173"/>
      <c r="ERX73" s="173"/>
      <c r="ERY73" s="173"/>
      <c r="ERZ73" s="173"/>
      <c r="ESA73" s="173"/>
      <c r="ESB73" s="173"/>
      <c r="ESC73" s="173"/>
      <c r="ESD73" s="173"/>
      <c r="ESE73" s="173"/>
      <c r="ESF73" s="173"/>
      <c r="ESG73" s="173"/>
      <c r="ESH73" s="173"/>
      <c r="ESI73" s="173"/>
      <c r="ESJ73" s="173"/>
      <c r="ESK73" s="173"/>
      <c r="ESL73" s="173"/>
      <c r="ESM73" s="173"/>
      <c r="ESN73" s="173"/>
      <c r="ESO73" s="173"/>
      <c r="ESP73" s="173"/>
      <c r="ESQ73" s="173"/>
      <c r="ESR73" s="173"/>
      <c r="ESS73" s="173"/>
      <c r="EST73" s="173"/>
      <c r="ESU73" s="173"/>
      <c r="ESV73" s="173"/>
      <c r="ESW73" s="173"/>
      <c r="ESX73" s="173"/>
      <c r="ESY73" s="173"/>
      <c r="ESZ73" s="173"/>
      <c r="ETA73" s="173"/>
      <c r="ETB73" s="173"/>
      <c r="ETC73" s="173"/>
      <c r="ETD73" s="173"/>
      <c r="ETE73" s="173"/>
      <c r="ETF73" s="173"/>
      <c r="ETG73" s="173"/>
      <c r="ETH73" s="173"/>
      <c r="ETI73" s="173"/>
      <c r="ETJ73" s="173"/>
      <c r="ETK73" s="173"/>
      <c r="ETL73" s="173"/>
      <c r="ETM73" s="173"/>
      <c r="ETN73" s="173"/>
      <c r="ETO73" s="173"/>
      <c r="ETP73" s="173"/>
      <c r="ETQ73" s="173"/>
      <c r="ETR73" s="173"/>
      <c r="ETS73" s="173"/>
      <c r="ETT73" s="173"/>
      <c r="ETU73" s="173"/>
      <c r="ETV73" s="173"/>
      <c r="ETW73" s="173"/>
      <c r="ETX73" s="173"/>
      <c r="ETY73" s="173"/>
      <c r="ETZ73" s="173"/>
      <c r="EUA73" s="173"/>
      <c r="EUB73" s="173"/>
      <c r="EUC73" s="173"/>
      <c r="EUD73" s="173"/>
      <c r="EUE73" s="173"/>
      <c r="EUF73" s="173"/>
      <c r="EUG73" s="173"/>
      <c r="EUH73" s="173"/>
      <c r="EUI73" s="173"/>
      <c r="EUJ73" s="173"/>
      <c r="EUK73" s="173"/>
      <c r="EUL73" s="173"/>
      <c r="EUM73" s="173"/>
      <c r="EUN73" s="173"/>
      <c r="EUO73" s="173"/>
      <c r="EUP73" s="173"/>
      <c r="EUQ73" s="173"/>
      <c r="EUR73" s="173"/>
      <c r="EUS73" s="173"/>
      <c r="EUT73" s="173"/>
      <c r="EUU73" s="173"/>
      <c r="EUV73" s="173"/>
      <c r="EUW73" s="173"/>
      <c r="EUX73" s="173"/>
      <c r="EUY73" s="173"/>
      <c r="EUZ73" s="173"/>
      <c r="EVA73" s="173"/>
      <c r="EVB73" s="173"/>
      <c r="EVC73" s="173"/>
      <c r="EVD73" s="173"/>
      <c r="EVE73" s="173"/>
      <c r="EVF73" s="173"/>
      <c r="EVG73" s="173"/>
      <c r="EVH73" s="173"/>
      <c r="EVI73" s="173"/>
      <c r="EVJ73" s="173"/>
      <c r="EVK73" s="173"/>
      <c r="EVL73" s="173"/>
      <c r="EVM73" s="173"/>
      <c r="EVN73" s="173"/>
      <c r="EVO73" s="173"/>
      <c r="EVP73" s="173"/>
      <c r="EVQ73" s="173"/>
      <c r="EVR73" s="173"/>
      <c r="EVS73" s="173"/>
      <c r="EVT73" s="173"/>
      <c r="EVU73" s="173"/>
      <c r="EVV73" s="173"/>
      <c r="EVW73" s="173"/>
      <c r="EVX73" s="173"/>
      <c r="EVY73" s="173"/>
      <c r="EVZ73" s="173"/>
      <c r="EWA73" s="173"/>
      <c r="EWB73" s="173"/>
      <c r="EWC73" s="173"/>
      <c r="EWD73" s="173"/>
      <c r="EWE73" s="173"/>
      <c r="EWF73" s="173"/>
      <c r="EWG73" s="173"/>
      <c r="EWH73" s="173"/>
      <c r="EWI73" s="173"/>
      <c r="EWJ73" s="173"/>
      <c r="EWK73" s="173"/>
      <c r="EWL73" s="173"/>
      <c r="EWM73" s="173"/>
      <c r="EWN73" s="173"/>
      <c r="EWO73" s="173"/>
      <c r="EWP73" s="173"/>
      <c r="EWQ73" s="173"/>
      <c r="EWR73" s="173"/>
      <c r="EWS73" s="173"/>
      <c r="EWT73" s="173"/>
      <c r="EWU73" s="173"/>
      <c r="EWV73" s="173"/>
      <c r="EWW73" s="173"/>
      <c r="EWX73" s="173"/>
      <c r="EWY73" s="173"/>
      <c r="EWZ73" s="173"/>
      <c r="EXA73" s="173"/>
      <c r="EXB73" s="173"/>
      <c r="EXC73" s="173"/>
      <c r="EXD73" s="173"/>
      <c r="EXE73" s="173"/>
      <c r="EXF73" s="173"/>
      <c r="EXG73" s="173"/>
      <c r="EXH73" s="173"/>
      <c r="EXI73" s="173"/>
      <c r="EXJ73" s="173"/>
      <c r="EXK73" s="173"/>
      <c r="EXL73" s="173"/>
      <c r="EXM73" s="173"/>
      <c r="EXN73" s="173"/>
      <c r="EXO73" s="173"/>
      <c r="EXP73" s="173"/>
      <c r="EXQ73" s="173"/>
      <c r="EXR73" s="173"/>
      <c r="EXS73" s="173"/>
      <c r="EXT73" s="173"/>
      <c r="EXU73" s="173"/>
      <c r="EXV73" s="173"/>
      <c r="EXW73" s="173"/>
      <c r="EXX73" s="173"/>
      <c r="EXY73" s="173"/>
      <c r="EXZ73" s="173"/>
      <c r="EYA73" s="173"/>
      <c r="EYB73" s="173"/>
      <c r="EYC73" s="173"/>
      <c r="EYD73" s="173"/>
      <c r="EYE73" s="173"/>
      <c r="EYF73" s="173"/>
      <c r="EYG73" s="173"/>
      <c r="EYH73" s="173"/>
      <c r="EYI73" s="173"/>
      <c r="EYJ73" s="173"/>
      <c r="EYK73" s="173"/>
      <c r="EYL73" s="173"/>
      <c r="EYM73" s="173"/>
      <c r="EYN73" s="173"/>
      <c r="EYO73" s="173"/>
      <c r="EYP73" s="173"/>
      <c r="EYQ73" s="173"/>
      <c r="EYR73" s="173"/>
      <c r="EYS73" s="173"/>
      <c r="EYT73" s="173"/>
      <c r="EYU73" s="173"/>
      <c r="EYV73" s="173"/>
      <c r="EYW73" s="173"/>
      <c r="EYX73" s="173"/>
      <c r="EYY73" s="173"/>
      <c r="EYZ73" s="173"/>
      <c r="EZA73" s="173"/>
      <c r="EZB73" s="173"/>
      <c r="EZC73" s="173"/>
      <c r="EZD73" s="173"/>
      <c r="EZE73" s="173"/>
      <c r="EZF73" s="173"/>
      <c r="EZG73" s="173"/>
      <c r="EZH73" s="173"/>
      <c r="EZI73" s="173"/>
      <c r="EZJ73" s="173"/>
      <c r="EZK73" s="173"/>
      <c r="EZL73" s="173"/>
      <c r="EZM73" s="173"/>
      <c r="EZN73" s="173"/>
      <c r="EZO73" s="173"/>
      <c r="EZP73" s="173"/>
      <c r="EZQ73" s="173"/>
      <c r="EZR73" s="173"/>
      <c r="EZS73" s="173"/>
      <c r="EZT73" s="173"/>
      <c r="EZU73" s="173"/>
      <c r="EZV73" s="173"/>
      <c r="EZW73" s="173"/>
      <c r="EZX73" s="173"/>
      <c r="EZY73" s="173"/>
      <c r="EZZ73" s="173"/>
      <c r="FAA73" s="173"/>
      <c r="FAB73" s="173"/>
      <c r="FAC73" s="173"/>
      <c r="FAD73" s="173"/>
      <c r="FAE73" s="173"/>
      <c r="FAF73" s="173"/>
      <c r="FAG73" s="173"/>
      <c r="FAH73" s="173"/>
      <c r="FAI73" s="173"/>
      <c r="FAJ73" s="173"/>
      <c r="FAK73" s="173"/>
      <c r="FAL73" s="173"/>
      <c r="FAM73" s="173"/>
      <c r="FAN73" s="173"/>
      <c r="FAO73" s="173"/>
      <c r="FAP73" s="173"/>
      <c r="FAQ73" s="173"/>
      <c r="FAR73" s="173"/>
      <c r="FAS73" s="173"/>
      <c r="FAT73" s="173"/>
      <c r="FAU73" s="173"/>
      <c r="FAV73" s="173"/>
      <c r="FAW73" s="173"/>
      <c r="FAX73" s="173"/>
      <c r="FAY73" s="173"/>
      <c r="FAZ73" s="173"/>
      <c r="FBA73" s="173"/>
      <c r="FBB73" s="173"/>
      <c r="FBC73" s="173"/>
      <c r="FBD73" s="173"/>
      <c r="FBE73" s="173"/>
      <c r="FBF73" s="173"/>
      <c r="FBG73" s="173"/>
      <c r="FBH73" s="173"/>
      <c r="FBI73" s="173"/>
      <c r="FBJ73" s="173"/>
      <c r="FBK73" s="173"/>
      <c r="FBL73" s="173"/>
      <c r="FBM73" s="173"/>
      <c r="FBN73" s="173"/>
      <c r="FBO73" s="173"/>
      <c r="FBP73" s="173"/>
      <c r="FBQ73" s="173"/>
      <c r="FBR73" s="173"/>
      <c r="FBS73" s="173"/>
      <c r="FBT73" s="173"/>
      <c r="FBU73" s="173"/>
      <c r="FBV73" s="173"/>
      <c r="FBW73" s="173"/>
      <c r="FBX73" s="173"/>
      <c r="FBY73" s="173"/>
      <c r="FBZ73" s="173"/>
      <c r="FCA73" s="173"/>
      <c r="FCB73" s="173"/>
      <c r="FCC73" s="173"/>
      <c r="FCD73" s="173"/>
      <c r="FCE73" s="173"/>
      <c r="FCF73" s="173"/>
      <c r="FCG73" s="173"/>
      <c r="FCH73" s="173"/>
      <c r="FCI73" s="173"/>
      <c r="FCJ73" s="173"/>
      <c r="FCK73" s="173"/>
      <c r="FCL73" s="173"/>
      <c r="FCM73" s="173"/>
      <c r="FCN73" s="173"/>
      <c r="FCO73" s="173"/>
      <c r="FCP73" s="173"/>
      <c r="FCQ73" s="173"/>
      <c r="FCR73" s="173"/>
      <c r="FCS73" s="173"/>
      <c r="FCT73" s="173"/>
      <c r="FCU73" s="173"/>
      <c r="FCV73" s="173"/>
      <c r="FCW73" s="173"/>
      <c r="FCX73" s="173"/>
      <c r="FCY73" s="173"/>
      <c r="FCZ73" s="173"/>
      <c r="FDA73" s="173"/>
      <c r="FDB73" s="173"/>
      <c r="FDC73" s="173"/>
      <c r="FDD73" s="173"/>
      <c r="FDE73" s="173"/>
      <c r="FDF73" s="173"/>
      <c r="FDG73" s="173"/>
      <c r="FDH73" s="173"/>
      <c r="FDI73" s="173"/>
      <c r="FDJ73" s="173"/>
      <c r="FDK73" s="173"/>
      <c r="FDL73" s="173"/>
      <c r="FDM73" s="173"/>
      <c r="FDN73" s="173"/>
      <c r="FDO73" s="173"/>
      <c r="FDP73" s="173"/>
      <c r="FDQ73" s="173"/>
      <c r="FDR73" s="173"/>
      <c r="FDS73" s="173"/>
      <c r="FDT73" s="173"/>
      <c r="FDU73" s="173"/>
      <c r="FDV73" s="173"/>
      <c r="FDW73" s="173"/>
      <c r="FDX73" s="173"/>
      <c r="FDY73" s="173"/>
      <c r="FDZ73" s="173"/>
      <c r="FEA73" s="173"/>
      <c r="FEB73" s="173"/>
      <c r="FEC73" s="173"/>
      <c r="FED73" s="173"/>
      <c r="FEE73" s="173"/>
      <c r="FEF73" s="173"/>
      <c r="FEG73" s="173"/>
      <c r="FEH73" s="173"/>
      <c r="FEI73" s="173"/>
      <c r="FEJ73" s="173"/>
      <c r="FEK73" s="173"/>
      <c r="FEL73" s="173"/>
      <c r="FEM73" s="173"/>
      <c r="FEN73" s="173"/>
      <c r="FEO73" s="173"/>
      <c r="FEP73" s="173"/>
      <c r="FEQ73" s="173"/>
      <c r="FER73" s="173"/>
      <c r="FES73" s="173"/>
      <c r="FET73" s="173"/>
      <c r="FEU73" s="173"/>
      <c r="FEV73" s="173"/>
      <c r="FEW73" s="173"/>
      <c r="FEX73" s="173"/>
      <c r="FEY73" s="173"/>
      <c r="FEZ73" s="173"/>
      <c r="FFA73" s="173"/>
      <c r="FFB73" s="173"/>
      <c r="FFC73" s="173"/>
      <c r="FFD73" s="173"/>
      <c r="FFE73" s="173"/>
      <c r="FFF73" s="173"/>
      <c r="FFG73" s="173"/>
      <c r="FFH73" s="173"/>
      <c r="FFI73" s="173"/>
      <c r="FFJ73" s="173"/>
      <c r="FFK73" s="173"/>
      <c r="FFL73" s="173"/>
      <c r="FFM73" s="173"/>
      <c r="FFN73" s="173"/>
      <c r="FFO73" s="173"/>
      <c r="FFP73" s="173"/>
      <c r="FFQ73" s="173"/>
      <c r="FFR73" s="173"/>
      <c r="FFS73" s="173"/>
      <c r="FFT73" s="173"/>
      <c r="FFU73" s="173"/>
      <c r="FFV73" s="173"/>
      <c r="FFW73" s="173"/>
      <c r="FFX73" s="173"/>
      <c r="FFY73" s="173"/>
      <c r="FFZ73" s="173"/>
      <c r="FGA73" s="173"/>
      <c r="FGB73" s="173"/>
      <c r="FGC73" s="173"/>
      <c r="FGD73" s="173"/>
      <c r="FGE73" s="173"/>
      <c r="FGF73" s="173"/>
      <c r="FGG73" s="173"/>
      <c r="FGH73" s="173"/>
      <c r="FGI73" s="173"/>
      <c r="FGJ73" s="173"/>
      <c r="FGK73" s="173"/>
      <c r="FGL73" s="173"/>
      <c r="FGM73" s="173"/>
      <c r="FGN73" s="173"/>
      <c r="FGO73" s="173"/>
      <c r="FGP73" s="173"/>
      <c r="FGQ73" s="173"/>
      <c r="FGR73" s="173"/>
      <c r="FGS73" s="173"/>
      <c r="FGT73" s="173"/>
      <c r="FGU73" s="173"/>
      <c r="FGV73" s="173"/>
      <c r="FGW73" s="173"/>
      <c r="FGX73" s="173"/>
      <c r="FGY73" s="173"/>
      <c r="FGZ73" s="173"/>
      <c r="FHA73" s="173"/>
      <c r="FHB73" s="173"/>
      <c r="FHC73" s="173"/>
      <c r="FHD73" s="173"/>
      <c r="FHE73" s="173"/>
      <c r="FHF73" s="173"/>
      <c r="FHG73" s="173"/>
      <c r="FHH73" s="173"/>
      <c r="FHI73" s="173"/>
      <c r="FHJ73" s="173"/>
      <c r="FHK73" s="173"/>
      <c r="FHL73" s="173"/>
      <c r="FHM73" s="173"/>
      <c r="FHN73" s="173"/>
      <c r="FHO73" s="173"/>
      <c r="FHP73" s="173"/>
      <c r="FHQ73" s="173"/>
      <c r="FHR73" s="173"/>
      <c r="FHS73" s="173"/>
      <c r="FHT73" s="173"/>
      <c r="FHU73" s="173"/>
      <c r="FHV73" s="173"/>
      <c r="FHW73" s="173"/>
      <c r="FHX73" s="173"/>
      <c r="FHY73" s="173"/>
      <c r="FHZ73" s="173"/>
      <c r="FIA73" s="173"/>
      <c r="FIB73" s="173"/>
      <c r="FIC73" s="173"/>
      <c r="FID73" s="173"/>
      <c r="FIE73" s="173"/>
      <c r="FIF73" s="173"/>
      <c r="FIG73" s="173"/>
      <c r="FIH73" s="173"/>
      <c r="FII73" s="173"/>
      <c r="FIJ73" s="173"/>
      <c r="FIK73" s="173"/>
      <c r="FIL73" s="173"/>
      <c r="FIM73" s="173"/>
      <c r="FIN73" s="173"/>
      <c r="FIO73" s="173"/>
      <c r="FIP73" s="173"/>
      <c r="FIQ73" s="173"/>
      <c r="FIR73" s="173"/>
      <c r="FIS73" s="173"/>
      <c r="FIT73" s="173"/>
      <c r="FIU73" s="173"/>
      <c r="FIV73" s="173"/>
      <c r="FIW73" s="173"/>
      <c r="FIX73" s="173"/>
      <c r="FIY73" s="173"/>
      <c r="FIZ73" s="173"/>
      <c r="FJA73" s="173"/>
      <c r="FJB73" s="173"/>
      <c r="FJC73" s="173"/>
      <c r="FJD73" s="173"/>
      <c r="FJE73" s="173"/>
      <c r="FJF73" s="173"/>
      <c r="FJG73" s="173"/>
      <c r="FJH73" s="173"/>
      <c r="FJI73" s="173"/>
      <c r="FJJ73" s="173"/>
      <c r="FJK73" s="173"/>
      <c r="FJL73" s="173"/>
      <c r="FJM73" s="173"/>
      <c r="FJN73" s="173"/>
      <c r="FJO73" s="173"/>
      <c r="FJP73" s="173"/>
      <c r="FJQ73" s="173"/>
      <c r="FJR73" s="173"/>
      <c r="FJS73" s="173"/>
      <c r="FJT73" s="173"/>
      <c r="FJU73" s="173"/>
      <c r="FJV73" s="173"/>
      <c r="FJW73" s="173"/>
      <c r="FJX73" s="173"/>
      <c r="FJY73" s="173"/>
      <c r="FJZ73" s="173"/>
      <c r="FKA73" s="173"/>
      <c r="FKB73" s="173"/>
      <c r="FKC73" s="173"/>
      <c r="FKD73" s="173"/>
      <c r="FKE73" s="173"/>
      <c r="FKF73" s="173"/>
      <c r="FKG73" s="173"/>
      <c r="FKH73" s="173"/>
      <c r="FKI73" s="173"/>
      <c r="FKJ73" s="173"/>
      <c r="FKK73" s="173"/>
      <c r="FKL73" s="173"/>
      <c r="FKM73" s="173"/>
      <c r="FKN73" s="173"/>
      <c r="FKO73" s="173"/>
      <c r="FKP73" s="173"/>
      <c r="FKQ73" s="173"/>
      <c r="FKR73" s="173"/>
      <c r="FKS73" s="173"/>
      <c r="FKT73" s="173"/>
      <c r="FKU73" s="173"/>
      <c r="FKV73" s="173"/>
      <c r="FKW73" s="173"/>
      <c r="FKX73" s="173"/>
      <c r="FKY73" s="173"/>
      <c r="FKZ73" s="173"/>
      <c r="FLA73" s="173"/>
      <c r="FLB73" s="173"/>
      <c r="FLC73" s="173"/>
      <c r="FLD73" s="173"/>
      <c r="FLE73" s="173"/>
      <c r="FLF73" s="173"/>
      <c r="FLG73" s="173"/>
      <c r="FLH73" s="173"/>
      <c r="FLI73" s="173"/>
      <c r="FLJ73" s="173"/>
      <c r="FLK73" s="173"/>
      <c r="FLL73" s="173"/>
      <c r="FLM73" s="173"/>
      <c r="FLN73" s="173"/>
      <c r="FLO73" s="173"/>
      <c r="FLP73" s="173"/>
      <c r="FLQ73" s="173"/>
      <c r="FLR73" s="173"/>
      <c r="FLS73" s="173"/>
      <c r="FLT73" s="173"/>
      <c r="FLU73" s="173"/>
      <c r="FLV73" s="173"/>
      <c r="FLW73" s="173"/>
      <c r="FLX73" s="173"/>
      <c r="FLY73" s="173"/>
      <c r="FLZ73" s="173"/>
      <c r="FMA73" s="173"/>
      <c r="FMB73" s="173"/>
      <c r="FMC73" s="173"/>
      <c r="FMD73" s="173"/>
      <c r="FME73" s="173"/>
      <c r="FMF73" s="173"/>
      <c r="FMG73" s="173"/>
      <c r="FMH73" s="173"/>
      <c r="FMI73" s="173"/>
      <c r="FMJ73" s="173"/>
      <c r="FMK73" s="173"/>
      <c r="FML73" s="173"/>
      <c r="FMM73" s="173"/>
      <c r="FMN73" s="173"/>
      <c r="FMO73" s="173"/>
      <c r="FMP73" s="173"/>
      <c r="FMQ73" s="173"/>
      <c r="FMR73" s="173"/>
      <c r="FMS73" s="173"/>
      <c r="FMT73" s="173"/>
      <c r="FMU73" s="173"/>
      <c r="FMV73" s="173"/>
      <c r="FMW73" s="173"/>
      <c r="FMX73" s="173"/>
      <c r="FMY73" s="173"/>
      <c r="FMZ73" s="173"/>
      <c r="FNA73" s="173"/>
      <c r="FNB73" s="173"/>
      <c r="FNC73" s="173"/>
      <c r="FND73" s="173"/>
      <c r="FNE73" s="173"/>
      <c r="FNF73" s="173"/>
      <c r="FNG73" s="173"/>
      <c r="FNH73" s="173"/>
      <c r="FNI73" s="173"/>
      <c r="FNJ73" s="173"/>
      <c r="FNK73" s="173"/>
      <c r="FNL73" s="173"/>
      <c r="FNM73" s="173"/>
      <c r="FNN73" s="173"/>
      <c r="FNO73" s="173"/>
      <c r="FNP73" s="173"/>
      <c r="FNQ73" s="173"/>
      <c r="FNR73" s="173"/>
      <c r="FNS73" s="173"/>
      <c r="FNT73" s="173"/>
      <c r="FNU73" s="173"/>
      <c r="FNV73" s="173"/>
      <c r="FNW73" s="173"/>
      <c r="FNX73" s="173"/>
      <c r="FNY73" s="173"/>
      <c r="FNZ73" s="173"/>
      <c r="FOA73" s="173"/>
      <c r="FOB73" s="173"/>
      <c r="FOC73" s="173"/>
      <c r="FOD73" s="173"/>
      <c r="FOE73" s="173"/>
      <c r="FOF73" s="173"/>
      <c r="FOG73" s="173"/>
      <c r="FOH73" s="173"/>
      <c r="FOI73" s="173"/>
      <c r="FOJ73" s="173"/>
      <c r="FOK73" s="173"/>
      <c r="FOL73" s="173"/>
      <c r="FOM73" s="173"/>
      <c r="FON73" s="173"/>
      <c r="FOO73" s="173"/>
      <c r="FOP73" s="173"/>
      <c r="FOQ73" s="173"/>
      <c r="FOR73" s="173"/>
      <c r="FOS73" s="173"/>
      <c r="FOT73" s="173"/>
      <c r="FOU73" s="173"/>
      <c r="FOV73" s="173"/>
      <c r="FOW73" s="173"/>
      <c r="FOX73" s="173"/>
      <c r="FOY73" s="173"/>
      <c r="FOZ73" s="173"/>
      <c r="FPA73" s="173"/>
      <c r="FPB73" s="173"/>
      <c r="FPC73" s="173"/>
      <c r="FPD73" s="173"/>
      <c r="FPE73" s="173"/>
      <c r="FPF73" s="173"/>
      <c r="FPG73" s="173"/>
      <c r="FPH73" s="173"/>
      <c r="FPI73" s="173"/>
      <c r="FPJ73" s="173"/>
      <c r="FPK73" s="173"/>
      <c r="FPL73" s="173"/>
      <c r="FPM73" s="173"/>
      <c r="FPN73" s="173"/>
      <c r="FPO73" s="173"/>
      <c r="FPP73" s="173"/>
      <c r="FPQ73" s="173"/>
      <c r="FPR73" s="173"/>
      <c r="FPS73" s="173"/>
      <c r="FPT73" s="173"/>
      <c r="FPU73" s="173"/>
      <c r="FPV73" s="173"/>
      <c r="FPW73" s="173"/>
      <c r="FPX73" s="173"/>
      <c r="FPY73" s="173"/>
      <c r="FPZ73" s="173"/>
      <c r="FQA73" s="173"/>
      <c r="FQB73" s="173"/>
      <c r="FQC73" s="173"/>
      <c r="FQD73" s="173"/>
      <c r="FQE73" s="173"/>
      <c r="FQF73" s="173"/>
      <c r="FQG73" s="173"/>
      <c r="FQH73" s="173"/>
      <c r="FQI73" s="173"/>
      <c r="FQJ73" s="173"/>
      <c r="FQK73" s="173"/>
      <c r="FQL73" s="173"/>
      <c r="FQM73" s="173"/>
      <c r="FQN73" s="173"/>
      <c r="FQO73" s="173"/>
      <c r="FQP73" s="173"/>
      <c r="FQQ73" s="173"/>
      <c r="FQR73" s="173"/>
      <c r="FQS73" s="173"/>
      <c r="FQT73" s="173"/>
      <c r="FQU73" s="173"/>
      <c r="FQV73" s="173"/>
      <c r="FQW73" s="173"/>
      <c r="FQX73" s="173"/>
      <c r="FQY73" s="173"/>
      <c r="FQZ73" s="173"/>
      <c r="FRA73" s="173"/>
      <c r="FRB73" s="173"/>
      <c r="FRC73" s="173"/>
      <c r="FRD73" s="173"/>
      <c r="FRE73" s="173"/>
      <c r="FRF73" s="173"/>
      <c r="FRG73" s="173"/>
      <c r="FRH73" s="173"/>
      <c r="FRI73" s="173"/>
      <c r="FRJ73" s="173"/>
      <c r="FRK73" s="173"/>
      <c r="FRL73" s="173"/>
      <c r="FRM73" s="173"/>
      <c r="FRN73" s="173"/>
      <c r="FRO73" s="173"/>
      <c r="FRP73" s="173"/>
      <c r="FRQ73" s="173"/>
      <c r="FRR73" s="173"/>
      <c r="FRS73" s="173"/>
      <c r="FRT73" s="173"/>
      <c r="FRU73" s="173"/>
      <c r="FRV73" s="173"/>
      <c r="FRW73" s="173"/>
      <c r="FRX73" s="173"/>
      <c r="FRY73" s="173"/>
      <c r="FRZ73" s="173"/>
      <c r="FSA73" s="173"/>
      <c r="FSB73" s="173"/>
      <c r="FSC73" s="173"/>
      <c r="FSD73" s="173"/>
      <c r="FSE73" s="173"/>
      <c r="FSF73" s="173"/>
      <c r="FSG73" s="173"/>
      <c r="FSH73" s="173"/>
      <c r="FSI73" s="173"/>
      <c r="FSJ73" s="173"/>
      <c r="FSK73" s="173"/>
      <c r="FSL73" s="173"/>
      <c r="FSM73" s="173"/>
      <c r="FSN73" s="173"/>
      <c r="FSO73" s="173"/>
      <c r="FSP73" s="173"/>
      <c r="FSQ73" s="173"/>
      <c r="FSR73" s="173"/>
      <c r="FSS73" s="173"/>
      <c r="FST73" s="173"/>
      <c r="FSU73" s="173"/>
      <c r="FSV73" s="173"/>
      <c r="FSW73" s="173"/>
      <c r="FSX73" s="173"/>
      <c r="FSY73" s="173"/>
      <c r="FSZ73" s="173"/>
      <c r="FTA73" s="173"/>
      <c r="FTB73" s="173"/>
      <c r="FTC73" s="173"/>
      <c r="FTD73" s="173"/>
      <c r="FTE73" s="173"/>
      <c r="FTF73" s="173"/>
      <c r="FTG73" s="173"/>
      <c r="FTH73" s="173"/>
      <c r="FTI73" s="173"/>
      <c r="FTJ73" s="173"/>
      <c r="FTK73" s="173"/>
      <c r="FTL73" s="173"/>
      <c r="FTM73" s="173"/>
      <c r="FTN73" s="173"/>
      <c r="FTO73" s="173"/>
      <c r="FTP73" s="173"/>
      <c r="FTQ73" s="173"/>
      <c r="FTR73" s="173"/>
      <c r="FTS73" s="173"/>
      <c r="FTT73" s="173"/>
      <c r="FTU73" s="173"/>
      <c r="FTV73" s="173"/>
      <c r="FTW73" s="173"/>
      <c r="FTX73" s="173"/>
      <c r="FTY73" s="173"/>
      <c r="FTZ73" s="173"/>
      <c r="FUA73" s="173"/>
      <c r="FUB73" s="173"/>
      <c r="FUC73" s="173"/>
      <c r="FUD73" s="173"/>
      <c r="FUE73" s="173"/>
      <c r="FUF73" s="173"/>
      <c r="FUG73" s="173"/>
      <c r="FUH73" s="173"/>
      <c r="FUI73" s="173"/>
      <c r="FUJ73" s="173"/>
      <c r="FUK73" s="173"/>
      <c r="FUL73" s="173"/>
      <c r="FUM73" s="173"/>
      <c r="FUN73" s="173"/>
      <c r="FUO73" s="173"/>
      <c r="FUP73" s="173"/>
      <c r="FUQ73" s="173"/>
      <c r="FUR73" s="173"/>
      <c r="FUS73" s="173"/>
      <c r="FUT73" s="173"/>
      <c r="FUU73" s="173"/>
      <c r="FUV73" s="173"/>
      <c r="FUW73" s="173"/>
      <c r="FUX73" s="173"/>
      <c r="FUY73" s="173"/>
      <c r="FUZ73" s="173"/>
      <c r="FVA73" s="173"/>
      <c r="FVB73" s="173"/>
      <c r="FVC73" s="173"/>
      <c r="FVD73" s="173"/>
      <c r="FVE73" s="173"/>
      <c r="FVF73" s="173"/>
      <c r="FVG73" s="173"/>
      <c r="FVH73" s="173"/>
      <c r="FVI73" s="173"/>
      <c r="FVJ73" s="173"/>
      <c r="FVK73" s="173"/>
      <c r="FVL73" s="173"/>
      <c r="FVM73" s="173"/>
      <c r="FVN73" s="173"/>
      <c r="FVO73" s="173"/>
      <c r="FVP73" s="173"/>
      <c r="FVQ73" s="173"/>
      <c r="FVR73" s="173"/>
      <c r="FVS73" s="173"/>
      <c r="FVT73" s="173"/>
      <c r="FVU73" s="173"/>
      <c r="FVV73" s="173"/>
      <c r="FVW73" s="173"/>
      <c r="FVX73" s="173"/>
      <c r="FVY73" s="173"/>
      <c r="FVZ73" s="173"/>
      <c r="FWA73" s="173"/>
      <c r="FWB73" s="173"/>
      <c r="FWC73" s="173"/>
      <c r="FWD73" s="173"/>
      <c r="FWE73" s="173"/>
      <c r="FWF73" s="173"/>
      <c r="FWG73" s="173"/>
      <c r="FWH73" s="173"/>
      <c r="FWI73" s="173"/>
      <c r="FWJ73" s="173"/>
      <c r="FWK73" s="173"/>
      <c r="FWL73" s="173"/>
      <c r="FWM73" s="173"/>
      <c r="FWN73" s="173"/>
      <c r="FWO73" s="173"/>
      <c r="FWP73" s="173"/>
      <c r="FWQ73" s="173"/>
      <c r="FWR73" s="173"/>
      <c r="FWS73" s="173"/>
      <c r="FWT73" s="173"/>
      <c r="FWU73" s="173"/>
      <c r="FWV73" s="173"/>
      <c r="FWW73" s="173"/>
      <c r="FWX73" s="173"/>
      <c r="FWY73" s="173"/>
      <c r="FWZ73" s="173"/>
      <c r="FXA73" s="173"/>
      <c r="FXB73" s="173"/>
      <c r="FXC73" s="173"/>
      <c r="FXD73" s="173"/>
      <c r="FXE73" s="173"/>
      <c r="FXF73" s="173"/>
      <c r="FXG73" s="173"/>
      <c r="FXH73" s="173"/>
      <c r="FXI73" s="173"/>
      <c r="FXJ73" s="173"/>
      <c r="FXK73" s="173"/>
      <c r="FXL73" s="173"/>
      <c r="FXM73" s="173"/>
      <c r="FXN73" s="173"/>
      <c r="FXO73" s="173"/>
      <c r="FXP73" s="173"/>
      <c r="FXQ73" s="173"/>
      <c r="FXR73" s="173"/>
      <c r="FXS73" s="173"/>
      <c r="FXT73" s="173"/>
      <c r="FXU73" s="173"/>
      <c r="FXV73" s="173"/>
      <c r="FXW73" s="173"/>
      <c r="FXX73" s="173"/>
      <c r="FXY73" s="173"/>
      <c r="FXZ73" s="173"/>
      <c r="FYA73" s="173"/>
      <c r="FYB73" s="173"/>
      <c r="FYC73" s="173"/>
      <c r="FYD73" s="173"/>
      <c r="FYE73" s="173"/>
      <c r="FYF73" s="173"/>
      <c r="FYG73" s="173"/>
      <c r="FYH73" s="173"/>
      <c r="FYI73" s="173"/>
      <c r="FYJ73" s="173"/>
      <c r="FYK73" s="173"/>
      <c r="FYL73" s="173"/>
      <c r="FYM73" s="173"/>
      <c r="FYN73" s="173"/>
      <c r="FYO73" s="173"/>
      <c r="FYP73" s="173"/>
      <c r="FYQ73" s="173"/>
      <c r="FYR73" s="173"/>
      <c r="FYS73" s="173"/>
      <c r="FYT73" s="173"/>
      <c r="FYU73" s="173"/>
      <c r="FYV73" s="173"/>
      <c r="FYW73" s="173"/>
      <c r="FYX73" s="173"/>
      <c r="FYY73" s="173"/>
      <c r="FYZ73" s="173"/>
      <c r="FZA73" s="173"/>
      <c r="FZB73" s="173"/>
      <c r="FZC73" s="173"/>
      <c r="FZD73" s="173"/>
      <c r="FZE73" s="173"/>
      <c r="FZF73" s="173"/>
      <c r="FZG73" s="173"/>
      <c r="FZH73" s="173"/>
      <c r="FZI73" s="173"/>
      <c r="FZJ73" s="173"/>
      <c r="FZK73" s="173"/>
      <c r="FZL73" s="173"/>
      <c r="FZM73" s="173"/>
      <c r="FZN73" s="173"/>
      <c r="FZO73" s="173"/>
      <c r="FZP73" s="173"/>
      <c r="FZQ73" s="173"/>
      <c r="FZR73" s="173"/>
      <c r="FZS73" s="173"/>
      <c r="FZT73" s="173"/>
      <c r="FZU73" s="173"/>
      <c r="FZV73" s="173"/>
      <c r="FZW73" s="173"/>
      <c r="FZX73" s="173"/>
      <c r="FZY73" s="173"/>
      <c r="FZZ73" s="173"/>
      <c r="GAA73" s="173"/>
      <c r="GAB73" s="173"/>
      <c r="GAC73" s="173"/>
      <c r="GAD73" s="173"/>
      <c r="GAE73" s="173"/>
      <c r="GAF73" s="173"/>
      <c r="GAG73" s="173"/>
      <c r="GAH73" s="173"/>
      <c r="GAI73" s="173"/>
      <c r="GAJ73" s="173"/>
      <c r="GAK73" s="173"/>
      <c r="GAL73" s="173"/>
      <c r="GAM73" s="173"/>
      <c r="GAN73" s="173"/>
      <c r="GAO73" s="173"/>
      <c r="GAP73" s="173"/>
      <c r="GAQ73" s="173"/>
      <c r="GAR73" s="173"/>
      <c r="GAS73" s="173"/>
      <c r="GAT73" s="173"/>
      <c r="GAU73" s="173"/>
      <c r="GAV73" s="173"/>
      <c r="GAW73" s="173"/>
      <c r="GAX73" s="173"/>
      <c r="GAY73" s="173"/>
      <c r="GAZ73" s="173"/>
      <c r="GBA73" s="173"/>
      <c r="GBB73" s="173"/>
      <c r="GBC73" s="173"/>
      <c r="GBD73" s="173"/>
      <c r="GBE73" s="173"/>
      <c r="GBF73" s="173"/>
      <c r="GBG73" s="173"/>
      <c r="GBH73" s="173"/>
      <c r="GBI73" s="173"/>
      <c r="GBJ73" s="173"/>
      <c r="GBK73" s="173"/>
      <c r="GBL73" s="173"/>
      <c r="GBM73" s="173"/>
      <c r="GBN73" s="173"/>
      <c r="GBO73" s="173"/>
      <c r="GBP73" s="173"/>
      <c r="GBQ73" s="173"/>
      <c r="GBR73" s="173"/>
      <c r="GBS73" s="173"/>
      <c r="GBT73" s="173"/>
      <c r="GBU73" s="173"/>
      <c r="GBV73" s="173"/>
      <c r="GBW73" s="173"/>
      <c r="GBX73" s="173"/>
      <c r="GBY73" s="173"/>
      <c r="GBZ73" s="173"/>
      <c r="GCA73" s="173"/>
      <c r="GCB73" s="173"/>
      <c r="GCC73" s="173"/>
      <c r="GCD73" s="173"/>
      <c r="GCE73" s="173"/>
      <c r="GCF73" s="173"/>
      <c r="GCG73" s="173"/>
      <c r="GCH73" s="173"/>
      <c r="GCI73" s="173"/>
      <c r="GCJ73" s="173"/>
      <c r="GCK73" s="173"/>
      <c r="GCL73" s="173"/>
      <c r="GCM73" s="173"/>
      <c r="GCN73" s="173"/>
      <c r="GCO73" s="173"/>
      <c r="GCP73" s="173"/>
      <c r="GCQ73" s="173"/>
      <c r="GCR73" s="173"/>
      <c r="GCS73" s="173"/>
      <c r="GCT73" s="173"/>
      <c r="GCU73" s="173"/>
      <c r="GCV73" s="173"/>
      <c r="GCW73" s="173"/>
      <c r="GCX73" s="173"/>
      <c r="GCY73" s="173"/>
      <c r="GCZ73" s="173"/>
      <c r="GDA73" s="173"/>
      <c r="GDB73" s="173"/>
      <c r="GDC73" s="173"/>
      <c r="GDD73" s="173"/>
      <c r="GDE73" s="173"/>
      <c r="GDF73" s="173"/>
      <c r="GDG73" s="173"/>
      <c r="GDH73" s="173"/>
      <c r="GDI73" s="173"/>
      <c r="GDJ73" s="173"/>
      <c r="GDK73" s="173"/>
      <c r="GDL73" s="173"/>
      <c r="GDM73" s="173"/>
      <c r="GDN73" s="173"/>
      <c r="GDO73" s="173"/>
      <c r="GDP73" s="173"/>
      <c r="GDQ73" s="173"/>
      <c r="GDR73" s="173"/>
      <c r="GDS73" s="173"/>
      <c r="GDT73" s="173"/>
      <c r="GDU73" s="173"/>
      <c r="GDV73" s="173"/>
      <c r="GDW73" s="173"/>
      <c r="GDX73" s="173"/>
      <c r="GDY73" s="173"/>
      <c r="GDZ73" s="173"/>
      <c r="GEA73" s="173"/>
      <c r="GEB73" s="173"/>
      <c r="GEC73" s="173"/>
      <c r="GED73" s="173"/>
      <c r="GEE73" s="173"/>
      <c r="GEF73" s="173"/>
      <c r="GEG73" s="173"/>
      <c r="GEH73" s="173"/>
      <c r="GEI73" s="173"/>
      <c r="GEJ73" s="173"/>
      <c r="GEK73" s="173"/>
      <c r="GEL73" s="173"/>
      <c r="GEM73" s="173"/>
      <c r="GEN73" s="173"/>
      <c r="GEO73" s="173"/>
      <c r="GEP73" s="173"/>
      <c r="GEQ73" s="173"/>
      <c r="GER73" s="173"/>
      <c r="GES73" s="173"/>
      <c r="GET73" s="173"/>
      <c r="GEU73" s="173"/>
      <c r="GEV73" s="173"/>
      <c r="GEW73" s="173"/>
      <c r="GEX73" s="173"/>
      <c r="GEY73" s="173"/>
      <c r="GEZ73" s="173"/>
      <c r="GFA73" s="173"/>
      <c r="GFB73" s="173"/>
      <c r="GFC73" s="173"/>
      <c r="GFD73" s="173"/>
      <c r="GFE73" s="173"/>
      <c r="GFF73" s="173"/>
      <c r="GFG73" s="173"/>
      <c r="GFH73" s="173"/>
      <c r="GFI73" s="173"/>
      <c r="GFJ73" s="173"/>
      <c r="GFK73" s="173"/>
      <c r="GFL73" s="173"/>
      <c r="GFM73" s="173"/>
      <c r="GFN73" s="173"/>
      <c r="GFO73" s="173"/>
      <c r="GFP73" s="173"/>
      <c r="GFQ73" s="173"/>
      <c r="GFR73" s="173"/>
      <c r="GFS73" s="173"/>
      <c r="GFT73" s="173"/>
      <c r="GFU73" s="173"/>
      <c r="GFV73" s="173"/>
      <c r="GFW73" s="173"/>
      <c r="GFX73" s="173"/>
      <c r="GFY73" s="173"/>
      <c r="GFZ73" s="173"/>
      <c r="GGA73" s="173"/>
      <c r="GGB73" s="173"/>
      <c r="GGC73" s="173"/>
      <c r="GGD73" s="173"/>
      <c r="GGE73" s="173"/>
      <c r="GGF73" s="173"/>
      <c r="GGG73" s="173"/>
      <c r="GGH73" s="173"/>
      <c r="GGI73" s="173"/>
      <c r="GGJ73" s="173"/>
      <c r="GGK73" s="173"/>
      <c r="GGL73" s="173"/>
      <c r="GGM73" s="173"/>
      <c r="GGN73" s="173"/>
      <c r="GGO73" s="173"/>
      <c r="GGP73" s="173"/>
      <c r="GGQ73" s="173"/>
      <c r="GGR73" s="173"/>
      <c r="GGS73" s="173"/>
      <c r="GGT73" s="173"/>
      <c r="GGU73" s="173"/>
      <c r="GGV73" s="173"/>
      <c r="GGW73" s="173"/>
      <c r="GGX73" s="173"/>
      <c r="GGY73" s="173"/>
      <c r="GGZ73" s="173"/>
      <c r="GHA73" s="173"/>
      <c r="GHB73" s="173"/>
      <c r="GHC73" s="173"/>
      <c r="GHD73" s="173"/>
      <c r="GHE73" s="173"/>
      <c r="GHF73" s="173"/>
      <c r="GHG73" s="173"/>
      <c r="GHH73" s="173"/>
      <c r="GHI73" s="173"/>
      <c r="GHJ73" s="173"/>
      <c r="GHK73" s="173"/>
      <c r="GHL73" s="173"/>
      <c r="GHM73" s="173"/>
      <c r="GHN73" s="173"/>
      <c r="GHO73" s="173"/>
      <c r="GHP73" s="173"/>
      <c r="GHQ73" s="173"/>
      <c r="GHR73" s="173"/>
      <c r="GHS73" s="173"/>
      <c r="GHT73" s="173"/>
      <c r="GHU73" s="173"/>
      <c r="GHV73" s="173"/>
      <c r="GHW73" s="173"/>
      <c r="GHX73" s="173"/>
      <c r="GHY73" s="173"/>
      <c r="GHZ73" s="173"/>
      <c r="GIA73" s="173"/>
      <c r="GIB73" s="173"/>
      <c r="GIC73" s="173"/>
      <c r="GID73" s="173"/>
      <c r="GIE73" s="173"/>
      <c r="GIF73" s="173"/>
      <c r="GIG73" s="173"/>
      <c r="GIH73" s="173"/>
      <c r="GII73" s="173"/>
      <c r="GIJ73" s="173"/>
      <c r="GIK73" s="173"/>
      <c r="GIL73" s="173"/>
      <c r="GIM73" s="173"/>
      <c r="GIN73" s="173"/>
      <c r="GIO73" s="173"/>
      <c r="GIP73" s="173"/>
      <c r="GIQ73" s="173"/>
      <c r="GIR73" s="173"/>
      <c r="GIS73" s="173"/>
      <c r="GIT73" s="173"/>
      <c r="GIU73" s="173"/>
      <c r="GIV73" s="173"/>
      <c r="GIW73" s="173"/>
      <c r="GIX73" s="173"/>
      <c r="GIY73" s="173"/>
      <c r="GIZ73" s="173"/>
      <c r="GJA73" s="173"/>
      <c r="GJB73" s="173"/>
      <c r="GJC73" s="173"/>
      <c r="GJD73" s="173"/>
      <c r="GJE73" s="173"/>
      <c r="GJF73" s="173"/>
      <c r="GJG73" s="173"/>
      <c r="GJH73" s="173"/>
      <c r="GJI73" s="173"/>
      <c r="GJJ73" s="173"/>
      <c r="GJK73" s="173"/>
      <c r="GJL73" s="173"/>
      <c r="GJM73" s="173"/>
      <c r="GJN73" s="173"/>
      <c r="GJO73" s="173"/>
      <c r="GJP73" s="173"/>
      <c r="GJQ73" s="173"/>
      <c r="GJR73" s="173"/>
      <c r="GJS73" s="173"/>
      <c r="GJT73" s="173"/>
      <c r="GJU73" s="173"/>
      <c r="GJV73" s="173"/>
      <c r="GJW73" s="173"/>
      <c r="GJX73" s="173"/>
      <c r="GJY73" s="173"/>
      <c r="GJZ73" s="173"/>
      <c r="GKA73" s="173"/>
      <c r="GKB73" s="173"/>
      <c r="GKC73" s="173"/>
      <c r="GKD73" s="173"/>
      <c r="GKE73" s="173"/>
      <c r="GKF73" s="173"/>
      <c r="GKG73" s="173"/>
      <c r="GKH73" s="173"/>
      <c r="GKI73" s="173"/>
      <c r="GKJ73" s="173"/>
      <c r="GKK73" s="173"/>
      <c r="GKL73" s="173"/>
      <c r="GKM73" s="173"/>
      <c r="GKN73" s="173"/>
      <c r="GKO73" s="173"/>
      <c r="GKP73" s="173"/>
      <c r="GKQ73" s="173"/>
      <c r="GKR73" s="173"/>
      <c r="GKS73" s="173"/>
      <c r="GKT73" s="173"/>
      <c r="GKU73" s="173"/>
      <c r="GKV73" s="173"/>
      <c r="GKW73" s="173"/>
      <c r="GKX73" s="173"/>
      <c r="GKY73" s="173"/>
      <c r="GKZ73" s="173"/>
      <c r="GLA73" s="173"/>
      <c r="GLB73" s="173"/>
      <c r="GLC73" s="173"/>
      <c r="GLD73" s="173"/>
      <c r="GLE73" s="173"/>
      <c r="GLF73" s="173"/>
      <c r="GLG73" s="173"/>
      <c r="GLH73" s="173"/>
      <c r="GLI73" s="173"/>
      <c r="GLJ73" s="173"/>
      <c r="GLK73" s="173"/>
      <c r="GLL73" s="173"/>
      <c r="GLM73" s="173"/>
      <c r="GLN73" s="173"/>
      <c r="GLO73" s="173"/>
      <c r="GLP73" s="173"/>
      <c r="GLQ73" s="173"/>
      <c r="GLR73" s="173"/>
      <c r="GLS73" s="173"/>
      <c r="GLT73" s="173"/>
      <c r="GLU73" s="173"/>
      <c r="GLV73" s="173"/>
      <c r="GLW73" s="173"/>
      <c r="GLX73" s="173"/>
      <c r="GLY73" s="173"/>
      <c r="GLZ73" s="173"/>
      <c r="GMA73" s="173"/>
      <c r="GMB73" s="173"/>
      <c r="GMC73" s="173"/>
      <c r="GMD73" s="173"/>
      <c r="GME73" s="173"/>
      <c r="GMF73" s="173"/>
      <c r="GMG73" s="173"/>
      <c r="GMH73" s="173"/>
      <c r="GMI73" s="173"/>
      <c r="GMJ73" s="173"/>
      <c r="GMK73" s="173"/>
      <c r="GML73" s="173"/>
      <c r="GMM73" s="173"/>
      <c r="GMN73" s="173"/>
      <c r="GMO73" s="173"/>
      <c r="GMP73" s="173"/>
      <c r="GMQ73" s="173"/>
      <c r="GMR73" s="173"/>
      <c r="GMS73" s="173"/>
      <c r="GMT73" s="173"/>
      <c r="GMU73" s="173"/>
      <c r="GMV73" s="173"/>
      <c r="GMW73" s="173"/>
      <c r="GMX73" s="173"/>
      <c r="GMY73" s="173"/>
      <c r="GMZ73" s="173"/>
      <c r="GNA73" s="173"/>
      <c r="GNB73" s="173"/>
      <c r="GNC73" s="173"/>
      <c r="GND73" s="173"/>
      <c r="GNE73" s="173"/>
      <c r="GNF73" s="173"/>
      <c r="GNG73" s="173"/>
      <c r="GNH73" s="173"/>
      <c r="GNI73" s="173"/>
      <c r="GNJ73" s="173"/>
      <c r="GNK73" s="173"/>
      <c r="GNL73" s="173"/>
      <c r="GNM73" s="173"/>
      <c r="GNN73" s="173"/>
      <c r="GNO73" s="173"/>
      <c r="GNP73" s="173"/>
      <c r="GNQ73" s="173"/>
      <c r="GNR73" s="173"/>
      <c r="GNS73" s="173"/>
      <c r="GNT73" s="173"/>
      <c r="GNU73" s="173"/>
      <c r="GNV73" s="173"/>
      <c r="GNW73" s="173"/>
      <c r="GNX73" s="173"/>
      <c r="GNY73" s="173"/>
      <c r="GNZ73" s="173"/>
      <c r="GOA73" s="173"/>
      <c r="GOB73" s="173"/>
      <c r="GOC73" s="173"/>
      <c r="GOD73" s="173"/>
      <c r="GOE73" s="173"/>
      <c r="GOF73" s="173"/>
      <c r="GOG73" s="173"/>
      <c r="GOH73" s="173"/>
      <c r="GOI73" s="173"/>
      <c r="GOJ73" s="173"/>
      <c r="GOK73" s="173"/>
      <c r="GOL73" s="173"/>
      <c r="GOM73" s="173"/>
      <c r="GON73" s="173"/>
      <c r="GOO73" s="173"/>
      <c r="GOP73" s="173"/>
      <c r="GOQ73" s="173"/>
      <c r="GOR73" s="173"/>
      <c r="GOS73" s="173"/>
      <c r="GOT73" s="173"/>
      <c r="GOU73" s="173"/>
      <c r="GOV73" s="173"/>
      <c r="GOW73" s="173"/>
      <c r="GOX73" s="173"/>
      <c r="GOY73" s="173"/>
      <c r="GOZ73" s="173"/>
      <c r="GPA73" s="173"/>
      <c r="GPB73" s="173"/>
      <c r="GPC73" s="173"/>
      <c r="GPD73" s="173"/>
      <c r="GPE73" s="173"/>
      <c r="GPF73" s="173"/>
      <c r="GPG73" s="173"/>
      <c r="GPH73" s="173"/>
      <c r="GPI73" s="173"/>
      <c r="GPJ73" s="173"/>
      <c r="GPK73" s="173"/>
      <c r="GPL73" s="173"/>
      <c r="GPM73" s="173"/>
      <c r="GPN73" s="173"/>
      <c r="GPO73" s="173"/>
      <c r="GPP73" s="173"/>
      <c r="GPQ73" s="173"/>
      <c r="GPR73" s="173"/>
      <c r="GPS73" s="173"/>
      <c r="GPT73" s="173"/>
      <c r="GPU73" s="173"/>
      <c r="GPV73" s="173"/>
      <c r="GPW73" s="173"/>
      <c r="GPX73" s="173"/>
      <c r="GPY73" s="173"/>
      <c r="GPZ73" s="173"/>
      <c r="GQA73" s="173"/>
      <c r="GQB73" s="173"/>
      <c r="GQC73" s="173"/>
      <c r="GQD73" s="173"/>
      <c r="GQE73" s="173"/>
      <c r="GQF73" s="173"/>
      <c r="GQG73" s="173"/>
      <c r="GQH73" s="173"/>
      <c r="GQI73" s="173"/>
      <c r="GQJ73" s="173"/>
      <c r="GQK73" s="173"/>
      <c r="GQL73" s="173"/>
      <c r="GQM73" s="173"/>
      <c r="GQN73" s="173"/>
      <c r="GQO73" s="173"/>
      <c r="GQP73" s="173"/>
      <c r="GQQ73" s="173"/>
      <c r="GQR73" s="173"/>
      <c r="GQS73" s="173"/>
      <c r="GQT73" s="173"/>
      <c r="GQU73" s="173"/>
      <c r="GQV73" s="173"/>
      <c r="GQW73" s="173"/>
      <c r="GQX73" s="173"/>
      <c r="GQY73" s="173"/>
      <c r="GQZ73" s="173"/>
      <c r="GRA73" s="173"/>
      <c r="GRB73" s="173"/>
      <c r="GRC73" s="173"/>
      <c r="GRD73" s="173"/>
      <c r="GRE73" s="173"/>
      <c r="GRF73" s="173"/>
      <c r="GRG73" s="173"/>
      <c r="GRH73" s="173"/>
      <c r="GRI73" s="173"/>
      <c r="GRJ73" s="173"/>
      <c r="GRK73" s="173"/>
      <c r="GRL73" s="173"/>
      <c r="GRM73" s="173"/>
      <c r="GRN73" s="173"/>
      <c r="GRO73" s="173"/>
      <c r="GRP73" s="173"/>
      <c r="GRQ73" s="173"/>
      <c r="GRR73" s="173"/>
      <c r="GRS73" s="173"/>
      <c r="GRT73" s="173"/>
      <c r="GRU73" s="173"/>
      <c r="GRV73" s="173"/>
      <c r="GRW73" s="173"/>
      <c r="GRX73" s="173"/>
      <c r="GRY73" s="173"/>
      <c r="GRZ73" s="173"/>
      <c r="GSA73" s="173"/>
      <c r="GSB73" s="173"/>
      <c r="GSC73" s="173"/>
      <c r="GSD73" s="173"/>
      <c r="GSE73" s="173"/>
      <c r="GSF73" s="173"/>
      <c r="GSG73" s="173"/>
      <c r="GSH73" s="173"/>
      <c r="GSI73" s="173"/>
      <c r="GSJ73" s="173"/>
      <c r="GSK73" s="173"/>
      <c r="GSL73" s="173"/>
      <c r="GSM73" s="173"/>
      <c r="GSN73" s="173"/>
      <c r="GSO73" s="173"/>
      <c r="GSP73" s="173"/>
      <c r="GSQ73" s="173"/>
      <c r="GSR73" s="173"/>
      <c r="GSS73" s="173"/>
      <c r="GST73" s="173"/>
      <c r="GSU73" s="173"/>
      <c r="GSV73" s="173"/>
      <c r="GSW73" s="173"/>
      <c r="GSX73" s="173"/>
      <c r="GSY73" s="173"/>
      <c r="GSZ73" s="173"/>
      <c r="GTA73" s="173"/>
      <c r="GTB73" s="173"/>
      <c r="GTC73" s="173"/>
      <c r="GTD73" s="173"/>
      <c r="GTE73" s="173"/>
      <c r="GTF73" s="173"/>
      <c r="GTG73" s="173"/>
      <c r="GTH73" s="173"/>
      <c r="GTI73" s="173"/>
      <c r="GTJ73" s="173"/>
      <c r="GTK73" s="173"/>
      <c r="GTL73" s="173"/>
      <c r="GTM73" s="173"/>
      <c r="GTN73" s="173"/>
      <c r="GTO73" s="173"/>
      <c r="GTP73" s="173"/>
      <c r="GTQ73" s="173"/>
      <c r="GTR73" s="173"/>
      <c r="GTS73" s="173"/>
      <c r="GTT73" s="173"/>
      <c r="GTU73" s="173"/>
      <c r="GTV73" s="173"/>
      <c r="GTW73" s="173"/>
      <c r="GTX73" s="173"/>
      <c r="GTY73" s="173"/>
      <c r="GTZ73" s="173"/>
      <c r="GUA73" s="173"/>
      <c r="GUB73" s="173"/>
      <c r="GUC73" s="173"/>
      <c r="GUD73" s="173"/>
      <c r="GUE73" s="173"/>
      <c r="GUF73" s="173"/>
      <c r="GUG73" s="173"/>
      <c r="GUH73" s="173"/>
      <c r="GUI73" s="173"/>
      <c r="GUJ73" s="173"/>
      <c r="GUK73" s="173"/>
      <c r="GUL73" s="173"/>
      <c r="GUM73" s="173"/>
      <c r="GUN73" s="173"/>
      <c r="GUO73" s="173"/>
      <c r="GUP73" s="173"/>
      <c r="GUQ73" s="173"/>
      <c r="GUR73" s="173"/>
      <c r="GUS73" s="173"/>
      <c r="GUT73" s="173"/>
      <c r="GUU73" s="173"/>
      <c r="GUV73" s="173"/>
      <c r="GUW73" s="173"/>
      <c r="GUX73" s="173"/>
      <c r="GUY73" s="173"/>
      <c r="GUZ73" s="173"/>
      <c r="GVA73" s="173"/>
      <c r="GVB73" s="173"/>
      <c r="GVC73" s="173"/>
      <c r="GVD73" s="173"/>
      <c r="GVE73" s="173"/>
      <c r="GVF73" s="173"/>
      <c r="GVG73" s="173"/>
      <c r="GVH73" s="173"/>
      <c r="GVI73" s="173"/>
      <c r="GVJ73" s="173"/>
      <c r="GVK73" s="173"/>
      <c r="GVL73" s="173"/>
      <c r="GVM73" s="173"/>
      <c r="GVN73" s="173"/>
      <c r="GVO73" s="173"/>
      <c r="GVP73" s="173"/>
      <c r="GVQ73" s="173"/>
      <c r="GVR73" s="173"/>
      <c r="GVS73" s="173"/>
      <c r="GVT73" s="173"/>
      <c r="GVU73" s="173"/>
      <c r="GVV73" s="173"/>
      <c r="GVW73" s="173"/>
      <c r="GVX73" s="173"/>
      <c r="GVY73" s="173"/>
      <c r="GVZ73" s="173"/>
      <c r="GWA73" s="173"/>
      <c r="GWB73" s="173"/>
      <c r="GWC73" s="173"/>
      <c r="GWD73" s="173"/>
      <c r="GWE73" s="173"/>
      <c r="GWF73" s="173"/>
      <c r="GWG73" s="173"/>
      <c r="GWH73" s="173"/>
      <c r="GWI73" s="173"/>
      <c r="GWJ73" s="173"/>
      <c r="GWK73" s="173"/>
      <c r="GWL73" s="173"/>
      <c r="GWM73" s="173"/>
      <c r="GWN73" s="173"/>
      <c r="GWO73" s="173"/>
      <c r="GWP73" s="173"/>
      <c r="GWQ73" s="173"/>
      <c r="GWR73" s="173"/>
      <c r="GWS73" s="173"/>
      <c r="GWT73" s="173"/>
      <c r="GWU73" s="173"/>
      <c r="GWV73" s="173"/>
      <c r="GWW73" s="173"/>
      <c r="GWX73" s="173"/>
      <c r="GWY73" s="173"/>
      <c r="GWZ73" s="173"/>
      <c r="GXA73" s="173"/>
      <c r="GXB73" s="173"/>
      <c r="GXC73" s="173"/>
      <c r="GXD73" s="173"/>
      <c r="GXE73" s="173"/>
      <c r="GXF73" s="173"/>
      <c r="GXG73" s="173"/>
      <c r="GXH73" s="173"/>
      <c r="GXI73" s="173"/>
      <c r="GXJ73" s="173"/>
      <c r="GXK73" s="173"/>
      <c r="GXL73" s="173"/>
      <c r="GXM73" s="173"/>
      <c r="GXN73" s="173"/>
      <c r="GXO73" s="173"/>
      <c r="GXP73" s="173"/>
      <c r="GXQ73" s="173"/>
      <c r="GXR73" s="173"/>
      <c r="GXS73" s="173"/>
      <c r="GXT73" s="173"/>
      <c r="GXU73" s="173"/>
      <c r="GXV73" s="173"/>
      <c r="GXW73" s="173"/>
      <c r="GXX73" s="173"/>
      <c r="GXY73" s="173"/>
      <c r="GXZ73" s="173"/>
      <c r="GYA73" s="173"/>
      <c r="GYB73" s="173"/>
      <c r="GYC73" s="173"/>
      <c r="GYD73" s="173"/>
      <c r="GYE73" s="173"/>
      <c r="GYF73" s="173"/>
      <c r="GYG73" s="173"/>
      <c r="GYH73" s="173"/>
      <c r="GYI73" s="173"/>
      <c r="GYJ73" s="173"/>
      <c r="GYK73" s="173"/>
      <c r="GYL73" s="173"/>
      <c r="GYM73" s="173"/>
      <c r="GYN73" s="173"/>
      <c r="GYO73" s="173"/>
      <c r="GYP73" s="173"/>
      <c r="GYQ73" s="173"/>
      <c r="GYR73" s="173"/>
      <c r="GYS73" s="173"/>
      <c r="GYT73" s="173"/>
      <c r="GYU73" s="173"/>
      <c r="GYV73" s="173"/>
      <c r="GYW73" s="173"/>
      <c r="GYX73" s="173"/>
      <c r="GYY73" s="173"/>
      <c r="GYZ73" s="173"/>
      <c r="GZA73" s="173"/>
      <c r="GZB73" s="173"/>
      <c r="GZC73" s="173"/>
      <c r="GZD73" s="173"/>
      <c r="GZE73" s="173"/>
      <c r="GZF73" s="173"/>
      <c r="GZG73" s="173"/>
      <c r="GZH73" s="173"/>
      <c r="GZI73" s="173"/>
      <c r="GZJ73" s="173"/>
      <c r="GZK73" s="173"/>
      <c r="GZL73" s="173"/>
      <c r="GZM73" s="173"/>
      <c r="GZN73" s="173"/>
      <c r="GZO73" s="173"/>
      <c r="GZP73" s="173"/>
      <c r="GZQ73" s="173"/>
      <c r="GZR73" s="173"/>
      <c r="GZS73" s="173"/>
      <c r="GZT73" s="173"/>
      <c r="GZU73" s="173"/>
      <c r="GZV73" s="173"/>
      <c r="GZW73" s="173"/>
      <c r="GZX73" s="173"/>
      <c r="GZY73" s="173"/>
      <c r="GZZ73" s="173"/>
      <c r="HAA73" s="173"/>
      <c r="HAB73" s="173"/>
      <c r="HAC73" s="173"/>
      <c r="HAD73" s="173"/>
      <c r="HAE73" s="173"/>
      <c r="HAF73" s="173"/>
      <c r="HAG73" s="173"/>
      <c r="HAH73" s="173"/>
      <c r="HAI73" s="173"/>
      <c r="HAJ73" s="173"/>
      <c r="HAK73" s="173"/>
      <c r="HAL73" s="173"/>
      <c r="HAM73" s="173"/>
      <c r="HAN73" s="173"/>
      <c r="HAO73" s="173"/>
      <c r="HAP73" s="173"/>
      <c r="HAQ73" s="173"/>
      <c r="HAR73" s="173"/>
      <c r="HAS73" s="173"/>
      <c r="HAT73" s="173"/>
      <c r="HAU73" s="173"/>
      <c r="HAV73" s="173"/>
      <c r="HAW73" s="173"/>
      <c r="HAX73" s="173"/>
      <c r="HAY73" s="173"/>
      <c r="HAZ73" s="173"/>
      <c r="HBA73" s="173"/>
      <c r="HBB73" s="173"/>
      <c r="HBC73" s="173"/>
      <c r="HBD73" s="173"/>
      <c r="HBE73" s="173"/>
      <c r="HBF73" s="173"/>
      <c r="HBG73" s="173"/>
      <c r="HBH73" s="173"/>
      <c r="HBI73" s="173"/>
      <c r="HBJ73" s="173"/>
      <c r="HBK73" s="173"/>
      <c r="HBL73" s="173"/>
      <c r="HBM73" s="173"/>
      <c r="HBN73" s="173"/>
      <c r="HBO73" s="173"/>
      <c r="HBP73" s="173"/>
      <c r="HBQ73" s="173"/>
      <c r="HBR73" s="173"/>
      <c r="HBS73" s="173"/>
      <c r="HBT73" s="173"/>
      <c r="HBU73" s="173"/>
      <c r="HBV73" s="173"/>
      <c r="HBW73" s="173"/>
      <c r="HBX73" s="173"/>
      <c r="HBY73" s="173"/>
      <c r="HBZ73" s="173"/>
      <c r="HCA73" s="173"/>
      <c r="HCB73" s="173"/>
      <c r="HCC73" s="173"/>
      <c r="HCD73" s="173"/>
      <c r="HCE73" s="173"/>
      <c r="HCF73" s="173"/>
      <c r="HCG73" s="173"/>
      <c r="HCH73" s="173"/>
      <c r="HCI73" s="173"/>
      <c r="HCJ73" s="173"/>
      <c r="HCK73" s="173"/>
      <c r="HCL73" s="173"/>
      <c r="HCM73" s="173"/>
      <c r="HCN73" s="173"/>
      <c r="HCO73" s="173"/>
      <c r="HCP73" s="173"/>
      <c r="HCQ73" s="173"/>
      <c r="HCR73" s="173"/>
      <c r="HCS73" s="173"/>
      <c r="HCT73" s="173"/>
      <c r="HCU73" s="173"/>
      <c r="HCV73" s="173"/>
      <c r="HCW73" s="173"/>
      <c r="HCX73" s="173"/>
      <c r="HCY73" s="173"/>
      <c r="HCZ73" s="173"/>
      <c r="HDA73" s="173"/>
      <c r="HDB73" s="173"/>
      <c r="HDC73" s="173"/>
      <c r="HDD73" s="173"/>
      <c r="HDE73" s="173"/>
      <c r="HDF73" s="173"/>
      <c r="HDG73" s="173"/>
      <c r="HDH73" s="173"/>
      <c r="HDI73" s="173"/>
      <c r="HDJ73" s="173"/>
      <c r="HDK73" s="173"/>
      <c r="HDL73" s="173"/>
      <c r="HDM73" s="173"/>
      <c r="HDN73" s="173"/>
      <c r="HDO73" s="173"/>
      <c r="HDP73" s="173"/>
      <c r="HDQ73" s="173"/>
      <c r="HDR73" s="173"/>
      <c r="HDS73" s="173"/>
      <c r="HDT73" s="173"/>
      <c r="HDU73" s="173"/>
      <c r="HDV73" s="173"/>
      <c r="HDW73" s="173"/>
      <c r="HDX73" s="173"/>
      <c r="HDY73" s="173"/>
      <c r="HDZ73" s="173"/>
      <c r="HEA73" s="173"/>
      <c r="HEB73" s="173"/>
      <c r="HEC73" s="173"/>
      <c r="HED73" s="173"/>
      <c r="HEE73" s="173"/>
      <c r="HEF73" s="173"/>
      <c r="HEG73" s="173"/>
      <c r="HEH73" s="173"/>
      <c r="HEI73" s="173"/>
      <c r="HEJ73" s="173"/>
      <c r="HEK73" s="173"/>
      <c r="HEL73" s="173"/>
      <c r="HEM73" s="173"/>
      <c r="HEN73" s="173"/>
      <c r="HEO73" s="173"/>
      <c r="HEP73" s="173"/>
      <c r="HEQ73" s="173"/>
      <c r="HER73" s="173"/>
      <c r="HES73" s="173"/>
      <c r="HET73" s="173"/>
      <c r="HEU73" s="173"/>
      <c r="HEV73" s="173"/>
      <c r="HEW73" s="173"/>
      <c r="HEX73" s="173"/>
      <c r="HEY73" s="173"/>
      <c r="HEZ73" s="173"/>
      <c r="HFA73" s="173"/>
      <c r="HFB73" s="173"/>
      <c r="HFC73" s="173"/>
      <c r="HFD73" s="173"/>
      <c r="HFE73" s="173"/>
      <c r="HFF73" s="173"/>
      <c r="HFG73" s="173"/>
      <c r="HFH73" s="173"/>
      <c r="HFI73" s="173"/>
      <c r="HFJ73" s="173"/>
      <c r="HFK73" s="173"/>
      <c r="HFL73" s="173"/>
      <c r="HFM73" s="173"/>
      <c r="HFN73" s="173"/>
      <c r="HFO73" s="173"/>
      <c r="HFP73" s="173"/>
      <c r="HFQ73" s="173"/>
      <c r="HFR73" s="173"/>
      <c r="HFS73" s="173"/>
      <c r="HFT73" s="173"/>
      <c r="HFU73" s="173"/>
      <c r="HFV73" s="173"/>
      <c r="HFW73" s="173"/>
      <c r="HFX73" s="173"/>
      <c r="HFY73" s="173"/>
      <c r="HFZ73" s="173"/>
      <c r="HGA73" s="173"/>
      <c r="HGB73" s="173"/>
      <c r="HGC73" s="173"/>
      <c r="HGD73" s="173"/>
      <c r="HGE73" s="173"/>
      <c r="HGF73" s="173"/>
      <c r="HGG73" s="173"/>
      <c r="HGH73" s="173"/>
      <c r="HGI73" s="173"/>
      <c r="HGJ73" s="173"/>
      <c r="HGK73" s="173"/>
      <c r="HGL73" s="173"/>
      <c r="HGM73" s="173"/>
      <c r="HGN73" s="173"/>
      <c r="HGO73" s="173"/>
      <c r="HGP73" s="173"/>
      <c r="HGQ73" s="173"/>
      <c r="HGR73" s="173"/>
      <c r="HGS73" s="173"/>
      <c r="HGT73" s="173"/>
      <c r="HGU73" s="173"/>
      <c r="HGV73" s="173"/>
      <c r="HGW73" s="173"/>
      <c r="HGX73" s="173"/>
      <c r="HGY73" s="173"/>
      <c r="HGZ73" s="173"/>
      <c r="HHA73" s="173"/>
      <c r="HHB73" s="173"/>
      <c r="HHC73" s="173"/>
      <c r="HHD73" s="173"/>
      <c r="HHE73" s="173"/>
      <c r="HHF73" s="173"/>
      <c r="HHG73" s="173"/>
      <c r="HHH73" s="173"/>
      <c r="HHI73" s="173"/>
      <c r="HHJ73" s="173"/>
      <c r="HHK73" s="173"/>
      <c r="HHL73" s="173"/>
      <c r="HHM73" s="173"/>
      <c r="HHN73" s="173"/>
      <c r="HHO73" s="173"/>
      <c r="HHP73" s="173"/>
      <c r="HHQ73" s="173"/>
      <c r="HHR73" s="173"/>
      <c r="HHS73" s="173"/>
      <c r="HHT73" s="173"/>
      <c r="HHU73" s="173"/>
      <c r="HHV73" s="173"/>
      <c r="HHW73" s="173"/>
      <c r="HHX73" s="173"/>
      <c r="HHY73" s="173"/>
      <c r="HHZ73" s="173"/>
      <c r="HIA73" s="173"/>
      <c r="HIB73" s="173"/>
      <c r="HIC73" s="173"/>
      <c r="HID73" s="173"/>
      <c r="HIE73" s="173"/>
      <c r="HIF73" s="173"/>
      <c r="HIG73" s="173"/>
      <c r="HIH73" s="173"/>
      <c r="HII73" s="173"/>
      <c r="HIJ73" s="173"/>
      <c r="HIK73" s="173"/>
      <c r="HIL73" s="173"/>
      <c r="HIM73" s="173"/>
      <c r="HIN73" s="173"/>
      <c r="HIO73" s="173"/>
      <c r="HIP73" s="173"/>
      <c r="HIQ73" s="173"/>
      <c r="HIR73" s="173"/>
      <c r="HIS73" s="173"/>
      <c r="HIT73" s="173"/>
      <c r="HIU73" s="173"/>
      <c r="HIV73" s="173"/>
      <c r="HIW73" s="173"/>
      <c r="HIX73" s="173"/>
      <c r="HIY73" s="173"/>
      <c r="HIZ73" s="173"/>
      <c r="HJA73" s="173"/>
      <c r="HJB73" s="173"/>
      <c r="HJC73" s="173"/>
      <c r="HJD73" s="173"/>
      <c r="HJE73" s="173"/>
      <c r="HJF73" s="173"/>
      <c r="HJG73" s="173"/>
      <c r="HJH73" s="173"/>
      <c r="HJI73" s="173"/>
      <c r="HJJ73" s="173"/>
      <c r="HJK73" s="173"/>
      <c r="HJL73" s="173"/>
      <c r="HJM73" s="173"/>
      <c r="HJN73" s="173"/>
      <c r="HJO73" s="173"/>
      <c r="HJP73" s="173"/>
      <c r="HJQ73" s="173"/>
      <c r="HJR73" s="173"/>
      <c r="HJS73" s="173"/>
      <c r="HJT73" s="173"/>
      <c r="HJU73" s="173"/>
      <c r="HJV73" s="173"/>
      <c r="HJW73" s="173"/>
      <c r="HJX73" s="173"/>
      <c r="HJY73" s="173"/>
      <c r="HJZ73" s="173"/>
      <c r="HKA73" s="173"/>
      <c r="HKB73" s="173"/>
      <c r="HKC73" s="173"/>
      <c r="HKD73" s="173"/>
      <c r="HKE73" s="173"/>
      <c r="HKF73" s="173"/>
      <c r="HKG73" s="173"/>
      <c r="HKH73" s="173"/>
      <c r="HKI73" s="173"/>
      <c r="HKJ73" s="173"/>
      <c r="HKK73" s="173"/>
      <c r="HKL73" s="173"/>
      <c r="HKM73" s="173"/>
      <c r="HKN73" s="173"/>
      <c r="HKO73" s="173"/>
      <c r="HKP73" s="173"/>
      <c r="HKQ73" s="173"/>
      <c r="HKR73" s="173"/>
      <c r="HKS73" s="173"/>
      <c r="HKT73" s="173"/>
      <c r="HKU73" s="173"/>
      <c r="HKV73" s="173"/>
      <c r="HKW73" s="173"/>
      <c r="HKX73" s="173"/>
      <c r="HKY73" s="173"/>
      <c r="HKZ73" s="173"/>
      <c r="HLA73" s="173"/>
      <c r="HLB73" s="173"/>
      <c r="HLC73" s="173"/>
      <c r="HLD73" s="173"/>
      <c r="HLE73" s="173"/>
      <c r="HLF73" s="173"/>
      <c r="HLG73" s="173"/>
      <c r="HLH73" s="173"/>
      <c r="HLI73" s="173"/>
      <c r="HLJ73" s="173"/>
      <c r="HLK73" s="173"/>
      <c r="HLL73" s="173"/>
      <c r="HLM73" s="173"/>
      <c r="HLN73" s="173"/>
      <c r="HLO73" s="173"/>
      <c r="HLP73" s="173"/>
      <c r="HLQ73" s="173"/>
      <c r="HLR73" s="173"/>
      <c r="HLS73" s="173"/>
      <c r="HLT73" s="173"/>
      <c r="HLU73" s="173"/>
      <c r="HLV73" s="173"/>
      <c r="HLW73" s="173"/>
      <c r="HLX73" s="173"/>
      <c r="HLY73" s="173"/>
      <c r="HLZ73" s="173"/>
      <c r="HMA73" s="173"/>
      <c r="HMB73" s="173"/>
      <c r="HMC73" s="173"/>
      <c r="HMD73" s="173"/>
      <c r="HME73" s="173"/>
      <c r="HMF73" s="173"/>
      <c r="HMG73" s="173"/>
      <c r="HMH73" s="173"/>
      <c r="HMI73" s="173"/>
      <c r="HMJ73" s="173"/>
      <c r="HMK73" s="173"/>
      <c r="HML73" s="173"/>
      <c r="HMM73" s="173"/>
      <c r="HMN73" s="173"/>
      <c r="HMO73" s="173"/>
      <c r="HMP73" s="173"/>
      <c r="HMQ73" s="173"/>
      <c r="HMR73" s="173"/>
      <c r="HMS73" s="173"/>
      <c r="HMT73" s="173"/>
      <c r="HMU73" s="173"/>
      <c r="HMV73" s="173"/>
      <c r="HMW73" s="173"/>
      <c r="HMX73" s="173"/>
      <c r="HMY73" s="173"/>
      <c r="HMZ73" s="173"/>
      <c r="HNA73" s="173"/>
      <c r="HNB73" s="173"/>
      <c r="HNC73" s="173"/>
      <c r="HND73" s="173"/>
      <c r="HNE73" s="173"/>
      <c r="HNF73" s="173"/>
      <c r="HNG73" s="173"/>
      <c r="HNH73" s="173"/>
      <c r="HNI73" s="173"/>
      <c r="HNJ73" s="173"/>
      <c r="HNK73" s="173"/>
      <c r="HNL73" s="173"/>
      <c r="HNM73" s="173"/>
      <c r="HNN73" s="173"/>
      <c r="HNO73" s="173"/>
      <c r="HNP73" s="173"/>
      <c r="HNQ73" s="173"/>
      <c r="HNR73" s="173"/>
      <c r="HNS73" s="173"/>
      <c r="HNT73" s="173"/>
      <c r="HNU73" s="173"/>
      <c r="HNV73" s="173"/>
      <c r="HNW73" s="173"/>
      <c r="HNX73" s="173"/>
      <c r="HNY73" s="173"/>
      <c r="HNZ73" s="173"/>
      <c r="HOA73" s="173"/>
      <c r="HOB73" s="173"/>
      <c r="HOC73" s="173"/>
      <c r="HOD73" s="173"/>
      <c r="HOE73" s="173"/>
      <c r="HOF73" s="173"/>
      <c r="HOG73" s="173"/>
      <c r="HOH73" s="173"/>
      <c r="HOI73" s="173"/>
      <c r="HOJ73" s="173"/>
      <c r="HOK73" s="173"/>
      <c r="HOL73" s="173"/>
      <c r="HOM73" s="173"/>
      <c r="HON73" s="173"/>
      <c r="HOO73" s="173"/>
      <c r="HOP73" s="173"/>
      <c r="HOQ73" s="173"/>
      <c r="HOR73" s="173"/>
      <c r="HOS73" s="173"/>
      <c r="HOT73" s="173"/>
      <c r="HOU73" s="173"/>
      <c r="HOV73" s="173"/>
      <c r="HOW73" s="173"/>
      <c r="HOX73" s="173"/>
      <c r="HOY73" s="173"/>
      <c r="HOZ73" s="173"/>
      <c r="HPA73" s="173"/>
      <c r="HPB73" s="173"/>
      <c r="HPC73" s="173"/>
      <c r="HPD73" s="173"/>
      <c r="HPE73" s="173"/>
      <c r="HPF73" s="173"/>
      <c r="HPG73" s="173"/>
      <c r="HPH73" s="173"/>
      <c r="HPI73" s="173"/>
      <c r="HPJ73" s="173"/>
      <c r="HPK73" s="173"/>
      <c r="HPL73" s="173"/>
      <c r="HPM73" s="173"/>
      <c r="HPN73" s="173"/>
      <c r="HPO73" s="173"/>
      <c r="HPP73" s="173"/>
      <c r="HPQ73" s="173"/>
      <c r="HPR73" s="173"/>
      <c r="HPS73" s="173"/>
      <c r="HPT73" s="173"/>
      <c r="HPU73" s="173"/>
      <c r="HPV73" s="173"/>
      <c r="HPW73" s="173"/>
      <c r="HPX73" s="173"/>
      <c r="HPY73" s="173"/>
      <c r="HPZ73" s="173"/>
      <c r="HQA73" s="173"/>
      <c r="HQB73" s="173"/>
      <c r="HQC73" s="173"/>
      <c r="HQD73" s="173"/>
      <c r="HQE73" s="173"/>
      <c r="HQF73" s="173"/>
      <c r="HQG73" s="173"/>
      <c r="HQH73" s="173"/>
      <c r="HQI73" s="173"/>
      <c r="HQJ73" s="173"/>
      <c r="HQK73" s="173"/>
      <c r="HQL73" s="173"/>
      <c r="HQM73" s="173"/>
      <c r="HQN73" s="173"/>
      <c r="HQO73" s="173"/>
      <c r="HQP73" s="173"/>
      <c r="HQQ73" s="173"/>
      <c r="HQR73" s="173"/>
      <c r="HQS73" s="173"/>
      <c r="HQT73" s="173"/>
      <c r="HQU73" s="173"/>
      <c r="HQV73" s="173"/>
      <c r="HQW73" s="173"/>
      <c r="HQX73" s="173"/>
      <c r="HQY73" s="173"/>
      <c r="HQZ73" s="173"/>
      <c r="HRA73" s="173"/>
      <c r="HRB73" s="173"/>
      <c r="HRC73" s="173"/>
      <c r="HRD73" s="173"/>
      <c r="HRE73" s="173"/>
      <c r="HRF73" s="173"/>
      <c r="HRG73" s="173"/>
      <c r="HRH73" s="173"/>
      <c r="HRI73" s="173"/>
      <c r="HRJ73" s="173"/>
      <c r="HRK73" s="173"/>
      <c r="HRL73" s="173"/>
      <c r="HRM73" s="173"/>
      <c r="HRN73" s="173"/>
      <c r="HRO73" s="173"/>
      <c r="HRP73" s="173"/>
      <c r="HRQ73" s="173"/>
      <c r="HRR73" s="173"/>
      <c r="HRS73" s="173"/>
      <c r="HRT73" s="173"/>
      <c r="HRU73" s="173"/>
      <c r="HRV73" s="173"/>
      <c r="HRW73" s="173"/>
      <c r="HRX73" s="173"/>
      <c r="HRY73" s="173"/>
      <c r="HRZ73" s="173"/>
      <c r="HSA73" s="173"/>
      <c r="HSB73" s="173"/>
      <c r="HSC73" s="173"/>
      <c r="HSD73" s="173"/>
      <c r="HSE73" s="173"/>
      <c r="HSF73" s="173"/>
      <c r="HSG73" s="173"/>
      <c r="HSH73" s="173"/>
      <c r="HSI73" s="173"/>
      <c r="HSJ73" s="173"/>
      <c r="HSK73" s="173"/>
      <c r="HSL73" s="173"/>
      <c r="HSM73" s="173"/>
      <c r="HSN73" s="173"/>
      <c r="HSO73" s="173"/>
      <c r="HSP73" s="173"/>
      <c r="HSQ73" s="173"/>
      <c r="HSR73" s="173"/>
      <c r="HSS73" s="173"/>
      <c r="HST73" s="173"/>
      <c r="HSU73" s="173"/>
      <c r="HSV73" s="173"/>
      <c r="HSW73" s="173"/>
      <c r="HSX73" s="173"/>
      <c r="HSY73" s="173"/>
      <c r="HSZ73" s="173"/>
      <c r="HTA73" s="173"/>
      <c r="HTB73" s="173"/>
      <c r="HTC73" s="173"/>
      <c r="HTD73" s="173"/>
      <c r="HTE73" s="173"/>
      <c r="HTF73" s="173"/>
      <c r="HTG73" s="173"/>
      <c r="HTH73" s="173"/>
      <c r="HTI73" s="173"/>
      <c r="HTJ73" s="173"/>
      <c r="HTK73" s="173"/>
      <c r="HTL73" s="173"/>
      <c r="HTM73" s="173"/>
      <c r="HTN73" s="173"/>
      <c r="HTO73" s="173"/>
      <c r="HTP73" s="173"/>
      <c r="HTQ73" s="173"/>
      <c r="HTR73" s="173"/>
      <c r="HTS73" s="173"/>
      <c r="HTT73" s="173"/>
      <c r="HTU73" s="173"/>
      <c r="HTV73" s="173"/>
      <c r="HTW73" s="173"/>
      <c r="HTX73" s="173"/>
      <c r="HTY73" s="173"/>
      <c r="HTZ73" s="173"/>
      <c r="HUA73" s="173"/>
      <c r="HUB73" s="173"/>
      <c r="HUC73" s="173"/>
      <c r="HUD73" s="173"/>
      <c r="HUE73" s="173"/>
      <c r="HUF73" s="173"/>
      <c r="HUG73" s="173"/>
      <c r="HUH73" s="173"/>
      <c r="HUI73" s="173"/>
      <c r="HUJ73" s="173"/>
      <c r="HUK73" s="173"/>
      <c r="HUL73" s="173"/>
      <c r="HUM73" s="173"/>
      <c r="HUN73" s="173"/>
      <c r="HUO73" s="173"/>
      <c r="HUP73" s="173"/>
      <c r="HUQ73" s="173"/>
      <c r="HUR73" s="173"/>
      <c r="HUS73" s="173"/>
      <c r="HUT73" s="173"/>
      <c r="HUU73" s="173"/>
      <c r="HUV73" s="173"/>
      <c r="HUW73" s="173"/>
      <c r="HUX73" s="173"/>
      <c r="HUY73" s="173"/>
      <c r="HUZ73" s="173"/>
      <c r="HVA73" s="173"/>
      <c r="HVB73" s="173"/>
      <c r="HVC73" s="173"/>
      <c r="HVD73" s="173"/>
      <c r="HVE73" s="173"/>
      <c r="HVF73" s="173"/>
      <c r="HVG73" s="173"/>
      <c r="HVH73" s="173"/>
      <c r="HVI73" s="173"/>
      <c r="HVJ73" s="173"/>
      <c r="HVK73" s="173"/>
      <c r="HVL73" s="173"/>
      <c r="HVM73" s="173"/>
      <c r="HVN73" s="173"/>
      <c r="HVO73" s="173"/>
      <c r="HVP73" s="173"/>
      <c r="HVQ73" s="173"/>
      <c r="HVR73" s="173"/>
      <c r="HVS73" s="173"/>
      <c r="HVT73" s="173"/>
      <c r="HVU73" s="173"/>
      <c r="HVV73" s="173"/>
      <c r="HVW73" s="173"/>
      <c r="HVX73" s="173"/>
      <c r="HVY73" s="173"/>
      <c r="HVZ73" s="173"/>
      <c r="HWA73" s="173"/>
      <c r="HWB73" s="173"/>
      <c r="HWC73" s="173"/>
      <c r="HWD73" s="173"/>
      <c r="HWE73" s="173"/>
      <c r="HWF73" s="173"/>
      <c r="HWG73" s="173"/>
      <c r="HWH73" s="173"/>
      <c r="HWI73" s="173"/>
      <c r="HWJ73" s="173"/>
      <c r="HWK73" s="173"/>
      <c r="HWL73" s="173"/>
      <c r="HWM73" s="173"/>
      <c r="HWN73" s="173"/>
      <c r="HWO73" s="173"/>
      <c r="HWP73" s="173"/>
      <c r="HWQ73" s="173"/>
      <c r="HWR73" s="173"/>
      <c r="HWS73" s="173"/>
      <c r="HWT73" s="173"/>
      <c r="HWU73" s="173"/>
      <c r="HWV73" s="173"/>
      <c r="HWW73" s="173"/>
      <c r="HWX73" s="173"/>
      <c r="HWY73" s="173"/>
      <c r="HWZ73" s="173"/>
      <c r="HXA73" s="173"/>
      <c r="HXB73" s="173"/>
      <c r="HXC73" s="173"/>
      <c r="HXD73" s="173"/>
      <c r="HXE73" s="173"/>
      <c r="HXF73" s="173"/>
      <c r="HXG73" s="173"/>
      <c r="HXH73" s="173"/>
      <c r="HXI73" s="173"/>
      <c r="HXJ73" s="173"/>
      <c r="HXK73" s="173"/>
      <c r="HXL73" s="173"/>
      <c r="HXM73" s="173"/>
      <c r="HXN73" s="173"/>
      <c r="HXO73" s="173"/>
      <c r="HXP73" s="173"/>
      <c r="HXQ73" s="173"/>
      <c r="HXR73" s="173"/>
      <c r="HXS73" s="173"/>
      <c r="HXT73" s="173"/>
      <c r="HXU73" s="173"/>
      <c r="HXV73" s="173"/>
      <c r="HXW73" s="173"/>
      <c r="HXX73" s="173"/>
      <c r="HXY73" s="173"/>
      <c r="HXZ73" s="173"/>
      <c r="HYA73" s="173"/>
      <c r="HYB73" s="173"/>
      <c r="HYC73" s="173"/>
      <c r="HYD73" s="173"/>
      <c r="HYE73" s="173"/>
      <c r="HYF73" s="173"/>
      <c r="HYG73" s="173"/>
      <c r="HYH73" s="173"/>
      <c r="HYI73" s="173"/>
      <c r="HYJ73" s="173"/>
      <c r="HYK73" s="173"/>
      <c r="HYL73" s="173"/>
      <c r="HYM73" s="173"/>
      <c r="HYN73" s="173"/>
      <c r="HYO73" s="173"/>
      <c r="HYP73" s="173"/>
      <c r="HYQ73" s="173"/>
      <c r="HYR73" s="173"/>
      <c r="HYS73" s="173"/>
      <c r="HYT73" s="173"/>
      <c r="HYU73" s="173"/>
      <c r="HYV73" s="173"/>
      <c r="HYW73" s="173"/>
      <c r="HYX73" s="173"/>
      <c r="HYY73" s="173"/>
      <c r="HYZ73" s="173"/>
      <c r="HZA73" s="173"/>
      <c r="HZB73" s="173"/>
      <c r="HZC73" s="173"/>
      <c r="HZD73" s="173"/>
      <c r="HZE73" s="173"/>
      <c r="HZF73" s="173"/>
      <c r="HZG73" s="173"/>
      <c r="HZH73" s="173"/>
      <c r="HZI73" s="173"/>
      <c r="HZJ73" s="173"/>
      <c r="HZK73" s="173"/>
      <c r="HZL73" s="173"/>
      <c r="HZM73" s="173"/>
      <c r="HZN73" s="173"/>
      <c r="HZO73" s="173"/>
      <c r="HZP73" s="173"/>
      <c r="HZQ73" s="173"/>
      <c r="HZR73" s="173"/>
      <c r="HZS73" s="173"/>
      <c r="HZT73" s="173"/>
      <c r="HZU73" s="173"/>
      <c r="HZV73" s="173"/>
      <c r="HZW73" s="173"/>
      <c r="HZX73" s="173"/>
      <c r="HZY73" s="173"/>
      <c r="HZZ73" s="173"/>
      <c r="IAA73" s="173"/>
      <c r="IAB73" s="173"/>
      <c r="IAC73" s="173"/>
      <c r="IAD73" s="173"/>
      <c r="IAE73" s="173"/>
      <c r="IAF73" s="173"/>
      <c r="IAG73" s="173"/>
      <c r="IAH73" s="173"/>
      <c r="IAI73" s="173"/>
      <c r="IAJ73" s="173"/>
      <c r="IAK73" s="173"/>
      <c r="IAL73" s="173"/>
      <c r="IAM73" s="173"/>
      <c r="IAN73" s="173"/>
      <c r="IAO73" s="173"/>
      <c r="IAP73" s="173"/>
      <c r="IAQ73" s="173"/>
      <c r="IAR73" s="173"/>
      <c r="IAS73" s="173"/>
      <c r="IAT73" s="173"/>
      <c r="IAU73" s="173"/>
      <c r="IAV73" s="173"/>
      <c r="IAW73" s="173"/>
      <c r="IAX73" s="173"/>
      <c r="IAY73" s="173"/>
      <c r="IAZ73" s="173"/>
      <c r="IBA73" s="173"/>
      <c r="IBB73" s="173"/>
      <c r="IBC73" s="173"/>
      <c r="IBD73" s="173"/>
      <c r="IBE73" s="173"/>
      <c r="IBF73" s="173"/>
      <c r="IBG73" s="173"/>
      <c r="IBH73" s="173"/>
      <c r="IBI73" s="173"/>
      <c r="IBJ73" s="173"/>
      <c r="IBK73" s="173"/>
      <c r="IBL73" s="173"/>
      <c r="IBM73" s="173"/>
      <c r="IBN73" s="173"/>
      <c r="IBO73" s="173"/>
      <c r="IBP73" s="173"/>
      <c r="IBQ73" s="173"/>
      <c r="IBR73" s="173"/>
      <c r="IBS73" s="173"/>
      <c r="IBT73" s="173"/>
      <c r="IBU73" s="173"/>
      <c r="IBV73" s="173"/>
      <c r="IBW73" s="173"/>
      <c r="IBX73" s="173"/>
      <c r="IBY73" s="173"/>
      <c r="IBZ73" s="173"/>
      <c r="ICA73" s="173"/>
      <c r="ICB73" s="173"/>
      <c r="ICC73" s="173"/>
      <c r="ICD73" s="173"/>
      <c r="ICE73" s="173"/>
      <c r="ICF73" s="173"/>
      <c r="ICG73" s="173"/>
      <c r="ICH73" s="173"/>
      <c r="ICI73" s="173"/>
      <c r="ICJ73" s="173"/>
      <c r="ICK73" s="173"/>
      <c r="ICL73" s="173"/>
      <c r="ICM73" s="173"/>
      <c r="ICN73" s="173"/>
      <c r="ICO73" s="173"/>
      <c r="ICP73" s="173"/>
      <c r="ICQ73" s="173"/>
      <c r="ICR73" s="173"/>
      <c r="ICS73" s="173"/>
      <c r="ICT73" s="173"/>
      <c r="ICU73" s="173"/>
      <c r="ICV73" s="173"/>
      <c r="ICW73" s="173"/>
      <c r="ICX73" s="173"/>
      <c r="ICY73" s="173"/>
      <c r="ICZ73" s="173"/>
      <c r="IDA73" s="173"/>
      <c r="IDB73" s="173"/>
      <c r="IDC73" s="173"/>
      <c r="IDD73" s="173"/>
      <c r="IDE73" s="173"/>
      <c r="IDF73" s="173"/>
      <c r="IDG73" s="173"/>
      <c r="IDH73" s="173"/>
      <c r="IDI73" s="173"/>
      <c r="IDJ73" s="173"/>
      <c r="IDK73" s="173"/>
      <c r="IDL73" s="173"/>
      <c r="IDM73" s="173"/>
      <c r="IDN73" s="173"/>
      <c r="IDO73" s="173"/>
      <c r="IDP73" s="173"/>
      <c r="IDQ73" s="173"/>
      <c r="IDR73" s="173"/>
      <c r="IDS73" s="173"/>
      <c r="IDT73" s="173"/>
      <c r="IDU73" s="173"/>
      <c r="IDV73" s="173"/>
      <c r="IDW73" s="173"/>
      <c r="IDX73" s="173"/>
      <c r="IDY73" s="173"/>
      <c r="IDZ73" s="173"/>
      <c r="IEA73" s="173"/>
      <c r="IEB73" s="173"/>
      <c r="IEC73" s="173"/>
      <c r="IED73" s="173"/>
      <c r="IEE73" s="173"/>
      <c r="IEF73" s="173"/>
      <c r="IEG73" s="173"/>
      <c r="IEH73" s="173"/>
      <c r="IEI73" s="173"/>
      <c r="IEJ73" s="173"/>
      <c r="IEK73" s="173"/>
      <c r="IEL73" s="173"/>
      <c r="IEM73" s="173"/>
      <c r="IEN73" s="173"/>
      <c r="IEO73" s="173"/>
      <c r="IEP73" s="173"/>
      <c r="IEQ73" s="173"/>
      <c r="IER73" s="173"/>
      <c r="IES73" s="173"/>
      <c r="IET73" s="173"/>
      <c r="IEU73" s="173"/>
      <c r="IEV73" s="173"/>
      <c r="IEW73" s="173"/>
      <c r="IEX73" s="173"/>
      <c r="IEY73" s="173"/>
      <c r="IEZ73" s="173"/>
      <c r="IFA73" s="173"/>
      <c r="IFB73" s="173"/>
      <c r="IFC73" s="173"/>
      <c r="IFD73" s="173"/>
      <c r="IFE73" s="173"/>
      <c r="IFF73" s="173"/>
      <c r="IFG73" s="173"/>
      <c r="IFH73" s="173"/>
      <c r="IFI73" s="173"/>
      <c r="IFJ73" s="173"/>
      <c r="IFK73" s="173"/>
      <c r="IFL73" s="173"/>
      <c r="IFM73" s="173"/>
      <c r="IFN73" s="173"/>
      <c r="IFO73" s="173"/>
      <c r="IFP73" s="173"/>
      <c r="IFQ73" s="173"/>
      <c r="IFR73" s="173"/>
      <c r="IFS73" s="173"/>
      <c r="IFT73" s="173"/>
      <c r="IFU73" s="173"/>
      <c r="IFV73" s="173"/>
      <c r="IFW73" s="173"/>
      <c r="IFX73" s="173"/>
      <c r="IFY73" s="173"/>
      <c r="IFZ73" s="173"/>
      <c r="IGA73" s="173"/>
      <c r="IGB73" s="173"/>
      <c r="IGC73" s="173"/>
      <c r="IGD73" s="173"/>
      <c r="IGE73" s="173"/>
      <c r="IGF73" s="173"/>
      <c r="IGG73" s="173"/>
      <c r="IGH73" s="173"/>
      <c r="IGI73" s="173"/>
      <c r="IGJ73" s="173"/>
      <c r="IGK73" s="173"/>
      <c r="IGL73" s="173"/>
      <c r="IGM73" s="173"/>
      <c r="IGN73" s="173"/>
      <c r="IGO73" s="173"/>
      <c r="IGP73" s="173"/>
      <c r="IGQ73" s="173"/>
      <c r="IGR73" s="173"/>
      <c r="IGS73" s="173"/>
      <c r="IGT73" s="173"/>
      <c r="IGU73" s="173"/>
      <c r="IGV73" s="173"/>
      <c r="IGW73" s="173"/>
      <c r="IGX73" s="173"/>
      <c r="IGY73" s="173"/>
      <c r="IGZ73" s="173"/>
      <c r="IHA73" s="173"/>
      <c r="IHB73" s="173"/>
      <c r="IHC73" s="173"/>
      <c r="IHD73" s="173"/>
      <c r="IHE73" s="173"/>
      <c r="IHF73" s="173"/>
      <c r="IHG73" s="173"/>
      <c r="IHH73" s="173"/>
      <c r="IHI73" s="173"/>
      <c r="IHJ73" s="173"/>
      <c r="IHK73" s="173"/>
      <c r="IHL73" s="173"/>
      <c r="IHM73" s="173"/>
      <c r="IHN73" s="173"/>
      <c r="IHO73" s="173"/>
      <c r="IHP73" s="173"/>
      <c r="IHQ73" s="173"/>
      <c r="IHR73" s="173"/>
      <c r="IHS73" s="173"/>
      <c r="IHT73" s="173"/>
      <c r="IHU73" s="173"/>
      <c r="IHV73" s="173"/>
      <c r="IHW73" s="173"/>
      <c r="IHX73" s="173"/>
      <c r="IHY73" s="173"/>
      <c r="IHZ73" s="173"/>
      <c r="IIA73" s="173"/>
      <c r="IIB73" s="173"/>
      <c r="IIC73" s="173"/>
      <c r="IID73" s="173"/>
      <c r="IIE73" s="173"/>
      <c r="IIF73" s="173"/>
      <c r="IIG73" s="173"/>
      <c r="IIH73" s="173"/>
      <c r="III73" s="173"/>
      <c r="IIJ73" s="173"/>
      <c r="IIK73" s="173"/>
      <c r="IIL73" s="173"/>
      <c r="IIM73" s="173"/>
      <c r="IIN73" s="173"/>
      <c r="IIO73" s="173"/>
      <c r="IIP73" s="173"/>
      <c r="IIQ73" s="173"/>
      <c r="IIR73" s="173"/>
      <c r="IIS73" s="173"/>
      <c r="IIT73" s="173"/>
      <c r="IIU73" s="173"/>
      <c r="IIV73" s="173"/>
      <c r="IIW73" s="173"/>
      <c r="IIX73" s="173"/>
      <c r="IIY73" s="173"/>
      <c r="IIZ73" s="173"/>
      <c r="IJA73" s="173"/>
      <c r="IJB73" s="173"/>
      <c r="IJC73" s="173"/>
      <c r="IJD73" s="173"/>
      <c r="IJE73" s="173"/>
      <c r="IJF73" s="173"/>
      <c r="IJG73" s="173"/>
      <c r="IJH73" s="173"/>
      <c r="IJI73" s="173"/>
      <c r="IJJ73" s="173"/>
      <c r="IJK73" s="173"/>
      <c r="IJL73" s="173"/>
      <c r="IJM73" s="173"/>
      <c r="IJN73" s="173"/>
      <c r="IJO73" s="173"/>
      <c r="IJP73" s="173"/>
      <c r="IJQ73" s="173"/>
      <c r="IJR73" s="173"/>
      <c r="IJS73" s="173"/>
      <c r="IJT73" s="173"/>
      <c r="IJU73" s="173"/>
      <c r="IJV73" s="173"/>
      <c r="IJW73" s="173"/>
      <c r="IJX73" s="173"/>
      <c r="IJY73" s="173"/>
      <c r="IJZ73" s="173"/>
      <c r="IKA73" s="173"/>
      <c r="IKB73" s="173"/>
      <c r="IKC73" s="173"/>
      <c r="IKD73" s="173"/>
      <c r="IKE73" s="173"/>
      <c r="IKF73" s="173"/>
      <c r="IKG73" s="173"/>
      <c r="IKH73" s="173"/>
      <c r="IKI73" s="173"/>
      <c r="IKJ73" s="173"/>
      <c r="IKK73" s="173"/>
      <c r="IKL73" s="173"/>
      <c r="IKM73" s="173"/>
      <c r="IKN73" s="173"/>
      <c r="IKO73" s="173"/>
      <c r="IKP73" s="173"/>
      <c r="IKQ73" s="173"/>
      <c r="IKR73" s="173"/>
      <c r="IKS73" s="173"/>
      <c r="IKT73" s="173"/>
      <c r="IKU73" s="173"/>
      <c r="IKV73" s="173"/>
      <c r="IKW73" s="173"/>
      <c r="IKX73" s="173"/>
      <c r="IKY73" s="173"/>
      <c r="IKZ73" s="173"/>
      <c r="ILA73" s="173"/>
      <c r="ILB73" s="173"/>
      <c r="ILC73" s="173"/>
      <c r="ILD73" s="173"/>
      <c r="ILE73" s="173"/>
      <c r="ILF73" s="173"/>
      <c r="ILG73" s="173"/>
      <c r="ILH73" s="173"/>
      <c r="ILI73" s="173"/>
      <c r="ILJ73" s="173"/>
      <c r="ILK73" s="173"/>
      <c r="ILL73" s="173"/>
      <c r="ILM73" s="173"/>
      <c r="ILN73" s="173"/>
      <c r="ILO73" s="173"/>
      <c r="ILP73" s="173"/>
      <c r="ILQ73" s="173"/>
      <c r="ILR73" s="173"/>
      <c r="ILS73" s="173"/>
      <c r="ILT73" s="173"/>
      <c r="ILU73" s="173"/>
      <c r="ILV73" s="173"/>
      <c r="ILW73" s="173"/>
      <c r="ILX73" s="173"/>
      <c r="ILY73" s="173"/>
      <c r="ILZ73" s="173"/>
      <c r="IMA73" s="173"/>
      <c r="IMB73" s="173"/>
      <c r="IMC73" s="173"/>
      <c r="IMD73" s="173"/>
      <c r="IME73" s="173"/>
      <c r="IMF73" s="173"/>
      <c r="IMG73" s="173"/>
      <c r="IMH73" s="173"/>
      <c r="IMI73" s="173"/>
      <c r="IMJ73" s="173"/>
      <c r="IMK73" s="173"/>
      <c r="IML73" s="173"/>
      <c r="IMM73" s="173"/>
      <c r="IMN73" s="173"/>
      <c r="IMO73" s="173"/>
      <c r="IMP73" s="173"/>
      <c r="IMQ73" s="173"/>
      <c r="IMR73" s="173"/>
      <c r="IMS73" s="173"/>
      <c r="IMT73" s="173"/>
      <c r="IMU73" s="173"/>
      <c r="IMV73" s="173"/>
      <c r="IMW73" s="173"/>
      <c r="IMX73" s="173"/>
      <c r="IMY73" s="173"/>
      <c r="IMZ73" s="173"/>
      <c r="INA73" s="173"/>
      <c r="INB73" s="173"/>
      <c r="INC73" s="173"/>
      <c r="IND73" s="173"/>
      <c r="INE73" s="173"/>
      <c r="INF73" s="173"/>
      <c r="ING73" s="173"/>
      <c r="INH73" s="173"/>
      <c r="INI73" s="173"/>
      <c r="INJ73" s="173"/>
      <c r="INK73" s="173"/>
      <c r="INL73" s="173"/>
      <c r="INM73" s="173"/>
      <c r="INN73" s="173"/>
      <c r="INO73" s="173"/>
      <c r="INP73" s="173"/>
      <c r="INQ73" s="173"/>
      <c r="INR73" s="173"/>
      <c r="INS73" s="173"/>
      <c r="INT73" s="173"/>
      <c r="INU73" s="173"/>
      <c r="INV73" s="173"/>
      <c r="INW73" s="173"/>
      <c r="INX73" s="173"/>
      <c r="INY73" s="173"/>
      <c r="INZ73" s="173"/>
      <c r="IOA73" s="173"/>
      <c r="IOB73" s="173"/>
      <c r="IOC73" s="173"/>
      <c r="IOD73" s="173"/>
      <c r="IOE73" s="173"/>
      <c r="IOF73" s="173"/>
      <c r="IOG73" s="173"/>
      <c r="IOH73" s="173"/>
      <c r="IOI73" s="173"/>
      <c r="IOJ73" s="173"/>
      <c r="IOK73" s="173"/>
      <c r="IOL73" s="173"/>
      <c r="IOM73" s="173"/>
      <c r="ION73" s="173"/>
      <c r="IOO73" s="173"/>
      <c r="IOP73" s="173"/>
      <c r="IOQ73" s="173"/>
      <c r="IOR73" s="173"/>
      <c r="IOS73" s="173"/>
      <c r="IOT73" s="173"/>
      <c r="IOU73" s="173"/>
      <c r="IOV73" s="173"/>
      <c r="IOW73" s="173"/>
      <c r="IOX73" s="173"/>
      <c r="IOY73" s="173"/>
      <c r="IOZ73" s="173"/>
      <c r="IPA73" s="173"/>
      <c r="IPB73" s="173"/>
      <c r="IPC73" s="173"/>
      <c r="IPD73" s="173"/>
      <c r="IPE73" s="173"/>
      <c r="IPF73" s="173"/>
      <c r="IPG73" s="173"/>
      <c r="IPH73" s="173"/>
      <c r="IPI73" s="173"/>
      <c r="IPJ73" s="173"/>
      <c r="IPK73" s="173"/>
      <c r="IPL73" s="173"/>
      <c r="IPM73" s="173"/>
      <c r="IPN73" s="173"/>
      <c r="IPO73" s="173"/>
      <c r="IPP73" s="173"/>
      <c r="IPQ73" s="173"/>
      <c r="IPR73" s="173"/>
      <c r="IPS73" s="173"/>
      <c r="IPT73" s="173"/>
      <c r="IPU73" s="173"/>
      <c r="IPV73" s="173"/>
      <c r="IPW73" s="173"/>
      <c r="IPX73" s="173"/>
      <c r="IPY73" s="173"/>
      <c r="IPZ73" s="173"/>
      <c r="IQA73" s="173"/>
      <c r="IQB73" s="173"/>
      <c r="IQC73" s="173"/>
      <c r="IQD73" s="173"/>
      <c r="IQE73" s="173"/>
      <c r="IQF73" s="173"/>
      <c r="IQG73" s="173"/>
      <c r="IQH73" s="173"/>
      <c r="IQI73" s="173"/>
      <c r="IQJ73" s="173"/>
      <c r="IQK73" s="173"/>
      <c r="IQL73" s="173"/>
      <c r="IQM73" s="173"/>
      <c r="IQN73" s="173"/>
      <c r="IQO73" s="173"/>
      <c r="IQP73" s="173"/>
      <c r="IQQ73" s="173"/>
      <c r="IQR73" s="173"/>
      <c r="IQS73" s="173"/>
      <c r="IQT73" s="173"/>
      <c r="IQU73" s="173"/>
      <c r="IQV73" s="173"/>
      <c r="IQW73" s="173"/>
      <c r="IQX73" s="173"/>
      <c r="IQY73" s="173"/>
      <c r="IQZ73" s="173"/>
      <c r="IRA73" s="173"/>
      <c r="IRB73" s="173"/>
      <c r="IRC73" s="173"/>
      <c r="IRD73" s="173"/>
      <c r="IRE73" s="173"/>
      <c r="IRF73" s="173"/>
      <c r="IRG73" s="173"/>
      <c r="IRH73" s="173"/>
      <c r="IRI73" s="173"/>
      <c r="IRJ73" s="173"/>
      <c r="IRK73" s="173"/>
      <c r="IRL73" s="173"/>
      <c r="IRM73" s="173"/>
      <c r="IRN73" s="173"/>
      <c r="IRO73" s="173"/>
      <c r="IRP73" s="173"/>
      <c r="IRQ73" s="173"/>
      <c r="IRR73" s="173"/>
      <c r="IRS73" s="173"/>
      <c r="IRT73" s="173"/>
      <c r="IRU73" s="173"/>
      <c r="IRV73" s="173"/>
      <c r="IRW73" s="173"/>
      <c r="IRX73" s="173"/>
      <c r="IRY73" s="173"/>
      <c r="IRZ73" s="173"/>
      <c r="ISA73" s="173"/>
      <c r="ISB73" s="173"/>
      <c r="ISC73" s="173"/>
      <c r="ISD73" s="173"/>
      <c r="ISE73" s="173"/>
      <c r="ISF73" s="173"/>
      <c r="ISG73" s="173"/>
      <c r="ISH73" s="173"/>
      <c r="ISI73" s="173"/>
      <c r="ISJ73" s="173"/>
      <c r="ISK73" s="173"/>
      <c r="ISL73" s="173"/>
      <c r="ISM73" s="173"/>
      <c r="ISN73" s="173"/>
      <c r="ISO73" s="173"/>
      <c r="ISP73" s="173"/>
      <c r="ISQ73" s="173"/>
      <c r="ISR73" s="173"/>
      <c r="ISS73" s="173"/>
      <c r="IST73" s="173"/>
      <c r="ISU73" s="173"/>
      <c r="ISV73" s="173"/>
      <c r="ISW73" s="173"/>
      <c r="ISX73" s="173"/>
      <c r="ISY73" s="173"/>
      <c r="ISZ73" s="173"/>
      <c r="ITA73" s="173"/>
      <c r="ITB73" s="173"/>
      <c r="ITC73" s="173"/>
      <c r="ITD73" s="173"/>
      <c r="ITE73" s="173"/>
      <c r="ITF73" s="173"/>
      <c r="ITG73" s="173"/>
      <c r="ITH73" s="173"/>
      <c r="ITI73" s="173"/>
      <c r="ITJ73" s="173"/>
      <c r="ITK73" s="173"/>
      <c r="ITL73" s="173"/>
      <c r="ITM73" s="173"/>
      <c r="ITN73" s="173"/>
      <c r="ITO73" s="173"/>
      <c r="ITP73" s="173"/>
      <c r="ITQ73" s="173"/>
      <c r="ITR73" s="173"/>
      <c r="ITS73" s="173"/>
      <c r="ITT73" s="173"/>
      <c r="ITU73" s="173"/>
      <c r="ITV73" s="173"/>
      <c r="ITW73" s="173"/>
      <c r="ITX73" s="173"/>
      <c r="ITY73" s="173"/>
      <c r="ITZ73" s="173"/>
      <c r="IUA73" s="173"/>
      <c r="IUB73" s="173"/>
      <c r="IUC73" s="173"/>
      <c r="IUD73" s="173"/>
      <c r="IUE73" s="173"/>
      <c r="IUF73" s="173"/>
      <c r="IUG73" s="173"/>
      <c r="IUH73" s="173"/>
      <c r="IUI73" s="173"/>
      <c r="IUJ73" s="173"/>
      <c r="IUK73" s="173"/>
      <c r="IUL73" s="173"/>
      <c r="IUM73" s="173"/>
      <c r="IUN73" s="173"/>
      <c r="IUO73" s="173"/>
      <c r="IUP73" s="173"/>
      <c r="IUQ73" s="173"/>
      <c r="IUR73" s="173"/>
      <c r="IUS73" s="173"/>
      <c r="IUT73" s="173"/>
      <c r="IUU73" s="173"/>
      <c r="IUV73" s="173"/>
      <c r="IUW73" s="173"/>
      <c r="IUX73" s="173"/>
      <c r="IUY73" s="173"/>
      <c r="IUZ73" s="173"/>
      <c r="IVA73" s="173"/>
      <c r="IVB73" s="173"/>
      <c r="IVC73" s="173"/>
      <c r="IVD73" s="173"/>
      <c r="IVE73" s="173"/>
      <c r="IVF73" s="173"/>
      <c r="IVG73" s="173"/>
      <c r="IVH73" s="173"/>
      <c r="IVI73" s="173"/>
      <c r="IVJ73" s="173"/>
      <c r="IVK73" s="173"/>
      <c r="IVL73" s="173"/>
      <c r="IVM73" s="173"/>
      <c r="IVN73" s="173"/>
      <c r="IVO73" s="173"/>
      <c r="IVP73" s="173"/>
      <c r="IVQ73" s="173"/>
      <c r="IVR73" s="173"/>
      <c r="IVS73" s="173"/>
      <c r="IVT73" s="173"/>
      <c r="IVU73" s="173"/>
      <c r="IVV73" s="173"/>
      <c r="IVW73" s="173"/>
      <c r="IVX73" s="173"/>
      <c r="IVY73" s="173"/>
      <c r="IVZ73" s="173"/>
      <c r="IWA73" s="173"/>
      <c r="IWB73" s="173"/>
      <c r="IWC73" s="173"/>
      <c r="IWD73" s="173"/>
      <c r="IWE73" s="173"/>
      <c r="IWF73" s="173"/>
      <c r="IWG73" s="173"/>
      <c r="IWH73" s="173"/>
      <c r="IWI73" s="173"/>
      <c r="IWJ73" s="173"/>
      <c r="IWK73" s="173"/>
      <c r="IWL73" s="173"/>
      <c r="IWM73" s="173"/>
      <c r="IWN73" s="173"/>
      <c r="IWO73" s="173"/>
      <c r="IWP73" s="173"/>
      <c r="IWQ73" s="173"/>
      <c r="IWR73" s="173"/>
      <c r="IWS73" s="173"/>
      <c r="IWT73" s="173"/>
      <c r="IWU73" s="173"/>
      <c r="IWV73" s="173"/>
      <c r="IWW73" s="173"/>
      <c r="IWX73" s="173"/>
      <c r="IWY73" s="173"/>
      <c r="IWZ73" s="173"/>
      <c r="IXA73" s="173"/>
      <c r="IXB73" s="173"/>
      <c r="IXC73" s="173"/>
      <c r="IXD73" s="173"/>
      <c r="IXE73" s="173"/>
      <c r="IXF73" s="173"/>
      <c r="IXG73" s="173"/>
      <c r="IXH73" s="173"/>
      <c r="IXI73" s="173"/>
      <c r="IXJ73" s="173"/>
      <c r="IXK73" s="173"/>
      <c r="IXL73" s="173"/>
      <c r="IXM73" s="173"/>
      <c r="IXN73" s="173"/>
      <c r="IXO73" s="173"/>
      <c r="IXP73" s="173"/>
      <c r="IXQ73" s="173"/>
      <c r="IXR73" s="173"/>
      <c r="IXS73" s="173"/>
      <c r="IXT73" s="173"/>
      <c r="IXU73" s="173"/>
      <c r="IXV73" s="173"/>
      <c r="IXW73" s="173"/>
      <c r="IXX73" s="173"/>
      <c r="IXY73" s="173"/>
      <c r="IXZ73" s="173"/>
      <c r="IYA73" s="173"/>
      <c r="IYB73" s="173"/>
      <c r="IYC73" s="173"/>
      <c r="IYD73" s="173"/>
      <c r="IYE73" s="173"/>
      <c r="IYF73" s="173"/>
      <c r="IYG73" s="173"/>
      <c r="IYH73" s="173"/>
      <c r="IYI73" s="173"/>
      <c r="IYJ73" s="173"/>
      <c r="IYK73" s="173"/>
      <c r="IYL73" s="173"/>
      <c r="IYM73" s="173"/>
      <c r="IYN73" s="173"/>
      <c r="IYO73" s="173"/>
      <c r="IYP73" s="173"/>
      <c r="IYQ73" s="173"/>
      <c r="IYR73" s="173"/>
      <c r="IYS73" s="173"/>
      <c r="IYT73" s="173"/>
      <c r="IYU73" s="173"/>
      <c r="IYV73" s="173"/>
      <c r="IYW73" s="173"/>
      <c r="IYX73" s="173"/>
      <c r="IYY73" s="173"/>
      <c r="IYZ73" s="173"/>
      <c r="IZA73" s="173"/>
      <c r="IZB73" s="173"/>
      <c r="IZC73" s="173"/>
      <c r="IZD73" s="173"/>
      <c r="IZE73" s="173"/>
      <c r="IZF73" s="173"/>
      <c r="IZG73" s="173"/>
      <c r="IZH73" s="173"/>
      <c r="IZI73" s="173"/>
      <c r="IZJ73" s="173"/>
      <c r="IZK73" s="173"/>
      <c r="IZL73" s="173"/>
      <c r="IZM73" s="173"/>
      <c r="IZN73" s="173"/>
      <c r="IZO73" s="173"/>
      <c r="IZP73" s="173"/>
      <c r="IZQ73" s="173"/>
      <c r="IZR73" s="173"/>
      <c r="IZS73" s="173"/>
      <c r="IZT73" s="173"/>
      <c r="IZU73" s="173"/>
      <c r="IZV73" s="173"/>
      <c r="IZW73" s="173"/>
      <c r="IZX73" s="173"/>
      <c r="IZY73" s="173"/>
      <c r="IZZ73" s="173"/>
      <c r="JAA73" s="173"/>
      <c r="JAB73" s="173"/>
      <c r="JAC73" s="173"/>
      <c r="JAD73" s="173"/>
      <c r="JAE73" s="173"/>
      <c r="JAF73" s="173"/>
      <c r="JAG73" s="173"/>
      <c r="JAH73" s="173"/>
      <c r="JAI73" s="173"/>
      <c r="JAJ73" s="173"/>
      <c r="JAK73" s="173"/>
      <c r="JAL73" s="173"/>
      <c r="JAM73" s="173"/>
      <c r="JAN73" s="173"/>
      <c r="JAO73" s="173"/>
      <c r="JAP73" s="173"/>
      <c r="JAQ73" s="173"/>
      <c r="JAR73" s="173"/>
      <c r="JAS73" s="173"/>
      <c r="JAT73" s="173"/>
      <c r="JAU73" s="173"/>
      <c r="JAV73" s="173"/>
      <c r="JAW73" s="173"/>
      <c r="JAX73" s="173"/>
      <c r="JAY73" s="173"/>
      <c r="JAZ73" s="173"/>
      <c r="JBA73" s="173"/>
      <c r="JBB73" s="173"/>
      <c r="JBC73" s="173"/>
      <c r="JBD73" s="173"/>
      <c r="JBE73" s="173"/>
      <c r="JBF73" s="173"/>
      <c r="JBG73" s="173"/>
      <c r="JBH73" s="173"/>
      <c r="JBI73" s="173"/>
      <c r="JBJ73" s="173"/>
      <c r="JBK73" s="173"/>
      <c r="JBL73" s="173"/>
      <c r="JBM73" s="173"/>
      <c r="JBN73" s="173"/>
      <c r="JBO73" s="173"/>
      <c r="JBP73" s="173"/>
      <c r="JBQ73" s="173"/>
      <c r="JBR73" s="173"/>
      <c r="JBS73" s="173"/>
      <c r="JBT73" s="173"/>
      <c r="JBU73" s="173"/>
      <c r="JBV73" s="173"/>
      <c r="JBW73" s="173"/>
      <c r="JBX73" s="173"/>
      <c r="JBY73" s="173"/>
      <c r="JBZ73" s="173"/>
      <c r="JCA73" s="173"/>
      <c r="JCB73" s="173"/>
      <c r="JCC73" s="173"/>
      <c r="JCD73" s="173"/>
      <c r="JCE73" s="173"/>
      <c r="JCF73" s="173"/>
      <c r="JCG73" s="173"/>
      <c r="JCH73" s="173"/>
      <c r="JCI73" s="173"/>
      <c r="JCJ73" s="173"/>
      <c r="JCK73" s="173"/>
      <c r="JCL73" s="173"/>
      <c r="JCM73" s="173"/>
      <c r="JCN73" s="173"/>
      <c r="JCO73" s="173"/>
      <c r="JCP73" s="173"/>
      <c r="JCQ73" s="173"/>
      <c r="JCR73" s="173"/>
      <c r="JCS73" s="173"/>
      <c r="JCT73" s="173"/>
      <c r="JCU73" s="173"/>
      <c r="JCV73" s="173"/>
      <c r="JCW73" s="173"/>
      <c r="JCX73" s="173"/>
      <c r="JCY73" s="173"/>
      <c r="JCZ73" s="173"/>
      <c r="JDA73" s="173"/>
      <c r="JDB73" s="173"/>
      <c r="JDC73" s="173"/>
      <c r="JDD73" s="173"/>
      <c r="JDE73" s="173"/>
      <c r="JDF73" s="173"/>
      <c r="JDG73" s="173"/>
      <c r="JDH73" s="173"/>
      <c r="JDI73" s="173"/>
      <c r="JDJ73" s="173"/>
      <c r="JDK73" s="173"/>
      <c r="JDL73" s="173"/>
      <c r="JDM73" s="173"/>
      <c r="JDN73" s="173"/>
      <c r="JDO73" s="173"/>
      <c r="JDP73" s="173"/>
      <c r="JDQ73" s="173"/>
      <c r="JDR73" s="173"/>
      <c r="JDS73" s="173"/>
      <c r="JDT73" s="173"/>
      <c r="JDU73" s="173"/>
      <c r="JDV73" s="173"/>
      <c r="JDW73" s="173"/>
      <c r="JDX73" s="173"/>
      <c r="JDY73" s="173"/>
      <c r="JDZ73" s="173"/>
      <c r="JEA73" s="173"/>
      <c r="JEB73" s="173"/>
      <c r="JEC73" s="173"/>
      <c r="JED73" s="173"/>
      <c r="JEE73" s="173"/>
      <c r="JEF73" s="173"/>
      <c r="JEG73" s="173"/>
      <c r="JEH73" s="173"/>
      <c r="JEI73" s="173"/>
      <c r="JEJ73" s="173"/>
      <c r="JEK73" s="173"/>
      <c r="JEL73" s="173"/>
      <c r="JEM73" s="173"/>
      <c r="JEN73" s="173"/>
      <c r="JEO73" s="173"/>
      <c r="JEP73" s="173"/>
      <c r="JEQ73" s="173"/>
      <c r="JER73" s="173"/>
      <c r="JES73" s="173"/>
      <c r="JET73" s="173"/>
      <c r="JEU73" s="173"/>
      <c r="JEV73" s="173"/>
      <c r="JEW73" s="173"/>
      <c r="JEX73" s="173"/>
      <c r="JEY73" s="173"/>
      <c r="JEZ73" s="173"/>
      <c r="JFA73" s="173"/>
      <c r="JFB73" s="173"/>
      <c r="JFC73" s="173"/>
      <c r="JFD73" s="173"/>
      <c r="JFE73" s="173"/>
      <c r="JFF73" s="173"/>
      <c r="JFG73" s="173"/>
      <c r="JFH73" s="173"/>
      <c r="JFI73" s="173"/>
      <c r="JFJ73" s="173"/>
      <c r="JFK73" s="173"/>
      <c r="JFL73" s="173"/>
      <c r="JFM73" s="173"/>
      <c r="JFN73" s="173"/>
      <c r="JFO73" s="173"/>
      <c r="JFP73" s="173"/>
      <c r="JFQ73" s="173"/>
      <c r="JFR73" s="173"/>
      <c r="JFS73" s="173"/>
      <c r="JFT73" s="173"/>
      <c r="JFU73" s="173"/>
      <c r="JFV73" s="173"/>
      <c r="JFW73" s="173"/>
      <c r="JFX73" s="173"/>
      <c r="JFY73" s="173"/>
      <c r="JFZ73" s="173"/>
      <c r="JGA73" s="173"/>
      <c r="JGB73" s="173"/>
      <c r="JGC73" s="173"/>
      <c r="JGD73" s="173"/>
      <c r="JGE73" s="173"/>
      <c r="JGF73" s="173"/>
      <c r="JGG73" s="173"/>
      <c r="JGH73" s="173"/>
      <c r="JGI73" s="173"/>
      <c r="JGJ73" s="173"/>
      <c r="JGK73" s="173"/>
      <c r="JGL73" s="173"/>
      <c r="JGM73" s="173"/>
      <c r="JGN73" s="173"/>
      <c r="JGO73" s="173"/>
      <c r="JGP73" s="173"/>
      <c r="JGQ73" s="173"/>
      <c r="JGR73" s="173"/>
      <c r="JGS73" s="173"/>
      <c r="JGT73" s="173"/>
      <c r="JGU73" s="173"/>
      <c r="JGV73" s="173"/>
      <c r="JGW73" s="173"/>
      <c r="JGX73" s="173"/>
      <c r="JGY73" s="173"/>
      <c r="JGZ73" s="173"/>
      <c r="JHA73" s="173"/>
      <c r="JHB73" s="173"/>
      <c r="JHC73" s="173"/>
      <c r="JHD73" s="173"/>
      <c r="JHE73" s="173"/>
      <c r="JHF73" s="173"/>
      <c r="JHG73" s="173"/>
      <c r="JHH73" s="173"/>
      <c r="JHI73" s="173"/>
      <c r="JHJ73" s="173"/>
      <c r="JHK73" s="173"/>
      <c r="JHL73" s="173"/>
      <c r="JHM73" s="173"/>
      <c r="JHN73" s="173"/>
      <c r="JHO73" s="173"/>
      <c r="JHP73" s="173"/>
      <c r="JHQ73" s="173"/>
      <c r="JHR73" s="173"/>
      <c r="JHS73" s="173"/>
      <c r="JHT73" s="173"/>
      <c r="JHU73" s="173"/>
      <c r="JHV73" s="173"/>
      <c r="JHW73" s="173"/>
      <c r="JHX73" s="173"/>
      <c r="JHY73" s="173"/>
      <c r="JHZ73" s="173"/>
      <c r="JIA73" s="173"/>
      <c r="JIB73" s="173"/>
      <c r="JIC73" s="173"/>
      <c r="JID73" s="173"/>
      <c r="JIE73" s="173"/>
      <c r="JIF73" s="173"/>
      <c r="JIG73" s="173"/>
      <c r="JIH73" s="173"/>
      <c r="JII73" s="173"/>
      <c r="JIJ73" s="173"/>
      <c r="JIK73" s="173"/>
      <c r="JIL73" s="173"/>
      <c r="JIM73" s="173"/>
      <c r="JIN73" s="173"/>
      <c r="JIO73" s="173"/>
      <c r="JIP73" s="173"/>
      <c r="JIQ73" s="173"/>
      <c r="JIR73" s="173"/>
      <c r="JIS73" s="173"/>
      <c r="JIT73" s="173"/>
      <c r="JIU73" s="173"/>
      <c r="JIV73" s="173"/>
      <c r="JIW73" s="173"/>
      <c r="JIX73" s="173"/>
      <c r="JIY73" s="173"/>
      <c r="JIZ73" s="173"/>
      <c r="JJA73" s="173"/>
      <c r="JJB73" s="173"/>
      <c r="JJC73" s="173"/>
      <c r="JJD73" s="173"/>
      <c r="JJE73" s="173"/>
      <c r="JJF73" s="173"/>
      <c r="JJG73" s="173"/>
      <c r="JJH73" s="173"/>
      <c r="JJI73" s="173"/>
      <c r="JJJ73" s="173"/>
      <c r="JJK73" s="173"/>
      <c r="JJL73" s="173"/>
      <c r="JJM73" s="173"/>
      <c r="JJN73" s="173"/>
      <c r="JJO73" s="173"/>
      <c r="JJP73" s="173"/>
      <c r="JJQ73" s="173"/>
      <c r="JJR73" s="173"/>
      <c r="JJS73" s="173"/>
      <c r="JJT73" s="173"/>
      <c r="JJU73" s="173"/>
      <c r="JJV73" s="173"/>
      <c r="JJW73" s="173"/>
      <c r="JJX73" s="173"/>
      <c r="JJY73" s="173"/>
      <c r="JJZ73" s="173"/>
      <c r="JKA73" s="173"/>
      <c r="JKB73" s="173"/>
      <c r="JKC73" s="173"/>
      <c r="JKD73" s="173"/>
      <c r="JKE73" s="173"/>
      <c r="JKF73" s="173"/>
      <c r="JKG73" s="173"/>
      <c r="JKH73" s="173"/>
      <c r="JKI73" s="173"/>
      <c r="JKJ73" s="173"/>
      <c r="JKK73" s="173"/>
      <c r="JKL73" s="173"/>
      <c r="JKM73" s="173"/>
      <c r="JKN73" s="173"/>
      <c r="JKO73" s="173"/>
      <c r="JKP73" s="173"/>
      <c r="JKQ73" s="173"/>
      <c r="JKR73" s="173"/>
      <c r="JKS73" s="173"/>
      <c r="JKT73" s="173"/>
      <c r="JKU73" s="173"/>
      <c r="JKV73" s="173"/>
      <c r="JKW73" s="173"/>
      <c r="JKX73" s="173"/>
      <c r="JKY73" s="173"/>
      <c r="JKZ73" s="173"/>
      <c r="JLA73" s="173"/>
      <c r="JLB73" s="173"/>
      <c r="JLC73" s="173"/>
      <c r="JLD73" s="173"/>
      <c r="JLE73" s="173"/>
      <c r="JLF73" s="173"/>
      <c r="JLG73" s="173"/>
      <c r="JLH73" s="173"/>
      <c r="JLI73" s="173"/>
      <c r="JLJ73" s="173"/>
      <c r="JLK73" s="173"/>
      <c r="JLL73" s="173"/>
      <c r="JLM73" s="173"/>
      <c r="JLN73" s="173"/>
      <c r="JLO73" s="173"/>
      <c r="JLP73" s="173"/>
      <c r="JLQ73" s="173"/>
      <c r="JLR73" s="173"/>
      <c r="JLS73" s="173"/>
      <c r="JLT73" s="173"/>
      <c r="JLU73" s="173"/>
      <c r="JLV73" s="173"/>
      <c r="JLW73" s="173"/>
      <c r="JLX73" s="173"/>
      <c r="JLY73" s="173"/>
      <c r="JLZ73" s="173"/>
      <c r="JMA73" s="173"/>
      <c r="JMB73" s="173"/>
      <c r="JMC73" s="173"/>
      <c r="JMD73" s="173"/>
      <c r="JME73" s="173"/>
      <c r="JMF73" s="173"/>
      <c r="JMG73" s="173"/>
      <c r="JMH73" s="173"/>
      <c r="JMI73" s="173"/>
      <c r="JMJ73" s="173"/>
      <c r="JMK73" s="173"/>
      <c r="JML73" s="173"/>
      <c r="JMM73" s="173"/>
      <c r="JMN73" s="173"/>
      <c r="JMO73" s="173"/>
      <c r="JMP73" s="173"/>
      <c r="JMQ73" s="173"/>
      <c r="JMR73" s="173"/>
      <c r="JMS73" s="173"/>
      <c r="JMT73" s="173"/>
      <c r="JMU73" s="173"/>
      <c r="JMV73" s="173"/>
      <c r="JMW73" s="173"/>
      <c r="JMX73" s="173"/>
      <c r="JMY73" s="173"/>
      <c r="JMZ73" s="173"/>
      <c r="JNA73" s="173"/>
      <c r="JNB73" s="173"/>
      <c r="JNC73" s="173"/>
      <c r="JND73" s="173"/>
      <c r="JNE73" s="173"/>
      <c r="JNF73" s="173"/>
      <c r="JNG73" s="173"/>
      <c r="JNH73" s="173"/>
      <c r="JNI73" s="173"/>
      <c r="JNJ73" s="173"/>
      <c r="JNK73" s="173"/>
      <c r="JNL73" s="173"/>
      <c r="JNM73" s="173"/>
      <c r="JNN73" s="173"/>
      <c r="JNO73" s="173"/>
      <c r="JNP73" s="173"/>
      <c r="JNQ73" s="173"/>
      <c r="JNR73" s="173"/>
      <c r="JNS73" s="173"/>
      <c r="JNT73" s="173"/>
      <c r="JNU73" s="173"/>
      <c r="JNV73" s="173"/>
      <c r="JNW73" s="173"/>
      <c r="JNX73" s="173"/>
      <c r="JNY73" s="173"/>
      <c r="JNZ73" s="173"/>
      <c r="JOA73" s="173"/>
      <c r="JOB73" s="173"/>
      <c r="JOC73" s="173"/>
      <c r="JOD73" s="173"/>
      <c r="JOE73" s="173"/>
      <c r="JOF73" s="173"/>
      <c r="JOG73" s="173"/>
      <c r="JOH73" s="173"/>
      <c r="JOI73" s="173"/>
      <c r="JOJ73" s="173"/>
      <c r="JOK73" s="173"/>
      <c r="JOL73" s="173"/>
      <c r="JOM73" s="173"/>
      <c r="JON73" s="173"/>
      <c r="JOO73" s="173"/>
      <c r="JOP73" s="173"/>
      <c r="JOQ73" s="173"/>
      <c r="JOR73" s="173"/>
      <c r="JOS73" s="173"/>
      <c r="JOT73" s="173"/>
      <c r="JOU73" s="173"/>
      <c r="JOV73" s="173"/>
      <c r="JOW73" s="173"/>
      <c r="JOX73" s="173"/>
      <c r="JOY73" s="173"/>
      <c r="JOZ73" s="173"/>
      <c r="JPA73" s="173"/>
      <c r="JPB73" s="173"/>
      <c r="JPC73" s="173"/>
      <c r="JPD73" s="173"/>
      <c r="JPE73" s="173"/>
      <c r="JPF73" s="173"/>
      <c r="JPG73" s="173"/>
      <c r="JPH73" s="173"/>
      <c r="JPI73" s="173"/>
      <c r="JPJ73" s="173"/>
      <c r="JPK73" s="173"/>
      <c r="JPL73" s="173"/>
      <c r="JPM73" s="173"/>
      <c r="JPN73" s="173"/>
      <c r="JPO73" s="173"/>
      <c r="JPP73" s="173"/>
      <c r="JPQ73" s="173"/>
      <c r="JPR73" s="173"/>
      <c r="JPS73" s="173"/>
      <c r="JPT73" s="173"/>
      <c r="JPU73" s="173"/>
      <c r="JPV73" s="173"/>
      <c r="JPW73" s="173"/>
      <c r="JPX73" s="173"/>
      <c r="JPY73" s="173"/>
      <c r="JPZ73" s="173"/>
      <c r="JQA73" s="173"/>
      <c r="JQB73" s="173"/>
      <c r="JQC73" s="173"/>
      <c r="JQD73" s="173"/>
      <c r="JQE73" s="173"/>
      <c r="JQF73" s="173"/>
      <c r="JQG73" s="173"/>
      <c r="JQH73" s="173"/>
      <c r="JQI73" s="173"/>
      <c r="JQJ73" s="173"/>
      <c r="JQK73" s="173"/>
      <c r="JQL73" s="173"/>
      <c r="JQM73" s="173"/>
      <c r="JQN73" s="173"/>
      <c r="JQO73" s="173"/>
      <c r="JQP73" s="173"/>
      <c r="JQQ73" s="173"/>
      <c r="JQR73" s="173"/>
      <c r="JQS73" s="173"/>
      <c r="JQT73" s="173"/>
      <c r="JQU73" s="173"/>
      <c r="JQV73" s="173"/>
      <c r="JQW73" s="173"/>
      <c r="JQX73" s="173"/>
      <c r="JQY73" s="173"/>
      <c r="JQZ73" s="173"/>
      <c r="JRA73" s="173"/>
      <c r="JRB73" s="173"/>
      <c r="JRC73" s="173"/>
      <c r="JRD73" s="173"/>
      <c r="JRE73" s="173"/>
      <c r="JRF73" s="173"/>
      <c r="JRG73" s="173"/>
      <c r="JRH73" s="173"/>
      <c r="JRI73" s="173"/>
      <c r="JRJ73" s="173"/>
      <c r="JRK73" s="173"/>
      <c r="JRL73" s="173"/>
      <c r="JRM73" s="173"/>
      <c r="JRN73" s="173"/>
      <c r="JRO73" s="173"/>
      <c r="JRP73" s="173"/>
      <c r="JRQ73" s="173"/>
      <c r="JRR73" s="173"/>
      <c r="JRS73" s="173"/>
      <c r="JRT73" s="173"/>
      <c r="JRU73" s="173"/>
      <c r="JRV73" s="173"/>
      <c r="JRW73" s="173"/>
      <c r="JRX73" s="173"/>
      <c r="JRY73" s="173"/>
      <c r="JRZ73" s="173"/>
      <c r="JSA73" s="173"/>
      <c r="JSB73" s="173"/>
      <c r="JSC73" s="173"/>
      <c r="JSD73" s="173"/>
      <c r="JSE73" s="173"/>
      <c r="JSF73" s="173"/>
      <c r="JSG73" s="173"/>
      <c r="JSH73" s="173"/>
      <c r="JSI73" s="173"/>
      <c r="JSJ73" s="173"/>
      <c r="JSK73" s="173"/>
      <c r="JSL73" s="173"/>
      <c r="JSM73" s="173"/>
      <c r="JSN73" s="173"/>
      <c r="JSO73" s="173"/>
      <c r="JSP73" s="173"/>
      <c r="JSQ73" s="173"/>
      <c r="JSR73" s="173"/>
      <c r="JSS73" s="173"/>
      <c r="JST73" s="173"/>
      <c r="JSU73" s="173"/>
      <c r="JSV73" s="173"/>
      <c r="JSW73" s="173"/>
      <c r="JSX73" s="173"/>
      <c r="JSY73" s="173"/>
      <c r="JSZ73" s="173"/>
      <c r="JTA73" s="173"/>
      <c r="JTB73" s="173"/>
      <c r="JTC73" s="173"/>
      <c r="JTD73" s="173"/>
      <c r="JTE73" s="173"/>
      <c r="JTF73" s="173"/>
      <c r="JTG73" s="173"/>
      <c r="JTH73" s="173"/>
      <c r="JTI73" s="173"/>
      <c r="JTJ73" s="173"/>
      <c r="JTK73" s="173"/>
      <c r="JTL73" s="173"/>
      <c r="JTM73" s="173"/>
      <c r="JTN73" s="173"/>
      <c r="JTO73" s="173"/>
      <c r="JTP73" s="173"/>
      <c r="JTQ73" s="173"/>
      <c r="JTR73" s="173"/>
      <c r="JTS73" s="173"/>
      <c r="JTT73" s="173"/>
      <c r="JTU73" s="173"/>
      <c r="JTV73" s="173"/>
      <c r="JTW73" s="173"/>
      <c r="JTX73" s="173"/>
      <c r="JTY73" s="173"/>
      <c r="JTZ73" s="173"/>
      <c r="JUA73" s="173"/>
      <c r="JUB73" s="173"/>
      <c r="JUC73" s="173"/>
      <c r="JUD73" s="173"/>
      <c r="JUE73" s="173"/>
      <c r="JUF73" s="173"/>
      <c r="JUG73" s="173"/>
      <c r="JUH73" s="173"/>
      <c r="JUI73" s="173"/>
      <c r="JUJ73" s="173"/>
      <c r="JUK73" s="173"/>
      <c r="JUL73" s="173"/>
      <c r="JUM73" s="173"/>
      <c r="JUN73" s="173"/>
      <c r="JUO73" s="173"/>
      <c r="JUP73" s="173"/>
      <c r="JUQ73" s="173"/>
      <c r="JUR73" s="173"/>
      <c r="JUS73" s="173"/>
      <c r="JUT73" s="173"/>
      <c r="JUU73" s="173"/>
      <c r="JUV73" s="173"/>
      <c r="JUW73" s="173"/>
      <c r="JUX73" s="173"/>
      <c r="JUY73" s="173"/>
      <c r="JUZ73" s="173"/>
      <c r="JVA73" s="173"/>
      <c r="JVB73" s="173"/>
      <c r="JVC73" s="173"/>
      <c r="JVD73" s="173"/>
      <c r="JVE73" s="173"/>
      <c r="JVF73" s="173"/>
      <c r="JVG73" s="173"/>
      <c r="JVH73" s="173"/>
      <c r="JVI73" s="173"/>
      <c r="JVJ73" s="173"/>
      <c r="JVK73" s="173"/>
      <c r="JVL73" s="173"/>
      <c r="JVM73" s="173"/>
      <c r="JVN73" s="173"/>
      <c r="JVO73" s="173"/>
      <c r="JVP73" s="173"/>
      <c r="JVQ73" s="173"/>
      <c r="JVR73" s="173"/>
      <c r="JVS73" s="173"/>
      <c r="JVT73" s="173"/>
      <c r="JVU73" s="173"/>
      <c r="JVV73" s="173"/>
      <c r="JVW73" s="173"/>
      <c r="JVX73" s="173"/>
      <c r="JVY73" s="173"/>
      <c r="JVZ73" s="173"/>
      <c r="JWA73" s="173"/>
      <c r="JWB73" s="173"/>
      <c r="JWC73" s="173"/>
      <c r="JWD73" s="173"/>
      <c r="JWE73" s="173"/>
      <c r="JWF73" s="173"/>
      <c r="JWG73" s="173"/>
      <c r="JWH73" s="173"/>
      <c r="JWI73" s="173"/>
      <c r="JWJ73" s="173"/>
      <c r="JWK73" s="173"/>
      <c r="JWL73" s="173"/>
      <c r="JWM73" s="173"/>
      <c r="JWN73" s="173"/>
      <c r="JWO73" s="173"/>
      <c r="JWP73" s="173"/>
      <c r="JWQ73" s="173"/>
      <c r="JWR73" s="173"/>
      <c r="JWS73" s="173"/>
      <c r="JWT73" s="173"/>
      <c r="JWU73" s="173"/>
      <c r="JWV73" s="173"/>
      <c r="JWW73" s="173"/>
      <c r="JWX73" s="173"/>
      <c r="JWY73" s="173"/>
      <c r="JWZ73" s="173"/>
      <c r="JXA73" s="173"/>
      <c r="JXB73" s="173"/>
      <c r="JXC73" s="173"/>
      <c r="JXD73" s="173"/>
      <c r="JXE73" s="173"/>
      <c r="JXF73" s="173"/>
      <c r="JXG73" s="173"/>
      <c r="JXH73" s="173"/>
      <c r="JXI73" s="173"/>
      <c r="JXJ73" s="173"/>
      <c r="JXK73" s="173"/>
      <c r="JXL73" s="173"/>
      <c r="JXM73" s="173"/>
      <c r="JXN73" s="173"/>
      <c r="JXO73" s="173"/>
      <c r="JXP73" s="173"/>
      <c r="JXQ73" s="173"/>
      <c r="JXR73" s="173"/>
      <c r="JXS73" s="173"/>
      <c r="JXT73" s="173"/>
      <c r="JXU73" s="173"/>
      <c r="JXV73" s="173"/>
      <c r="JXW73" s="173"/>
      <c r="JXX73" s="173"/>
      <c r="JXY73" s="173"/>
      <c r="JXZ73" s="173"/>
      <c r="JYA73" s="173"/>
      <c r="JYB73" s="173"/>
      <c r="JYC73" s="173"/>
      <c r="JYD73" s="173"/>
      <c r="JYE73" s="173"/>
      <c r="JYF73" s="173"/>
      <c r="JYG73" s="173"/>
      <c r="JYH73" s="173"/>
      <c r="JYI73" s="173"/>
      <c r="JYJ73" s="173"/>
      <c r="JYK73" s="173"/>
      <c r="JYL73" s="173"/>
      <c r="JYM73" s="173"/>
      <c r="JYN73" s="173"/>
      <c r="JYO73" s="173"/>
      <c r="JYP73" s="173"/>
      <c r="JYQ73" s="173"/>
      <c r="JYR73" s="173"/>
      <c r="JYS73" s="173"/>
      <c r="JYT73" s="173"/>
      <c r="JYU73" s="173"/>
      <c r="JYV73" s="173"/>
      <c r="JYW73" s="173"/>
      <c r="JYX73" s="173"/>
      <c r="JYY73" s="173"/>
      <c r="JYZ73" s="173"/>
      <c r="JZA73" s="173"/>
      <c r="JZB73" s="173"/>
      <c r="JZC73" s="173"/>
      <c r="JZD73" s="173"/>
      <c r="JZE73" s="173"/>
      <c r="JZF73" s="173"/>
      <c r="JZG73" s="173"/>
      <c r="JZH73" s="173"/>
      <c r="JZI73" s="173"/>
      <c r="JZJ73" s="173"/>
      <c r="JZK73" s="173"/>
      <c r="JZL73" s="173"/>
      <c r="JZM73" s="173"/>
      <c r="JZN73" s="173"/>
      <c r="JZO73" s="173"/>
      <c r="JZP73" s="173"/>
      <c r="JZQ73" s="173"/>
      <c r="JZR73" s="173"/>
      <c r="JZS73" s="173"/>
      <c r="JZT73" s="173"/>
      <c r="JZU73" s="173"/>
      <c r="JZV73" s="173"/>
      <c r="JZW73" s="173"/>
      <c r="JZX73" s="173"/>
      <c r="JZY73" s="173"/>
      <c r="JZZ73" s="173"/>
      <c r="KAA73" s="173"/>
      <c r="KAB73" s="173"/>
      <c r="KAC73" s="173"/>
      <c r="KAD73" s="173"/>
      <c r="KAE73" s="173"/>
      <c r="KAF73" s="173"/>
      <c r="KAG73" s="173"/>
      <c r="KAH73" s="173"/>
      <c r="KAI73" s="173"/>
      <c r="KAJ73" s="173"/>
      <c r="KAK73" s="173"/>
      <c r="KAL73" s="173"/>
      <c r="KAM73" s="173"/>
      <c r="KAN73" s="173"/>
      <c r="KAO73" s="173"/>
      <c r="KAP73" s="173"/>
      <c r="KAQ73" s="173"/>
      <c r="KAR73" s="173"/>
      <c r="KAS73" s="173"/>
      <c r="KAT73" s="173"/>
      <c r="KAU73" s="173"/>
      <c r="KAV73" s="173"/>
      <c r="KAW73" s="173"/>
      <c r="KAX73" s="173"/>
      <c r="KAY73" s="173"/>
      <c r="KAZ73" s="173"/>
      <c r="KBA73" s="173"/>
      <c r="KBB73" s="173"/>
      <c r="KBC73" s="173"/>
      <c r="KBD73" s="173"/>
      <c r="KBE73" s="173"/>
      <c r="KBF73" s="173"/>
      <c r="KBG73" s="173"/>
      <c r="KBH73" s="173"/>
      <c r="KBI73" s="173"/>
      <c r="KBJ73" s="173"/>
      <c r="KBK73" s="173"/>
      <c r="KBL73" s="173"/>
      <c r="KBM73" s="173"/>
      <c r="KBN73" s="173"/>
      <c r="KBO73" s="173"/>
      <c r="KBP73" s="173"/>
      <c r="KBQ73" s="173"/>
      <c r="KBR73" s="173"/>
      <c r="KBS73" s="173"/>
      <c r="KBT73" s="173"/>
      <c r="KBU73" s="173"/>
      <c r="KBV73" s="173"/>
      <c r="KBW73" s="173"/>
      <c r="KBX73" s="173"/>
      <c r="KBY73" s="173"/>
      <c r="KBZ73" s="173"/>
      <c r="KCA73" s="173"/>
      <c r="KCB73" s="173"/>
      <c r="KCC73" s="173"/>
      <c r="KCD73" s="173"/>
      <c r="KCE73" s="173"/>
      <c r="KCF73" s="173"/>
      <c r="KCG73" s="173"/>
      <c r="KCH73" s="173"/>
      <c r="KCI73" s="173"/>
      <c r="KCJ73" s="173"/>
      <c r="KCK73" s="173"/>
      <c r="KCL73" s="173"/>
      <c r="KCM73" s="173"/>
      <c r="KCN73" s="173"/>
      <c r="KCO73" s="173"/>
      <c r="KCP73" s="173"/>
      <c r="KCQ73" s="173"/>
      <c r="KCR73" s="173"/>
      <c r="KCS73" s="173"/>
      <c r="KCT73" s="173"/>
      <c r="KCU73" s="173"/>
      <c r="KCV73" s="173"/>
      <c r="KCW73" s="173"/>
      <c r="KCX73" s="173"/>
      <c r="KCY73" s="173"/>
      <c r="KCZ73" s="173"/>
      <c r="KDA73" s="173"/>
      <c r="KDB73" s="173"/>
      <c r="KDC73" s="173"/>
      <c r="KDD73" s="173"/>
      <c r="KDE73" s="173"/>
      <c r="KDF73" s="173"/>
      <c r="KDG73" s="173"/>
      <c r="KDH73" s="173"/>
      <c r="KDI73" s="173"/>
      <c r="KDJ73" s="173"/>
      <c r="KDK73" s="173"/>
      <c r="KDL73" s="173"/>
      <c r="KDM73" s="173"/>
      <c r="KDN73" s="173"/>
      <c r="KDO73" s="173"/>
      <c r="KDP73" s="173"/>
      <c r="KDQ73" s="173"/>
      <c r="KDR73" s="173"/>
      <c r="KDS73" s="173"/>
      <c r="KDT73" s="173"/>
      <c r="KDU73" s="173"/>
      <c r="KDV73" s="173"/>
      <c r="KDW73" s="173"/>
      <c r="KDX73" s="173"/>
      <c r="KDY73" s="173"/>
      <c r="KDZ73" s="173"/>
      <c r="KEA73" s="173"/>
      <c r="KEB73" s="173"/>
      <c r="KEC73" s="173"/>
      <c r="KED73" s="173"/>
      <c r="KEE73" s="173"/>
      <c r="KEF73" s="173"/>
      <c r="KEG73" s="173"/>
      <c r="KEH73" s="173"/>
      <c r="KEI73" s="173"/>
      <c r="KEJ73" s="173"/>
      <c r="KEK73" s="173"/>
      <c r="KEL73" s="173"/>
      <c r="KEM73" s="173"/>
      <c r="KEN73" s="173"/>
      <c r="KEO73" s="173"/>
      <c r="KEP73" s="173"/>
      <c r="KEQ73" s="173"/>
      <c r="KER73" s="173"/>
      <c r="KES73" s="173"/>
      <c r="KET73" s="173"/>
      <c r="KEU73" s="173"/>
      <c r="KEV73" s="173"/>
      <c r="KEW73" s="173"/>
      <c r="KEX73" s="173"/>
      <c r="KEY73" s="173"/>
      <c r="KEZ73" s="173"/>
      <c r="KFA73" s="173"/>
      <c r="KFB73" s="173"/>
      <c r="KFC73" s="173"/>
      <c r="KFD73" s="173"/>
      <c r="KFE73" s="173"/>
      <c r="KFF73" s="173"/>
      <c r="KFG73" s="173"/>
      <c r="KFH73" s="173"/>
      <c r="KFI73" s="173"/>
      <c r="KFJ73" s="173"/>
      <c r="KFK73" s="173"/>
      <c r="KFL73" s="173"/>
      <c r="KFM73" s="173"/>
      <c r="KFN73" s="173"/>
      <c r="KFO73" s="173"/>
      <c r="KFP73" s="173"/>
      <c r="KFQ73" s="173"/>
      <c r="KFR73" s="173"/>
      <c r="KFS73" s="173"/>
      <c r="KFT73" s="173"/>
      <c r="KFU73" s="173"/>
      <c r="KFV73" s="173"/>
      <c r="KFW73" s="173"/>
      <c r="KFX73" s="173"/>
      <c r="KFY73" s="173"/>
      <c r="KFZ73" s="173"/>
      <c r="KGA73" s="173"/>
      <c r="KGB73" s="173"/>
      <c r="KGC73" s="173"/>
      <c r="KGD73" s="173"/>
      <c r="KGE73" s="173"/>
      <c r="KGF73" s="173"/>
      <c r="KGG73" s="173"/>
      <c r="KGH73" s="173"/>
      <c r="KGI73" s="173"/>
      <c r="KGJ73" s="173"/>
      <c r="KGK73" s="173"/>
      <c r="KGL73" s="173"/>
      <c r="KGM73" s="173"/>
      <c r="KGN73" s="173"/>
      <c r="KGO73" s="173"/>
      <c r="KGP73" s="173"/>
      <c r="KGQ73" s="173"/>
      <c r="KGR73" s="173"/>
      <c r="KGS73" s="173"/>
      <c r="KGT73" s="173"/>
      <c r="KGU73" s="173"/>
      <c r="KGV73" s="173"/>
      <c r="KGW73" s="173"/>
      <c r="KGX73" s="173"/>
      <c r="KGY73" s="173"/>
      <c r="KGZ73" s="173"/>
      <c r="KHA73" s="173"/>
      <c r="KHB73" s="173"/>
      <c r="KHC73" s="173"/>
      <c r="KHD73" s="173"/>
      <c r="KHE73" s="173"/>
      <c r="KHF73" s="173"/>
      <c r="KHG73" s="173"/>
      <c r="KHH73" s="173"/>
      <c r="KHI73" s="173"/>
      <c r="KHJ73" s="173"/>
      <c r="KHK73" s="173"/>
      <c r="KHL73" s="173"/>
      <c r="KHM73" s="173"/>
      <c r="KHN73" s="173"/>
      <c r="KHO73" s="173"/>
      <c r="KHP73" s="173"/>
      <c r="KHQ73" s="173"/>
      <c r="KHR73" s="173"/>
      <c r="KHS73" s="173"/>
      <c r="KHT73" s="173"/>
      <c r="KHU73" s="173"/>
      <c r="KHV73" s="173"/>
      <c r="KHW73" s="173"/>
      <c r="KHX73" s="173"/>
      <c r="KHY73" s="173"/>
      <c r="KHZ73" s="173"/>
      <c r="KIA73" s="173"/>
      <c r="KIB73" s="173"/>
      <c r="KIC73" s="173"/>
      <c r="KID73" s="173"/>
      <c r="KIE73" s="173"/>
      <c r="KIF73" s="173"/>
      <c r="KIG73" s="173"/>
      <c r="KIH73" s="173"/>
      <c r="KII73" s="173"/>
      <c r="KIJ73" s="173"/>
      <c r="KIK73" s="173"/>
      <c r="KIL73" s="173"/>
      <c r="KIM73" s="173"/>
      <c r="KIN73" s="173"/>
      <c r="KIO73" s="173"/>
      <c r="KIP73" s="173"/>
      <c r="KIQ73" s="173"/>
      <c r="KIR73" s="173"/>
      <c r="KIS73" s="173"/>
      <c r="KIT73" s="173"/>
      <c r="KIU73" s="173"/>
      <c r="KIV73" s="173"/>
      <c r="KIW73" s="173"/>
      <c r="KIX73" s="173"/>
      <c r="KIY73" s="173"/>
      <c r="KIZ73" s="173"/>
      <c r="KJA73" s="173"/>
      <c r="KJB73" s="173"/>
      <c r="KJC73" s="173"/>
      <c r="KJD73" s="173"/>
      <c r="KJE73" s="173"/>
      <c r="KJF73" s="173"/>
      <c r="KJG73" s="173"/>
      <c r="KJH73" s="173"/>
      <c r="KJI73" s="173"/>
      <c r="KJJ73" s="173"/>
      <c r="KJK73" s="173"/>
      <c r="KJL73" s="173"/>
      <c r="KJM73" s="173"/>
      <c r="KJN73" s="173"/>
      <c r="KJO73" s="173"/>
      <c r="KJP73" s="173"/>
      <c r="KJQ73" s="173"/>
      <c r="KJR73" s="173"/>
      <c r="KJS73" s="173"/>
      <c r="KJT73" s="173"/>
      <c r="KJU73" s="173"/>
      <c r="KJV73" s="173"/>
      <c r="KJW73" s="173"/>
      <c r="KJX73" s="173"/>
      <c r="KJY73" s="173"/>
      <c r="KJZ73" s="173"/>
      <c r="KKA73" s="173"/>
      <c r="KKB73" s="173"/>
      <c r="KKC73" s="173"/>
      <c r="KKD73" s="173"/>
      <c r="KKE73" s="173"/>
      <c r="KKF73" s="173"/>
      <c r="KKG73" s="173"/>
      <c r="KKH73" s="173"/>
      <c r="KKI73" s="173"/>
      <c r="KKJ73" s="173"/>
      <c r="KKK73" s="173"/>
      <c r="KKL73" s="173"/>
      <c r="KKM73" s="173"/>
      <c r="KKN73" s="173"/>
      <c r="KKO73" s="173"/>
      <c r="KKP73" s="173"/>
      <c r="KKQ73" s="173"/>
      <c r="KKR73" s="173"/>
      <c r="KKS73" s="173"/>
      <c r="KKT73" s="173"/>
      <c r="KKU73" s="173"/>
      <c r="KKV73" s="173"/>
      <c r="KKW73" s="173"/>
      <c r="KKX73" s="173"/>
      <c r="KKY73" s="173"/>
      <c r="KKZ73" s="173"/>
      <c r="KLA73" s="173"/>
      <c r="KLB73" s="173"/>
      <c r="KLC73" s="173"/>
      <c r="KLD73" s="173"/>
      <c r="KLE73" s="173"/>
      <c r="KLF73" s="173"/>
      <c r="KLG73" s="173"/>
      <c r="KLH73" s="173"/>
      <c r="KLI73" s="173"/>
      <c r="KLJ73" s="173"/>
      <c r="KLK73" s="173"/>
      <c r="KLL73" s="173"/>
      <c r="KLM73" s="173"/>
      <c r="KLN73" s="173"/>
      <c r="KLO73" s="173"/>
      <c r="KLP73" s="173"/>
      <c r="KLQ73" s="173"/>
      <c r="KLR73" s="173"/>
      <c r="KLS73" s="173"/>
      <c r="KLT73" s="173"/>
      <c r="KLU73" s="173"/>
      <c r="KLV73" s="173"/>
      <c r="KLW73" s="173"/>
      <c r="KLX73" s="173"/>
      <c r="KLY73" s="173"/>
      <c r="KLZ73" s="173"/>
      <c r="KMA73" s="173"/>
      <c r="KMB73" s="173"/>
      <c r="KMC73" s="173"/>
      <c r="KMD73" s="173"/>
      <c r="KME73" s="173"/>
      <c r="KMF73" s="173"/>
      <c r="KMG73" s="173"/>
      <c r="KMH73" s="173"/>
      <c r="KMI73" s="173"/>
      <c r="KMJ73" s="173"/>
      <c r="KMK73" s="173"/>
      <c r="KML73" s="173"/>
      <c r="KMM73" s="173"/>
      <c r="KMN73" s="173"/>
      <c r="KMO73" s="173"/>
      <c r="KMP73" s="173"/>
      <c r="KMQ73" s="173"/>
      <c r="KMR73" s="173"/>
      <c r="KMS73" s="173"/>
      <c r="KMT73" s="173"/>
      <c r="KMU73" s="173"/>
      <c r="KMV73" s="173"/>
      <c r="KMW73" s="173"/>
      <c r="KMX73" s="173"/>
      <c r="KMY73" s="173"/>
      <c r="KMZ73" s="173"/>
      <c r="KNA73" s="173"/>
      <c r="KNB73" s="173"/>
      <c r="KNC73" s="173"/>
      <c r="KND73" s="173"/>
      <c r="KNE73" s="173"/>
      <c r="KNF73" s="173"/>
      <c r="KNG73" s="173"/>
      <c r="KNH73" s="173"/>
      <c r="KNI73" s="173"/>
      <c r="KNJ73" s="173"/>
      <c r="KNK73" s="173"/>
      <c r="KNL73" s="173"/>
      <c r="KNM73" s="173"/>
      <c r="KNN73" s="173"/>
      <c r="KNO73" s="173"/>
      <c r="KNP73" s="173"/>
      <c r="KNQ73" s="173"/>
      <c r="KNR73" s="173"/>
      <c r="KNS73" s="173"/>
      <c r="KNT73" s="173"/>
      <c r="KNU73" s="173"/>
      <c r="KNV73" s="173"/>
      <c r="KNW73" s="173"/>
      <c r="KNX73" s="173"/>
      <c r="KNY73" s="173"/>
      <c r="KNZ73" s="173"/>
      <c r="KOA73" s="173"/>
      <c r="KOB73" s="173"/>
      <c r="KOC73" s="173"/>
      <c r="KOD73" s="173"/>
      <c r="KOE73" s="173"/>
      <c r="KOF73" s="173"/>
      <c r="KOG73" s="173"/>
      <c r="KOH73" s="173"/>
      <c r="KOI73" s="173"/>
      <c r="KOJ73" s="173"/>
      <c r="KOK73" s="173"/>
      <c r="KOL73" s="173"/>
      <c r="KOM73" s="173"/>
      <c r="KON73" s="173"/>
      <c r="KOO73" s="173"/>
      <c r="KOP73" s="173"/>
      <c r="KOQ73" s="173"/>
      <c r="KOR73" s="173"/>
      <c r="KOS73" s="173"/>
      <c r="KOT73" s="173"/>
      <c r="KOU73" s="173"/>
      <c r="KOV73" s="173"/>
      <c r="KOW73" s="173"/>
      <c r="KOX73" s="173"/>
      <c r="KOY73" s="173"/>
      <c r="KOZ73" s="173"/>
      <c r="KPA73" s="173"/>
      <c r="KPB73" s="173"/>
      <c r="KPC73" s="173"/>
      <c r="KPD73" s="173"/>
      <c r="KPE73" s="173"/>
      <c r="KPF73" s="173"/>
      <c r="KPG73" s="173"/>
      <c r="KPH73" s="173"/>
      <c r="KPI73" s="173"/>
      <c r="KPJ73" s="173"/>
      <c r="KPK73" s="173"/>
      <c r="KPL73" s="173"/>
      <c r="KPM73" s="173"/>
      <c r="KPN73" s="173"/>
      <c r="KPO73" s="173"/>
      <c r="KPP73" s="173"/>
      <c r="KPQ73" s="173"/>
      <c r="KPR73" s="173"/>
      <c r="KPS73" s="173"/>
      <c r="KPT73" s="173"/>
      <c r="KPU73" s="173"/>
      <c r="KPV73" s="173"/>
      <c r="KPW73" s="173"/>
      <c r="KPX73" s="173"/>
      <c r="KPY73" s="173"/>
      <c r="KPZ73" s="173"/>
      <c r="KQA73" s="173"/>
      <c r="KQB73" s="173"/>
      <c r="KQC73" s="173"/>
      <c r="KQD73" s="173"/>
      <c r="KQE73" s="173"/>
      <c r="KQF73" s="173"/>
      <c r="KQG73" s="173"/>
      <c r="KQH73" s="173"/>
      <c r="KQI73" s="173"/>
      <c r="KQJ73" s="173"/>
      <c r="KQK73" s="173"/>
      <c r="KQL73" s="173"/>
      <c r="KQM73" s="173"/>
      <c r="KQN73" s="173"/>
      <c r="KQO73" s="173"/>
      <c r="KQP73" s="173"/>
      <c r="KQQ73" s="173"/>
      <c r="KQR73" s="173"/>
      <c r="KQS73" s="173"/>
      <c r="KQT73" s="173"/>
      <c r="KQU73" s="173"/>
      <c r="KQV73" s="173"/>
      <c r="KQW73" s="173"/>
      <c r="KQX73" s="173"/>
      <c r="KQY73" s="173"/>
      <c r="KQZ73" s="173"/>
      <c r="KRA73" s="173"/>
      <c r="KRB73" s="173"/>
      <c r="KRC73" s="173"/>
      <c r="KRD73" s="173"/>
      <c r="KRE73" s="173"/>
      <c r="KRF73" s="173"/>
      <c r="KRG73" s="173"/>
      <c r="KRH73" s="173"/>
      <c r="KRI73" s="173"/>
      <c r="KRJ73" s="173"/>
      <c r="KRK73" s="173"/>
      <c r="KRL73" s="173"/>
      <c r="KRM73" s="173"/>
      <c r="KRN73" s="173"/>
      <c r="KRO73" s="173"/>
      <c r="KRP73" s="173"/>
      <c r="KRQ73" s="173"/>
      <c r="KRR73" s="173"/>
      <c r="KRS73" s="173"/>
      <c r="KRT73" s="173"/>
      <c r="KRU73" s="173"/>
      <c r="KRV73" s="173"/>
      <c r="KRW73" s="173"/>
      <c r="KRX73" s="173"/>
      <c r="KRY73" s="173"/>
      <c r="KRZ73" s="173"/>
      <c r="KSA73" s="173"/>
      <c r="KSB73" s="173"/>
      <c r="KSC73" s="173"/>
      <c r="KSD73" s="173"/>
      <c r="KSE73" s="173"/>
      <c r="KSF73" s="173"/>
      <c r="KSG73" s="173"/>
      <c r="KSH73" s="173"/>
      <c r="KSI73" s="173"/>
      <c r="KSJ73" s="173"/>
      <c r="KSK73" s="173"/>
      <c r="KSL73" s="173"/>
      <c r="KSM73" s="173"/>
      <c r="KSN73" s="173"/>
      <c r="KSO73" s="173"/>
      <c r="KSP73" s="173"/>
      <c r="KSQ73" s="173"/>
      <c r="KSR73" s="173"/>
      <c r="KSS73" s="173"/>
      <c r="KST73" s="173"/>
      <c r="KSU73" s="173"/>
      <c r="KSV73" s="173"/>
      <c r="KSW73" s="173"/>
      <c r="KSX73" s="173"/>
      <c r="KSY73" s="173"/>
      <c r="KSZ73" s="173"/>
      <c r="KTA73" s="173"/>
      <c r="KTB73" s="173"/>
      <c r="KTC73" s="173"/>
      <c r="KTD73" s="173"/>
      <c r="KTE73" s="173"/>
      <c r="KTF73" s="173"/>
      <c r="KTG73" s="173"/>
      <c r="KTH73" s="173"/>
      <c r="KTI73" s="173"/>
      <c r="KTJ73" s="173"/>
      <c r="KTK73" s="173"/>
      <c r="KTL73" s="173"/>
      <c r="KTM73" s="173"/>
      <c r="KTN73" s="173"/>
      <c r="KTO73" s="173"/>
      <c r="KTP73" s="173"/>
      <c r="KTQ73" s="173"/>
      <c r="KTR73" s="173"/>
      <c r="KTS73" s="173"/>
      <c r="KTT73" s="173"/>
      <c r="KTU73" s="173"/>
      <c r="KTV73" s="173"/>
      <c r="KTW73" s="173"/>
      <c r="KTX73" s="173"/>
      <c r="KTY73" s="173"/>
      <c r="KTZ73" s="173"/>
      <c r="KUA73" s="173"/>
      <c r="KUB73" s="173"/>
      <c r="KUC73" s="173"/>
      <c r="KUD73" s="173"/>
      <c r="KUE73" s="173"/>
      <c r="KUF73" s="173"/>
      <c r="KUG73" s="173"/>
      <c r="KUH73" s="173"/>
      <c r="KUI73" s="173"/>
      <c r="KUJ73" s="173"/>
      <c r="KUK73" s="173"/>
      <c r="KUL73" s="173"/>
      <c r="KUM73" s="173"/>
      <c r="KUN73" s="173"/>
      <c r="KUO73" s="173"/>
      <c r="KUP73" s="173"/>
      <c r="KUQ73" s="173"/>
      <c r="KUR73" s="173"/>
      <c r="KUS73" s="173"/>
      <c r="KUT73" s="173"/>
      <c r="KUU73" s="173"/>
      <c r="KUV73" s="173"/>
      <c r="KUW73" s="173"/>
      <c r="KUX73" s="173"/>
      <c r="KUY73" s="173"/>
      <c r="KUZ73" s="173"/>
      <c r="KVA73" s="173"/>
      <c r="KVB73" s="173"/>
      <c r="KVC73" s="173"/>
      <c r="KVD73" s="173"/>
      <c r="KVE73" s="173"/>
      <c r="KVF73" s="173"/>
      <c r="KVG73" s="173"/>
      <c r="KVH73" s="173"/>
      <c r="KVI73" s="173"/>
      <c r="KVJ73" s="173"/>
      <c r="KVK73" s="173"/>
      <c r="KVL73" s="173"/>
      <c r="KVM73" s="173"/>
      <c r="KVN73" s="173"/>
      <c r="KVO73" s="173"/>
      <c r="KVP73" s="173"/>
      <c r="KVQ73" s="173"/>
      <c r="KVR73" s="173"/>
      <c r="KVS73" s="173"/>
      <c r="KVT73" s="173"/>
      <c r="KVU73" s="173"/>
      <c r="KVV73" s="173"/>
      <c r="KVW73" s="173"/>
      <c r="KVX73" s="173"/>
      <c r="KVY73" s="173"/>
      <c r="KVZ73" s="173"/>
      <c r="KWA73" s="173"/>
      <c r="KWB73" s="173"/>
      <c r="KWC73" s="173"/>
      <c r="KWD73" s="173"/>
      <c r="KWE73" s="173"/>
      <c r="KWF73" s="173"/>
      <c r="KWG73" s="173"/>
      <c r="KWH73" s="173"/>
      <c r="KWI73" s="173"/>
      <c r="KWJ73" s="173"/>
      <c r="KWK73" s="173"/>
      <c r="KWL73" s="173"/>
      <c r="KWM73" s="173"/>
      <c r="KWN73" s="173"/>
      <c r="KWO73" s="173"/>
      <c r="KWP73" s="173"/>
      <c r="KWQ73" s="173"/>
      <c r="KWR73" s="173"/>
      <c r="KWS73" s="173"/>
      <c r="KWT73" s="173"/>
      <c r="KWU73" s="173"/>
      <c r="KWV73" s="173"/>
      <c r="KWW73" s="173"/>
      <c r="KWX73" s="173"/>
      <c r="KWY73" s="173"/>
      <c r="KWZ73" s="173"/>
      <c r="KXA73" s="173"/>
      <c r="KXB73" s="173"/>
      <c r="KXC73" s="173"/>
      <c r="KXD73" s="173"/>
      <c r="KXE73" s="173"/>
      <c r="KXF73" s="173"/>
      <c r="KXG73" s="173"/>
      <c r="KXH73" s="173"/>
      <c r="KXI73" s="173"/>
      <c r="KXJ73" s="173"/>
      <c r="KXK73" s="173"/>
      <c r="KXL73" s="173"/>
      <c r="KXM73" s="173"/>
      <c r="KXN73" s="173"/>
      <c r="KXO73" s="173"/>
      <c r="KXP73" s="173"/>
      <c r="KXQ73" s="173"/>
      <c r="KXR73" s="173"/>
      <c r="KXS73" s="173"/>
      <c r="KXT73" s="173"/>
      <c r="KXU73" s="173"/>
      <c r="KXV73" s="173"/>
      <c r="KXW73" s="173"/>
      <c r="KXX73" s="173"/>
      <c r="KXY73" s="173"/>
      <c r="KXZ73" s="173"/>
      <c r="KYA73" s="173"/>
      <c r="KYB73" s="173"/>
      <c r="KYC73" s="173"/>
      <c r="KYD73" s="173"/>
      <c r="KYE73" s="173"/>
      <c r="KYF73" s="173"/>
      <c r="KYG73" s="173"/>
      <c r="KYH73" s="173"/>
      <c r="KYI73" s="173"/>
      <c r="KYJ73" s="173"/>
      <c r="KYK73" s="173"/>
      <c r="KYL73" s="173"/>
      <c r="KYM73" s="173"/>
      <c r="KYN73" s="173"/>
      <c r="KYO73" s="173"/>
      <c r="KYP73" s="173"/>
      <c r="KYQ73" s="173"/>
      <c r="KYR73" s="173"/>
      <c r="KYS73" s="173"/>
      <c r="KYT73" s="173"/>
      <c r="KYU73" s="173"/>
      <c r="KYV73" s="173"/>
      <c r="KYW73" s="173"/>
      <c r="KYX73" s="173"/>
      <c r="KYY73" s="173"/>
      <c r="KYZ73" s="173"/>
      <c r="KZA73" s="173"/>
      <c r="KZB73" s="173"/>
      <c r="KZC73" s="173"/>
      <c r="KZD73" s="173"/>
      <c r="KZE73" s="173"/>
      <c r="KZF73" s="173"/>
      <c r="KZG73" s="173"/>
      <c r="KZH73" s="173"/>
      <c r="KZI73" s="173"/>
      <c r="KZJ73" s="173"/>
      <c r="KZK73" s="173"/>
      <c r="KZL73" s="173"/>
      <c r="KZM73" s="173"/>
      <c r="KZN73" s="173"/>
      <c r="KZO73" s="173"/>
      <c r="KZP73" s="173"/>
      <c r="KZQ73" s="173"/>
      <c r="KZR73" s="173"/>
      <c r="KZS73" s="173"/>
      <c r="KZT73" s="173"/>
      <c r="KZU73" s="173"/>
      <c r="KZV73" s="173"/>
      <c r="KZW73" s="173"/>
      <c r="KZX73" s="173"/>
      <c r="KZY73" s="173"/>
      <c r="KZZ73" s="173"/>
      <c r="LAA73" s="173"/>
      <c r="LAB73" s="173"/>
      <c r="LAC73" s="173"/>
      <c r="LAD73" s="173"/>
      <c r="LAE73" s="173"/>
      <c r="LAF73" s="173"/>
      <c r="LAG73" s="173"/>
      <c r="LAH73" s="173"/>
      <c r="LAI73" s="173"/>
      <c r="LAJ73" s="173"/>
      <c r="LAK73" s="173"/>
      <c r="LAL73" s="173"/>
      <c r="LAM73" s="173"/>
      <c r="LAN73" s="173"/>
      <c r="LAO73" s="173"/>
      <c r="LAP73" s="173"/>
      <c r="LAQ73" s="173"/>
      <c r="LAR73" s="173"/>
      <c r="LAS73" s="173"/>
      <c r="LAT73" s="173"/>
      <c r="LAU73" s="173"/>
      <c r="LAV73" s="173"/>
      <c r="LAW73" s="173"/>
      <c r="LAX73" s="173"/>
      <c r="LAY73" s="173"/>
      <c r="LAZ73" s="173"/>
      <c r="LBA73" s="173"/>
      <c r="LBB73" s="173"/>
      <c r="LBC73" s="173"/>
      <c r="LBD73" s="173"/>
      <c r="LBE73" s="173"/>
      <c r="LBF73" s="173"/>
      <c r="LBG73" s="173"/>
      <c r="LBH73" s="173"/>
      <c r="LBI73" s="173"/>
      <c r="LBJ73" s="173"/>
      <c r="LBK73" s="173"/>
      <c r="LBL73" s="173"/>
      <c r="LBM73" s="173"/>
      <c r="LBN73" s="173"/>
      <c r="LBO73" s="173"/>
      <c r="LBP73" s="173"/>
      <c r="LBQ73" s="173"/>
      <c r="LBR73" s="173"/>
      <c r="LBS73" s="173"/>
      <c r="LBT73" s="173"/>
      <c r="LBU73" s="173"/>
      <c r="LBV73" s="173"/>
      <c r="LBW73" s="173"/>
      <c r="LBX73" s="173"/>
      <c r="LBY73" s="173"/>
      <c r="LBZ73" s="173"/>
      <c r="LCA73" s="173"/>
      <c r="LCB73" s="173"/>
      <c r="LCC73" s="173"/>
      <c r="LCD73" s="173"/>
      <c r="LCE73" s="173"/>
      <c r="LCF73" s="173"/>
      <c r="LCG73" s="173"/>
      <c r="LCH73" s="173"/>
      <c r="LCI73" s="173"/>
      <c r="LCJ73" s="173"/>
      <c r="LCK73" s="173"/>
      <c r="LCL73" s="173"/>
      <c r="LCM73" s="173"/>
      <c r="LCN73" s="173"/>
      <c r="LCO73" s="173"/>
      <c r="LCP73" s="173"/>
      <c r="LCQ73" s="173"/>
      <c r="LCR73" s="173"/>
      <c r="LCS73" s="173"/>
      <c r="LCT73" s="173"/>
      <c r="LCU73" s="173"/>
      <c r="LCV73" s="173"/>
      <c r="LCW73" s="173"/>
      <c r="LCX73" s="173"/>
      <c r="LCY73" s="173"/>
      <c r="LCZ73" s="173"/>
      <c r="LDA73" s="173"/>
      <c r="LDB73" s="173"/>
      <c r="LDC73" s="173"/>
      <c r="LDD73" s="173"/>
      <c r="LDE73" s="173"/>
      <c r="LDF73" s="173"/>
      <c r="LDG73" s="173"/>
      <c r="LDH73" s="173"/>
      <c r="LDI73" s="173"/>
      <c r="LDJ73" s="173"/>
      <c r="LDK73" s="173"/>
      <c r="LDL73" s="173"/>
      <c r="LDM73" s="173"/>
      <c r="LDN73" s="173"/>
      <c r="LDO73" s="173"/>
      <c r="LDP73" s="173"/>
      <c r="LDQ73" s="173"/>
      <c r="LDR73" s="173"/>
      <c r="LDS73" s="173"/>
      <c r="LDT73" s="173"/>
      <c r="LDU73" s="173"/>
      <c r="LDV73" s="173"/>
      <c r="LDW73" s="173"/>
      <c r="LDX73" s="173"/>
      <c r="LDY73" s="173"/>
      <c r="LDZ73" s="173"/>
      <c r="LEA73" s="173"/>
      <c r="LEB73" s="173"/>
      <c r="LEC73" s="173"/>
      <c r="LED73" s="173"/>
      <c r="LEE73" s="173"/>
      <c r="LEF73" s="173"/>
      <c r="LEG73" s="173"/>
      <c r="LEH73" s="173"/>
      <c r="LEI73" s="173"/>
      <c r="LEJ73" s="173"/>
      <c r="LEK73" s="173"/>
      <c r="LEL73" s="173"/>
      <c r="LEM73" s="173"/>
      <c r="LEN73" s="173"/>
      <c r="LEO73" s="173"/>
      <c r="LEP73" s="173"/>
      <c r="LEQ73" s="173"/>
      <c r="LER73" s="173"/>
      <c r="LES73" s="173"/>
      <c r="LET73" s="173"/>
      <c r="LEU73" s="173"/>
      <c r="LEV73" s="173"/>
      <c r="LEW73" s="173"/>
      <c r="LEX73" s="173"/>
      <c r="LEY73" s="173"/>
      <c r="LEZ73" s="173"/>
      <c r="LFA73" s="173"/>
      <c r="LFB73" s="173"/>
      <c r="LFC73" s="173"/>
      <c r="LFD73" s="173"/>
      <c r="LFE73" s="173"/>
      <c r="LFF73" s="173"/>
      <c r="LFG73" s="173"/>
      <c r="LFH73" s="173"/>
      <c r="LFI73" s="173"/>
      <c r="LFJ73" s="173"/>
      <c r="LFK73" s="173"/>
      <c r="LFL73" s="173"/>
      <c r="LFM73" s="173"/>
      <c r="LFN73" s="173"/>
      <c r="LFO73" s="173"/>
      <c r="LFP73" s="173"/>
      <c r="LFQ73" s="173"/>
      <c r="LFR73" s="173"/>
      <c r="LFS73" s="173"/>
      <c r="LFT73" s="173"/>
      <c r="LFU73" s="173"/>
      <c r="LFV73" s="173"/>
      <c r="LFW73" s="173"/>
      <c r="LFX73" s="173"/>
      <c r="LFY73" s="173"/>
      <c r="LFZ73" s="173"/>
      <c r="LGA73" s="173"/>
      <c r="LGB73" s="173"/>
      <c r="LGC73" s="173"/>
      <c r="LGD73" s="173"/>
      <c r="LGE73" s="173"/>
      <c r="LGF73" s="173"/>
      <c r="LGG73" s="173"/>
      <c r="LGH73" s="173"/>
      <c r="LGI73" s="173"/>
      <c r="LGJ73" s="173"/>
      <c r="LGK73" s="173"/>
      <c r="LGL73" s="173"/>
      <c r="LGM73" s="173"/>
      <c r="LGN73" s="173"/>
      <c r="LGO73" s="173"/>
      <c r="LGP73" s="173"/>
      <c r="LGQ73" s="173"/>
      <c r="LGR73" s="173"/>
      <c r="LGS73" s="173"/>
      <c r="LGT73" s="173"/>
      <c r="LGU73" s="173"/>
      <c r="LGV73" s="173"/>
      <c r="LGW73" s="173"/>
      <c r="LGX73" s="173"/>
      <c r="LGY73" s="173"/>
      <c r="LGZ73" s="173"/>
      <c r="LHA73" s="173"/>
      <c r="LHB73" s="173"/>
      <c r="LHC73" s="173"/>
      <c r="LHD73" s="173"/>
      <c r="LHE73" s="173"/>
      <c r="LHF73" s="173"/>
      <c r="LHG73" s="173"/>
      <c r="LHH73" s="173"/>
      <c r="LHI73" s="173"/>
      <c r="LHJ73" s="173"/>
      <c r="LHK73" s="173"/>
      <c r="LHL73" s="173"/>
      <c r="LHM73" s="173"/>
      <c r="LHN73" s="173"/>
      <c r="LHO73" s="173"/>
      <c r="LHP73" s="173"/>
      <c r="LHQ73" s="173"/>
      <c r="LHR73" s="173"/>
      <c r="LHS73" s="173"/>
      <c r="LHT73" s="173"/>
      <c r="LHU73" s="173"/>
      <c r="LHV73" s="173"/>
      <c r="LHW73" s="173"/>
      <c r="LHX73" s="173"/>
      <c r="LHY73" s="173"/>
      <c r="LHZ73" s="173"/>
      <c r="LIA73" s="173"/>
      <c r="LIB73" s="173"/>
      <c r="LIC73" s="173"/>
      <c r="LID73" s="173"/>
      <c r="LIE73" s="173"/>
      <c r="LIF73" s="173"/>
      <c r="LIG73" s="173"/>
      <c r="LIH73" s="173"/>
      <c r="LII73" s="173"/>
      <c r="LIJ73" s="173"/>
      <c r="LIK73" s="173"/>
      <c r="LIL73" s="173"/>
      <c r="LIM73" s="173"/>
      <c r="LIN73" s="173"/>
      <c r="LIO73" s="173"/>
      <c r="LIP73" s="173"/>
      <c r="LIQ73" s="173"/>
      <c r="LIR73" s="173"/>
      <c r="LIS73" s="173"/>
      <c r="LIT73" s="173"/>
      <c r="LIU73" s="173"/>
      <c r="LIV73" s="173"/>
      <c r="LIW73" s="173"/>
      <c r="LIX73" s="173"/>
      <c r="LIY73" s="173"/>
      <c r="LIZ73" s="173"/>
      <c r="LJA73" s="173"/>
      <c r="LJB73" s="173"/>
      <c r="LJC73" s="173"/>
      <c r="LJD73" s="173"/>
      <c r="LJE73" s="173"/>
      <c r="LJF73" s="173"/>
      <c r="LJG73" s="173"/>
      <c r="LJH73" s="173"/>
      <c r="LJI73" s="173"/>
      <c r="LJJ73" s="173"/>
      <c r="LJK73" s="173"/>
      <c r="LJL73" s="173"/>
      <c r="LJM73" s="173"/>
      <c r="LJN73" s="173"/>
      <c r="LJO73" s="173"/>
      <c r="LJP73" s="173"/>
      <c r="LJQ73" s="173"/>
      <c r="LJR73" s="173"/>
      <c r="LJS73" s="173"/>
      <c r="LJT73" s="173"/>
      <c r="LJU73" s="173"/>
      <c r="LJV73" s="173"/>
      <c r="LJW73" s="173"/>
      <c r="LJX73" s="173"/>
      <c r="LJY73" s="173"/>
      <c r="LJZ73" s="173"/>
      <c r="LKA73" s="173"/>
      <c r="LKB73" s="173"/>
      <c r="LKC73" s="173"/>
      <c r="LKD73" s="173"/>
      <c r="LKE73" s="173"/>
      <c r="LKF73" s="173"/>
      <c r="LKG73" s="173"/>
      <c r="LKH73" s="173"/>
      <c r="LKI73" s="173"/>
      <c r="LKJ73" s="173"/>
      <c r="LKK73" s="173"/>
      <c r="LKL73" s="173"/>
      <c r="LKM73" s="173"/>
      <c r="LKN73" s="173"/>
      <c r="LKO73" s="173"/>
      <c r="LKP73" s="173"/>
      <c r="LKQ73" s="173"/>
      <c r="LKR73" s="173"/>
      <c r="LKS73" s="173"/>
      <c r="LKT73" s="173"/>
      <c r="LKU73" s="173"/>
      <c r="LKV73" s="173"/>
      <c r="LKW73" s="173"/>
      <c r="LKX73" s="173"/>
      <c r="LKY73" s="173"/>
      <c r="LKZ73" s="173"/>
      <c r="LLA73" s="173"/>
      <c r="LLB73" s="173"/>
      <c r="LLC73" s="173"/>
      <c r="LLD73" s="173"/>
      <c r="LLE73" s="173"/>
      <c r="LLF73" s="173"/>
      <c r="LLG73" s="173"/>
      <c r="LLH73" s="173"/>
      <c r="LLI73" s="173"/>
      <c r="LLJ73" s="173"/>
      <c r="LLK73" s="173"/>
      <c r="LLL73" s="173"/>
      <c r="LLM73" s="173"/>
      <c r="LLN73" s="173"/>
      <c r="LLO73" s="173"/>
      <c r="LLP73" s="173"/>
      <c r="LLQ73" s="173"/>
      <c r="LLR73" s="173"/>
      <c r="LLS73" s="173"/>
      <c r="LLT73" s="173"/>
      <c r="LLU73" s="173"/>
      <c r="LLV73" s="173"/>
      <c r="LLW73" s="173"/>
      <c r="LLX73" s="173"/>
      <c r="LLY73" s="173"/>
      <c r="LLZ73" s="173"/>
      <c r="LMA73" s="173"/>
      <c r="LMB73" s="173"/>
      <c r="LMC73" s="173"/>
      <c r="LMD73" s="173"/>
      <c r="LME73" s="173"/>
      <c r="LMF73" s="173"/>
      <c r="LMG73" s="173"/>
      <c r="LMH73" s="173"/>
      <c r="LMI73" s="173"/>
      <c r="LMJ73" s="173"/>
      <c r="LMK73" s="173"/>
      <c r="LML73" s="173"/>
      <c r="LMM73" s="173"/>
      <c r="LMN73" s="173"/>
      <c r="LMO73" s="173"/>
      <c r="LMP73" s="173"/>
      <c r="LMQ73" s="173"/>
      <c r="LMR73" s="173"/>
      <c r="LMS73" s="173"/>
      <c r="LMT73" s="173"/>
      <c r="LMU73" s="173"/>
      <c r="LMV73" s="173"/>
      <c r="LMW73" s="173"/>
      <c r="LMX73" s="173"/>
      <c r="LMY73" s="173"/>
      <c r="LMZ73" s="173"/>
      <c r="LNA73" s="173"/>
      <c r="LNB73" s="173"/>
      <c r="LNC73" s="173"/>
      <c r="LND73" s="173"/>
      <c r="LNE73" s="173"/>
      <c r="LNF73" s="173"/>
      <c r="LNG73" s="173"/>
      <c r="LNH73" s="173"/>
      <c r="LNI73" s="173"/>
      <c r="LNJ73" s="173"/>
      <c r="LNK73" s="173"/>
      <c r="LNL73" s="173"/>
      <c r="LNM73" s="173"/>
      <c r="LNN73" s="173"/>
      <c r="LNO73" s="173"/>
      <c r="LNP73" s="173"/>
      <c r="LNQ73" s="173"/>
      <c r="LNR73" s="173"/>
      <c r="LNS73" s="173"/>
      <c r="LNT73" s="173"/>
      <c r="LNU73" s="173"/>
      <c r="LNV73" s="173"/>
      <c r="LNW73" s="173"/>
      <c r="LNX73" s="173"/>
      <c r="LNY73" s="173"/>
      <c r="LNZ73" s="173"/>
      <c r="LOA73" s="173"/>
      <c r="LOB73" s="173"/>
      <c r="LOC73" s="173"/>
      <c r="LOD73" s="173"/>
      <c r="LOE73" s="173"/>
      <c r="LOF73" s="173"/>
      <c r="LOG73" s="173"/>
      <c r="LOH73" s="173"/>
      <c r="LOI73" s="173"/>
      <c r="LOJ73" s="173"/>
      <c r="LOK73" s="173"/>
      <c r="LOL73" s="173"/>
      <c r="LOM73" s="173"/>
      <c r="LON73" s="173"/>
      <c r="LOO73" s="173"/>
      <c r="LOP73" s="173"/>
      <c r="LOQ73" s="173"/>
      <c r="LOR73" s="173"/>
      <c r="LOS73" s="173"/>
      <c r="LOT73" s="173"/>
      <c r="LOU73" s="173"/>
      <c r="LOV73" s="173"/>
      <c r="LOW73" s="173"/>
      <c r="LOX73" s="173"/>
      <c r="LOY73" s="173"/>
      <c r="LOZ73" s="173"/>
      <c r="LPA73" s="173"/>
      <c r="LPB73" s="173"/>
      <c r="LPC73" s="173"/>
      <c r="LPD73" s="173"/>
      <c r="LPE73" s="173"/>
      <c r="LPF73" s="173"/>
      <c r="LPG73" s="173"/>
      <c r="LPH73" s="173"/>
      <c r="LPI73" s="173"/>
      <c r="LPJ73" s="173"/>
      <c r="LPK73" s="173"/>
      <c r="LPL73" s="173"/>
      <c r="LPM73" s="173"/>
      <c r="LPN73" s="173"/>
      <c r="LPO73" s="173"/>
      <c r="LPP73" s="173"/>
      <c r="LPQ73" s="173"/>
      <c r="LPR73" s="173"/>
      <c r="LPS73" s="173"/>
      <c r="LPT73" s="173"/>
      <c r="LPU73" s="173"/>
      <c r="LPV73" s="173"/>
      <c r="LPW73" s="173"/>
      <c r="LPX73" s="173"/>
      <c r="LPY73" s="173"/>
      <c r="LPZ73" s="173"/>
      <c r="LQA73" s="173"/>
      <c r="LQB73" s="173"/>
      <c r="LQC73" s="173"/>
      <c r="LQD73" s="173"/>
      <c r="LQE73" s="173"/>
      <c r="LQF73" s="173"/>
      <c r="LQG73" s="173"/>
      <c r="LQH73" s="173"/>
      <c r="LQI73" s="173"/>
      <c r="LQJ73" s="173"/>
      <c r="LQK73" s="173"/>
      <c r="LQL73" s="173"/>
      <c r="LQM73" s="173"/>
      <c r="LQN73" s="173"/>
      <c r="LQO73" s="173"/>
      <c r="LQP73" s="173"/>
      <c r="LQQ73" s="173"/>
      <c r="LQR73" s="173"/>
      <c r="LQS73" s="173"/>
      <c r="LQT73" s="173"/>
      <c r="LQU73" s="173"/>
      <c r="LQV73" s="173"/>
      <c r="LQW73" s="173"/>
      <c r="LQX73" s="173"/>
      <c r="LQY73" s="173"/>
      <c r="LQZ73" s="173"/>
      <c r="LRA73" s="173"/>
      <c r="LRB73" s="173"/>
      <c r="LRC73" s="173"/>
      <c r="LRD73" s="173"/>
      <c r="LRE73" s="173"/>
      <c r="LRF73" s="173"/>
      <c r="LRG73" s="173"/>
      <c r="LRH73" s="173"/>
      <c r="LRI73" s="173"/>
      <c r="LRJ73" s="173"/>
      <c r="LRK73" s="173"/>
      <c r="LRL73" s="173"/>
      <c r="LRM73" s="173"/>
      <c r="LRN73" s="173"/>
      <c r="LRO73" s="173"/>
      <c r="LRP73" s="173"/>
      <c r="LRQ73" s="173"/>
      <c r="LRR73" s="173"/>
      <c r="LRS73" s="173"/>
      <c r="LRT73" s="173"/>
      <c r="LRU73" s="173"/>
      <c r="LRV73" s="173"/>
      <c r="LRW73" s="173"/>
      <c r="LRX73" s="173"/>
      <c r="LRY73" s="173"/>
      <c r="LRZ73" s="173"/>
      <c r="LSA73" s="173"/>
      <c r="LSB73" s="173"/>
      <c r="LSC73" s="173"/>
      <c r="LSD73" s="173"/>
      <c r="LSE73" s="173"/>
      <c r="LSF73" s="173"/>
      <c r="LSG73" s="173"/>
      <c r="LSH73" s="173"/>
      <c r="LSI73" s="173"/>
      <c r="LSJ73" s="173"/>
      <c r="LSK73" s="173"/>
      <c r="LSL73" s="173"/>
      <c r="LSM73" s="173"/>
      <c r="LSN73" s="173"/>
      <c r="LSO73" s="173"/>
      <c r="LSP73" s="173"/>
      <c r="LSQ73" s="173"/>
      <c r="LSR73" s="173"/>
      <c r="LSS73" s="173"/>
      <c r="LST73" s="173"/>
      <c r="LSU73" s="173"/>
      <c r="LSV73" s="173"/>
      <c r="LSW73" s="173"/>
      <c r="LSX73" s="173"/>
      <c r="LSY73" s="173"/>
      <c r="LSZ73" s="173"/>
      <c r="LTA73" s="173"/>
      <c r="LTB73" s="173"/>
      <c r="LTC73" s="173"/>
      <c r="LTD73" s="173"/>
      <c r="LTE73" s="173"/>
      <c r="LTF73" s="173"/>
      <c r="LTG73" s="173"/>
      <c r="LTH73" s="173"/>
      <c r="LTI73" s="173"/>
      <c r="LTJ73" s="173"/>
      <c r="LTK73" s="173"/>
      <c r="LTL73" s="173"/>
      <c r="LTM73" s="173"/>
      <c r="LTN73" s="173"/>
      <c r="LTO73" s="173"/>
      <c r="LTP73" s="173"/>
      <c r="LTQ73" s="173"/>
      <c r="LTR73" s="173"/>
      <c r="LTS73" s="173"/>
      <c r="LTT73" s="173"/>
      <c r="LTU73" s="173"/>
      <c r="LTV73" s="173"/>
      <c r="LTW73" s="173"/>
      <c r="LTX73" s="173"/>
      <c r="LTY73" s="173"/>
      <c r="LTZ73" s="173"/>
      <c r="LUA73" s="173"/>
      <c r="LUB73" s="173"/>
      <c r="LUC73" s="173"/>
      <c r="LUD73" s="173"/>
      <c r="LUE73" s="173"/>
      <c r="LUF73" s="173"/>
      <c r="LUG73" s="173"/>
      <c r="LUH73" s="173"/>
      <c r="LUI73" s="173"/>
      <c r="LUJ73" s="173"/>
      <c r="LUK73" s="173"/>
      <c r="LUL73" s="173"/>
      <c r="LUM73" s="173"/>
      <c r="LUN73" s="173"/>
      <c r="LUO73" s="173"/>
      <c r="LUP73" s="173"/>
      <c r="LUQ73" s="173"/>
      <c r="LUR73" s="173"/>
      <c r="LUS73" s="173"/>
      <c r="LUT73" s="173"/>
      <c r="LUU73" s="173"/>
      <c r="LUV73" s="173"/>
      <c r="LUW73" s="173"/>
      <c r="LUX73" s="173"/>
      <c r="LUY73" s="173"/>
      <c r="LUZ73" s="173"/>
      <c r="LVA73" s="173"/>
      <c r="LVB73" s="173"/>
      <c r="LVC73" s="173"/>
      <c r="LVD73" s="173"/>
      <c r="LVE73" s="173"/>
      <c r="LVF73" s="173"/>
      <c r="LVG73" s="173"/>
      <c r="LVH73" s="173"/>
      <c r="LVI73" s="173"/>
      <c r="LVJ73" s="173"/>
      <c r="LVK73" s="173"/>
      <c r="LVL73" s="173"/>
      <c r="LVM73" s="173"/>
      <c r="LVN73" s="173"/>
      <c r="LVO73" s="173"/>
      <c r="LVP73" s="173"/>
      <c r="LVQ73" s="173"/>
      <c r="LVR73" s="173"/>
      <c r="LVS73" s="173"/>
      <c r="LVT73" s="173"/>
      <c r="LVU73" s="173"/>
      <c r="LVV73" s="173"/>
      <c r="LVW73" s="173"/>
      <c r="LVX73" s="173"/>
      <c r="LVY73" s="173"/>
      <c r="LVZ73" s="173"/>
      <c r="LWA73" s="173"/>
      <c r="LWB73" s="173"/>
      <c r="LWC73" s="173"/>
      <c r="LWD73" s="173"/>
      <c r="LWE73" s="173"/>
      <c r="LWF73" s="173"/>
      <c r="LWG73" s="173"/>
      <c r="LWH73" s="173"/>
      <c r="LWI73" s="173"/>
      <c r="LWJ73" s="173"/>
      <c r="LWK73" s="173"/>
      <c r="LWL73" s="173"/>
      <c r="LWM73" s="173"/>
      <c r="LWN73" s="173"/>
      <c r="LWO73" s="173"/>
      <c r="LWP73" s="173"/>
      <c r="LWQ73" s="173"/>
      <c r="LWR73" s="173"/>
      <c r="LWS73" s="173"/>
      <c r="LWT73" s="173"/>
      <c r="LWU73" s="173"/>
      <c r="LWV73" s="173"/>
      <c r="LWW73" s="173"/>
      <c r="LWX73" s="173"/>
      <c r="LWY73" s="173"/>
      <c r="LWZ73" s="173"/>
      <c r="LXA73" s="173"/>
      <c r="LXB73" s="173"/>
      <c r="LXC73" s="173"/>
      <c r="LXD73" s="173"/>
      <c r="LXE73" s="173"/>
      <c r="LXF73" s="173"/>
      <c r="LXG73" s="173"/>
      <c r="LXH73" s="173"/>
      <c r="LXI73" s="173"/>
      <c r="LXJ73" s="173"/>
      <c r="LXK73" s="173"/>
      <c r="LXL73" s="173"/>
      <c r="LXM73" s="173"/>
      <c r="LXN73" s="173"/>
      <c r="LXO73" s="173"/>
      <c r="LXP73" s="173"/>
      <c r="LXQ73" s="173"/>
      <c r="LXR73" s="173"/>
      <c r="LXS73" s="173"/>
      <c r="LXT73" s="173"/>
      <c r="LXU73" s="173"/>
      <c r="LXV73" s="173"/>
      <c r="LXW73" s="173"/>
      <c r="LXX73" s="173"/>
      <c r="LXY73" s="173"/>
      <c r="LXZ73" s="173"/>
      <c r="LYA73" s="173"/>
      <c r="LYB73" s="173"/>
      <c r="LYC73" s="173"/>
      <c r="LYD73" s="173"/>
      <c r="LYE73" s="173"/>
      <c r="LYF73" s="173"/>
      <c r="LYG73" s="173"/>
      <c r="LYH73" s="173"/>
      <c r="LYI73" s="173"/>
      <c r="LYJ73" s="173"/>
      <c r="LYK73" s="173"/>
      <c r="LYL73" s="173"/>
      <c r="LYM73" s="173"/>
      <c r="LYN73" s="173"/>
      <c r="LYO73" s="173"/>
      <c r="LYP73" s="173"/>
      <c r="LYQ73" s="173"/>
      <c r="LYR73" s="173"/>
      <c r="LYS73" s="173"/>
      <c r="LYT73" s="173"/>
      <c r="LYU73" s="173"/>
      <c r="LYV73" s="173"/>
      <c r="LYW73" s="173"/>
      <c r="LYX73" s="173"/>
      <c r="LYY73" s="173"/>
      <c r="LYZ73" s="173"/>
      <c r="LZA73" s="173"/>
      <c r="LZB73" s="173"/>
      <c r="LZC73" s="173"/>
      <c r="LZD73" s="173"/>
      <c r="LZE73" s="173"/>
      <c r="LZF73" s="173"/>
      <c r="LZG73" s="173"/>
      <c r="LZH73" s="173"/>
      <c r="LZI73" s="173"/>
      <c r="LZJ73" s="173"/>
      <c r="LZK73" s="173"/>
      <c r="LZL73" s="173"/>
      <c r="LZM73" s="173"/>
      <c r="LZN73" s="173"/>
      <c r="LZO73" s="173"/>
      <c r="LZP73" s="173"/>
      <c r="LZQ73" s="173"/>
      <c r="LZR73" s="173"/>
      <c r="LZS73" s="173"/>
      <c r="LZT73" s="173"/>
      <c r="LZU73" s="173"/>
      <c r="LZV73" s="173"/>
      <c r="LZW73" s="173"/>
      <c r="LZX73" s="173"/>
      <c r="LZY73" s="173"/>
      <c r="LZZ73" s="173"/>
      <c r="MAA73" s="173"/>
      <c r="MAB73" s="173"/>
      <c r="MAC73" s="173"/>
      <c r="MAD73" s="173"/>
      <c r="MAE73" s="173"/>
      <c r="MAF73" s="173"/>
      <c r="MAG73" s="173"/>
      <c r="MAH73" s="173"/>
      <c r="MAI73" s="173"/>
      <c r="MAJ73" s="173"/>
      <c r="MAK73" s="173"/>
      <c r="MAL73" s="173"/>
      <c r="MAM73" s="173"/>
      <c r="MAN73" s="173"/>
      <c r="MAO73" s="173"/>
      <c r="MAP73" s="173"/>
      <c r="MAQ73" s="173"/>
      <c r="MAR73" s="173"/>
      <c r="MAS73" s="173"/>
      <c r="MAT73" s="173"/>
      <c r="MAU73" s="173"/>
      <c r="MAV73" s="173"/>
      <c r="MAW73" s="173"/>
      <c r="MAX73" s="173"/>
      <c r="MAY73" s="173"/>
      <c r="MAZ73" s="173"/>
      <c r="MBA73" s="173"/>
      <c r="MBB73" s="173"/>
      <c r="MBC73" s="173"/>
      <c r="MBD73" s="173"/>
      <c r="MBE73" s="173"/>
      <c r="MBF73" s="173"/>
      <c r="MBG73" s="173"/>
      <c r="MBH73" s="173"/>
      <c r="MBI73" s="173"/>
      <c r="MBJ73" s="173"/>
      <c r="MBK73" s="173"/>
      <c r="MBL73" s="173"/>
      <c r="MBM73" s="173"/>
      <c r="MBN73" s="173"/>
      <c r="MBO73" s="173"/>
      <c r="MBP73" s="173"/>
      <c r="MBQ73" s="173"/>
      <c r="MBR73" s="173"/>
      <c r="MBS73" s="173"/>
      <c r="MBT73" s="173"/>
      <c r="MBU73" s="173"/>
      <c r="MBV73" s="173"/>
      <c r="MBW73" s="173"/>
      <c r="MBX73" s="173"/>
      <c r="MBY73" s="173"/>
      <c r="MBZ73" s="173"/>
      <c r="MCA73" s="173"/>
      <c r="MCB73" s="173"/>
      <c r="MCC73" s="173"/>
      <c r="MCD73" s="173"/>
      <c r="MCE73" s="173"/>
      <c r="MCF73" s="173"/>
      <c r="MCG73" s="173"/>
      <c r="MCH73" s="173"/>
      <c r="MCI73" s="173"/>
      <c r="MCJ73" s="173"/>
      <c r="MCK73" s="173"/>
      <c r="MCL73" s="173"/>
      <c r="MCM73" s="173"/>
      <c r="MCN73" s="173"/>
      <c r="MCO73" s="173"/>
      <c r="MCP73" s="173"/>
      <c r="MCQ73" s="173"/>
      <c r="MCR73" s="173"/>
      <c r="MCS73" s="173"/>
      <c r="MCT73" s="173"/>
      <c r="MCU73" s="173"/>
      <c r="MCV73" s="173"/>
      <c r="MCW73" s="173"/>
      <c r="MCX73" s="173"/>
      <c r="MCY73" s="173"/>
      <c r="MCZ73" s="173"/>
      <c r="MDA73" s="173"/>
      <c r="MDB73" s="173"/>
      <c r="MDC73" s="173"/>
      <c r="MDD73" s="173"/>
      <c r="MDE73" s="173"/>
      <c r="MDF73" s="173"/>
      <c r="MDG73" s="173"/>
      <c r="MDH73" s="173"/>
      <c r="MDI73" s="173"/>
      <c r="MDJ73" s="173"/>
      <c r="MDK73" s="173"/>
      <c r="MDL73" s="173"/>
      <c r="MDM73" s="173"/>
      <c r="MDN73" s="173"/>
      <c r="MDO73" s="173"/>
      <c r="MDP73" s="173"/>
      <c r="MDQ73" s="173"/>
      <c r="MDR73" s="173"/>
      <c r="MDS73" s="173"/>
      <c r="MDT73" s="173"/>
      <c r="MDU73" s="173"/>
      <c r="MDV73" s="173"/>
      <c r="MDW73" s="173"/>
      <c r="MDX73" s="173"/>
      <c r="MDY73" s="173"/>
      <c r="MDZ73" s="173"/>
      <c r="MEA73" s="173"/>
      <c r="MEB73" s="173"/>
      <c r="MEC73" s="173"/>
      <c r="MED73" s="173"/>
      <c r="MEE73" s="173"/>
      <c r="MEF73" s="173"/>
      <c r="MEG73" s="173"/>
      <c r="MEH73" s="173"/>
      <c r="MEI73" s="173"/>
      <c r="MEJ73" s="173"/>
      <c r="MEK73" s="173"/>
      <c r="MEL73" s="173"/>
      <c r="MEM73" s="173"/>
      <c r="MEN73" s="173"/>
      <c r="MEO73" s="173"/>
      <c r="MEP73" s="173"/>
      <c r="MEQ73" s="173"/>
      <c r="MER73" s="173"/>
      <c r="MES73" s="173"/>
      <c r="MET73" s="173"/>
      <c r="MEU73" s="173"/>
      <c r="MEV73" s="173"/>
      <c r="MEW73" s="173"/>
      <c r="MEX73" s="173"/>
      <c r="MEY73" s="173"/>
      <c r="MEZ73" s="173"/>
      <c r="MFA73" s="173"/>
      <c r="MFB73" s="173"/>
      <c r="MFC73" s="173"/>
      <c r="MFD73" s="173"/>
      <c r="MFE73" s="173"/>
      <c r="MFF73" s="173"/>
      <c r="MFG73" s="173"/>
      <c r="MFH73" s="173"/>
      <c r="MFI73" s="173"/>
      <c r="MFJ73" s="173"/>
      <c r="MFK73" s="173"/>
      <c r="MFL73" s="173"/>
      <c r="MFM73" s="173"/>
      <c r="MFN73" s="173"/>
      <c r="MFO73" s="173"/>
      <c r="MFP73" s="173"/>
      <c r="MFQ73" s="173"/>
      <c r="MFR73" s="173"/>
      <c r="MFS73" s="173"/>
      <c r="MFT73" s="173"/>
      <c r="MFU73" s="173"/>
      <c r="MFV73" s="173"/>
      <c r="MFW73" s="173"/>
      <c r="MFX73" s="173"/>
      <c r="MFY73" s="173"/>
      <c r="MFZ73" s="173"/>
      <c r="MGA73" s="173"/>
      <c r="MGB73" s="173"/>
      <c r="MGC73" s="173"/>
      <c r="MGD73" s="173"/>
      <c r="MGE73" s="173"/>
      <c r="MGF73" s="173"/>
      <c r="MGG73" s="173"/>
      <c r="MGH73" s="173"/>
      <c r="MGI73" s="173"/>
      <c r="MGJ73" s="173"/>
      <c r="MGK73" s="173"/>
      <c r="MGL73" s="173"/>
      <c r="MGM73" s="173"/>
      <c r="MGN73" s="173"/>
      <c r="MGO73" s="173"/>
      <c r="MGP73" s="173"/>
      <c r="MGQ73" s="173"/>
      <c r="MGR73" s="173"/>
      <c r="MGS73" s="173"/>
      <c r="MGT73" s="173"/>
      <c r="MGU73" s="173"/>
      <c r="MGV73" s="173"/>
      <c r="MGW73" s="173"/>
      <c r="MGX73" s="173"/>
      <c r="MGY73" s="173"/>
      <c r="MGZ73" s="173"/>
      <c r="MHA73" s="173"/>
      <c r="MHB73" s="173"/>
      <c r="MHC73" s="173"/>
      <c r="MHD73" s="173"/>
      <c r="MHE73" s="173"/>
      <c r="MHF73" s="173"/>
      <c r="MHG73" s="173"/>
      <c r="MHH73" s="173"/>
      <c r="MHI73" s="173"/>
      <c r="MHJ73" s="173"/>
      <c r="MHK73" s="173"/>
      <c r="MHL73" s="173"/>
      <c r="MHM73" s="173"/>
      <c r="MHN73" s="173"/>
      <c r="MHO73" s="173"/>
      <c r="MHP73" s="173"/>
      <c r="MHQ73" s="173"/>
      <c r="MHR73" s="173"/>
      <c r="MHS73" s="173"/>
      <c r="MHT73" s="173"/>
      <c r="MHU73" s="173"/>
      <c r="MHV73" s="173"/>
      <c r="MHW73" s="173"/>
      <c r="MHX73" s="173"/>
      <c r="MHY73" s="173"/>
      <c r="MHZ73" s="173"/>
      <c r="MIA73" s="173"/>
      <c r="MIB73" s="173"/>
      <c r="MIC73" s="173"/>
      <c r="MID73" s="173"/>
      <c r="MIE73" s="173"/>
      <c r="MIF73" s="173"/>
      <c r="MIG73" s="173"/>
      <c r="MIH73" s="173"/>
      <c r="MII73" s="173"/>
      <c r="MIJ73" s="173"/>
      <c r="MIK73" s="173"/>
      <c r="MIL73" s="173"/>
      <c r="MIM73" s="173"/>
      <c r="MIN73" s="173"/>
      <c r="MIO73" s="173"/>
      <c r="MIP73" s="173"/>
      <c r="MIQ73" s="173"/>
      <c r="MIR73" s="173"/>
      <c r="MIS73" s="173"/>
      <c r="MIT73" s="173"/>
      <c r="MIU73" s="173"/>
      <c r="MIV73" s="173"/>
      <c r="MIW73" s="173"/>
      <c r="MIX73" s="173"/>
      <c r="MIY73" s="173"/>
      <c r="MIZ73" s="173"/>
      <c r="MJA73" s="173"/>
      <c r="MJB73" s="173"/>
      <c r="MJC73" s="173"/>
      <c r="MJD73" s="173"/>
      <c r="MJE73" s="173"/>
      <c r="MJF73" s="173"/>
      <c r="MJG73" s="173"/>
      <c r="MJH73" s="173"/>
      <c r="MJI73" s="173"/>
      <c r="MJJ73" s="173"/>
      <c r="MJK73" s="173"/>
      <c r="MJL73" s="173"/>
      <c r="MJM73" s="173"/>
      <c r="MJN73" s="173"/>
      <c r="MJO73" s="173"/>
      <c r="MJP73" s="173"/>
      <c r="MJQ73" s="173"/>
      <c r="MJR73" s="173"/>
      <c r="MJS73" s="173"/>
      <c r="MJT73" s="173"/>
      <c r="MJU73" s="173"/>
      <c r="MJV73" s="173"/>
      <c r="MJW73" s="173"/>
      <c r="MJX73" s="173"/>
      <c r="MJY73" s="173"/>
      <c r="MJZ73" s="173"/>
      <c r="MKA73" s="173"/>
      <c r="MKB73" s="173"/>
      <c r="MKC73" s="173"/>
      <c r="MKD73" s="173"/>
      <c r="MKE73" s="173"/>
      <c r="MKF73" s="173"/>
      <c r="MKG73" s="173"/>
      <c r="MKH73" s="173"/>
      <c r="MKI73" s="173"/>
      <c r="MKJ73" s="173"/>
      <c r="MKK73" s="173"/>
      <c r="MKL73" s="173"/>
      <c r="MKM73" s="173"/>
      <c r="MKN73" s="173"/>
      <c r="MKO73" s="173"/>
      <c r="MKP73" s="173"/>
      <c r="MKQ73" s="173"/>
      <c r="MKR73" s="173"/>
      <c r="MKS73" s="173"/>
      <c r="MKT73" s="173"/>
      <c r="MKU73" s="173"/>
      <c r="MKV73" s="173"/>
      <c r="MKW73" s="173"/>
      <c r="MKX73" s="173"/>
      <c r="MKY73" s="173"/>
      <c r="MKZ73" s="173"/>
      <c r="MLA73" s="173"/>
      <c r="MLB73" s="173"/>
      <c r="MLC73" s="173"/>
      <c r="MLD73" s="173"/>
      <c r="MLE73" s="173"/>
      <c r="MLF73" s="173"/>
      <c r="MLG73" s="173"/>
      <c r="MLH73" s="173"/>
      <c r="MLI73" s="173"/>
      <c r="MLJ73" s="173"/>
      <c r="MLK73" s="173"/>
      <c r="MLL73" s="173"/>
      <c r="MLM73" s="173"/>
      <c r="MLN73" s="173"/>
      <c r="MLO73" s="173"/>
      <c r="MLP73" s="173"/>
      <c r="MLQ73" s="173"/>
      <c r="MLR73" s="173"/>
      <c r="MLS73" s="173"/>
      <c r="MLT73" s="173"/>
      <c r="MLU73" s="173"/>
      <c r="MLV73" s="173"/>
      <c r="MLW73" s="173"/>
      <c r="MLX73" s="173"/>
      <c r="MLY73" s="173"/>
      <c r="MLZ73" s="173"/>
      <c r="MMA73" s="173"/>
      <c r="MMB73" s="173"/>
      <c r="MMC73" s="173"/>
      <c r="MMD73" s="173"/>
      <c r="MME73" s="173"/>
      <c r="MMF73" s="173"/>
      <c r="MMG73" s="173"/>
      <c r="MMH73" s="173"/>
      <c r="MMI73" s="173"/>
      <c r="MMJ73" s="173"/>
      <c r="MMK73" s="173"/>
      <c r="MML73" s="173"/>
      <c r="MMM73" s="173"/>
      <c r="MMN73" s="173"/>
      <c r="MMO73" s="173"/>
      <c r="MMP73" s="173"/>
      <c r="MMQ73" s="173"/>
      <c r="MMR73" s="173"/>
      <c r="MMS73" s="173"/>
      <c r="MMT73" s="173"/>
      <c r="MMU73" s="173"/>
      <c r="MMV73" s="173"/>
      <c r="MMW73" s="173"/>
      <c r="MMX73" s="173"/>
      <c r="MMY73" s="173"/>
      <c r="MMZ73" s="173"/>
      <c r="MNA73" s="173"/>
      <c r="MNB73" s="173"/>
      <c r="MNC73" s="173"/>
      <c r="MND73" s="173"/>
      <c r="MNE73" s="173"/>
      <c r="MNF73" s="173"/>
      <c r="MNG73" s="173"/>
      <c r="MNH73" s="173"/>
      <c r="MNI73" s="173"/>
      <c r="MNJ73" s="173"/>
      <c r="MNK73" s="173"/>
      <c r="MNL73" s="173"/>
      <c r="MNM73" s="173"/>
      <c r="MNN73" s="173"/>
      <c r="MNO73" s="173"/>
      <c r="MNP73" s="173"/>
      <c r="MNQ73" s="173"/>
      <c r="MNR73" s="173"/>
      <c r="MNS73" s="173"/>
      <c r="MNT73" s="173"/>
      <c r="MNU73" s="173"/>
      <c r="MNV73" s="173"/>
      <c r="MNW73" s="173"/>
      <c r="MNX73" s="173"/>
      <c r="MNY73" s="173"/>
      <c r="MNZ73" s="173"/>
      <c r="MOA73" s="173"/>
      <c r="MOB73" s="173"/>
      <c r="MOC73" s="173"/>
      <c r="MOD73" s="173"/>
      <c r="MOE73" s="173"/>
      <c r="MOF73" s="173"/>
      <c r="MOG73" s="173"/>
      <c r="MOH73" s="173"/>
      <c r="MOI73" s="173"/>
      <c r="MOJ73" s="173"/>
      <c r="MOK73" s="173"/>
      <c r="MOL73" s="173"/>
      <c r="MOM73" s="173"/>
      <c r="MON73" s="173"/>
      <c r="MOO73" s="173"/>
      <c r="MOP73" s="173"/>
      <c r="MOQ73" s="173"/>
      <c r="MOR73" s="173"/>
      <c r="MOS73" s="173"/>
      <c r="MOT73" s="173"/>
      <c r="MOU73" s="173"/>
      <c r="MOV73" s="173"/>
      <c r="MOW73" s="173"/>
      <c r="MOX73" s="173"/>
      <c r="MOY73" s="173"/>
      <c r="MOZ73" s="173"/>
      <c r="MPA73" s="173"/>
      <c r="MPB73" s="173"/>
      <c r="MPC73" s="173"/>
      <c r="MPD73" s="173"/>
      <c r="MPE73" s="173"/>
      <c r="MPF73" s="173"/>
      <c r="MPG73" s="173"/>
      <c r="MPH73" s="173"/>
      <c r="MPI73" s="173"/>
      <c r="MPJ73" s="173"/>
      <c r="MPK73" s="173"/>
      <c r="MPL73" s="173"/>
      <c r="MPM73" s="173"/>
      <c r="MPN73" s="173"/>
      <c r="MPO73" s="173"/>
      <c r="MPP73" s="173"/>
      <c r="MPQ73" s="173"/>
      <c r="MPR73" s="173"/>
      <c r="MPS73" s="173"/>
      <c r="MPT73" s="173"/>
      <c r="MPU73" s="173"/>
      <c r="MPV73" s="173"/>
      <c r="MPW73" s="173"/>
      <c r="MPX73" s="173"/>
      <c r="MPY73" s="173"/>
      <c r="MPZ73" s="173"/>
      <c r="MQA73" s="173"/>
      <c r="MQB73" s="173"/>
      <c r="MQC73" s="173"/>
      <c r="MQD73" s="173"/>
      <c r="MQE73" s="173"/>
      <c r="MQF73" s="173"/>
      <c r="MQG73" s="173"/>
      <c r="MQH73" s="173"/>
      <c r="MQI73" s="173"/>
      <c r="MQJ73" s="173"/>
      <c r="MQK73" s="173"/>
      <c r="MQL73" s="173"/>
      <c r="MQM73" s="173"/>
      <c r="MQN73" s="173"/>
      <c r="MQO73" s="173"/>
      <c r="MQP73" s="173"/>
      <c r="MQQ73" s="173"/>
      <c r="MQR73" s="173"/>
      <c r="MQS73" s="173"/>
      <c r="MQT73" s="173"/>
      <c r="MQU73" s="173"/>
      <c r="MQV73" s="173"/>
      <c r="MQW73" s="173"/>
      <c r="MQX73" s="173"/>
      <c r="MQY73" s="173"/>
      <c r="MQZ73" s="173"/>
      <c r="MRA73" s="173"/>
      <c r="MRB73" s="173"/>
      <c r="MRC73" s="173"/>
      <c r="MRD73" s="173"/>
      <c r="MRE73" s="173"/>
      <c r="MRF73" s="173"/>
      <c r="MRG73" s="173"/>
      <c r="MRH73" s="173"/>
      <c r="MRI73" s="173"/>
      <c r="MRJ73" s="173"/>
      <c r="MRK73" s="173"/>
      <c r="MRL73" s="173"/>
      <c r="MRM73" s="173"/>
      <c r="MRN73" s="173"/>
      <c r="MRO73" s="173"/>
      <c r="MRP73" s="173"/>
      <c r="MRQ73" s="173"/>
      <c r="MRR73" s="173"/>
      <c r="MRS73" s="173"/>
      <c r="MRT73" s="173"/>
      <c r="MRU73" s="173"/>
      <c r="MRV73" s="173"/>
      <c r="MRW73" s="173"/>
      <c r="MRX73" s="173"/>
      <c r="MRY73" s="173"/>
      <c r="MRZ73" s="173"/>
      <c r="MSA73" s="173"/>
      <c r="MSB73" s="173"/>
      <c r="MSC73" s="173"/>
      <c r="MSD73" s="173"/>
      <c r="MSE73" s="173"/>
      <c r="MSF73" s="173"/>
      <c r="MSG73" s="173"/>
      <c r="MSH73" s="173"/>
      <c r="MSI73" s="173"/>
      <c r="MSJ73" s="173"/>
      <c r="MSK73" s="173"/>
      <c r="MSL73" s="173"/>
      <c r="MSM73" s="173"/>
      <c r="MSN73" s="173"/>
      <c r="MSO73" s="173"/>
      <c r="MSP73" s="173"/>
      <c r="MSQ73" s="173"/>
      <c r="MSR73" s="173"/>
      <c r="MSS73" s="173"/>
      <c r="MST73" s="173"/>
      <c r="MSU73" s="173"/>
      <c r="MSV73" s="173"/>
      <c r="MSW73" s="173"/>
      <c r="MSX73" s="173"/>
      <c r="MSY73" s="173"/>
      <c r="MSZ73" s="173"/>
      <c r="MTA73" s="173"/>
      <c r="MTB73" s="173"/>
      <c r="MTC73" s="173"/>
      <c r="MTD73" s="173"/>
      <c r="MTE73" s="173"/>
      <c r="MTF73" s="173"/>
      <c r="MTG73" s="173"/>
      <c r="MTH73" s="173"/>
      <c r="MTI73" s="173"/>
      <c r="MTJ73" s="173"/>
      <c r="MTK73" s="173"/>
      <c r="MTL73" s="173"/>
      <c r="MTM73" s="173"/>
      <c r="MTN73" s="173"/>
      <c r="MTO73" s="173"/>
      <c r="MTP73" s="173"/>
      <c r="MTQ73" s="173"/>
      <c r="MTR73" s="173"/>
      <c r="MTS73" s="173"/>
      <c r="MTT73" s="173"/>
      <c r="MTU73" s="173"/>
      <c r="MTV73" s="173"/>
      <c r="MTW73" s="173"/>
      <c r="MTX73" s="173"/>
      <c r="MTY73" s="173"/>
      <c r="MTZ73" s="173"/>
      <c r="MUA73" s="173"/>
      <c r="MUB73" s="173"/>
      <c r="MUC73" s="173"/>
      <c r="MUD73" s="173"/>
      <c r="MUE73" s="173"/>
      <c r="MUF73" s="173"/>
      <c r="MUG73" s="173"/>
      <c r="MUH73" s="173"/>
      <c r="MUI73" s="173"/>
      <c r="MUJ73" s="173"/>
      <c r="MUK73" s="173"/>
      <c r="MUL73" s="173"/>
      <c r="MUM73" s="173"/>
      <c r="MUN73" s="173"/>
      <c r="MUO73" s="173"/>
      <c r="MUP73" s="173"/>
      <c r="MUQ73" s="173"/>
      <c r="MUR73" s="173"/>
      <c r="MUS73" s="173"/>
      <c r="MUT73" s="173"/>
      <c r="MUU73" s="173"/>
      <c r="MUV73" s="173"/>
      <c r="MUW73" s="173"/>
      <c r="MUX73" s="173"/>
      <c r="MUY73" s="173"/>
      <c r="MUZ73" s="173"/>
      <c r="MVA73" s="173"/>
      <c r="MVB73" s="173"/>
      <c r="MVC73" s="173"/>
      <c r="MVD73" s="173"/>
      <c r="MVE73" s="173"/>
      <c r="MVF73" s="173"/>
      <c r="MVG73" s="173"/>
      <c r="MVH73" s="173"/>
      <c r="MVI73" s="173"/>
      <c r="MVJ73" s="173"/>
      <c r="MVK73" s="173"/>
      <c r="MVL73" s="173"/>
      <c r="MVM73" s="173"/>
      <c r="MVN73" s="173"/>
      <c r="MVO73" s="173"/>
      <c r="MVP73" s="173"/>
      <c r="MVQ73" s="173"/>
      <c r="MVR73" s="173"/>
      <c r="MVS73" s="173"/>
      <c r="MVT73" s="173"/>
      <c r="MVU73" s="173"/>
      <c r="MVV73" s="173"/>
      <c r="MVW73" s="173"/>
      <c r="MVX73" s="173"/>
      <c r="MVY73" s="173"/>
      <c r="MVZ73" s="173"/>
      <c r="MWA73" s="173"/>
      <c r="MWB73" s="173"/>
      <c r="MWC73" s="173"/>
      <c r="MWD73" s="173"/>
      <c r="MWE73" s="173"/>
      <c r="MWF73" s="173"/>
      <c r="MWG73" s="173"/>
      <c r="MWH73" s="173"/>
      <c r="MWI73" s="173"/>
      <c r="MWJ73" s="173"/>
      <c r="MWK73" s="173"/>
      <c r="MWL73" s="173"/>
      <c r="MWM73" s="173"/>
      <c r="MWN73" s="173"/>
      <c r="MWO73" s="173"/>
      <c r="MWP73" s="173"/>
      <c r="MWQ73" s="173"/>
      <c r="MWR73" s="173"/>
      <c r="MWS73" s="173"/>
      <c r="MWT73" s="173"/>
      <c r="MWU73" s="173"/>
      <c r="MWV73" s="173"/>
      <c r="MWW73" s="173"/>
      <c r="MWX73" s="173"/>
      <c r="MWY73" s="173"/>
      <c r="MWZ73" s="173"/>
      <c r="MXA73" s="173"/>
      <c r="MXB73" s="173"/>
      <c r="MXC73" s="173"/>
      <c r="MXD73" s="173"/>
      <c r="MXE73" s="173"/>
      <c r="MXF73" s="173"/>
      <c r="MXG73" s="173"/>
      <c r="MXH73" s="173"/>
      <c r="MXI73" s="173"/>
      <c r="MXJ73" s="173"/>
      <c r="MXK73" s="173"/>
      <c r="MXL73" s="173"/>
      <c r="MXM73" s="173"/>
      <c r="MXN73" s="173"/>
      <c r="MXO73" s="173"/>
      <c r="MXP73" s="173"/>
      <c r="MXQ73" s="173"/>
      <c r="MXR73" s="173"/>
      <c r="MXS73" s="173"/>
      <c r="MXT73" s="173"/>
      <c r="MXU73" s="173"/>
      <c r="MXV73" s="173"/>
      <c r="MXW73" s="173"/>
      <c r="MXX73" s="173"/>
      <c r="MXY73" s="173"/>
      <c r="MXZ73" s="173"/>
      <c r="MYA73" s="173"/>
      <c r="MYB73" s="173"/>
      <c r="MYC73" s="173"/>
      <c r="MYD73" s="173"/>
      <c r="MYE73" s="173"/>
      <c r="MYF73" s="173"/>
      <c r="MYG73" s="173"/>
      <c r="MYH73" s="173"/>
      <c r="MYI73" s="173"/>
      <c r="MYJ73" s="173"/>
      <c r="MYK73" s="173"/>
      <c r="MYL73" s="173"/>
      <c r="MYM73" s="173"/>
      <c r="MYN73" s="173"/>
      <c r="MYO73" s="173"/>
      <c r="MYP73" s="173"/>
      <c r="MYQ73" s="173"/>
      <c r="MYR73" s="173"/>
      <c r="MYS73" s="173"/>
      <c r="MYT73" s="173"/>
      <c r="MYU73" s="173"/>
      <c r="MYV73" s="173"/>
      <c r="MYW73" s="173"/>
      <c r="MYX73" s="173"/>
      <c r="MYY73" s="173"/>
      <c r="MYZ73" s="173"/>
      <c r="MZA73" s="173"/>
      <c r="MZB73" s="173"/>
      <c r="MZC73" s="173"/>
      <c r="MZD73" s="173"/>
      <c r="MZE73" s="173"/>
      <c r="MZF73" s="173"/>
      <c r="MZG73" s="173"/>
      <c r="MZH73" s="173"/>
      <c r="MZI73" s="173"/>
      <c r="MZJ73" s="173"/>
      <c r="MZK73" s="173"/>
      <c r="MZL73" s="173"/>
      <c r="MZM73" s="173"/>
      <c r="MZN73" s="173"/>
      <c r="MZO73" s="173"/>
      <c r="MZP73" s="173"/>
      <c r="MZQ73" s="173"/>
      <c r="MZR73" s="173"/>
      <c r="MZS73" s="173"/>
      <c r="MZT73" s="173"/>
      <c r="MZU73" s="173"/>
      <c r="MZV73" s="173"/>
      <c r="MZW73" s="173"/>
      <c r="MZX73" s="173"/>
      <c r="MZY73" s="173"/>
      <c r="MZZ73" s="173"/>
      <c r="NAA73" s="173"/>
      <c r="NAB73" s="173"/>
      <c r="NAC73" s="173"/>
      <c r="NAD73" s="173"/>
      <c r="NAE73" s="173"/>
      <c r="NAF73" s="173"/>
      <c r="NAG73" s="173"/>
      <c r="NAH73" s="173"/>
      <c r="NAI73" s="173"/>
      <c r="NAJ73" s="173"/>
      <c r="NAK73" s="173"/>
      <c r="NAL73" s="173"/>
      <c r="NAM73" s="173"/>
      <c r="NAN73" s="173"/>
      <c r="NAO73" s="173"/>
      <c r="NAP73" s="173"/>
      <c r="NAQ73" s="173"/>
      <c r="NAR73" s="173"/>
      <c r="NAS73" s="173"/>
      <c r="NAT73" s="173"/>
      <c r="NAU73" s="173"/>
      <c r="NAV73" s="173"/>
      <c r="NAW73" s="173"/>
      <c r="NAX73" s="173"/>
      <c r="NAY73" s="173"/>
      <c r="NAZ73" s="173"/>
      <c r="NBA73" s="173"/>
      <c r="NBB73" s="173"/>
      <c r="NBC73" s="173"/>
      <c r="NBD73" s="173"/>
      <c r="NBE73" s="173"/>
      <c r="NBF73" s="173"/>
      <c r="NBG73" s="173"/>
      <c r="NBH73" s="173"/>
      <c r="NBI73" s="173"/>
      <c r="NBJ73" s="173"/>
      <c r="NBK73" s="173"/>
      <c r="NBL73" s="173"/>
      <c r="NBM73" s="173"/>
      <c r="NBN73" s="173"/>
      <c r="NBO73" s="173"/>
      <c r="NBP73" s="173"/>
      <c r="NBQ73" s="173"/>
      <c r="NBR73" s="173"/>
      <c r="NBS73" s="173"/>
      <c r="NBT73" s="173"/>
      <c r="NBU73" s="173"/>
      <c r="NBV73" s="173"/>
      <c r="NBW73" s="173"/>
      <c r="NBX73" s="173"/>
      <c r="NBY73" s="173"/>
      <c r="NBZ73" s="173"/>
      <c r="NCA73" s="173"/>
      <c r="NCB73" s="173"/>
      <c r="NCC73" s="173"/>
      <c r="NCD73" s="173"/>
      <c r="NCE73" s="173"/>
      <c r="NCF73" s="173"/>
      <c r="NCG73" s="173"/>
      <c r="NCH73" s="173"/>
      <c r="NCI73" s="173"/>
      <c r="NCJ73" s="173"/>
      <c r="NCK73" s="173"/>
      <c r="NCL73" s="173"/>
      <c r="NCM73" s="173"/>
      <c r="NCN73" s="173"/>
      <c r="NCO73" s="173"/>
      <c r="NCP73" s="173"/>
      <c r="NCQ73" s="173"/>
      <c r="NCR73" s="173"/>
      <c r="NCS73" s="173"/>
      <c r="NCT73" s="173"/>
      <c r="NCU73" s="173"/>
      <c r="NCV73" s="173"/>
      <c r="NCW73" s="173"/>
      <c r="NCX73" s="173"/>
      <c r="NCY73" s="173"/>
      <c r="NCZ73" s="173"/>
      <c r="NDA73" s="173"/>
      <c r="NDB73" s="173"/>
      <c r="NDC73" s="173"/>
      <c r="NDD73" s="173"/>
      <c r="NDE73" s="173"/>
      <c r="NDF73" s="173"/>
      <c r="NDG73" s="173"/>
      <c r="NDH73" s="173"/>
      <c r="NDI73" s="173"/>
      <c r="NDJ73" s="173"/>
      <c r="NDK73" s="173"/>
      <c r="NDL73" s="173"/>
      <c r="NDM73" s="173"/>
      <c r="NDN73" s="173"/>
      <c r="NDO73" s="173"/>
      <c r="NDP73" s="173"/>
      <c r="NDQ73" s="173"/>
      <c r="NDR73" s="173"/>
      <c r="NDS73" s="173"/>
      <c r="NDT73" s="173"/>
      <c r="NDU73" s="173"/>
      <c r="NDV73" s="173"/>
      <c r="NDW73" s="173"/>
      <c r="NDX73" s="173"/>
      <c r="NDY73" s="173"/>
      <c r="NDZ73" s="173"/>
      <c r="NEA73" s="173"/>
      <c r="NEB73" s="173"/>
      <c r="NEC73" s="173"/>
      <c r="NED73" s="173"/>
      <c r="NEE73" s="173"/>
      <c r="NEF73" s="173"/>
      <c r="NEG73" s="173"/>
      <c r="NEH73" s="173"/>
      <c r="NEI73" s="173"/>
      <c r="NEJ73" s="173"/>
      <c r="NEK73" s="173"/>
      <c r="NEL73" s="173"/>
      <c r="NEM73" s="173"/>
      <c r="NEN73" s="173"/>
      <c r="NEO73" s="173"/>
      <c r="NEP73" s="173"/>
      <c r="NEQ73" s="173"/>
      <c r="NER73" s="173"/>
      <c r="NES73" s="173"/>
      <c r="NET73" s="173"/>
      <c r="NEU73" s="173"/>
      <c r="NEV73" s="173"/>
      <c r="NEW73" s="173"/>
      <c r="NEX73" s="173"/>
      <c r="NEY73" s="173"/>
      <c r="NEZ73" s="173"/>
      <c r="NFA73" s="173"/>
      <c r="NFB73" s="173"/>
      <c r="NFC73" s="173"/>
      <c r="NFD73" s="173"/>
      <c r="NFE73" s="173"/>
      <c r="NFF73" s="173"/>
      <c r="NFG73" s="173"/>
      <c r="NFH73" s="173"/>
      <c r="NFI73" s="173"/>
      <c r="NFJ73" s="173"/>
      <c r="NFK73" s="173"/>
      <c r="NFL73" s="173"/>
      <c r="NFM73" s="173"/>
      <c r="NFN73" s="173"/>
      <c r="NFO73" s="173"/>
      <c r="NFP73" s="173"/>
      <c r="NFQ73" s="173"/>
      <c r="NFR73" s="173"/>
      <c r="NFS73" s="173"/>
      <c r="NFT73" s="173"/>
      <c r="NFU73" s="173"/>
      <c r="NFV73" s="173"/>
      <c r="NFW73" s="173"/>
      <c r="NFX73" s="173"/>
      <c r="NFY73" s="173"/>
      <c r="NFZ73" s="173"/>
      <c r="NGA73" s="173"/>
      <c r="NGB73" s="173"/>
      <c r="NGC73" s="173"/>
      <c r="NGD73" s="173"/>
      <c r="NGE73" s="173"/>
      <c r="NGF73" s="173"/>
      <c r="NGG73" s="173"/>
      <c r="NGH73" s="173"/>
      <c r="NGI73" s="173"/>
      <c r="NGJ73" s="173"/>
      <c r="NGK73" s="173"/>
      <c r="NGL73" s="173"/>
      <c r="NGM73" s="173"/>
      <c r="NGN73" s="173"/>
      <c r="NGO73" s="173"/>
      <c r="NGP73" s="173"/>
      <c r="NGQ73" s="173"/>
      <c r="NGR73" s="173"/>
      <c r="NGS73" s="173"/>
      <c r="NGT73" s="173"/>
      <c r="NGU73" s="173"/>
      <c r="NGV73" s="173"/>
      <c r="NGW73" s="173"/>
      <c r="NGX73" s="173"/>
      <c r="NGY73" s="173"/>
      <c r="NGZ73" s="173"/>
      <c r="NHA73" s="173"/>
      <c r="NHB73" s="173"/>
      <c r="NHC73" s="173"/>
      <c r="NHD73" s="173"/>
      <c r="NHE73" s="173"/>
      <c r="NHF73" s="173"/>
      <c r="NHG73" s="173"/>
      <c r="NHH73" s="173"/>
      <c r="NHI73" s="173"/>
      <c r="NHJ73" s="173"/>
      <c r="NHK73" s="173"/>
      <c r="NHL73" s="173"/>
      <c r="NHM73" s="173"/>
      <c r="NHN73" s="173"/>
      <c r="NHO73" s="173"/>
      <c r="NHP73" s="173"/>
      <c r="NHQ73" s="173"/>
      <c r="NHR73" s="173"/>
      <c r="NHS73" s="173"/>
      <c r="NHT73" s="173"/>
      <c r="NHU73" s="173"/>
      <c r="NHV73" s="173"/>
      <c r="NHW73" s="173"/>
      <c r="NHX73" s="173"/>
      <c r="NHY73" s="173"/>
      <c r="NHZ73" s="173"/>
      <c r="NIA73" s="173"/>
      <c r="NIB73" s="173"/>
      <c r="NIC73" s="173"/>
      <c r="NID73" s="173"/>
      <c r="NIE73" s="173"/>
      <c r="NIF73" s="173"/>
      <c r="NIG73" s="173"/>
      <c r="NIH73" s="173"/>
      <c r="NII73" s="173"/>
      <c r="NIJ73" s="173"/>
      <c r="NIK73" s="173"/>
      <c r="NIL73" s="173"/>
      <c r="NIM73" s="173"/>
      <c r="NIN73" s="173"/>
      <c r="NIO73" s="173"/>
      <c r="NIP73" s="173"/>
      <c r="NIQ73" s="173"/>
      <c r="NIR73" s="173"/>
      <c r="NIS73" s="173"/>
      <c r="NIT73" s="173"/>
      <c r="NIU73" s="173"/>
      <c r="NIV73" s="173"/>
      <c r="NIW73" s="173"/>
      <c r="NIX73" s="173"/>
      <c r="NIY73" s="173"/>
      <c r="NIZ73" s="173"/>
      <c r="NJA73" s="173"/>
      <c r="NJB73" s="173"/>
      <c r="NJC73" s="173"/>
      <c r="NJD73" s="173"/>
      <c r="NJE73" s="173"/>
      <c r="NJF73" s="173"/>
      <c r="NJG73" s="173"/>
      <c r="NJH73" s="173"/>
      <c r="NJI73" s="173"/>
      <c r="NJJ73" s="173"/>
      <c r="NJK73" s="173"/>
      <c r="NJL73" s="173"/>
      <c r="NJM73" s="173"/>
      <c r="NJN73" s="173"/>
      <c r="NJO73" s="173"/>
      <c r="NJP73" s="173"/>
      <c r="NJQ73" s="173"/>
      <c r="NJR73" s="173"/>
      <c r="NJS73" s="173"/>
      <c r="NJT73" s="173"/>
      <c r="NJU73" s="173"/>
      <c r="NJV73" s="173"/>
      <c r="NJW73" s="173"/>
      <c r="NJX73" s="173"/>
      <c r="NJY73" s="173"/>
      <c r="NJZ73" s="173"/>
      <c r="NKA73" s="173"/>
      <c r="NKB73" s="173"/>
      <c r="NKC73" s="173"/>
      <c r="NKD73" s="173"/>
      <c r="NKE73" s="173"/>
      <c r="NKF73" s="173"/>
      <c r="NKG73" s="173"/>
      <c r="NKH73" s="173"/>
      <c r="NKI73" s="173"/>
      <c r="NKJ73" s="173"/>
      <c r="NKK73" s="173"/>
      <c r="NKL73" s="173"/>
      <c r="NKM73" s="173"/>
      <c r="NKN73" s="173"/>
      <c r="NKO73" s="173"/>
      <c r="NKP73" s="173"/>
      <c r="NKQ73" s="173"/>
      <c r="NKR73" s="173"/>
      <c r="NKS73" s="173"/>
      <c r="NKT73" s="173"/>
      <c r="NKU73" s="173"/>
      <c r="NKV73" s="173"/>
      <c r="NKW73" s="173"/>
      <c r="NKX73" s="173"/>
      <c r="NKY73" s="173"/>
      <c r="NKZ73" s="173"/>
      <c r="NLA73" s="173"/>
      <c r="NLB73" s="173"/>
      <c r="NLC73" s="173"/>
      <c r="NLD73" s="173"/>
      <c r="NLE73" s="173"/>
      <c r="NLF73" s="173"/>
      <c r="NLG73" s="173"/>
      <c r="NLH73" s="173"/>
      <c r="NLI73" s="173"/>
      <c r="NLJ73" s="173"/>
      <c r="NLK73" s="173"/>
      <c r="NLL73" s="173"/>
      <c r="NLM73" s="173"/>
      <c r="NLN73" s="173"/>
      <c r="NLO73" s="173"/>
      <c r="NLP73" s="173"/>
      <c r="NLQ73" s="173"/>
      <c r="NLR73" s="173"/>
      <c r="NLS73" s="173"/>
      <c r="NLT73" s="173"/>
      <c r="NLU73" s="173"/>
      <c r="NLV73" s="173"/>
      <c r="NLW73" s="173"/>
      <c r="NLX73" s="173"/>
      <c r="NLY73" s="173"/>
      <c r="NLZ73" s="173"/>
      <c r="NMA73" s="173"/>
      <c r="NMB73" s="173"/>
      <c r="NMC73" s="173"/>
      <c r="NMD73" s="173"/>
      <c r="NME73" s="173"/>
      <c r="NMF73" s="173"/>
      <c r="NMG73" s="173"/>
      <c r="NMH73" s="173"/>
      <c r="NMI73" s="173"/>
      <c r="NMJ73" s="173"/>
      <c r="NMK73" s="173"/>
      <c r="NML73" s="173"/>
      <c r="NMM73" s="173"/>
      <c r="NMN73" s="173"/>
      <c r="NMO73" s="173"/>
      <c r="NMP73" s="173"/>
      <c r="NMQ73" s="173"/>
      <c r="NMR73" s="173"/>
      <c r="NMS73" s="173"/>
      <c r="NMT73" s="173"/>
      <c r="NMU73" s="173"/>
      <c r="NMV73" s="173"/>
      <c r="NMW73" s="173"/>
      <c r="NMX73" s="173"/>
      <c r="NMY73" s="173"/>
      <c r="NMZ73" s="173"/>
      <c r="NNA73" s="173"/>
      <c r="NNB73" s="173"/>
      <c r="NNC73" s="173"/>
      <c r="NND73" s="173"/>
      <c r="NNE73" s="173"/>
      <c r="NNF73" s="173"/>
      <c r="NNG73" s="173"/>
      <c r="NNH73" s="173"/>
      <c r="NNI73" s="173"/>
      <c r="NNJ73" s="173"/>
      <c r="NNK73" s="173"/>
      <c r="NNL73" s="173"/>
      <c r="NNM73" s="173"/>
      <c r="NNN73" s="173"/>
      <c r="NNO73" s="173"/>
      <c r="NNP73" s="173"/>
      <c r="NNQ73" s="173"/>
      <c r="NNR73" s="173"/>
      <c r="NNS73" s="173"/>
      <c r="NNT73" s="173"/>
      <c r="NNU73" s="173"/>
      <c r="NNV73" s="173"/>
      <c r="NNW73" s="173"/>
      <c r="NNX73" s="173"/>
      <c r="NNY73" s="173"/>
      <c r="NNZ73" s="173"/>
      <c r="NOA73" s="173"/>
      <c r="NOB73" s="173"/>
      <c r="NOC73" s="173"/>
      <c r="NOD73" s="173"/>
      <c r="NOE73" s="173"/>
      <c r="NOF73" s="173"/>
      <c r="NOG73" s="173"/>
      <c r="NOH73" s="173"/>
      <c r="NOI73" s="173"/>
      <c r="NOJ73" s="173"/>
      <c r="NOK73" s="173"/>
      <c r="NOL73" s="173"/>
      <c r="NOM73" s="173"/>
      <c r="NON73" s="173"/>
      <c r="NOO73" s="173"/>
      <c r="NOP73" s="173"/>
      <c r="NOQ73" s="173"/>
      <c r="NOR73" s="173"/>
      <c r="NOS73" s="173"/>
      <c r="NOT73" s="173"/>
      <c r="NOU73" s="173"/>
      <c r="NOV73" s="173"/>
      <c r="NOW73" s="173"/>
      <c r="NOX73" s="173"/>
      <c r="NOY73" s="173"/>
      <c r="NOZ73" s="173"/>
      <c r="NPA73" s="173"/>
      <c r="NPB73" s="173"/>
      <c r="NPC73" s="173"/>
      <c r="NPD73" s="173"/>
      <c r="NPE73" s="173"/>
      <c r="NPF73" s="173"/>
      <c r="NPG73" s="173"/>
      <c r="NPH73" s="173"/>
      <c r="NPI73" s="173"/>
      <c r="NPJ73" s="173"/>
      <c r="NPK73" s="173"/>
      <c r="NPL73" s="173"/>
      <c r="NPM73" s="173"/>
      <c r="NPN73" s="173"/>
      <c r="NPO73" s="173"/>
      <c r="NPP73" s="173"/>
      <c r="NPQ73" s="173"/>
      <c r="NPR73" s="173"/>
      <c r="NPS73" s="173"/>
      <c r="NPT73" s="173"/>
      <c r="NPU73" s="173"/>
      <c r="NPV73" s="173"/>
      <c r="NPW73" s="173"/>
      <c r="NPX73" s="173"/>
      <c r="NPY73" s="173"/>
      <c r="NPZ73" s="173"/>
      <c r="NQA73" s="173"/>
      <c r="NQB73" s="173"/>
      <c r="NQC73" s="173"/>
      <c r="NQD73" s="173"/>
      <c r="NQE73" s="173"/>
      <c r="NQF73" s="173"/>
      <c r="NQG73" s="173"/>
      <c r="NQH73" s="173"/>
      <c r="NQI73" s="173"/>
      <c r="NQJ73" s="173"/>
      <c r="NQK73" s="173"/>
      <c r="NQL73" s="173"/>
      <c r="NQM73" s="173"/>
      <c r="NQN73" s="173"/>
      <c r="NQO73" s="173"/>
      <c r="NQP73" s="173"/>
      <c r="NQQ73" s="173"/>
      <c r="NQR73" s="173"/>
      <c r="NQS73" s="173"/>
      <c r="NQT73" s="173"/>
      <c r="NQU73" s="173"/>
      <c r="NQV73" s="173"/>
      <c r="NQW73" s="173"/>
      <c r="NQX73" s="173"/>
      <c r="NQY73" s="173"/>
      <c r="NQZ73" s="173"/>
      <c r="NRA73" s="173"/>
      <c r="NRB73" s="173"/>
      <c r="NRC73" s="173"/>
      <c r="NRD73" s="173"/>
      <c r="NRE73" s="173"/>
      <c r="NRF73" s="173"/>
      <c r="NRG73" s="173"/>
      <c r="NRH73" s="173"/>
      <c r="NRI73" s="173"/>
      <c r="NRJ73" s="173"/>
      <c r="NRK73" s="173"/>
      <c r="NRL73" s="173"/>
      <c r="NRM73" s="173"/>
      <c r="NRN73" s="173"/>
      <c r="NRO73" s="173"/>
      <c r="NRP73" s="173"/>
      <c r="NRQ73" s="173"/>
      <c r="NRR73" s="173"/>
      <c r="NRS73" s="173"/>
      <c r="NRT73" s="173"/>
      <c r="NRU73" s="173"/>
      <c r="NRV73" s="173"/>
      <c r="NRW73" s="173"/>
      <c r="NRX73" s="173"/>
      <c r="NRY73" s="173"/>
      <c r="NRZ73" s="173"/>
      <c r="NSA73" s="173"/>
      <c r="NSB73" s="173"/>
      <c r="NSC73" s="173"/>
      <c r="NSD73" s="173"/>
      <c r="NSE73" s="173"/>
      <c r="NSF73" s="173"/>
      <c r="NSG73" s="173"/>
      <c r="NSH73" s="173"/>
      <c r="NSI73" s="173"/>
      <c r="NSJ73" s="173"/>
      <c r="NSK73" s="173"/>
      <c r="NSL73" s="173"/>
      <c r="NSM73" s="173"/>
      <c r="NSN73" s="173"/>
      <c r="NSO73" s="173"/>
      <c r="NSP73" s="173"/>
      <c r="NSQ73" s="173"/>
      <c r="NSR73" s="173"/>
      <c r="NSS73" s="173"/>
      <c r="NST73" s="173"/>
      <c r="NSU73" s="173"/>
      <c r="NSV73" s="173"/>
      <c r="NSW73" s="173"/>
      <c r="NSX73" s="173"/>
      <c r="NSY73" s="173"/>
      <c r="NSZ73" s="173"/>
      <c r="NTA73" s="173"/>
      <c r="NTB73" s="173"/>
      <c r="NTC73" s="173"/>
      <c r="NTD73" s="173"/>
      <c r="NTE73" s="173"/>
      <c r="NTF73" s="173"/>
      <c r="NTG73" s="173"/>
      <c r="NTH73" s="173"/>
      <c r="NTI73" s="173"/>
      <c r="NTJ73" s="173"/>
      <c r="NTK73" s="173"/>
      <c r="NTL73" s="173"/>
      <c r="NTM73" s="173"/>
      <c r="NTN73" s="173"/>
      <c r="NTO73" s="173"/>
      <c r="NTP73" s="173"/>
      <c r="NTQ73" s="173"/>
      <c r="NTR73" s="173"/>
      <c r="NTS73" s="173"/>
      <c r="NTT73" s="173"/>
      <c r="NTU73" s="173"/>
      <c r="NTV73" s="173"/>
      <c r="NTW73" s="173"/>
      <c r="NTX73" s="173"/>
      <c r="NTY73" s="173"/>
      <c r="NTZ73" s="173"/>
      <c r="NUA73" s="173"/>
      <c r="NUB73" s="173"/>
      <c r="NUC73" s="173"/>
      <c r="NUD73" s="173"/>
      <c r="NUE73" s="173"/>
      <c r="NUF73" s="173"/>
      <c r="NUG73" s="173"/>
      <c r="NUH73" s="173"/>
      <c r="NUI73" s="173"/>
      <c r="NUJ73" s="173"/>
      <c r="NUK73" s="173"/>
      <c r="NUL73" s="173"/>
      <c r="NUM73" s="173"/>
      <c r="NUN73" s="173"/>
      <c r="NUO73" s="173"/>
      <c r="NUP73" s="173"/>
      <c r="NUQ73" s="173"/>
      <c r="NUR73" s="173"/>
      <c r="NUS73" s="173"/>
      <c r="NUT73" s="173"/>
      <c r="NUU73" s="173"/>
      <c r="NUV73" s="173"/>
      <c r="NUW73" s="173"/>
      <c r="NUX73" s="173"/>
      <c r="NUY73" s="173"/>
      <c r="NUZ73" s="173"/>
      <c r="NVA73" s="173"/>
      <c r="NVB73" s="173"/>
      <c r="NVC73" s="173"/>
      <c r="NVD73" s="173"/>
      <c r="NVE73" s="173"/>
      <c r="NVF73" s="173"/>
      <c r="NVG73" s="173"/>
      <c r="NVH73" s="173"/>
      <c r="NVI73" s="173"/>
      <c r="NVJ73" s="173"/>
      <c r="NVK73" s="173"/>
      <c r="NVL73" s="173"/>
      <c r="NVM73" s="173"/>
      <c r="NVN73" s="173"/>
      <c r="NVO73" s="173"/>
      <c r="NVP73" s="173"/>
      <c r="NVQ73" s="173"/>
      <c r="NVR73" s="173"/>
      <c r="NVS73" s="173"/>
      <c r="NVT73" s="173"/>
      <c r="NVU73" s="173"/>
      <c r="NVV73" s="173"/>
      <c r="NVW73" s="173"/>
      <c r="NVX73" s="173"/>
      <c r="NVY73" s="173"/>
      <c r="NVZ73" s="173"/>
      <c r="NWA73" s="173"/>
      <c r="NWB73" s="173"/>
      <c r="NWC73" s="173"/>
      <c r="NWD73" s="173"/>
      <c r="NWE73" s="173"/>
      <c r="NWF73" s="173"/>
      <c r="NWG73" s="173"/>
      <c r="NWH73" s="173"/>
      <c r="NWI73" s="173"/>
      <c r="NWJ73" s="173"/>
      <c r="NWK73" s="173"/>
      <c r="NWL73" s="173"/>
      <c r="NWM73" s="173"/>
      <c r="NWN73" s="173"/>
      <c r="NWO73" s="173"/>
      <c r="NWP73" s="173"/>
      <c r="NWQ73" s="173"/>
      <c r="NWR73" s="173"/>
      <c r="NWS73" s="173"/>
      <c r="NWT73" s="173"/>
      <c r="NWU73" s="173"/>
      <c r="NWV73" s="173"/>
      <c r="NWW73" s="173"/>
      <c r="NWX73" s="173"/>
      <c r="NWY73" s="173"/>
      <c r="NWZ73" s="173"/>
      <c r="NXA73" s="173"/>
      <c r="NXB73" s="173"/>
      <c r="NXC73" s="173"/>
      <c r="NXD73" s="173"/>
      <c r="NXE73" s="173"/>
      <c r="NXF73" s="173"/>
      <c r="NXG73" s="173"/>
      <c r="NXH73" s="173"/>
      <c r="NXI73" s="173"/>
      <c r="NXJ73" s="173"/>
      <c r="NXK73" s="173"/>
      <c r="NXL73" s="173"/>
      <c r="NXM73" s="173"/>
      <c r="NXN73" s="173"/>
      <c r="NXO73" s="173"/>
      <c r="NXP73" s="173"/>
      <c r="NXQ73" s="173"/>
      <c r="NXR73" s="173"/>
      <c r="NXS73" s="173"/>
      <c r="NXT73" s="173"/>
      <c r="NXU73" s="173"/>
      <c r="NXV73" s="173"/>
      <c r="NXW73" s="173"/>
      <c r="NXX73" s="173"/>
      <c r="NXY73" s="173"/>
      <c r="NXZ73" s="173"/>
      <c r="NYA73" s="173"/>
      <c r="NYB73" s="173"/>
      <c r="NYC73" s="173"/>
      <c r="NYD73" s="173"/>
      <c r="NYE73" s="173"/>
      <c r="NYF73" s="173"/>
      <c r="NYG73" s="173"/>
      <c r="NYH73" s="173"/>
      <c r="NYI73" s="173"/>
      <c r="NYJ73" s="173"/>
      <c r="NYK73" s="173"/>
      <c r="NYL73" s="173"/>
      <c r="NYM73" s="173"/>
      <c r="NYN73" s="173"/>
      <c r="NYO73" s="173"/>
      <c r="NYP73" s="173"/>
      <c r="NYQ73" s="173"/>
      <c r="NYR73" s="173"/>
      <c r="NYS73" s="173"/>
      <c r="NYT73" s="173"/>
      <c r="NYU73" s="173"/>
      <c r="NYV73" s="173"/>
      <c r="NYW73" s="173"/>
      <c r="NYX73" s="173"/>
      <c r="NYY73" s="173"/>
      <c r="NYZ73" s="173"/>
      <c r="NZA73" s="173"/>
      <c r="NZB73" s="173"/>
      <c r="NZC73" s="173"/>
      <c r="NZD73" s="173"/>
      <c r="NZE73" s="173"/>
      <c r="NZF73" s="173"/>
      <c r="NZG73" s="173"/>
      <c r="NZH73" s="173"/>
      <c r="NZI73" s="173"/>
      <c r="NZJ73" s="173"/>
      <c r="NZK73" s="173"/>
      <c r="NZL73" s="173"/>
      <c r="NZM73" s="173"/>
      <c r="NZN73" s="173"/>
      <c r="NZO73" s="173"/>
      <c r="NZP73" s="173"/>
      <c r="NZQ73" s="173"/>
      <c r="NZR73" s="173"/>
      <c r="NZS73" s="173"/>
      <c r="NZT73" s="173"/>
      <c r="NZU73" s="173"/>
      <c r="NZV73" s="173"/>
      <c r="NZW73" s="173"/>
      <c r="NZX73" s="173"/>
      <c r="NZY73" s="173"/>
      <c r="NZZ73" s="173"/>
      <c r="OAA73" s="173"/>
      <c r="OAB73" s="173"/>
      <c r="OAC73" s="173"/>
      <c r="OAD73" s="173"/>
      <c r="OAE73" s="173"/>
      <c r="OAF73" s="173"/>
      <c r="OAG73" s="173"/>
      <c r="OAH73" s="173"/>
      <c r="OAI73" s="173"/>
      <c r="OAJ73" s="173"/>
      <c r="OAK73" s="173"/>
      <c r="OAL73" s="173"/>
      <c r="OAM73" s="173"/>
      <c r="OAN73" s="173"/>
      <c r="OAO73" s="173"/>
      <c r="OAP73" s="173"/>
      <c r="OAQ73" s="173"/>
      <c r="OAR73" s="173"/>
      <c r="OAS73" s="173"/>
      <c r="OAT73" s="173"/>
      <c r="OAU73" s="173"/>
      <c r="OAV73" s="173"/>
      <c r="OAW73" s="173"/>
      <c r="OAX73" s="173"/>
      <c r="OAY73" s="173"/>
      <c r="OAZ73" s="173"/>
      <c r="OBA73" s="173"/>
      <c r="OBB73" s="173"/>
      <c r="OBC73" s="173"/>
      <c r="OBD73" s="173"/>
      <c r="OBE73" s="173"/>
      <c r="OBF73" s="173"/>
      <c r="OBG73" s="173"/>
      <c r="OBH73" s="173"/>
      <c r="OBI73" s="173"/>
      <c r="OBJ73" s="173"/>
      <c r="OBK73" s="173"/>
      <c r="OBL73" s="173"/>
      <c r="OBM73" s="173"/>
      <c r="OBN73" s="173"/>
      <c r="OBO73" s="173"/>
      <c r="OBP73" s="173"/>
      <c r="OBQ73" s="173"/>
      <c r="OBR73" s="173"/>
      <c r="OBS73" s="173"/>
      <c r="OBT73" s="173"/>
      <c r="OBU73" s="173"/>
      <c r="OBV73" s="173"/>
      <c r="OBW73" s="173"/>
      <c r="OBX73" s="173"/>
      <c r="OBY73" s="173"/>
      <c r="OBZ73" s="173"/>
      <c r="OCA73" s="173"/>
      <c r="OCB73" s="173"/>
      <c r="OCC73" s="173"/>
      <c r="OCD73" s="173"/>
      <c r="OCE73" s="173"/>
      <c r="OCF73" s="173"/>
      <c r="OCG73" s="173"/>
      <c r="OCH73" s="173"/>
      <c r="OCI73" s="173"/>
      <c r="OCJ73" s="173"/>
      <c r="OCK73" s="173"/>
      <c r="OCL73" s="173"/>
      <c r="OCM73" s="173"/>
      <c r="OCN73" s="173"/>
      <c r="OCO73" s="173"/>
      <c r="OCP73" s="173"/>
      <c r="OCQ73" s="173"/>
      <c r="OCR73" s="173"/>
      <c r="OCS73" s="173"/>
      <c r="OCT73" s="173"/>
      <c r="OCU73" s="173"/>
      <c r="OCV73" s="173"/>
      <c r="OCW73" s="173"/>
      <c r="OCX73" s="173"/>
      <c r="OCY73" s="173"/>
      <c r="OCZ73" s="173"/>
      <c r="ODA73" s="173"/>
      <c r="ODB73" s="173"/>
      <c r="ODC73" s="173"/>
      <c r="ODD73" s="173"/>
      <c r="ODE73" s="173"/>
      <c r="ODF73" s="173"/>
      <c r="ODG73" s="173"/>
      <c r="ODH73" s="173"/>
      <c r="ODI73" s="173"/>
      <c r="ODJ73" s="173"/>
      <c r="ODK73" s="173"/>
      <c r="ODL73" s="173"/>
      <c r="ODM73" s="173"/>
      <c r="ODN73" s="173"/>
      <c r="ODO73" s="173"/>
      <c r="ODP73" s="173"/>
      <c r="ODQ73" s="173"/>
      <c r="ODR73" s="173"/>
      <c r="ODS73" s="173"/>
      <c r="ODT73" s="173"/>
      <c r="ODU73" s="173"/>
      <c r="ODV73" s="173"/>
      <c r="ODW73" s="173"/>
      <c r="ODX73" s="173"/>
      <c r="ODY73" s="173"/>
      <c r="ODZ73" s="173"/>
      <c r="OEA73" s="173"/>
      <c r="OEB73" s="173"/>
      <c r="OEC73" s="173"/>
      <c r="OED73" s="173"/>
      <c r="OEE73" s="173"/>
      <c r="OEF73" s="173"/>
      <c r="OEG73" s="173"/>
      <c r="OEH73" s="173"/>
      <c r="OEI73" s="173"/>
      <c r="OEJ73" s="173"/>
      <c r="OEK73" s="173"/>
      <c r="OEL73" s="173"/>
      <c r="OEM73" s="173"/>
      <c r="OEN73" s="173"/>
      <c r="OEO73" s="173"/>
      <c r="OEP73" s="173"/>
      <c r="OEQ73" s="173"/>
      <c r="OER73" s="173"/>
      <c r="OES73" s="173"/>
      <c r="OET73" s="173"/>
      <c r="OEU73" s="173"/>
      <c r="OEV73" s="173"/>
      <c r="OEW73" s="173"/>
      <c r="OEX73" s="173"/>
      <c r="OEY73" s="173"/>
      <c r="OEZ73" s="173"/>
      <c r="OFA73" s="173"/>
      <c r="OFB73" s="173"/>
      <c r="OFC73" s="173"/>
      <c r="OFD73" s="173"/>
      <c r="OFE73" s="173"/>
      <c r="OFF73" s="173"/>
      <c r="OFG73" s="173"/>
      <c r="OFH73" s="173"/>
      <c r="OFI73" s="173"/>
      <c r="OFJ73" s="173"/>
      <c r="OFK73" s="173"/>
      <c r="OFL73" s="173"/>
      <c r="OFM73" s="173"/>
      <c r="OFN73" s="173"/>
      <c r="OFO73" s="173"/>
      <c r="OFP73" s="173"/>
      <c r="OFQ73" s="173"/>
      <c r="OFR73" s="173"/>
      <c r="OFS73" s="173"/>
      <c r="OFT73" s="173"/>
      <c r="OFU73" s="173"/>
      <c r="OFV73" s="173"/>
      <c r="OFW73" s="173"/>
      <c r="OFX73" s="173"/>
      <c r="OFY73" s="173"/>
      <c r="OFZ73" s="173"/>
      <c r="OGA73" s="173"/>
      <c r="OGB73" s="173"/>
      <c r="OGC73" s="173"/>
      <c r="OGD73" s="173"/>
      <c r="OGE73" s="173"/>
      <c r="OGF73" s="173"/>
      <c r="OGG73" s="173"/>
      <c r="OGH73" s="173"/>
      <c r="OGI73" s="173"/>
      <c r="OGJ73" s="173"/>
      <c r="OGK73" s="173"/>
      <c r="OGL73" s="173"/>
      <c r="OGM73" s="173"/>
      <c r="OGN73" s="173"/>
      <c r="OGO73" s="173"/>
      <c r="OGP73" s="173"/>
      <c r="OGQ73" s="173"/>
      <c r="OGR73" s="173"/>
      <c r="OGS73" s="173"/>
      <c r="OGT73" s="173"/>
      <c r="OGU73" s="173"/>
      <c r="OGV73" s="173"/>
      <c r="OGW73" s="173"/>
      <c r="OGX73" s="173"/>
      <c r="OGY73" s="173"/>
      <c r="OGZ73" s="173"/>
      <c r="OHA73" s="173"/>
      <c r="OHB73" s="173"/>
      <c r="OHC73" s="173"/>
      <c r="OHD73" s="173"/>
      <c r="OHE73" s="173"/>
      <c r="OHF73" s="173"/>
      <c r="OHG73" s="173"/>
      <c r="OHH73" s="173"/>
      <c r="OHI73" s="173"/>
      <c r="OHJ73" s="173"/>
      <c r="OHK73" s="173"/>
      <c r="OHL73" s="173"/>
      <c r="OHM73" s="173"/>
      <c r="OHN73" s="173"/>
      <c r="OHO73" s="173"/>
      <c r="OHP73" s="173"/>
      <c r="OHQ73" s="173"/>
      <c r="OHR73" s="173"/>
      <c r="OHS73" s="173"/>
      <c r="OHT73" s="173"/>
      <c r="OHU73" s="173"/>
      <c r="OHV73" s="173"/>
      <c r="OHW73" s="173"/>
      <c r="OHX73" s="173"/>
      <c r="OHY73" s="173"/>
      <c r="OHZ73" s="173"/>
      <c r="OIA73" s="173"/>
      <c r="OIB73" s="173"/>
      <c r="OIC73" s="173"/>
      <c r="OID73" s="173"/>
      <c r="OIE73" s="173"/>
      <c r="OIF73" s="173"/>
      <c r="OIG73" s="173"/>
      <c r="OIH73" s="173"/>
      <c r="OII73" s="173"/>
      <c r="OIJ73" s="173"/>
      <c r="OIK73" s="173"/>
      <c r="OIL73" s="173"/>
      <c r="OIM73" s="173"/>
      <c r="OIN73" s="173"/>
      <c r="OIO73" s="173"/>
      <c r="OIP73" s="173"/>
      <c r="OIQ73" s="173"/>
      <c r="OIR73" s="173"/>
      <c r="OIS73" s="173"/>
      <c r="OIT73" s="173"/>
      <c r="OIU73" s="173"/>
      <c r="OIV73" s="173"/>
      <c r="OIW73" s="173"/>
      <c r="OIX73" s="173"/>
      <c r="OIY73" s="173"/>
      <c r="OIZ73" s="173"/>
      <c r="OJA73" s="173"/>
      <c r="OJB73" s="173"/>
      <c r="OJC73" s="173"/>
      <c r="OJD73" s="173"/>
      <c r="OJE73" s="173"/>
      <c r="OJF73" s="173"/>
      <c r="OJG73" s="173"/>
      <c r="OJH73" s="173"/>
      <c r="OJI73" s="173"/>
      <c r="OJJ73" s="173"/>
      <c r="OJK73" s="173"/>
      <c r="OJL73" s="173"/>
      <c r="OJM73" s="173"/>
      <c r="OJN73" s="173"/>
      <c r="OJO73" s="173"/>
      <c r="OJP73" s="173"/>
      <c r="OJQ73" s="173"/>
      <c r="OJR73" s="173"/>
      <c r="OJS73" s="173"/>
      <c r="OJT73" s="173"/>
      <c r="OJU73" s="173"/>
      <c r="OJV73" s="173"/>
      <c r="OJW73" s="173"/>
      <c r="OJX73" s="173"/>
      <c r="OJY73" s="173"/>
      <c r="OJZ73" s="173"/>
      <c r="OKA73" s="173"/>
      <c r="OKB73" s="173"/>
      <c r="OKC73" s="173"/>
      <c r="OKD73" s="173"/>
      <c r="OKE73" s="173"/>
      <c r="OKF73" s="173"/>
      <c r="OKG73" s="173"/>
      <c r="OKH73" s="173"/>
      <c r="OKI73" s="173"/>
      <c r="OKJ73" s="173"/>
      <c r="OKK73" s="173"/>
      <c r="OKL73" s="173"/>
      <c r="OKM73" s="173"/>
      <c r="OKN73" s="173"/>
      <c r="OKO73" s="173"/>
      <c r="OKP73" s="173"/>
      <c r="OKQ73" s="173"/>
      <c r="OKR73" s="173"/>
      <c r="OKS73" s="173"/>
      <c r="OKT73" s="173"/>
      <c r="OKU73" s="173"/>
      <c r="OKV73" s="173"/>
      <c r="OKW73" s="173"/>
      <c r="OKX73" s="173"/>
      <c r="OKY73" s="173"/>
      <c r="OKZ73" s="173"/>
      <c r="OLA73" s="173"/>
      <c r="OLB73" s="173"/>
      <c r="OLC73" s="173"/>
      <c r="OLD73" s="173"/>
      <c r="OLE73" s="173"/>
      <c r="OLF73" s="173"/>
      <c r="OLG73" s="173"/>
      <c r="OLH73" s="173"/>
      <c r="OLI73" s="173"/>
      <c r="OLJ73" s="173"/>
      <c r="OLK73" s="173"/>
      <c r="OLL73" s="173"/>
      <c r="OLM73" s="173"/>
      <c r="OLN73" s="173"/>
      <c r="OLO73" s="173"/>
      <c r="OLP73" s="173"/>
      <c r="OLQ73" s="173"/>
      <c r="OLR73" s="173"/>
      <c r="OLS73" s="173"/>
      <c r="OLT73" s="173"/>
      <c r="OLU73" s="173"/>
      <c r="OLV73" s="173"/>
      <c r="OLW73" s="173"/>
      <c r="OLX73" s="173"/>
      <c r="OLY73" s="173"/>
      <c r="OLZ73" s="173"/>
      <c r="OMA73" s="173"/>
      <c r="OMB73" s="173"/>
      <c r="OMC73" s="173"/>
      <c r="OMD73" s="173"/>
      <c r="OME73" s="173"/>
      <c r="OMF73" s="173"/>
      <c r="OMG73" s="173"/>
      <c r="OMH73" s="173"/>
      <c r="OMI73" s="173"/>
      <c r="OMJ73" s="173"/>
      <c r="OMK73" s="173"/>
      <c r="OML73" s="173"/>
      <c r="OMM73" s="173"/>
      <c r="OMN73" s="173"/>
      <c r="OMO73" s="173"/>
      <c r="OMP73" s="173"/>
      <c r="OMQ73" s="173"/>
      <c r="OMR73" s="173"/>
      <c r="OMS73" s="173"/>
      <c r="OMT73" s="173"/>
      <c r="OMU73" s="173"/>
      <c r="OMV73" s="173"/>
      <c r="OMW73" s="173"/>
      <c r="OMX73" s="173"/>
      <c r="OMY73" s="173"/>
      <c r="OMZ73" s="173"/>
      <c r="ONA73" s="173"/>
      <c r="ONB73" s="173"/>
      <c r="ONC73" s="173"/>
      <c r="OND73" s="173"/>
      <c r="ONE73" s="173"/>
      <c r="ONF73" s="173"/>
      <c r="ONG73" s="173"/>
      <c r="ONH73" s="173"/>
      <c r="ONI73" s="173"/>
      <c r="ONJ73" s="173"/>
      <c r="ONK73" s="173"/>
      <c r="ONL73" s="173"/>
      <c r="ONM73" s="173"/>
      <c r="ONN73" s="173"/>
      <c r="ONO73" s="173"/>
      <c r="ONP73" s="173"/>
      <c r="ONQ73" s="173"/>
      <c r="ONR73" s="173"/>
      <c r="ONS73" s="173"/>
      <c r="ONT73" s="173"/>
      <c r="ONU73" s="173"/>
      <c r="ONV73" s="173"/>
      <c r="ONW73" s="173"/>
      <c r="ONX73" s="173"/>
      <c r="ONY73" s="173"/>
      <c r="ONZ73" s="173"/>
      <c r="OOA73" s="173"/>
      <c r="OOB73" s="173"/>
      <c r="OOC73" s="173"/>
      <c r="OOD73" s="173"/>
      <c r="OOE73" s="173"/>
      <c r="OOF73" s="173"/>
      <c r="OOG73" s="173"/>
      <c r="OOH73" s="173"/>
      <c r="OOI73" s="173"/>
      <c r="OOJ73" s="173"/>
      <c r="OOK73" s="173"/>
      <c r="OOL73" s="173"/>
      <c r="OOM73" s="173"/>
      <c r="OON73" s="173"/>
      <c r="OOO73" s="173"/>
      <c r="OOP73" s="173"/>
      <c r="OOQ73" s="173"/>
      <c r="OOR73" s="173"/>
      <c r="OOS73" s="173"/>
      <c r="OOT73" s="173"/>
      <c r="OOU73" s="173"/>
      <c r="OOV73" s="173"/>
      <c r="OOW73" s="173"/>
      <c r="OOX73" s="173"/>
      <c r="OOY73" s="173"/>
      <c r="OOZ73" s="173"/>
      <c r="OPA73" s="173"/>
      <c r="OPB73" s="173"/>
      <c r="OPC73" s="173"/>
      <c r="OPD73" s="173"/>
      <c r="OPE73" s="173"/>
      <c r="OPF73" s="173"/>
      <c r="OPG73" s="173"/>
      <c r="OPH73" s="173"/>
      <c r="OPI73" s="173"/>
      <c r="OPJ73" s="173"/>
      <c r="OPK73" s="173"/>
      <c r="OPL73" s="173"/>
      <c r="OPM73" s="173"/>
      <c r="OPN73" s="173"/>
      <c r="OPO73" s="173"/>
      <c r="OPP73" s="173"/>
      <c r="OPQ73" s="173"/>
      <c r="OPR73" s="173"/>
      <c r="OPS73" s="173"/>
      <c r="OPT73" s="173"/>
      <c r="OPU73" s="173"/>
      <c r="OPV73" s="173"/>
      <c r="OPW73" s="173"/>
      <c r="OPX73" s="173"/>
      <c r="OPY73" s="173"/>
      <c r="OPZ73" s="173"/>
      <c r="OQA73" s="173"/>
      <c r="OQB73" s="173"/>
      <c r="OQC73" s="173"/>
      <c r="OQD73" s="173"/>
      <c r="OQE73" s="173"/>
      <c r="OQF73" s="173"/>
      <c r="OQG73" s="173"/>
      <c r="OQH73" s="173"/>
      <c r="OQI73" s="173"/>
      <c r="OQJ73" s="173"/>
      <c r="OQK73" s="173"/>
      <c r="OQL73" s="173"/>
      <c r="OQM73" s="173"/>
      <c r="OQN73" s="173"/>
      <c r="OQO73" s="173"/>
      <c r="OQP73" s="173"/>
      <c r="OQQ73" s="173"/>
      <c r="OQR73" s="173"/>
      <c r="OQS73" s="173"/>
      <c r="OQT73" s="173"/>
      <c r="OQU73" s="173"/>
      <c r="OQV73" s="173"/>
      <c r="OQW73" s="173"/>
      <c r="OQX73" s="173"/>
      <c r="OQY73" s="173"/>
      <c r="OQZ73" s="173"/>
      <c r="ORA73" s="173"/>
      <c r="ORB73" s="173"/>
      <c r="ORC73" s="173"/>
      <c r="ORD73" s="173"/>
      <c r="ORE73" s="173"/>
      <c r="ORF73" s="173"/>
      <c r="ORG73" s="173"/>
      <c r="ORH73" s="173"/>
      <c r="ORI73" s="173"/>
      <c r="ORJ73" s="173"/>
      <c r="ORK73" s="173"/>
      <c r="ORL73" s="173"/>
      <c r="ORM73" s="173"/>
      <c r="ORN73" s="173"/>
      <c r="ORO73" s="173"/>
      <c r="ORP73" s="173"/>
      <c r="ORQ73" s="173"/>
      <c r="ORR73" s="173"/>
      <c r="ORS73" s="173"/>
      <c r="ORT73" s="173"/>
      <c r="ORU73" s="173"/>
      <c r="ORV73" s="173"/>
      <c r="ORW73" s="173"/>
      <c r="ORX73" s="173"/>
      <c r="ORY73" s="173"/>
      <c r="ORZ73" s="173"/>
      <c r="OSA73" s="173"/>
      <c r="OSB73" s="173"/>
      <c r="OSC73" s="173"/>
      <c r="OSD73" s="173"/>
      <c r="OSE73" s="173"/>
      <c r="OSF73" s="173"/>
      <c r="OSG73" s="173"/>
      <c r="OSH73" s="173"/>
      <c r="OSI73" s="173"/>
      <c r="OSJ73" s="173"/>
      <c r="OSK73" s="173"/>
      <c r="OSL73" s="173"/>
      <c r="OSM73" s="173"/>
      <c r="OSN73" s="173"/>
      <c r="OSO73" s="173"/>
      <c r="OSP73" s="173"/>
      <c r="OSQ73" s="173"/>
      <c r="OSR73" s="173"/>
      <c r="OSS73" s="173"/>
      <c r="OST73" s="173"/>
      <c r="OSU73" s="173"/>
      <c r="OSV73" s="173"/>
      <c r="OSW73" s="173"/>
      <c r="OSX73" s="173"/>
      <c r="OSY73" s="173"/>
      <c r="OSZ73" s="173"/>
      <c r="OTA73" s="173"/>
      <c r="OTB73" s="173"/>
      <c r="OTC73" s="173"/>
      <c r="OTD73" s="173"/>
      <c r="OTE73" s="173"/>
      <c r="OTF73" s="173"/>
      <c r="OTG73" s="173"/>
      <c r="OTH73" s="173"/>
      <c r="OTI73" s="173"/>
      <c r="OTJ73" s="173"/>
      <c r="OTK73" s="173"/>
      <c r="OTL73" s="173"/>
      <c r="OTM73" s="173"/>
      <c r="OTN73" s="173"/>
      <c r="OTO73" s="173"/>
      <c r="OTP73" s="173"/>
      <c r="OTQ73" s="173"/>
      <c r="OTR73" s="173"/>
      <c r="OTS73" s="173"/>
      <c r="OTT73" s="173"/>
      <c r="OTU73" s="173"/>
      <c r="OTV73" s="173"/>
      <c r="OTW73" s="173"/>
      <c r="OTX73" s="173"/>
      <c r="OTY73" s="173"/>
      <c r="OTZ73" s="173"/>
      <c r="OUA73" s="173"/>
      <c r="OUB73" s="173"/>
      <c r="OUC73" s="173"/>
      <c r="OUD73" s="173"/>
      <c r="OUE73" s="173"/>
      <c r="OUF73" s="173"/>
      <c r="OUG73" s="173"/>
      <c r="OUH73" s="173"/>
      <c r="OUI73" s="173"/>
      <c r="OUJ73" s="173"/>
      <c r="OUK73" s="173"/>
      <c r="OUL73" s="173"/>
      <c r="OUM73" s="173"/>
      <c r="OUN73" s="173"/>
      <c r="OUO73" s="173"/>
      <c r="OUP73" s="173"/>
      <c r="OUQ73" s="173"/>
      <c r="OUR73" s="173"/>
      <c r="OUS73" s="173"/>
      <c r="OUT73" s="173"/>
      <c r="OUU73" s="173"/>
      <c r="OUV73" s="173"/>
      <c r="OUW73" s="173"/>
      <c r="OUX73" s="173"/>
      <c r="OUY73" s="173"/>
      <c r="OUZ73" s="173"/>
      <c r="OVA73" s="173"/>
      <c r="OVB73" s="173"/>
      <c r="OVC73" s="173"/>
      <c r="OVD73" s="173"/>
      <c r="OVE73" s="173"/>
      <c r="OVF73" s="173"/>
      <c r="OVG73" s="173"/>
      <c r="OVH73" s="173"/>
      <c r="OVI73" s="173"/>
      <c r="OVJ73" s="173"/>
      <c r="OVK73" s="173"/>
      <c r="OVL73" s="173"/>
      <c r="OVM73" s="173"/>
      <c r="OVN73" s="173"/>
      <c r="OVO73" s="173"/>
      <c r="OVP73" s="173"/>
      <c r="OVQ73" s="173"/>
      <c r="OVR73" s="173"/>
      <c r="OVS73" s="173"/>
      <c r="OVT73" s="173"/>
      <c r="OVU73" s="173"/>
      <c r="OVV73" s="173"/>
      <c r="OVW73" s="173"/>
      <c r="OVX73" s="173"/>
      <c r="OVY73" s="173"/>
      <c r="OVZ73" s="173"/>
      <c r="OWA73" s="173"/>
      <c r="OWB73" s="173"/>
      <c r="OWC73" s="173"/>
      <c r="OWD73" s="173"/>
      <c r="OWE73" s="173"/>
      <c r="OWF73" s="173"/>
      <c r="OWG73" s="173"/>
      <c r="OWH73" s="173"/>
      <c r="OWI73" s="173"/>
      <c r="OWJ73" s="173"/>
      <c r="OWK73" s="173"/>
      <c r="OWL73" s="173"/>
      <c r="OWM73" s="173"/>
      <c r="OWN73" s="173"/>
      <c r="OWO73" s="173"/>
      <c r="OWP73" s="173"/>
      <c r="OWQ73" s="173"/>
      <c r="OWR73" s="173"/>
      <c r="OWS73" s="173"/>
      <c r="OWT73" s="173"/>
      <c r="OWU73" s="173"/>
      <c r="OWV73" s="173"/>
      <c r="OWW73" s="173"/>
      <c r="OWX73" s="173"/>
      <c r="OWY73" s="173"/>
      <c r="OWZ73" s="173"/>
      <c r="OXA73" s="173"/>
      <c r="OXB73" s="173"/>
      <c r="OXC73" s="173"/>
      <c r="OXD73" s="173"/>
      <c r="OXE73" s="173"/>
      <c r="OXF73" s="173"/>
      <c r="OXG73" s="173"/>
      <c r="OXH73" s="173"/>
      <c r="OXI73" s="173"/>
      <c r="OXJ73" s="173"/>
      <c r="OXK73" s="173"/>
      <c r="OXL73" s="173"/>
      <c r="OXM73" s="173"/>
      <c r="OXN73" s="173"/>
      <c r="OXO73" s="173"/>
      <c r="OXP73" s="173"/>
      <c r="OXQ73" s="173"/>
      <c r="OXR73" s="173"/>
      <c r="OXS73" s="173"/>
      <c r="OXT73" s="173"/>
      <c r="OXU73" s="173"/>
      <c r="OXV73" s="173"/>
      <c r="OXW73" s="173"/>
      <c r="OXX73" s="173"/>
      <c r="OXY73" s="173"/>
      <c r="OXZ73" s="173"/>
      <c r="OYA73" s="173"/>
      <c r="OYB73" s="173"/>
      <c r="OYC73" s="173"/>
      <c r="OYD73" s="173"/>
      <c r="OYE73" s="173"/>
      <c r="OYF73" s="173"/>
      <c r="OYG73" s="173"/>
      <c r="OYH73" s="173"/>
      <c r="OYI73" s="173"/>
      <c r="OYJ73" s="173"/>
      <c r="OYK73" s="173"/>
      <c r="OYL73" s="173"/>
      <c r="OYM73" s="173"/>
      <c r="OYN73" s="173"/>
      <c r="OYO73" s="173"/>
      <c r="OYP73" s="173"/>
      <c r="OYQ73" s="173"/>
      <c r="OYR73" s="173"/>
      <c r="OYS73" s="173"/>
      <c r="OYT73" s="173"/>
      <c r="OYU73" s="173"/>
      <c r="OYV73" s="173"/>
      <c r="OYW73" s="173"/>
      <c r="OYX73" s="173"/>
      <c r="OYY73" s="173"/>
      <c r="OYZ73" s="173"/>
      <c r="OZA73" s="173"/>
      <c r="OZB73" s="173"/>
      <c r="OZC73" s="173"/>
      <c r="OZD73" s="173"/>
      <c r="OZE73" s="173"/>
      <c r="OZF73" s="173"/>
      <c r="OZG73" s="173"/>
      <c r="OZH73" s="173"/>
      <c r="OZI73" s="173"/>
      <c r="OZJ73" s="173"/>
      <c r="OZK73" s="173"/>
      <c r="OZL73" s="173"/>
      <c r="OZM73" s="173"/>
      <c r="OZN73" s="173"/>
      <c r="OZO73" s="173"/>
      <c r="OZP73" s="173"/>
      <c r="OZQ73" s="173"/>
      <c r="OZR73" s="173"/>
      <c r="OZS73" s="173"/>
      <c r="OZT73" s="173"/>
      <c r="OZU73" s="173"/>
      <c r="OZV73" s="173"/>
      <c r="OZW73" s="173"/>
      <c r="OZX73" s="173"/>
      <c r="OZY73" s="173"/>
      <c r="OZZ73" s="173"/>
      <c r="PAA73" s="173"/>
      <c r="PAB73" s="173"/>
      <c r="PAC73" s="173"/>
      <c r="PAD73" s="173"/>
      <c r="PAE73" s="173"/>
      <c r="PAF73" s="173"/>
      <c r="PAG73" s="173"/>
      <c r="PAH73" s="173"/>
      <c r="PAI73" s="173"/>
      <c r="PAJ73" s="173"/>
      <c r="PAK73" s="173"/>
      <c r="PAL73" s="173"/>
      <c r="PAM73" s="173"/>
      <c r="PAN73" s="173"/>
      <c r="PAO73" s="173"/>
      <c r="PAP73" s="173"/>
      <c r="PAQ73" s="173"/>
      <c r="PAR73" s="173"/>
      <c r="PAS73" s="173"/>
      <c r="PAT73" s="173"/>
      <c r="PAU73" s="173"/>
      <c r="PAV73" s="173"/>
      <c r="PAW73" s="173"/>
      <c r="PAX73" s="173"/>
      <c r="PAY73" s="173"/>
      <c r="PAZ73" s="173"/>
      <c r="PBA73" s="173"/>
      <c r="PBB73" s="173"/>
      <c r="PBC73" s="173"/>
      <c r="PBD73" s="173"/>
      <c r="PBE73" s="173"/>
      <c r="PBF73" s="173"/>
      <c r="PBG73" s="173"/>
      <c r="PBH73" s="173"/>
      <c r="PBI73" s="173"/>
      <c r="PBJ73" s="173"/>
      <c r="PBK73" s="173"/>
      <c r="PBL73" s="173"/>
      <c r="PBM73" s="173"/>
      <c r="PBN73" s="173"/>
      <c r="PBO73" s="173"/>
      <c r="PBP73" s="173"/>
      <c r="PBQ73" s="173"/>
      <c r="PBR73" s="173"/>
      <c r="PBS73" s="173"/>
      <c r="PBT73" s="173"/>
      <c r="PBU73" s="173"/>
      <c r="PBV73" s="173"/>
      <c r="PBW73" s="173"/>
      <c r="PBX73" s="173"/>
      <c r="PBY73" s="173"/>
      <c r="PBZ73" s="173"/>
      <c r="PCA73" s="173"/>
      <c r="PCB73" s="173"/>
      <c r="PCC73" s="173"/>
      <c r="PCD73" s="173"/>
      <c r="PCE73" s="173"/>
      <c r="PCF73" s="173"/>
      <c r="PCG73" s="173"/>
      <c r="PCH73" s="173"/>
      <c r="PCI73" s="173"/>
      <c r="PCJ73" s="173"/>
      <c r="PCK73" s="173"/>
      <c r="PCL73" s="173"/>
      <c r="PCM73" s="173"/>
      <c r="PCN73" s="173"/>
      <c r="PCO73" s="173"/>
      <c r="PCP73" s="173"/>
      <c r="PCQ73" s="173"/>
      <c r="PCR73" s="173"/>
      <c r="PCS73" s="173"/>
      <c r="PCT73" s="173"/>
      <c r="PCU73" s="173"/>
      <c r="PCV73" s="173"/>
      <c r="PCW73" s="173"/>
      <c r="PCX73" s="173"/>
      <c r="PCY73" s="173"/>
      <c r="PCZ73" s="173"/>
      <c r="PDA73" s="173"/>
      <c r="PDB73" s="173"/>
      <c r="PDC73" s="173"/>
      <c r="PDD73" s="173"/>
      <c r="PDE73" s="173"/>
      <c r="PDF73" s="173"/>
      <c r="PDG73" s="173"/>
      <c r="PDH73" s="173"/>
      <c r="PDI73" s="173"/>
      <c r="PDJ73" s="173"/>
      <c r="PDK73" s="173"/>
      <c r="PDL73" s="173"/>
      <c r="PDM73" s="173"/>
      <c r="PDN73" s="173"/>
      <c r="PDO73" s="173"/>
      <c r="PDP73" s="173"/>
      <c r="PDQ73" s="173"/>
      <c r="PDR73" s="173"/>
      <c r="PDS73" s="173"/>
      <c r="PDT73" s="173"/>
      <c r="PDU73" s="173"/>
      <c r="PDV73" s="173"/>
      <c r="PDW73" s="173"/>
      <c r="PDX73" s="173"/>
      <c r="PDY73" s="173"/>
      <c r="PDZ73" s="173"/>
      <c r="PEA73" s="173"/>
      <c r="PEB73" s="173"/>
      <c r="PEC73" s="173"/>
      <c r="PED73" s="173"/>
      <c r="PEE73" s="173"/>
      <c r="PEF73" s="173"/>
      <c r="PEG73" s="173"/>
      <c r="PEH73" s="173"/>
      <c r="PEI73" s="173"/>
      <c r="PEJ73" s="173"/>
      <c r="PEK73" s="173"/>
      <c r="PEL73" s="173"/>
      <c r="PEM73" s="173"/>
      <c r="PEN73" s="173"/>
      <c r="PEO73" s="173"/>
      <c r="PEP73" s="173"/>
      <c r="PEQ73" s="173"/>
      <c r="PER73" s="173"/>
      <c r="PES73" s="173"/>
      <c r="PET73" s="173"/>
      <c r="PEU73" s="173"/>
      <c r="PEV73" s="173"/>
      <c r="PEW73" s="173"/>
      <c r="PEX73" s="173"/>
      <c r="PEY73" s="173"/>
      <c r="PEZ73" s="173"/>
      <c r="PFA73" s="173"/>
      <c r="PFB73" s="173"/>
      <c r="PFC73" s="173"/>
      <c r="PFD73" s="173"/>
      <c r="PFE73" s="173"/>
      <c r="PFF73" s="173"/>
      <c r="PFG73" s="173"/>
      <c r="PFH73" s="173"/>
      <c r="PFI73" s="173"/>
      <c r="PFJ73" s="173"/>
      <c r="PFK73" s="173"/>
      <c r="PFL73" s="173"/>
      <c r="PFM73" s="173"/>
      <c r="PFN73" s="173"/>
      <c r="PFO73" s="173"/>
      <c r="PFP73" s="173"/>
      <c r="PFQ73" s="173"/>
      <c r="PFR73" s="173"/>
      <c r="PFS73" s="173"/>
      <c r="PFT73" s="173"/>
      <c r="PFU73" s="173"/>
      <c r="PFV73" s="173"/>
      <c r="PFW73" s="173"/>
      <c r="PFX73" s="173"/>
      <c r="PFY73" s="173"/>
      <c r="PFZ73" s="173"/>
      <c r="PGA73" s="173"/>
      <c r="PGB73" s="173"/>
      <c r="PGC73" s="173"/>
      <c r="PGD73" s="173"/>
      <c r="PGE73" s="173"/>
      <c r="PGF73" s="173"/>
      <c r="PGG73" s="173"/>
      <c r="PGH73" s="173"/>
      <c r="PGI73" s="173"/>
      <c r="PGJ73" s="173"/>
      <c r="PGK73" s="173"/>
      <c r="PGL73" s="173"/>
      <c r="PGM73" s="173"/>
      <c r="PGN73" s="173"/>
      <c r="PGO73" s="173"/>
      <c r="PGP73" s="173"/>
      <c r="PGQ73" s="173"/>
      <c r="PGR73" s="173"/>
      <c r="PGS73" s="173"/>
      <c r="PGT73" s="173"/>
      <c r="PGU73" s="173"/>
      <c r="PGV73" s="173"/>
      <c r="PGW73" s="173"/>
      <c r="PGX73" s="173"/>
      <c r="PGY73" s="173"/>
      <c r="PGZ73" s="173"/>
      <c r="PHA73" s="173"/>
      <c r="PHB73" s="173"/>
      <c r="PHC73" s="173"/>
      <c r="PHD73" s="173"/>
      <c r="PHE73" s="173"/>
      <c r="PHF73" s="173"/>
      <c r="PHG73" s="173"/>
      <c r="PHH73" s="173"/>
      <c r="PHI73" s="173"/>
      <c r="PHJ73" s="173"/>
      <c r="PHK73" s="173"/>
      <c r="PHL73" s="173"/>
      <c r="PHM73" s="173"/>
      <c r="PHN73" s="173"/>
      <c r="PHO73" s="173"/>
      <c r="PHP73" s="173"/>
      <c r="PHQ73" s="173"/>
      <c r="PHR73" s="173"/>
      <c r="PHS73" s="173"/>
      <c r="PHT73" s="173"/>
      <c r="PHU73" s="173"/>
      <c r="PHV73" s="173"/>
      <c r="PHW73" s="173"/>
      <c r="PHX73" s="173"/>
      <c r="PHY73" s="173"/>
      <c r="PHZ73" s="173"/>
      <c r="PIA73" s="173"/>
      <c r="PIB73" s="173"/>
      <c r="PIC73" s="173"/>
      <c r="PID73" s="173"/>
      <c r="PIE73" s="173"/>
      <c r="PIF73" s="173"/>
      <c r="PIG73" s="173"/>
      <c r="PIH73" s="173"/>
      <c r="PII73" s="173"/>
      <c r="PIJ73" s="173"/>
      <c r="PIK73" s="173"/>
      <c r="PIL73" s="173"/>
      <c r="PIM73" s="173"/>
      <c r="PIN73" s="173"/>
      <c r="PIO73" s="173"/>
      <c r="PIP73" s="173"/>
      <c r="PIQ73" s="173"/>
      <c r="PIR73" s="173"/>
      <c r="PIS73" s="173"/>
      <c r="PIT73" s="173"/>
      <c r="PIU73" s="173"/>
      <c r="PIV73" s="173"/>
      <c r="PIW73" s="173"/>
      <c r="PIX73" s="173"/>
      <c r="PIY73" s="173"/>
      <c r="PIZ73" s="173"/>
      <c r="PJA73" s="173"/>
      <c r="PJB73" s="173"/>
      <c r="PJC73" s="173"/>
      <c r="PJD73" s="173"/>
      <c r="PJE73" s="173"/>
      <c r="PJF73" s="173"/>
      <c r="PJG73" s="173"/>
      <c r="PJH73" s="173"/>
      <c r="PJI73" s="173"/>
      <c r="PJJ73" s="173"/>
      <c r="PJK73" s="173"/>
      <c r="PJL73" s="173"/>
      <c r="PJM73" s="173"/>
      <c r="PJN73" s="173"/>
      <c r="PJO73" s="173"/>
      <c r="PJP73" s="173"/>
      <c r="PJQ73" s="173"/>
      <c r="PJR73" s="173"/>
      <c r="PJS73" s="173"/>
      <c r="PJT73" s="173"/>
      <c r="PJU73" s="173"/>
      <c r="PJV73" s="173"/>
      <c r="PJW73" s="173"/>
      <c r="PJX73" s="173"/>
      <c r="PJY73" s="173"/>
      <c r="PJZ73" s="173"/>
      <c r="PKA73" s="173"/>
      <c r="PKB73" s="173"/>
      <c r="PKC73" s="173"/>
      <c r="PKD73" s="173"/>
      <c r="PKE73" s="173"/>
      <c r="PKF73" s="173"/>
      <c r="PKG73" s="173"/>
      <c r="PKH73" s="173"/>
      <c r="PKI73" s="173"/>
      <c r="PKJ73" s="173"/>
      <c r="PKK73" s="173"/>
      <c r="PKL73" s="173"/>
      <c r="PKM73" s="173"/>
      <c r="PKN73" s="173"/>
      <c r="PKO73" s="173"/>
      <c r="PKP73" s="173"/>
      <c r="PKQ73" s="173"/>
      <c r="PKR73" s="173"/>
      <c r="PKS73" s="173"/>
      <c r="PKT73" s="173"/>
      <c r="PKU73" s="173"/>
      <c r="PKV73" s="173"/>
      <c r="PKW73" s="173"/>
      <c r="PKX73" s="173"/>
      <c r="PKY73" s="173"/>
      <c r="PKZ73" s="173"/>
      <c r="PLA73" s="173"/>
      <c r="PLB73" s="173"/>
      <c r="PLC73" s="173"/>
      <c r="PLD73" s="173"/>
      <c r="PLE73" s="173"/>
      <c r="PLF73" s="173"/>
      <c r="PLG73" s="173"/>
      <c r="PLH73" s="173"/>
      <c r="PLI73" s="173"/>
      <c r="PLJ73" s="173"/>
      <c r="PLK73" s="173"/>
      <c r="PLL73" s="173"/>
      <c r="PLM73" s="173"/>
      <c r="PLN73" s="173"/>
      <c r="PLO73" s="173"/>
      <c r="PLP73" s="173"/>
      <c r="PLQ73" s="173"/>
      <c r="PLR73" s="173"/>
      <c r="PLS73" s="173"/>
      <c r="PLT73" s="173"/>
      <c r="PLU73" s="173"/>
      <c r="PLV73" s="173"/>
      <c r="PLW73" s="173"/>
      <c r="PLX73" s="173"/>
      <c r="PLY73" s="173"/>
      <c r="PLZ73" s="173"/>
      <c r="PMA73" s="173"/>
      <c r="PMB73" s="173"/>
      <c r="PMC73" s="173"/>
      <c r="PMD73" s="173"/>
      <c r="PME73" s="173"/>
      <c r="PMF73" s="173"/>
      <c r="PMG73" s="173"/>
      <c r="PMH73" s="173"/>
      <c r="PMI73" s="173"/>
      <c r="PMJ73" s="173"/>
      <c r="PMK73" s="173"/>
      <c r="PML73" s="173"/>
      <c r="PMM73" s="173"/>
      <c r="PMN73" s="173"/>
      <c r="PMO73" s="173"/>
      <c r="PMP73" s="173"/>
      <c r="PMQ73" s="173"/>
      <c r="PMR73" s="173"/>
      <c r="PMS73" s="173"/>
      <c r="PMT73" s="173"/>
      <c r="PMU73" s="173"/>
      <c r="PMV73" s="173"/>
      <c r="PMW73" s="173"/>
      <c r="PMX73" s="173"/>
      <c r="PMY73" s="173"/>
      <c r="PMZ73" s="173"/>
      <c r="PNA73" s="173"/>
      <c r="PNB73" s="173"/>
      <c r="PNC73" s="173"/>
      <c r="PND73" s="173"/>
      <c r="PNE73" s="173"/>
      <c r="PNF73" s="173"/>
      <c r="PNG73" s="173"/>
      <c r="PNH73" s="173"/>
      <c r="PNI73" s="173"/>
      <c r="PNJ73" s="173"/>
      <c r="PNK73" s="173"/>
      <c r="PNL73" s="173"/>
      <c r="PNM73" s="173"/>
      <c r="PNN73" s="173"/>
      <c r="PNO73" s="173"/>
      <c r="PNP73" s="173"/>
      <c r="PNQ73" s="173"/>
      <c r="PNR73" s="173"/>
      <c r="PNS73" s="173"/>
      <c r="PNT73" s="173"/>
      <c r="PNU73" s="173"/>
      <c r="PNV73" s="173"/>
      <c r="PNW73" s="173"/>
      <c r="PNX73" s="173"/>
      <c r="PNY73" s="173"/>
      <c r="PNZ73" s="173"/>
      <c r="POA73" s="173"/>
      <c r="POB73" s="173"/>
      <c r="POC73" s="173"/>
      <c r="POD73" s="173"/>
      <c r="POE73" s="173"/>
      <c r="POF73" s="173"/>
      <c r="POG73" s="173"/>
      <c r="POH73" s="173"/>
      <c r="POI73" s="173"/>
      <c r="POJ73" s="173"/>
      <c r="POK73" s="173"/>
      <c r="POL73" s="173"/>
      <c r="POM73" s="173"/>
      <c r="PON73" s="173"/>
      <c r="POO73" s="173"/>
      <c r="POP73" s="173"/>
      <c r="POQ73" s="173"/>
      <c r="POR73" s="173"/>
      <c r="POS73" s="173"/>
      <c r="POT73" s="173"/>
      <c r="POU73" s="173"/>
      <c r="POV73" s="173"/>
      <c r="POW73" s="173"/>
      <c r="POX73" s="173"/>
      <c r="POY73" s="173"/>
      <c r="POZ73" s="173"/>
      <c r="PPA73" s="173"/>
      <c r="PPB73" s="173"/>
      <c r="PPC73" s="173"/>
      <c r="PPD73" s="173"/>
      <c r="PPE73" s="173"/>
      <c r="PPF73" s="173"/>
      <c r="PPG73" s="173"/>
      <c r="PPH73" s="173"/>
      <c r="PPI73" s="173"/>
      <c r="PPJ73" s="173"/>
      <c r="PPK73" s="173"/>
      <c r="PPL73" s="173"/>
      <c r="PPM73" s="173"/>
      <c r="PPN73" s="173"/>
      <c r="PPO73" s="173"/>
      <c r="PPP73" s="173"/>
      <c r="PPQ73" s="173"/>
      <c r="PPR73" s="173"/>
      <c r="PPS73" s="173"/>
      <c r="PPT73" s="173"/>
      <c r="PPU73" s="173"/>
      <c r="PPV73" s="173"/>
      <c r="PPW73" s="173"/>
      <c r="PPX73" s="173"/>
      <c r="PPY73" s="173"/>
      <c r="PPZ73" s="173"/>
      <c r="PQA73" s="173"/>
      <c r="PQB73" s="173"/>
      <c r="PQC73" s="173"/>
      <c r="PQD73" s="173"/>
      <c r="PQE73" s="173"/>
      <c r="PQF73" s="173"/>
      <c r="PQG73" s="173"/>
      <c r="PQH73" s="173"/>
      <c r="PQI73" s="173"/>
      <c r="PQJ73" s="173"/>
      <c r="PQK73" s="173"/>
      <c r="PQL73" s="173"/>
      <c r="PQM73" s="173"/>
      <c r="PQN73" s="173"/>
      <c r="PQO73" s="173"/>
      <c r="PQP73" s="173"/>
      <c r="PQQ73" s="173"/>
      <c r="PQR73" s="173"/>
      <c r="PQS73" s="173"/>
      <c r="PQT73" s="173"/>
      <c r="PQU73" s="173"/>
      <c r="PQV73" s="173"/>
      <c r="PQW73" s="173"/>
      <c r="PQX73" s="173"/>
      <c r="PQY73" s="173"/>
      <c r="PQZ73" s="173"/>
      <c r="PRA73" s="173"/>
      <c r="PRB73" s="173"/>
      <c r="PRC73" s="173"/>
      <c r="PRD73" s="173"/>
      <c r="PRE73" s="173"/>
      <c r="PRF73" s="173"/>
      <c r="PRG73" s="173"/>
      <c r="PRH73" s="173"/>
      <c r="PRI73" s="173"/>
      <c r="PRJ73" s="173"/>
      <c r="PRK73" s="173"/>
      <c r="PRL73" s="173"/>
      <c r="PRM73" s="173"/>
      <c r="PRN73" s="173"/>
      <c r="PRO73" s="173"/>
      <c r="PRP73" s="173"/>
      <c r="PRQ73" s="173"/>
      <c r="PRR73" s="173"/>
      <c r="PRS73" s="173"/>
      <c r="PRT73" s="173"/>
      <c r="PRU73" s="173"/>
      <c r="PRV73" s="173"/>
      <c r="PRW73" s="173"/>
      <c r="PRX73" s="173"/>
      <c r="PRY73" s="173"/>
      <c r="PRZ73" s="173"/>
      <c r="PSA73" s="173"/>
      <c r="PSB73" s="173"/>
      <c r="PSC73" s="173"/>
      <c r="PSD73" s="173"/>
      <c r="PSE73" s="173"/>
      <c r="PSF73" s="173"/>
      <c r="PSG73" s="173"/>
      <c r="PSH73" s="173"/>
      <c r="PSI73" s="173"/>
      <c r="PSJ73" s="173"/>
      <c r="PSK73" s="173"/>
      <c r="PSL73" s="173"/>
      <c r="PSM73" s="173"/>
      <c r="PSN73" s="173"/>
      <c r="PSO73" s="173"/>
      <c r="PSP73" s="173"/>
      <c r="PSQ73" s="173"/>
      <c r="PSR73" s="173"/>
      <c r="PSS73" s="173"/>
      <c r="PST73" s="173"/>
      <c r="PSU73" s="173"/>
      <c r="PSV73" s="173"/>
      <c r="PSW73" s="173"/>
      <c r="PSX73" s="173"/>
      <c r="PSY73" s="173"/>
      <c r="PSZ73" s="173"/>
      <c r="PTA73" s="173"/>
      <c r="PTB73" s="173"/>
      <c r="PTC73" s="173"/>
      <c r="PTD73" s="173"/>
      <c r="PTE73" s="173"/>
      <c r="PTF73" s="173"/>
      <c r="PTG73" s="173"/>
      <c r="PTH73" s="173"/>
      <c r="PTI73" s="173"/>
      <c r="PTJ73" s="173"/>
      <c r="PTK73" s="173"/>
      <c r="PTL73" s="173"/>
      <c r="PTM73" s="173"/>
      <c r="PTN73" s="173"/>
      <c r="PTO73" s="173"/>
      <c r="PTP73" s="173"/>
      <c r="PTQ73" s="173"/>
      <c r="PTR73" s="173"/>
      <c r="PTS73" s="173"/>
      <c r="PTT73" s="173"/>
      <c r="PTU73" s="173"/>
      <c r="PTV73" s="173"/>
      <c r="PTW73" s="173"/>
      <c r="PTX73" s="173"/>
      <c r="PTY73" s="173"/>
      <c r="PTZ73" s="173"/>
      <c r="PUA73" s="173"/>
      <c r="PUB73" s="173"/>
      <c r="PUC73" s="173"/>
      <c r="PUD73" s="173"/>
      <c r="PUE73" s="173"/>
      <c r="PUF73" s="173"/>
      <c r="PUG73" s="173"/>
      <c r="PUH73" s="173"/>
      <c r="PUI73" s="173"/>
      <c r="PUJ73" s="173"/>
      <c r="PUK73" s="173"/>
      <c r="PUL73" s="173"/>
      <c r="PUM73" s="173"/>
      <c r="PUN73" s="173"/>
      <c r="PUO73" s="173"/>
      <c r="PUP73" s="173"/>
      <c r="PUQ73" s="173"/>
      <c r="PUR73" s="173"/>
      <c r="PUS73" s="173"/>
      <c r="PUT73" s="173"/>
      <c r="PUU73" s="173"/>
      <c r="PUV73" s="173"/>
      <c r="PUW73" s="173"/>
      <c r="PUX73" s="173"/>
      <c r="PUY73" s="173"/>
      <c r="PUZ73" s="173"/>
      <c r="PVA73" s="173"/>
      <c r="PVB73" s="173"/>
      <c r="PVC73" s="173"/>
      <c r="PVD73" s="173"/>
      <c r="PVE73" s="173"/>
      <c r="PVF73" s="173"/>
      <c r="PVG73" s="173"/>
      <c r="PVH73" s="173"/>
      <c r="PVI73" s="173"/>
      <c r="PVJ73" s="173"/>
      <c r="PVK73" s="173"/>
      <c r="PVL73" s="173"/>
      <c r="PVM73" s="173"/>
      <c r="PVN73" s="173"/>
      <c r="PVO73" s="173"/>
      <c r="PVP73" s="173"/>
      <c r="PVQ73" s="173"/>
      <c r="PVR73" s="173"/>
      <c r="PVS73" s="173"/>
      <c r="PVT73" s="173"/>
      <c r="PVU73" s="173"/>
      <c r="PVV73" s="173"/>
      <c r="PVW73" s="173"/>
      <c r="PVX73" s="173"/>
      <c r="PVY73" s="173"/>
      <c r="PVZ73" s="173"/>
      <c r="PWA73" s="173"/>
      <c r="PWB73" s="173"/>
      <c r="PWC73" s="173"/>
      <c r="PWD73" s="173"/>
      <c r="PWE73" s="173"/>
      <c r="PWF73" s="173"/>
      <c r="PWG73" s="173"/>
      <c r="PWH73" s="173"/>
      <c r="PWI73" s="173"/>
      <c r="PWJ73" s="173"/>
      <c r="PWK73" s="173"/>
      <c r="PWL73" s="173"/>
      <c r="PWM73" s="173"/>
      <c r="PWN73" s="173"/>
      <c r="PWO73" s="173"/>
      <c r="PWP73" s="173"/>
      <c r="PWQ73" s="173"/>
      <c r="PWR73" s="173"/>
      <c r="PWS73" s="173"/>
      <c r="PWT73" s="173"/>
      <c r="PWU73" s="173"/>
      <c r="PWV73" s="173"/>
      <c r="PWW73" s="173"/>
      <c r="PWX73" s="173"/>
      <c r="PWY73" s="173"/>
      <c r="PWZ73" s="173"/>
      <c r="PXA73" s="173"/>
      <c r="PXB73" s="173"/>
      <c r="PXC73" s="173"/>
      <c r="PXD73" s="173"/>
      <c r="PXE73" s="173"/>
      <c r="PXF73" s="173"/>
      <c r="PXG73" s="173"/>
      <c r="PXH73" s="173"/>
      <c r="PXI73" s="173"/>
      <c r="PXJ73" s="173"/>
      <c r="PXK73" s="173"/>
      <c r="PXL73" s="173"/>
      <c r="PXM73" s="173"/>
      <c r="PXN73" s="173"/>
      <c r="PXO73" s="173"/>
      <c r="PXP73" s="173"/>
      <c r="PXQ73" s="173"/>
      <c r="PXR73" s="173"/>
      <c r="PXS73" s="173"/>
      <c r="PXT73" s="173"/>
      <c r="PXU73" s="173"/>
      <c r="PXV73" s="173"/>
      <c r="PXW73" s="173"/>
      <c r="PXX73" s="173"/>
      <c r="PXY73" s="173"/>
      <c r="PXZ73" s="173"/>
      <c r="PYA73" s="173"/>
      <c r="PYB73" s="173"/>
      <c r="PYC73" s="173"/>
      <c r="PYD73" s="173"/>
      <c r="PYE73" s="173"/>
      <c r="PYF73" s="173"/>
      <c r="PYG73" s="173"/>
      <c r="PYH73" s="173"/>
      <c r="PYI73" s="173"/>
      <c r="PYJ73" s="173"/>
      <c r="PYK73" s="173"/>
      <c r="PYL73" s="173"/>
      <c r="PYM73" s="173"/>
      <c r="PYN73" s="173"/>
      <c r="PYO73" s="173"/>
      <c r="PYP73" s="173"/>
      <c r="PYQ73" s="173"/>
      <c r="PYR73" s="173"/>
      <c r="PYS73" s="173"/>
      <c r="PYT73" s="173"/>
      <c r="PYU73" s="173"/>
      <c r="PYV73" s="173"/>
      <c r="PYW73" s="173"/>
      <c r="PYX73" s="173"/>
      <c r="PYY73" s="173"/>
      <c r="PYZ73" s="173"/>
      <c r="PZA73" s="173"/>
      <c r="PZB73" s="173"/>
      <c r="PZC73" s="173"/>
      <c r="PZD73" s="173"/>
      <c r="PZE73" s="173"/>
      <c r="PZF73" s="173"/>
      <c r="PZG73" s="173"/>
      <c r="PZH73" s="173"/>
      <c r="PZI73" s="173"/>
      <c r="PZJ73" s="173"/>
      <c r="PZK73" s="173"/>
      <c r="PZL73" s="173"/>
      <c r="PZM73" s="173"/>
      <c r="PZN73" s="173"/>
      <c r="PZO73" s="173"/>
      <c r="PZP73" s="173"/>
      <c r="PZQ73" s="173"/>
      <c r="PZR73" s="173"/>
      <c r="PZS73" s="173"/>
      <c r="PZT73" s="173"/>
      <c r="PZU73" s="173"/>
      <c r="PZV73" s="173"/>
      <c r="PZW73" s="173"/>
      <c r="PZX73" s="173"/>
      <c r="PZY73" s="173"/>
      <c r="PZZ73" s="173"/>
      <c r="QAA73" s="173"/>
      <c r="QAB73" s="173"/>
      <c r="QAC73" s="173"/>
      <c r="QAD73" s="173"/>
      <c r="QAE73" s="173"/>
      <c r="QAF73" s="173"/>
      <c r="QAG73" s="173"/>
      <c r="QAH73" s="173"/>
      <c r="QAI73" s="173"/>
      <c r="QAJ73" s="173"/>
      <c r="QAK73" s="173"/>
      <c r="QAL73" s="173"/>
      <c r="QAM73" s="173"/>
      <c r="QAN73" s="173"/>
      <c r="QAO73" s="173"/>
      <c r="QAP73" s="173"/>
      <c r="QAQ73" s="173"/>
      <c r="QAR73" s="173"/>
      <c r="QAS73" s="173"/>
      <c r="QAT73" s="173"/>
      <c r="QAU73" s="173"/>
      <c r="QAV73" s="173"/>
      <c r="QAW73" s="173"/>
      <c r="QAX73" s="173"/>
      <c r="QAY73" s="173"/>
      <c r="QAZ73" s="173"/>
      <c r="QBA73" s="173"/>
      <c r="QBB73" s="173"/>
      <c r="QBC73" s="173"/>
      <c r="QBD73" s="173"/>
      <c r="QBE73" s="173"/>
      <c r="QBF73" s="173"/>
      <c r="QBG73" s="173"/>
      <c r="QBH73" s="173"/>
      <c r="QBI73" s="173"/>
      <c r="QBJ73" s="173"/>
      <c r="QBK73" s="173"/>
      <c r="QBL73" s="173"/>
      <c r="QBM73" s="173"/>
      <c r="QBN73" s="173"/>
      <c r="QBO73" s="173"/>
      <c r="QBP73" s="173"/>
      <c r="QBQ73" s="173"/>
      <c r="QBR73" s="173"/>
      <c r="QBS73" s="173"/>
      <c r="QBT73" s="173"/>
      <c r="QBU73" s="173"/>
      <c r="QBV73" s="173"/>
      <c r="QBW73" s="173"/>
      <c r="QBX73" s="173"/>
      <c r="QBY73" s="173"/>
      <c r="QBZ73" s="173"/>
      <c r="QCA73" s="173"/>
      <c r="QCB73" s="173"/>
      <c r="QCC73" s="173"/>
      <c r="QCD73" s="173"/>
      <c r="QCE73" s="173"/>
      <c r="QCF73" s="173"/>
      <c r="QCG73" s="173"/>
      <c r="QCH73" s="173"/>
      <c r="QCI73" s="173"/>
      <c r="QCJ73" s="173"/>
      <c r="QCK73" s="173"/>
      <c r="QCL73" s="173"/>
      <c r="QCM73" s="173"/>
      <c r="QCN73" s="173"/>
      <c r="QCO73" s="173"/>
      <c r="QCP73" s="173"/>
      <c r="QCQ73" s="173"/>
      <c r="QCR73" s="173"/>
      <c r="QCS73" s="173"/>
      <c r="QCT73" s="173"/>
      <c r="QCU73" s="173"/>
      <c r="QCV73" s="173"/>
      <c r="QCW73" s="173"/>
      <c r="QCX73" s="173"/>
      <c r="QCY73" s="173"/>
      <c r="QCZ73" s="173"/>
      <c r="QDA73" s="173"/>
      <c r="QDB73" s="173"/>
      <c r="QDC73" s="173"/>
      <c r="QDD73" s="173"/>
      <c r="QDE73" s="173"/>
      <c r="QDF73" s="173"/>
      <c r="QDG73" s="173"/>
      <c r="QDH73" s="173"/>
      <c r="QDI73" s="173"/>
      <c r="QDJ73" s="173"/>
      <c r="QDK73" s="173"/>
      <c r="QDL73" s="173"/>
      <c r="QDM73" s="173"/>
      <c r="QDN73" s="173"/>
      <c r="QDO73" s="173"/>
      <c r="QDP73" s="173"/>
      <c r="QDQ73" s="173"/>
      <c r="QDR73" s="173"/>
      <c r="QDS73" s="173"/>
      <c r="QDT73" s="173"/>
      <c r="QDU73" s="173"/>
      <c r="QDV73" s="173"/>
      <c r="QDW73" s="173"/>
      <c r="QDX73" s="173"/>
      <c r="QDY73" s="173"/>
      <c r="QDZ73" s="173"/>
      <c r="QEA73" s="173"/>
      <c r="QEB73" s="173"/>
      <c r="QEC73" s="173"/>
      <c r="QED73" s="173"/>
      <c r="QEE73" s="173"/>
      <c r="QEF73" s="173"/>
      <c r="QEG73" s="173"/>
      <c r="QEH73" s="173"/>
      <c r="QEI73" s="173"/>
      <c r="QEJ73" s="173"/>
      <c r="QEK73" s="173"/>
      <c r="QEL73" s="173"/>
      <c r="QEM73" s="173"/>
      <c r="QEN73" s="173"/>
      <c r="QEO73" s="173"/>
      <c r="QEP73" s="173"/>
      <c r="QEQ73" s="173"/>
      <c r="QER73" s="173"/>
      <c r="QES73" s="173"/>
      <c r="QET73" s="173"/>
      <c r="QEU73" s="173"/>
      <c r="QEV73" s="173"/>
      <c r="QEW73" s="173"/>
      <c r="QEX73" s="173"/>
      <c r="QEY73" s="173"/>
      <c r="QEZ73" s="173"/>
      <c r="QFA73" s="173"/>
      <c r="QFB73" s="173"/>
      <c r="QFC73" s="173"/>
      <c r="QFD73" s="173"/>
      <c r="QFE73" s="173"/>
      <c r="QFF73" s="173"/>
      <c r="QFG73" s="173"/>
      <c r="QFH73" s="173"/>
      <c r="QFI73" s="173"/>
      <c r="QFJ73" s="173"/>
      <c r="QFK73" s="173"/>
      <c r="QFL73" s="173"/>
      <c r="QFM73" s="173"/>
      <c r="QFN73" s="173"/>
      <c r="QFO73" s="173"/>
      <c r="QFP73" s="173"/>
      <c r="QFQ73" s="173"/>
      <c r="QFR73" s="173"/>
      <c r="QFS73" s="173"/>
      <c r="QFT73" s="173"/>
      <c r="QFU73" s="173"/>
      <c r="QFV73" s="173"/>
      <c r="QFW73" s="173"/>
      <c r="QFX73" s="173"/>
      <c r="QFY73" s="173"/>
      <c r="QFZ73" s="173"/>
      <c r="QGA73" s="173"/>
      <c r="QGB73" s="173"/>
      <c r="QGC73" s="173"/>
      <c r="QGD73" s="173"/>
      <c r="QGE73" s="173"/>
      <c r="QGF73" s="173"/>
      <c r="QGG73" s="173"/>
      <c r="QGH73" s="173"/>
      <c r="QGI73" s="173"/>
      <c r="QGJ73" s="173"/>
      <c r="QGK73" s="173"/>
      <c r="QGL73" s="173"/>
      <c r="QGM73" s="173"/>
      <c r="QGN73" s="173"/>
      <c r="QGO73" s="173"/>
      <c r="QGP73" s="173"/>
      <c r="QGQ73" s="173"/>
      <c r="QGR73" s="173"/>
      <c r="QGS73" s="173"/>
      <c r="QGT73" s="173"/>
      <c r="QGU73" s="173"/>
      <c r="QGV73" s="173"/>
      <c r="QGW73" s="173"/>
      <c r="QGX73" s="173"/>
      <c r="QGY73" s="173"/>
      <c r="QGZ73" s="173"/>
      <c r="QHA73" s="173"/>
      <c r="QHB73" s="173"/>
      <c r="QHC73" s="173"/>
      <c r="QHD73" s="173"/>
      <c r="QHE73" s="173"/>
      <c r="QHF73" s="173"/>
      <c r="QHG73" s="173"/>
      <c r="QHH73" s="173"/>
      <c r="QHI73" s="173"/>
      <c r="QHJ73" s="173"/>
      <c r="QHK73" s="173"/>
      <c r="QHL73" s="173"/>
      <c r="QHM73" s="173"/>
      <c r="QHN73" s="173"/>
      <c r="QHO73" s="173"/>
      <c r="QHP73" s="173"/>
      <c r="QHQ73" s="173"/>
      <c r="QHR73" s="173"/>
      <c r="QHS73" s="173"/>
      <c r="QHT73" s="173"/>
      <c r="QHU73" s="173"/>
      <c r="QHV73" s="173"/>
      <c r="QHW73" s="173"/>
      <c r="QHX73" s="173"/>
      <c r="QHY73" s="173"/>
      <c r="QHZ73" s="173"/>
      <c r="QIA73" s="173"/>
      <c r="QIB73" s="173"/>
      <c r="QIC73" s="173"/>
      <c r="QID73" s="173"/>
      <c r="QIE73" s="173"/>
      <c r="QIF73" s="173"/>
      <c r="QIG73" s="173"/>
      <c r="QIH73" s="173"/>
      <c r="QII73" s="173"/>
      <c r="QIJ73" s="173"/>
      <c r="QIK73" s="173"/>
      <c r="QIL73" s="173"/>
      <c r="QIM73" s="173"/>
      <c r="QIN73" s="173"/>
      <c r="QIO73" s="173"/>
      <c r="QIP73" s="173"/>
      <c r="QIQ73" s="173"/>
      <c r="QIR73" s="173"/>
      <c r="QIS73" s="173"/>
      <c r="QIT73" s="173"/>
      <c r="QIU73" s="173"/>
      <c r="QIV73" s="173"/>
      <c r="QIW73" s="173"/>
      <c r="QIX73" s="173"/>
      <c r="QIY73" s="173"/>
      <c r="QIZ73" s="173"/>
      <c r="QJA73" s="173"/>
      <c r="QJB73" s="173"/>
      <c r="QJC73" s="173"/>
      <c r="QJD73" s="173"/>
      <c r="QJE73" s="173"/>
      <c r="QJF73" s="173"/>
      <c r="QJG73" s="173"/>
      <c r="QJH73" s="173"/>
      <c r="QJI73" s="173"/>
      <c r="QJJ73" s="173"/>
      <c r="QJK73" s="173"/>
      <c r="QJL73" s="173"/>
      <c r="QJM73" s="173"/>
      <c r="QJN73" s="173"/>
      <c r="QJO73" s="173"/>
      <c r="QJP73" s="173"/>
      <c r="QJQ73" s="173"/>
      <c r="QJR73" s="173"/>
      <c r="QJS73" s="173"/>
      <c r="QJT73" s="173"/>
      <c r="QJU73" s="173"/>
      <c r="QJV73" s="173"/>
      <c r="QJW73" s="173"/>
      <c r="QJX73" s="173"/>
      <c r="QJY73" s="173"/>
      <c r="QJZ73" s="173"/>
      <c r="QKA73" s="173"/>
      <c r="QKB73" s="173"/>
      <c r="QKC73" s="173"/>
      <c r="QKD73" s="173"/>
      <c r="QKE73" s="173"/>
      <c r="QKF73" s="173"/>
      <c r="QKG73" s="173"/>
      <c r="QKH73" s="173"/>
      <c r="QKI73" s="173"/>
      <c r="QKJ73" s="173"/>
      <c r="QKK73" s="173"/>
      <c r="QKL73" s="173"/>
      <c r="QKM73" s="173"/>
      <c r="QKN73" s="173"/>
      <c r="QKO73" s="173"/>
      <c r="QKP73" s="173"/>
      <c r="QKQ73" s="173"/>
      <c r="QKR73" s="173"/>
      <c r="QKS73" s="173"/>
      <c r="QKT73" s="173"/>
      <c r="QKU73" s="173"/>
      <c r="QKV73" s="173"/>
      <c r="QKW73" s="173"/>
      <c r="QKX73" s="173"/>
      <c r="QKY73" s="173"/>
      <c r="QKZ73" s="173"/>
      <c r="QLA73" s="173"/>
      <c r="QLB73" s="173"/>
      <c r="QLC73" s="173"/>
      <c r="QLD73" s="173"/>
      <c r="QLE73" s="173"/>
      <c r="QLF73" s="173"/>
      <c r="QLG73" s="173"/>
      <c r="QLH73" s="173"/>
      <c r="QLI73" s="173"/>
      <c r="QLJ73" s="173"/>
      <c r="QLK73" s="173"/>
      <c r="QLL73" s="173"/>
      <c r="QLM73" s="173"/>
      <c r="QLN73" s="173"/>
      <c r="QLO73" s="173"/>
      <c r="QLP73" s="173"/>
      <c r="QLQ73" s="173"/>
      <c r="QLR73" s="173"/>
      <c r="QLS73" s="173"/>
      <c r="QLT73" s="173"/>
      <c r="QLU73" s="173"/>
      <c r="QLV73" s="173"/>
      <c r="QLW73" s="173"/>
      <c r="QLX73" s="173"/>
      <c r="QLY73" s="173"/>
      <c r="QLZ73" s="173"/>
      <c r="QMA73" s="173"/>
      <c r="QMB73" s="173"/>
      <c r="QMC73" s="173"/>
      <c r="QMD73" s="173"/>
      <c r="QME73" s="173"/>
      <c r="QMF73" s="173"/>
      <c r="QMG73" s="173"/>
      <c r="QMH73" s="173"/>
      <c r="QMI73" s="173"/>
      <c r="QMJ73" s="173"/>
      <c r="QMK73" s="173"/>
      <c r="QML73" s="173"/>
      <c r="QMM73" s="173"/>
      <c r="QMN73" s="173"/>
      <c r="QMO73" s="173"/>
      <c r="QMP73" s="173"/>
      <c r="QMQ73" s="173"/>
      <c r="QMR73" s="173"/>
      <c r="QMS73" s="173"/>
      <c r="QMT73" s="173"/>
      <c r="QMU73" s="173"/>
      <c r="QMV73" s="173"/>
      <c r="QMW73" s="173"/>
      <c r="QMX73" s="173"/>
      <c r="QMY73" s="173"/>
      <c r="QMZ73" s="173"/>
      <c r="QNA73" s="173"/>
      <c r="QNB73" s="173"/>
      <c r="QNC73" s="173"/>
      <c r="QND73" s="173"/>
      <c r="QNE73" s="173"/>
      <c r="QNF73" s="173"/>
      <c r="QNG73" s="173"/>
      <c r="QNH73" s="173"/>
      <c r="QNI73" s="173"/>
      <c r="QNJ73" s="173"/>
      <c r="QNK73" s="173"/>
      <c r="QNL73" s="173"/>
      <c r="QNM73" s="173"/>
      <c r="QNN73" s="173"/>
      <c r="QNO73" s="173"/>
      <c r="QNP73" s="173"/>
      <c r="QNQ73" s="173"/>
      <c r="QNR73" s="173"/>
      <c r="QNS73" s="173"/>
      <c r="QNT73" s="173"/>
      <c r="QNU73" s="173"/>
      <c r="QNV73" s="173"/>
      <c r="QNW73" s="173"/>
      <c r="QNX73" s="173"/>
      <c r="QNY73" s="173"/>
      <c r="QNZ73" s="173"/>
      <c r="QOA73" s="173"/>
      <c r="QOB73" s="173"/>
      <c r="QOC73" s="173"/>
      <c r="QOD73" s="173"/>
      <c r="QOE73" s="173"/>
      <c r="QOF73" s="173"/>
      <c r="QOG73" s="173"/>
      <c r="QOH73" s="173"/>
      <c r="QOI73" s="173"/>
      <c r="QOJ73" s="173"/>
      <c r="QOK73" s="173"/>
      <c r="QOL73" s="173"/>
      <c r="QOM73" s="173"/>
      <c r="QON73" s="173"/>
      <c r="QOO73" s="173"/>
      <c r="QOP73" s="173"/>
      <c r="QOQ73" s="173"/>
      <c r="QOR73" s="173"/>
      <c r="QOS73" s="173"/>
      <c r="QOT73" s="173"/>
      <c r="QOU73" s="173"/>
      <c r="QOV73" s="173"/>
      <c r="QOW73" s="173"/>
      <c r="QOX73" s="173"/>
      <c r="QOY73" s="173"/>
      <c r="QOZ73" s="173"/>
      <c r="QPA73" s="173"/>
      <c r="QPB73" s="173"/>
      <c r="QPC73" s="173"/>
      <c r="QPD73" s="173"/>
      <c r="QPE73" s="173"/>
      <c r="QPF73" s="173"/>
      <c r="QPG73" s="173"/>
      <c r="QPH73" s="173"/>
      <c r="QPI73" s="173"/>
      <c r="QPJ73" s="173"/>
      <c r="QPK73" s="173"/>
      <c r="QPL73" s="173"/>
      <c r="QPM73" s="173"/>
      <c r="QPN73" s="173"/>
      <c r="QPO73" s="173"/>
      <c r="QPP73" s="173"/>
      <c r="QPQ73" s="173"/>
      <c r="QPR73" s="173"/>
      <c r="QPS73" s="173"/>
      <c r="QPT73" s="173"/>
      <c r="QPU73" s="173"/>
      <c r="QPV73" s="173"/>
      <c r="QPW73" s="173"/>
      <c r="QPX73" s="173"/>
      <c r="QPY73" s="173"/>
      <c r="QPZ73" s="173"/>
      <c r="QQA73" s="173"/>
      <c r="QQB73" s="173"/>
      <c r="QQC73" s="173"/>
      <c r="QQD73" s="173"/>
      <c r="QQE73" s="173"/>
      <c r="QQF73" s="173"/>
      <c r="QQG73" s="173"/>
      <c r="QQH73" s="173"/>
      <c r="QQI73" s="173"/>
      <c r="QQJ73" s="173"/>
      <c r="QQK73" s="173"/>
      <c r="QQL73" s="173"/>
      <c r="QQM73" s="173"/>
      <c r="QQN73" s="173"/>
      <c r="QQO73" s="173"/>
      <c r="QQP73" s="173"/>
      <c r="QQQ73" s="173"/>
      <c r="QQR73" s="173"/>
      <c r="QQS73" s="173"/>
      <c r="QQT73" s="173"/>
      <c r="QQU73" s="173"/>
      <c r="QQV73" s="173"/>
      <c r="QQW73" s="173"/>
      <c r="QQX73" s="173"/>
      <c r="QQY73" s="173"/>
      <c r="QQZ73" s="173"/>
      <c r="QRA73" s="173"/>
      <c r="QRB73" s="173"/>
      <c r="QRC73" s="173"/>
      <c r="QRD73" s="173"/>
      <c r="QRE73" s="173"/>
      <c r="QRF73" s="173"/>
      <c r="QRG73" s="173"/>
      <c r="QRH73" s="173"/>
      <c r="QRI73" s="173"/>
      <c r="QRJ73" s="173"/>
      <c r="QRK73" s="173"/>
      <c r="QRL73" s="173"/>
      <c r="QRM73" s="173"/>
      <c r="QRN73" s="173"/>
      <c r="QRO73" s="173"/>
      <c r="QRP73" s="173"/>
      <c r="QRQ73" s="173"/>
      <c r="QRR73" s="173"/>
      <c r="QRS73" s="173"/>
      <c r="QRT73" s="173"/>
      <c r="QRU73" s="173"/>
      <c r="QRV73" s="173"/>
      <c r="QRW73" s="173"/>
      <c r="QRX73" s="173"/>
      <c r="QRY73" s="173"/>
      <c r="QRZ73" s="173"/>
      <c r="QSA73" s="173"/>
      <c r="QSB73" s="173"/>
      <c r="QSC73" s="173"/>
      <c r="QSD73" s="173"/>
      <c r="QSE73" s="173"/>
      <c r="QSF73" s="173"/>
      <c r="QSG73" s="173"/>
      <c r="QSH73" s="173"/>
      <c r="QSI73" s="173"/>
      <c r="QSJ73" s="173"/>
      <c r="QSK73" s="173"/>
      <c r="QSL73" s="173"/>
      <c r="QSM73" s="173"/>
      <c r="QSN73" s="173"/>
      <c r="QSO73" s="173"/>
      <c r="QSP73" s="173"/>
      <c r="QSQ73" s="173"/>
      <c r="QSR73" s="173"/>
      <c r="QSS73" s="173"/>
      <c r="QST73" s="173"/>
      <c r="QSU73" s="173"/>
      <c r="QSV73" s="173"/>
      <c r="QSW73" s="173"/>
      <c r="QSX73" s="173"/>
      <c r="QSY73" s="173"/>
      <c r="QSZ73" s="173"/>
      <c r="QTA73" s="173"/>
      <c r="QTB73" s="173"/>
      <c r="QTC73" s="173"/>
      <c r="QTD73" s="173"/>
      <c r="QTE73" s="173"/>
      <c r="QTF73" s="173"/>
      <c r="QTG73" s="173"/>
      <c r="QTH73" s="173"/>
      <c r="QTI73" s="173"/>
      <c r="QTJ73" s="173"/>
      <c r="QTK73" s="173"/>
      <c r="QTL73" s="173"/>
      <c r="QTM73" s="173"/>
      <c r="QTN73" s="173"/>
      <c r="QTO73" s="173"/>
      <c r="QTP73" s="173"/>
      <c r="QTQ73" s="173"/>
      <c r="QTR73" s="173"/>
      <c r="QTS73" s="173"/>
      <c r="QTT73" s="173"/>
      <c r="QTU73" s="173"/>
      <c r="QTV73" s="173"/>
      <c r="QTW73" s="173"/>
      <c r="QTX73" s="173"/>
      <c r="QTY73" s="173"/>
      <c r="QTZ73" s="173"/>
      <c r="QUA73" s="173"/>
      <c r="QUB73" s="173"/>
      <c r="QUC73" s="173"/>
      <c r="QUD73" s="173"/>
      <c r="QUE73" s="173"/>
      <c r="QUF73" s="173"/>
      <c r="QUG73" s="173"/>
      <c r="QUH73" s="173"/>
      <c r="QUI73" s="173"/>
      <c r="QUJ73" s="173"/>
      <c r="QUK73" s="173"/>
      <c r="QUL73" s="173"/>
      <c r="QUM73" s="173"/>
      <c r="QUN73" s="173"/>
      <c r="QUO73" s="173"/>
      <c r="QUP73" s="173"/>
      <c r="QUQ73" s="173"/>
      <c r="QUR73" s="173"/>
      <c r="QUS73" s="173"/>
      <c r="QUT73" s="173"/>
      <c r="QUU73" s="173"/>
      <c r="QUV73" s="173"/>
      <c r="QUW73" s="173"/>
      <c r="QUX73" s="173"/>
      <c r="QUY73" s="173"/>
      <c r="QUZ73" s="173"/>
      <c r="QVA73" s="173"/>
      <c r="QVB73" s="173"/>
      <c r="QVC73" s="173"/>
      <c r="QVD73" s="173"/>
      <c r="QVE73" s="173"/>
      <c r="QVF73" s="173"/>
      <c r="QVG73" s="173"/>
      <c r="QVH73" s="173"/>
      <c r="QVI73" s="173"/>
      <c r="QVJ73" s="173"/>
      <c r="QVK73" s="173"/>
      <c r="QVL73" s="173"/>
      <c r="QVM73" s="173"/>
      <c r="QVN73" s="173"/>
      <c r="QVO73" s="173"/>
      <c r="QVP73" s="173"/>
      <c r="QVQ73" s="173"/>
      <c r="QVR73" s="173"/>
      <c r="QVS73" s="173"/>
      <c r="QVT73" s="173"/>
      <c r="QVU73" s="173"/>
      <c r="QVV73" s="173"/>
      <c r="QVW73" s="173"/>
      <c r="QVX73" s="173"/>
      <c r="QVY73" s="173"/>
      <c r="QVZ73" s="173"/>
      <c r="QWA73" s="173"/>
      <c r="QWB73" s="173"/>
      <c r="QWC73" s="173"/>
      <c r="QWD73" s="173"/>
      <c r="QWE73" s="173"/>
      <c r="QWF73" s="173"/>
      <c r="QWG73" s="173"/>
      <c r="QWH73" s="173"/>
      <c r="QWI73" s="173"/>
      <c r="QWJ73" s="173"/>
      <c r="QWK73" s="173"/>
      <c r="QWL73" s="173"/>
      <c r="QWM73" s="173"/>
      <c r="QWN73" s="173"/>
      <c r="QWO73" s="173"/>
      <c r="QWP73" s="173"/>
      <c r="QWQ73" s="173"/>
      <c r="QWR73" s="173"/>
      <c r="QWS73" s="173"/>
      <c r="QWT73" s="173"/>
      <c r="QWU73" s="173"/>
      <c r="QWV73" s="173"/>
      <c r="QWW73" s="173"/>
      <c r="QWX73" s="173"/>
      <c r="QWY73" s="173"/>
      <c r="QWZ73" s="173"/>
      <c r="QXA73" s="173"/>
      <c r="QXB73" s="173"/>
      <c r="QXC73" s="173"/>
      <c r="QXD73" s="173"/>
      <c r="QXE73" s="173"/>
      <c r="QXF73" s="173"/>
      <c r="QXG73" s="173"/>
      <c r="QXH73" s="173"/>
      <c r="QXI73" s="173"/>
      <c r="QXJ73" s="173"/>
      <c r="QXK73" s="173"/>
      <c r="QXL73" s="173"/>
      <c r="QXM73" s="173"/>
      <c r="QXN73" s="173"/>
      <c r="QXO73" s="173"/>
      <c r="QXP73" s="173"/>
      <c r="QXQ73" s="173"/>
      <c r="QXR73" s="173"/>
      <c r="QXS73" s="173"/>
      <c r="QXT73" s="173"/>
      <c r="QXU73" s="173"/>
      <c r="QXV73" s="173"/>
      <c r="QXW73" s="173"/>
      <c r="QXX73" s="173"/>
      <c r="QXY73" s="173"/>
      <c r="QXZ73" s="173"/>
      <c r="QYA73" s="173"/>
      <c r="QYB73" s="173"/>
      <c r="QYC73" s="173"/>
      <c r="QYD73" s="173"/>
      <c r="QYE73" s="173"/>
      <c r="QYF73" s="173"/>
      <c r="QYG73" s="173"/>
      <c r="QYH73" s="173"/>
      <c r="QYI73" s="173"/>
      <c r="QYJ73" s="173"/>
      <c r="QYK73" s="173"/>
      <c r="QYL73" s="173"/>
      <c r="QYM73" s="173"/>
      <c r="QYN73" s="173"/>
      <c r="QYO73" s="173"/>
      <c r="QYP73" s="173"/>
      <c r="QYQ73" s="173"/>
      <c r="QYR73" s="173"/>
      <c r="QYS73" s="173"/>
      <c r="QYT73" s="173"/>
      <c r="QYU73" s="173"/>
      <c r="QYV73" s="173"/>
      <c r="QYW73" s="173"/>
      <c r="QYX73" s="173"/>
      <c r="QYY73" s="173"/>
      <c r="QYZ73" s="173"/>
      <c r="QZA73" s="173"/>
      <c r="QZB73" s="173"/>
      <c r="QZC73" s="173"/>
      <c r="QZD73" s="173"/>
      <c r="QZE73" s="173"/>
      <c r="QZF73" s="173"/>
      <c r="QZG73" s="173"/>
      <c r="QZH73" s="173"/>
      <c r="QZI73" s="173"/>
      <c r="QZJ73" s="173"/>
      <c r="QZK73" s="173"/>
      <c r="QZL73" s="173"/>
      <c r="QZM73" s="173"/>
      <c r="QZN73" s="173"/>
      <c r="QZO73" s="173"/>
      <c r="QZP73" s="173"/>
      <c r="QZQ73" s="173"/>
      <c r="QZR73" s="173"/>
      <c r="QZS73" s="173"/>
      <c r="QZT73" s="173"/>
      <c r="QZU73" s="173"/>
      <c r="QZV73" s="173"/>
      <c r="QZW73" s="173"/>
      <c r="QZX73" s="173"/>
      <c r="QZY73" s="173"/>
      <c r="QZZ73" s="173"/>
      <c r="RAA73" s="173"/>
      <c r="RAB73" s="173"/>
      <c r="RAC73" s="173"/>
      <c r="RAD73" s="173"/>
      <c r="RAE73" s="173"/>
      <c r="RAF73" s="173"/>
      <c r="RAG73" s="173"/>
      <c r="RAH73" s="173"/>
      <c r="RAI73" s="173"/>
      <c r="RAJ73" s="173"/>
      <c r="RAK73" s="173"/>
      <c r="RAL73" s="173"/>
      <c r="RAM73" s="173"/>
      <c r="RAN73" s="173"/>
      <c r="RAO73" s="173"/>
      <c r="RAP73" s="173"/>
      <c r="RAQ73" s="173"/>
      <c r="RAR73" s="173"/>
      <c r="RAS73" s="173"/>
      <c r="RAT73" s="173"/>
      <c r="RAU73" s="173"/>
      <c r="RAV73" s="173"/>
      <c r="RAW73" s="173"/>
      <c r="RAX73" s="173"/>
      <c r="RAY73" s="173"/>
      <c r="RAZ73" s="173"/>
      <c r="RBA73" s="173"/>
      <c r="RBB73" s="173"/>
      <c r="RBC73" s="173"/>
      <c r="RBD73" s="173"/>
      <c r="RBE73" s="173"/>
      <c r="RBF73" s="173"/>
      <c r="RBG73" s="173"/>
      <c r="RBH73" s="173"/>
      <c r="RBI73" s="173"/>
      <c r="RBJ73" s="173"/>
      <c r="RBK73" s="173"/>
      <c r="RBL73" s="173"/>
      <c r="RBM73" s="173"/>
      <c r="RBN73" s="173"/>
      <c r="RBO73" s="173"/>
      <c r="RBP73" s="173"/>
      <c r="RBQ73" s="173"/>
      <c r="RBR73" s="173"/>
      <c r="RBS73" s="173"/>
      <c r="RBT73" s="173"/>
      <c r="RBU73" s="173"/>
      <c r="RBV73" s="173"/>
      <c r="RBW73" s="173"/>
      <c r="RBX73" s="173"/>
      <c r="RBY73" s="173"/>
      <c r="RBZ73" s="173"/>
      <c r="RCA73" s="173"/>
      <c r="RCB73" s="173"/>
      <c r="RCC73" s="173"/>
      <c r="RCD73" s="173"/>
      <c r="RCE73" s="173"/>
      <c r="RCF73" s="173"/>
      <c r="RCG73" s="173"/>
      <c r="RCH73" s="173"/>
      <c r="RCI73" s="173"/>
      <c r="RCJ73" s="173"/>
      <c r="RCK73" s="173"/>
      <c r="RCL73" s="173"/>
      <c r="RCM73" s="173"/>
      <c r="RCN73" s="173"/>
      <c r="RCO73" s="173"/>
      <c r="RCP73" s="173"/>
      <c r="RCQ73" s="173"/>
      <c r="RCR73" s="173"/>
      <c r="RCS73" s="173"/>
      <c r="RCT73" s="173"/>
      <c r="RCU73" s="173"/>
      <c r="RCV73" s="173"/>
      <c r="RCW73" s="173"/>
      <c r="RCX73" s="173"/>
      <c r="RCY73" s="173"/>
      <c r="RCZ73" s="173"/>
      <c r="RDA73" s="173"/>
      <c r="RDB73" s="173"/>
      <c r="RDC73" s="173"/>
      <c r="RDD73" s="173"/>
      <c r="RDE73" s="173"/>
      <c r="RDF73" s="173"/>
      <c r="RDG73" s="173"/>
      <c r="RDH73" s="173"/>
      <c r="RDI73" s="173"/>
      <c r="RDJ73" s="173"/>
      <c r="RDK73" s="173"/>
      <c r="RDL73" s="173"/>
      <c r="RDM73" s="173"/>
      <c r="RDN73" s="173"/>
      <c r="RDO73" s="173"/>
      <c r="RDP73" s="173"/>
      <c r="RDQ73" s="173"/>
      <c r="RDR73" s="173"/>
      <c r="RDS73" s="173"/>
      <c r="RDT73" s="173"/>
      <c r="RDU73" s="173"/>
      <c r="RDV73" s="173"/>
      <c r="RDW73" s="173"/>
      <c r="RDX73" s="173"/>
      <c r="RDY73" s="173"/>
      <c r="RDZ73" s="173"/>
      <c r="REA73" s="173"/>
      <c r="REB73" s="173"/>
      <c r="REC73" s="173"/>
      <c r="RED73" s="173"/>
      <c r="REE73" s="173"/>
      <c r="REF73" s="173"/>
      <c r="REG73" s="173"/>
      <c r="REH73" s="173"/>
      <c r="REI73" s="173"/>
      <c r="REJ73" s="173"/>
      <c r="REK73" s="173"/>
      <c r="REL73" s="173"/>
      <c r="REM73" s="173"/>
      <c r="REN73" s="173"/>
      <c r="REO73" s="173"/>
      <c r="REP73" s="173"/>
      <c r="REQ73" s="173"/>
      <c r="RER73" s="173"/>
      <c r="RES73" s="173"/>
      <c r="RET73" s="173"/>
      <c r="REU73" s="173"/>
      <c r="REV73" s="173"/>
      <c r="REW73" s="173"/>
      <c r="REX73" s="173"/>
      <c r="REY73" s="173"/>
      <c r="REZ73" s="173"/>
      <c r="RFA73" s="173"/>
      <c r="RFB73" s="173"/>
      <c r="RFC73" s="173"/>
      <c r="RFD73" s="173"/>
      <c r="RFE73" s="173"/>
      <c r="RFF73" s="173"/>
      <c r="RFG73" s="173"/>
      <c r="RFH73" s="173"/>
      <c r="RFI73" s="173"/>
      <c r="RFJ73" s="173"/>
      <c r="RFK73" s="173"/>
      <c r="RFL73" s="173"/>
      <c r="RFM73" s="173"/>
      <c r="RFN73" s="173"/>
      <c r="RFO73" s="173"/>
      <c r="RFP73" s="173"/>
      <c r="RFQ73" s="173"/>
      <c r="RFR73" s="173"/>
      <c r="RFS73" s="173"/>
      <c r="RFT73" s="173"/>
      <c r="RFU73" s="173"/>
      <c r="RFV73" s="173"/>
      <c r="RFW73" s="173"/>
      <c r="RFX73" s="173"/>
      <c r="RFY73" s="173"/>
      <c r="RFZ73" s="173"/>
      <c r="RGA73" s="173"/>
      <c r="RGB73" s="173"/>
      <c r="RGC73" s="173"/>
      <c r="RGD73" s="173"/>
      <c r="RGE73" s="173"/>
      <c r="RGF73" s="173"/>
      <c r="RGG73" s="173"/>
      <c r="RGH73" s="173"/>
      <c r="RGI73" s="173"/>
      <c r="RGJ73" s="173"/>
      <c r="RGK73" s="173"/>
      <c r="RGL73" s="173"/>
      <c r="RGM73" s="173"/>
      <c r="RGN73" s="173"/>
      <c r="RGO73" s="173"/>
      <c r="RGP73" s="173"/>
      <c r="RGQ73" s="173"/>
      <c r="RGR73" s="173"/>
      <c r="RGS73" s="173"/>
      <c r="RGT73" s="173"/>
      <c r="RGU73" s="173"/>
      <c r="RGV73" s="173"/>
      <c r="RGW73" s="173"/>
      <c r="RGX73" s="173"/>
      <c r="RGY73" s="173"/>
      <c r="RGZ73" s="173"/>
      <c r="RHA73" s="173"/>
      <c r="RHB73" s="173"/>
      <c r="RHC73" s="173"/>
      <c r="RHD73" s="173"/>
      <c r="RHE73" s="173"/>
      <c r="RHF73" s="173"/>
      <c r="RHG73" s="173"/>
      <c r="RHH73" s="173"/>
      <c r="RHI73" s="173"/>
      <c r="RHJ73" s="173"/>
      <c r="RHK73" s="173"/>
      <c r="RHL73" s="173"/>
      <c r="RHM73" s="173"/>
      <c r="RHN73" s="173"/>
      <c r="RHO73" s="173"/>
      <c r="RHP73" s="173"/>
      <c r="RHQ73" s="173"/>
      <c r="RHR73" s="173"/>
      <c r="RHS73" s="173"/>
      <c r="RHT73" s="173"/>
      <c r="RHU73" s="173"/>
      <c r="RHV73" s="173"/>
      <c r="RHW73" s="173"/>
      <c r="RHX73" s="173"/>
      <c r="RHY73" s="173"/>
      <c r="RHZ73" s="173"/>
      <c r="RIA73" s="173"/>
      <c r="RIB73" s="173"/>
      <c r="RIC73" s="173"/>
      <c r="RID73" s="173"/>
      <c r="RIE73" s="173"/>
      <c r="RIF73" s="173"/>
      <c r="RIG73" s="173"/>
      <c r="RIH73" s="173"/>
      <c r="RII73" s="173"/>
      <c r="RIJ73" s="173"/>
      <c r="RIK73" s="173"/>
      <c r="RIL73" s="173"/>
      <c r="RIM73" s="173"/>
      <c r="RIN73" s="173"/>
      <c r="RIO73" s="173"/>
      <c r="RIP73" s="173"/>
      <c r="RIQ73" s="173"/>
      <c r="RIR73" s="173"/>
      <c r="RIS73" s="173"/>
      <c r="RIT73" s="173"/>
      <c r="RIU73" s="173"/>
      <c r="RIV73" s="173"/>
      <c r="RIW73" s="173"/>
      <c r="RIX73" s="173"/>
      <c r="RIY73" s="173"/>
      <c r="RIZ73" s="173"/>
      <c r="RJA73" s="173"/>
      <c r="RJB73" s="173"/>
      <c r="RJC73" s="173"/>
      <c r="RJD73" s="173"/>
      <c r="RJE73" s="173"/>
      <c r="RJF73" s="173"/>
      <c r="RJG73" s="173"/>
      <c r="RJH73" s="173"/>
      <c r="RJI73" s="173"/>
      <c r="RJJ73" s="173"/>
      <c r="RJK73" s="173"/>
      <c r="RJL73" s="173"/>
      <c r="RJM73" s="173"/>
      <c r="RJN73" s="173"/>
      <c r="RJO73" s="173"/>
      <c r="RJP73" s="173"/>
      <c r="RJQ73" s="173"/>
      <c r="RJR73" s="173"/>
      <c r="RJS73" s="173"/>
      <c r="RJT73" s="173"/>
      <c r="RJU73" s="173"/>
      <c r="RJV73" s="173"/>
      <c r="RJW73" s="173"/>
      <c r="RJX73" s="173"/>
      <c r="RJY73" s="173"/>
      <c r="RJZ73" s="173"/>
      <c r="RKA73" s="173"/>
      <c r="RKB73" s="173"/>
      <c r="RKC73" s="173"/>
      <c r="RKD73" s="173"/>
      <c r="RKE73" s="173"/>
      <c r="RKF73" s="173"/>
      <c r="RKG73" s="173"/>
      <c r="RKH73" s="173"/>
      <c r="RKI73" s="173"/>
      <c r="RKJ73" s="173"/>
      <c r="RKK73" s="173"/>
      <c r="RKL73" s="173"/>
      <c r="RKM73" s="173"/>
      <c r="RKN73" s="173"/>
      <c r="RKO73" s="173"/>
      <c r="RKP73" s="173"/>
      <c r="RKQ73" s="173"/>
      <c r="RKR73" s="173"/>
      <c r="RKS73" s="173"/>
      <c r="RKT73" s="173"/>
      <c r="RKU73" s="173"/>
      <c r="RKV73" s="173"/>
      <c r="RKW73" s="173"/>
      <c r="RKX73" s="173"/>
      <c r="RKY73" s="173"/>
      <c r="RKZ73" s="173"/>
      <c r="RLA73" s="173"/>
      <c r="RLB73" s="173"/>
      <c r="RLC73" s="173"/>
      <c r="RLD73" s="173"/>
      <c r="RLE73" s="173"/>
      <c r="RLF73" s="173"/>
      <c r="RLG73" s="173"/>
      <c r="RLH73" s="173"/>
      <c r="RLI73" s="173"/>
      <c r="RLJ73" s="173"/>
      <c r="RLK73" s="173"/>
      <c r="RLL73" s="173"/>
      <c r="RLM73" s="173"/>
      <c r="RLN73" s="173"/>
      <c r="RLO73" s="173"/>
      <c r="RLP73" s="173"/>
      <c r="RLQ73" s="173"/>
      <c r="RLR73" s="173"/>
      <c r="RLS73" s="173"/>
      <c r="RLT73" s="173"/>
      <c r="RLU73" s="173"/>
      <c r="RLV73" s="173"/>
      <c r="RLW73" s="173"/>
      <c r="RLX73" s="173"/>
      <c r="RLY73" s="173"/>
      <c r="RLZ73" s="173"/>
      <c r="RMA73" s="173"/>
      <c r="RMB73" s="173"/>
      <c r="RMC73" s="173"/>
      <c r="RMD73" s="173"/>
      <c r="RME73" s="173"/>
      <c r="RMF73" s="173"/>
      <c r="RMG73" s="173"/>
      <c r="RMH73" s="173"/>
      <c r="RMI73" s="173"/>
      <c r="RMJ73" s="173"/>
      <c r="RMK73" s="173"/>
      <c r="RML73" s="173"/>
      <c r="RMM73" s="173"/>
      <c r="RMN73" s="173"/>
      <c r="RMO73" s="173"/>
      <c r="RMP73" s="173"/>
      <c r="RMQ73" s="173"/>
      <c r="RMR73" s="173"/>
      <c r="RMS73" s="173"/>
      <c r="RMT73" s="173"/>
      <c r="RMU73" s="173"/>
      <c r="RMV73" s="173"/>
      <c r="RMW73" s="173"/>
      <c r="RMX73" s="173"/>
      <c r="RMY73" s="173"/>
      <c r="RMZ73" s="173"/>
      <c r="RNA73" s="173"/>
      <c r="RNB73" s="173"/>
      <c r="RNC73" s="173"/>
      <c r="RND73" s="173"/>
      <c r="RNE73" s="173"/>
      <c r="RNF73" s="173"/>
      <c r="RNG73" s="173"/>
      <c r="RNH73" s="173"/>
      <c r="RNI73" s="173"/>
      <c r="RNJ73" s="173"/>
      <c r="RNK73" s="173"/>
      <c r="RNL73" s="173"/>
      <c r="RNM73" s="173"/>
      <c r="RNN73" s="173"/>
      <c r="RNO73" s="173"/>
      <c r="RNP73" s="173"/>
      <c r="RNQ73" s="173"/>
      <c r="RNR73" s="173"/>
      <c r="RNS73" s="173"/>
      <c r="RNT73" s="173"/>
      <c r="RNU73" s="173"/>
      <c r="RNV73" s="173"/>
      <c r="RNW73" s="173"/>
      <c r="RNX73" s="173"/>
      <c r="RNY73" s="173"/>
      <c r="RNZ73" s="173"/>
      <c r="ROA73" s="173"/>
      <c r="ROB73" s="173"/>
      <c r="ROC73" s="173"/>
      <c r="ROD73" s="173"/>
      <c r="ROE73" s="173"/>
      <c r="ROF73" s="173"/>
      <c r="ROG73" s="173"/>
      <c r="ROH73" s="173"/>
      <c r="ROI73" s="173"/>
      <c r="ROJ73" s="173"/>
      <c r="ROK73" s="173"/>
      <c r="ROL73" s="173"/>
      <c r="ROM73" s="173"/>
      <c r="RON73" s="173"/>
      <c r="ROO73" s="173"/>
      <c r="ROP73" s="173"/>
      <c r="ROQ73" s="173"/>
      <c r="ROR73" s="173"/>
      <c r="ROS73" s="173"/>
      <c r="ROT73" s="173"/>
      <c r="ROU73" s="173"/>
      <c r="ROV73" s="173"/>
      <c r="ROW73" s="173"/>
      <c r="ROX73" s="173"/>
      <c r="ROY73" s="173"/>
      <c r="ROZ73" s="173"/>
      <c r="RPA73" s="173"/>
      <c r="RPB73" s="173"/>
      <c r="RPC73" s="173"/>
      <c r="RPD73" s="173"/>
      <c r="RPE73" s="173"/>
      <c r="RPF73" s="173"/>
      <c r="RPG73" s="173"/>
      <c r="RPH73" s="173"/>
      <c r="RPI73" s="173"/>
      <c r="RPJ73" s="173"/>
      <c r="RPK73" s="173"/>
      <c r="RPL73" s="173"/>
      <c r="RPM73" s="173"/>
      <c r="RPN73" s="173"/>
      <c r="RPO73" s="173"/>
      <c r="RPP73" s="173"/>
      <c r="RPQ73" s="173"/>
      <c r="RPR73" s="173"/>
      <c r="RPS73" s="173"/>
      <c r="RPT73" s="173"/>
      <c r="RPU73" s="173"/>
      <c r="RPV73" s="173"/>
      <c r="RPW73" s="173"/>
      <c r="RPX73" s="173"/>
      <c r="RPY73" s="173"/>
      <c r="RPZ73" s="173"/>
      <c r="RQA73" s="173"/>
      <c r="RQB73" s="173"/>
      <c r="RQC73" s="173"/>
      <c r="RQD73" s="173"/>
      <c r="RQE73" s="173"/>
      <c r="RQF73" s="173"/>
      <c r="RQG73" s="173"/>
      <c r="RQH73" s="173"/>
      <c r="RQI73" s="173"/>
      <c r="RQJ73" s="173"/>
      <c r="RQK73" s="173"/>
      <c r="RQL73" s="173"/>
      <c r="RQM73" s="173"/>
      <c r="RQN73" s="173"/>
      <c r="RQO73" s="173"/>
      <c r="RQP73" s="173"/>
      <c r="RQQ73" s="173"/>
      <c r="RQR73" s="173"/>
      <c r="RQS73" s="173"/>
      <c r="RQT73" s="173"/>
      <c r="RQU73" s="173"/>
      <c r="RQV73" s="173"/>
      <c r="RQW73" s="173"/>
      <c r="RQX73" s="173"/>
      <c r="RQY73" s="173"/>
      <c r="RQZ73" s="173"/>
      <c r="RRA73" s="173"/>
      <c r="RRB73" s="173"/>
      <c r="RRC73" s="173"/>
      <c r="RRD73" s="173"/>
      <c r="RRE73" s="173"/>
      <c r="RRF73" s="173"/>
      <c r="RRG73" s="173"/>
      <c r="RRH73" s="173"/>
      <c r="RRI73" s="173"/>
      <c r="RRJ73" s="173"/>
      <c r="RRK73" s="173"/>
      <c r="RRL73" s="173"/>
      <c r="RRM73" s="173"/>
      <c r="RRN73" s="173"/>
      <c r="RRO73" s="173"/>
      <c r="RRP73" s="173"/>
      <c r="RRQ73" s="173"/>
      <c r="RRR73" s="173"/>
      <c r="RRS73" s="173"/>
      <c r="RRT73" s="173"/>
      <c r="RRU73" s="173"/>
      <c r="RRV73" s="173"/>
      <c r="RRW73" s="173"/>
      <c r="RRX73" s="173"/>
      <c r="RRY73" s="173"/>
      <c r="RRZ73" s="173"/>
      <c r="RSA73" s="173"/>
      <c r="RSB73" s="173"/>
      <c r="RSC73" s="173"/>
      <c r="RSD73" s="173"/>
      <c r="RSE73" s="173"/>
      <c r="RSF73" s="173"/>
      <c r="RSG73" s="173"/>
      <c r="RSH73" s="173"/>
      <c r="RSI73" s="173"/>
      <c r="RSJ73" s="173"/>
      <c r="RSK73" s="173"/>
      <c r="RSL73" s="173"/>
      <c r="RSM73" s="173"/>
      <c r="RSN73" s="173"/>
      <c r="RSO73" s="173"/>
      <c r="RSP73" s="173"/>
      <c r="RSQ73" s="173"/>
      <c r="RSR73" s="173"/>
      <c r="RSS73" s="173"/>
      <c r="RST73" s="173"/>
      <c r="RSU73" s="173"/>
      <c r="RSV73" s="173"/>
      <c r="RSW73" s="173"/>
      <c r="RSX73" s="173"/>
      <c r="RSY73" s="173"/>
      <c r="RSZ73" s="173"/>
      <c r="RTA73" s="173"/>
      <c r="RTB73" s="173"/>
      <c r="RTC73" s="173"/>
      <c r="RTD73" s="173"/>
      <c r="RTE73" s="173"/>
      <c r="RTF73" s="173"/>
      <c r="RTG73" s="173"/>
      <c r="RTH73" s="173"/>
      <c r="RTI73" s="173"/>
      <c r="RTJ73" s="173"/>
      <c r="RTK73" s="173"/>
      <c r="RTL73" s="173"/>
      <c r="RTM73" s="173"/>
      <c r="RTN73" s="173"/>
      <c r="RTO73" s="173"/>
      <c r="RTP73" s="173"/>
      <c r="RTQ73" s="173"/>
      <c r="RTR73" s="173"/>
      <c r="RTS73" s="173"/>
      <c r="RTT73" s="173"/>
      <c r="RTU73" s="173"/>
      <c r="RTV73" s="173"/>
      <c r="RTW73" s="173"/>
      <c r="RTX73" s="173"/>
      <c r="RTY73" s="173"/>
      <c r="RTZ73" s="173"/>
      <c r="RUA73" s="173"/>
      <c r="RUB73" s="173"/>
      <c r="RUC73" s="173"/>
      <c r="RUD73" s="173"/>
      <c r="RUE73" s="173"/>
      <c r="RUF73" s="173"/>
      <c r="RUG73" s="173"/>
      <c r="RUH73" s="173"/>
      <c r="RUI73" s="173"/>
      <c r="RUJ73" s="173"/>
      <c r="RUK73" s="173"/>
      <c r="RUL73" s="173"/>
      <c r="RUM73" s="173"/>
      <c r="RUN73" s="173"/>
      <c r="RUO73" s="173"/>
      <c r="RUP73" s="173"/>
      <c r="RUQ73" s="173"/>
      <c r="RUR73" s="173"/>
      <c r="RUS73" s="173"/>
      <c r="RUT73" s="173"/>
      <c r="RUU73" s="173"/>
      <c r="RUV73" s="173"/>
      <c r="RUW73" s="173"/>
      <c r="RUX73" s="173"/>
      <c r="RUY73" s="173"/>
      <c r="RUZ73" s="173"/>
      <c r="RVA73" s="173"/>
      <c r="RVB73" s="173"/>
      <c r="RVC73" s="173"/>
      <c r="RVD73" s="173"/>
      <c r="RVE73" s="173"/>
      <c r="RVF73" s="173"/>
      <c r="RVG73" s="173"/>
      <c r="RVH73" s="173"/>
      <c r="RVI73" s="173"/>
      <c r="RVJ73" s="173"/>
      <c r="RVK73" s="173"/>
      <c r="RVL73" s="173"/>
      <c r="RVM73" s="173"/>
      <c r="RVN73" s="173"/>
      <c r="RVO73" s="173"/>
      <c r="RVP73" s="173"/>
      <c r="RVQ73" s="173"/>
      <c r="RVR73" s="173"/>
      <c r="RVS73" s="173"/>
      <c r="RVT73" s="173"/>
      <c r="RVU73" s="173"/>
      <c r="RVV73" s="173"/>
      <c r="RVW73" s="173"/>
      <c r="RVX73" s="173"/>
      <c r="RVY73" s="173"/>
      <c r="RVZ73" s="173"/>
      <c r="RWA73" s="173"/>
      <c r="RWB73" s="173"/>
      <c r="RWC73" s="173"/>
      <c r="RWD73" s="173"/>
      <c r="RWE73" s="173"/>
      <c r="RWF73" s="173"/>
      <c r="RWG73" s="173"/>
      <c r="RWH73" s="173"/>
      <c r="RWI73" s="173"/>
      <c r="RWJ73" s="173"/>
      <c r="RWK73" s="173"/>
      <c r="RWL73" s="173"/>
      <c r="RWM73" s="173"/>
      <c r="RWN73" s="173"/>
      <c r="RWO73" s="173"/>
      <c r="RWP73" s="173"/>
      <c r="RWQ73" s="173"/>
      <c r="RWR73" s="173"/>
      <c r="RWS73" s="173"/>
      <c r="RWT73" s="173"/>
      <c r="RWU73" s="173"/>
      <c r="RWV73" s="173"/>
      <c r="RWW73" s="173"/>
      <c r="RWX73" s="173"/>
      <c r="RWY73" s="173"/>
      <c r="RWZ73" s="173"/>
      <c r="RXA73" s="173"/>
      <c r="RXB73" s="173"/>
      <c r="RXC73" s="173"/>
      <c r="RXD73" s="173"/>
      <c r="RXE73" s="173"/>
      <c r="RXF73" s="173"/>
      <c r="RXG73" s="173"/>
      <c r="RXH73" s="173"/>
      <c r="RXI73" s="173"/>
      <c r="RXJ73" s="173"/>
      <c r="RXK73" s="173"/>
      <c r="RXL73" s="173"/>
      <c r="RXM73" s="173"/>
      <c r="RXN73" s="173"/>
      <c r="RXO73" s="173"/>
      <c r="RXP73" s="173"/>
      <c r="RXQ73" s="173"/>
      <c r="RXR73" s="173"/>
      <c r="RXS73" s="173"/>
      <c r="RXT73" s="173"/>
      <c r="RXU73" s="173"/>
      <c r="RXV73" s="173"/>
      <c r="RXW73" s="173"/>
      <c r="RXX73" s="173"/>
      <c r="RXY73" s="173"/>
      <c r="RXZ73" s="173"/>
      <c r="RYA73" s="173"/>
      <c r="RYB73" s="173"/>
      <c r="RYC73" s="173"/>
      <c r="RYD73" s="173"/>
      <c r="RYE73" s="173"/>
      <c r="RYF73" s="173"/>
      <c r="RYG73" s="173"/>
      <c r="RYH73" s="173"/>
      <c r="RYI73" s="173"/>
      <c r="RYJ73" s="173"/>
      <c r="RYK73" s="173"/>
      <c r="RYL73" s="173"/>
      <c r="RYM73" s="173"/>
      <c r="RYN73" s="173"/>
      <c r="RYO73" s="173"/>
      <c r="RYP73" s="173"/>
      <c r="RYQ73" s="173"/>
      <c r="RYR73" s="173"/>
      <c r="RYS73" s="173"/>
      <c r="RYT73" s="173"/>
      <c r="RYU73" s="173"/>
      <c r="RYV73" s="173"/>
      <c r="RYW73" s="173"/>
      <c r="RYX73" s="173"/>
      <c r="RYY73" s="173"/>
      <c r="RYZ73" s="173"/>
      <c r="RZA73" s="173"/>
      <c r="RZB73" s="173"/>
      <c r="RZC73" s="173"/>
      <c r="RZD73" s="173"/>
      <c r="RZE73" s="173"/>
      <c r="RZF73" s="173"/>
      <c r="RZG73" s="173"/>
      <c r="RZH73" s="173"/>
      <c r="RZI73" s="173"/>
      <c r="RZJ73" s="173"/>
      <c r="RZK73" s="173"/>
      <c r="RZL73" s="173"/>
      <c r="RZM73" s="173"/>
      <c r="RZN73" s="173"/>
      <c r="RZO73" s="173"/>
      <c r="RZP73" s="173"/>
      <c r="RZQ73" s="173"/>
      <c r="RZR73" s="173"/>
      <c r="RZS73" s="173"/>
      <c r="RZT73" s="173"/>
      <c r="RZU73" s="173"/>
      <c r="RZV73" s="173"/>
      <c r="RZW73" s="173"/>
      <c r="RZX73" s="173"/>
      <c r="RZY73" s="173"/>
      <c r="RZZ73" s="173"/>
      <c r="SAA73" s="173"/>
      <c r="SAB73" s="173"/>
      <c r="SAC73" s="173"/>
      <c r="SAD73" s="173"/>
      <c r="SAE73" s="173"/>
      <c r="SAF73" s="173"/>
      <c r="SAG73" s="173"/>
      <c r="SAH73" s="173"/>
      <c r="SAI73" s="173"/>
      <c r="SAJ73" s="173"/>
      <c r="SAK73" s="173"/>
      <c r="SAL73" s="173"/>
      <c r="SAM73" s="173"/>
      <c r="SAN73" s="173"/>
      <c r="SAO73" s="173"/>
      <c r="SAP73" s="173"/>
      <c r="SAQ73" s="173"/>
      <c r="SAR73" s="173"/>
      <c r="SAS73" s="173"/>
      <c r="SAT73" s="173"/>
      <c r="SAU73" s="173"/>
      <c r="SAV73" s="173"/>
      <c r="SAW73" s="173"/>
      <c r="SAX73" s="173"/>
      <c r="SAY73" s="173"/>
      <c r="SAZ73" s="173"/>
      <c r="SBA73" s="173"/>
      <c r="SBB73" s="173"/>
      <c r="SBC73" s="173"/>
      <c r="SBD73" s="173"/>
      <c r="SBE73" s="173"/>
      <c r="SBF73" s="173"/>
      <c r="SBG73" s="173"/>
      <c r="SBH73" s="173"/>
      <c r="SBI73" s="173"/>
      <c r="SBJ73" s="173"/>
      <c r="SBK73" s="173"/>
      <c r="SBL73" s="173"/>
      <c r="SBM73" s="173"/>
      <c r="SBN73" s="173"/>
      <c r="SBO73" s="173"/>
      <c r="SBP73" s="173"/>
      <c r="SBQ73" s="173"/>
      <c r="SBR73" s="173"/>
      <c r="SBS73" s="173"/>
      <c r="SBT73" s="173"/>
      <c r="SBU73" s="173"/>
      <c r="SBV73" s="173"/>
      <c r="SBW73" s="173"/>
      <c r="SBX73" s="173"/>
      <c r="SBY73" s="173"/>
      <c r="SBZ73" s="173"/>
      <c r="SCA73" s="173"/>
      <c r="SCB73" s="173"/>
      <c r="SCC73" s="173"/>
      <c r="SCD73" s="173"/>
      <c r="SCE73" s="173"/>
      <c r="SCF73" s="173"/>
      <c r="SCG73" s="173"/>
      <c r="SCH73" s="173"/>
      <c r="SCI73" s="173"/>
      <c r="SCJ73" s="173"/>
      <c r="SCK73" s="173"/>
      <c r="SCL73" s="173"/>
      <c r="SCM73" s="173"/>
      <c r="SCN73" s="173"/>
      <c r="SCO73" s="173"/>
      <c r="SCP73" s="173"/>
      <c r="SCQ73" s="173"/>
      <c r="SCR73" s="173"/>
      <c r="SCS73" s="173"/>
      <c r="SCT73" s="173"/>
      <c r="SCU73" s="173"/>
      <c r="SCV73" s="173"/>
      <c r="SCW73" s="173"/>
      <c r="SCX73" s="173"/>
      <c r="SCY73" s="173"/>
      <c r="SCZ73" s="173"/>
      <c r="SDA73" s="173"/>
      <c r="SDB73" s="173"/>
      <c r="SDC73" s="173"/>
      <c r="SDD73" s="173"/>
      <c r="SDE73" s="173"/>
      <c r="SDF73" s="173"/>
      <c r="SDG73" s="173"/>
      <c r="SDH73" s="173"/>
      <c r="SDI73" s="173"/>
      <c r="SDJ73" s="173"/>
      <c r="SDK73" s="173"/>
      <c r="SDL73" s="173"/>
      <c r="SDM73" s="173"/>
      <c r="SDN73" s="173"/>
      <c r="SDO73" s="173"/>
      <c r="SDP73" s="173"/>
      <c r="SDQ73" s="173"/>
      <c r="SDR73" s="173"/>
      <c r="SDS73" s="173"/>
      <c r="SDT73" s="173"/>
      <c r="SDU73" s="173"/>
      <c r="SDV73" s="173"/>
      <c r="SDW73" s="173"/>
      <c r="SDX73" s="173"/>
      <c r="SDY73" s="173"/>
      <c r="SDZ73" s="173"/>
      <c r="SEA73" s="173"/>
      <c r="SEB73" s="173"/>
      <c r="SEC73" s="173"/>
      <c r="SED73" s="173"/>
      <c r="SEE73" s="173"/>
      <c r="SEF73" s="173"/>
      <c r="SEG73" s="173"/>
      <c r="SEH73" s="173"/>
      <c r="SEI73" s="173"/>
      <c r="SEJ73" s="173"/>
      <c r="SEK73" s="173"/>
      <c r="SEL73" s="173"/>
      <c r="SEM73" s="173"/>
      <c r="SEN73" s="173"/>
      <c r="SEO73" s="173"/>
      <c r="SEP73" s="173"/>
      <c r="SEQ73" s="173"/>
      <c r="SER73" s="173"/>
      <c r="SES73" s="173"/>
      <c r="SET73" s="173"/>
      <c r="SEU73" s="173"/>
      <c r="SEV73" s="173"/>
      <c r="SEW73" s="173"/>
      <c r="SEX73" s="173"/>
      <c r="SEY73" s="173"/>
      <c r="SEZ73" s="173"/>
      <c r="SFA73" s="173"/>
      <c r="SFB73" s="173"/>
      <c r="SFC73" s="173"/>
      <c r="SFD73" s="173"/>
      <c r="SFE73" s="173"/>
      <c r="SFF73" s="173"/>
      <c r="SFG73" s="173"/>
      <c r="SFH73" s="173"/>
      <c r="SFI73" s="173"/>
      <c r="SFJ73" s="173"/>
      <c r="SFK73" s="173"/>
      <c r="SFL73" s="173"/>
      <c r="SFM73" s="173"/>
      <c r="SFN73" s="173"/>
      <c r="SFO73" s="173"/>
      <c r="SFP73" s="173"/>
      <c r="SFQ73" s="173"/>
      <c r="SFR73" s="173"/>
      <c r="SFS73" s="173"/>
      <c r="SFT73" s="173"/>
      <c r="SFU73" s="173"/>
      <c r="SFV73" s="173"/>
      <c r="SFW73" s="173"/>
      <c r="SFX73" s="173"/>
      <c r="SFY73" s="173"/>
      <c r="SFZ73" s="173"/>
      <c r="SGA73" s="173"/>
      <c r="SGB73" s="173"/>
      <c r="SGC73" s="173"/>
      <c r="SGD73" s="173"/>
      <c r="SGE73" s="173"/>
      <c r="SGF73" s="173"/>
      <c r="SGG73" s="173"/>
      <c r="SGH73" s="173"/>
      <c r="SGI73" s="173"/>
      <c r="SGJ73" s="173"/>
      <c r="SGK73" s="173"/>
      <c r="SGL73" s="173"/>
      <c r="SGM73" s="173"/>
      <c r="SGN73" s="173"/>
      <c r="SGO73" s="173"/>
      <c r="SGP73" s="173"/>
      <c r="SGQ73" s="173"/>
      <c r="SGR73" s="173"/>
      <c r="SGS73" s="173"/>
      <c r="SGT73" s="173"/>
      <c r="SGU73" s="173"/>
      <c r="SGV73" s="173"/>
      <c r="SGW73" s="173"/>
      <c r="SGX73" s="173"/>
      <c r="SGY73" s="173"/>
      <c r="SGZ73" s="173"/>
      <c r="SHA73" s="173"/>
      <c r="SHB73" s="173"/>
      <c r="SHC73" s="173"/>
      <c r="SHD73" s="173"/>
      <c r="SHE73" s="173"/>
      <c r="SHF73" s="173"/>
      <c r="SHG73" s="173"/>
      <c r="SHH73" s="173"/>
      <c r="SHI73" s="173"/>
      <c r="SHJ73" s="173"/>
      <c r="SHK73" s="173"/>
      <c r="SHL73" s="173"/>
      <c r="SHM73" s="173"/>
      <c r="SHN73" s="173"/>
      <c r="SHO73" s="173"/>
      <c r="SHP73" s="173"/>
      <c r="SHQ73" s="173"/>
      <c r="SHR73" s="173"/>
      <c r="SHS73" s="173"/>
      <c r="SHT73" s="173"/>
      <c r="SHU73" s="173"/>
      <c r="SHV73" s="173"/>
      <c r="SHW73" s="173"/>
      <c r="SHX73" s="173"/>
      <c r="SHY73" s="173"/>
      <c r="SHZ73" s="173"/>
      <c r="SIA73" s="173"/>
      <c r="SIB73" s="173"/>
      <c r="SIC73" s="173"/>
      <c r="SID73" s="173"/>
      <c r="SIE73" s="173"/>
      <c r="SIF73" s="173"/>
      <c r="SIG73" s="173"/>
      <c r="SIH73" s="173"/>
      <c r="SII73" s="173"/>
      <c r="SIJ73" s="173"/>
      <c r="SIK73" s="173"/>
      <c r="SIL73" s="173"/>
      <c r="SIM73" s="173"/>
      <c r="SIN73" s="173"/>
      <c r="SIO73" s="173"/>
      <c r="SIP73" s="173"/>
      <c r="SIQ73" s="173"/>
      <c r="SIR73" s="173"/>
      <c r="SIS73" s="173"/>
      <c r="SIT73" s="173"/>
      <c r="SIU73" s="173"/>
      <c r="SIV73" s="173"/>
      <c r="SIW73" s="173"/>
      <c r="SIX73" s="173"/>
      <c r="SIY73" s="173"/>
      <c r="SIZ73" s="173"/>
      <c r="SJA73" s="173"/>
      <c r="SJB73" s="173"/>
      <c r="SJC73" s="173"/>
      <c r="SJD73" s="173"/>
      <c r="SJE73" s="173"/>
      <c r="SJF73" s="173"/>
      <c r="SJG73" s="173"/>
      <c r="SJH73" s="173"/>
      <c r="SJI73" s="173"/>
      <c r="SJJ73" s="173"/>
      <c r="SJK73" s="173"/>
      <c r="SJL73" s="173"/>
      <c r="SJM73" s="173"/>
      <c r="SJN73" s="173"/>
      <c r="SJO73" s="173"/>
      <c r="SJP73" s="173"/>
      <c r="SJQ73" s="173"/>
      <c r="SJR73" s="173"/>
      <c r="SJS73" s="173"/>
      <c r="SJT73" s="173"/>
      <c r="SJU73" s="173"/>
      <c r="SJV73" s="173"/>
      <c r="SJW73" s="173"/>
      <c r="SJX73" s="173"/>
      <c r="SJY73" s="173"/>
      <c r="SJZ73" s="173"/>
      <c r="SKA73" s="173"/>
      <c r="SKB73" s="173"/>
      <c r="SKC73" s="173"/>
      <c r="SKD73" s="173"/>
      <c r="SKE73" s="173"/>
      <c r="SKF73" s="173"/>
      <c r="SKG73" s="173"/>
      <c r="SKH73" s="173"/>
      <c r="SKI73" s="173"/>
      <c r="SKJ73" s="173"/>
      <c r="SKK73" s="173"/>
      <c r="SKL73" s="173"/>
      <c r="SKM73" s="173"/>
      <c r="SKN73" s="173"/>
      <c r="SKO73" s="173"/>
      <c r="SKP73" s="173"/>
      <c r="SKQ73" s="173"/>
      <c r="SKR73" s="173"/>
      <c r="SKS73" s="173"/>
      <c r="SKT73" s="173"/>
      <c r="SKU73" s="173"/>
      <c r="SKV73" s="173"/>
      <c r="SKW73" s="173"/>
      <c r="SKX73" s="173"/>
      <c r="SKY73" s="173"/>
      <c r="SKZ73" s="173"/>
      <c r="SLA73" s="173"/>
      <c r="SLB73" s="173"/>
      <c r="SLC73" s="173"/>
      <c r="SLD73" s="173"/>
      <c r="SLE73" s="173"/>
      <c r="SLF73" s="173"/>
      <c r="SLG73" s="173"/>
      <c r="SLH73" s="173"/>
      <c r="SLI73" s="173"/>
      <c r="SLJ73" s="173"/>
      <c r="SLK73" s="173"/>
      <c r="SLL73" s="173"/>
      <c r="SLM73" s="173"/>
      <c r="SLN73" s="173"/>
      <c r="SLO73" s="173"/>
      <c r="SLP73" s="173"/>
      <c r="SLQ73" s="173"/>
      <c r="SLR73" s="173"/>
      <c r="SLS73" s="173"/>
      <c r="SLT73" s="173"/>
      <c r="SLU73" s="173"/>
      <c r="SLV73" s="173"/>
      <c r="SLW73" s="173"/>
      <c r="SLX73" s="173"/>
      <c r="SLY73" s="173"/>
      <c r="SLZ73" s="173"/>
      <c r="SMA73" s="173"/>
      <c r="SMB73" s="173"/>
      <c r="SMC73" s="173"/>
      <c r="SMD73" s="173"/>
      <c r="SME73" s="173"/>
      <c r="SMF73" s="173"/>
      <c r="SMG73" s="173"/>
      <c r="SMH73" s="173"/>
      <c r="SMI73" s="173"/>
      <c r="SMJ73" s="173"/>
      <c r="SMK73" s="173"/>
      <c r="SML73" s="173"/>
      <c r="SMM73" s="173"/>
      <c r="SMN73" s="173"/>
      <c r="SMO73" s="173"/>
      <c r="SMP73" s="173"/>
      <c r="SMQ73" s="173"/>
      <c r="SMR73" s="173"/>
      <c r="SMS73" s="173"/>
      <c r="SMT73" s="173"/>
      <c r="SMU73" s="173"/>
      <c r="SMV73" s="173"/>
      <c r="SMW73" s="173"/>
      <c r="SMX73" s="173"/>
      <c r="SMY73" s="173"/>
      <c r="SMZ73" s="173"/>
      <c r="SNA73" s="173"/>
      <c r="SNB73" s="173"/>
      <c r="SNC73" s="173"/>
      <c r="SND73" s="173"/>
      <c r="SNE73" s="173"/>
      <c r="SNF73" s="173"/>
      <c r="SNG73" s="173"/>
      <c r="SNH73" s="173"/>
      <c r="SNI73" s="173"/>
      <c r="SNJ73" s="173"/>
      <c r="SNK73" s="173"/>
      <c r="SNL73" s="173"/>
      <c r="SNM73" s="173"/>
      <c r="SNN73" s="173"/>
      <c r="SNO73" s="173"/>
      <c r="SNP73" s="173"/>
      <c r="SNQ73" s="173"/>
      <c r="SNR73" s="173"/>
      <c r="SNS73" s="173"/>
      <c r="SNT73" s="173"/>
      <c r="SNU73" s="173"/>
      <c r="SNV73" s="173"/>
      <c r="SNW73" s="173"/>
      <c r="SNX73" s="173"/>
      <c r="SNY73" s="173"/>
      <c r="SNZ73" s="173"/>
      <c r="SOA73" s="173"/>
      <c r="SOB73" s="173"/>
      <c r="SOC73" s="173"/>
      <c r="SOD73" s="173"/>
      <c r="SOE73" s="173"/>
      <c r="SOF73" s="173"/>
      <c r="SOG73" s="173"/>
      <c r="SOH73" s="173"/>
      <c r="SOI73" s="173"/>
      <c r="SOJ73" s="173"/>
      <c r="SOK73" s="173"/>
      <c r="SOL73" s="173"/>
      <c r="SOM73" s="173"/>
      <c r="SON73" s="173"/>
      <c r="SOO73" s="173"/>
      <c r="SOP73" s="173"/>
      <c r="SOQ73" s="173"/>
      <c r="SOR73" s="173"/>
      <c r="SOS73" s="173"/>
      <c r="SOT73" s="173"/>
      <c r="SOU73" s="173"/>
      <c r="SOV73" s="173"/>
      <c r="SOW73" s="173"/>
      <c r="SOX73" s="173"/>
      <c r="SOY73" s="173"/>
      <c r="SOZ73" s="173"/>
      <c r="SPA73" s="173"/>
      <c r="SPB73" s="173"/>
      <c r="SPC73" s="173"/>
      <c r="SPD73" s="173"/>
      <c r="SPE73" s="173"/>
      <c r="SPF73" s="173"/>
      <c r="SPG73" s="173"/>
      <c r="SPH73" s="173"/>
      <c r="SPI73" s="173"/>
      <c r="SPJ73" s="173"/>
      <c r="SPK73" s="173"/>
      <c r="SPL73" s="173"/>
      <c r="SPM73" s="173"/>
      <c r="SPN73" s="173"/>
      <c r="SPO73" s="173"/>
      <c r="SPP73" s="173"/>
      <c r="SPQ73" s="173"/>
      <c r="SPR73" s="173"/>
      <c r="SPS73" s="173"/>
      <c r="SPT73" s="173"/>
      <c r="SPU73" s="173"/>
      <c r="SPV73" s="173"/>
      <c r="SPW73" s="173"/>
      <c r="SPX73" s="173"/>
      <c r="SPY73" s="173"/>
      <c r="SPZ73" s="173"/>
      <c r="SQA73" s="173"/>
      <c r="SQB73" s="173"/>
      <c r="SQC73" s="173"/>
      <c r="SQD73" s="173"/>
      <c r="SQE73" s="173"/>
      <c r="SQF73" s="173"/>
      <c r="SQG73" s="173"/>
      <c r="SQH73" s="173"/>
      <c r="SQI73" s="173"/>
      <c r="SQJ73" s="173"/>
      <c r="SQK73" s="173"/>
      <c r="SQL73" s="173"/>
      <c r="SQM73" s="173"/>
      <c r="SQN73" s="173"/>
      <c r="SQO73" s="173"/>
      <c r="SQP73" s="173"/>
      <c r="SQQ73" s="173"/>
      <c r="SQR73" s="173"/>
      <c r="SQS73" s="173"/>
      <c r="SQT73" s="173"/>
      <c r="SQU73" s="173"/>
      <c r="SQV73" s="173"/>
      <c r="SQW73" s="173"/>
      <c r="SQX73" s="173"/>
      <c r="SQY73" s="173"/>
      <c r="SQZ73" s="173"/>
      <c r="SRA73" s="173"/>
      <c r="SRB73" s="173"/>
      <c r="SRC73" s="173"/>
      <c r="SRD73" s="173"/>
      <c r="SRE73" s="173"/>
      <c r="SRF73" s="173"/>
      <c r="SRG73" s="173"/>
      <c r="SRH73" s="173"/>
      <c r="SRI73" s="173"/>
      <c r="SRJ73" s="173"/>
      <c r="SRK73" s="173"/>
      <c r="SRL73" s="173"/>
      <c r="SRM73" s="173"/>
      <c r="SRN73" s="173"/>
      <c r="SRO73" s="173"/>
      <c r="SRP73" s="173"/>
      <c r="SRQ73" s="173"/>
      <c r="SRR73" s="173"/>
      <c r="SRS73" s="173"/>
      <c r="SRT73" s="173"/>
      <c r="SRU73" s="173"/>
      <c r="SRV73" s="173"/>
      <c r="SRW73" s="173"/>
      <c r="SRX73" s="173"/>
      <c r="SRY73" s="173"/>
      <c r="SRZ73" s="173"/>
      <c r="SSA73" s="173"/>
      <c r="SSB73" s="173"/>
      <c r="SSC73" s="173"/>
      <c r="SSD73" s="173"/>
      <c r="SSE73" s="173"/>
      <c r="SSF73" s="173"/>
      <c r="SSG73" s="173"/>
      <c r="SSH73" s="173"/>
      <c r="SSI73" s="173"/>
      <c r="SSJ73" s="173"/>
      <c r="SSK73" s="173"/>
      <c r="SSL73" s="173"/>
      <c r="SSM73" s="173"/>
      <c r="SSN73" s="173"/>
      <c r="SSO73" s="173"/>
      <c r="SSP73" s="173"/>
      <c r="SSQ73" s="173"/>
      <c r="SSR73" s="173"/>
      <c r="SSS73" s="173"/>
      <c r="SST73" s="173"/>
      <c r="SSU73" s="173"/>
      <c r="SSV73" s="173"/>
      <c r="SSW73" s="173"/>
      <c r="SSX73" s="173"/>
      <c r="SSY73" s="173"/>
      <c r="SSZ73" s="173"/>
      <c r="STA73" s="173"/>
      <c r="STB73" s="173"/>
      <c r="STC73" s="173"/>
      <c r="STD73" s="173"/>
      <c r="STE73" s="173"/>
      <c r="STF73" s="173"/>
      <c r="STG73" s="173"/>
      <c r="STH73" s="173"/>
      <c r="STI73" s="173"/>
      <c r="STJ73" s="173"/>
      <c r="STK73" s="173"/>
      <c r="STL73" s="173"/>
      <c r="STM73" s="173"/>
      <c r="STN73" s="173"/>
      <c r="STO73" s="173"/>
      <c r="STP73" s="173"/>
      <c r="STQ73" s="173"/>
      <c r="STR73" s="173"/>
      <c r="STS73" s="173"/>
      <c r="STT73" s="173"/>
      <c r="STU73" s="173"/>
      <c r="STV73" s="173"/>
      <c r="STW73" s="173"/>
      <c r="STX73" s="173"/>
      <c r="STY73" s="173"/>
      <c r="STZ73" s="173"/>
      <c r="SUA73" s="173"/>
      <c r="SUB73" s="173"/>
      <c r="SUC73" s="173"/>
      <c r="SUD73" s="173"/>
      <c r="SUE73" s="173"/>
      <c r="SUF73" s="173"/>
      <c r="SUG73" s="173"/>
      <c r="SUH73" s="173"/>
      <c r="SUI73" s="173"/>
      <c r="SUJ73" s="173"/>
      <c r="SUK73" s="173"/>
      <c r="SUL73" s="173"/>
      <c r="SUM73" s="173"/>
      <c r="SUN73" s="173"/>
      <c r="SUO73" s="173"/>
      <c r="SUP73" s="173"/>
      <c r="SUQ73" s="173"/>
      <c r="SUR73" s="173"/>
      <c r="SUS73" s="173"/>
      <c r="SUT73" s="173"/>
      <c r="SUU73" s="173"/>
      <c r="SUV73" s="173"/>
      <c r="SUW73" s="173"/>
      <c r="SUX73" s="173"/>
      <c r="SUY73" s="173"/>
      <c r="SUZ73" s="173"/>
      <c r="SVA73" s="173"/>
      <c r="SVB73" s="173"/>
      <c r="SVC73" s="173"/>
      <c r="SVD73" s="173"/>
      <c r="SVE73" s="173"/>
      <c r="SVF73" s="173"/>
      <c r="SVG73" s="173"/>
      <c r="SVH73" s="173"/>
      <c r="SVI73" s="173"/>
      <c r="SVJ73" s="173"/>
      <c r="SVK73" s="173"/>
      <c r="SVL73" s="173"/>
      <c r="SVM73" s="173"/>
      <c r="SVN73" s="173"/>
      <c r="SVO73" s="173"/>
      <c r="SVP73" s="173"/>
      <c r="SVQ73" s="173"/>
      <c r="SVR73" s="173"/>
      <c r="SVS73" s="173"/>
      <c r="SVT73" s="173"/>
      <c r="SVU73" s="173"/>
      <c r="SVV73" s="173"/>
      <c r="SVW73" s="173"/>
      <c r="SVX73" s="173"/>
      <c r="SVY73" s="173"/>
      <c r="SVZ73" s="173"/>
      <c r="SWA73" s="173"/>
      <c r="SWB73" s="173"/>
      <c r="SWC73" s="173"/>
      <c r="SWD73" s="173"/>
      <c r="SWE73" s="173"/>
      <c r="SWF73" s="173"/>
      <c r="SWG73" s="173"/>
      <c r="SWH73" s="173"/>
      <c r="SWI73" s="173"/>
      <c r="SWJ73" s="173"/>
      <c r="SWK73" s="173"/>
      <c r="SWL73" s="173"/>
      <c r="SWM73" s="173"/>
      <c r="SWN73" s="173"/>
      <c r="SWO73" s="173"/>
      <c r="SWP73" s="173"/>
      <c r="SWQ73" s="173"/>
      <c r="SWR73" s="173"/>
      <c r="SWS73" s="173"/>
      <c r="SWT73" s="173"/>
      <c r="SWU73" s="173"/>
      <c r="SWV73" s="173"/>
      <c r="SWW73" s="173"/>
      <c r="SWX73" s="173"/>
      <c r="SWY73" s="173"/>
      <c r="SWZ73" s="173"/>
      <c r="SXA73" s="173"/>
      <c r="SXB73" s="173"/>
      <c r="SXC73" s="173"/>
      <c r="SXD73" s="173"/>
      <c r="SXE73" s="173"/>
      <c r="SXF73" s="173"/>
      <c r="SXG73" s="173"/>
      <c r="SXH73" s="173"/>
      <c r="SXI73" s="173"/>
      <c r="SXJ73" s="173"/>
      <c r="SXK73" s="173"/>
      <c r="SXL73" s="173"/>
      <c r="SXM73" s="173"/>
      <c r="SXN73" s="173"/>
      <c r="SXO73" s="173"/>
      <c r="SXP73" s="173"/>
      <c r="SXQ73" s="173"/>
      <c r="SXR73" s="173"/>
      <c r="SXS73" s="173"/>
      <c r="SXT73" s="173"/>
      <c r="SXU73" s="173"/>
      <c r="SXV73" s="173"/>
      <c r="SXW73" s="173"/>
      <c r="SXX73" s="173"/>
      <c r="SXY73" s="173"/>
      <c r="SXZ73" s="173"/>
      <c r="SYA73" s="173"/>
      <c r="SYB73" s="173"/>
      <c r="SYC73" s="173"/>
      <c r="SYD73" s="173"/>
      <c r="SYE73" s="173"/>
      <c r="SYF73" s="173"/>
      <c r="SYG73" s="173"/>
      <c r="SYH73" s="173"/>
      <c r="SYI73" s="173"/>
      <c r="SYJ73" s="173"/>
      <c r="SYK73" s="173"/>
      <c r="SYL73" s="173"/>
      <c r="SYM73" s="173"/>
      <c r="SYN73" s="173"/>
      <c r="SYO73" s="173"/>
      <c r="SYP73" s="173"/>
      <c r="SYQ73" s="173"/>
      <c r="SYR73" s="173"/>
      <c r="SYS73" s="173"/>
      <c r="SYT73" s="173"/>
      <c r="SYU73" s="173"/>
      <c r="SYV73" s="173"/>
      <c r="SYW73" s="173"/>
      <c r="SYX73" s="173"/>
      <c r="SYY73" s="173"/>
      <c r="SYZ73" s="173"/>
      <c r="SZA73" s="173"/>
      <c r="SZB73" s="173"/>
      <c r="SZC73" s="173"/>
      <c r="SZD73" s="173"/>
      <c r="SZE73" s="173"/>
      <c r="SZF73" s="173"/>
      <c r="SZG73" s="173"/>
      <c r="SZH73" s="173"/>
      <c r="SZI73" s="173"/>
      <c r="SZJ73" s="173"/>
      <c r="SZK73" s="173"/>
      <c r="SZL73" s="173"/>
      <c r="SZM73" s="173"/>
      <c r="SZN73" s="173"/>
      <c r="SZO73" s="173"/>
      <c r="SZP73" s="173"/>
      <c r="SZQ73" s="173"/>
      <c r="SZR73" s="173"/>
      <c r="SZS73" s="173"/>
      <c r="SZT73" s="173"/>
      <c r="SZU73" s="173"/>
      <c r="SZV73" s="173"/>
      <c r="SZW73" s="173"/>
      <c r="SZX73" s="173"/>
      <c r="SZY73" s="173"/>
      <c r="SZZ73" s="173"/>
      <c r="TAA73" s="173"/>
      <c r="TAB73" s="173"/>
      <c r="TAC73" s="173"/>
      <c r="TAD73" s="173"/>
      <c r="TAE73" s="173"/>
      <c r="TAF73" s="173"/>
      <c r="TAG73" s="173"/>
      <c r="TAH73" s="173"/>
      <c r="TAI73" s="173"/>
      <c r="TAJ73" s="173"/>
      <c r="TAK73" s="173"/>
      <c r="TAL73" s="173"/>
      <c r="TAM73" s="173"/>
      <c r="TAN73" s="173"/>
      <c r="TAO73" s="173"/>
      <c r="TAP73" s="173"/>
      <c r="TAQ73" s="173"/>
      <c r="TAR73" s="173"/>
      <c r="TAS73" s="173"/>
      <c r="TAT73" s="173"/>
      <c r="TAU73" s="173"/>
      <c r="TAV73" s="173"/>
      <c r="TAW73" s="173"/>
      <c r="TAX73" s="173"/>
      <c r="TAY73" s="173"/>
      <c r="TAZ73" s="173"/>
      <c r="TBA73" s="173"/>
      <c r="TBB73" s="173"/>
      <c r="TBC73" s="173"/>
      <c r="TBD73" s="173"/>
      <c r="TBE73" s="173"/>
      <c r="TBF73" s="173"/>
      <c r="TBG73" s="173"/>
      <c r="TBH73" s="173"/>
      <c r="TBI73" s="173"/>
      <c r="TBJ73" s="173"/>
      <c r="TBK73" s="173"/>
      <c r="TBL73" s="173"/>
      <c r="TBM73" s="173"/>
      <c r="TBN73" s="173"/>
      <c r="TBO73" s="173"/>
      <c r="TBP73" s="173"/>
      <c r="TBQ73" s="173"/>
      <c r="TBR73" s="173"/>
      <c r="TBS73" s="173"/>
      <c r="TBT73" s="173"/>
      <c r="TBU73" s="173"/>
      <c r="TBV73" s="173"/>
      <c r="TBW73" s="173"/>
      <c r="TBX73" s="173"/>
      <c r="TBY73" s="173"/>
      <c r="TBZ73" s="173"/>
      <c r="TCA73" s="173"/>
      <c r="TCB73" s="173"/>
      <c r="TCC73" s="173"/>
      <c r="TCD73" s="173"/>
      <c r="TCE73" s="173"/>
      <c r="TCF73" s="173"/>
      <c r="TCG73" s="173"/>
      <c r="TCH73" s="173"/>
      <c r="TCI73" s="173"/>
      <c r="TCJ73" s="173"/>
      <c r="TCK73" s="173"/>
      <c r="TCL73" s="173"/>
      <c r="TCM73" s="173"/>
      <c r="TCN73" s="173"/>
      <c r="TCO73" s="173"/>
      <c r="TCP73" s="173"/>
      <c r="TCQ73" s="173"/>
      <c r="TCR73" s="173"/>
      <c r="TCS73" s="173"/>
      <c r="TCT73" s="173"/>
      <c r="TCU73" s="173"/>
      <c r="TCV73" s="173"/>
      <c r="TCW73" s="173"/>
      <c r="TCX73" s="173"/>
      <c r="TCY73" s="173"/>
      <c r="TCZ73" s="173"/>
      <c r="TDA73" s="173"/>
      <c r="TDB73" s="173"/>
      <c r="TDC73" s="173"/>
      <c r="TDD73" s="173"/>
      <c r="TDE73" s="173"/>
      <c r="TDF73" s="173"/>
      <c r="TDG73" s="173"/>
      <c r="TDH73" s="173"/>
      <c r="TDI73" s="173"/>
      <c r="TDJ73" s="173"/>
      <c r="TDK73" s="173"/>
      <c r="TDL73" s="173"/>
      <c r="TDM73" s="173"/>
      <c r="TDN73" s="173"/>
      <c r="TDO73" s="173"/>
      <c r="TDP73" s="173"/>
      <c r="TDQ73" s="173"/>
      <c r="TDR73" s="173"/>
      <c r="TDS73" s="173"/>
      <c r="TDT73" s="173"/>
      <c r="TDU73" s="173"/>
      <c r="TDV73" s="173"/>
      <c r="TDW73" s="173"/>
      <c r="TDX73" s="173"/>
      <c r="TDY73" s="173"/>
      <c r="TDZ73" s="173"/>
      <c r="TEA73" s="173"/>
      <c r="TEB73" s="173"/>
      <c r="TEC73" s="173"/>
      <c r="TED73" s="173"/>
      <c r="TEE73" s="173"/>
      <c r="TEF73" s="173"/>
      <c r="TEG73" s="173"/>
      <c r="TEH73" s="173"/>
      <c r="TEI73" s="173"/>
      <c r="TEJ73" s="173"/>
      <c r="TEK73" s="173"/>
      <c r="TEL73" s="173"/>
      <c r="TEM73" s="173"/>
      <c r="TEN73" s="173"/>
      <c r="TEO73" s="173"/>
      <c r="TEP73" s="173"/>
      <c r="TEQ73" s="173"/>
      <c r="TER73" s="173"/>
      <c r="TES73" s="173"/>
      <c r="TET73" s="173"/>
      <c r="TEU73" s="173"/>
      <c r="TEV73" s="173"/>
      <c r="TEW73" s="173"/>
      <c r="TEX73" s="173"/>
      <c r="TEY73" s="173"/>
      <c r="TEZ73" s="173"/>
      <c r="TFA73" s="173"/>
      <c r="TFB73" s="173"/>
      <c r="TFC73" s="173"/>
      <c r="TFD73" s="173"/>
      <c r="TFE73" s="173"/>
      <c r="TFF73" s="173"/>
      <c r="TFG73" s="173"/>
      <c r="TFH73" s="173"/>
      <c r="TFI73" s="173"/>
      <c r="TFJ73" s="173"/>
      <c r="TFK73" s="173"/>
      <c r="TFL73" s="173"/>
      <c r="TFM73" s="173"/>
      <c r="TFN73" s="173"/>
      <c r="TFO73" s="173"/>
      <c r="TFP73" s="173"/>
      <c r="TFQ73" s="173"/>
      <c r="TFR73" s="173"/>
      <c r="TFS73" s="173"/>
      <c r="TFT73" s="173"/>
      <c r="TFU73" s="173"/>
      <c r="TFV73" s="173"/>
      <c r="TFW73" s="173"/>
      <c r="TFX73" s="173"/>
      <c r="TFY73" s="173"/>
      <c r="TFZ73" s="173"/>
      <c r="TGA73" s="173"/>
      <c r="TGB73" s="173"/>
      <c r="TGC73" s="173"/>
      <c r="TGD73" s="173"/>
      <c r="TGE73" s="173"/>
      <c r="TGF73" s="173"/>
      <c r="TGG73" s="173"/>
      <c r="TGH73" s="173"/>
      <c r="TGI73" s="173"/>
      <c r="TGJ73" s="173"/>
      <c r="TGK73" s="173"/>
      <c r="TGL73" s="173"/>
      <c r="TGM73" s="173"/>
      <c r="TGN73" s="173"/>
      <c r="TGO73" s="173"/>
      <c r="TGP73" s="173"/>
      <c r="TGQ73" s="173"/>
      <c r="TGR73" s="173"/>
      <c r="TGS73" s="173"/>
      <c r="TGT73" s="173"/>
      <c r="TGU73" s="173"/>
      <c r="TGV73" s="173"/>
      <c r="TGW73" s="173"/>
      <c r="TGX73" s="173"/>
      <c r="TGY73" s="173"/>
      <c r="TGZ73" s="173"/>
      <c r="THA73" s="173"/>
      <c r="THB73" s="173"/>
      <c r="THC73" s="173"/>
      <c r="THD73" s="173"/>
      <c r="THE73" s="173"/>
      <c r="THF73" s="173"/>
      <c r="THG73" s="173"/>
      <c r="THH73" s="173"/>
      <c r="THI73" s="173"/>
      <c r="THJ73" s="173"/>
      <c r="THK73" s="173"/>
      <c r="THL73" s="173"/>
      <c r="THM73" s="173"/>
      <c r="THN73" s="173"/>
      <c r="THO73" s="173"/>
      <c r="THP73" s="173"/>
      <c r="THQ73" s="173"/>
      <c r="THR73" s="173"/>
      <c r="THS73" s="173"/>
      <c r="THT73" s="173"/>
      <c r="THU73" s="173"/>
      <c r="THV73" s="173"/>
      <c r="THW73" s="173"/>
      <c r="THX73" s="173"/>
      <c r="THY73" s="173"/>
      <c r="THZ73" s="173"/>
      <c r="TIA73" s="173"/>
      <c r="TIB73" s="173"/>
      <c r="TIC73" s="173"/>
      <c r="TID73" s="173"/>
      <c r="TIE73" s="173"/>
      <c r="TIF73" s="173"/>
      <c r="TIG73" s="173"/>
      <c r="TIH73" s="173"/>
      <c r="TII73" s="173"/>
      <c r="TIJ73" s="173"/>
      <c r="TIK73" s="173"/>
      <c r="TIL73" s="173"/>
      <c r="TIM73" s="173"/>
      <c r="TIN73" s="173"/>
      <c r="TIO73" s="173"/>
      <c r="TIP73" s="173"/>
      <c r="TIQ73" s="173"/>
      <c r="TIR73" s="173"/>
      <c r="TIS73" s="173"/>
      <c r="TIT73" s="173"/>
      <c r="TIU73" s="173"/>
      <c r="TIV73" s="173"/>
      <c r="TIW73" s="173"/>
      <c r="TIX73" s="173"/>
      <c r="TIY73" s="173"/>
      <c r="TIZ73" s="173"/>
      <c r="TJA73" s="173"/>
      <c r="TJB73" s="173"/>
      <c r="TJC73" s="173"/>
      <c r="TJD73" s="173"/>
      <c r="TJE73" s="173"/>
      <c r="TJF73" s="173"/>
      <c r="TJG73" s="173"/>
      <c r="TJH73" s="173"/>
      <c r="TJI73" s="173"/>
      <c r="TJJ73" s="173"/>
      <c r="TJK73" s="173"/>
      <c r="TJL73" s="173"/>
      <c r="TJM73" s="173"/>
      <c r="TJN73" s="173"/>
      <c r="TJO73" s="173"/>
      <c r="TJP73" s="173"/>
      <c r="TJQ73" s="173"/>
      <c r="TJR73" s="173"/>
      <c r="TJS73" s="173"/>
      <c r="TJT73" s="173"/>
      <c r="TJU73" s="173"/>
      <c r="TJV73" s="173"/>
      <c r="TJW73" s="173"/>
      <c r="TJX73" s="173"/>
      <c r="TJY73" s="173"/>
      <c r="TJZ73" s="173"/>
      <c r="TKA73" s="173"/>
      <c r="TKB73" s="173"/>
      <c r="TKC73" s="173"/>
      <c r="TKD73" s="173"/>
      <c r="TKE73" s="173"/>
      <c r="TKF73" s="173"/>
      <c r="TKG73" s="173"/>
      <c r="TKH73" s="173"/>
      <c r="TKI73" s="173"/>
      <c r="TKJ73" s="173"/>
      <c r="TKK73" s="173"/>
      <c r="TKL73" s="173"/>
      <c r="TKM73" s="173"/>
      <c r="TKN73" s="173"/>
      <c r="TKO73" s="173"/>
      <c r="TKP73" s="173"/>
      <c r="TKQ73" s="173"/>
      <c r="TKR73" s="173"/>
      <c r="TKS73" s="173"/>
      <c r="TKT73" s="173"/>
      <c r="TKU73" s="173"/>
      <c r="TKV73" s="173"/>
      <c r="TKW73" s="173"/>
      <c r="TKX73" s="173"/>
      <c r="TKY73" s="173"/>
      <c r="TKZ73" s="173"/>
      <c r="TLA73" s="173"/>
      <c r="TLB73" s="173"/>
      <c r="TLC73" s="173"/>
      <c r="TLD73" s="173"/>
      <c r="TLE73" s="173"/>
      <c r="TLF73" s="173"/>
      <c r="TLG73" s="173"/>
      <c r="TLH73" s="173"/>
      <c r="TLI73" s="173"/>
      <c r="TLJ73" s="173"/>
      <c r="TLK73" s="173"/>
      <c r="TLL73" s="173"/>
      <c r="TLM73" s="173"/>
      <c r="TLN73" s="173"/>
      <c r="TLO73" s="173"/>
      <c r="TLP73" s="173"/>
      <c r="TLQ73" s="173"/>
      <c r="TLR73" s="173"/>
      <c r="TLS73" s="173"/>
      <c r="TLT73" s="173"/>
      <c r="TLU73" s="173"/>
      <c r="TLV73" s="173"/>
      <c r="TLW73" s="173"/>
      <c r="TLX73" s="173"/>
      <c r="TLY73" s="173"/>
      <c r="TLZ73" s="173"/>
      <c r="TMA73" s="173"/>
      <c r="TMB73" s="173"/>
      <c r="TMC73" s="173"/>
      <c r="TMD73" s="173"/>
      <c r="TME73" s="173"/>
      <c r="TMF73" s="173"/>
      <c r="TMG73" s="173"/>
      <c r="TMH73" s="173"/>
      <c r="TMI73" s="173"/>
      <c r="TMJ73" s="173"/>
      <c r="TMK73" s="173"/>
      <c r="TML73" s="173"/>
      <c r="TMM73" s="173"/>
      <c r="TMN73" s="173"/>
      <c r="TMO73" s="173"/>
      <c r="TMP73" s="173"/>
      <c r="TMQ73" s="173"/>
      <c r="TMR73" s="173"/>
      <c r="TMS73" s="173"/>
      <c r="TMT73" s="173"/>
      <c r="TMU73" s="173"/>
      <c r="TMV73" s="173"/>
      <c r="TMW73" s="173"/>
      <c r="TMX73" s="173"/>
      <c r="TMY73" s="173"/>
      <c r="TMZ73" s="173"/>
      <c r="TNA73" s="173"/>
      <c r="TNB73" s="173"/>
      <c r="TNC73" s="173"/>
      <c r="TND73" s="173"/>
      <c r="TNE73" s="173"/>
      <c r="TNF73" s="173"/>
      <c r="TNG73" s="173"/>
      <c r="TNH73" s="173"/>
      <c r="TNI73" s="173"/>
      <c r="TNJ73" s="173"/>
      <c r="TNK73" s="173"/>
      <c r="TNL73" s="173"/>
      <c r="TNM73" s="173"/>
      <c r="TNN73" s="173"/>
      <c r="TNO73" s="173"/>
      <c r="TNP73" s="173"/>
      <c r="TNQ73" s="173"/>
      <c r="TNR73" s="173"/>
      <c r="TNS73" s="173"/>
      <c r="TNT73" s="173"/>
      <c r="TNU73" s="173"/>
      <c r="TNV73" s="173"/>
      <c r="TNW73" s="173"/>
      <c r="TNX73" s="173"/>
      <c r="TNY73" s="173"/>
      <c r="TNZ73" s="173"/>
      <c r="TOA73" s="173"/>
      <c r="TOB73" s="173"/>
      <c r="TOC73" s="173"/>
      <c r="TOD73" s="173"/>
      <c r="TOE73" s="173"/>
      <c r="TOF73" s="173"/>
      <c r="TOG73" s="173"/>
      <c r="TOH73" s="173"/>
      <c r="TOI73" s="173"/>
      <c r="TOJ73" s="173"/>
      <c r="TOK73" s="173"/>
      <c r="TOL73" s="173"/>
      <c r="TOM73" s="173"/>
      <c r="TON73" s="173"/>
      <c r="TOO73" s="173"/>
      <c r="TOP73" s="173"/>
      <c r="TOQ73" s="173"/>
      <c r="TOR73" s="173"/>
      <c r="TOS73" s="173"/>
      <c r="TOT73" s="173"/>
      <c r="TOU73" s="173"/>
      <c r="TOV73" s="173"/>
      <c r="TOW73" s="173"/>
      <c r="TOX73" s="173"/>
      <c r="TOY73" s="173"/>
      <c r="TOZ73" s="173"/>
      <c r="TPA73" s="173"/>
      <c r="TPB73" s="173"/>
      <c r="TPC73" s="173"/>
      <c r="TPD73" s="173"/>
      <c r="TPE73" s="173"/>
      <c r="TPF73" s="173"/>
      <c r="TPG73" s="173"/>
      <c r="TPH73" s="173"/>
      <c r="TPI73" s="173"/>
      <c r="TPJ73" s="173"/>
      <c r="TPK73" s="173"/>
      <c r="TPL73" s="173"/>
      <c r="TPM73" s="173"/>
      <c r="TPN73" s="173"/>
      <c r="TPO73" s="173"/>
      <c r="TPP73" s="173"/>
      <c r="TPQ73" s="173"/>
      <c r="TPR73" s="173"/>
      <c r="TPS73" s="173"/>
      <c r="TPT73" s="173"/>
      <c r="TPU73" s="173"/>
      <c r="TPV73" s="173"/>
      <c r="TPW73" s="173"/>
      <c r="TPX73" s="173"/>
      <c r="TPY73" s="173"/>
      <c r="TPZ73" s="173"/>
      <c r="TQA73" s="173"/>
      <c r="TQB73" s="173"/>
      <c r="TQC73" s="173"/>
      <c r="TQD73" s="173"/>
      <c r="TQE73" s="173"/>
      <c r="TQF73" s="173"/>
      <c r="TQG73" s="173"/>
      <c r="TQH73" s="173"/>
      <c r="TQI73" s="173"/>
      <c r="TQJ73" s="173"/>
      <c r="TQK73" s="173"/>
      <c r="TQL73" s="173"/>
      <c r="TQM73" s="173"/>
      <c r="TQN73" s="173"/>
      <c r="TQO73" s="173"/>
      <c r="TQP73" s="173"/>
      <c r="TQQ73" s="173"/>
      <c r="TQR73" s="173"/>
      <c r="TQS73" s="173"/>
      <c r="TQT73" s="173"/>
      <c r="TQU73" s="173"/>
      <c r="TQV73" s="173"/>
      <c r="TQW73" s="173"/>
      <c r="TQX73" s="173"/>
      <c r="TQY73" s="173"/>
      <c r="TQZ73" s="173"/>
      <c r="TRA73" s="173"/>
      <c r="TRB73" s="173"/>
      <c r="TRC73" s="173"/>
      <c r="TRD73" s="173"/>
      <c r="TRE73" s="173"/>
      <c r="TRF73" s="173"/>
      <c r="TRG73" s="173"/>
      <c r="TRH73" s="173"/>
      <c r="TRI73" s="173"/>
      <c r="TRJ73" s="173"/>
      <c r="TRK73" s="173"/>
      <c r="TRL73" s="173"/>
      <c r="TRM73" s="173"/>
      <c r="TRN73" s="173"/>
      <c r="TRO73" s="173"/>
      <c r="TRP73" s="173"/>
      <c r="TRQ73" s="173"/>
      <c r="TRR73" s="173"/>
      <c r="TRS73" s="173"/>
      <c r="TRT73" s="173"/>
      <c r="TRU73" s="173"/>
      <c r="TRV73" s="173"/>
      <c r="TRW73" s="173"/>
      <c r="TRX73" s="173"/>
      <c r="TRY73" s="173"/>
      <c r="TRZ73" s="173"/>
      <c r="TSA73" s="173"/>
      <c r="TSB73" s="173"/>
      <c r="TSC73" s="173"/>
      <c r="TSD73" s="173"/>
      <c r="TSE73" s="173"/>
      <c r="TSF73" s="173"/>
      <c r="TSG73" s="173"/>
      <c r="TSH73" s="173"/>
      <c r="TSI73" s="173"/>
      <c r="TSJ73" s="173"/>
      <c r="TSK73" s="173"/>
      <c r="TSL73" s="173"/>
      <c r="TSM73" s="173"/>
      <c r="TSN73" s="173"/>
      <c r="TSO73" s="173"/>
      <c r="TSP73" s="173"/>
      <c r="TSQ73" s="173"/>
      <c r="TSR73" s="173"/>
      <c r="TSS73" s="173"/>
      <c r="TST73" s="173"/>
      <c r="TSU73" s="173"/>
      <c r="TSV73" s="173"/>
      <c r="TSW73" s="173"/>
      <c r="TSX73" s="173"/>
      <c r="TSY73" s="173"/>
      <c r="TSZ73" s="173"/>
      <c r="TTA73" s="173"/>
      <c r="TTB73" s="173"/>
      <c r="TTC73" s="173"/>
      <c r="TTD73" s="173"/>
      <c r="TTE73" s="173"/>
      <c r="TTF73" s="173"/>
      <c r="TTG73" s="173"/>
      <c r="TTH73" s="173"/>
      <c r="TTI73" s="173"/>
      <c r="TTJ73" s="173"/>
      <c r="TTK73" s="173"/>
      <c r="TTL73" s="173"/>
      <c r="TTM73" s="173"/>
      <c r="TTN73" s="173"/>
      <c r="TTO73" s="173"/>
      <c r="TTP73" s="173"/>
      <c r="TTQ73" s="173"/>
      <c r="TTR73" s="173"/>
      <c r="TTS73" s="173"/>
      <c r="TTT73" s="173"/>
      <c r="TTU73" s="173"/>
      <c r="TTV73" s="173"/>
      <c r="TTW73" s="173"/>
      <c r="TTX73" s="173"/>
      <c r="TTY73" s="173"/>
      <c r="TTZ73" s="173"/>
      <c r="TUA73" s="173"/>
      <c r="TUB73" s="173"/>
      <c r="TUC73" s="173"/>
      <c r="TUD73" s="173"/>
      <c r="TUE73" s="173"/>
      <c r="TUF73" s="173"/>
      <c r="TUG73" s="173"/>
      <c r="TUH73" s="173"/>
      <c r="TUI73" s="173"/>
      <c r="TUJ73" s="173"/>
      <c r="TUK73" s="173"/>
      <c r="TUL73" s="173"/>
      <c r="TUM73" s="173"/>
      <c r="TUN73" s="173"/>
      <c r="TUO73" s="173"/>
      <c r="TUP73" s="173"/>
      <c r="TUQ73" s="173"/>
      <c r="TUR73" s="173"/>
      <c r="TUS73" s="173"/>
      <c r="TUT73" s="173"/>
      <c r="TUU73" s="173"/>
      <c r="TUV73" s="173"/>
      <c r="TUW73" s="173"/>
      <c r="TUX73" s="173"/>
      <c r="TUY73" s="173"/>
      <c r="TUZ73" s="173"/>
      <c r="TVA73" s="173"/>
      <c r="TVB73" s="173"/>
      <c r="TVC73" s="173"/>
      <c r="TVD73" s="173"/>
      <c r="TVE73" s="173"/>
      <c r="TVF73" s="173"/>
      <c r="TVG73" s="173"/>
      <c r="TVH73" s="173"/>
      <c r="TVI73" s="173"/>
      <c r="TVJ73" s="173"/>
      <c r="TVK73" s="173"/>
      <c r="TVL73" s="173"/>
      <c r="TVM73" s="173"/>
      <c r="TVN73" s="173"/>
      <c r="TVO73" s="173"/>
      <c r="TVP73" s="173"/>
      <c r="TVQ73" s="173"/>
      <c r="TVR73" s="173"/>
      <c r="TVS73" s="173"/>
      <c r="TVT73" s="173"/>
      <c r="TVU73" s="173"/>
      <c r="TVV73" s="173"/>
      <c r="TVW73" s="173"/>
      <c r="TVX73" s="173"/>
      <c r="TVY73" s="173"/>
      <c r="TVZ73" s="173"/>
      <c r="TWA73" s="173"/>
      <c r="TWB73" s="173"/>
      <c r="TWC73" s="173"/>
      <c r="TWD73" s="173"/>
      <c r="TWE73" s="173"/>
      <c r="TWF73" s="173"/>
      <c r="TWG73" s="173"/>
      <c r="TWH73" s="173"/>
      <c r="TWI73" s="173"/>
      <c r="TWJ73" s="173"/>
      <c r="TWK73" s="173"/>
      <c r="TWL73" s="173"/>
      <c r="TWM73" s="173"/>
      <c r="TWN73" s="173"/>
      <c r="TWO73" s="173"/>
      <c r="TWP73" s="173"/>
      <c r="TWQ73" s="173"/>
      <c r="TWR73" s="173"/>
      <c r="TWS73" s="173"/>
      <c r="TWT73" s="173"/>
      <c r="TWU73" s="173"/>
      <c r="TWV73" s="173"/>
      <c r="TWW73" s="173"/>
      <c r="TWX73" s="173"/>
      <c r="TWY73" s="173"/>
      <c r="TWZ73" s="173"/>
      <c r="TXA73" s="173"/>
      <c r="TXB73" s="173"/>
      <c r="TXC73" s="173"/>
      <c r="TXD73" s="173"/>
      <c r="TXE73" s="173"/>
      <c r="TXF73" s="173"/>
      <c r="TXG73" s="173"/>
      <c r="TXH73" s="173"/>
      <c r="TXI73" s="173"/>
      <c r="TXJ73" s="173"/>
      <c r="TXK73" s="173"/>
      <c r="TXL73" s="173"/>
      <c r="TXM73" s="173"/>
      <c r="TXN73" s="173"/>
      <c r="TXO73" s="173"/>
      <c r="TXP73" s="173"/>
      <c r="TXQ73" s="173"/>
      <c r="TXR73" s="173"/>
      <c r="TXS73" s="173"/>
      <c r="TXT73" s="173"/>
      <c r="TXU73" s="173"/>
      <c r="TXV73" s="173"/>
      <c r="TXW73" s="173"/>
      <c r="TXX73" s="173"/>
      <c r="TXY73" s="173"/>
      <c r="TXZ73" s="173"/>
      <c r="TYA73" s="173"/>
      <c r="TYB73" s="173"/>
      <c r="TYC73" s="173"/>
      <c r="TYD73" s="173"/>
      <c r="TYE73" s="173"/>
      <c r="TYF73" s="173"/>
      <c r="TYG73" s="173"/>
      <c r="TYH73" s="173"/>
      <c r="TYI73" s="173"/>
      <c r="TYJ73" s="173"/>
      <c r="TYK73" s="173"/>
      <c r="TYL73" s="173"/>
      <c r="TYM73" s="173"/>
      <c r="TYN73" s="173"/>
      <c r="TYO73" s="173"/>
      <c r="TYP73" s="173"/>
      <c r="TYQ73" s="173"/>
      <c r="TYR73" s="173"/>
      <c r="TYS73" s="173"/>
      <c r="TYT73" s="173"/>
      <c r="TYU73" s="173"/>
      <c r="TYV73" s="173"/>
      <c r="TYW73" s="173"/>
      <c r="TYX73" s="173"/>
      <c r="TYY73" s="173"/>
      <c r="TYZ73" s="173"/>
      <c r="TZA73" s="173"/>
      <c r="TZB73" s="173"/>
      <c r="TZC73" s="173"/>
      <c r="TZD73" s="173"/>
      <c r="TZE73" s="173"/>
      <c r="TZF73" s="173"/>
      <c r="TZG73" s="173"/>
      <c r="TZH73" s="173"/>
      <c r="TZI73" s="173"/>
      <c r="TZJ73" s="173"/>
      <c r="TZK73" s="173"/>
      <c r="TZL73" s="173"/>
      <c r="TZM73" s="173"/>
      <c r="TZN73" s="173"/>
      <c r="TZO73" s="173"/>
      <c r="TZP73" s="173"/>
      <c r="TZQ73" s="173"/>
      <c r="TZR73" s="173"/>
      <c r="TZS73" s="173"/>
      <c r="TZT73" s="173"/>
      <c r="TZU73" s="173"/>
      <c r="TZV73" s="173"/>
      <c r="TZW73" s="173"/>
      <c r="TZX73" s="173"/>
      <c r="TZY73" s="173"/>
      <c r="TZZ73" s="173"/>
      <c r="UAA73" s="173"/>
      <c r="UAB73" s="173"/>
      <c r="UAC73" s="173"/>
      <c r="UAD73" s="173"/>
      <c r="UAE73" s="173"/>
      <c r="UAF73" s="173"/>
      <c r="UAG73" s="173"/>
      <c r="UAH73" s="173"/>
      <c r="UAI73" s="173"/>
      <c r="UAJ73" s="173"/>
      <c r="UAK73" s="173"/>
      <c r="UAL73" s="173"/>
      <c r="UAM73" s="173"/>
      <c r="UAN73" s="173"/>
      <c r="UAO73" s="173"/>
      <c r="UAP73" s="173"/>
      <c r="UAQ73" s="173"/>
      <c r="UAR73" s="173"/>
      <c r="UAS73" s="173"/>
      <c r="UAT73" s="173"/>
      <c r="UAU73" s="173"/>
      <c r="UAV73" s="173"/>
      <c r="UAW73" s="173"/>
      <c r="UAX73" s="173"/>
      <c r="UAY73" s="173"/>
      <c r="UAZ73" s="173"/>
      <c r="UBA73" s="173"/>
      <c r="UBB73" s="173"/>
      <c r="UBC73" s="173"/>
      <c r="UBD73" s="173"/>
      <c r="UBE73" s="173"/>
      <c r="UBF73" s="173"/>
      <c r="UBG73" s="173"/>
      <c r="UBH73" s="173"/>
      <c r="UBI73" s="173"/>
      <c r="UBJ73" s="173"/>
      <c r="UBK73" s="173"/>
      <c r="UBL73" s="173"/>
      <c r="UBM73" s="173"/>
      <c r="UBN73" s="173"/>
      <c r="UBO73" s="173"/>
      <c r="UBP73" s="173"/>
      <c r="UBQ73" s="173"/>
      <c r="UBR73" s="173"/>
      <c r="UBS73" s="173"/>
      <c r="UBT73" s="173"/>
      <c r="UBU73" s="173"/>
      <c r="UBV73" s="173"/>
      <c r="UBW73" s="173"/>
      <c r="UBX73" s="173"/>
      <c r="UBY73" s="173"/>
      <c r="UBZ73" s="173"/>
      <c r="UCA73" s="173"/>
      <c r="UCB73" s="173"/>
      <c r="UCC73" s="173"/>
      <c r="UCD73" s="173"/>
      <c r="UCE73" s="173"/>
      <c r="UCF73" s="173"/>
      <c r="UCG73" s="173"/>
      <c r="UCH73" s="173"/>
      <c r="UCI73" s="173"/>
      <c r="UCJ73" s="173"/>
      <c r="UCK73" s="173"/>
      <c r="UCL73" s="173"/>
      <c r="UCM73" s="173"/>
      <c r="UCN73" s="173"/>
      <c r="UCO73" s="173"/>
      <c r="UCP73" s="173"/>
      <c r="UCQ73" s="173"/>
      <c r="UCR73" s="173"/>
      <c r="UCS73" s="173"/>
      <c r="UCT73" s="173"/>
      <c r="UCU73" s="173"/>
      <c r="UCV73" s="173"/>
      <c r="UCW73" s="173"/>
      <c r="UCX73" s="173"/>
      <c r="UCY73" s="173"/>
      <c r="UCZ73" s="173"/>
      <c r="UDA73" s="173"/>
      <c r="UDB73" s="173"/>
      <c r="UDC73" s="173"/>
      <c r="UDD73" s="173"/>
      <c r="UDE73" s="173"/>
      <c r="UDF73" s="173"/>
      <c r="UDG73" s="173"/>
      <c r="UDH73" s="173"/>
      <c r="UDI73" s="173"/>
      <c r="UDJ73" s="173"/>
      <c r="UDK73" s="173"/>
      <c r="UDL73" s="173"/>
      <c r="UDM73" s="173"/>
      <c r="UDN73" s="173"/>
      <c r="UDO73" s="173"/>
      <c r="UDP73" s="173"/>
      <c r="UDQ73" s="173"/>
      <c r="UDR73" s="173"/>
      <c r="UDS73" s="173"/>
      <c r="UDT73" s="173"/>
      <c r="UDU73" s="173"/>
      <c r="UDV73" s="173"/>
      <c r="UDW73" s="173"/>
      <c r="UDX73" s="173"/>
      <c r="UDY73" s="173"/>
      <c r="UDZ73" s="173"/>
      <c r="UEA73" s="173"/>
      <c r="UEB73" s="173"/>
      <c r="UEC73" s="173"/>
      <c r="UED73" s="173"/>
      <c r="UEE73" s="173"/>
      <c r="UEF73" s="173"/>
      <c r="UEG73" s="173"/>
      <c r="UEH73" s="173"/>
      <c r="UEI73" s="173"/>
      <c r="UEJ73" s="173"/>
      <c r="UEK73" s="173"/>
      <c r="UEL73" s="173"/>
      <c r="UEM73" s="173"/>
      <c r="UEN73" s="173"/>
      <c r="UEO73" s="173"/>
      <c r="UEP73" s="173"/>
      <c r="UEQ73" s="173"/>
      <c r="UER73" s="173"/>
      <c r="UES73" s="173"/>
      <c r="UET73" s="173"/>
      <c r="UEU73" s="173"/>
      <c r="UEV73" s="173"/>
      <c r="UEW73" s="173"/>
      <c r="UEX73" s="173"/>
      <c r="UEY73" s="173"/>
      <c r="UEZ73" s="173"/>
      <c r="UFA73" s="173"/>
      <c r="UFB73" s="173"/>
      <c r="UFC73" s="173"/>
      <c r="UFD73" s="173"/>
      <c r="UFE73" s="173"/>
      <c r="UFF73" s="173"/>
      <c r="UFG73" s="173"/>
      <c r="UFH73" s="173"/>
      <c r="UFI73" s="173"/>
      <c r="UFJ73" s="173"/>
      <c r="UFK73" s="173"/>
      <c r="UFL73" s="173"/>
      <c r="UFM73" s="173"/>
      <c r="UFN73" s="173"/>
      <c r="UFO73" s="173"/>
      <c r="UFP73" s="173"/>
      <c r="UFQ73" s="173"/>
      <c r="UFR73" s="173"/>
      <c r="UFS73" s="173"/>
      <c r="UFT73" s="173"/>
      <c r="UFU73" s="173"/>
      <c r="UFV73" s="173"/>
      <c r="UFW73" s="173"/>
      <c r="UFX73" s="173"/>
      <c r="UFY73" s="173"/>
      <c r="UFZ73" s="173"/>
      <c r="UGA73" s="173"/>
      <c r="UGB73" s="173"/>
      <c r="UGC73" s="173"/>
      <c r="UGD73" s="173"/>
      <c r="UGE73" s="173"/>
      <c r="UGF73" s="173"/>
      <c r="UGG73" s="173"/>
      <c r="UGH73" s="173"/>
      <c r="UGI73" s="173"/>
      <c r="UGJ73" s="173"/>
      <c r="UGK73" s="173"/>
      <c r="UGL73" s="173"/>
      <c r="UGM73" s="173"/>
      <c r="UGN73" s="173"/>
      <c r="UGO73" s="173"/>
      <c r="UGP73" s="173"/>
      <c r="UGQ73" s="173"/>
      <c r="UGR73" s="173"/>
      <c r="UGS73" s="173"/>
      <c r="UGT73" s="173"/>
      <c r="UGU73" s="173"/>
      <c r="UGV73" s="173"/>
      <c r="UGW73" s="173"/>
      <c r="UGX73" s="173"/>
      <c r="UGY73" s="173"/>
      <c r="UGZ73" s="173"/>
      <c r="UHA73" s="173"/>
      <c r="UHB73" s="173"/>
      <c r="UHC73" s="173"/>
      <c r="UHD73" s="173"/>
      <c r="UHE73" s="173"/>
      <c r="UHF73" s="173"/>
      <c r="UHG73" s="173"/>
      <c r="UHH73" s="173"/>
      <c r="UHI73" s="173"/>
      <c r="UHJ73" s="173"/>
      <c r="UHK73" s="173"/>
      <c r="UHL73" s="173"/>
      <c r="UHM73" s="173"/>
      <c r="UHN73" s="173"/>
      <c r="UHO73" s="173"/>
      <c r="UHP73" s="173"/>
      <c r="UHQ73" s="173"/>
      <c r="UHR73" s="173"/>
      <c r="UHS73" s="173"/>
      <c r="UHT73" s="173"/>
      <c r="UHU73" s="173"/>
      <c r="UHV73" s="173"/>
      <c r="UHW73" s="173"/>
      <c r="UHX73" s="173"/>
      <c r="UHY73" s="173"/>
      <c r="UHZ73" s="173"/>
      <c r="UIA73" s="173"/>
      <c r="UIB73" s="173"/>
      <c r="UIC73" s="173"/>
      <c r="UID73" s="173"/>
      <c r="UIE73" s="173"/>
      <c r="UIF73" s="173"/>
      <c r="UIG73" s="173"/>
      <c r="UIH73" s="173"/>
      <c r="UII73" s="173"/>
      <c r="UIJ73" s="173"/>
      <c r="UIK73" s="173"/>
      <c r="UIL73" s="173"/>
      <c r="UIM73" s="173"/>
      <c r="UIN73" s="173"/>
      <c r="UIO73" s="173"/>
      <c r="UIP73" s="173"/>
      <c r="UIQ73" s="173"/>
      <c r="UIR73" s="173"/>
      <c r="UIS73" s="173"/>
      <c r="UIT73" s="173"/>
      <c r="UIU73" s="173"/>
      <c r="UIV73" s="173"/>
      <c r="UIW73" s="173"/>
      <c r="UIX73" s="173"/>
      <c r="UIY73" s="173"/>
      <c r="UIZ73" s="173"/>
      <c r="UJA73" s="173"/>
      <c r="UJB73" s="173"/>
      <c r="UJC73" s="173"/>
      <c r="UJD73" s="173"/>
      <c r="UJE73" s="173"/>
      <c r="UJF73" s="173"/>
      <c r="UJG73" s="173"/>
      <c r="UJH73" s="173"/>
      <c r="UJI73" s="173"/>
      <c r="UJJ73" s="173"/>
      <c r="UJK73" s="173"/>
      <c r="UJL73" s="173"/>
      <c r="UJM73" s="173"/>
      <c r="UJN73" s="173"/>
      <c r="UJO73" s="173"/>
      <c r="UJP73" s="173"/>
      <c r="UJQ73" s="173"/>
      <c r="UJR73" s="173"/>
      <c r="UJS73" s="173"/>
      <c r="UJT73" s="173"/>
      <c r="UJU73" s="173"/>
      <c r="UJV73" s="173"/>
      <c r="UJW73" s="173"/>
      <c r="UJX73" s="173"/>
      <c r="UJY73" s="173"/>
      <c r="UJZ73" s="173"/>
      <c r="UKA73" s="173"/>
      <c r="UKB73" s="173"/>
      <c r="UKC73" s="173"/>
      <c r="UKD73" s="173"/>
      <c r="UKE73" s="173"/>
      <c r="UKF73" s="173"/>
      <c r="UKG73" s="173"/>
      <c r="UKH73" s="173"/>
      <c r="UKI73" s="173"/>
      <c r="UKJ73" s="173"/>
      <c r="UKK73" s="173"/>
      <c r="UKL73" s="173"/>
      <c r="UKM73" s="173"/>
      <c r="UKN73" s="173"/>
      <c r="UKO73" s="173"/>
      <c r="UKP73" s="173"/>
      <c r="UKQ73" s="173"/>
      <c r="UKR73" s="173"/>
      <c r="UKS73" s="173"/>
      <c r="UKT73" s="173"/>
      <c r="UKU73" s="173"/>
      <c r="UKV73" s="173"/>
      <c r="UKW73" s="173"/>
      <c r="UKX73" s="173"/>
      <c r="UKY73" s="173"/>
      <c r="UKZ73" s="173"/>
      <c r="ULA73" s="173"/>
      <c r="ULB73" s="173"/>
      <c r="ULC73" s="173"/>
      <c r="ULD73" s="173"/>
      <c r="ULE73" s="173"/>
      <c r="ULF73" s="173"/>
      <c r="ULG73" s="173"/>
      <c r="ULH73" s="173"/>
      <c r="ULI73" s="173"/>
      <c r="ULJ73" s="173"/>
      <c r="ULK73" s="173"/>
      <c r="ULL73" s="173"/>
      <c r="ULM73" s="173"/>
      <c r="ULN73" s="173"/>
      <c r="ULO73" s="173"/>
      <c r="ULP73" s="173"/>
      <c r="ULQ73" s="173"/>
      <c r="ULR73" s="173"/>
      <c r="ULS73" s="173"/>
      <c r="ULT73" s="173"/>
      <c r="ULU73" s="173"/>
      <c r="ULV73" s="173"/>
      <c r="ULW73" s="173"/>
      <c r="ULX73" s="173"/>
      <c r="ULY73" s="173"/>
      <c r="ULZ73" s="173"/>
      <c r="UMA73" s="173"/>
      <c r="UMB73" s="173"/>
      <c r="UMC73" s="173"/>
      <c r="UMD73" s="173"/>
      <c r="UME73" s="173"/>
      <c r="UMF73" s="173"/>
      <c r="UMG73" s="173"/>
      <c r="UMH73" s="173"/>
      <c r="UMI73" s="173"/>
      <c r="UMJ73" s="173"/>
      <c r="UMK73" s="173"/>
      <c r="UML73" s="173"/>
      <c r="UMM73" s="173"/>
      <c r="UMN73" s="173"/>
      <c r="UMO73" s="173"/>
      <c r="UMP73" s="173"/>
      <c r="UMQ73" s="173"/>
      <c r="UMR73" s="173"/>
      <c r="UMS73" s="173"/>
      <c r="UMT73" s="173"/>
      <c r="UMU73" s="173"/>
      <c r="UMV73" s="173"/>
      <c r="UMW73" s="173"/>
      <c r="UMX73" s="173"/>
      <c r="UMY73" s="173"/>
      <c r="UMZ73" s="173"/>
      <c r="UNA73" s="173"/>
      <c r="UNB73" s="173"/>
      <c r="UNC73" s="173"/>
      <c r="UND73" s="173"/>
      <c r="UNE73" s="173"/>
      <c r="UNF73" s="173"/>
      <c r="UNG73" s="173"/>
      <c r="UNH73" s="173"/>
      <c r="UNI73" s="173"/>
      <c r="UNJ73" s="173"/>
      <c r="UNK73" s="173"/>
      <c r="UNL73" s="173"/>
      <c r="UNM73" s="173"/>
      <c r="UNN73" s="173"/>
      <c r="UNO73" s="173"/>
      <c r="UNP73" s="173"/>
      <c r="UNQ73" s="173"/>
      <c r="UNR73" s="173"/>
      <c r="UNS73" s="173"/>
      <c r="UNT73" s="173"/>
      <c r="UNU73" s="173"/>
      <c r="UNV73" s="173"/>
      <c r="UNW73" s="173"/>
      <c r="UNX73" s="173"/>
      <c r="UNY73" s="173"/>
      <c r="UNZ73" s="173"/>
      <c r="UOA73" s="173"/>
      <c r="UOB73" s="173"/>
      <c r="UOC73" s="173"/>
      <c r="UOD73" s="173"/>
      <c r="UOE73" s="173"/>
      <c r="UOF73" s="173"/>
      <c r="UOG73" s="173"/>
      <c r="UOH73" s="173"/>
      <c r="UOI73" s="173"/>
      <c r="UOJ73" s="173"/>
      <c r="UOK73" s="173"/>
      <c r="UOL73" s="173"/>
      <c r="UOM73" s="173"/>
      <c r="UON73" s="173"/>
      <c r="UOO73" s="173"/>
      <c r="UOP73" s="173"/>
      <c r="UOQ73" s="173"/>
      <c r="UOR73" s="173"/>
      <c r="UOS73" s="173"/>
      <c r="UOT73" s="173"/>
      <c r="UOU73" s="173"/>
      <c r="UOV73" s="173"/>
      <c r="UOW73" s="173"/>
      <c r="UOX73" s="173"/>
      <c r="UOY73" s="173"/>
      <c r="UOZ73" s="173"/>
      <c r="UPA73" s="173"/>
      <c r="UPB73" s="173"/>
      <c r="UPC73" s="173"/>
      <c r="UPD73" s="173"/>
      <c r="UPE73" s="173"/>
      <c r="UPF73" s="173"/>
      <c r="UPG73" s="173"/>
      <c r="UPH73" s="173"/>
      <c r="UPI73" s="173"/>
      <c r="UPJ73" s="173"/>
      <c r="UPK73" s="173"/>
      <c r="UPL73" s="173"/>
      <c r="UPM73" s="173"/>
      <c r="UPN73" s="173"/>
      <c r="UPO73" s="173"/>
      <c r="UPP73" s="173"/>
      <c r="UPQ73" s="173"/>
      <c r="UPR73" s="173"/>
      <c r="UPS73" s="173"/>
      <c r="UPT73" s="173"/>
      <c r="UPU73" s="173"/>
      <c r="UPV73" s="173"/>
      <c r="UPW73" s="173"/>
      <c r="UPX73" s="173"/>
      <c r="UPY73" s="173"/>
      <c r="UPZ73" s="173"/>
      <c r="UQA73" s="173"/>
      <c r="UQB73" s="173"/>
      <c r="UQC73" s="173"/>
      <c r="UQD73" s="173"/>
      <c r="UQE73" s="173"/>
      <c r="UQF73" s="173"/>
      <c r="UQG73" s="173"/>
      <c r="UQH73" s="173"/>
      <c r="UQI73" s="173"/>
      <c r="UQJ73" s="173"/>
      <c r="UQK73" s="173"/>
      <c r="UQL73" s="173"/>
      <c r="UQM73" s="173"/>
      <c r="UQN73" s="173"/>
      <c r="UQO73" s="173"/>
      <c r="UQP73" s="173"/>
      <c r="UQQ73" s="173"/>
      <c r="UQR73" s="173"/>
      <c r="UQS73" s="173"/>
      <c r="UQT73" s="173"/>
      <c r="UQU73" s="173"/>
      <c r="UQV73" s="173"/>
      <c r="UQW73" s="173"/>
      <c r="UQX73" s="173"/>
      <c r="UQY73" s="173"/>
      <c r="UQZ73" s="173"/>
      <c r="URA73" s="173"/>
      <c r="URB73" s="173"/>
      <c r="URC73" s="173"/>
      <c r="URD73" s="173"/>
      <c r="URE73" s="173"/>
      <c r="URF73" s="173"/>
      <c r="URG73" s="173"/>
      <c r="URH73" s="173"/>
      <c r="URI73" s="173"/>
      <c r="URJ73" s="173"/>
      <c r="URK73" s="173"/>
      <c r="URL73" s="173"/>
      <c r="URM73" s="173"/>
      <c r="URN73" s="173"/>
      <c r="URO73" s="173"/>
      <c r="URP73" s="173"/>
      <c r="URQ73" s="173"/>
      <c r="URR73" s="173"/>
      <c r="URS73" s="173"/>
      <c r="URT73" s="173"/>
      <c r="URU73" s="173"/>
      <c r="URV73" s="173"/>
      <c r="URW73" s="173"/>
      <c r="URX73" s="173"/>
      <c r="URY73" s="173"/>
      <c r="URZ73" s="173"/>
      <c r="USA73" s="173"/>
      <c r="USB73" s="173"/>
      <c r="USC73" s="173"/>
      <c r="USD73" s="173"/>
      <c r="USE73" s="173"/>
      <c r="USF73" s="173"/>
      <c r="USG73" s="173"/>
      <c r="USH73" s="173"/>
      <c r="USI73" s="173"/>
      <c r="USJ73" s="173"/>
      <c r="USK73" s="173"/>
      <c r="USL73" s="173"/>
      <c r="USM73" s="173"/>
      <c r="USN73" s="173"/>
      <c r="USO73" s="173"/>
      <c r="USP73" s="173"/>
      <c r="USQ73" s="173"/>
      <c r="USR73" s="173"/>
      <c r="USS73" s="173"/>
      <c r="UST73" s="173"/>
      <c r="USU73" s="173"/>
      <c r="USV73" s="173"/>
      <c r="USW73" s="173"/>
      <c r="USX73" s="173"/>
      <c r="USY73" s="173"/>
      <c r="USZ73" s="173"/>
      <c r="UTA73" s="173"/>
      <c r="UTB73" s="173"/>
      <c r="UTC73" s="173"/>
      <c r="UTD73" s="173"/>
      <c r="UTE73" s="173"/>
      <c r="UTF73" s="173"/>
      <c r="UTG73" s="173"/>
      <c r="UTH73" s="173"/>
      <c r="UTI73" s="173"/>
      <c r="UTJ73" s="173"/>
      <c r="UTK73" s="173"/>
      <c r="UTL73" s="173"/>
      <c r="UTM73" s="173"/>
      <c r="UTN73" s="173"/>
      <c r="UTO73" s="173"/>
      <c r="UTP73" s="173"/>
      <c r="UTQ73" s="173"/>
      <c r="UTR73" s="173"/>
      <c r="UTS73" s="173"/>
      <c r="UTT73" s="173"/>
      <c r="UTU73" s="173"/>
      <c r="UTV73" s="173"/>
      <c r="UTW73" s="173"/>
      <c r="UTX73" s="173"/>
      <c r="UTY73" s="173"/>
      <c r="UTZ73" s="173"/>
      <c r="UUA73" s="173"/>
      <c r="UUB73" s="173"/>
      <c r="UUC73" s="173"/>
      <c r="UUD73" s="173"/>
      <c r="UUE73" s="173"/>
      <c r="UUF73" s="173"/>
      <c r="UUG73" s="173"/>
      <c r="UUH73" s="173"/>
      <c r="UUI73" s="173"/>
      <c r="UUJ73" s="173"/>
      <c r="UUK73" s="173"/>
      <c r="UUL73" s="173"/>
      <c r="UUM73" s="173"/>
      <c r="UUN73" s="173"/>
      <c r="UUO73" s="173"/>
      <c r="UUP73" s="173"/>
      <c r="UUQ73" s="173"/>
      <c r="UUR73" s="173"/>
      <c r="UUS73" s="173"/>
      <c r="UUT73" s="173"/>
      <c r="UUU73" s="173"/>
      <c r="UUV73" s="173"/>
      <c r="UUW73" s="173"/>
      <c r="UUX73" s="173"/>
      <c r="UUY73" s="173"/>
      <c r="UUZ73" s="173"/>
      <c r="UVA73" s="173"/>
      <c r="UVB73" s="173"/>
      <c r="UVC73" s="173"/>
      <c r="UVD73" s="173"/>
      <c r="UVE73" s="173"/>
      <c r="UVF73" s="173"/>
      <c r="UVG73" s="173"/>
      <c r="UVH73" s="173"/>
      <c r="UVI73" s="173"/>
      <c r="UVJ73" s="173"/>
      <c r="UVK73" s="173"/>
      <c r="UVL73" s="173"/>
      <c r="UVM73" s="173"/>
      <c r="UVN73" s="173"/>
      <c r="UVO73" s="173"/>
      <c r="UVP73" s="173"/>
      <c r="UVQ73" s="173"/>
      <c r="UVR73" s="173"/>
      <c r="UVS73" s="173"/>
      <c r="UVT73" s="173"/>
      <c r="UVU73" s="173"/>
      <c r="UVV73" s="173"/>
      <c r="UVW73" s="173"/>
      <c r="UVX73" s="173"/>
      <c r="UVY73" s="173"/>
      <c r="UVZ73" s="173"/>
      <c r="UWA73" s="173"/>
      <c r="UWB73" s="173"/>
      <c r="UWC73" s="173"/>
      <c r="UWD73" s="173"/>
      <c r="UWE73" s="173"/>
      <c r="UWF73" s="173"/>
      <c r="UWG73" s="173"/>
      <c r="UWH73" s="173"/>
      <c r="UWI73" s="173"/>
      <c r="UWJ73" s="173"/>
      <c r="UWK73" s="173"/>
      <c r="UWL73" s="173"/>
      <c r="UWM73" s="173"/>
      <c r="UWN73" s="173"/>
      <c r="UWO73" s="173"/>
      <c r="UWP73" s="173"/>
      <c r="UWQ73" s="173"/>
      <c r="UWR73" s="173"/>
      <c r="UWS73" s="173"/>
      <c r="UWT73" s="173"/>
      <c r="UWU73" s="173"/>
      <c r="UWV73" s="173"/>
      <c r="UWW73" s="173"/>
      <c r="UWX73" s="173"/>
      <c r="UWY73" s="173"/>
      <c r="UWZ73" s="173"/>
      <c r="UXA73" s="173"/>
      <c r="UXB73" s="173"/>
      <c r="UXC73" s="173"/>
      <c r="UXD73" s="173"/>
      <c r="UXE73" s="173"/>
      <c r="UXF73" s="173"/>
      <c r="UXG73" s="173"/>
      <c r="UXH73" s="173"/>
      <c r="UXI73" s="173"/>
      <c r="UXJ73" s="173"/>
      <c r="UXK73" s="173"/>
      <c r="UXL73" s="173"/>
      <c r="UXM73" s="173"/>
      <c r="UXN73" s="173"/>
      <c r="UXO73" s="173"/>
      <c r="UXP73" s="173"/>
      <c r="UXQ73" s="173"/>
      <c r="UXR73" s="173"/>
      <c r="UXS73" s="173"/>
      <c r="UXT73" s="173"/>
      <c r="UXU73" s="173"/>
      <c r="UXV73" s="173"/>
      <c r="UXW73" s="173"/>
      <c r="UXX73" s="173"/>
      <c r="UXY73" s="173"/>
      <c r="UXZ73" s="173"/>
      <c r="UYA73" s="173"/>
      <c r="UYB73" s="173"/>
      <c r="UYC73" s="173"/>
      <c r="UYD73" s="173"/>
      <c r="UYE73" s="173"/>
      <c r="UYF73" s="173"/>
      <c r="UYG73" s="173"/>
      <c r="UYH73" s="173"/>
      <c r="UYI73" s="173"/>
      <c r="UYJ73" s="173"/>
      <c r="UYK73" s="173"/>
      <c r="UYL73" s="173"/>
      <c r="UYM73" s="173"/>
      <c r="UYN73" s="173"/>
      <c r="UYO73" s="173"/>
      <c r="UYP73" s="173"/>
      <c r="UYQ73" s="173"/>
      <c r="UYR73" s="173"/>
      <c r="UYS73" s="173"/>
      <c r="UYT73" s="173"/>
      <c r="UYU73" s="173"/>
      <c r="UYV73" s="173"/>
      <c r="UYW73" s="173"/>
      <c r="UYX73" s="173"/>
      <c r="UYY73" s="173"/>
      <c r="UYZ73" s="173"/>
      <c r="UZA73" s="173"/>
      <c r="UZB73" s="173"/>
      <c r="UZC73" s="173"/>
      <c r="UZD73" s="173"/>
      <c r="UZE73" s="173"/>
      <c r="UZF73" s="173"/>
      <c r="UZG73" s="173"/>
      <c r="UZH73" s="173"/>
      <c r="UZI73" s="173"/>
      <c r="UZJ73" s="173"/>
      <c r="UZK73" s="173"/>
      <c r="UZL73" s="173"/>
      <c r="UZM73" s="173"/>
      <c r="UZN73" s="173"/>
      <c r="UZO73" s="173"/>
      <c r="UZP73" s="173"/>
      <c r="UZQ73" s="173"/>
      <c r="UZR73" s="173"/>
      <c r="UZS73" s="173"/>
      <c r="UZT73" s="173"/>
      <c r="UZU73" s="173"/>
      <c r="UZV73" s="173"/>
      <c r="UZW73" s="173"/>
      <c r="UZX73" s="173"/>
      <c r="UZY73" s="173"/>
      <c r="UZZ73" s="173"/>
      <c r="VAA73" s="173"/>
      <c r="VAB73" s="173"/>
      <c r="VAC73" s="173"/>
      <c r="VAD73" s="173"/>
      <c r="VAE73" s="173"/>
      <c r="VAF73" s="173"/>
      <c r="VAG73" s="173"/>
      <c r="VAH73" s="173"/>
      <c r="VAI73" s="173"/>
      <c r="VAJ73" s="173"/>
      <c r="VAK73" s="173"/>
      <c r="VAL73" s="173"/>
      <c r="VAM73" s="173"/>
      <c r="VAN73" s="173"/>
      <c r="VAO73" s="173"/>
      <c r="VAP73" s="173"/>
      <c r="VAQ73" s="173"/>
      <c r="VAR73" s="173"/>
      <c r="VAS73" s="173"/>
      <c r="VAT73" s="173"/>
      <c r="VAU73" s="173"/>
      <c r="VAV73" s="173"/>
      <c r="VAW73" s="173"/>
      <c r="VAX73" s="173"/>
      <c r="VAY73" s="173"/>
      <c r="VAZ73" s="173"/>
      <c r="VBA73" s="173"/>
      <c r="VBB73" s="173"/>
      <c r="VBC73" s="173"/>
      <c r="VBD73" s="173"/>
      <c r="VBE73" s="173"/>
      <c r="VBF73" s="173"/>
      <c r="VBG73" s="173"/>
      <c r="VBH73" s="173"/>
      <c r="VBI73" s="173"/>
      <c r="VBJ73" s="173"/>
      <c r="VBK73" s="173"/>
      <c r="VBL73" s="173"/>
      <c r="VBM73" s="173"/>
      <c r="VBN73" s="173"/>
      <c r="VBO73" s="173"/>
      <c r="VBP73" s="173"/>
      <c r="VBQ73" s="173"/>
      <c r="VBR73" s="173"/>
      <c r="VBS73" s="173"/>
      <c r="VBT73" s="173"/>
      <c r="VBU73" s="173"/>
      <c r="VBV73" s="173"/>
      <c r="VBW73" s="173"/>
      <c r="VBX73" s="173"/>
      <c r="VBY73" s="173"/>
      <c r="VBZ73" s="173"/>
      <c r="VCA73" s="173"/>
      <c r="VCB73" s="173"/>
      <c r="VCC73" s="173"/>
      <c r="VCD73" s="173"/>
      <c r="VCE73" s="173"/>
      <c r="VCF73" s="173"/>
      <c r="VCG73" s="173"/>
      <c r="VCH73" s="173"/>
      <c r="VCI73" s="173"/>
      <c r="VCJ73" s="173"/>
      <c r="VCK73" s="173"/>
      <c r="VCL73" s="173"/>
      <c r="VCM73" s="173"/>
      <c r="VCN73" s="173"/>
      <c r="VCO73" s="173"/>
      <c r="VCP73" s="173"/>
      <c r="VCQ73" s="173"/>
      <c r="VCR73" s="173"/>
      <c r="VCS73" s="173"/>
      <c r="VCT73" s="173"/>
      <c r="VCU73" s="173"/>
      <c r="VCV73" s="173"/>
      <c r="VCW73" s="173"/>
      <c r="VCX73" s="173"/>
      <c r="VCY73" s="173"/>
      <c r="VCZ73" s="173"/>
      <c r="VDA73" s="173"/>
      <c r="VDB73" s="173"/>
      <c r="VDC73" s="173"/>
      <c r="VDD73" s="173"/>
      <c r="VDE73" s="173"/>
      <c r="VDF73" s="173"/>
      <c r="VDG73" s="173"/>
      <c r="VDH73" s="173"/>
      <c r="VDI73" s="173"/>
      <c r="VDJ73" s="173"/>
      <c r="VDK73" s="173"/>
      <c r="VDL73" s="173"/>
      <c r="VDM73" s="173"/>
      <c r="VDN73" s="173"/>
      <c r="VDO73" s="173"/>
      <c r="VDP73" s="173"/>
      <c r="VDQ73" s="173"/>
      <c r="VDR73" s="173"/>
      <c r="VDS73" s="173"/>
      <c r="VDT73" s="173"/>
      <c r="VDU73" s="173"/>
      <c r="VDV73" s="173"/>
      <c r="VDW73" s="173"/>
      <c r="VDX73" s="173"/>
      <c r="VDY73" s="173"/>
      <c r="VDZ73" s="173"/>
      <c r="VEA73" s="173"/>
      <c r="VEB73" s="173"/>
      <c r="VEC73" s="173"/>
      <c r="VED73" s="173"/>
      <c r="VEE73" s="173"/>
      <c r="VEF73" s="173"/>
      <c r="VEG73" s="173"/>
      <c r="VEH73" s="173"/>
      <c r="VEI73" s="173"/>
      <c r="VEJ73" s="173"/>
      <c r="VEK73" s="173"/>
      <c r="VEL73" s="173"/>
      <c r="VEM73" s="173"/>
      <c r="VEN73" s="173"/>
      <c r="VEO73" s="173"/>
      <c r="VEP73" s="173"/>
      <c r="VEQ73" s="173"/>
      <c r="VER73" s="173"/>
      <c r="VES73" s="173"/>
      <c r="VET73" s="173"/>
      <c r="VEU73" s="173"/>
      <c r="VEV73" s="173"/>
      <c r="VEW73" s="173"/>
      <c r="VEX73" s="173"/>
      <c r="VEY73" s="173"/>
      <c r="VEZ73" s="173"/>
      <c r="VFA73" s="173"/>
      <c r="VFB73" s="173"/>
      <c r="VFC73" s="173"/>
      <c r="VFD73" s="173"/>
      <c r="VFE73" s="173"/>
      <c r="VFF73" s="173"/>
      <c r="VFG73" s="173"/>
      <c r="VFH73" s="173"/>
      <c r="VFI73" s="173"/>
      <c r="VFJ73" s="173"/>
      <c r="VFK73" s="173"/>
      <c r="VFL73" s="173"/>
      <c r="VFM73" s="173"/>
      <c r="VFN73" s="173"/>
      <c r="VFO73" s="173"/>
      <c r="VFP73" s="173"/>
      <c r="VFQ73" s="173"/>
      <c r="VFR73" s="173"/>
      <c r="VFS73" s="173"/>
      <c r="VFT73" s="173"/>
      <c r="VFU73" s="173"/>
      <c r="VFV73" s="173"/>
      <c r="VFW73" s="173"/>
      <c r="VFX73" s="173"/>
      <c r="VFY73" s="173"/>
      <c r="VFZ73" s="173"/>
      <c r="VGA73" s="173"/>
      <c r="VGB73" s="173"/>
      <c r="VGC73" s="173"/>
      <c r="VGD73" s="173"/>
      <c r="VGE73" s="173"/>
      <c r="VGF73" s="173"/>
      <c r="VGG73" s="173"/>
      <c r="VGH73" s="173"/>
      <c r="VGI73" s="173"/>
      <c r="VGJ73" s="173"/>
      <c r="VGK73" s="173"/>
      <c r="VGL73" s="173"/>
      <c r="VGM73" s="173"/>
      <c r="VGN73" s="173"/>
      <c r="VGO73" s="173"/>
      <c r="VGP73" s="173"/>
      <c r="VGQ73" s="173"/>
      <c r="VGR73" s="173"/>
      <c r="VGS73" s="173"/>
      <c r="VGT73" s="173"/>
      <c r="VGU73" s="173"/>
      <c r="VGV73" s="173"/>
      <c r="VGW73" s="173"/>
      <c r="VGX73" s="173"/>
      <c r="VGY73" s="173"/>
      <c r="VGZ73" s="173"/>
      <c r="VHA73" s="173"/>
      <c r="VHB73" s="173"/>
      <c r="VHC73" s="173"/>
      <c r="VHD73" s="173"/>
      <c r="VHE73" s="173"/>
      <c r="VHF73" s="173"/>
      <c r="VHG73" s="173"/>
      <c r="VHH73" s="173"/>
      <c r="VHI73" s="173"/>
      <c r="VHJ73" s="173"/>
      <c r="VHK73" s="173"/>
      <c r="VHL73" s="173"/>
      <c r="VHM73" s="173"/>
      <c r="VHN73" s="173"/>
      <c r="VHO73" s="173"/>
      <c r="VHP73" s="173"/>
      <c r="VHQ73" s="173"/>
      <c r="VHR73" s="173"/>
      <c r="VHS73" s="173"/>
      <c r="VHT73" s="173"/>
      <c r="VHU73" s="173"/>
      <c r="VHV73" s="173"/>
      <c r="VHW73" s="173"/>
      <c r="VHX73" s="173"/>
      <c r="VHY73" s="173"/>
      <c r="VHZ73" s="173"/>
      <c r="VIA73" s="173"/>
      <c r="VIB73" s="173"/>
      <c r="VIC73" s="173"/>
      <c r="VID73" s="173"/>
      <c r="VIE73" s="173"/>
      <c r="VIF73" s="173"/>
      <c r="VIG73" s="173"/>
      <c r="VIH73" s="173"/>
      <c r="VII73" s="173"/>
      <c r="VIJ73" s="173"/>
      <c r="VIK73" s="173"/>
      <c r="VIL73" s="173"/>
      <c r="VIM73" s="173"/>
      <c r="VIN73" s="173"/>
      <c r="VIO73" s="173"/>
      <c r="VIP73" s="173"/>
      <c r="VIQ73" s="173"/>
      <c r="VIR73" s="173"/>
      <c r="VIS73" s="173"/>
      <c r="VIT73" s="173"/>
      <c r="VIU73" s="173"/>
      <c r="VIV73" s="173"/>
      <c r="VIW73" s="173"/>
      <c r="VIX73" s="173"/>
      <c r="VIY73" s="173"/>
      <c r="VIZ73" s="173"/>
      <c r="VJA73" s="173"/>
      <c r="VJB73" s="173"/>
      <c r="VJC73" s="173"/>
      <c r="VJD73" s="173"/>
      <c r="VJE73" s="173"/>
      <c r="VJF73" s="173"/>
      <c r="VJG73" s="173"/>
      <c r="VJH73" s="173"/>
      <c r="VJI73" s="173"/>
      <c r="VJJ73" s="173"/>
      <c r="VJK73" s="173"/>
      <c r="VJL73" s="173"/>
      <c r="VJM73" s="173"/>
      <c r="VJN73" s="173"/>
      <c r="VJO73" s="173"/>
      <c r="VJP73" s="173"/>
      <c r="VJQ73" s="173"/>
      <c r="VJR73" s="173"/>
      <c r="VJS73" s="173"/>
      <c r="VJT73" s="173"/>
      <c r="VJU73" s="173"/>
      <c r="VJV73" s="173"/>
      <c r="VJW73" s="173"/>
      <c r="VJX73" s="173"/>
      <c r="VJY73" s="173"/>
      <c r="VJZ73" s="173"/>
      <c r="VKA73" s="173"/>
      <c r="VKB73" s="173"/>
      <c r="VKC73" s="173"/>
      <c r="VKD73" s="173"/>
      <c r="VKE73" s="173"/>
      <c r="VKF73" s="173"/>
      <c r="VKG73" s="173"/>
      <c r="VKH73" s="173"/>
      <c r="VKI73" s="173"/>
      <c r="VKJ73" s="173"/>
      <c r="VKK73" s="173"/>
      <c r="VKL73" s="173"/>
      <c r="VKM73" s="173"/>
      <c r="VKN73" s="173"/>
      <c r="VKO73" s="173"/>
      <c r="VKP73" s="173"/>
      <c r="VKQ73" s="173"/>
      <c r="VKR73" s="173"/>
      <c r="VKS73" s="173"/>
      <c r="VKT73" s="173"/>
      <c r="VKU73" s="173"/>
      <c r="VKV73" s="173"/>
      <c r="VKW73" s="173"/>
      <c r="VKX73" s="173"/>
      <c r="VKY73" s="173"/>
      <c r="VKZ73" s="173"/>
      <c r="VLA73" s="173"/>
      <c r="VLB73" s="173"/>
      <c r="VLC73" s="173"/>
      <c r="VLD73" s="173"/>
      <c r="VLE73" s="173"/>
      <c r="VLF73" s="173"/>
      <c r="VLG73" s="173"/>
      <c r="VLH73" s="173"/>
      <c r="VLI73" s="173"/>
      <c r="VLJ73" s="173"/>
      <c r="VLK73" s="173"/>
      <c r="VLL73" s="173"/>
      <c r="VLM73" s="173"/>
      <c r="VLN73" s="173"/>
      <c r="VLO73" s="173"/>
      <c r="VLP73" s="173"/>
      <c r="VLQ73" s="173"/>
      <c r="VLR73" s="173"/>
      <c r="VLS73" s="173"/>
      <c r="VLT73" s="173"/>
      <c r="VLU73" s="173"/>
      <c r="VLV73" s="173"/>
      <c r="VLW73" s="173"/>
      <c r="VLX73" s="173"/>
      <c r="VLY73" s="173"/>
      <c r="VLZ73" s="173"/>
      <c r="VMA73" s="173"/>
      <c r="VMB73" s="173"/>
      <c r="VMC73" s="173"/>
      <c r="VMD73" s="173"/>
      <c r="VME73" s="173"/>
      <c r="VMF73" s="173"/>
      <c r="VMG73" s="173"/>
      <c r="VMH73" s="173"/>
      <c r="VMI73" s="173"/>
      <c r="VMJ73" s="173"/>
      <c r="VMK73" s="173"/>
      <c r="VML73" s="173"/>
      <c r="VMM73" s="173"/>
      <c r="VMN73" s="173"/>
      <c r="VMO73" s="173"/>
      <c r="VMP73" s="173"/>
      <c r="VMQ73" s="173"/>
      <c r="VMR73" s="173"/>
      <c r="VMS73" s="173"/>
      <c r="VMT73" s="173"/>
      <c r="VMU73" s="173"/>
      <c r="VMV73" s="173"/>
      <c r="VMW73" s="173"/>
      <c r="VMX73" s="173"/>
      <c r="VMY73" s="173"/>
      <c r="VMZ73" s="173"/>
      <c r="VNA73" s="173"/>
      <c r="VNB73" s="173"/>
      <c r="VNC73" s="173"/>
      <c r="VND73" s="173"/>
      <c r="VNE73" s="173"/>
      <c r="VNF73" s="173"/>
      <c r="VNG73" s="173"/>
      <c r="VNH73" s="173"/>
      <c r="VNI73" s="173"/>
      <c r="VNJ73" s="173"/>
      <c r="VNK73" s="173"/>
      <c r="VNL73" s="173"/>
      <c r="VNM73" s="173"/>
      <c r="VNN73" s="173"/>
      <c r="VNO73" s="173"/>
      <c r="VNP73" s="173"/>
      <c r="VNQ73" s="173"/>
      <c r="VNR73" s="173"/>
      <c r="VNS73" s="173"/>
      <c r="VNT73" s="173"/>
      <c r="VNU73" s="173"/>
      <c r="VNV73" s="173"/>
      <c r="VNW73" s="173"/>
      <c r="VNX73" s="173"/>
      <c r="VNY73" s="173"/>
      <c r="VNZ73" s="173"/>
      <c r="VOA73" s="173"/>
      <c r="VOB73" s="173"/>
      <c r="VOC73" s="173"/>
      <c r="VOD73" s="173"/>
      <c r="VOE73" s="173"/>
      <c r="VOF73" s="173"/>
      <c r="VOG73" s="173"/>
      <c r="VOH73" s="173"/>
      <c r="VOI73" s="173"/>
      <c r="VOJ73" s="173"/>
      <c r="VOK73" s="173"/>
      <c r="VOL73" s="173"/>
      <c r="VOM73" s="173"/>
      <c r="VON73" s="173"/>
      <c r="VOO73" s="173"/>
      <c r="VOP73" s="173"/>
      <c r="VOQ73" s="173"/>
      <c r="VOR73" s="173"/>
      <c r="VOS73" s="173"/>
      <c r="VOT73" s="173"/>
      <c r="VOU73" s="173"/>
      <c r="VOV73" s="173"/>
      <c r="VOW73" s="173"/>
      <c r="VOX73" s="173"/>
      <c r="VOY73" s="173"/>
      <c r="VOZ73" s="173"/>
      <c r="VPA73" s="173"/>
      <c r="VPB73" s="173"/>
      <c r="VPC73" s="173"/>
      <c r="VPD73" s="173"/>
      <c r="VPE73" s="173"/>
      <c r="VPF73" s="173"/>
      <c r="VPG73" s="173"/>
      <c r="VPH73" s="173"/>
      <c r="VPI73" s="173"/>
      <c r="VPJ73" s="173"/>
      <c r="VPK73" s="173"/>
      <c r="VPL73" s="173"/>
      <c r="VPM73" s="173"/>
      <c r="VPN73" s="173"/>
      <c r="VPO73" s="173"/>
      <c r="VPP73" s="173"/>
      <c r="VPQ73" s="173"/>
      <c r="VPR73" s="173"/>
      <c r="VPS73" s="173"/>
      <c r="VPT73" s="173"/>
      <c r="VPU73" s="173"/>
      <c r="VPV73" s="173"/>
      <c r="VPW73" s="173"/>
      <c r="VPX73" s="173"/>
      <c r="VPY73" s="173"/>
      <c r="VPZ73" s="173"/>
      <c r="VQA73" s="173"/>
      <c r="VQB73" s="173"/>
      <c r="VQC73" s="173"/>
      <c r="VQD73" s="173"/>
      <c r="VQE73" s="173"/>
      <c r="VQF73" s="173"/>
      <c r="VQG73" s="173"/>
      <c r="VQH73" s="173"/>
      <c r="VQI73" s="173"/>
      <c r="VQJ73" s="173"/>
      <c r="VQK73" s="173"/>
      <c r="VQL73" s="173"/>
      <c r="VQM73" s="173"/>
      <c r="VQN73" s="173"/>
      <c r="VQO73" s="173"/>
      <c r="VQP73" s="173"/>
      <c r="VQQ73" s="173"/>
      <c r="VQR73" s="173"/>
      <c r="VQS73" s="173"/>
      <c r="VQT73" s="173"/>
      <c r="VQU73" s="173"/>
      <c r="VQV73" s="173"/>
      <c r="VQW73" s="173"/>
      <c r="VQX73" s="173"/>
      <c r="VQY73" s="173"/>
      <c r="VQZ73" s="173"/>
      <c r="VRA73" s="173"/>
      <c r="VRB73" s="173"/>
      <c r="VRC73" s="173"/>
      <c r="VRD73" s="173"/>
      <c r="VRE73" s="173"/>
      <c r="VRF73" s="173"/>
      <c r="VRG73" s="173"/>
      <c r="VRH73" s="173"/>
      <c r="VRI73" s="173"/>
      <c r="VRJ73" s="173"/>
      <c r="VRK73" s="173"/>
      <c r="VRL73" s="173"/>
      <c r="VRM73" s="173"/>
      <c r="VRN73" s="173"/>
      <c r="VRO73" s="173"/>
      <c r="VRP73" s="173"/>
      <c r="VRQ73" s="173"/>
      <c r="VRR73" s="173"/>
      <c r="VRS73" s="173"/>
      <c r="VRT73" s="173"/>
      <c r="VRU73" s="173"/>
      <c r="VRV73" s="173"/>
      <c r="VRW73" s="173"/>
      <c r="VRX73" s="173"/>
      <c r="VRY73" s="173"/>
      <c r="VRZ73" s="173"/>
      <c r="VSA73" s="173"/>
      <c r="VSB73" s="173"/>
      <c r="VSC73" s="173"/>
      <c r="VSD73" s="173"/>
      <c r="VSE73" s="173"/>
      <c r="VSF73" s="173"/>
      <c r="VSG73" s="173"/>
      <c r="VSH73" s="173"/>
      <c r="VSI73" s="173"/>
      <c r="VSJ73" s="173"/>
      <c r="VSK73" s="173"/>
      <c r="VSL73" s="173"/>
      <c r="VSM73" s="173"/>
      <c r="VSN73" s="173"/>
      <c r="VSO73" s="173"/>
      <c r="VSP73" s="173"/>
      <c r="VSQ73" s="173"/>
      <c r="VSR73" s="173"/>
      <c r="VSS73" s="173"/>
      <c r="VST73" s="173"/>
      <c r="VSU73" s="173"/>
      <c r="VSV73" s="173"/>
      <c r="VSW73" s="173"/>
      <c r="VSX73" s="173"/>
      <c r="VSY73" s="173"/>
      <c r="VSZ73" s="173"/>
      <c r="VTA73" s="173"/>
      <c r="VTB73" s="173"/>
      <c r="VTC73" s="173"/>
      <c r="VTD73" s="173"/>
      <c r="VTE73" s="173"/>
      <c r="VTF73" s="173"/>
      <c r="VTG73" s="173"/>
      <c r="VTH73" s="173"/>
      <c r="VTI73" s="173"/>
      <c r="VTJ73" s="173"/>
      <c r="VTK73" s="173"/>
      <c r="VTL73" s="173"/>
      <c r="VTM73" s="173"/>
      <c r="VTN73" s="173"/>
      <c r="VTO73" s="173"/>
      <c r="VTP73" s="173"/>
      <c r="VTQ73" s="173"/>
      <c r="VTR73" s="173"/>
      <c r="VTS73" s="173"/>
      <c r="VTT73" s="173"/>
      <c r="VTU73" s="173"/>
      <c r="VTV73" s="173"/>
      <c r="VTW73" s="173"/>
      <c r="VTX73" s="173"/>
      <c r="VTY73" s="173"/>
      <c r="VTZ73" s="173"/>
      <c r="VUA73" s="173"/>
      <c r="VUB73" s="173"/>
      <c r="VUC73" s="173"/>
      <c r="VUD73" s="173"/>
      <c r="VUE73" s="173"/>
      <c r="VUF73" s="173"/>
      <c r="VUG73" s="173"/>
      <c r="VUH73" s="173"/>
      <c r="VUI73" s="173"/>
      <c r="VUJ73" s="173"/>
      <c r="VUK73" s="173"/>
      <c r="VUL73" s="173"/>
      <c r="VUM73" s="173"/>
      <c r="VUN73" s="173"/>
      <c r="VUO73" s="173"/>
      <c r="VUP73" s="173"/>
      <c r="VUQ73" s="173"/>
      <c r="VUR73" s="173"/>
      <c r="VUS73" s="173"/>
      <c r="VUT73" s="173"/>
      <c r="VUU73" s="173"/>
      <c r="VUV73" s="173"/>
      <c r="VUW73" s="173"/>
      <c r="VUX73" s="173"/>
      <c r="VUY73" s="173"/>
      <c r="VUZ73" s="173"/>
      <c r="VVA73" s="173"/>
      <c r="VVB73" s="173"/>
      <c r="VVC73" s="173"/>
      <c r="VVD73" s="173"/>
      <c r="VVE73" s="173"/>
      <c r="VVF73" s="173"/>
      <c r="VVG73" s="173"/>
      <c r="VVH73" s="173"/>
      <c r="VVI73" s="173"/>
      <c r="VVJ73" s="173"/>
      <c r="VVK73" s="173"/>
      <c r="VVL73" s="173"/>
      <c r="VVM73" s="173"/>
      <c r="VVN73" s="173"/>
      <c r="VVO73" s="173"/>
      <c r="VVP73" s="173"/>
      <c r="VVQ73" s="173"/>
      <c r="VVR73" s="173"/>
      <c r="VVS73" s="173"/>
      <c r="VVT73" s="173"/>
      <c r="VVU73" s="173"/>
      <c r="VVV73" s="173"/>
      <c r="VVW73" s="173"/>
      <c r="VVX73" s="173"/>
      <c r="VVY73" s="173"/>
      <c r="VVZ73" s="173"/>
      <c r="VWA73" s="173"/>
      <c r="VWB73" s="173"/>
      <c r="VWC73" s="173"/>
      <c r="VWD73" s="173"/>
      <c r="VWE73" s="173"/>
      <c r="VWF73" s="173"/>
      <c r="VWG73" s="173"/>
      <c r="VWH73" s="173"/>
      <c r="VWI73" s="173"/>
      <c r="VWJ73" s="173"/>
      <c r="VWK73" s="173"/>
      <c r="VWL73" s="173"/>
      <c r="VWM73" s="173"/>
      <c r="VWN73" s="173"/>
      <c r="VWO73" s="173"/>
      <c r="VWP73" s="173"/>
      <c r="VWQ73" s="173"/>
      <c r="VWR73" s="173"/>
      <c r="VWS73" s="173"/>
      <c r="VWT73" s="173"/>
      <c r="VWU73" s="173"/>
      <c r="VWV73" s="173"/>
      <c r="VWW73" s="173"/>
      <c r="VWX73" s="173"/>
      <c r="VWY73" s="173"/>
      <c r="VWZ73" s="173"/>
      <c r="VXA73" s="173"/>
      <c r="VXB73" s="173"/>
      <c r="VXC73" s="173"/>
      <c r="VXD73" s="173"/>
      <c r="VXE73" s="173"/>
      <c r="VXF73" s="173"/>
      <c r="VXG73" s="173"/>
      <c r="VXH73" s="173"/>
      <c r="VXI73" s="173"/>
      <c r="VXJ73" s="173"/>
      <c r="VXK73" s="173"/>
      <c r="VXL73" s="173"/>
      <c r="VXM73" s="173"/>
      <c r="VXN73" s="173"/>
      <c r="VXO73" s="173"/>
      <c r="VXP73" s="173"/>
      <c r="VXQ73" s="173"/>
      <c r="VXR73" s="173"/>
      <c r="VXS73" s="173"/>
      <c r="VXT73" s="173"/>
      <c r="VXU73" s="173"/>
      <c r="VXV73" s="173"/>
      <c r="VXW73" s="173"/>
      <c r="VXX73" s="173"/>
      <c r="VXY73" s="173"/>
      <c r="VXZ73" s="173"/>
      <c r="VYA73" s="173"/>
      <c r="VYB73" s="173"/>
      <c r="VYC73" s="173"/>
      <c r="VYD73" s="173"/>
      <c r="VYE73" s="173"/>
      <c r="VYF73" s="173"/>
      <c r="VYG73" s="173"/>
      <c r="VYH73" s="173"/>
      <c r="VYI73" s="173"/>
      <c r="VYJ73" s="173"/>
      <c r="VYK73" s="173"/>
      <c r="VYL73" s="173"/>
      <c r="VYM73" s="173"/>
      <c r="VYN73" s="173"/>
      <c r="VYO73" s="173"/>
      <c r="VYP73" s="173"/>
      <c r="VYQ73" s="173"/>
      <c r="VYR73" s="173"/>
      <c r="VYS73" s="173"/>
      <c r="VYT73" s="173"/>
      <c r="VYU73" s="173"/>
      <c r="VYV73" s="173"/>
      <c r="VYW73" s="173"/>
      <c r="VYX73" s="173"/>
      <c r="VYY73" s="173"/>
      <c r="VYZ73" s="173"/>
      <c r="VZA73" s="173"/>
      <c r="VZB73" s="173"/>
      <c r="VZC73" s="173"/>
      <c r="VZD73" s="173"/>
      <c r="VZE73" s="173"/>
      <c r="VZF73" s="173"/>
      <c r="VZG73" s="173"/>
      <c r="VZH73" s="173"/>
      <c r="VZI73" s="173"/>
      <c r="VZJ73" s="173"/>
      <c r="VZK73" s="173"/>
      <c r="VZL73" s="173"/>
      <c r="VZM73" s="173"/>
      <c r="VZN73" s="173"/>
      <c r="VZO73" s="173"/>
      <c r="VZP73" s="173"/>
      <c r="VZQ73" s="173"/>
      <c r="VZR73" s="173"/>
      <c r="VZS73" s="173"/>
      <c r="VZT73" s="173"/>
      <c r="VZU73" s="173"/>
      <c r="VZV73" s="173"/>
      <c r="VZW73" s="173"/>
      <c r="VZX73" s="173"/>
      <c r="VZY73" s="173"/>
      <c r="VZZ73" s="173"/>
      <c r="WAA73" s="173"/>
      <c r="WAB73" s="173"/>
      <c r="WAC73" s="173"/>
      <c r="WAD73" s="173"/>
      <c r="WAE73" s="173"/>
      <c r="WAF73" s="173"/>
      <c r="WAG73" s="173"/>
      <c r="WAH73" s="173"/>
      <c r="WAI73" s="173"/>
      <c r="WAJ73" s="173"/>
      <c r="WAK73" s="173"/>
      <c r="WAL73" s="173"/>
      <c r="WAM73" s="173"/>
      <c r="WAN73" s="173"/>
      <c r="WAO73" s="173"/>
      <c r="WAP73" s="173"/>
      <c r="WAQ73" s="173"/>
      <c r="WAR73" s="173"/>
      <c r="WAS73" s="173"/>
      <c r="WAT73" s="173"/>
      <c r="WAU73" s="173"/>
      <c r="WAV73" s="173"/>
      <c r="WAW73" s="173"/>
      <c r="WAX73" s="173"/>
      <c r="WAY73" s="173"/>
      <c r="WAZ73" s="173"/>
      <c r="WBA73" s="173"/>
      <c r="WBB73" s="173"/>
      <c r="WBC73" s="173"/>
      <c r="WBD73" s="173"/>
      <c r="WBE73" s="173"/>
      <c r="WBF73" s="173"/>
      <c r="WBG73" s="173"/>
      <c r="WBH73" s="173"/>
      <c r="WBI73" s="173"/>
      <c r="WBJ73" s="173"/>
      <c r="WBK73" s="173"/>
      <c r="WBL73" s="173"/>
      <c r="WBM73" s="173"/>
      <c r="WBN73" s="173"/>
      <c r="WBO73" s="173"/>
      <c r="WBP73" s="173"/>
      <c r="WBQ73" s="173"/>
      <c r="WBR73" s="173"/>
      <c r="WBS73" s="173"/>
      <c r="WBT73" s="173"/>
      <c r="WBU73" s="173"/>
      <c r="WBV73" s="173"/>
      <c r="WBW73" s="173"/>
      <c r="WBX73" s="173"/>
      <c r="WBY73" s="173"/>
      <c r="WBZ73" s="173"/>
      <c r="WCA73" s="173"/>
      <c r="WCB73" s="173"/>
      <c r="WCC73" s="173"/>
      <c r="WCD73" s="173"/>
      <c r="WCE73" s="173"/>
      <c r="WCF73" s="173"/>
      <c r="WCG73" s="173"/>
      <c r="WCH73" s="173"/>
      <c r="WCI73" s="173"/>
      <c r="WCJ73" s="173"/>
      <c r="WCK73" s="173"/>
      <c r="WCL73" s="173"/>
      <c r="WCM73" s="173"/>
      <c r="WCN73" s="173"/>
      <c r="WCO73" s="173"/>
      <c r="WCP73" s="173"/>
      <c r="WCQ73" s="173"/>
      <c r="WCR73" s="173"/>
      <c r="WCS73" s="173"/>
      <c r="WCT73" s="173"/>
      <c r="WCU73" s="173"/>
      <c r="WCV73" s="173"/>
      <c r="WCW73" s="173"/>
      <c r="WCX73" s="173"/>
      <c r="WCY73" s="173"/>
      <c r="WCZ73" s="173"/>
      <c r="WDA73" s="173"/>
      <c r="WDB73" s="173"/>
      <c r="WDC73" s="173"/>
      <c r="WDD73" s="173"/>
      <c r="WDE73" s="173"/>
      <c r="WDF73" s="173"/>
      <c r="WDG73" s="173"/>
      <c r="WDH73" s="173"/>
      <c r="WDI73" s="173"/>
      <c r="WDJ73" s="173"/>
      <c r="WDK73" s="173"/>
      <c r="WDL73" s="173"/>
      <c r="WDM73" s="173"/>
      <c r="WDN73" s="173"/>
      <c r="WDO73" s="173"/>
      <c r="WDP73" s="173"/>
      <c r="WDQ73" s="173"/>
      <c r="WDR73" s="173"/>
      <c r="WDS73" s="173"/>
      <c r="WDT73" s="173"/>
      <c r="WDU73" s="173"/>
      <c r="WDV73" s="173"/>
      <c r="WDW73" s="173"/>
      <c r="WDX73" s="173"/>
      <c r="WDY73" s="173"/>
      <c r="WDZ73" s="173"/>
      <c r="WEA73" s="173"/>
      <c r="WEB73" s="173"/>
      <c r="WEC73" s="173"/>
      <c r="WED73" s="173"/>
      <c r="WEE73" s="173"/>
      <c r="WEF73" s="173"/>
      <c r="WEG73" s="173"/>
      <c r="WEH73" s="173"/>
      <c r="WEI73" s="173"/>
      <c r="WEJ73" s="173"/>
      <c r="WEK73" s="173"/>
      <c r="WEL73" s="173"/>
      <c r="WEM73" s="173"/>
      <c r="WEN73" s="173"/>
      <c r="WEO73" s="173"/>
      <c r="WEP73" s="173"/>
      <c r="WEQ73" s="173"/>
      <c r="WER73" s="173"/>
      <c r="WES73" s="173"/>
      <c r="WET73" s="173"/>
      <c r="WEU73" s="173"/>
      <c r="WEV73" s="173"/>
      <c r="WEW73" s="173"/>
      <c r="WEX73" s="173"/>
      <c r="WEY73" s="173"/>
      <c r="WEZ73" s="173"/>
      <c r="WFA73" s="173"/>
      <c r="WFB73" s="173"/>
      <c r="WFC73" s="173"/>
      <c r="WFD73" s="173"/>
      <c r="WFE73" s="173"/>
      <c r="WFF73" s="173"/>
      <c r="WFG73" s="173"/>
      <c r="WFH73" s="173"/>
      <c r="WFI73" s="173"/>
      <c r="WFJ73" s="173"/>
      <c r="WFK73" s="173"/>
      <c r="WFL73" s="173"/>
      <c r="WFM73" s="173"/>
      <c r="WFN73" s="173"/>
      <c r="WFO73" s="173"/>
      <c r="WFP73" s="173"/>
      <c r="WFQ73" s="173"/>
      <c r="WFR73" s="173"/>
      <c r="WFS73" s="173"/>
      <c r="WFT73" s="173"/>
      <c r="WFU73" s="173"/>
      <c r="WFV73" s="173"/>
      <c r="WFW73" s="173"/>
      <c r="WFX73" s="173"/>
      <c r="WFY73" s="173"/>
      <c r="WFZ73" s="173"/>
      <c r="WGA73" s="173"/>
      <c r="WGB73" s="173"/>
      <c r="WGC73" s="173"/>
      <c r="WGD73" s="173"/>
      <c r="WGE73" s="173"/>
      <c r="WGF73" s="173"/>
      <c r="WGG73" s="173"/>
      <c r="WGH73" s="173"/>
      <c r="WGI73" s="173"/>
      <c r="WGJ73" s="173"/>
      <c r="WGK73" s="173"/>
      <c r="WGL73" s="173"/>
      <c r="WGM73" s="173"/>
      <c r="WGN73" s="173"/>
      <c r="WGO73" s="173"/>
      <c r="WGP73" s="173"/>
      <c r="WGQ73" s="173"/>
      <c r="WGR73" s="173"/>
      <c r="WGS73" s="173"/>
      <c r="WGT73" s="173"/>
      <c r="WGU73" s="173"/>
      <c r="WGV73" s="173"/>
      <c r="WGW73" s="173"/>
      <c r="WGX73" s="173"/>
      <c r="WGY73" s="173"/>
      <c r="WGZ73" s="173"/>
      <c r="WHA73" s="173"/>
      <c r="WHB73" s="173"/>
      <c r="WHC73" s="173"/>
      <c r="WHD73" s="173"/>
      <c r="WHE73" s="173"/>
      <c r="WHF73" s="173"/>
      <c r="WHG73" s="173"/>
      <c r="WHH73" s="173"/>
      <c r="WHI73" s="173"/>
      <c r="WHJ73" s="173"/>
      <c r="WHK73" s="173"/>
      <c r="WHL73" s="173"/>
      <c r="WHM73" s="173"/>
      <c r="WHN73" s="173"/>
      <c r="WHO73" s="173"/>
      <c r="WHP73" s="173"/>
      <c r="WHQ73" s="173"/>
      <c r="WHR73" s="173"/>
      <c r="WHS73" s="173"/>
      <c r="WHT73" s="173"/>
      <c r="WHU73" s="173"/>
      <c r="WHV73" s="173"/>
      <c r="WHW73" s="173"/>
      <c r="WHX73" s="173"/>
      <c r="WHY73" s="173"/>
      <c r="WHZ73" s="173"/>
      <c r="WIA73" s="173"/>
      <c r="WIB73" s="173"/>
      <c r="WIC73" s="173"/>
      <c r="WID73" s="173"/>
      <c r="WIE73" s="173"/>
      <c r="WIF73" s="173"/>
      <c r="WIG73" s="173"/>
      <c r="WIH73" s="173"/>
      <c r="WII73" s="173"/>
      <c r="WIJ73" s="173"/>
      <c r="WIK73" s="173"/>
      <c r="WIL73" s="173"/>
      <c r="WIM73" s="173"/>
      <c r="WIN73" s="173"/>
      <c r="WIO73" s="173"/>
      <c r="WIP73" s="173"/>
      <c r="WIQ73" s="173"/>
      <c r="WIR73" s="173"/>
      <c r="WIS73" s="173"/>
      <c r="WIT73" s="173"/>
      <c r="WIU73" s="173"/>
      <c r="WIV73" s="173"/>
      <c r="WIW73" s="173"/>
      <c r="WIX73" s="173"/>
      <c r="WIY73" s="173"/>
      <c r="WIZ73" s="173"/>
      <c r="WJA73" s="173"/>
      <c r="WJB73" s="173"/>
      <c r="WJC73" s="173"/>
      <c r="WJD73" s="173"/>
      <c r="WJE73" s="173"/>
      <c r="WJF73" s="173"/>
      <c r="WJG73" s="173"/>
      <c r="WJH73" s="173"/>
      <c r="WJI73" s="173"/>
      <c r="WJJ73" s="173"/>
      <c r="WJK73" s="173"/>
      <c r="WJL73" s="173"/>
      <c r="WJM73" s="173"/>
      <c r="WJN73" s="173"/>
      <c r="WJO73" s="173"/>
      <c r="WJP73" s="173"/>
      <c r="WJQ73" s="173"/>
      <c r="WJR73" s="173"/>
      <c r="WJS73" s="173"/>
      <c r="WJT73" s="173"/>
      <c r="WJU73" s="173"/>
      <c r="WJV73" s="173"/>
      <c r="WJW73" s="173"/>
      <c r="WJX73" s="173"/>
      <c r="WJY73" s="173"/>
      <c r="WJZ73" s="173"/>
      <c r="WKA73" s="173"/>
      <c r="WKB73" s="173"/>
      <c r="WKC73" s="173"/>
      <c r="WKD73" s="173"/>
      <c r="WKE73" s="173"/>
      <c r="WKF73" s="173"/>
      <c r="WKG73" s="173"/>
      <c r="WKH73" s="173"/>
      <c r="WKI73" s="173"/>
      <c r="WKJ73" s="173"/>
      <c r="WKK73" s="173"/>
      <c r="WKL73" s="173"/>
      <c r="WKM73" s="173"/>
      <c r="WKN73" s="173"/>
      <c r="WKO73" s="173"/>
      <c r="WKP73" s="173"/>
      <c r="WKQ73" s="173"/>
      <c r="WKR73" s="173"/>
      <c r="WKS73" s="173"/>
      <c r="WKT73" s="173"/>
      <c r="WKU73" s="173"/>
      <c r="WKV73" s="173"/>
      <c r="WKW73" s="173"/>
      <c r="WKX73" s="173"/>
      <c r="WKY73" s="173"/>
      <c r="WKZ73" s="173"/>
      <c r="WLA73" s="173"/>
      <c r="WLB73" s="173"/>
      <c r="WLC73" s="173"/>
      <c r="WLD73" s="173"/>
      <c r="WLE73" s="173"/>
      <c r="WLF73" s="173"/>
      <c r="WLG73" s="173"/>
      <c r="WLH73" s="173"/>
      <c r="WLI73" s="173"/>
      <c r="WLJ73" s="173"/>
      <c r="WLK73" s="173"/>
      <c r="WLL73" s="173"/>
      <c r="WLM73" s="173"/>
      <c r="WLN73" s="173"/>
      <c r="WLO73" s="173"/>
      <c r="WLP73" s="173"/>
      <c r="WLQ73" s="173"/>
      <c r="WLR73" s="173"/>
      <c r="WLS73" s="173"/>
      <c r="WLT73" s="173"/>
      <c r="WLU73" s="173"/>
      <c r="WLV73" s="173"/>
      <c r="WLW73" s="173"/>
      <c r="WLX73" s="173"/>
      <c r="WLY73" s="173"/>
      <c r="WLZ73" s="173"/>
      <c r="WMA73" s="173"/>
      <c r="WMB73" s="173"/>
      <c r="WMC73" s="173"/>
      <c r="WMD73" s="173"/>
      <c r="WME73" s="173"/>
      <c r="WMF73" s="173"/>
      <c r="WMG73" s="173"/>
      <c r="WMH73" s="173"/>
      <c r="WMI73" s="173"/>
      <c r="WMJ73" s="173"/>
      <c r="WMK73" s="173"/>
      <c r="WML73" s="173"/>
      <c r="WMM73" s="173"/>
      <c r="WMN73" s="173"/>
      <c r="WMO73" s="173"/>
      <c r="WMP73" s="173"/>
      <c r="WMQ73" s="173"/>
      <c r="WMR73" s="173"/>
      <c r="WMS73" s="173"/>
      <c r="WMT73" s="173"/>
      <c r="WMU73" s="173"/>
      <c r="WMV73" s="173"/>
      <c r="WMW73" s="173"/>
      <c r="WMX73" s="173"/>
      <c r="WMY73" s="173"/>
      <c r="WMZ73" s="173"/>
      <c r="WNA73" s="173"/>
      <c r="WNB73" s="173"/>
      <c r="WNC73" s="173"/>
      <c r="WND73" s="173"/>
      <c r="WNE73" s="173"/>
      <c r="WNF73" s="173"/>
      <c r="WNG73" s="173"/>
      <c r="WNH73" s="173"/>
      <c r="WNI73" s="173"/>
      <c r="WNJ73" s="173"/>
      <c r="WNK73" s="173"/>
      <c r="WNL73" s="173"/>
      <c r="WNM73" s="173"/>
      <c r="WNN73" s="173"/>
      <c r="WNO73" s="173"/>
      <c r="WNP73" s="173"/>
      <c r="WNQ73" s="173"/>
      <c r="WNR73" s="173"/>
      <c r="WNS73" s="173"/>
      <c r="WNT73" s="173"/>
      <c r="WNU73" s="173"/>
      <c r="WNV73" s="173"/>
      <c r="WNW73" s="173"/>
      <c r="WNX73" s="173"/>
      <c r="WNY73" s="173"/>
      <c r="WNZ73" s="173"/>
      <c r="WOA73" s="173"/>
      <c r="WOB73" s="173"/>
      <c r="WOC73" s="173"/>
      <c r="WOD73" s="173"/>
      <c r="WOE73" s="173"/>
      <c r="WOF73" s="173"/>
      <c r="WOG73" s="173"/>
      <c r="WOH73" s="173"/>
      <c r="WOI73" s="173"/>
      <c r="WOJ73" s="173"/>
      <c r="WOK73" s="173"/>
      <c r="WOL73" s="173"/>
      <c r="WOM73" s="173"/>
      <c r="WON73" s="173"/>
      <c r="WOO73" s="173"/>
      <c r="WOP73" s="173"/>
      <c r="WOQ73" s="173"/>
      <c r="WOR73" s="173"/>
      <c r="WOS73" s="173"/>
      <c r="WOT73" s="173"/>
      <c r="WOU73" s="173"/>
      <c r="WOV73" s="173"/>
      <c r="WOW73" s="173"/>
      <c r="WOX73" s="173"/>
      <c r="WOY73" s="173"/>
      <c r="WOZ73" s="173"/>
      <c r="WPA73" s="173"/>
      <c r="WPB73" s="173"/>
      <c r="WPC73" s="173"/>
      <c r="WPD73" s="173"/>
      <c r="WPE73" s="173"/>
      <c r="WPF73" s="173"/>
      <c r="WPG73" s="173"/>
      <c r="WPH73" s="173"/>
      <c r="WPI73" s="173"/>
      <c r="WPJ73" s="173"/>
      <c r="WPK73" s="173"/>
      <c r="WPL73" s="173"/>
      <c r="WPM73" s="173"/>
      <c r="WPN73" s="173"/>
      <c r="WPO73" s="173"/>
      <c r="WPP73" s="173"/>
      <c r="WPQ73" s="173"/>
      <c r="WPR73" s="173"/>
      <c r="WPS73" s="173"/>
      <c r="WPT73" s="173"/>
      <c r="WPU73" s="173"/>
      <c r="WPV73" s="173"/>
      <c r="WPW73" s="173"/>
      <c r="WPX73" s="173"/>
      <c r="WPY73" s="173"/>
      <c r="WPZ73" s="173"/>
      <c r="WQA73" s="173"/>
      <c r="WQB73" s="173"/>
      <c r="WQC73" s="173"/>
      <c r="WQD73" s="173"/>
      <c r="WQE73" s="173"/>
      <c r="WQF73" s="173"/>
      <c r="WQG73" s="173"/>
      <c r="WQH73" s="173"/>
      <c r="WQI73" s="173"/>
      <c r="WQJ73" s="173"/>
      <c r="WQK73" s="173"/>
      <c r="WQL73" s="173"/>
      <c r="WQM73" s="173"/>
      <c r="WQN73" s="173"/>
      <c r="WQO73" s="173"/>
      <c r="WQP73" s="173"/>
      <c r="WQQ73" s="173"/>
      <c r="WQR73" s="173"/>
      <c r="WQS73" s="173"/>
      <c r="WQT73" s="173"/>
      <c r="WQU73" s="173"/>
      <c r="WQV73" s="173"/>
      <c r="WQW73" s="173"/>
      <c r="WQX73" s="173"/>
      <c r="WQY73" s="173"/>
      <c r="WQZ73" s="173"/>
      <c r="WRA73" s="173"/>
      <c r="WRB73" s="173"/>
      <c r="WRC73" s="173"/>
      <c r="WRD73" s="173"/>
      <c r="WRE73" s="173"/>
      <c r="WRF73" s="173"/>
      <c r="WRG73" s="173"/>
      <c r="WRH73" s="173"/>
      <c r="WRI73" s="173"/>
      <c r="WRJ73" s="173"/>
      <c r="WRK73" s="173"/>
      <c r="WRL73" s="173"/>
      <c r="WRM73" s="173"/>
      <c r="WRN73" s="173"/>
      <c r="WRO73" s="173"/>
      <c r="WRP73" s="173"/>
      <c r="WRQ73" s="173"/>
      <c r="WRR73" s="173"/>
      <c r="WRS73" s="173"/>
      <c r="WRT73" s="173"/>
      <c r="WRU73" s="173"/>
      <c r="WRV73" s="173"/>
      <c r="WRW73" s="173"/>
      <c r="WRX73" s="173"/>
      <c r="WRY73" s="173"/>
      <c r="WRZ73" s="173"/>
      <c r="WSA73" s="173"/>
      <c r="WSB73" s="173"/>
      <c r="WSC73" s="173"/>
      <c r="WSD73" s="173"/>
      <c r="WSE73" s="173"/>
      <c r="WSF73" s="173"/>
      <c r="WSG73" s="173"/>
      <c r="WSH73" s="173"/>
      <c r="WSI73" s="173"/>
      <c r="WSJ73" s="173"/>
      <c r="WSK73" s="173"/>
      <c r="WSL73" s="173"/>
      <c r="WSM73" s="173"/>
      <c r="WSN73" s="173"/>
      <c r="WSO73" s="173"/>
      <c r="WSP73" s="173"/>
      <c r="WSQ73" s="173"/>
      <c r="WSR73" s="173"/>
      <c r="WSS73" s="173"/>
      <c r="WST73" s="173"/>
      <c r="WSU73" s="173"/>
      <c r="WSV73" s="173"/>
      <c r="WSW73" s="173"/>
      <c r="WSX73" s="173"/>
      <c r="WSY73" s="173"/>
      <c r="WSZ73" s="173"/>
      <c r="WTA73" s="173"/>
      <c r="WTB73" s="173"/>
      <c r="WTC73" s="173"/>
      <c r="WTD73" s="173"/>
      <c r="WTE73" s="173"/>
      <c r="WTF73" s="173"/>
      <c r="WTG73" s="173"/>
      <c r="WTH73" s="173"/>
      <c r="WTI73" s="173"/>
      <c r="WTJ73" s="173"/>
      <c r="WTK73" s="173"/>
      <c r="WTL73" s="173"/>
      <c r="WTM73" s="173"/>
      <c r="WTN73" s="173"/>
      <c r="WTO73" s="173"/>
      <c r="WTP73" s="173"/>
      <c r="WTQ73" s="173"/>
      <c r="WTR73" s="173"/>
      <c r="WTS73" s="173"/>
      <c r="WTT73" s="173"/>
      <c r="WTU73" s="173"/>
      <c r="WTV73" s="173"/>
      <c r="WTW73" s="173"/>
      <c r="WTX73" s="173"/>
      <c r="WTY73" s="173"/>
      <c r="WTZ73" s="173"/>
      <c r="WUA73" s="173"/>
      <c r="WUB73" s="173"/>
      <c r="WUC73" s="173"/>
      <c r="WUD73" s="173"/>
      <c r="WUE73" s="173"/>
      <c r="WUF73" s="173"/>
      <c r="WUG73" s="173"/>
      <c r="WUH73" s="173"/>
      <c r="WUI73" s="173"/>
      <c r="WUJ73" s="173"/>
      <c r="WUK73" s="173"/>
      <c r="WUL73" s="173"/>
      <c r="WUM73" s="173"/>
      <c r="WUN73" s="173"/>
      <c r="WUO73" s="173"/>
      <c r="WUP73" s="173"/>
      <c r="WUQ73" s="173"/>
      <c r="WUR73" s="173"/>
      <c r="WUS73" s="173"/>
      <c r="WUT73" s="173"/>
      <c r="WUU73" s="173"/>
      <c r="WUV73" s="173"/>
      <c r="WUW73" s="173"/>
      <c r="WUX73" s="173"/>
      <c r="WUY73" s="173"/>
      <c r="WUZ73" s="173"/>
      <c r="WVA73" s="173"/>
      <c r="WVB73" s="173"/>
      <c r="WVC73" s="173"/>
      <c r="WVD73" s="173"/>
      <c r="WVE73" s="173"/>
      <c r="WVF73" s="173"/>
      <c r="WVG73" s="173"/>
      <c r="WVH73" s="173"/>
      <c r="WVI73" s="173"/>
      <c r="WVJ73" s="173"/>
      <c r="WVK73" s="173"/>
      <c r="WVL73" s="173"/>
      <c r="WVM73" s="173"/>
      <c r="WVN73" s="173"/>
      <c r="WVO73" s="173"/>
      <c r="WVP73" s="173"/>
      <c r="WVQ73" s="173"/>
      <c r="WVR73" s="173"/>
      <c r="WVS73" s="173"/>
      <c r="WVT73" s="173"/>
      <c r="WVU73" s="173"/>
      <c r="WVV73" s="173"/>
    </row>
    <row r="74" spans="1:16142" s="175" customFormat="1" x14ac:dyDescent="0.2">
      <c r="A74" s="173"/>
      <c r="B74" s="173"/>
      <c r="C74" s="173" t="s">
        <v>563</v>
      </c>
      <c r="D74" s="173"/>
      <c r="E74" s="179">
        <v>581</v>
      </c>
      <c r="F74" s="179">
        <f>E74-F50</f>
        <v>703</v>
      </c>
      <c r="G74" s="179">
        <f>F74-G50</f>
        <v>2395</v>
      </c>
      <c r="H74" s="179">
        <f>G74-H50</f>
        <v>4174</v>
      </c>
      <c r="I74" s="179">
        <f t="shared" si="16"/>
        <v>14659</v>
      </c>
      <c r="J74" s="179">
        <f t="shared" si="16"/>
        <v>13804</v>
      </c>
      <c r="K74" s="179">
        <f t="shared" si="16"/>
        <v>12969</v>
      </c>
      <c r="L74" s="179">
        <f t="shared" si="16"/>
        <v>12730</v>
      </c>
      <c r="M74" s="179">
        <f t="shared" si="16"/>
        <v>11620</v>
      </c>
      <c r="N74" s="179">
        <f t="shared" si="16"/>
        <v>20877</v>
      </c>
      <c r="O74" s="179">
        <f t="shared" si="17"/>
        <v>20296</v>
      </c>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c r="AW74" s="173"/>
      <c r="AX74" s="173"/>
      <c r="AY74" s="173"/>
      <c r="AZ74" s="173"/>
      <c r="BA74" s="173"/>
      <c r="BB74" s="173"/>
      <c r="BC74" s="173"/>
      <c r="BD74" s="173"/>
      <c r="BE74" s="173"/>
      <c r="BF74" s="173"/>
      <c r="BG74" s="173"/>
      <c r="BH74" s="173"/>
      <c r="BI74" s="173"/>
      <c r="BJ74" s="173"/>
      <c r="BK74" s="173"/>
      <c r="BL74" s="173"/>
      <c r="BM74" s="173"/>
      <c r="BN74" s="173"/>
      <c r="BO74" s="173"/>
      <c r="BP74" s="173"/>
      <c r="BQ74" s="173"/>
      <c r="BR74" s="173"/>
      <c r="BS74" s="173"/>
      <c r="BT74" s="173"/>
      <c r="BU74" s="173"/>
      <c r="BV74" s="173"/>
      <c r="BW74" s="173"/>
      <c r="BX74" s="173"/>
      <c r="BY74" s="173"/>
      <c r="BZ74" s="173"/>
      <c r="CA74" s="173"/>
      <c r="CB74" s="173"/>
      <c r="CC74" s="173"/>
      <c r="CD74" s="173"/>
      <c r="CE74" s="173"/>
      <c r="CF74" s="173"/>
      <c r="CG74" s="173"/>
      <c r="CH74" s="173"/>
      <c r="CI74" s="173"/>
      <c r="CJ74" s="173"/>
      <c r="CK74" s="173"/>
      <c r="CL74" s="173"/>
      <c r="CM74" s="173"/>
      <c r="CN74" s="173"/>
      <c r="CO74" s="173"/>
      <c r="CP74" s="173"/>
      <c r="CQ74" s="173"/>
      <c r="CR74" s="173"/>
      <c r="CS74" s="173"/>
      <c r="CT74" s="173"/>
      <c r="CU74" s="173"/>
      <c r="CV74" s="173"/>
      <c r="CW74" s="173"/>
      <c r="CX74" s="173"/>
      <c r="CY74" s="173"/>
      <c r="CZ74" s="173"/>
      <c r="DA74" s="173"/>
      <c r="DB74" s="173"/>
      <c r="DC74" s="173"/>
      <c r="DD74" s="173"/>
      <c r="DE74" s="173"/>
      <c r="DF74" s="173"/>
      <c r="DG74" s="173"/>
      <c r="DH74" s="173"/>
      <c r="DI74" s="173"/>
      <c r="DJ74" s="173"/>
      <c r="DK74" s="173"/>
      <c r="DL74" s="173"/>
      <c r="DM74" s="173"/>
      <c r="DN74" s="173"/>
      <c r="DO74" s="173"/>
      <c r="DP74" s="173"/>
      <c r="DQ74" s="173"/>
      <c r="DR74" s="173"/>
      <c r="DS74" s="173"/>
      <c r="DT74" s="173"/>
      <c r="DU74" s="173"/>
      <c r="DV74" s="173"/>
      <c r="DW74" s="173"/>
      <c r="DX74" s="173"/>
      <c r="DY74" s="173"/>
      <c r="DZ74" s="173"/>
      <c r="EA74" s="173"/>
      <c r="EB74" s="173"/>
      <c r="EC74" s="173"/>
      <c r="ED74" s="173"/>
      <c r="EE74" s="173"/>
      <c r="EF74" s="173"/>
      <c r="EG74" s="173"/>
      <c r="EH74" s="173"/>
      <c r="EI74" s="173"/>
      <c r="EJ74" s="173"/>
      <c r="EK74" s="173"/>
      <c r="EL74" s="173"/>
      <c r="EM74" s="173"/>
      <c r="EN74" s="173"/>
      <c r="EO74" s="173"/>
      <c r="EP74" s="173"/>
      <c r="EQ74" s="173"/>
      <c r="ER74" s="173"/>
      <c r="ES74" s="173"/>
      <c r="ET74" s="173"/>
      <c r="EU74" s="173"/>
      <c r="EV74" s="173"/>
      <c r="EW74" s="173"/>
      <c r="EX74" s="173"/>
      <c r="EY74" s="173"/>
      <c r="EZ74" s="173"/>
      <c r="FA74" s="173"/>
      <c r="FB74" s="173"/>
      <c r="FC74" s="173"/>
      <c r="FD74" s="173"/>
      <c r="FE74" s="173"/>
      <c r="FF74" s="173"/>
      <c r="FG74" s="173"/>
      <c r="FH74" s="173"/>
      <c r="FI74" s="173"/>
      <c r="FJ74" s="173"/>
      <c r="FK74" s="173"/>
      <c r="FL74" s="173"/>
      <c r="FM74" s="173"/>
      <c r="FN74" s="173"/>
      <c r="FO74" s="173"/>
      <c r="FP74" s="173"/>
      <c r="FQ74" s="173"/>
      <c r="FR74" s="173"/>
      <c r="FS74" s="173"/>
      <c r="FT74" s="173"/>
      <c r="FU74" s="173"/>
      <c r="FV74" s="173"/>
      <c r="FW74" s="173"/>
      <c r="FX74" s="173"/>
      <c r="FY74" s="173"/>
      <c r="FZ74" s="173"/>
      <c r="GA74" s="173"/>
      <c r="GB74" s="173"/>
      <c r="GC74" s="173"/>
      <c r="GD74" s="173"/>
      <c r="GE74" s="173"/>
      <c r="GF74" s="173"/>
      <c r="GG74" s="173"/>
      <c r="GH74" s="173"/>
      <c r="GI74" s="173"/>
      <c r="GJ74" s="173"/>
      <c r="GK74" s="173"/>
      <c r="GL74" s="173"/>
      <c r="GM74" s="173"/>
      <c r="GN74" s="173"/>
      <c r="GO74" s="173"/>
      <c r="GP74" s="173"/>
      <c r="GQ74" s="173"/>
      <c r="GR74" s="173"/>
      <c r="GS74" s="173"/>
      <c r="GT74" s="173"/>
      <c r="GU74" s="173"/>
      <c r="GV74" s="173"/>
      <c r="GW74" s="173"/>
      <c r="GX74" s="173"/>
      <c r="GY74" s="173"/>
      <c r="GZ74" s="173"/>
      <c r="HA74" s="173"/>
      <c r="HB74" s="173"/>
      <c r="HC74" s="173"/>
      <c r="HD74" s="173"/>
      <c r="HE74" s="173"/>
      <c r="HF74" s="173"/>
      <c r="HG74" s="173"/>
      <c r="HH74" s="173"/>
      <c r="HI74" s="173"/>
      <c r="HJ74" s="173"/>
      <c r="HK74" s="173"/>
      <c r="HL74" s="173"/>
      <c r="HM74" s="173"/>
      <c r="HN74" s="173"/>
      <c r="HO74" s="173"/>
      <c r="HP74" s="173"/>
      <c r="HQ74" s="173"/>
      <c r="HR74" s="173"/>
      <c r="HS74" s="173"/>
      <c r="HT74" s="173"/>
      <c r="HU74" s="173"/>
      <c r="HV74" s="173"/>
      <c r="HW74" s="173"/>
      <c r="HX74" s="173"/>
      <c r="HY74" s="173"/>
      <c r="HZ74" s="173"/>
      <c r="IA74" s="173"/>
      <c r="IB74" s="173"/>
      <c r="IC74" s="173"/>
      <c r="ID74" s="173"/>
      <c r="IE74" s="173"/>
      <c r="IF74" s="173"/>
      <c r="IG74" s="173"/>
      <c r="IH74" s="173"/>
      <c r="II74" s="173"/>
      <c r="IJ74" s="173"/>
      <c r="IK74" s="173"/>
      <c r="IL74" s="173"/>
      <c r="IM74" s="173"/>
      <c r="IN74" s="173"/>
      <c r="IO74" s="173"/>
      <c r="IP74" s="173"/>
      <c r="IQ74" s="173"/>
      <c r="IR74" s="173"/>
      <c r="IS74" s="173"/>
      <c r="IT74" s="173"/>
      <c r="IU74" s="173"/>
      <c r="IV74" s="173"/>
      <c r="IW74" s="173"/>
      <c r="IX74" s="173"/>
      <c r="IY74" s="173"/>
      <c r="IZ74" s="173"/>
      <c r="JA74" s="173"/>
      <c r="JB74" s="173"/>
      <c r="JC74" s="173"/>
      <c r="JD74" s="173"/>
      <c r="JE74" s="173"/>
      <c r="JF74" s="173"/>
      <c r="JG74" s="173"/>
      <c r="JH74" s="173"/>
      <c r="JI74" s="173"/>
      <c r="JJ74" s="173"/>
      <c r="JK74" s="173"/>
      <c r="JL74" s="173"/>
      <c r="JM74" s="173"/>
      <c r="JN74" s="173"/>
      <c r="JO74" s="173"/>
      <c r="JP74" s="173"/>
      <c r="JQ74" s="173"/>
      <c r="JR74" s="173"/>
      <c r="JS74" s="173"/>
      <c r="JT74" s="173"/>
      <c r="JU74" s="173"/>
      <c r="JV74" s="173"/>
      <c r="JW74" s="173"/>
      <c r="JX74" s="173"/>
      <c r="JY74" s="173"/>
      <c r="JZ74" s="173"/>
      <c r="KA74" s="173"/>
      <c r="KB74" s="173"/>
      <c r="KC74" s="173"/>
      <c r="KD74" s="173"/>
      <c r="KE74" s="173"/>
      <c r="KF74" s="173"/>
      <c r="KG74" s="173"/>
      <c r="KH74" s="173"/>
      <c r="KI74" s="173"/>
      <c r="KJ74" s="173"/>
      <c r="KK74" s="173"/>
      <c r="KL74" s="173"/>
      <c r="KM74" s="173"/>
      <c r="KN74" s="173"/>
      <c r="KO74" s="173"/>
      <c r="KP74" s="173"/>
      <c r="KQ74" s="173"/>
      <c r="KR74" s="173"/>
      <c r="KS74" s="173"/>
      <c r="KT74" s="173"/>
      <c r="KU74" s="173"/>
      <c r="KV74" s="173"/>
      <c r="KW74" s="173"/>
      <c r="KX74" s="173"/>
      <c r="KY74" s="173"/>
      <c r="KZ74" s="173"/>
      <c r="LA74" s="173"/>
      <c r="LB74" s="173"/>
      <c r="LC74" s="173"/>
      <c r="LD74" s="173"/>
      <c r="LE74" s="173"/>
      <c r="LF74" s="173"/>
      <c r="LG74" s="173"/>
      <c r="LH74" s="173"/>
      <c r="LI74" s="173"/>
      <c r="LJ74" s="173"/>
      <c r="LK74" s="173"/>
      <c r="LL74" s="173"/>
      <c r="LM74" s="173"/>
      <c r="LN74" s="173"/>
      <c r="LO74" s="173"/>
      <c r="LP74" s="173"/>
      <c r="LQ74" s="173"/>
      <c r="LR74" s="173"/>
      <c r="LS74" s="173"/>
      <c r="LT74" s="173"/>
      <c r="LU74" s="173"/>
      <c r="LV74" s="173"/>
      <c r="LW74" s="173"/>
      <c r="LX74" s="173"/>
      <c r="LY74" s="173"/>
      <c r="LZ74" s="173"/>
      <c r="MA74" s="173"/>
      <c r="MB74" s="173"/>
      <c r="MC74" s="173"/>
      <c r="MD74" s="173"/>
      <c r="ME74" s="173"/>
      <c r="MF74" s="173"/>
      <c r="MG74" s="173"/>
      <c r="MH74" s="173"/>
      <c r="MI74" s="173"/>
      <c r="MJ74" s="173"/>
      <c r="MK74" s="173"/>
      <c r="ML74" s="173"/>
      <c r="MM74" s="173"/>
      <c r="MN74" s="173"/>
      <c r="MO74" s="173"/>
      <c r="MP74" s="173"/>
      <c r="MQ74" s="173"/>
      <c r="MR74" s="173"/>
      <c r="MS74" s="173"/>
      <c r="MT74" s="173"/>
      <c r="MU74" s="173"/>
      <c r="MV74" s="173"/>
      <c r="MW74" s="173"/>
      <c r="MX74" s="173"/>
      <c r="MY74" s="173"/>
      <c r="MZ74" s="173"/>
      <c r="NA74" s="173"/>
      <c r="NB74" s="173"/>
      <c r="NC74" s="173"/>
      <c r="ND74" s="173"/>
      <c r="NE74" s="173"/>
      <c r="NF74" s="173"/>
      <c r="NG74" s="173"/>
      <c r="NH74" s="173"/>
      <c r="NI74" s="173"/>
      <c r="NJ74" s="173"/>
      <c r="NK74" s="173"/>
      <c r="NL74" s="173"/>
      <c r="NM74" s="173"/>
      <c r="NN74" s="173"/>
      <c r="NO74" s="173"/>
      <c r="NP74" s="173"/>
      <c r="NQ74" s="173"/>
      <c r="NR74" s="173"/>
      <c r="NS74" s="173"/>
      <c r="NT74" s="173"/>
      <c r="NU74" s="173"/>
      <c r="NV74" s="173"/>
      <c r="NW74" s="173"/>
      <c r="NX74" s="173"/>
      <c r="NY74" s="173"/>
      <c r="NZ74" s="173"/>
      <c r="OA74" s="173"/>
      <c r="OB74" s="173"/>
      <c r="OC74" s="173"/>
      <c r="OD74" s="173"/>
      <c r="OE74" s="173"/>
      <c r="OF74" s="173"/>
      <c r="OG74" s="173"/>
      <c r="OH74" s="173"/>
      <c r="OI74" s="173"/>
      <c r="OJ74" s="173"/>
      <c r="OK74" s="173"/>
      <c r="OL74" s="173"/>
      <c r="OM74" s="173"/>
      <c r="ON74" s="173"/>
      <c r="OO74" s="173"/>
      <c r="OP74" s="173"/>
      <c r="OQ74" s="173"/>
      <c r="OR74" s="173"/>
      <c r="OS74" s="173"/>
      <c r="OT74" s="173"/>
      <c r="OU74" s="173"/>
      <c r="OV74" s="173"/>
      <c r="OW74" s="173"/>
      <c r="OX74" s="173"/>
      <c r="OY74" s="173"/>
      <c r="OZ74" s="173"/>
      <c r="PA74" s="173"/>
      <c r="PB74" s="173"/>
      <c r="PC74" s="173"/>
      <c r="PD74" s="173"/>
      <c r="PE74" s="173"/>
      <c r="PF74" s="173"/>
      <c r="PG74" s="173"/>
      <c r="PH74" s="173"/>
      <c r="PI74" s="173"/>
      <c r="PJ74" s="173"/>
      <c r="PK74" s="173"/>
      <c r="PL74" s="173"/>
      <c r="PM74" s="173"/>
      <c r="PN74" s="173"/>
      <c r="PO74" s="173"/>
      <c r="PP74" s="173"/>
      <c r="PQ74" s="173"/>
      <c r="PR74" s="173"/>
      <c r="PS74" s="173"/>
      <c r="PT74" s="173"/>
      <c r="PU74" s="173"/>
      <c r="PV74" s="173"/>
      <c r="PW74" s="173"/>
      <c r="PX74" s="173"/>
      <c r="PY74" s="173"/>
      <c r="PZ74" s="173"/>
      <c r="QA74" s="173"/>
      <c r="QB74" s="173"/>
      <c r="QC74" s="173"/>
      <c r="QD74" s="173"/>
      <c r="QE74" s="173"/>
      <c r="QF74" s="173"/>
      <c r="QG74" s="173"/>
      <c r="QH74" s="173"/>
      <c r="QI74" s="173"/>
      <c r="QJ74" s="173"/>
      <c r="QK74" s="173"/>
      <c r="QL74" s="173"/>
      <c r="QM74" s="173"/>
      <c r="QN74" s="173"/>
      <c r="QO74" s="173"/>
      <c r="QP74" s="173"/>
      <c r="QQ74" s="173"/>
      <c r="QR74" s="173"/>
      <c r="QS74" s="173"/>
      <c r="QT74" s="173"/>
      <c r="QU74" s="173"/>
      <c r="QV74" s="173"/>
      <c r="QW74" s="173"/>
      <c r="QX74" s="173"/>
      <c r="QY74" s="173"/>
      <c r="QZ74" s="173"/>
      <c r="RA74" s="173"/>
      <c r="RB74" s="173"/>
      <c r="RC74" s="173"/>
      <c r="RD74" s="173"/>
      <c r="RE74" s="173"/>
      <c r="RF74" s="173"/>
      <c r="RG74" s="173"/>
      <c r="RH74" s="173"/>
      <c r="RI74" s="173"/>
      <c r="RJ74" s="173"/>
      <c r="RK74" s="173"/>
      <c r="RL74" s="173"/>
      <c r="RM74" s="173"/>
      <c r="RN74" s="173"/>
      <c r="RO74" s="173"/>
      <c r="RP74" s="173"/>
      <c r="RQ74" s="173"/>
      <c r="RR74" s="173"/>
      <c r="RS74" s="173"/>
      <c r="RT74" s="173"/>
      <c r="RU74" s="173"/>
      <c r="RV74" s="173"/>
      <c r="RW74" s="173"/>
      <c r="RX74" s="173"/>
      <c r="RY74" s="173"/>
      <c r="RZ74" s="173"/>
      <c r="SA74" s="173"/>
      <c r="SB74" s="173"/>
      <c r="SC74" s="173"/>
      <c r="SD74" s="173"/>
      <c r="SE74" s="173"/>
      <c r="SF74" s="173"/>
      <c r="SG74" s="173"/>
      <c r="SH74" s="173"/>
      <c r="SI74" s="173"/>
      <c r="SJ74" s="173"/>
      <c r="SK74" s="173"/>
      <c r="SL74" s="173"/>
      <c r="SM74" s="173"/>
      <c r="SN74" s="173"/>
      <c r="SO74" s="173"/>
      <c r="SP74" s="173"/>
      <c r="SQ74" s="173"/>
      <c r="SR74" s="173"/>
      <c r="SS74" s="173"/>
      <c r="ST74" s="173"/>
      <c r="SU74" s="173"/>
      <c r="SV74" s="173"/>
      <c r="SW74" s="173"/>
      <c r="SX74" s="173"/>
      <c r="SY74" s="173"/>
      <c r="SZ74" s="173"/>
      <c r="TA74" s="173"/>
      <c r="TB74" s="173"/>
      <c r="TC74" s="173"/>
      <c r="TD74" s="173"/>
      <c r="TE74" s="173"/>
      <c r="TF74" s="173"/>
      <c r="TG74" s="173"/>
      <c r="TH74" s="173"/>
      <c r="TI74" s="173"/>
      <c r="TJ74" s="173"/>
      <c r="TK74" s="173"/>
      <c r="TL74" s="173"/>
      <c r="TM74" s="173"/>
      <c r="TN74" s="173"/>
      <c r="TO74" s="173"/>
      <c r="TP74" s="173"/>
      <c r="TQ74" s="173"/>
      <c r="TR74" s="173"/>
      <c r="TS74" s="173"/>
      <c r="TT74" s="173"/>
      <c r="TU74" s="173"/>
      <c r="TV74" s="173"/>
      <c r="TW74" s="173"/>
      <c r="TX74" s="173"/>
      <c r="TY74" s="173"/>
      <c r="TZ74" s="173"/>
      <c r="UA74" s="173"/>
      <c r="UB74" s="173"/>
      <c r="UC74" s="173"/>
      <c r="UD74" s="173"/>
      <c r="UE74" s="173"/>
      <c r="UF74" s="173"/>
      <c r="UG74" s="173"/>
      <c r="UH74" s="173"/>
      <c r="UI74" s="173"/>
      <c r="UJ74" s="173"/>
      <c r="UK74" s="173"/>
      <c r="UL74" s="173"/>
      <c r="UM74" s="173"/>
      <c r="UN74" s="173"/>
      <c r="UO74" s="173"/>
      <c r="UP74" s="173"/>
      <c r="UQ74" s="173"/>
      <c r="UR74" s="173"/>
      <c r="US74" s="173"/>
      <c r="UT74" s="173"/>
      <c r="UU74" s="173"/>
      <c r="UV74" s="173"/>
      <c r="UW74" s="173"/>
      <c r="UX74" s="173"/>
      <c r="UY74" s="173"/>
      <c r="UZ74" s="173"/>
      <c r="VA74" s="173"/>
      <c r="VB74" s="173"/>
      <c r="VC74" s="173"/>
      <c r="VD74" s="173"/>
      <c r="VE74" s="173"/>
      <c r="VF74" s="173"/>
      <c r="VG74" s="173"/>
      <c r="VH74" s="173"/>
      <c r="VI74" s="173"/>
      <c r="VJ74" s="173"/>
      <c r="VK74" s="173"/>
      <c r="VL74" s="173"/>
      <c r="VM74" s="173"/>
      <c r="VN74" s="173"/>
      <c r="VO74" s="173"/>
      <c r="VP74" s="173"/>
      <c r="VQ74" s="173"/>
      <c r="VR74" s="173"/>
      <c r="VS74" s="173"/>
      <c r="VT74" s="173"/>
      <c r="VU74" s="173"/>
      <c r="VV74" s="173"/>
      <c r="VW74" s="173"/>
      <c r="VX74" s="173"/>
      <c r="VY74" s="173"/>
      <c r="VZ74" s="173"/>
      <c r="WA74" s="173"/>
      <c r="WB74" s="173"/>
      <c r="WC74" s="173"/>
      <c r="WD74" s="173"/>
      <c r="WE74" s="173"/>
      <c r="WF74" s="173"/>
      <c r="WG74" s="173"/>
      <c r="WH74" s="173"/>
      <c r="WI74" s="173"/>
      <c r="WJ74" s="173"/>
      <c r="WK74" s="173"/>
      <c r="WL74" s="173"/>
      <c r="WM74" s="173"/>
      <c r="WN74" s="173"/>
      <c r="WO74" s="173"/>
      <c r="WP74" s="173"/>
      <c r="WQ74" s="173"/>
      <c r="WR74" s="173"/>
      <c r="WS74" s="173"/>
      <c r="WT74" s="173"/>
      <c r="WU74" s="173"/>
      <c r="WV74" s="173"/>
      <c r="WW74" s="173"/>
      <c r="WX74" s="173"/>
      <c r="WY74" s="173"/>
      <c r="WZ74" s="173"/>
      <c r="XA74" s="173"/>
      <c r="XB74" s="173"/>
      <c r="XC74" s="173"/>
      <c r="XD74" s="173"/>
      <c r="XE74" s="173"/>
      <c r="XF74" s="173"/>
      <c r="XG74" s="173"/>
      <c r="XH74" s="173"/>
      <c r="XI74" s="173"/>
      <c r="XJ74" s="173"/>
      <c r="XK74" s="173"/>
      <c r="XL74" s="173"/>
      <c r="XM74" s="173"/>
      <c r="XN74" s="173"/>
      <c r="XO74" s="173"/>
      <c r="XP74" s="173"/>
      <c r="XQ74" s="173"/>
      <c r="XR74" s="173"/>
      <c r="XS74" s="173"/>
      <c r="XT74" s="173"/>
      <c r="XU74" s="173"/>
      <c r="XV74" s="173"/>
      <c r="XW74" s="173"/>
      <c r="XX74" s="173"/>
      <c r="XY74" s="173"/>
      <c r="XZ74" s="173"/>
      <c r="YA74" s="173"/>
      <c r="YB74" s="173"/>
      <c r="YC74" s="173"/>
      <c r="YD74" s="173"/>
      <c r="YE74" s="173"/>
      <c r="YF74" s="173"/>
      <c r="YG74" s="173"/>
      <c r="YH74" s="173"/>
      <c r="YI74" s="173"/>
      <c r="YJ74" s="173"/>
      <c r="YK74" s="173"/>
      <c r="YL74" s="173"/>
      <c r="YM74" s="173"/>
      <c r="YN74" s="173"/>
      <c r="YO74" s="173"/>
      <c r="YP74" s="173"/>
      <c r="YQ74" s="173"/>
      <c r="YR74" s="173"/>
      <c r="YS74" s="173"/>
      <c r="YT74" s="173"/>
      <c r="YU74" s="173"/>
      <c r="YV74" s="173"/>
      <c r="YW74" s="173"/>
      <c r="YX74" s="173"/>
      <c r="YY74" s="173"/>
      <c r="YZ74" s="173"/>
      <c r="ZA74" s="173"/>
      <c r="ZB74" s="173"/>
      <c r="ZC74" s="173"/>
      <c r="ZD74" s="173"/>
      <c r="ZE74" s="173"/>
      <c r="ZF74" s="173"/>
      <c r="ZG74" s="173"/>
      <c r="ZH74" s="173"/>
      <c r="ZI74" s="173"/>
      <c r="ZJ74" s="173"/>
      <c r="ZK74" s="173"/>
      <c r="ZL74" s="173"/>
      <c r="ZM74" s="173"/>
      <c r="ZN74" s="173"/>
      <c r="ZO74" s="173"/>
      <c r="ZP74" s="173"/>
      <c r="ZQ74" s="173"/>
      <c r="ZR74" s="173"/>
      <c r="ZS74" s="173"/>
      <c r="ZT74" s="173"/>
      <c r="ZU74" s="173"/>
      <c r="ZV74" s="173"/>
      <c r="ZW74" s="173"/>
      <c r="ZX74" s="173"/>
      <c r="ZY74" s="173"/>
      <c r="ZZ74" s="173"/>
      <c r="AAA74" s="173"/>
      <c r="AAB74" s="173"/>
      <c r="AAC74" s="173"/>
      <c r="AAD74" s="173"/>
      <c r="AAE74" s="173"/>
      <c r="AAF74" s="173"/>
      <c r="AAG74" s="173"/>
      <c r="AAH74" s="173"/>
      <c r="AAI74" s="173"/>
      <c r="AAJ74" s="173"/>
      <c r="AAK74" s="173"/>
      <c r="AAL74" s="173"/>
      <c r="AAM74" s="173"/>
      <c r="AAN74" s="173"/>
      <c r="AAO74" s="173"/>
      <c r="AAP74" s="173"/>
      <c r="AAQ74" s="173"/>
      <c r="AAR74" s="173"/>
      <c r="AAS74" s="173"/>
      <c r="AAT74" s="173"/>
      <c r="AAU74" s="173"/>
      <c r="AAV74" s="173"/>
      <c r="AAW74" s="173"/>
      <c r="AAX74" s="173"/>
      <c r="AAY74" s="173"/>
      <c r="AAZ74" s="173"/>
      <c r="ABA74" s="173"/>
      <c r="ABB74" s="173"/>
      <c r="ABC74" s="173"/>
      <c r="ABD74" s="173"/>
      <c r="ABE74" s="173"/>
      <c r="ABF74" s="173"/>
      <c r="ABG74" s="173"/>
      <c r="ABH74" s="173"/>
      <c r="ABI74" s="173"/>
      <c r="ABJ74" s="173"/>
      <c r="ABK74" s="173"/>
      <c r="ABL74" s="173"/>
      <c r="ABM74" s="173"/>
      <c r="ABN74" s="173"/>
      <c r="ABO74" s="173"/>
      <c r="ABP74" s="173"/>
      <c r="ABQ74" s="173"/>
      <c r="ABR74" s="173"/>
      <c r="ABS74" s="173"/>
      <c r="ABT74" s="173"/>
      <c r="ABU74" s="173"/>
      <c r="ABV74" s="173"/>
      <c r="ABW74" s="173"/>
      <c r="ABX74" s="173"/>
      <c r="ABY74" s="173"/>
      <c r="ABZ74" s="173"/>
      <c r="ACA74" s="173"/>
      <c r="ACB74" s="173"/>
      <c r="ACC74" s="173"/>
      <c r="ACD74" s="173"/>
      <c r="ACE74" s="173"/>
      <c r="ACF74" s="173"/>
      <c r="ACG74" s="173"/>
      <c r="ACH74" s="173"/>
      <c r="ACI74" s="173"/>
      <c r="ACJ74" s="173"/>
      <c r="ACK74" s="173"/>
      <c r="ACL74" s="173"/>
      <c r="ACM74" s="173"/>
      <c r="ACN74" s="173"/>
      <c r="ACO74" s="173"/>
      <c r="ACP74" s="173"/>
      <c r="ACQ74" s="173"/>
      <c r="ACR74" s="173"/>
      <c r="ACS74" s="173"/>
      <c r="ACT74" s="173"/>
      <c r="ACU74" s="173"/>
      <c r="ACV74" s="173"/>
      <c r="ACW74" s="173"/>
      <c r="ACX74" s="173"/>
      <c r="ACY74" s="173"/>
      <c r="ACZ74" s="173"/>
      <c r="ADA74" s="173"/>
      <c r="ADB74" s="173"/>
      <c r="ADC74" s="173"/>
      <c r="ADD74" s="173"/>
      <c r="ADE74" s="173"/>
      <c r="ADF74" s="173"/>
      <c r="ADG74" s="173"/>
      <c r="ADH74" s="173"/>
      <c r="ADI74" s="173"/>
      <c r="ADJ74" s="173"/>
      <c r="ADK74" s="173"/>
      <c r="ADL74" s="173"/>
      <c r="ADM74" s="173"/>
      <c r="ADN74" s="173"/>
      <c r="ADO74" s="173"/>
      <c r="ADP74" s="173"/>
      <c r="ADQ74" s="173"/>
      <c r="ADR74" s="173"/>
      <c r="ADS74" s="173"/>
      <c r="ADT74" s="173"/>
      <c r="ADU74" s="173"/>
      <c r="ADV74" s="173"/>
      <c r="ADW74" s="173"/>
      <c r="ADX74" s="173"/>
      <c r="ADY74" s="173"/>
      <c r="ADZ74" s="173"/>
      <c r="AEA74" s="173"/>
      <c r="AEB74" s="173"/>
      <c r="AEC74" s="173"/>
      <c r="AED74" s="173"/>
      <c r="AEE74" s="173"/>
      <c r="AEF74" s="173"/>
      <c r="AEG74" s="173"/>
      <c r="AEH74" s="173"/>
      <c r="AEI74" s="173"/>
      <c r="AEJ74" s="173"/>
      <c r="AEK74" s="173"/>
      <c r="AEL74" s="173"/>
      <c r="AEM74" s="173"/>
      <c r="AEN74" s="173"/>
      <c r="AEO74" s="173"/>
      <c r="AEP74" s="173"/>
      <c r="AEQ74" s="173"/>
      <c r="AER74" s="173"/>
      <c r="AES74" s="173"/>
      <c r="AET74" s="173"/>
      <c r="AEU74" s="173"/>
      <c r="AEV74" s="173"/>
      <c r="AEW74" s="173"/>
      <c r="AEX74" s="173"/>
      <c r="AEY74" s="173"/>
      <c r="AEZ74" s="173"/>
      <c r="AFA74" s="173"/>
      <c r="AFB74" s="173"/>
      <c r="AFC74" s="173"/>
      <c r="AFD74" s="173"/>
      <c r="AFE74" s="173"/>
      <c r="AFF74" s="173"/>
      <c r="AFG74" s="173"/>
      <c r="AFH74" s="173"/>
      <c r="AFI74" s="173"/>
      <c r="AFJ74" s="173"/>
      <c r="AFK74" s="173"/>
      <c r="AFL74" s="173"/>
      <c r="AFM74" s="173"/>
      <c r="AFN74" s="173"/>
      <c r="AFO74" s="173"/>
      <c r="AFP74" s="173"/>
      <c r="AFQ74" s="173"/>
      <c r="AFR74" s="173"/>
      <c r="AFS74" s="173"/>
      <c r="AFT74" s="173"/>
      <c r="AFU74" s="173"/>
      <c r="AFV74" s="173"/>
      <c r="AFW74" s="173"/>
      <c r="AFX74" s="173"/>
      <c r="AFY74" s="173"/>
      <c r="AFZ74" s="173"/>
      <c r="AGA74" s="173"/>
      <c r="AGB74" s="173"/>
      <c r="AGC74" s="173"/>
      <c r="AGD74" s="173"/>
      <c r="AGE74" s="173"/>
      <c r="AGF74" s="173"/>
      <c r="AGG74" s="173"/>
      <c r="AGH74" s="173"/>
      <c r="AGI74" s="173"/>
      <c r="AGJ74" s="173"/>
      <c r="AGK74" s="173"/>
      <c r="AGL74" s="173"/>
      <c r="AGM74" s="173"/>
      <c r="AGN74" s="173"/>
      <c r="AGO74" s="173"/>
      <c r="AGP74" s="173"/>
      <c r="AGQ74" s="173"/>
      <c r="AGR74" s="173"/>
      <c r="AGS74" s="173"/>
      <c r="AGT74" s="173"/>
      <c r="AGU74" s="173"/>
      <c r="AGV74" s="173"/>
      <c r="AGW74" s="173"/>
      <c r="AGX74" s="173"/>
      <c r="AGY74" s="173"/>
      <c r="AGZ74" s="173"/>
      <c r="AHA74" s="173"/>
      <c r="AHB74" s="173"/>
      <c r="AHC74" s="173"/>
      <c r="AHD74" s="173"/>
      <c r="AHE74" s="173"/>
      <c r="AHF74" s="173"/>
      <c r="AHG74" s="173"/>
      <c r="AHH74" s="173"/>
      <c r="AHI74" s="173"/>
      <c r="AHJ74" s="173"/>
      <c r="AHK74" s="173"/>
      <c r="AHL74" s="173"/>
      <c r="AHM74" s="173"/>
      <c r="AHN74" s="173"/>
      <c r="AHO74" s="173"/>
      <c r="AHP74" s="173"/>
      <c r="AHQ74" s="173"/>
      <c r="AHR74" s="173"/>
      <c r="AHS74" s="173"/>
      <c r="AHT74" s="173"/>
      <c r="AHU74" s="173"/>
      <c r="AHV74" s="173"/>
      <c r="AHW74" s="173"/>
      <c r="AHX74" s="173"/>
      <c r="AHY74" s="173"/>
      <c r="AHZ74" s="173"/>
      <c r="AIA74" s="173"/>
      <c r="AIB74" s="173"/>
      <c r="AIC74" s="173"/>
      <c r="AID74" s="173"/>
      <c r="AIE74" s="173"/>
      <c r="AIF74" s="173"/>
      <c r="AIG74" s="173"/>
      <c r="AIH74" s="173"/>
      <c r="AII74" s="173"/>
      <c r="AIJ74" s="173"/>
      <c r="AIK74" s="173"/>
      <c r="AIL74" s="173"/>
      <c r="AIM74" s="173"/>
      <c r="AIN74" s="173"/>
      <c r="AIO74" s="173"/>
      <c r="AIP74" s="173"/>
      <c r="AIQ74" s="173"/>
      <c r="AIR74" s="173"/>
      <c r="AIS74" s="173"/>
      <c r="AIT74" s="173"/>
      <c r="AIU74" s="173"/>
      <c r="AIV74" s="173"/>
      <c r="AIW74" s="173"/>
      <c r="AIX74" s="173"/>
      <c r="AIY74" s="173"/>
      <c r="AIZ74" s="173"/>
      <c r="AJA74" s="173"/>
      <c r="AJB74" s="173"/>
      <c r="AJC74" s="173"/>
      <c r="AJD74" s="173"/>
      <c r="AJE74" s="173"/>
      <c r="AJF74" s="173"/>
      <c r="AJG74" s="173"/>
      <c r="AJH74" s="173"/>
      <c r="AJI74" s="173"/>
      <c r="AJJ74" s="173"/>
      <c r="AJK74" s="173"/>
      <c r="AJL74" s="173"/>
      <c r="AJM74" s="173"/>
      <c r="AJN74" s="173"/>
      <c r="AJO74" s="173"/>
      <c r="AJP74" s="173"/>
      <c r="AJQ74" s="173"/>
      <c r="AJR74" s="173"/>
      <c r="AJS74" s="173"/>
      <c r="AJT74" s="173"/>
      <c r="AJU74" s="173"/>
      <c r="AJV74" s="173"/>
      <c r="AJW74" s="173"/>
      <c r="AJX74" s="173"/>
      <c r="AJY74" s="173"/>
      <c r="AJZ74" s="173"/>
      <c r="AKA74" s="173"/>
      <c r="AKB74" s="173"/>
      <c r="AKC74" s="173"/>
      <c r="AKD74" s="173"/>
      <c r="AKE74" s="173"/>
      <c r="AKF74" s="173"/>
      <c r="AKG74" s="173"/>
      <c r="AKH74" s="173"/>
      <c r="AKI74" s="173"/>
      <c r="AKJ74" s="173"/>
      <c r="AKK74" s="173"/>
      <c r="AKL74" s="173"/>
      <c r="AKM74" s="173"/>
      <c r="AKN74" s="173"/>
      <c r="AKO74" s="173"/>
      <c r="AKP74" s="173"/>
      <c r="AKQ74" s="173"/>
      <c r="AKR74" s="173"/>
      <c r="AKS74" s="173"/>
      <c r="AKT74" s="173"/>
      <c r="AKU74" s="173"/>
      <c r="AKV74" s="173"/>
      <c r="AKW74" s="173"/>
      <c r="AKX74" s="173"/>
      <c r="AKY74" s="173"/>
      <c r="AKZ74" s="173"/>
      <c r="ALA74" s="173"/>
      <c r="ALB74" s="173"/>
      <c r="ALC74" s="173"/>
      <c r="ALD74" s="173"/>
      <c r="ALE74" s="173"/>
      <c r="ALF74" s="173"/>
      <c r="ALG74" s="173"/>
      <c r="ALH74" s="173"/>
      <c r="ALI74" s="173"/>
      <c r="ALJ74" s="173"/>
      <c r="ALK74" s="173"/>
      <c r="ALL74" s="173"/>
      <c r="ALM74" s="173"/>
      <c r="ALN74" s="173"/>
      <c r="ALO74" s="173"/>
      <c r="ALP74" s="173"/>
      <c r="ALQ74" s="173"/>
      <c r="ALR74" s="173"/>
      <c r="ALS74" s="173"/>
      <c r="ALT74" s="173"/>
      <c r="ALU74" s="173"/>
      <c r="ALV74" s="173"/>
      <c r="ALW74" s="173"/>
      <c r="ALX74" s="173"/>
      <c r="ALY74" s="173"/>
      <c r="ALZ74" s="173"/>
      <c r="AMA74" s="173"/>
      <c r="AMB74" s="173"/>
      <c r="AMC74" s="173"/>
      <c r="AMD74" s="173"/>
      <c r="AME74" s="173"/>
      <c r="AMF74" s="173"/>
      <c r="AMG74" s="173"/>
      <c r="AMH74" s="173"/>
      <c r="AMI74" s="173"/>
      <c r="AMJ74" s="173"/>
      <c r="AMK74" s="173"/>
      <c r="AML74" s="173"/>
      <c r="AMM74" s="173"/>
      <c r="AMN74" s="173"/>
      <c r="AMO74" s="173"/>
      <c r="AMP74" s="173"/>
      <c r="AMQ74" s="173"/>
      <c r="AMR74" s="173"/>
      <c r="AMS74" s="173"/>
      <c r="AMT74" s="173"/>
      <c r="AMU74" s="173"/>
      <c r="AMV74" s="173"/>
      <c r="AMW74" s="173"/>
      <c r="AMX74" s="173"/>
      <c r="AMY74" s="173"/>
      <c r="AMZ74" s="173"/>
      <c r="ANA74" s="173"/>
      <c r="ANB74" s="173"/>
      <c r="ANC74" s="173"/>
      <c r="AND74" s="173"/>
      <c r="ANE74" s="173"/>
      <c r="ANF74" s="173"/>
      <c r="ANG74" s="173"/>
      <c r="ANH74" s="173"/>
      <c r="ANI74" s="173"/>
      <c r="ANJ74" s="173"/>
      <c r="ANK74" s="173"/>
      <c r="ANL74" s="173"/>
      <c r="ANM74" s="173"/>
      <c r="ANN74" s="173"/>
      <c r="ANO74" s="173"/>
      <c r="ANP74" s="173"/>
      <c r="ANQ74" s="173"/>
      <c r="ANR74" s="173"/>
      <c r="ANS74" s="173"/>
      <c r="ANT74" s="173"/>
      <c r="ANU74" s="173"/>
      <c r="ANV74" s="173"/>
      <c r="ANW74" s="173"/>
      <c r="ANX74" s="173"/>
      <c r="ANY74" s="173"/>
      <c r="ANZ74" s="173"/>
      <c r="AOA74" s="173"/>
      <c r="AOB74" s="173"/>
      <c r="AOC74" s="173"/>
      <c r="AOD74" s="173"/>
      <c r="AOE74" s="173"/>
      <c r="AOF74" s="173"/>
      <c r="AOG74" s="173"/>
      <c r="AOH74" s="173"/>
      <c r="AOI74" s="173"/>
      <c r="AOJ74" s="173"/>
      <c r="AOK74" s="173"/>
      <c r="AOL74" s="173"/>
      <c r="AOM74" s="173"/>
      <c r="AON74" s="173"/>
      <c r="AOO74" s="173"/>
      <c r="AOP74" s="173"/>
      <c r="AOQ74" s="173"/>
      <c r="AOR74" s="173"/>
      <c r="AOS74" s="173"/>
      <c r="AOT74" s="173"/>
      <c r="AOU74" s="173"/>
      <c r="AOV74" s="173"/>
      <c r="AOW74" s="173"/>
      <c r="AOX74" s="173"/>
      <c r="AOY74" s="173"/>
      <c r="AOZ74" s="173"/>
      <c r="APA74" s="173"/>
      <c r="APB74" s="173"/>
      <c r="APC74" s="173"/>
      <c r="APD74" s="173"/>
      <c r="APE74" s="173"/>
      <c r="APF74" s="173"/>
      <c r="APG74" s="173"/>
      <c r="APH74" s="173"/>
      <c r="API74" s="173"/>
      <c r="APJ74" s="173"/>
      <c r="APK74" s="173"/>
      <c r="APL74" s="173"/>
      <c r="APM74" s="173"/>
      <c r="APN74" s="173"/>
      <c r="APO74" s="173"/>
      <c r="APP74" s="173"/>
      <c r="APQ74" s="173"/>
      <c r="APR74" s="173"/>
      <c r="APS74" s="173"/>
      <c r="APT74" s="173"/>
      <c r="APU74" s="173"/>
      <c r="APV74" s="173"/>
      <c r="APW74" s="173"/>
      <c r="APX74" s="173"/>
      <c r="APY74" s="173"/>
      <c r="APZ74" s="173"/>
      <c r="AQA74" s="173"/>
      <c r="AQB74" s="173"/>
      <c r="AQC74" s="173"/>
      <c r="AQD74" s="173"/>
      <c r="AQE74" s="173"/>
      <c r="AQF74" s="173"/>
      <c r="AQG74" s="173"/>
      <c r="AQH74" s="173"/>
      <c r="AQI74" s="173"/>
      <c r="AQJ74" s="173"/>
      <c r="AQK74" s="173"/>
      <c r="AQL74" s="173"/>
      <c r="AQM74" s="173"/>
      <c r="AQN74" s="173"/>
      <c r="AQO74" s="173"/>
      <c r="AQP74" s="173"/>
      <c r="AQQ74" s="173"/>
      <c r="AQR74" s="173"/>
      <c r="AQS74" s="173"/>
      <c r="AQT74" s="173"/>
      <c r="AQU74" s="173"/>
      <c r="AQV74" s="173"/>
      <c r="AQW74" s="173"/>
      <c r="AQX74" s="173"/>
      <c r="AQY74" s="173"/>
      <c r="AQZ74" s="173"/>
      <c r="ARA74" s="173"/>
      <c r="ARB74" s="173"/>
      <c r="ARC74" s="173"/>
      <c r="ARD74" s="173"/>
      <c r="ARE74" s="173"/>
      <c r="ARF74" s="173"/>
      <c r="ARG74" s="173"/>
      <c r="ARH74" s="173"/>
      <c r="ARI74" s="173"/>
      <c r="ARJ74" s="173"/>
      <c r="ARK74" s="173"/>
      <c r="ARL74" s="173"/>
      <c r="ARM74" s="173"/>
      <c r="ARN74" s="173"/>
      <c r="ARO74" s="173"/>
      <c r="ARP74" s="173"/>
      <c r="ARQ74" s="173"/>
      <c r="ARR74" s="173"/>
      <c r="ARS74" s="173"/>
      <c r="ART74" s="173"/>
      <c r="ARU74" s="173"/>
      <c r="ARV74" s="173"/>
      <c r="ARW74" s="173"/>
      <c r="ARX74" s="173"/>
      <c r="ARY74" s="173"/>
      <c r="ARZ74" s="173"/>
      <c r="ASA74" s="173"/>
      <c r="ASB74" s="173"/>
      <c r="ASC74" s="173"/>
      <c r="ASD74" s="173"/>
      <c r="ASE74" s="173"/>
      <c r="ASF74" s="173"/>
      <c r="ASG74" s="173"/>
      <c r="ASH74" s="173"/>
      <c r="ASI74" s="173"/>
      <c r="ASJ74" s="173"/>
      <c r="ASK74" s="173"/>
      <c r="ASL74" s="173"/>
      <c r="ASM74" s="173"/>
      <c r="ASN74" s="173"/>
      <c r="ASO74" s="173"/>
      <c r="ASP74" s="173"/>
      <c r="ASQ74" s="173"/>
      <c r="ASR74" s="173"/>
      <c r="ASS74" s="173"/>
      <c r="AST74" s="173"/>
      <c r="ASU74" s="173"/>
      <c r="ASV74" s="173"/>
      <c r="ASW74" s="173"/>
      <c r="ASX74" s="173"/>
      <c r="ASY74" s="173"/>
      <c r="ASZ74" s="173"/>
      <c r="ATA74" s="173"/>
      <c r="ATB74" s="173"/>
      <c r="ATC74" s="173"/>
      <c r="ATD74" s="173"/>
      <c r="ATE74" s="173"/>
      <c r="ATF74" s="173"/>
      <c r="ATG74" s="173"/>
      <c r="ATH74" s="173"/>
      <c r="ATI74" s="173"/>
      <c r="ATJ74" s="173"/>
      <c r="ATK74" s="173"/>
      <c r="ATL74" s="173"/>
      <c r="ATM74" s="173"/>
      <c r="ATN74" s="173"/>
      <c r="ATO74" s="173"/>
      <c r="ATP74" s="173"/>
      <c r="ATQ74" s="173"/>
      <c r="ATR74" s="173"/>
      <c r="ATS74" s="173"/>
      <c r="ATT74" s="173"/>
      <c r="ATU74" s="173"/>
      <c r="ATV74" s="173"/>
      <c r="ATW74" s="173"/>
      <c r="ATX74" s="173"/>
      <c r="ATY74" s="173"/>
      <c r="ATZ74" s="173"/>
      <c r="AUA74" s="173"/>
      <c r="AUB74" s="173"/>
      <c r="AUC74" s="173"/>
      <c r="AUD74" s="173"/>
      <c r="AUE74" s="173"/>
      <c r="AUF74" s="173"/>
      <c r="AUG74" s="173"/>
      <c r="AUH74" s="173"/>
      <c r="AUI74" s="173"/>
      <c r="AUJ74" s="173"/>
      <c r="AUK74" s="173"/>
      <c r="AUL74" s="173"/>
      <c r="AUM74" s="173"/>
      <c r="AUN74" s="173"/>
      <c r="AUO74" s="173"/>
      <c r="AUP74" s="173"/>
      <c r="AUQ74" s="173"/>
      <c r="AUR74" s="173"/>
      <c r="AUS74" s="173"/>
      <c r="AUT74" s="173"/>
      <c r="AUU74" s="173"/>
      <c r="AUV74" s="173"/>
      <c r="AUW74" s="173"/>
      <c r="AUX74" s="173"/>
      <c r="AUY74" s="173"/>
      <c r="AUZ74" s="173"/>
      <c r="AVA74" s="173"/>
      <c r="AVB74" s="173"/>
      <c r="AVC74" s="173"/>
      <c r="AVD74" s="173"/>
      <c r="AVE74" s="173"/>
      <c r="AVF74" s="173"/>
      <c r="AVG74" s="173"/>
      <c r="AVH74" s="173"/>
      <c r="AVI74" s="173"/>
      <c r="AVJ74" s="173"/>
      <c r="AVK74" s="173"/>
      <c r="AVL74" s="173"/>
      <c r="AVM74" s="173"/>
      <c r="AVN74" s="173"/>
      <c r="AVO74" s="173"/>
      <c r="AVP74" s="173"/>
      <c r="AVQ74" s="173"/>
      <c r="AVR74" s="173"/>
      <c r="AVS74" s="173"/>
      <c r="AVT74" s="173"/>
      <c r="AVU74" s="173"/>
      <c r="AVV74" s="173"/>
      <c r="AVW74" s="173"/>
      <c r="AVX74" s="173"/>
      <c r="AVY74" s="173"/>
      <c r="AVZ74" s="173"/>
      <c r="AWA74" s="173"/>
      <c r="AWB74" s="173"/>
      <c r="AWC74" s="173"/>
      <c r="AWD74" s="173"/>
      <c r="AWE74" s="173"/>
      <c r="AWF74" s="173"/>
      <c r="AWG74" s="173"/>
      <c r="AWH74" s="173"/>
      <c r="AWI74" s="173"/>
      <c r="AWJ74" s="173"/>
      <c r="AWK74" s="173"/>
      <c r="AWL74" s="173"/>
      <c r="AWM74" s="173"/>
      <c r="AWN74" s="173"/>
      <c r="AWO74" s="173"/>
      <c r="AWP74" s="173"/>
      <c r="AWQ74" s="173"/>
      <c r="AWR74" s="173"/>
      <c r="AWS74" s="173"/>
      <c r="AWT74" s="173"/>
      <c r="AWU74" s="173"/>
      <c r="AWV74" s="173"/>
      <c r="AWW74" s="173"/>
      <c r="AWX74" s="173"/>
      <c r="AWY74" s="173"/>
      <c r="AWZ74" s="173"/>
      <c r="AXA74" s="173"/>
      <c r="AXB74" s="173"/>
      <c r="AXC74" s="173"/>
      <c r="AXD74" s="173"/>
      <c r="AXE74" s="173"/>
      <c r="AXF74" s="173"/>
      <c r="AXG74" s="173"/>
      <c r="AXH74" s="173"/>
      <c r="AXI74" s="173"/>
      <c r="AXJ74" s="173"/>
      <c r="AXK74" s="173"/>
      <c r="AXL74" s="173"/>
      <c r="AXM74" s="173"/>
      <c r="AXN74" s="173"/>
      <c r="AXO74" s="173"/>
      <c r="AXP74" s="173"/>
      <c r="AXQ74" s="173"/>
      <c r="AXR74" s="173"/>
      <c r="AXS74" s="173"/>
      <c r="AXT74" s="173"/>
      <c r="AXU74" s="173"/>
      <c r="AXV74" s="173"/>
      <c r="AXW74" s="173"/>
      <c r="AXX74" s="173"/>
      <c r="AXY74" s="173"/>
      <c r="AXZ74" s="173"/>
      <c r="AYA74" s="173"/>
      <c r="AYB74" s="173"/>
      <c r="AYC74" s="173"/>
      <c r="AYD74" s="173"/>
      <c r="AYE74" s="173"/>
      <c r="AYF74" s="173"/>
      <c r="AYG74" s="173"/>
      <c r="AYH74" s="173"/>
      <c r="AYI74" s="173"/>
      <c r="AYJ74" s="173"/>
      <c r="AYK74" s="173"/>
      <c r="AYL74" s="173"/>
      <c r="AYM74" s="173"/>
      <c r="AYN74" s="173"/>
      <c r="AYO74" s="173"/>
      <c r="AYP74" s="173"/>
      <c r="AYQ74" s="173"/>
      <c r="AYR74" s="173"/>
      <c r="AYS74" s="173"/>
      <c r="AYT74" s="173"/>
      <c r="AYU74" s="173"/>
      <c r="AYV74" s="173"/>
      <c r="AYW74" s="173"/>
      <c r="AYX74" s="173"/>
      <c r="AYY74" s="173"/>
      <c r="AYZ74" s="173"/>
      <c r="AZA74" s="173"/>
      <c r="AZB74" s="173"/>
      <c r="AZC74" s="173"/>
      <c r="AZD74" s="173"/>
      <c r="AZE74" s="173"/>
      <c r="AZF74" s="173"/>
      <c r="AZG74" s="173"/>
      <c r="AZH74" s="173"/>
      <c r="AZI74" s="173"/>
      <c r="AZJ74" s="173"/>
      <c r="AZK74" s="173"/>
      <c r="AZL74" s="173"/>
      <c r="AZM74" s="173"/>
      <c r="AZN74" s="173"/>
      <c r="AZO74" s="173"/>
      <c r="AZP74" s="173"/>
      <c r="AZQ74" s="173"/>
      <c r="AZR74" s="173"/>
      <c r="AZS74" s="173"/>
      <c r="AZT74" s="173"/>
      <c r="AZU74" s="173"/>
      <c r="AZV74" s="173"/>
      <c r="AZW74" s="173"/>
      <c r="AZX74" s="173"/>
      <c r="AZY74" s="173"/>
      <c r="AZZ74" s="173"/>
      <c r="BAA74" s="173"/>
      <c r="BAB74" s="173"/>
      <c r="BAC74" s="173"/>
      <c r="BAD74" s="173"/>
      <c r="BAE74" s="173"/>
      <c r="BAF74" s="173"/>
      <c r="BAG74" s="173"/>
      <c r="BAH74" s="173"/>
      <c r="BAI74" s="173"/>
      <c r="BAJ74" s="173"/>
      <c r="BAK74" s="173"/>
      <c r="BAL74" s="173"/>
      <c r="BAM74" s="173"/>
      <c r="BAN74" s="173"/>
      <c r="BAO74" s="173"/>
      <c r="BAP74" s="173"/>
      <c r="BAQ74" s="173"/>
      <c r="BAR74" s="173"/>
      <c r="BAS74" s="173"/>
      <c r="BAT74" s="173"/>
      <c r="BAU74" s="173"/>
      <c r="BAV74" s="173"/>
      <c r="BAW74" s="173"/>
      <c r="BAX74" s="173"/>
      <c r="BAY74" s="173"/>
      <c r="BAZ74" s="173"/>
      <c r="BBA74" s="173"/>
      <c r="BBB74" s="173"/>
      <c r="BBC74" s="173"/>
      <c r="BBD74" s="173"/>
      <c r="BBE74" s="173"/>
      <c r="BBF74" s="173"/>
      <c r="BBG74" s="173"/>
      <c r="BBH74" s="173"/>
      <c r="BBI74" s="173"/>
      <c r="BBJ74" s="173"/>
      <c r="BBK74" s="173"/>
      <c r="BBL74" s="173"/>
      <c r="BBM74" s="173"/>
      <c r="BBN74" s="173"/>
      <c r="BBO74" s="173"/>
      <c r="BBP74" s="173"/>
      <c r="BBQ74" s="173"/>
      <c r="BBR74" s="173"/>
      <c r="BBS74" s="173"/>
      <c r="BBT74" s="173"/>
      <c r="BBU74" s="173"/>
      <c r="BBV74" s="173"/>
      <c r="BBW74" s="173"/>
      <c r="BBX74" s="173"/>
      <c r="BBY74" s="173"/>
      <c r="BBZ74" s="173"/>
      <c r="BCA74" s="173"/>
      <c r="BCB74" s="173"/>
      <c r="BCC74" s="173"/>
      <c r="BCD74" s="173"/>
      <c r="BCE74" s="173"/>
      <c r="BCF74" s="173"/>
      <c r="BCG74" s="173"/>
      <c r="BCH74" s="173"/>
      <c r="BCI74" s="173"/>
      <c r="BCJ74" s="173"/>
      <c r="BCK74" s="173"/>
      <c r="BCL74" s="173"/>
      <c r="BCM74" s="173"/>
      <c r="BCN74" s="173"/>
      <c r="BCO74" s="173"/>
      <c r="BCP74" s="173"/>
      <c r="BCQ74" s="173"/>
      <c r="BCR74" s="173"/>
      <c r="BCS74" s="173"/>
      <c r="BCT74" s="173"/>
      <c r="BCU74" s="173"/>
      <c r="BCV74" s="173"/>
      <c r="BCW74" s="173"/>
      <c r="BCX74" s="173"/>
      <c r="BCY74" s="173"/>
      <c r="BCZ74" s="173"/>
      <c r="BDA74" s="173"/>
      <c r="BDB74" s="173"/>
      <c r="BDC74" s="173"/>
      <c r="BDD74" s="173"/>
      <c r="BDE74" s="173"/>
      <c r="BDF74" s="173"/>
      <c r="BDG74" s="173"/>
      <c r="BDH74" s="173"/>
      <c r="BDI74" s="173"/>
      <c r="BDJ74" s="173"/>
      <c r="BDK74" s="173"/>
      <c r="BDL74" s="173"/>
      <c r="BDM74" s="173"/>
      <c r="BDN74" s="173"/>
      <c r="BDO74" s="173"/>
      <c r="BDP74" s="173"/>
      <c r="BDQ74" s="173"/>
      <c r="BDR74" s="173"/>
      <c r="BDS74" s="173"/>
      <c r="BDT74" s="173"/>
      <c r="BDU74" s="173"/>
      <c r="BDV74" s="173"/>
      <c r="BDW74" s="173"/>
      <c r="BDX74" s="173"/>
      <c r="BDY74" s="173"/>
      <c r="BDZ74" s="173"/>
      <c r="BEA74" s="173"/>
      <c r="BEB74" s="173"/>
      <c r="BEC74" s="173"/>
      <c r="BED74" s="173"/>
      <c r="BEE74" s="173"/>
      <c r="BEF74" s="173"/>
      <c r="BEG74" s="173"/>
      <c r="BEH74" s="173"/>
      <c r="BEI74" s="173"/>
      <c r="BEJ74" s="173"/>
      <c r="BEK74" s="173"/>
      <c r="BEL74" s="173"/>
      <c r="BEM74" s="173"/>
      <c r="BEN74" s="173"/>
      <c r="BEO74" s="173"/>
      <c r="BEP74" s="173"/>
      <c r="BEQ74" s="173"/>
      <c r="BER74" s="173"/>
      <c r="BES74" s="173"/>
      <c r="BET74" s="173"/>
      <c r="BEU74" s="173"/>
      <c r="BEV74" s="173"/>
      <c r="BEW74" s="173"/>
      <c r="BEX74" s="173"/>
      <c r="BEY74" s="173"/>
      <c r="BEZ74" s="173"/>
      <c r="BFA74" s="173"/>
      <c r="BFB74" s="173"/>
      <c r="BFC74" s="173"/>
      <c r="BFD74" s="173"/>
      <c r="BFE74" s="173"/>
      <c r="BFF74" s="173"/>
      <c r="BFG74" s="173"/>
      <c r="BFH74" s="173"/>
      <c r="BFI74" s="173"/>
      <c r="BFJ74" s="173"/>
      <c r="BFK74" s="173"/>
      <c r="BFL74" s="173"/>
      <c r="BFM74" s="173"/>
      <c r="BFN74" s="173"/>
      <c r="BFO74" s="173"/>
      <c r="BFP74" s="173"/>
      <c r="BFQ74" s="173"/>
      <c r="BFR74" s="173"/>
      <c r="BFS74" s="173"/>
      <c r="BFT74" s="173"/>
      <c r="BFU74" s="173"/>
      <c r="BFV74" s="173"/>
      <c r="BFW74" s="173"/>
      <c r="BFX74" s="173"/>
      <c r="BFY74" s="173"/>
      <c r="BFZ74" s="173"/>
      <c r="BGA74" s="173"/>
      <c r="BGB74" s="173"/>
      <c r="BGC74" s="173"/>
      <c r="BGD74" s="173"/>
      <c r="BGE74" s="173"/>
      <c r="BGF74" s="173"/>
      <c r="BGG74" s="173"/>
      <c r="BGH74" s="173"/>
      <c r="BGI74" s="173"/>
      <c r="BGJ74" s="173"/>
      <c r="BGK74" s="173"/>
      <c r="BGL74" s="173"/>
      <c r="BGM74" s="173"/>
      <c r="BGN74" s="173"/>
      <c r="BGO74" s="173"/>
      <c r="BGP74" s="173"/>
      <c r="BGQ74" s="173"/>
      <c r="BGR74" s="173"/>
      <c r="BGS74" s="173"/>
      <c r="BGT74" s="173"/>
      <c r="BGU74" s="173"/>
      <c r="BGV74" s="173"/>
      <c r="BGW74" s="173"/>
      <c r="BGX74" s="173"/>
      <c r="BGY74" s="173"/>
      <c r="BGZ74" s="173"/>
      <c r="BHA74" s="173"/>
      <c r="BHB74" s="173"/>
      <c r="BHC74" s="173"/>
      <c r="BHD74" s="173"/>
      <c r="BHE74" s="173"/>
      <c r="BHF74" s="173"/>
      <c r="BHG74" s="173"/>
      <c r="BHH74" s="173"/>
      <c r="BHI74" s="173"/>
      <c r="BHJ74" s="173"/>
      <c r="BHK74" s="173"/>
      <c r="BHL74" s="173"/>
      <c r="BHM74" s="173"/>
      <c r="BHN74" s="173"/>
      <c r="BHO74" s="173"/>
      <c r="BHP74" s="173"/>
      <c r="BHQ74" s="173"/>
      <c r="BHR74" s="173"/>
      <c r="BHS74" s="173"/>
      <c r="BHT74" s="173"/>
      <c r="BHU74" s="173"/>
      <c r="BHV74" s="173"/>
      <c r="BHW74" s="173"/>
      <c r="BHX74" s="173"/>
      <c r="BHY74" s="173"/>
      <c r="BHZ74" s="173"/>
      <c r="BIA74" s="173"/>
      <c r="BIB74" s="173"/>
      <c r="BIC74" s="173"/>
      <c r="BID74" s="173"/>
      <c r="BIE74" s="173"/>
      <c r="BIF74" s="173"/>
      <c r="BIG74" s="173"/>
      <c r="BIH74" s="173"/>
      <c r="BII74" s="173"/>
      <c r="BIJ74" s="173"/>
      <c r="BIK74" s="173"/>
      <c r="BIL74" s="173"/>
      <c r="BIM74" s="173"/>
      <c r="BIN74" s="173"/>
      <c r="BIO74" s="173"/>
      <c r="BIP74" s="173"/>
      <c r="BIQ74" s="173"/>
      <c r="BIR74" s="173"/>
      <c r="BIS74" s="173"/>
      <c r="BIT74" s="173"/>
      <c r="BIU74" s="173"/>
      <c r="BIV74" s="173"/>
      <c r="BIW74" s="173"/>
      <c r="BIX74" s="173"/>
      <c r="BIY74" s="173"/>
      <c r="BIZ74" s="173"/>
      <c r="BJA74" s="173"/>
      <c r="BJB74" s="173"/>
      <c r="BJC74" s="173"/>
      <c r="BJD74" s="173"/>
      <c r="BJE74" s="173"/>
      <c r="BJF74" s="173"/>
      <c r="BJG74" s="173"/>
      <c r="BJH74" s="173"/>
      <c r="BJI74" s="173"/>
      <c r="BJJ74" s="173"/>
      <c r="BJK74" s="173"/>
      <c r="BJL74" s="173"/>
      <c r="BJM74" s="173"/>
      <c r="BJN74" s="173"/>
      <c r="BJO74" s="173"/>
      <c r="BJP74" s="173"/>
      <c r="BJQ74" s="173"/>
      <c r="BJR74" s="173"/>
      <c r="BJS74" s="173"/>
      <c r="BJT74" s="173"/>
      <c r="BJU74" s="173"/>
      <c r="BJV74" s="173"/>
      <c r="BJW74" s="173"/>
      <c r="BJX74" s="173"/>
      <c r="BJY74" s="173"/>
      <c r="BJZ74" s="173"/>
      <c r="BKA74" s="173"/>
      <c r="BKB74" s="173"/>
      <c r="BKC74" s="173"/>
      <c r="BKD74" s="173"/>
      <c r="BKE74" s="173"/>
      <c r="BKF74" s="173"/>
      <c r="BKG74" s="173"/>
      <c r="BKH74" s="173"/>
      <c r="BKI74" s="173"/>
      <c r="BKJ74" s="173"/>
      <c r="BKK74" s="173"/>
      <c r="BKL74" s="173"/>
      <c r="BKM74" s="173"/>
      <c r="BKN74" s="173"/>
      <c r="BKO74" s="173"/>
      <c r="BKP74" s="173"/>
      <c r="BKQ74" s="173"/>
      <c r="BKR74" s="173"/>
      <c r="BKS74" s="173"/>
      <c r="BKT74" s="173"/>
      <c r="BKU74" s="173"/>
      <c r="BKV74" s="173"/>
      <c r="BKW74" s="173"/>
      <c r="BKX74" s="173"/>
      <c r="BKY74" s="173"/>
      <c r="BKZ74" s="173"/>
      <c r="BLA74" s="173"/>
      <c r="BLB74" s="173"/>
      <c r="BLC74" s="173"/>
      <c r="BLD74" s="173"/>
      <c r="BLE74" s="173"/>
      <c r="BLF74" s="173"/>
      <c r="BLG74" s="173"/>
      <c r="BLH74" s="173"/>
      <c r="BLI74" s="173"/>
      <c r="BLJ74" s="173"/>
      <c r="BLK74" s="173"/>
      <c r="BLL74" s="173"/>
      <c r="BLM74" s="173"/>
      <c r="BLN74" s="173"/>
      <c r="BLO74" s="173"/>
      <c r="BLP74" s="173"/>
      <c r="BLQ74" s="173"/>
      <c r="BLR74" s="173"/>
      <c r="BLS74" s="173"/>
      <c r="BLT74" s="173"/>
      <c r="BLU74" s="173"/>
      <c r="BLV74" s="173"/>
      <c r="BLW74" s="173"/>
      <c r="BLX74" s="173"/>
      <c r="BLY74" s="173"/>
      <c r="BLZ74" s="173"/>
      <c r="BMA74" s="173"/>
      <c r="BMB74" s="173"/>
      <c r="BMC74" s="173"/>
      <c r="BMD74" s="173"/>
      <c r="BME74" s="173"/>
      <c r="BMF74" s="173"/>
      <c r="BMG74" s="173"/>
      <c r="BMH74" s="173"/>
      <c r="BMI74" s="173"/>
      <c r="BMJ74" s="173"/>
      <c r="BMK74" s="173"/>
      <c r="BML74" s="173"/>
      <c r="BMM74" s="173"/>
      <c r="BMN74" s="173"/>
      <c r="BMO74" s="173"/>
      <c r="BMP74" s="173"/>
      <c r="BMQ74" s="173"/>
      <c r="BMR74" s="173"/>
      <c r="BMS74" s="173"/>
      <c r="BMT74" s="173"/>
      <c r="BMU74" s="173"/>
      <c r="BMV74" s="173"/>
      <c r="BMW74" s="173"/>
      <c r="BMX74" s="173"/>
      <c r="BMY74" s="173"/>
      <c r="BMZ74" s="173"/>
      <c r="BNA74" s="173"/>
      <c r="BNB74" s="173"/>
      <c r="BNC74" s="173"/>
      <c r="BND74" s="173"/>
      <c r="BNE74" s="173"/>
      <c r="BNF74" s="173"/>
      <c r="BNG74" s="173"/>
      <c r="BNH74" s="173"/>
      <c r="BNI74" s="173"/>
      <c r="BNJ74" s="173"/>
      <c r="BNK74" s="173"/>
      <c r="BNL74" s="173"/>
      <c r="BNM74" s="173"/>
      <c r="BNN74" s="173"/>
      <c r="BNO74" s="173"/>
      <c r="BNP74" s="173"/>
      <c r="BNQ74" s="173"/>
      <c r="BNR74" s="173"/>
      <c r="BNS74" s="173"/>
      <c r="BNT74" s="173"/>
      <c r="BNU74" s="173"/>
      <c r="BNV74" s="173"/>
      <c r="BNW74" s="173"/>
      <c r="BNX74" s="173"/>
      <c r="BNY74" s="173"/>
      <c r="BNZ74" s="173"/>
      <c r="BOA74" s="173"/>
      <c r="BOB74" s="173"/>
      <c r="BOC74" s="173"/>
      <c r="BOD74" s="173"/>
      <c r="BOE74" s="173"/>
      <c r="BOF74" s="173"/>
      <c r="BOG74" s="173"/>
      <c r="BOH74" s="173"/>
      <c r="BOI74" s="173"/>
      <c r="BOJ74" s="173"/>
      <c r="BOK74" s="173"/>
      <c r="BOL74" s="173"/>
      <c r="BOM74" s="173"/>
      <c r="BON74" s="173"/>
      <c r="BOO74" s="173"/>
      <c r="BOP74" s="173"/>
      <c r="BOQ74" s="173"/>
      <c r="BOR74" s="173"/>
      <c r="BOS74" s="173"/>
      <c r="BOT74" s="173"/>
      <c r="BOU74" s="173"/>
      <c r="BOV74" s="173"/>
      <c r="BOW74" s="173"/>
      <c r="BOX74" s="173"/>
      <c r="BOY74" s="173"/>
      <c r="BOZ74" s="173"/>
      <c r="BPA74" s="173"/>
      <c r="BPB74" s="173"/>
      <c r="BPC74" s="173"/>
      <c r="BPD74" s="173"/>
      <c r="BPE74" s="173"/>
      <c r="BPF74" s="173"/>
      <c r="BPG74" s="173"/>
      <c r="BPH74" s="173"/>
      <c r="BPI74" s="173"/>
      <c r="BPJ74" s="173"/>
      <c r="BPK74" s="173"/>
      <c r="BPL74" s="173"/>
      <c r="BPM74" s="173"/>
      <c r="BPN74" s="173"/>
      <c r="BPO74" s="173"/>
      <c r="BPP74" s="173"/>
      <c r="BPQ74" s="173"/>
      <c r="BPR74" s="173"/>
      <c r="BPS74" s="173"/>
      <c r="BPT74" s="173"/>
      <c r="BPU74" s="173"/>
      <c r="BPV74" s="173"/>
      <c r="BPW74" s="173"/>
      <c r="BPX74" s="173"/>
      <c r="BPY74" s="173"/>
      <c r="BPZ74" s="173"/>
      <c r="BQA74" s="173"/>
      <c r="BQB74" s="173"/>
      <c r="BQC74" s="173"/>
      <c r="BQD74" s="173"/>
      <c r="BQE74" s="173"/>
      <c r="BQF74" s="173"/>
      <c r="BQG74" s="173"/>
      <c r="BQH74" s="173"/>
      <c r="BQI74" s="173"/>
      <c r="BQJ74" s="173"/>
      <c r="BQK74" s="173"/>
      <c r="BQL74" s="173"/>
      <c r="BQM74" s="173"/>
      <c r="BQN74" s="173"/>
      <c r="BQO74" s="173"/>
      <c r="BQP74" s="173"/>
      <c r="BQQ74" s="173"/>
      <c r="BQR74" s="173"/>
      <c r="BQS74" s="173"/>
      <c r="BQT74" s="173"/>
      <c r="BQU74" s="173"/>
      <c r="BQV74" s="173"/>
      <c r="BQW74" s="173"/>
      <c r="BQX74" s="173"/>
      <c r="BQY74" s="173"/>
      <c r="BQZ74" s="173"/>
      <c r="BRA74" s="173"/>
      <c r="BRB74" s="173"/>
      <c r="BRC74" s="173"/>
      <c r="BRD74" s="173"/>
      <c r="BRE74" s="173"/>
      <c r="BRF74" s="173"/>
      <c r="BRG74" s="173"/>
      <c r="BRH74" s="173"/>
      <c r="BRI74" s="173"/>
      <c r="BRJ74" s="173"/>
      <c r="BRK74" s="173"/>
      <c r="BRL74" s="173"/>
      <c r="BRM74" s="173"/>
      <c r="BRN74" s="173"/>
      <c r="BRO74" s="173"/>
      <c r="BRP74" s="173"/>
      <c r="BRQ74" s="173"/>
      <c r="BRR74" s="173"/>
      <c r="BRS74" s="173"/>
      <c r="BRT74" s="173"/>
      <c r="BRU74" s="173"/>
      <c r="BRV74" s="173"/>
      <c r="BRW74" s="173"/>
      <c r="BRX74" s="173"/>
      <c r="BRY74" s="173"/>
      <c r="BRZ74" s="173"/>
      <c r="BSA74" s="173"/>
      <c r="BSB74" s="173"/>
      <c r="BSC74" s="173"/>
      <c r="BSD74" s="173"/>
      <c r="BSE74" s="173"/>
      <c r="BSF74" s="173"/>
      <c r="BSG74" s="173"/>
      <c r="BSH74" s="173"/>
      <c r="BSI74" s="173"/>
      <c r="BSJ74" s="173"/>
      <c r="BSK74" s="173"/>
      <c r="BSL74" s="173"/>
      <c r="BSM74" s="173"/>
      <c r="BSN74" s="173"/>
      <c r="BSO74" s="173"/>
      <c r="BSP74" s="173"/>
      <c r="BSQ74" s="173"/>
      <c r="BSR74" s="173"/>
      <c r="BSS74" s="173"/>
      <c r="BST74" s="173"/>
      <c r="BSU74" s="173"/>
      <c r="BSV74" s="173"/>
      <c r="BSW74" s="173"/>
      <c r="BSX74" s="173"/>
      <c r="BSY74" s="173"/>
      <c r="BSZ74" s="173"/>
      <c r="BTA74" s="173"/>
      <c r="BTB74" s="173"/>
      <c r="BTC74" s="173"/>
      <c r="BTD74" s="173"/>
      <c r="BTE74" s="173"/>
      <c r="BTF74" s="173"/>
      <c r="BTG74" s="173"/>
      <c r="BTH74" s="173"/>
      <c r="BTI74" s="173"/>
      <c r="BTJ74" s="173"/>
      <c r="BTK74" s="173"/>
      <c r="BTL74" s="173"/>
      <c r="BTM74" s="173"/>
      <c r="BTN74" s="173"/>
      <c r="BTO74" s="173"/>
      <c r="BTP74" s="173"/>
      <c r="BTQ74" s="173"/>
      <c r="BTR74" s="173"/>
      <c r="BTS74" s="173"/>
      <c r="BTT74" s="173"/>
      <c r="BTU74" s="173"/>
      <c r="BTV74" s="173"/>
      <c r="BTW74" s="173"/>
      <c r="BTX74" s="173"/>
      <c r="BTY74" s="173"/>
      <c r="BTZ74" s="173"/>
      <c r="BUA74" s="173"/>
      <c r="BUB74" s="173"/>
      <c r="BUC74" s="173"/>
      <c r="BUD74" s="173"/>
      <c r="BUE74" s="173"/>
      <c r="BUF74" s="173"/>
      <c r="BUG74" s="173"/>
      <c r="BUH74" s="173"/>
      <c r="BUI74" s="173"/>
      <c r="BUJ74" s="173"/>
      <c r="BUK74" s="173"/>
      <c r="BUL74" s="173"/>
      <c r="BUM74" s="173"/>
      <c r="BUN74" s="173"/>
      <c r="BUO74" s="173"/>
      <c r="BUP74" s="173"/>
      <c r="BUQ74" s="173"/>
      <c r="BUR74" s="173"/>
      <c r="BUS74" s="173"/>
      <c r="BUT74" s="173"/>
      <c r="BUU74" s="173"/>
      <c r="BUV74" s="173"/>
      <c r="BUW74" s="173"/>
      <c r="BUX74" s="173"/>
      <c r="BUY74" s="173"/>
      <c r="BUZ74" s="173"/>
      <c r="BVA74" s="173"/>
      <c r="BVB74" s="173"/>
      <c r="BVC74" s="173"/>
      <c r="BVD74" s="173"/>
      <c r="BVE74" s="173"/>
      <c r="BVF74" s="173"/>
      <c r="BVG74" s="173"/>
      <c r="BVH74" s="173"/>
      <c r="BVI74" s="173"/>
      <c r="BVJ74" s="173"/>
      <c r="BVK74" s="173"/>
      <c r="BVL74" s="173"/>
      <c r="BVM74" s="173"/>
      <c r="BVN74" s="173"/>
      <c r="BVO74" s="173"/>
      <c r="BVP74" s="173"/>
      <c r="BVQ74" s="173"/>
      <c r="BVR74" s="173"/>
      <c r="BVS74" s="173"/>
      <c r="BVT74" s="173"/>
      <c r="BVU74" s="173"/>
      <c r="BVV74" s="173"/>
      <c r="BVW74" s="173"/>
      <c r="BVX74" s="173"/>
      <c r="BVY74" s="173"/>
      <c r="BVZ74" s="173"/>
      <c r="BWA74" s="173"/>
      <c r="BWB74" s="173"/>
      <c r="BWC74" s="173"/>
      <c r="BWD74" s="173"/>
      <c r="BWE74" s="173"/>
      <c r="BWF74" s="173"/>
      <c r="BWG74" s="173"/>
      <c r="BWH74" s="173"/>
      <c r="BWI74" s="173"/>
      <c r="BWJ74" s="173"/>
      <c r="BWK74" s="173"/>
      <c r="BWL74" s="173"/>
      <c r="BWM74" s="173"/>
      <c r="BWN74" s="173"/>
      <c r="BWO74" s="173"/>
      <c r="BWP74" s="173"/>
      <c r="BWQ74" s="173"/>
      <c r="BWR74" s="173"/>
      <c r="BWS74" s="173"/>
      <c r="BWT74" s="173"/>
      <c r="BWU74" s="173"/>
      <c r="BWV74" s="173"/>
      <c r="BWW74" s="173"/>
      <c r="BWX74" s="173"/>
      <c r="BWY74" s="173"/>
      <c r="BWZ74" s="173"/>
      <c r="BXA74" s="173"/>
      <c r="BXB74" s="173"/>
      <c r="BXC74" s="173"/>
      <c r="BXD74" s="173"/>
      <c r="BXE74" s="173"/>
      <c r="BXF74" s="173"/>
      <c r="BXG74" s="173"/>
      <c r="BXH74" s="173"/>
      <c r="BXI74" s="173"/>
      <c r="BXJ74" s="173"/>
      <c r="BXK74" s="173"/>
      <c r="BXL74" s="173"/>
      <c r="BXM74" s="173"/>
      <c r="BXN74" s="173"/>
      <c r="BXO74" s="173"/>
      <c r="BXP74" s="173"/>
      <c r="BXQ74" s="173"/>
      <c r="BXR74" s="173"/>
      <c r="BXS74" s="173"/>
      <c r="BXT74" s="173"/>
      <c r="BXU74" s="173"/>
      <c r="BXV74" s="173"/>
      <c r="BXW74" s="173"/>
      <c r="BXX74" s="173"/>
      <c r="BXY74" s="173"/>
      <c r="BXZ74" s="173"/>
      <c r="BYA74" s="173"/>
      <c r="BYB74" s="173"/>
      <c r="BYC74" s="173"/>
      <c r="BYD74" s="173"/>
      <c r="BYE74" s="173"/>
      <c r="BYF74" s="173"/>
      <c r="BYG74" s="173"/>
      <c r="BYH74" s="173"/>
      <c r="BYI74" s="173"/>
      <c r="BYJ74" s="173"/>
      <c r="BYK74" s="173"/>
      <c r="BYL74" s="173"/>
      <c r="BYM74" s="173"/>
      <c r="BYN74" s="173"/>
      <c r="BYO74" s="173"/>
      <c r="BYP74" s="173"/>
      <c r="BYQ74" s="173"/>
      <c r="BYR74" s="173"/>
      <c r="BYS74" s="173"/>
      <c r="BYT74" s="173"/>
      <c r="BYU74" s="173"/>
      <c r="BYV74" s="173"/>
      <c r="BYW74" s="173"/>
      <c r="BYX74" s="173"/>
      <c r="BYY74" s="173"/>
      <c r="BYZ74" s="173"/>
      <c r="BZA74" s="173"/>
      <c r="BZB74" s="173"/>
      <c r="BZC74" s="173"/>
      <c r="BZD74" s="173"/>
      <c r="BZE74" s="173"/>
      <c r="BZF74" s="173"/>
      <c r="BZG74" s="173"/>
      <c r="BZH74" s="173"/>
      <c r="BZI74" s="173"/>
      <c r="BZJ74" s="173"/>
      <c r="BZK74" s="173"/>
      <c r="BZL74" s="173"/>
      <c r="BZM74" s="173"/>
      <c r="BZN74" s="173"/>
      <c r="BZO74" s="173"/>
      <c r="BZP74" s="173"/>
      <c r="BZQ74" s="173"/>
      <c r="BZR74" s="173"/>
      <c r="BZS74" s="173"/>
      <c r="BZT74" s="173"/>
      <c r="BZU74" s="173"/>
      <c r="BZV74" s="173"/>
      <c r="BZW74" s="173"/>
      <c r="BZX74" s="173"/>
      <c r="BZY74" s="173"/>
      <c r="BZZ74" s="173"/>
      <c r="CAA74" s="173"/>
      <c r="CAB74" s="173"/>
      <c r="CAC74" s="173"/>
      <c r="CAD74" s="173"/>
      <c r="CAE74" s="173"/>
      <c r="CAF74" s="173"/>
      <c r="CAG74" s="173"/>
      <c r="CAH74" s="173"/>
      <c r="CAI74" s="173"/>
      <c r="CAJ74" s="173"/>
      <c r="CAK74" s="173"/>
      <c r="CAL74" s="173"/>
      <c r="CAM74" s="173"/>
      <c r="CAN74" s="173"/>
      <c r="CAO74" s="173"/>
      <c r="CAP74" s="173"/>
      <c r="CAQ74" s="173"/>
      <c r="CAR74" s="173"/>
      <c r="CAS74" s="173"/>
      <c r="CAT74" s="173"/>
      <c r="CAU74" s="173"/>
      <c r="CAV74" s="173"/>
      <c r="CAW74" s="173"/>
      <c r="CAX74" s="173"/>
      <c r="CAY74" s="173"/>
      <c r="CAZ74" s="173"/>
      <c r="CBA74" s="173"/>
      <c r="CBB74" s="173"/>
      <c r="CBC74" s="173"/>
      <c r="CBD74" s="173"/>
      <c r="CBE74" s="173"/>
      <c r="CBF74" s="173"/>
      <c r="CBG74" s="173"/>
      <c r="CBH74" s="173"/>
      <c r="CBI74" s="173"/>
      <c r="CBJ74" s="173"/>
      <c r="CBK74" s="173"/>
      <c r="CBL74" s="173"/>
      <c r="CBM74" s="173"/>
      <c r="CBN74" s="173"/>
      <c r="CBO74" s="173"/>
      <c r="CBP74" s="173"/>
      <c r="CBQ74" s="173"/>
      <c r="CBR74" s="173"/>
      <c r="CBS74" s="173"/>
      <c r="CBT74" s="173"/>
      <c r="CBU74" s="173"/>
      <c r="CBV74" s="173"/>
      <c r="CBW74" s="173"/>
      <c r="CBX74" s="173"/>
      <c r="CBY74" s="173"/>
      <c r="CBZ74" s="173"/>
      <c r="CCA74" s="173"/>
      <c r="CCB74" s="173"/>
      <c r="CCC74" s="173"/>
      <c r="CCD74" s="173"/>
      <c r="CCE74" s="173"/>
      <c r="CCF74" s="173"/>
      <c r="CCG74" s="173"/>
      <c r="CCH74" s="173"/>
      <c r="CCI74" s="173"/>
      <c r="CCJ74" s="173"/>
      <c r="CCK74" s="173"/>
      <c r="CCL74" s="173"/>
      <c r="CCM74" s="173"/>
      <c r="CCN74" s="173"/>
      <c r="CCO74" s="173"/>
      <c r="CCP74" s="173"/>
      <c r="CCQ74" s="173"/>
      <c r="CCR74" s="173"/>
      <c r="CCS74" s="173"/>
      <c r="CCT74" s="173"/>
      <c r="CCU74" s="173"/>
      <c r="CCV74" s="173"/>
      <c r="CCW74" s="173"/>
      <c r="CCX74" s="173"/>
      <c r="CCY74" s="173"/>
      <c r="CCZ74" s="173"/>
      <c r="CDA74" s="173"/>
      <c r="CDB74" s="173"/>
      <c r="CDC74" s="173"/>
      <c r="CDD74" s="173"/>
      <c r="CDE74" s="173"/>
      <c r="CDF74" s="173"/>
      <c r="CDG74" s="173"/>
      <c r="CDH74" s="173"/>
      <c r="CDI74" s="173"/>
      <c r="CDJ74" s="173"/>
      <c r="CDK74" s="173"/>
      <c r="CDL74" s="173"/>
      <c r="CDM74" s="173"/>
      <c r="CDN74" s="173"/>
      <c r="CDO74" s="173"/>
      <c r="CDP74" s="173"/>
      <c r="CDQ74" s="173"/>
      <c r="CDR74" s="173"/>
      <c r="CDS74" s="173"/>
      <c r="CDT74" s="173"/>
      <c r="CDU74" s="173"/>
      <c r="CDV74" s="173"/>
      <c r="CDW74" s="173"/>
      <c r="CDX74" s="173"/>
      <c r="CDY74" s="173"/>
      <c r="CDZ74" s="173"/>
      <c r="CEA74" s="173"/>
      <c r="CEB74" s="173"/>
      <c r="CEC74" s="173"/>
      <c r="CED74" s="173"/>
      <c r="CEE74" s="173"/>
      <c r="CEF74" s="173"/>
      <c r="CEG74" s="173"/>
      <c r="CEH74" s="173"/>
      <c r="CEI74" s="173"/>
      <c r="CEJ74" s="173"/>
      <c r="CEK74" s="173"/>
      <c r="CEL74" s="173"/>
      <c r="CEM74" s="173"/>
      <c r="CEN74" s="173"/>
      <c r="CEO74" s="173"/>
      <c r="CEP74" s="173"/>
      <c r="CEQ74" s="173"/>
      <c r="CER74" s="173"/>
      <c r="CES74" s="173"/>
      <c r="CET74" s="173"/>
      <c r="CEU74" s="173"/>
      <c r="CEV74" s="173"/>
      <c r="CEW74" s="173"/>
      <c r="CEX74" s="173"/>
      <c r="CEY74" s="173"/>
      <c r="CEZ74" s="173"/>
      <c r="CFA74" s="173"/>
      <c r="CFB74" s="173"/>
      <c r="CFC74" s="173"/>
      <c r="CFD74" s="173"/>
      <c r="CFE74" s="173"/>
      <c r="CFF74" s="173"/>
      <c r="CFG74" s="173"/>
      <c r="CFH74" s="173"/>
      <c r="CFI74" s="173"/>
      <c r="CFJ74" s="173"/>
      <c r="CFK74" s="173"/>
      <c r="CFL74" s="173"/>
      <c r="CFM74" s="173"/>
      <c r="CFN74" s="173"/>
      <c r="CFO74" s="173"/>
      <c r="CFP74" s="173"/>
      <c r="CFQ74" s="173"/>
      <c r="CFR74" s="173"/>
      <c r="CFS74" s="173"/>
      <c r="CFT74" s="173"/>
      <c r="CFU74" s="173"/>
      <c r="CFV74" s="173"/>
      <c r="CFW74" s="173"/>
      <c r="CFX74" s="173"/>
      <c r="CFY74" s="173"/>
      <c r="CFZ74" s="173"/>
      <c r="CGA74" s="173"/>
      <c r="CGB74" s="173"/>
      <c r="CGC74" s="173"/>
      <c r="CGD74" s="173"/>
      <c r="CGE74" s="173"/>
      <c r="CGF74" s="173"/>
      <c r="CGG74" s="173"/>
      <c r="CGH74" s="173"/>
      <c r="CGI74" s="173"/>
      <c r="CGJ74" s="173"/>
      <c r="CGK74" s="173"/>
      <c r="CGL74" s="173"/>
      <c r="CGM74" s="173"/>
      <c r="CGN74" s="173"/>
      <c r="CGO74" s="173"/>
      <c r="CGP74" s="173"/>
      <c r="CGQ74" s="173"/>
      <c r="CGR74" s="173"/>
      <c r="CGS74" s="173"/>
      <c r="CGT74" s="173"/>
      <c r="CGU74" s="173"/>
      <c r="CGV74" s="173"/>
      <c r="CGW74" s="173"/>
      <c r="CGX74" s="173"/>
      <c r="CGY74" s="173"/>
      <c r="CGZ74" s="173"/>
      <c r="CHA74" s="173"/>
      <c r="CHB74" s="173"/>
      <c r="CHC74" s="173"/>
      <c r="CHD74" s="173"/>
      <c r="CHE74" s="173"/>
      <c r="CHF74" s="173"/>
      <c r="CHG74" s="173"/>
      <c r="CHH74" s="173"/>
      <c r="CHI74" s="173"/>
      <c r="CHJ74" s="173"/>
      <c r="CHK74" s="173"/>
      <c r="CHL74" s="173"/>
      <c r="CHM74" s="173"/>
      <c r="CHN74" s="173"/>
      <c r="CHO74" s="173"/>
      <c r="CHP74" s="173"/>
      <c r="CHQ74" s="173"/>
      <c r="CHR74" s="173"/>
      <c r="CHS74" s="173"/>
      <c r="CHT74" s="173"/>
      <c r="CHU74" s="173"/>
      <c r="CHV74" s="173"/>
      <c r="CHW74" s="173"/>
      <c r="CHX74" s="173"/>
      <c r="CHY74" s="173"/>
      <c r="CHZ74" s="173"/>
      <c r="CIA74" s="173"/>
      <c r="CIB74" s="173"/>
      <c r="CIC74" s="173"/>
      <c r="CID74" s="173"/>
      <c r="CIE74" s="173"/>
      <c r="CIF74" s="173"/>
      <c r="CIG74" s="173"/>
      <c r="CIH74" s="173"/>
      <c r="CII74" s="173"/>
      <c r="CIJ74" s="173"/>
      <c r="CIK74" s="173"/>
      <c r="CIL74" s="173"/>
      <c r="CIM74" s="173"/>
      <c r="CIN74" s="173"/>
      <c r="CIO74" s="173"/>
      <c r="CIP74" s="173"/>
      <c r="CIQ74" s="173"/>
      <c r="CIR74" s="173"/>
      <c r="CIS74" s="173"/>
      <c r="CIT74" s="173"/>
      <c r="CIU74" s="173"/>
      <c r="CIV74" s="173"/>
      <c r="CIW74" s="173"/>
      <c r="CIX74" s="173"/>
      <c r="CIY74" s="173"/>
      <c r="CIZ74" s="173"/>
      <c r="CJA74" s="173"/>
      <c r="CJB74" s="173"/>
      <c r="CJC74" s="173"/>
      <c r="CJD74" s="173"/>
      <c r="CJE74" s="173"/>
      <c r="CJF74" s="173"/>
      <c r="CJG74" s="173"/>
      <c r="CJH74" s="173"/>
      <c r="CJI74" s="173"/>
      <c r="CJJ74" s="173"/>
      <c r="CJK74" s="173"/>
      <c r="CJL74" s="173"/>
      <c r="CJM74" s="173"/>
      <c r="CJN74" s="173"/>
      <c r="CJO74" s="173"/>
      <c r="CJP74" s="173"/>
      <c r="CJQ74" s="173"/>
      <c r="CJR74" s="173"/>
      <c r="CJS74" s="173"/>
      <c r="CJT74" s="173"/>
      <c r="CJU74" s="173"/>
      <c r="CJV74" s="173"/>
      <c r="CJW74" s="173"/>
      <c r="CJX74" s="173"/>
      <c r="CJY74" s="173"/>
      <c r="CJZ74" s="173"/>
      <c r="CKA74" s="173"/>
      <c r="CKB74" s="173"/>
      <c r="CKC74" s="173"/>
      <c r="CKD74" s="173"/>
      <c r="CKE74" s="173"/>
      <c r="CKF74" s="173"/>
      <c r="CKG74" s="173"/>
      <c r="CKH74" s="173"/>
      <c r="CKI74" s="173"/>
      <c r="CKJ74" s="173"/>
      <c r="CKK74" s="173"/>
      <c r="CKL74" s="173"/>
      <c r="CKM74" s="173"/>
      <c r="CKN74" s="173"/>
      <c r="CKO74" s="173"/>
      <c r="CKP74" s="173"/>
      <c r="CKQ74" s="173"/>
      <c r="CKR74" s="173"/>
      <c r="CKS74" s="173"/>
      <c r="CKT74" s="173"/>
      <c r="CKU74" s="173"/>
      <c r="CKV74" s="173"/>
      <c r="CKW74" s="173"/>
      <c r="CKX74" s="173"/>
      <c r="CKY74" s="173"/>
      <c r="CKZ74" s="173"/>
      <c r="CLA74" s="173"/>
      <c r="CLB74" s="173"/>
      <c r="CLC74" s="173"/>
      <c r="CLD74" s="173"/>
      <c r="CLE74" s="173"/>
      <c r="CLF74" s="173"/>
      <c r="CLG74" s="173"/>
      <c r="CLH74" s="173"/>
      <c r="CLI74" s="173"/>
      <c r="CLJ74" s="173"/>
      <c r="CLK74" s="173"/>
      <c r="CLL74" s="173"/>
      <c r="CLM74" s="173"/>
      <c r="CLN74" s="173"/>
      <c r="CLO74" s="173"/>
      <c r="CLP74" s="173"/>
      <c r="CLQ74" s="173"/>
      <c r="CLR74" s="173"/>
      <c r="CLS74" s="173"/>
      <c r="CLT74" s="173"/>
      <c r="CLU74" s="173"/>
      <c r="CLV74" s="173"/>
      <c r="CLW74" s="173"/>
      <c r="CLX74" s="173"/>
      <c r="CLY74" s="173"/>
      <c r="CLZ74" s="173"/>
      <c r="CMA74" s="173"/>
      <c r="CMB74" s="173"/>
      <c r="CMC74" s="173"/>
      <c r="CMD74" s="173"/>
      <c r="CME74" s="173"/>
      <c r="CMF74" s="173"/>
      <c r="CMG74" s="173"/>
      <c r="CMH74" s="173"/>
      <c r="CMI74" s="173"/>
      <c r="CMJ74" s="173"/>
      <c r="CMK74" s="173"/>
      <c r="CML74" s="173"/>
      <c r="CMM74" s="173"/>
      <c r="CMN74" s="173"/>
      <c r="CMO74" s="173"/>
      <c r="CMP74" s="173"/>
      <c r="CMQ74" s="173"/>
      <c r="CMR74" s="173"/>
      <c r="CMS74" s="173"/>
      <c r="CMT74" s="173"/>
      <c r="CMU74" s="173"/>
      <c r="CMV74" s="173"/>
      <c r="CMW74" s="173"/>
      <c r="CMX74" s="173"/>
      <c r="CMY74" s="173"/>
      <c r="CMZ74" s="173"/>
      <c r="CNA74" s="173"/>
      <c r="CNB74" s="173"/>
      <c r="CNC74" s="173"/>
      <c r="CND74" s="173"/>
      <c r="CNE74" s="173"/>
      <c r="CNF74" s="173"/>
      <c r="CNG74" s="173"/>
      <c r="CNH74" s="173"/>
      <c r="CNI74" s="173"/>
      <c r="CNJ74" s="173"/>
      <c r="CNK74" s="173"/>
      <c r="CNL74" s="173"/>
      <c r="CNM74" s="173"/>
      <c r="CNN74" s="173"/>
      <c r="CNO74" s="173"/>
      <c r="CNP74" s="173"/>
      <c r="CNQ74" s="173"/>
      <c r="CNR74" s="173"/>
      <c r="CNS74" s="173"/>
      <c r="CNT74" s="173"/>
      <c r="CNU74" s="173"/>
      <c r="CNV74" s="173"/>
      <c r="CNW74" s="173"/>
      <c r="CNX74" s="173"/>
      <c r="CNY74" s="173"/>
      <c r="CNZ74" s="173"/>
      <c r="COA74" s="173"/>
      <c r="COB74" s="173"/>
      <c r="COC74" s="173"/>
      <c r="COD74" s="173"/>
      <c r="COE74" s="173"/>
      <c r="COF74" s="173"/>
      <c r="COG74" s="173"/>
      <c r="COH74" s="173"/>
      <c r="COI74" s="173"/>
      <c r="COJ74" s="173"/>
      <c r="COK74" s="173"/>
      <c r="COL74" s="173"/>
      <c r="COM74" s="173"/>
      <c r="CON74" s="173"/>
      <c r="COO74" s="173"/>
      <c r="COP74" s="173"/>
      <c r="COQ74" s="173"/>
      <c r="COR74" s="173"/>
      <c r="COS74" s="173"/>
      <c r="COT74" s="173"/>
      <c r="COU74" s="173"/>
      <c r="COV74" s="173"/>
      <c r="COW74" s="173"/>
      <c r="COX74" s="173"/>
      <c r="COY74" s="173"/>
      <c r="COZ74" s="173"/>
      <c r="CPA74" s="173"/>
      <c r="CPB74" s="173"/>
      <c r="CPC74" s="173"/>
      <c r="CPD74" s="173"/>
      <c r="CPE74" s="173"/>
      <c r="CPF74" s="173"/>
      <c r="CPG74" s="173"/>
      <c r="CPH74" s="173"/>
      <c r="CPI74" s="173"/>
      <c r="CPJ74" s="173"/>
      <c r="CPK74" s="173"/>
      <c r="CPL74" s="173"/>
      <c r="CPM74" s="173"/>
      <c r="CPN74" s="173"/>
      <c r="CPO74" s="173"/>
      <c r="CPP74" s="173"/>
      <c r="CPQ74" s="173"/>
      <c r="CPR74" s="173"/>
      <c r="CPS74" s="173"/>
      <c r="CPT74" s="173"/>
      <c r="CPU74" s="173"/>
      <c r="CPV74" s="173"/>
      <c r="CPW74" s="173"/>
      <c r="CPX74" s="173"/>
      <c r="CPY74" s="173"/>
      <c r="CPZ74" s="173"/>
      <c r="CQA74" s="173"/>
      <c r="CQB74" s="173"/>
      <c r="CQC74" s="173"/>
      <c r="CQD74" s="173"/>
      <c r="CQE74" s="173"/>
      <c r="CQF74" s="173"/>
      <c r="CQG74" s="173"/>
      <c r="CQH74" s="173"/>
      <c r="CQI74" s="173"/>
      <c r="CQJ74" s="173"/>
      <c r="CQK74" s="173"/>
      <c r="CQL74" s="173"/>
      <c r="CQM74" s="173"/>
      <c r="CQN74" s="173"/>
      <c r="CQO74" s="173"/>
      <c r="CQP74" s="173"/>
      <c r="CQQ74" s="173"/>
      <c r="CQR74" s="173"/>
      <c r="CQS74" s="173"/>
      <c r="CQT74" s="173"/>
      <c r="CQU74" s="173"/>
      <c r="CQV74" s="173"/>
      <c r="CQW74" s="173"/>
      <c r="CQX74" s="173"/>
      <c r="CQY74" s="173"/>
      <c r="CQZ74" s="173"/>
      <c r="CRA74" s="173"/>
      <c r="CRB74" s="173"/>
      <c r="CRC74" s="173"/>
      <c r="CRD74" s="173"/>
      <c r="CRE74" s="173"/>
      <c r="CRF74" s="173"/>
      <c r="CRG74" s="173"/>
      <c r="CRH74" s="173"/>
      <c r="CRI74" s="173"/>
      <c r="CRJ74" s="173"/>
      <c r="CRK74" s="173"/>
      <c r="CRL74" s="173"/>
      <c r="CRM74" s="173"/>
      <c r="CRN74" s="173"/>
      <c r="CRO74" s="173"/>
      <c r="CRP74" s="173"/>
      <c r="CRQ74" s="173"/>
      <c r="CRR74" s="173"/>
      <c r="CRS74" s="173"/>
      <c r="CRT74" s="173"/>
      <c r="CRU74" s="173"/>
      <c r="CRV74" s="173"/>
      <c r="CRW74" s="173"/>
      <c r="CRX74" s="173"/>
      <c r="CRY74" s="173"/>
      <c r="CRZ74" s="173"/>
      <c r="CSA74" s="173"/>
      <c r="CSB74" s="173"/>
      <c r="CSC74" s="173"/>
      <c r="CSD74" s="173"/>
      <c r="CSE74" s="173"/>
      <c r="CSF74" s="173"/>
      <c r="CSG74" s="173"/>
      <c r="CSH74" s="173"/>
      <c r="CSI74" s="173"/>
      <c r="CSJ74" s="173"/>
      <c r="CSK74" s="173"/>
      <c r="CSL74" s="173"/>
      <c r="CSM74" s="173"/>
      <c r="CSN74" s="173"/>
      <c r="CSO74" s="173"/>
      <c r="CSP74" s="173"/>
      <c r="CSQ74" s="173"/>
      <c r="CSR74" s="173"/>
      <c r="CSS74" s="173"/>
      <c r="CST74" s="173"/>
      <c r="CSU74" s="173"/>
      <c r="CSV74" s="173"/>
      <c r="CSW74" s="173"/>
      <c r="CSX74" s="173"/>
      <c r="CSY74" s="173"/>
      <c r="CSZ74" s="173"/>
      <c r="CTA74" s="173"/>
      <c r="CTB74" s="173"/>
      <c r="CTC74" s="173"/>
      <c r="CTD74" s="173"/>
      <c r="CTE74" s="173"/>
      <c r="CTF74" s="173"/>
      <c r="CTG74" s="173"/>
      <c r="CTH74" s="173"/>
      <c r="CTI74" s="173"/>
      <c r="CTJ74" s="173"/>
      <c r="CTK74" s="173"/>
      <c r="CTL74" s="173"/>
      <c r="CTM74" s="173"/>
      <c r="CTN74" s="173"/>
      <c r="CTO74" s="173"/>
      <c r="CTP74" s="173"/>
      <c r="CTQ74" s="173"/>
      <c r="CTR74" s="173"/>
      <c r="CTS74" s="173"/>
      <c r="CTT74" s="173"/>
      <c r="CTU74" s="173"/>
      <c r="CTV74" s="173"/>
      <c r="CTW74" s="173"/>
      <c r="CTX74" s="173"/>
      <c r="CTY74" s="173"/>
      <c r="CTZ74" s="173"/>
      <c r="CUA74" s="173"/>
      <c r="CUB74" s="173"/>
      <c r="CUC74" s="173"/>
      <c r="CUD74" s="173"/>
      <c r="CUE74" s="173"/>
      <c r="CUF74" s="173"/>
      <c r="CUG74" s="173"/>
      <c r="CUH74" s="173"/>
      <c r="CUI74" s="173"/>
      <c r="CUJ74" s="173"/>
      <c r="CUK74" s="173"/>
      <c r="CUL74" s="173"/>
      <c r="CUM74" s="173"/>
      <c r="CUN74" s="173"/>
      <c r="CUO74" s="173"/>
      <c r="CUP74" s="173"/>
      <c r="CUQ74" s="173"/>
      <c r="CUR74" s="173"/>
      <c r="CUS74" s="173"/>
      <c r="CUT74" s="173"/>
      <c r="CUU74" s="173"/>
      <c r="CUV74" s="173"/>
      <c r="CUW74" s="173"/>
      <c r="CUX74" s="173"/>
      <c r="CUY74" s="173"/>
      <c r="CUZ74" s="173"/>
      <c r="CVA74" s="173"/>
      <c r="CVB74" s="173"/>
      <c r="CVC74" s="173"/>
      <c r="CVD74" s="173"/>
      <c r="CVE74" s="173"/>
      <c r="CVF74" s="173"/>
      <c r="CVG74" s="173"/>
      <c r="CVH74" s="173"/>
      <c r="CVI74" s="173"/>
      <c r="CVJ74" s="173"/>
      <c r="CVK74" s="173"/>
      <c r="CVL74" s="173"/>
      <c r="CVM74" s="173"/>
      <c r="CVN74" s="173"/>
      <c r="CVO74" s="173"/>
      <c r="CVP74" s="173"/>
      <c r="CVQ74" s="173"/>
      <c r="CVR74" s="173"/>
      <c r="CVS74" s="173"/>
      <c r="CVT74" s="173"/>
      <c r="CVU74" s="173"/>
      <c r="CVV74" s="173"/>
      <c r="CVW74" s="173"/>
      <c r="CVX74" s="173"/>
      <c r="CVY74" s="173"/>
      <c r="CVZ74" s="173"/>
      <c r="CWA74" s="173"/>
      <c r="CWB74" s="173"/>
      <c r="CWC74" s="173"/>
      <c r="CWD74" s="173"/>
      <c r="CWE74" s="173"/>
      <c r="CWF74" s="173"/>
      <c r="CWG74" s="173"/>
      <c r="CWH74" s="173"/>
      <c r="CWI74" s="173"/>
      <c r="CWJ74" s="173"/>
      <c r="CWK74" s="173"/>
      <c r="CWL74" s="173"/>
      <c r="CWM74" s="173"/>
      <c r="CWN74" s="173"/>
      <c r="CWO74" s="173"/>
      <c r="CWP74" s="173"/>
      <c r="CWQ74" s="173"/>
      <c r="CWR74" s="173"/>
      <c r="CWS74" s="173"/>
      <c r="CWT74" s="173"/>
      <c r="CWU74" s="173"/>
      <c r="CWV74" s="173"/>
      <c r="CWW74" s="173"/>
      <c r="CWX74" s="173"/>
      <c r="CWY74" s="173"/>
      <c r="CWZ74" s="173"/>
      <c r="CXA74" s="173"/>
      <c r="CXB74" s="173"/>
      <c r="CXC74" s="173"/>
      <c r="CXD74" s="173"/>
      <c r="CXE74" s="173"/>
      <c r="CXF74" s="173"/>
      <c r="CXG74" s="173"/>
      <c r="CXH74" s="173"/>
      <c r="CXI74" s="173"/>
      <c r="CXJ74" s="173"/>
      <c r="CXK74" s="173"/>
      <c r="CXL74" s="173"/>
      <c r="CXM74" s="173"/>
      <c r="CXN74" s="173"/>
      <c r="CXO74" s="173"/>
      <c r="CXP74" s="173"/>
      <c r="CXQ74" s="173"/>
      <c r="CXR74" s="173"/>
      <c r="CXS74" s="173"/>
      <c r="CXT74" s="173"/>
      <c r="CXU74" s="173"/>
      <c r="CXV74" s="173"/>
      <c r="CXW74" s="173"/>
      <c r="CXX74" s="173"/>
      <c r="CXY74" s="173"/>
      <c r="CXZ74" s="173"/>
      <c r="CYA74" s="173"/>
      <c r="CYB74" s="173"/>
      <c r="CYC74" s="173"/>
      <c r="CYD74" s="173"/>
      <c r="CYE74" s="173"/>
      <c r="CYF74" s="173"/>
      <c r="CYG74" s="173"/>
      <c r="CYH74" s="173"/>
      <c r="CYI74" s="173"/>
      <c r="CYJ74" s="173"/>
      <c r="CYK74" s="173"/>
      <c r="CYL74" s="173"/>
      <c r="CYM74" s="173"/>
      <c r="CYN74" s="173"/>
      <c r="CYO74" s="173"/>
      <c r="CYP74" s="173"/>
      <c r="CYQ74" s="173"/>
      <c r="CYR74" s="173"/>
      <c r="CYS74" s="173"/>
      <c r="CYT74" s="173"/>
      <c r="CYU74" s="173"/>
      <c r="CYV74" s="173"/>
      <c r="CYW74" s="173"/>
      <c r="CYX74" s="173"/>
      <c r="CYY74" s="173"/>
      <c r="CYZ74" s="173"/>
      <c r="CZA74" s="173"/>
      <c r="CZB74" s="173"/>
      <c r="CZC74" s="173"/>
      <c r="CZD74" s="173"/>
      <c r="CZE74" s="173"/>
      <c r="CZF74" s="173"/>
      <c r="CZG74" s="173"/>
      <c r="CZH74" s="173"/>
      <c r="CZI74" s="173"/>
      <c r="CZJ74" s="173"/>
      <c r="CZK74" s="173"/>
      <c r="CZL74" s="173"/>
      <c r="CZM74" s="173"/>
      <c r="CZN74" s="173"/>
      <c r="CZO74" s="173"/>
      <c r="CZP74" s="173"/>
      <c r="CZQ74" s="173"/>
      <c r="CZR74" s="173"/>
      <c r="CZS74" s="173"/>
      <c r="CZT74" s="173"/>
      <c r="CZU74" s="173"/>
      <c r="CZV74" s="173"/>
      <c r="CZW74" s="173"/>
      <c r="CZX74" s="173"/>
      <c r="CZY74" s="173"/>
      <c r="CZZ74" s="173"/>
      <c r="DAA74" s="173"/>
      <c r="DAB74" s="173"/>
      <c r="DAC74" s="173"/>
      <c r="DAD74" s="173"/>
      <c r="DAE74" s="173"/>
      <c r="DAF74" s="173"/>
      <c r="DAG74" s="173"/>
      <c r="DAH74" s="173"/>
      <c r="DAI74" s="173"/>
      <c r="DAJ74" s="173"/>
      <c r="DAK74" s="173"/>
      <c r="DAL74" s="173"/>
      <c r="DAM74" s="173"/>
      <c r="DAN74" s="173"/>
      <c r="DAO74" s="173"/>
      <c r="DAP74" s="173"/>
      <c r="DAQ74" s="173"/>
      <c r="DAR74" s="173"/>
      <c r="DAS74" s="173"/>
      <c r="DAT74" s="173"/>
      <c r="DAU74" s="173"/>
      <c r="DAV74" s="173"/>
      <c r="DAW74" s="173"/>
      <c r="DAX74" s="173"/>
      <c r="DAY74" s="173"/>
      <c r="DAZ74" s="173"/>
      <c r="DBA74" s="173"/>
      <c r="DBB74" s="173"/>
      <c r="DBC74" s="173"/>
      <c r="DBD74" s="173"/>
      <c r="DBE74" s="173"/>
      <c r="DBF74" s="173"/>
      <c r="DBG74" s="173"/>
      <c r="DBH74" s="173"/>
      <c r="DBI74" s="173"/>
      <c r="DBJ74" s="173"/>
      <c r="DBK74" s="173"/>
      <c r="DBL74" s="173"/>
      <c r="DBM74" s="173"/>
      <c r="DBN74" s="173"/>
      <c r="DBO74" s="173"/>
      <c r="DBP74" s="173"/>
      <c r="DBQ74" s="173"/>
      <c r="DBR74" s="173"/>
      <c r="DBS74" s="173"/>
      <c r="DBT74" s="173"/>
      <c r="DBU74" s="173"/>
      <c r="DBV74" s="173"/>
      <c r="DBW74" s="173"/>
      <c r="DBX74" s="173"/>
      <c r="DBY74" s="173"/>
      <c r="DBZ74" s="173"/>
      <c r="DCA74" s="173"/>
      <c r="DCB74" s="173"/>
      <c r="DCC74" s="173"/>
      <c r="DCD74" s="173"/>
      <c r="DCE74" s="173"/>
      <c r="DCF74" s="173"/>
      <c r="DCG74" s="173"/>
      <c r="DCH74" s="173"/>
      <c r="DCI74" s="173"/>
      <c r="DCJ74" s="173"/>
      <c r="DCK74" s="173"/>
      <c r="DCL74" s="173"/>
      <c r="DCM74" s="173"/>
      <c r="DCN74" s="173"/>
      <c r="DCO74" s="173"/>
      <c r="DCP74" s="173"/>
      <c r="DCQ74" s="173"/>
      <c r="DCR74" s="173"/>
      <c r="DCS74" s="173"/>
      <c r="DCT74" s="173"/>
      <c r="DCU74" s="173"/>
      <c r="DCV74" s="173"/>
      <c r="DCW74" s="173"/>
      <c r="DCX74" s="173"/>
      <c r="DCY74" s="173"/>
      <c r="DCZ74" s="173"/>
      <c r="DDA74" s="173"/>
      <c r="DDB74" s="173"/>
      <c r="DDC74" s="173"/>
      <c r="DDD74" s="173"/>
      <c r="DDE74" s="173"/>
      <c r="DDF74" s="173"/>
      <c r="DDG74" s="173"/>
      <c r="DDH74" s="173"/>
      <c r="DDI74" s="173"/>
      <c r="DDJ74" s="173"/>
      <c r="DDK74" s="173"/>
      <c r="DDL74" s="173"/>
      <c r="DDM74" s="173"/>
      <c r="DDN74" s="173"/>
      <c r="DDO74" s="173"/>
      <c r="DDP74" s="173"/>
      <c r="DDQ74" s="173"/>
      <c r="DDR74" s="173"/>
      <c r="DDS74" s="173"/>
      <c r="DDT74" s="173"/>
      <c r="DDU74" s="173"/>
      <c r="DDV74" s="173"/>
      <c r="DDW74" s="173"/>
      <c r="DDX74" s="173"/>
      <c r="DDY74" s="173"/>
      <c r="DDZ74" s="173"/>
      <c r="DEA74" s="173"/>
      <c r="DEB74" s="173"/>
      <c r="DEC74" s="173"/>
      <c r="DED74" s="173"/>
      <c r="DEE74" s="173"/>
      <c r="DEF74" s="173"/>
      <c r="DEG74" s="173"/>
      <c r="DEH74" s="173"/>
      <c r="DEI74" s="173"/>
      <c r="DEJ74" s="173"/>
      <c r="DEK74" s="173"/>
      <c r="DEL74" s="173"/>
      <c r="DEM74" s="173"/>
      <c r="DEN74" s="173"/>
      <c r="DEO74" s="173"/>
      <c r="DEP74" s="173"/>
      <c r="DEQ74" s="173"/>
      <c r="DER74" s="173"/>
      <c r="DES74" s="173"/>
      <c r="DET74" s="173"/>
      <c r="DEU74" s="173"/>
      <c r="DEV74" s="173"/>
      <c r="DEW74" s="173"/>
      <c r="DEX74" s="173"/>
      <c r="DEY74" s="173"/>
      <c r="DEZ74" s="173"/>
      <c r="DFA74" s="173"/>
      <c r="DFB74" s="173"/>
      <c r="DFC74" s="173"/>
      <c r="DFD74" s="173"/>
      <c r="DFE74" s="173"/>
      <c r="DFF74" s="173"/>
      <c r="DFG74" s="173"/>
      <c r="DFH74" s="173"/>
      <c r="DFI74" s="173"/>
      <c r="DFJ74" s="173"/>
      <c r="DFK74" s="173"/>
      <c r="DFL74" s="173"/>
      <c r="DFM74" s="173"/>
      <c r="DFN74" s="173"/>
      <c r="DFO74" s="173"/>
      <c r="DFP74" s="173"/>
      <c r="DFQ74" s="173"/>
      <c r="DFR74" s="173"/>
      <c r="DFS74" s="173"/>
      <c r="DFT74" s="173"/>
      <c r="DFU74" s="173"/>
      <c r="DFV74" s="173"/>
      <c r="DFW74" s="173"/>
      <c r="DFX74" s="173"/>
      <c r="DFY74" s="173"/>
      <c r="DFZ74" s="173"/>
      <c r="DGA74" s="173"/>
      <c r="DGB74" s="173"/>
      <c r="DGC74" s="173"/>
      <c r="DGD74" s="173"/>
      <c r="DGE74" s="173"/>
      <c r="DGF74" s="173"/>
      <c r="DGG74" s="173"/>
      <c r="DGH74" s="173"/>
      <c r="DGI74" s="173"/>
      <c r="DGJ74" s="173"/>
      <c r="DGK74" s="173"/>
      <c r="DGL74" s="173"/>
      <c r="DGM74" s="173"/>
      <c r="DGN74" s="173"/>
      <c r="DGO74" s="173"/>
      <c r="DGP74" s="173"/>
      <c r="DGQ74" s="173"/>
      <c r="DGR74" s="173"/>
      <c r="DGS74" s="173"/>
      <c r="DGT74" s="173"/>
      <c r="DGU74" s="173"/>
      <c r="DGV74" s="173"/>
      <c r="DGW74" s="173"/>
      <c r="DGX74" s="173"/>
      <c r="DGY74" s="173"/>
      <c r="DGZ74" s="173"/>
      <c r="DHA74" s="173"/>
      <c r="DHB74" s="173"/>
      <c r="DHC74" s="173"/>
      <c r="DHD74" s="173"/>
      <c r="DHE74" s="173"/>
      <c r="DHF74" s="173"/>
      <c r="DHG74" s="173"/>
      <c r="DHH74" s="173"/>
      <c r="DHI74" s="173"/>
      <c r="DHJ74" s="173"/>
      <c r="DHK74" s="173"/>
      <c r="DHL74" s="173"/>
      <c r="DHM74" s="173"/>
      <c r="DHN74" s="173"/>
      <c r="DHO74" s="173"/>
      <c r="DHP74" s="173"/>
      <c r="DHQ74" s="173"/>
      <c r="DHR74" s="173"/>
      <c r="DHS74" s="173"/>
      <c r="DHT74" s="173"/>
      <c r="DHU74" s="173"/>
      <c r="DHV74" s="173"/>
      <c r="DHW74" s="173"/>
      <c r="DHX74" s="173"/>
      <c r="DHY74" s="173"/>
      <c r="DHZ74" s="173"/>
      <c r="DIA74" s="173"/>
      <c r="DIB74" s="173"/>
      <c r="DIC74" s="173"/>
      <c r="DID74" s="173"/>
      <c r="DIE74" s="173"/>
      <c r="DIF74" s="173"/>
      <c r="DIG74" s="173"/>
      <c r="DIH74" s="173"/>
      <c r="DII74" s="173"/>
      <c r="DIJ74" s="173"/>
      <c r="DIK74" s="173"/>
      <c r="DIL74" s="173"/>
      <c r="DIM74" s="173"/>
      <c r="DIN74" s="173"/>
      <c r="DIO74" s="173"/>
      <c r="DIP74" s="173"/>
      <c r="DIQ74" s="173"/>
      <c r="DIR74" s="173"/>
      <c r="DIS74" s="173"/>
      <c r="DIT74" s="173"/>
      <c r="DIU74" s="173"/>
      <c r="DIV74" s="173"/>
      <c r="DIW74" s="173"/>
      <c r="DIX74" s="173"/>
      <c r="DIY74" s="173"/>
      <c r="DIZ74" s="173"/>
      <c r="DJA74" s="173"/>
      <c r="DJB74" s="173"/>
      <c r="DJC74" s="173"/>
      <c r="DJD74" s="173"/>
      <c r="DJE74" s="173"/>
      <c r="DJF74" s="173"/>
      <c r="DJG74" s="173"/>
      <c r="DJH74" s="173"/>
      <c r="DJI74" s="173"/>
      <c r="DJJ74" s="173"/>
      <c r="DJK74" s="173"/>
      <c r="DJL74" s="173"/>
      <c r="DJM74" s="173"/>
      <c r="DJN74" s="173"/>
      <c r="DJO74" s="173"/>
      <c r="DJP74" s="173"/>
      <c r="DJQ74" s="173"/>
      <c r="DJR74" s="173"/>
      <c r="DJS74" s="173"/>
      <c r="DJT74" s="173"/>
      <c r="DJU74" s="173"/>
      <c r="DJV74" s="173"/>
      <c r="DJW74" s="173"/>
      <c r="DJX74" s="173"/>
      <c r="DJY74" s="173"/>
      <c r="DJZ74" s="173"/>
      <c r="DKA74" s="173"/>
      <c r="DKB74" s="173"/>
      <c r="DKC74" s="173"/>
      <c r="DKD74" s="173"/>
      <c r="DKE74" s="173"/>
      <c r="DKF74" s="173"/>
      <c r="DKG74" s="173"/>
      <c r="DKH74" s="173"/>
      <c r="DKI74" s="173"/>
      <c r="DKJ74" s="173"/>
      <c r="DKK74" s="173"/>
      <c r="DKL74" s="173"/>
      <c r="DKM74" s="173"/>
      <c r="DKN74" s="173"/>
      <c r="DKO74" s="173"/>
      <c r="DKP74" s="173"/>
      <c r="DKQ74" s="173"/>
      <c r="DKR74" s="173"/>
      <c r="DKS74" s="173"/>
      <c r="DKT74" s="173"/>
      <c r="DKU74" s="173"/>
      <c r="DKV74" s="173"/>
      <c r="DKW74" s="173"/>
      <c r="DKX74" s="173"/>
      <c r="DKY74" s="173"/>
      <c r="DKZ74" s="173"/>
      <c r="DLA74" s="173"/>
      <c r="DLB74" s="173"/>
      <c r="DLC74" s="173"/>
      <c r="DLD74" s="173"/>
      <c r="DLE74" s="173"/>
      <c r="DLF74" s="173"/>
      <c r="DLG74" s="173"/>
      <c r="DLH74" s="173"/>
      <c r="DLI74" s="173"/>
      <c r="DLJ74" s="173"/>
      <c r="DLK74" s="173"/>
      <c r="DLL74" s="173"/>
      <c r="DLM74" s="173"/>
      <c r="DLN74" s="173"/>
      <c r="DLO74" s="173"/>
      <c r="DLP74" s="173"/>
      <c r="DLQ74" s="173"/>
      <c r="DLR74" s="173"/>
      <c r="DLS74" s="173"/>
      <c r="DLT74" s="173"/>
      <c r="DLU74" s="173"/>
      <c r="DLV74" s="173"/>
      <c r="DLW74" s="173"/>
      <c r="DLX74" s="173"/>
      <c r="DLY74" s="173"/>
      <c r="DLZ74" s="173"/>
      <c r="DMA74" s="173"/>
      <c r="DMB74" s="173"/>
      <c r="DMC74" s="173"/>
      <c r="DMD74" s="173"/>
      <c r="DME74" s="173"/>
      <c r="DMF74" s="173"/>
      <c r="DMG74" s="173"/>
      <c r="DMH74" s="173"/>
      <c r="DMI74" s="173"/>
      <c r="DMJ74" s="173"/>
      <c r="DMK74" s="173"/>
      <c r="DML74" s="173"/>
      <c r="DMM74" s="173"/>
      <c r="DMN74" s="173"/>
      <c r="DMO74" s="173"/>
      <c r="DMP74" s="173"/>
      <c r="DMQ74" s="173"/>
      <c r="DMR74" s="173"/>
      <c r="DMS74" s="173"/>
      <c r="DMT74" s="173"/>
      <c r="DMU74" s="173"/>
      <c r="DMV74" s="173"/>
      <c r="DMW74" s="173"/>
      <c r="DMX74" s="173"/>
      <c r="DMY74" s="173"/>
      <c r="DMZ74" s="173"/>
      <c r="DNA74" s="173"/>
      <c r="DNB74" s="173"/>
      <c r="DNC74" s="173"/>
      <c r="DND74" s="173"/>
      <c r="DNE74" s="173"/>
      <c r="DNF74" s="173"/>
      <c r="DNG74" s="173"/>
      <c r="DNH74" s="173"/>
      <c r="DNI74" s="173"/>
      <c r="DNJ74" s="173"/>
      <c r="DNK74" s="173"/>
      <c r="DNL74" s="173"/>
      <c r="DNM74" s="173"/>
      <c r="DNN74" s="173"/>
      <c r="DNO74" s="173"/>
      <c r="DNP74" s="173"/>
      <c r="DNQ74" s="173"/>
      <c r="DNR74" s="173"/>
      <c r="DNS74" s="173"/>
      <c r="DNT74" s="173"/>
      <c r="DNU74" s="173"/>
      <c r="DNV74" s="173"/>
      <c r="DNW74" s="173"/>
      <c r="DNX74" s="173"/>
      <c r="DNY74" s="173"/>
      <c r="DNZ74" s="173"/>
      <c r="DOA74" s="173"/>
      <c r="DOB74" s="173"/>
      <c r="DOC74" s="173"/>
      <c r="DOD74" s="173"/>
      <c r="DOE74" s="173"/>
      <c r="DOF74" s="173"/>
      <c r="DOG74" s="173"/>
      <c r="DOH74" s="173"/>
      <c r="DOI74" s="173"/>
      <c r="DOJ74" s="173"/>
      <c r="DOK74" s="173"/>
      <c r="DOL74" s="173"/>
      <c r="DOM74" s="173"/>
      <c r="DON74" s="173"/>
      <c r="DOO74" s="173"/>
      <c r="DOP74" s="173"/>
      <c r="DOQ74" s="173"/>
      <c r="DOR74" s="173"/>
      <c r="DOS74" s="173"/>
      <c r="DOT74" s="173"/>
      <c r="DOU74" s="173"/>
      <c r="DOV74" s="173"/>
      <c r="DOW74" s="173"/>
      <c r="DOX74" s="173"/>
      <c r="DOY74" s="173"/>
      <c r="DOZ74" s="173"/>
      <c r="DPA74" s="173"/>
      <c r="DPB74" s="173"/>
      <c r="DPC74" s="173"/>
      <c r="DPD74" s="173"/>
      <c r="DPE74" s="173"/>
      <c r="DPF74" s="173"/>
      <c r="DPG74" s="173"/>
      <c r="DPH74" s="173"/>
      <c r="DPI74" s="173"/>
      <c r="DPJ74" s="173"/>
      <c r="DPK74" s="173"/>
      <c r="DPL74" s="173"/>
      <c r="DPM74" s="173"/>
      <c r="DPN74" s="173"/>
      <c r="DPO74" s="173"/>
      <c r="DPP74" s="173"/>
      <c r="DPQ74" s="173"/>
      <c r="DPR74" s="173"/>
      <c r="DPS74" s="173"/>
      <c r="DPT74" s="173"/>
      <c r="DPU74" s="173"/>
      <c r="DPV74" s="173"/>
      <c r="DPW74" s="173"/>
      <c r="DPX74" s="173"/>
      <c r="DPY74" s="173"/>
      <c r="DPZ74" s="173"/>
      <c r="DQA74" s="173"/>
      <c r="DQB74" s="173"/>
      <c r="DQC74" s="173"/>
      <c r="DQD74" s="173"/>
      <c r="DQE74" s="173"/>
      <c r="DQF74" s="173"/>
      <c r="DQG74" s="173"/>
      <c r="DQH74" s="173"/>
      <c r="DQI74" s="173"/>
      <c r="DQJ74" s="173"/>
      <c r="DQK74" s="173"/>
      <c r="DQL74" s="173"/>
      <c r="DQM74" s="173"/>
      <c r="DQN74" s="173"/>
      <c r="DQO74" s="173"/>
      <c r="DQP74" s="173"/>
      <c r="DQQ74" s="173"/>
      <c r="DQR74" s="173"/>
      <c r="DQS74" s="173"/>
      <c r="DQT74" s="173"/>
      <c r="DQU74" s="173"/>
      <c r="DQV74" s="173"/>
      <c r="DQW74" s="173"/>
      <c r="DQX74" s="173"/>
      <c r="DQY74" s="173"/>
      <c r="DQZ74" s="173"/>
      <c r="DRA74" s="173"/>
      <c r="DRB74" s="173"/>
      <c r="DRC74" s="173"/>
      <c r="DRD74" s="173"/>
      <c r="DRE74" s="173"/>
      <c r="DRF74" s="173"/>
      <c r="DRG74" s="173"/>
      <c r="DRH74" s="173"/>
      <c r="DRI74" s="173"/>
      <c r="DRJ74" s="173"/>
      <c r="DRK74" s="173"/>
      <c r="DRL74" s="173"/>
      <c r="DRM74" s="173"/>
      <c r="DRN74" s="173"/>
      <c r="DRO74" s="173"/>
      <c r="DRP74" s="173"/>
      <c r="DRQ74" s="173"/>
      <c r="DRR74" s="173"/>
      <c r="DRS74" s="173"/>
      <c r="DRT74" s="173"/>
      <c r="DRU74" s="173"/>
      <c r="DRV74" s="173"/>
      <c r="DRW74" s="173"/>
      <c r="DRX74" s="173"/>
      <c r="DRY74" s="173"/>
      <c r="DRZ74" s="173"/>
      <c r="DSA74" s="173"/>
      <c r="DSB74" s="173"/>
      <c r="DSC74" s="173"/>
      <c r="DSD74" s="173"/>
      <c r="DSE74" s="173"/>
      <c r="DSF74" s="173"/>
      <c r="DSG74" s="173"/>
      <c r="DSH74" s="173"/>
      <c r="DSI74" s="173"/>
      <c r="DSJ74" s="173"/>
      <c r="DSK74" s="173"/>
      <c r="DSL74" s="173"/>
      <c r="DSM74" s="173"/>
      <c r="DSN74" s="173"/>
      <c r="DSO74" s="173"/>
      <c r="DSP74" s="173"/>
      <c r="DSQ74" s="173"/>
      <c r="DSR74" s="173"/>
      <c r="DSS74" s="173"/>
      <c r="DST74" s="173"/>
      <c r="DSU74" s="173"/>
      <c r="DSV74" s="173"/>
      <c r="DSW74" s="173"/>
      <c r="DSX74" s="173"/>
      <c r="DSY74" s="173"/>
      <c r="DSZ74" s="173"/>
      <c r="DTA74" s="173"/>
      <c r="DTB74" s="173"/>
      <c r="DTC74" s="173"/>
      <c r="DTD74" s="173"/>
      <c r="DTE74" s="173"/>
      <c r="DTF74" s="173"/>
      <c r="DTG74" s="173"/>
      <c r="DTH74" s="173"/>
      <c r="DTI74" s="173"/>
      <c r="DTJ74" s="173"/>
      <c r="DTK74" s="173"/>
      <c r="DTL74" s="173"/>
      <c r="DTM74" s="173"/>
      <c r="DTN74" s="173"/>
      <c r="DTO74" s="173"/>
      <c r="DTP74" s="173"/>
      <c r="DTQ74" s="173"/>
      <c r="DTR74" s="173"/>
      <c r="DTS74" s="173"/>
      <c r="DTT74" s="173"/>
      <c r="DTU74" s="173"/>
      <c r="DTV74" s="173"/>
      <c r="DTW74" s="173"/>
      <c r="DTX74" s="173"/>
      <c r="DTY74" s="173"/>
      <c r="DTZ74" s="173"/>
      <c r="DUA74" s="173"/>
      <c r="DUB74" s="173"/>
      <c r="DUC74" s="173"/>
      <c r="DUD74" s="173"/>
      <c r="DUE74" s="173"/>
      <c r="DUF74" s="173"/>
      <c r="DUG74" s="173"/>
      <c r="DUH74" s="173"/>
      <c r="DUI74" s="173"/>
      <c r="DUJ74" s="173"/>
      <c r="DUK74" s="173"/>
      <c r="DUL74" s="173"/>
      <c r="DUM74" s="173"/>
      <c r="DUN74" s="173"/>
      <c r="DUO74" s="173"/>
      <c r="DUP74" s="173"/>
      <c r="DUQ74" s="173"/>
      <c r="DUR74" s="173"/>
      <c r="DUS74" s="173"/>
      <c r="DUT74" s="173"/>
      <c r="DUU74" s="173"/>
      <c r="DUV74" s="173"/>
      <c r="DUW74" s="173"/>
      <c r="DUX74" s="173"/>
      <c r="DUY74" s="173"/>
      <c r="DUZ74" s="173"/>
      <c r="DVA74" s="173"/>
      <c r="DVB74" s="173"/>
      <c r="DVC74" s="173"/>
      <c r="DVD74" s="173"/>
      <c r="DVE74" s="173"/>
      <c r="DVF74" s="173"/>
      <c r="DVG74" s="173"/>
      <c r="DVH74" s="173"/>
      <c r="DVI74" s="173"/>
      <c r="DVJ74" s="173"/>
      <c r="DVK74" s="173"/>
      <c r="DVL74" s="173"/>
      <c r="DVM74" s="173"/>
      <c r="DVN74" s="173"/>
      <c r="DVO74" s="173"/>
      <c r="DVP74" s="173"/>
      <c r="DVQ74" s="173"/>
      <c r="DVR74" s="173"/>
      <c r="DVS74" s="173"/>
      <c r="DVT74" s="173"/>
      <c r="DVU74" s="173"/>
      <c r="DVV74" s="173"/>
      <c r="DVW74" s="173"/>
      <c r="DVX74" s="173"/>
      <c r="DVY74" s="173"/>
      <c r="DVZ74" s="173"/>
      <c r="DWA74" s="173"/>
      <c r="DWB74" s="173"/>
      <c r="DWC74" s="173"/>
      <c r="DWD74" s="173"/>
      <c r="DWE74" s="173"/>
      <c r="DWF74" s="173"/>
      <c r="DWG74" s="173"/>
      <c r="DWH74" s="173"/>
      <c r="DWI74" s="173"/>
      <c r="DWJ74" s="173"/>
      <c r="DWK74" s="173"/>
      <c r="DWL74" s="173"/>
      <c r="DWM74" s="173"/>
      <c r="DWN74" s="173"/>
      <c r="DWO74" s="173"/>
      <c r="DWP74" s="173"/>
      <c r="DWQ74" s="173"/>
      <c r="DWR74" s="173"/>
      <c r="DWS74" s="173"/>
      <c r="DWT74" s="173"/>
      <c r="DWU74" s="173"/>
      <c r="DWV74" s="173"/>
      <c r="DWW74" s="173"/>
      <c r="DWX74" s="173"/>
      <c r="DWY74" s="173"/>
      <c r="DWZ74" s="173"/>
      <c r="DXA74" s="173"/>
      <c r="DXB74" s="173"/>
      <c r="DXC74" s="173"/>
      <c r="DXD74" s="173"/>
      <c r="DXE74" s="173"/>
      <c r="DXF74" s="173"/>
      <c r="DXG74" s="173"/>
      <c r="DXH74" s="173"/>
      <c r="DXI74" s="173"/>
      <c r="DXJ74" s="173"/>
      <c r="DXK74" s="173"/>
      <c r="DXL74" s="173"/>
      <c r="DXM74" s="173"/>
      <c r="DXN74" s="173"/>
      <c r="DXO74" s="173"/>
      <c r="DXP74" s="173"/>
      <c r="DXQ74" s="173"/>
      <c r="DXR74" s="173"/>
      <c r="DXS74" s="173"/>
      <c r="DXT74" s="173"/>
      <c r="DXU74" s="173"/>
      <c r="DXV74" s="173"/>
      <c r="DXW74" s="173"/>
      <c r="DXX74" s="173"/>
      <c r="DXY74" s="173"/>
      <c r="DXZ74" s="173"/>
      <c r="DYA74" s="173"/>
      <c r="DYB74" s="173"/>
      <c r="DYC74" s="173"/>
      <c r="DYD74" s="173"/>
      <c r="DYE74" s="173"/>
      <c r="DYF74" s="173"/>
      <c r="DYG74" s="173"/>
      <c r="DYH74" s="173"/>
      <c r="DYI74" s="173"/>
      <c r="DYJ74" s="173"/>
      <c r="DYK74" s="173"/>
      <c r="DYL74" s="173"/>
      <c r="DYM74" s="173"/>
      <c r="DYN74" s="173"/>
      <c r="DYO74" s="173"/>
      <c r="DYP74" s="173"/>
      <c r="DYQ74" s="173"/>
      <c r="DYR74" s="173"/>
      <c r="DYS74" s="173"/>
      <c r="DYT74" s="173"/>
      <c r="DYU74" s="173"/>
      <c r="DYV74" s="173"/>
      <c r="DYW74" s="173"/>
      <c r="DYX74" s="173"/>
      <c r="DYY74" s="173"/>
      <c r="DYZ74" s="173"/>
      <c r="DZA74" s="173"/>
      <c r="DZB74" s="173"/>
      <c r="DZC74" s="173"/>
      <c r="DZD74" s="173"/>
      <c r="DZE74" s="173"/>
      <c r="DZF74" s="173"/>
      <c r="DZG74" s="173"/>
      <c r="DZH74" s="173"/>
      <c r="DZI74" s="173"/>
      <c r="DZJ74" s="173"/>
      <c r="DZK74" s="173"/>
      <c r="DZL74" s="173"/>
      <c r="DZM74" s="173"/>
      <c r="DZN74" s="173"/>
      <c r="DZO74" s="173"/>
      <c r="DZP74" s="173"/>
      <c r="DZQ74" s="173"/>
      <c r="DZR74" s="173"/>
      <c r="DZS74" s="173"/>
      <c r="DZT74" s="173"/>
      <c r="DZU74" s="173"/>
      <c r="DZV74" s="173"/>
      <c r="DZW74" s="173"/>
      <c r="DZX74" s="173"/>
      <c r="DZY74" s="173"/>
      <c r="DZZ74" s="173"/>
      <c r="EAA74" s="173"/>
      <c r="EAB74" s="173"/>
      <c r="EAC74" s="173"/>
      <c r="EAD74" s="173"/>
      <c r="EAE74" s="173"/>
      <c r="EAF74" s="173"/>
      <c r="EAG74" s="173"/>
      <c r="EAH74" s="173"/>
      <c r="EAI74" s="173"/>
      <c r="EAJ74" s="173"/>
      <c r="EAK74" s="173"/>
      <c r="EAL74" s="173"/>
      <c r="EAM74" s="173"/>
      <c r="EAN74" s="173"/>
      <c r="EAO74" s="173"/>
      <c r="EAP74" s="173"/>
      <c r="EAQ74" s="173"/>
      <c r="EAR74" s="173"/>
      <c r="EAS74" s="173"/>
      <c r="EAT74" s="173"/>
      <c r="EAU74" s="173"/>
      <c r="EAV74" s="173"/>
      <c r="EAW74" s="173"/>
      <c r="EAX74" s="173"/>
      <c r="EAY74" s="173"/>
      <c r="EAZ74" s="173"/>
      <c r="EBA74" s="173"/>
      <c r="EBB74" s="173"/>
      <c r="EBC74" s="173"/>
      <c r="EBD74" s="173"/>
      <c r="EBE74" s="173"/>
      <c r="EBF74" s="173"/>
      <c r="EBG74" s="173"/>
      <c r="EBH74" s="173"/>
      <c r="EBI74" s="173"/>
      <c r="EBJ74" s="173"/>
      <c r="EBK74" s="173"/>
      <c r="EBL74" s="173"/>
      <c r="EBM74" s="173"/>
      <c r="EBN74" s="173"/>
      <c r="EBO74" s="173"/>
      <c r="EBP74" s="173"/>
      <c r="EBQ74" s="173"/>
      <c r="EBR74" s="173"/>
      <c r="EBS74" s="173"/>
      <c r="EBT74" s="173"/>
      <c r="EBU74" s="173"/>
      <c r="EBV74" s="173"/>
      <c r="EBW74" s="173"/>
      <c r="EBX74" s="173"/>
      <c r="EBY74" s="173"/>
      <c r="EBZ74" s="173"/>
      <c r="ECA74" s="173"/>
      <c r="ECB74" s="173"/>
      <c r="ECC74" s="173"/>
      <c r="ECD74" s="173"/>
      <c r="ECE74" s="173"/>
      <c r="ECF74" s="173"/>
      <c r="ECG74" s="173"/>
      <c r="ECH74" s="173"/>
      <c r="ECI74" s="173"/>
      <c r="ECJ74" s="173"/>
      <c r="ECK74" s="173"/>
      <c r="ECL74" s="173"/>
      <c r="ECM74" s="173"/>
      <c r="ECN74" s="173"/>
      <c r="ECO74" s="173"/>
      <c r="ECP74" s="173"/>
      <c r="ECQ74" s="173"/>
      <c r="ECR74" s="173"/>
      <c r="ECS74" s="173"/>
      <c r="ECT74" s="173"/>
      <c r="ECU74" s="173"/>
      <c r="ECV74" s="173"/>
      <c r="ECW74" s="173"/>
      <c r="ECX74" s="173"/>
      <c r="ECY74" s="173"/>
      <c r="ECZ74" s="173"/>
      <c r="EDA74" s="173"/>
      <c r="EDB74" s="173"/>
      <c r="EDC74" s="173"/>
      <c r="EDD74" s="173"/>
      <c r="EDE74" s="173"/>
      <c r="EDF74" s="173"/>
      <c r="EDG74" s="173"/>
      <c r="EDH74" s="173"/>
      <c r="EDI74" s="173"/>
      <c r="EDJ74" s="173"/>
      <c r="EDK74" s="173"/>
      <c r="EDL74" s="173"/>
      <c r="EDM74" s="173"/>
      <c r="EDN74" s="173"/>
      <c r="EDO74" s="173"/>
      <c r="EDP74" s="173"/>
      <c r="EDQ74" s="173"/>
      <c r="EDR74" s="173"/>
      <c r="EDS74" s="173"/>
      <c r="EDT74" s="173"/>
      <c r="EDU74" s="173"/>
      <c r="EDV74" s="173"/>
      <c r="EDW74" s="173"/>
      <c r="EDX74" s="173"/>
      <c r="EDY74" s="173"/>
      <c r="EDZ74" s="173"/>
      <c r="EEA74" s="173"/>
      <c r="EEB74" s="173"/>
      <c r="EEC74" s="173"/>
      <c r="EED74" s="173"/>
      <c r="EEE74" s="173"/>
      <c r="EEF74" s="173"/>
      <c r="EEG74" s="173"/>
      <c r="EEH74" s="173"/>
      <c r="EEI74" s="173"/>
      <c r="EEJ74" s="173"/>
      <c r="EEK74" s="173"/>
      <c r="EEL74" s="173"/>
      <c r="EEM74" s="173"/>
      <c r="EEN74" s="173"/>
      <c r="EEO74" s="173"/>
      <c r="EEP74" s="173"/>
      <c r="EEQ74" s="173"/>
      <c r="EER74" s="173"/>
      <c r="EES74" s="173"/>
      <c r="EET74" s="173"/>
      <c r="EEU74" s="173"/>
      <c r="EEV74" s="173"/>
      <c r="EEW74" s="173"/>
      <c r="EEX74" s="173"/>
      <c r="EEY74" s="173"/>
      <c r="EEZ74" s="173"/>
      <c r="EFA74" s="173"/>
      <c r="EFB74" s="173"/>
      <c r="EFC74" s="173"/>
      <c r="EFD74" s="173"/>
      <c r="EFE74" s="173"/>
      <c r="EFF74" s="173"/>
      <c r="EFG74" s="173"/>
      <c r="EFH74" s="173"/>
      <c r="EFI74" s="173"/>
      <c r="EFJ74" s="173"/>
      <c r="EFK74" s="173"/>
      <c r="EFL74" s="173"/>
      <c r="EFM74" s="173"/>
      <c r="EFN74" s="173"/>
      <c r="EFO74" s="173"/>
      <c r="EFP74" s="173"/>
      <c r="EFQ74" s="173"/>
      <c r="EFR74" s="173"/>
      <c r="EFS74" s="173"/>
      <c r="EFT74" s="173"/>
      <c r="EFU74" s="173"/>
      <c r="EFV74" s="173"/>
      <c r="EFW74" s="173"/>
      <c r="EFX74" s="173"/>
      <c r="EFY74" s="173"/>
      <c r="EFZ74" s="173"/>
      <c r="EGA74" s="173"/>
      <c r="EGB74" s="173"/>
      <c r="EGC74" s="173"/>
      <c r="EGD74" s="173"/>
      <c r="EGE74" s="173"/>
      <c r="EGF74" s="173"/>
      <c r="EGG74" s="173"/>
      <c r="EGH74" s="173"/>
      <c r="EGI74" s="173"/>
      <c r="EGJ74" s="173"/>
      <c r="EGK74" s="173"/>
      <c r="EGL74" s="173"/>
      <c r="EGM74" s="173"/>
      <c r="EGN74" s="173"/>
      <c r="EGO74" s="173"/>
      <c r="EGP74" s="173"/>
      <c r="EGQ74" s="173"/>
      <c r="EGR74" s="173"/>
      <c r="EGS74" s="173"/>
      <c r="EGT74" s="173"/>
      <c r="EGU74" s="173"/>
      <c r="EGV74" s="173"/>
      <c r="EGW74" s="173"/>
      <c r="EGX74" s="173"/>
      <c r="EGY74" s="173"/>
      <c r="EGZ74" s="173"/>
      <c r="EHA74" s="173"/>
      <c r="EHB74" s="173"/>
      <c r="EHC74" s="173"/>
      <c r="EHD74" s="173"/>
      <c r="EHE74" s="173"/>
      <c r="EHF74" s="173"/>
      <c r="EHG74" s="173"/>
      <c r="EHH74" s="173"/>
      <c r="EHI74" s="173"/>
      <c r="EHJ74" s="173"/>
      <c r="EHK74" s="173"/>
      <c r="EHL74" s="173"/>
      <c r="EHM74" s="173"/>
      <c r="EHN74" s="173"/>
      <c r="EHO74" s="173"/>
      <c r="EHP74" s="173"/>
      <c r="EHQ74" s="173"/>
      <c r="EHR74" s="173"/>
      <c r="EHS74" s="173"/>
      <c r="EHT74" s="173"/>
      <c r="EHU74" s="173"/>
      <c r="EHV74" s="173"/>
      <c r="EHW74" s="173"/>
      <c r="EHX74" s="173"/>
      <c r="EHY74" s="173"/>
      <c r="EHZ74" s="173"/>
      <c r="EIA74" s="173"/>
      <c r="EIB74" s="173"/>
      <c r="EIC74" s="173"/>
      <c r="EID74" s="173"/>
      <c r="EIE74" s="173"/>
      <c r="EIF74" s="173"/>
      <c r="EIG74" s="173"/>
      <c r="EIH74" s="173"/>
      <c r="EII74" s="173"/>
      <c r="EIJ74" s="173"/>
      <c r="EIK74" s="173"/>
      <c r="EIL74" s="173"/>
      <c r="EIM74" s="173"/>
      <c r="EIN74" s="173"/>
      <c r="EIO74" s="173"/>
      <c r="EIP74" s="173"/>
      <c r="EIQ74" s="173"/>
      <c r="EIR74" s="173"/>
      <c r="EIS74" s="173"/>
      <c r="EIT74" s="173"/>
      <c r="EIU74" s="173"/>
      <c r="EIV74" s="173"/>
      <c r="EIW74" s="173"/>
      <c r="EIX74" s="173"/>
      <c r="EIY74" s="173"/>
      <c r="EIZ74" s="173"/>
      <c r="EJA74" s="173"/>
      <c r="EJB74" s="173"/>
      <c r="EJC74" s="173"/>
      <c r="EJD74" s="173"/>
      <c r="EJE74" s="173"/>
      <c r="EJF74" s="173"/>
      <c r="EJG74" s="173"/>
      <c r="EJH74" s="173"/>
      <c r="EJI74" s="173"/>
      <c r="EJJ74" s="173"/>
      <c r="EJK74" s="173"/>
      <c r="EJL74" s="173"/>
      <c r="EJM74" s="173"/>
      <c r="EJN74" s="173"/>
      <c r="EJO74" s="173"/>
      <c r="EJP74" s="173"/>
      <c r="EJQ74" s="173"/>
      <c r="EJR74" s="173"/>
      <c r="EJS74" s="173"/>
      <c r="EJT74" s="173"/>
      <c r="EJU74" s="173"/>
      <c r="EJV74" s="173"/>
      <c r="EJW74" s="173"/>
      <c r="EJX74" s="173"/>
      <c r="EJY74" s="173"/>
      <c r="EJZ74" s="173"/>
      <c r="EKA74" s="173"/>
      <c r="EKB74" s="173"/>
      <c r="EKC74" s="173"/>
      <c r="EKD74" s="173"/>
      <c r="EKE74" s="173"/>
      <c r="EKF74" s="173"/>
      <c r="EKG74" s="173"/>
      <c r="EKH74" s="173"/>
      <c r="EKI74" s="173"/>
      <c r="EKJ74" s="173"/>
      <c r="EKK74" s="173"/>
      <c r="EKL74" s="173"/>
      <c r="EKM74" s="173"/>
      <c r="EKN74" s="173"/>
      <c r="EKO74" s="173"/>
      <c r="EKP74" s="173"/>
      <c r="EKQ74" s="173"/>
      <c r="EKR74" s="173"/>
      <c r="EKS74" s="173"/>
      <c r="EKT74" s="173"/>
      <c r="EKU74" s="173"/>
      <c r="EKV74" s="173"/>
      <c r="EKW74" s="173"/>
      <c r="EKX74" s="173"/>
      <c r="EKY74" s="173"/>
      <c r="EKZ74" s="173"/>
      <c r="ELA74" s="173"/>
      <c r="ELB74" s="173"/>
      <c r="ELC74" s="173"/>
      <c r="ELD74" s="173"/>
      <c r="ELE74" s="173"/>
      <c r="ELF74" s="173"/>
      <c r="ELG74" s="173"/>
      <c r="ELH74" s="173"/>
      <c r="ELI74" s="173"/>
      <c r="ELJ74" s="173"/>
      <c r="ELK74" s="173"/>
      <c r="ELL74" s="173"/>
      <c r="ELM74" s="173"/>
      <c r="ELN74" s="173"/>
      <c r="ELO74" s="173"/>
      <c r="ELP74" s="173"/>
      <c r="ELQ74" s="173"/>
      <c r="ELR74" s="173"/>
      <c r="ELS74" s="173"/>
      <c r="ELT74" s="173"/>
      <c r="ELU74" s="173"/>
      <c r="ELV74" s="173"/>
      <c r="ELW74" s="173"/>
      <c r="ELX74" s="173"/>
      <c r="ELY74" s="173"/>
      <c r="ELZ74" s="173"/>
      <c r="EMA74" s="173"/>
      <c r="EMB74" s="173"/>
      <c r="EMC74" s="173"/>
      <c r="EMD74" s="173"/>
      <c r="EME74" s="173"/>
      <c r="EMF74" s="173"/>
      <c r="EMG74" s="173"/>
      <c r="EMH74" s="173"/>
      <c r="EMI74" s="173"/>
      <c r="EMJ74" s="173"/>
      <c r="EMK74" s="173"/>
      <c r="EML74" s="173"/>
      <c r="EMM74" s="173"/>
      <c r="EMN74" s="173"/>
      <c r="EMO74" s="173"/>
      <c r="EMP74" s="173"/>
      <c r="EMQ74" s="173"/>
      <c r="EMR74" s="173"/>
      <c r="EMS74" s="173"/>
      <c r="EMT74" s="173"/>
      <c r="EMU74" s="173"/>
      <c r="EMV74" s="173"/>
      <c r="EMW74" s="173"/>
      <c r="EMX74" s="173"/>
      <c r="EMY74" s="173"/>
      <c r="EMZ74" s="173"/>
      <c r="ENA74" s="173"/>
      <c r="ENB74" s="173"/>
      <c r="ENC74" s="173"/>
      <c r="END74" s="173"/>
      <c r="ENE74" s="173"/>
      <c r="ENF74" s="173"/>
      <c r="ENG74" s="173"/>
      <c r="ENH74" s="173"/>
      <c r="ENI74" s="173"/>
      <c r="ENJ74" s="173"/>
      <c r="ENK74" s="173"/>
      <c r="ENL74" s="173"/>
      <c r="ENM74" s="173"/>
      <c r="ENN74" s="173"/>
      <c r="ENO74" s="173"/>
      <c r="ENP74" s="173"/>
      <c r="ENQ74" s="173"/>
      <c r="ENR74" s="173"/>
      <c r="ENS74" s="173"/>
      <c r="ENT74" s="173"/>
      <c r="ENU74" s="173"/>
      <c r="ENV74" s="173"/>
      <c r="ENW74" s="173"/>
      <c r="ENX74" s="173"/>
      <c r="ENY74" s="173"/>
      <c r="ENZ74" s="173"/>
      <c r="EOA74" s="173"/>
      <c r="EOB74" s="173"/>
      <c r="EOC74" s="173"/>
      <c r="EOD74" s="173"/>
      <c r="EOE74" s="173"/>
      <c r="EOF74" s="173"/>
      <c r="EOG74" s="173"/>
      <c r="EOH74" s="173"/>
      <c r="EOI74" s="173"/>
      <c r="EOJ74" s="173"/>
      <c r="EOK74" s="173"/>
      <c r="EOL74" s="173"/>
      <c r="EOM74" s="173"/>
      <c r="EON74" s="173"/>
      <c r="EOO74" s="173"/>
      <c r="EOP74" s="173"/>
      <c r="EOQ74" s="173"/>
      <c r="EOR74" s="173"/>
      <c r="EOS74" s="173"/>
      <c r="EOT74" s="173"/>
      <c r="EOU74" s="173"/>
      <c r="EOV74" s="173"/>
      <c r="EOW74" s="173"/>
      <c r="EOX74" s="173"/>
      <c r="EOY74" s="173"/>
      <c r="EOZ74" s="173"/>
      <c r="EPA74" s="173"/>
      <c r="EPB74" s="173"/>
      <c r="EPC74" s="173"/>
      <c r="EPD74" s="173"/>
      <c r="EPE74" s="173"/>
      <c r="EPF74" s="173"/>
      <c r="EPG74" s="173"/>
      <c r="EPH74" s="173"/>
      <c r="EPI74" s="173"/>
      <c r="EPJ74" s="173"/>
      <c r="EPK74" s="173"/>
      <c r="EPL74" s="173"/>
      <c r="EPM74" s="173"/>
      <c r="EPN74" s="173"/>
      <c r="EPO74" s="173"/>
      <c r="EPP74" s="173"/>
      <c r="EPQ74" s="173"/>
      <c r="EPR74" s="173"/>
      <c r="EPS74" s="173"/>
      <c r="EPT74" s="173"/>
      <c r="EPU74" s="173"/>
      <c r="EPV74" s="173"/>
      <c r="EPW74" s="173"/>
      <c r="EPX74" s="173"/>
      <c r="EPY74" s="173"/>
      <c r="EPZ74" s="173"/>
      <c r="EQA74" s="173"/>
      <c r="EQB74" s="173"/>
      <c r="EQC74" s="173"/>
      <c r="EQD74" s="173"/>
      <c r="EQE74" s="173"/>
      <c r="EQF74" s="173"/>
      <c r="EQG74" s="173"/>
      <c r="EQH74" s="173"/>
      <c r="EQI74" s="173"/>
      <c r="EQJ74" s="173"/>
      <c r="EQK74" s="173"/>
      <c r="EQL74" s="173"/>
      <c r="EQM74" s="173"/>
      <c r="EQN74" s="173"/>
      <c r="EQO74" s="173"/>
      <c r="EQP74" s="173"/>
      <c r="EQQ74" s="173"/>
      <c r="EQR74" s="173"/>
      <c r="EQS74" s="173"/>
      <c r="EQT74" s="173"/>
      <c r="EQU74" s="173"/>
      <c r="EQV74" s="173"/>
      <c r="EQW74" s="173"/>
      <c r="EQX74" s="173"/>
      <c r="EQY74" s="173"/>
      <c r="EQZ74" s="173"/>
      <c r="ERA74" s="173"/>
      <c r="ERB74" s="173"/>
      <c r="ERC74" s="173"/>
      <c r="ERD74" s="173"/>
      <c r="ERE74" s="173"/>
      <c r="ERF74" s="173"/>
      <c r="ERG74" s="173"/>
      <c r="ERH74" s="173"/>
      <c r="ERI74" s="173"/>
      <c r="ERJ74" s="173"/>
      <c r="ERK74" s="173"/>
      <c r="ERL74" s="173"/>
      <c r="ERM74" s="173"/>
      <c r="ERN74" s="173"/>
      <c r="ERO74" s="173"/>
      <c r="ERP74" s="173"/>
      <c r="ERQ74" s="173"/>
      <c r="ERR74" s="173"/>
      <c r="ERS74" s="173"/>
      <c r="ERT74" s="173"/>
      <c r="ERU74" s="173"/>
      <c r="ERV74" s="173"/>
      <c r="ERW74" s="173"/>
      <c r="ERX74" s="173"/>
      <c r="ERY74" s="173"/>
      <c r="ERZ74" s="173"/>
      <c r="ESA74" s="173"/>
      <c r="ESB74" s="173"/>
      <c r="ESC74" s="173"/>
      <c r="ESD74" s="173"/>
      <c r="ESE74" s="173"/>
      <c r="ESF74" s="173"/>
      <c r="ESG74" s="173"/>
      <c r="ESH74" s="173"/>
      <c r="ESI74" s="173"/>
      <c r="ESJ74" s="173"/>
      <c r="ESK74" s="173"/>
      <c r="ESL74" s="173"/>
      <c r="ESM74" s="173"/>
      <c r="ESN74" s="173"/>
      <c r="ESO74" s="173"/>
      <c r="ESP74" s="173"/>
      <c r="ESQ74" s="173"/>
      <c r="ESR74" s="173"/>
      <c r="ESS74" s="173"/>
      <c r="EST74" s="173"/>
      <c r="ESU74" s="173"/>
      <c r="ESV74" s="173"/>
      <c r="ESW74" s="173"/>
      <c r="ESX74" s="173"/>
      <c r="ESY74" s="173"/>
      <c r="ESZ74" s="173"/>
      <c r="ETA74" s="173"/>
      <c r="ETB74" s="173"/>
      <c r="ETC74" s="173"/>
      <c r="ETD74" s="173"/>
      <c r="ETE74" s="173"/>
      <c r="ETF74" s="173"/>
      <c r="ETG74" s="173"/>
      <c r="ETH74" s="173"/>
      <c r="ETI74" s="173"/>
      <c r="ETJ74" s="173"/>
      <c r="ETK74" s="173"/>
      <c r="ETL74" s="173"/>
      <c r="ETM74" s="173"/>
      <c r="ETN74" s="173"/>
      <c r="ETO74" s="173"/>
      <c r="ETP74" s="173"/>
      <c r="ETQ74" s="173"/>
      <c r="ETR74" s="173"/>
      <c r="ETS74" s="173"/>
      <c r="ETT74" s="173"/>
      <c r="ETU74" s="173"/>
      <c r="ETV74" s="173"/>
      <c r="ETW74" s="173"/>
      <c r="ETX74" s="173"/>
      <c r="ETY74" s="173"/>
      <c r="ETZ74" s="173"/>
      <c r="EUA74" s="173"/>
      <c r="EUB74" s="173"/>
      <c r="EUC74" s="173"/>
      <c r="EUD74" s="173"/>
      <c r="EUE74" s="173"/>
      <c r="EUF74" s="173"/>
      <c r="EUG74" s="173"/>
      <c r="EUH74" s="173"/>
      <c r="EUI74" s="173"/>
      <c r="EUJ74" s="173"/>
      <c r="EUK74" s="173"/>
      <c r="EUL74" s="173"/>
      <c r="EUM74" s="173"/>
      <c r="EUN74" s="173"/>
      <c r="EUO74" s="173"/>
      <c r="EUP74" s="173"/>
      <c r="EUQ74" s="173"/>
      <c r="EUR74" s="173"/>
      <c r="EUS74" s="173"/>
      <c r="EUT74" s="173"/>
      <c r="EUU74" s="173"/>
      <c r="EUV74" s="173"/>
      <c r="EUW74" s="173"/>
      <c r="EUX74" s="173"/>
      <c r="EUY74" s="173"/>
      <c r="EUZ74" s="173"/>
      <c r="EVA74" s="173"/>
      <c r="EVB74" s="173"/>
      <c r="EVC74" s="173"/>
      <c r="EVD74" s="173"/>
      <c r="EVE74" s="173"/>
      <c r="EVF74" s="173"/>
      <c r="EVG74" s="173"/>
      <c r="EVH74" s="173"/>
      <c r="EVI74" s="173"/>
      <c r="EVJ74" s="173"/>
      <c r="EVK74" s="173"/>
      <c r="EVL74" s="173"/>
      <c r="EVM74" s="173"/>
      <c r="EVN74" s="173"/>
      <c r="EVO74" s="173"/>
      <c r="EVP74" s="173"/>
      <c r="EVQ74" s="173"/>
      <c r="EVR74" s="173"/>
      <c r="EVS74" s="173"/>
      <c r="EVT74" s="173"/>
      <c r="EVU74" s="173"/>
      <c r="EVV74" s="173"/>
      <c r="EVW74" s="173"/>
      <c r="EVX74" s="173"/>
      <c r="EVY74" s="173"/>
      <c r="EVZ74" s="173"/>
      <c r="EWA74" s="173"/>
      <c r="EWB74" s="173"/>
      <c r="EWC74" s="173"/>
      <c r="EWD74" s="173"/>
      <c r="EWE74" s="173"/>
      <c r="EWF74" s="173"/>
      <c r="EWG74" s="173"/>
      <c r="EWH74" s="173"/>
      <c r="EWI74" s="173"/>
      <c r="EWJ74" s="173"/>
      <c r="EWK74" s="173"/>
      <c r="EWL74" s="173"/>
      <c r="EWM74" s="173"/>
      <c r="EWN74" s="173"/>
      <c r="EWO74" s="173"/>
      <c r="EWP74" s="173"/>
      <c r="EWQ74" s="173"/>
      <c r="EWR74" s="173"/>
      <c r="EWS74" s="173"/>
      <c r="EWT74" s="173"/>
      <c r="EWU74" s="173"/>
      <c r="EWV74" s="173"/>
      <c r="EWW74" s="173"/>
      <c r="EWX74" s="173"/>
      <c r="EWY74" s="173"/>
      <c r="EWZ74" s="173"/>
      <c r="EXA74" s="173"/>
      <c r="EXB74" s="173"/>
      <c r="EXC74" s="173"/>
      <c r="EXD74" s="173"/>
      <c r="EXE74" s="173"/>
      <c r="EXF74" s="173"/>
      <c r="EXG74" s="173"/>
      <c r="EXH74" s="173"/>
      <c r="EXI74" s="173"/>
      <c r="EXJ74" s="173"/>
      <c r="EXK74" s="173"/>
      <c r="EXL74" s="173"/>
      <c r="EXM74" s="173"/>
      <c r="EXN74" s="173"/>
      <c r="EXO74" s="173"/>
      <c r="EXP74" s="173"/>
      <c r="EXQ74" s="173"/>
      <c r="EXR74" s="173"/>
      <c r="EXS74" s="173"/>
      <c r="EXT74" s="173"/>
      <c r="EXU74" s="173"/>
      <c r="EXV74" s="173"/>
      <c r="EXW74" s="173"/>
      <c r="EXX74" s="173"/>
      <c r="EXY74" s="173"/>
      <c r="EXZ74" s="173"/>
      <c r="EYA74" s="173"/>
      <c r="EYB74" s="173"/>
      <c r="EYC74" s="173"/>
      <c r="EYD74" s="173"/>
      <c r="EYE74" s="173"/>
      <c r="EYF74" s="173"/>
      <c r="EYG74" s="173"/>
      <c r="EYH74" s="173"/>
      <c r="EYI74" s="173"/>
      <c r="EYJ74" s="173"/>
      <c r="EYK74" s="173"/>
      <c r="EYL74" s="173"/>
      <c r="EYM74" s="173"/>
      <c r="EYN74" s="173"/>
      <c r="EYO74" s="173"/>
      <c r="EYP74" s="173"/>
      <c r="EYQ74" s="173"/>
      <c r="EYR74" s="173"/>
      <c r="EYS74" s="173"/>
      <c r="EYT74" s="173"/>
      <c r="EYU74" s="173"/>
      <c r="EYV74" s="173"/>
      <c r="EYW74" s="173"/>
      <c r="EYX74" s="173"/>
      <c r="EYY74" s="173"/>
      <c r="EYZ74" s="173"/>
      <c r="EZA74" s="173"/>
      <c r="EZB74" s="173"/>
      <c r="EZC74" s="173"/>
      <c r="EZD74" s="173"/>
      <c r="EZE74" s="173"/>
      <c r="EZF74" s="173"/>
      <c r="EZG74" s="173"/>
      <c r="EZH74" s="173"/>
      <c r="EZI74" s="173"/>
      <c r="EZJ74" s="173"/>
      <c r="EZK74" s="173"/>
      <c r="EZL74" s="173"/>
      <c r="EZM74" s="173"/>
      <c r="EZN74" s="173"/>
      <c r="EZO74" s="173"/>
      <c r="EZP74" s="173"/>
      <c r="EZQ74" s="173"/>
      <c r="EZR74" s="173"/>
      <c r="EZS74" s="173"/>
      <c r="EZT74" s="173"/>
      <c r="EZU74" s="173"/>
      <c r="EZV74" s="173"/>
      <c r="EZW74" s="173"/>
      <c r="EZX74" s="173"/>
      <c r="EZY74" s="173"/>
      <c r="EZZ74" s="173"/>
      <c r="FAA74" s="173"/>
      <c r="FAB74" s="173"/>
      <c r="FAC74" s="173"/>
      <c r="FAD74" s="173"/>
      <c r="FAE74" s="173"/>
      <c r="FAF74" s="173"/>
      <c r="FAG74" s="173"/>
      <c r="FAH74" s="173"/>
      <c r="FAI74" s="173"/>
      <c r="FAJ74" s="173"/>
      <c r="FAK74" s="173"/>
      <c r="FAL74" s="173"/>
      <c r="FAM74" s="173"/>
      <c r="FAN74" s="173"/>
      <c r="FAO74" s="173"/>
      <c r="FAP74" s="173"/>
      <c r="FAQ74" s="173"/>
      <c r="FAR74" s="173"/>
      <c r="FAS74" s="173"/>
      <c r="FAT74" s="173"/>
      <c r="FAU74" s="173"/>
      <c r="FAV74" s="173"/>
      <c r="FAW74" s="173"/>
      <c r="FAX74" s="173"/>
      <c r="FAY74" s="173"/>
      <c r="FAZ74" s="173"/>
      <c r="FBA74" s="173"/>
      <c r="FBB74" s="173"/>
      <c r="FBC74" s="173"/>
      <c r="FBD74" s="173"/>
      <c r="FBE74" s="173"/>
      <c r="FBF74" s="173"/>
      <c r="FBG74" s="173"/>
      <c r="FBH74" s="173"/>
      <c r="FBI74" s="173"/>
      <c r="FBJ74" s="173"/>
      <c r="FBK74" s="173"/>
      <c r="FBL74" s="173"/>
      <c r="FBM74" s="173"/>
      <c r="FBN74" s="173"/>
      <c r="FBO74" s="173"/>
      <c r="FBP74" s="173"/>
      <c r="FBQ74" s="173"/>
      <c r="FBR74" s="173"/>
      <c r="FBS74" s="173"/>
      <c r="FBT74" s="173"/>
      <c r="FBU74" s="173"/>
      <c r="FBV74" s="173"/>
      <c r="FBW74" s="173"/>
      <c r="FBX74" s="173"/>
      <c r="FBY74" s="173"/>
      <c r="FBZ74" s="173"/>
      <c r="FCA74" s="173"/>
      <c r="FCB74" s="173"/>
      <c r="FCC74" s="173"/>
      <c r="FCD74" s="173"/>
      <c r="FCE74" s="173"/>
      <c r="FCF74" s="173"/>
      <c r="FCG74" s="173"/>
      <c r="FCH74" s="173"/>
      <c r="FCI74" s="173"/>
      <c r="FCJ74" s="173"/>
      <c r="FCK74" s="173"/>
      <c r="FCL74" s="173"/>
      <c r="FCM74" s="173"/>
      <c r="FCN74" s="173"/>
      <c r="FCO74" s="173"/>
      <c r="FCP74" s="173"/>
      <c r="FCQ74" s="173"/>
      <c r="FCR74" s="173"/>
      <c r="FCS74" s="173"/>
      <c r="FCT74" s="173"/>
      <c r="FCU74" s="173"/>
      <c r="FCV74" s="173"/>
      <c r="FCW74" s="173"/>
      <c r="FCX74" s="173"/>
      <c r="FCY74" s="173"/>
      <c r="FCZ74" s="173"/>
      <c r="FDA74" s="173"/>
      <c r="FDB74" s="173"/>
      <c r="FDC74" s="173"/>
      <c r="FDD74" s="173"/>
      <c r="FDE74" s="173"/>
      <c r="FDF74" s="173"/>
      <c r="FDG74" s="173"/>
      <c r="FDH74" s="173"/>
      <c r="FDI74" s="173"/>
      <c r="FDJ74" s="173"/>
      <c r="FDK74" s="173"/>
      <c r="FDL74" s="173"/>
      <c r="FDM74" s="173"/>
      <c r="FDN74" s="173"/>
      <c r="FDO74" s="173"/>
      <c r="FDP74" s="173"/>
      <c r="FDQ74" s="173"/>
      <c r="FDR74" s="173"/>
      <c r="FDS74" s="173"/>
      <c r="FDT74" s="173"/>
      <c r="FDU74" s="173"/>
      <c r="FDV74" s="173"/>
      <c r="FDW74" s="173"/>
      <c r="FDX74" s="173"/>
      <c r="FDY74" s="173"/>
      <c r="FDZ74" s="173"/>
      <c r="FEA74" s="173"/>
      <c r="FEB74" s="173"/>
      <c r="FEC74" s="173"/>
      <c r="FED74" s="173"/>
      <c r="FEE74" s="173"/>
      <c r="FEF74" s="173"/>
      <c r="FEG74" s="173"/>
      <c r="FEH74" s="173"/>
      <c r="FEI74" s="173"/>
      <c r="FEJ74" s="173"/>
      <c r="FEK74" s="173"/>
      <c r="FEL74" s="173"/>
      <c r="FEM74" s="173"/>
      <c r="FEN74" s="173"/>
      <c r="FEO74" s="173"/>
      <c r="FEP74" s="173"/>
      <c r="FEQ74" s="173"/>
      <c r="FER74" s="173"/>
      <c r="FES74" s="173"/>
      <c r="FET74" s="173"/>
      <c r="FEU74" s="173"/>
      <c r="FEV74" s="173"/>
      <c r="FEW74" s="173"/>
      <c r="FEX74" s="173"/>
      <c r="FEY74" s="173"/>
      <c r="FEZ74" s="173"/>
      <c r="FFA74" s="173"/>
      <c r="FFB74" s="173"/>
      <c r="FFC74" s="173"/>
      <c r="FFD74" s="173"/>
      <c r="FFE74" s="173"/>
      <c r="FFF74" s="173"/>
      <c r="FFG74" s="173"/>
      <c r="FFH74" s="173"/>
      <c r="FFI74" s="173"/>
      <c r="FFJ74" s="173"/>
      <c r="FFK74" s="173"/>
      <c r="FFL74" s="173"/>
      <c r="FFM74" s="173"/>
      <c r="FFN74" s="173"/>
      <c r="FFO74" s="173"/>
      <c r="FFP74" s="173"/>
      <c r="FFQ74" s="173"/>
      <c r="FFR74" s="173"/>
      <c r="FFS74" s="173"/>
      <c r="FFT74" s="173"/>
      <c r="FFU74" s="173"/>
      <c r="FFV74" s="173"/>
      <c r="FFW74" s="173"/>
      <c r="FFX74" s="173"/>
      <c r="FFY74" s="173"/>
      <c r="FFZ74" s="173"/>
      <c r="FGA74" s="173"/>
      <c r="FGB74" s="173"/>
      <c r="FGC74" s="173"/>
      <c r="FGD74" s="173"/>
      <c r="FGE74" s="173"/>
      <c r="FGF74" s="173"/>
      <c r="FGG74" s="173"/>
      <c r="FGH74" s="173"/>
      <c r="FGI74" s="173"/>
      <c r="FGJ74" s="173"/>
      <c r="FGK74" s="173"/>
      <c r="FGL74" s="173"/>
      <c r="FGM74" s="173"/>
      <c r="FGN74" s="173"/>
      <c r="FGO74" s="173"/>
      <c r="FGP74" s="173"/>
      <c r="FGQ74" s="173"/>
      <c r="FGR74" s="173"/>
      <c r="FGS74" s="173"/>
      <c r="FGT74" s="173"/>
      <c r="FGU74" s="173"/>
      <c r="FGV74" s="173"/>
      <c r="FGW74" s="173"/>
      <c r="FGX74" s="173"/>
      <c r="FGY74" s="173"/>
      <c r="FGZ74" s="173"/>
      <c r="FHA74" s="173"/>
      <c r="FHB74" s="173"/>
      <c r="FHC74" s="173"/>
      <c r="FHD74" s="173"/>
      <c r="FHE74" s="173"/>
      <c r="FHF74" s="173"/>
      <c r="FHG74" s="173"/>
      <c r="FHH74" s="173"/>
      <c r="FHI74" s="173"/>
      <c r="FHJ74" s="173"/>
      <c r="FHK74" s="173"/>
      <c r="FHL74" s="173"/>
      <c r="FHM74" s="173"/>
      <c r="FHN74" s="173"/>
      <c r="FHO74" s="173"/>
      <c r="FHP74" s="173"/>
      <c r="FHQ74" s="173"/>
      <c r="FHR74" s="173"/>
      <c r="FHS74" s="173"/>
      <c r="FHT74" s="173"/>
      <c r="FHU74" s="173"/>
      <c r="FHV74" s="173"/>
      <c r="FHW74" s="173"/>
      <c r="FHX74" s="173"/>
      <c r="FHY74" s="173"/>
      <c r="FHZ74" s="173"/>
      <c r="FIA74" s="173"/>
      <c r="FIB74" s="173"/>
      <c r="FIC74" s="173"/>
      <c r="FID74" s="173"/>
      <c r="FIE74" s="173"/>
      <c r="FIF74" s="173"/>
      <c r="FIG74" s="173"/>
      <c r="FIH74" s="173"/>
      <c r="FII74" s="173"/>
      <c r="FIJ74" s="173"/>
      <c r="FIK74" s="173"/>
      <c r="FIL74" s="173"/>
      <c r="FIM74" s="173"/>
      <c r="FIN74" s="173"/>
      <c r="FIO74" s="173"/>
      <c r="FIP74" s="173"/>
      <c r="FIQ74" s="173"/>
      <c r="FIR74" s="173"/>
      <c r="FIS74" s="173"/>
      <c r="FIT74" s="173"/>
      <c r="FIU74" s="173"/>
      <c r="FIV74" s="173"/>
      <c r="FIW74" s="173"/>
      <c r="FIX74" s="173"/>
      <c r="FIY74" s="173"/>
      <c r="FIZ74" s="173"/>
      <c r="FJA74" s="173"/>
      <c r="FJB74" s="173"/>
      <c r="FJC74" s="173"/>
      <c r="FJD74" s="173"/>
      <c r="FJE74" s="173"/>
      <c r="FJF74" s="173"/>
      <c r="FJG74" s="173"/>
      <c r="FJH74" s="173"/>
      <c r="FJI74" s="173"/>
      <c r="FJJ74" s="173"/>
      <c r="FJK74" s="173"/>
      <c r="FJL74" s="173"/>
      <c r="FJM74" s="173"/>
      <c r="FJN74" s="173"/>
      <c r="FJO74" s="173"/>
      <c r="FJP74" s="173"/>
      <c r="FJQ74" s="173"/>
      <c r="FJR74" s="173"/>
      <c r="FJS74" s="173"/>
      <c r="FJT74" s="173"/>
      <c r="FJU74" s="173"/>
      <c r="FJV74" s="173"/>
      <c r="FJW74" s="173"/>
      <c r="FJX74" s="173"/>
      <c r="FJY74" s="173"/>
      <c r="FJZ74" s="173"/>
      <c r="FKA74" s="173"/>
      <c r="FKB74" s="173"/>
      <c r="FKC74" s="173"/>
      <c r="FKD74" s="173"/>
      <c r="FKE74" s="173"/>
      <c r="FKF74" s="173"/>
      <c r="FKG74" s="173"/>
      <c r="FKH74" s="173"/>
      <c r="FKI74" s="173"/>
      <c r="FKJ74" s="173"/>
      <c r="FKK74" s="173"/>
      <c r="FKL74" s="173"/>
      <c r="FKM74" s="173"/>
      <c r="FKN74" s="173"/>
      <c r="FKO74" s="173"/>
      <c r="FKP74" s="173"/>
      <c r="FKQ74" s="173"/>
      <c r="FKR74" s="173"/>
      <c r="FKS74" s="173"/>
      <c r="FKT74" s="173"/>
      <c r="FKU74" s="173"/>
      <c r="FKV74" s="173"/>
      <c r="FKW74" s="173"/>
      <c r="FKX74" s="173"/>
      <c r="FKY74" s="173"/>
      <c r="FKZ74" s="173"/>
      <c r="FLA74" s="173"/>
      <c r="FLB74" s="173"/>
      <c r="FLC74" s="173"/>
      <c r="FLD74" s="173"/>
      <c r="FLE74" s="173"/>
      <c r="FLF74" s="173"/>
      <c r="FLG74" s="173"/>
      <c r="FLH74" s="173"/>
      <c r="FLI74" s="173"/>
      <c r="FLJ74" s="173"/>
      <c r="FLK74" s="173"/>
      <c r="FLL74" s="173"/>
      <c r="FLM74" s="173"/>
      <c r="FLN74" s="173"/>
      <c r="FLO74" s="173"/>
      <c r="FLP74" s="173"/>
      <c r="FLQ74" s="173"/>
      <c r="FLR74" s="173"/>
      <c r="FLS74" s="173"/>
      <c r="FLT74" s="173"/>
      <c r="FLU74" s="173"/>
      <c r="FLV74" s="173"/>
      <c r="FLW74" s="173"/>
      <c r="FLX74" s="173"/>
      <c r="FLY74" s="173"/>
      <c r="FLZ74" s="173"/>
      <c r="FMA74" s="173"/>
      <c r="FMB74" s="173"/>
      <c r="FMC74" s="173"/>
      <c r="FMD74" s="173"/>
      <c r="FME74" s="173"/>
      <c r="FMF74" s="173"/>
      <c r="FMG74" s="173"/>
      <c r="FMH74" s="173"/>
      <c r="FMI74" s="173"/>
      <c r="FMJ74" s="173"/>
      <c r="FMK74" s="173"/>
      <c r="FML74" s="173"/>
      <c r="FMM74" s="173"/>
      <c r="FMN74" s="173"/>
      <c r="FMO74" s="173"/>
      <c r="FMP74" s="173"/>
      <c r="FMQ74" s="173"/>
      <c r="FMR74" s="173"/>
      <c r="FMS74" s="173"/>
      <c r="FMT74" s="173"/>
      <c r="FMU74" s="173"/>
      <c r="FMV74" s="173"/>
      <c r="FMW74" s="173"/>
      <c r="FMX74" s="173"/>
      <c r="FMY74" s="173"/>
      <c r="FMZ74" s="173"/>
      <c r="FNA74" s="173"/>
      <c r="FNB74" s="173"/>
      <c r="FNC74" s="173"/>
      <c r="FND74" s="173"/>
      <c r="FNE74" s="173"/>
      <c r="FNF74" s="173"/>
      <c r="FNG74" s="173"/>
      <c r="FNH74" s="173"/>
      <c r="FNI74" s="173"/>
      <c r="FNJ74" s="173"/>
      <c r="FNK74" s="173"/>
      <c r="FNL74" s="173"/>
      <c r="FNM74" s="173"/>
      <c r="FNN74" s="173"/>
      <c r="FNO74" s="173"/>
      <c r="FNP74" s="173"/>
      <c r="FNQ74" s="173"/>
      <c r="FNR74" s="173"/>
      <c r="FNS74" s="173"/>
      <c r="FNT74" s="173"/>
      <c r="FNU74" s="173"/>
      <c r="FNV74" s="173"/>
      <c r="FNW74" s="173"/>
      <c r="FNX74" s="173"/>
      <c r="FNY74" s="173"/>
      <c r="FNZ74" s="173"/>
      <c r="FOA74" s="173"/>
      <c r="FOB74" s="173"/>
      <c r="FOC74" s="173"/>
      <c r="FOD74" s="173"/>
      <c r="FOE74" s="173"/>
      <c r="FOF74" s="173"/>
      <c r="FOG74" s="173"/>
      <c r="FOH74" s="173"/>
      <c r="FOI74" s="173"/>
      <c r="FOJ74" s="173"/>
      <c r="FOK74" s="173"/>
      <c r="FOL74" s="173"/>
      <c r="FOM74" s="173"/>
      <c r="FON74" s="173"/>
      <c r="FOO74" s="173"/>
      <c r="FOP74" s="173"/>
      <c r="FOQ74" s="173"/>
      <c r="FOR74" s="173"/>
      <c r="FOS74" s="173"/>
      <c r="FOT74" s="173"/>
      <c r="FOU74" s="173"/>
      <c r="FOV74" s="173"/>
      <c r="FOW74" s="173"/>
      <c r="FOX74" s="173"/>
      <c r="FOY74" s="173"/>
      <c r="FOZ74" s="173"/>
      <c r="FPA74" s="173"/>
      <c r="FPB74" s="173"/>
      <c r="FPC74" s="173"/>
      <c r="FPD74" s="173"/>
      <c r="FPE74" s="173"/>
      <c r="FPF74" s="173"/>
      <c r="FPG74" s="173"/>
      <c r="FPH74" s="173"/>
      <c r="FPI74" s="173"/>
      <c r="FPJ74" s="173"/>
      <c r="FPK74" s="173"/>
      <c r="FPL74" s="173"/>
      <c r="FPM74" s="173"/>
      <c r="FPN74" s="173"/>
      <c r="FPO74" s="173"/>
      <c r="FPP74" s="173"/>
      <c r="FPQ74" s="173"/>
      <c r="FPR74" s="173"/>
      <c r="FPS74" s="173"/>
      <c r="FPT74" s="173"/>
      <c r="FPU74" s="173"/>
      <c r="FPV74" s="173"/>
      <c r="FPW74" s="173"/>
      <c r="FPX74" s="173"/>
      <c r="FPY74" s="173"/>
      <c r="FPZ74" s="173"/>
      <c r="FQA74" s="173"/>
      <c r="FQB74" s="173"/>
      <c r="FQC74" s="173"/>
      <c r="FQD74" s="173"/>
      <c r="FQE74" s="173"/>
      <c r="FQF74" s="173"/>
      <c r="FQG74" s="173"/>
      <c r="FQH74" s="173"/>
      <c r="FQI74" s="173"/>
      <c r="FQJ74" s="173"/>
      <c r="FQK74" s="173"/>
      <c r="FQL74" s="173"/>
      <c r="FQM74" s="173"/>
      <c r="FQN74" s="173"/>
      <c r="FQO74" s="173"/>
      <c r="FQP74" s="173"/>
      <c r="FQQ74" s="173"/>
      <c r="FQR74" s="173"/>
      <c r="FQS74" s="173"/>
      <c r="FQT74" s="173"/>
      <c r="FQU74" s="173"/>
      <c r="FQV74" s="173"/>
      <c r="FQW74" s="173"/>
      <c r="FQX74" s="173"/>
      <c r="FQY74" s="173"/>
      <c r="FQZ74" s="173"/>
      <c r="FRA74" s="173"/>
      <c r="FRB74" s="173"/>
      <c r="FRC74" s="173"/>
      <c r="FRD74" s="173"/>
      <c r="FRE74" s="173"/>
      <c r="FRF74" s="173"/>
      <c r="FRG74" s="173"/>
      <c r="FRH74" s="173"/>
      <c r="FRI74" s="173"/>
      <c r="FRJ74" s="173"/>
      <c r="FRK74" s="173"/>
      <c r="FRL74" s="173"/>
      <c r="FRM74" s="173"/>
      <c r="FRN74" s="173"/>
      <c r="FRO74" s="173"/>
      <c r="FRP74" s="173"/>
      <c r="FRQ74" s="173"/>
      <c r="FRR74" s="173"/>
      <c r="FRS74" s="173"/>
      <c r="FRT74" s="173"/>
      <c r="FRU74" s="173"/>
      <c r="FRV74" s="173"/>
      <c r="FRW74" s="173"/>
      <c r="FRX74" s="173"/>
      <c r="FRY74" s="173"/>
      <c r="FRZ74" s="173"/>
      <c r="FSA74" s="173"/>
      <c r="FSB74" s="173"/>
      <c r="FSC74" s="173"/>
      <c r="FSD74" s="173"/>
      <c r="FSE74" s="173"/>
      <c r="FSF74" s="173"/>
      <c r="FSG74" s="173"/>
      <c r="FSH74" s="173"/>
      <c r="FSI74" s="173"/>
      <c r="FSJ74" s="173"/>
      <c r="FSK74" s="173"/>
      <c r="FSL74" s="173"/>
      <c r="FSM74" s="173"/>
      <c r="FSN74" s="173"/>
      <c r="FSO74" s="173"/>
      <c r="FSP74" s="173"/>
      <c r="FSQ74" s="173"/>
      <c r="FSR74" s="173"/>
      <c r="FSS74" s="173"/>
      <c r="FST74" s="173"/>
      <c r="FSU74" s="173"/>
      <c r="FSV74" s="173"/>
      <c r="FSW74" s="173"/>
      <c r="FSX74" s="173"/>
      <c r="FSY74" s="173"/>
      <c r="FSZ74" s="173"/>
      <c r="FTA74" s="173"/>
      <c r="FTB74" s="173"/>
      <c r="FTC74" s="173"/>
      <c r="FTD74" s="173"/>
      <c r="FTE74" s="173"/>
      <c r="FTF74" s="173"/>
      <c r="FTG74" s="173"/>
      <c r="FTH74" s="173"/>
      <c r="FTI74" s="173"/>
      <c r="FTJ74" s="173"/>
      <c r="FTK74" s="173"/>
      <c r="FTL74" s="173"/>
      <c r="FTM74" s="173"/>
      <c r="FTN74" s="173"/>
      <c r="FTO74" s="173"/>
      <c r="FTP74" s="173"/>
      <c r="FTQ74" s="173"/>
      <c r="FTR74" s="173"/>
      <c r="FTS74" s="173"/>
      <c r="FTT74" s="173"/>
      <c r="FTU74" s="173"/>
      <c r="FTV74" s="173"/>
      <c r="FTW74" s="173"/>
      <c r="FTX74" s="173"/>
      <c r="FTY74" s="173"/>
      <c r="FTZ74" s="173"/>
      <c r="FUA74" s="173"/>
      <c r="FUB74" s="173"/>
      <c r="FUC74" s="173"/>
      <c r="FUD74" s="173"/>
      <c r="FUE74" s="173"/>
      <c r="FUF74" s="173"/>
      <c r="FUG74" s="173"/>
      <c r="FUH74" s="173"/>
      <c r="FUI74" s="173"/>
      <c r="FUJ74" s="173"/>
      <c r="FUK74" s="173"/>
      <c r="FUL74" s="173"/>
      <c r="FUM74" s="173"/>
      <c r="FUN74" s="173"/>
      <c r="FUO74" s="173"/>
      <c r="FUP74" s="173"/>
      <c r="FUQ74" s="173"/>
      <c r="FUR74" s="173"/>
      <c r="FUS74" s="173"/>
      <c r="FUT74" s="173"/>
      <c r="FUU74" s="173"/>
      <c r="FUV74" s="173"/>
      <c r="FUW74" s="173"/>
      <c r="FUX74" s="173"/>
      <c r="FUY74" s="173"/>
      <c r="FUZ74" s="173"/>
      <c r="FVA74" s="173"/>
      <c r="FVB74" s="173"/>
      <c r="FVC74" s="173"/>
      <c r="FVD74" s="173"/>
      <c r="FVE74" s="173"/>
      <c r="FVF74" s="173"/>
      <c r="FVG74" s="173"/>
      <c r="FVH74" s="173"/>
      <c r="FVI74" s="173"/>
      <c r="FVJ74" s="173"/>
      <c r="FVK74" s="173"/>
      <c r="FVL74" s="173"/>
      <c r="FVM74" s="173"/>
      <c r="FVN74" s="173"/>
      <c r="FVO74" s="173"/>
      <c r="FVP74" s="173"/>
      <c r="FVQ74" s="173"/>
      <c r="FVR74" s="173"/>
      <c r="FVS74" s="173"/>
      <c r="FVT74" s="173"/>
      <c r="FVU74" s="173"/>
      <c r="FVV74" s="173"/>
      <c r="FVW74" s="173"/>
      <c r="FVX74" s="173"/>
      <c r="FVY74" s="173"/>
      <c r="FVZ74" s="173"/>
      <c r="FWA74" s="173"/>
      <c r="FWB74" s="173"/>
      <c r="FWC74" s="173"/>
      <c r="FWD74" s="173"/>
      <c r="FWE74" s="173"/>
      <c r="FWF74" s="173"/>
      <c r="FWG74" s="173"/>
      <c r="FWH74" s="173"/>
      <c r="FWI74" s="173"/>
      <c r="FWJ74" s="173"/>
      <c r="FWK74" s="173"/>
      <c r="FWL74" s="173"/>
      <c r="FWM74" s="173"/>
      <c r="FWN74" s="173"/>
      <c r="FWO74" s="173"/>
      <c r="FWP74" s="173"/>
      <c r="FWQ74" s="173"/>
      <c r="FWR74" s="173"/>
      <c r="FWS74" s="173"/>
      <c r="FWT74" s="173"/>
      <c r="FWU74" s="173"/>
      <c r="FWV74" s="173"/>
      <c r="FWW74" s="173"/>
      <c r="FWX74" s="173"/>
      <c r="FWY74" s="173"/>
      <c r="FWZ74" s="173"/>
      <c r="FXA74" s="173"/>
      <c r="FXB74" s="173"/>
      <c r="FXC74" s="173"/>
      <c r="FXD74" s="173"/>
      <c r="FXE74" s="173"/>
      <c r="FXF74" s="173"/>
      <c r="FXG74" s="173"/>
      <c r="FXH74" s="173"/>
      <c r="FXI74" s="173"/>
      <c r="FXJ74" s="173"/>
      <c r="FXK74" s="173"/>
      <c r="FXL74" s="173"/>
      <c r="FXM74" s="173"/>
      <c r="FXN74" s="173"/>
      <c r="FXO74" s="173"/>
      <c r="FXP74" s="173"/>
      <c r="FXQ74" s="173"/>
      <c r="FXR74" s="173"/>
      <c r="FXS74" s="173"/>
      <c r="FXT74" s="173"/>
      <c r="FXU74" s="173"/>
      <c r="FXV74" s="173"/>
      <c r="FXW74" s="173"/>
      <c r="FXX74" s="173"/>
      <c r="FXY74" s="173"/>
      <c r="FXZ74" s="173"/>
      <c r="FYA74" s="173"/>
      <c r="FYB74" s="173"/>
      <c r="FYC74" s="173"/>
      <c r="FYD74" s="173"/>
      <c r="FYE74" s="173"/>
      <c r="FYF74" s="173"/>
      <c r="FYG74" s="173"/>
      <c r="FYH74" s="173"/>
      <c r="FYI74" s="173"/>
      <c r="FYJ74" s="173"/>
      <c r="FYK74" s="173"/>
      <c r="FYL74" s="173"/>
      <c r="FYM74" s="173"/>
      <c r="FYN74" s="173"/>
      <c r="FYO74" s="173"/>
      <c r="FYP74" s="173"/>
      <c r="FYQ74" s="173"/>
      <c r="FYR74" s="173"/>
      <c r="FYS74" s="173"/>
      <c r="FYT74" s="173"/>
      <c r="FYU74" s="173"/>
      <c r="FYV74" s="173"/>
      <c r="FYW74" s="173"/>
      <c r="FYX74" s="173"/>
      <c r="FYY74" s="173"/>
      <c r="FYZ74" s="173"/>
      <c r="FZA74" s="173"/>
      <c r="FZB74" s="173"/>
      <c r="FZC74" s="173"/>
      <c r="FZD74" s="173"/>
      <c r="FZE74" s="173"/>
      <c r="FZF74" s="173"/>
      <c r="FZG74" s="173"/>
      <c r="FZH74" s="173"/>
      <c r="FZI74" s="173"/>
      <c r="FZJ74" s="173"/>
      <c r="FZK74" s="173"/>
      <c r="FZL74" s="173"/>
      <c r="FZM74" s="173"/>
      <c r="FZN74" s="173"/>
      <c r="FZO74" s="173"/>
      <c r="FZP74" s="173"/>
      <c r="FZQ74" s="173"/>
      <c r="FZR74" s="173"/>
      <c r="FZS74" s="173"/>
      <c r="FZT74" s="173"/>
      <c r="FZU74" s="173"/>
      <c r="FZV74" s="173"/>
      <c r="FZW74" s="173"/>
      <c r="FZX74" s="173"/>
      <c r="FZY74" s="173"/>
      <c r="FZZ74" s="173"/>
      <c r="GAA74" s="173"/>
      <c r="GAB74" s="173"/>
      <c r="GAC74" s="173"/>
      <c r="GAD74" s="173"/>
      <c r="GAE74" s="173"/>
      <c r="GAF74" s="173"/>
      <c r="GAG74" s="173"/>
      <c r="GAH74" s="173"/>
      <c r="GAI74" s="173"/>
      <c r="GAJ74" s="173"/>
      <c r="GAK74" s="173"/>
      <c r="GAL74" s="173"/>
      <c r="GAM74" s="173"/>
      <c r="GAN74" s="173"/>
      <c r="GAO74" s="173"/>
      <c r="GAP74" s="173"/>
      <c r="GAQ74" s="173"/>
      <c r="GAR74" s="173"/>
      <c r="GAS74" s="173"/>
      <c r="GAT74" s="173"/>
      <c r="GAU74" s="173"/>
      <c r="GAV74" s="173"/>
      <c r="GAW74" s="173"/>
      <c r="GAX74" s="173"/>
      <c r="GAY74" s="173"/>
      <c r="GAZ74" s="173"/>
      <c r="GBA74" s="173"/>
      <c r="GBB74" s="173"/>
      <c r="GBC74" s="173"/>
      <c r="GBD74" s="173"/>
      <c r="GBE74" s="173"/>
      <c r="GBF74" s="173"/>
      <c r="GBG74" s="173"/>
      <c r="GBH74" s="173"/>
      <c r="GBI74" s="173"/>
      <c r="GBJ74" s="173"/>
      <c r="GBK74" s="173"/>
      <c r="GBL74" s="173"/>
      <c r="GBM74" s="173"/>
      <c r="GBN74" s="173"/>
      <c r="GBO74" s="173"/>
      <c r="GBP74" s="173"/>
      <c r="GBQ74" s="173"/>
      <c r="GBR74" s="173"/>
      <c r="GBS74" s="173"/>
      <c r="GBT74" s="173"/>
      <c r="GBU74" s="173"/>
      <c r="GBV74" s="173"/>
      <c r="GBW74" s="173"/>
      <c r="GBX74" s="173"/>
      <c r="GBY74" s="173"/>
      <c r="GBZ74" s="173"/>
      <c r="GCA74" s="173"/>
      <c r="GCB74" s="173"/>
      <c r="GCC74" s="173"/>
      <c r="GCD74" s="173"/>
      <c r="GCE74" s="173"/>
      <c r="GCF74" s="173"/>
      <c r="GCG74" s="173"/>
      <c r="GCH74" s="173"/>
      <c r="GCI74" s="173"/>
      <c r="GCJ74" s="173"/>
      <c r="GCK74" s="173"/>
      <c r="GCL74" s="173"/>
      <c r="GCM74" s="173"/>
      <c r="GCN74" s="173"/>
      <c r="GCO74" s="173"/>
      <c r="GCP74" s="173"/>
      <c r="GCQ74" s="173"/>
      <c r="GCR74" s="173"/>
      <c r="GCS74" s="173"/>
      <c r="GCT74" s="173"/>
      <c r="GCU74" s="173"/>
      <c r="GCV74" s="173"/>
      <c r="GCW74" s="173"/>
      <c r="GCX74" s="173"/>
      <c r="GCY74" s="173"/>
      <c r="GCZ74" s="173"/>
      <c r="GDA74" s="173"/>
      <c r="GDB74" s="173"/>
      <c r="GDC74" s="173"/>
      <c r="GDD74" s="173"/>
      <c r="GDE74" s="173"/>
      <c r="GDF74" s="173"/>
      <c r="GDG74" s="173"/>
      <c r="GDH74" s="173"/>
      <c r="GDI74" s="173"/>
      <c r="GDJ74" s="173"/>
      <c r="GDK74" s="173"/>
      <c r="GDL74" s="173"/>
      <c r="GDM74" s="173"/>
      <c r="GDN74" s="173"/>
      <c r="GDO74" s="173"/>
      <c r="GDP74" s="173"/>
      <c r="GDQ74" s="173"/>
      <c r="GDR74" s="173"/>
      <c r="GDS74" s="173"/>
      <c r="GDT74" s="173"/>
      <c r="GDU74" s="173"/>
      <c r="GDV74" s="173"/>
      <c r="GDW74" s="173"/>
      <c r="GDX74" s="173"/>
      <c r="GDY74" s="173"/>
      <c r="GDZ74" s="173"/>
      <c r="GEA74" s="173"/>
      <c r="GEB74" s="173"/>
      <c r="GEC74" s="173"/>
      <c r="GED74" s="173"/>
      <c r="GEE74" s="173"/>
      <c r="GEF74" s="173"/>
      <c r="GEG74" s="173"/>
      <c r="GEH74" s="173"/>
      <c r="GEI74" s="173"/>
      <c r="GEJ74" s="173"/>
      <c r="GEK74" s="173"/>
      <c r="GEL74" s="173"/>
      <c r="GEM74" s="173"/>
      <c r="GEN74" s="173"/>
      <c r="GEO74" s="173"/>
      <c r="GEP74" s="173"/>
      <c r="GEQ74" s="173"/>
      <c r="GER74" s="173"/>
      <c r="GES74" s="173"/>
      <c r="GET74" s="173"/>
      <c r="GEU74" s="173"/>
      <c r="GEV74" s="173"/>
      <c r="GEW74" s="173"/>
      <c r="GEX74" s="173"/>
      <c r="GEY74" s="173"/>
      <c r="GEZ74" s="173"/>
      <c r="GFA74" s="173"/>
      <c r="GFB74" s="173"/>
      <c r="GFC74" s="173"/>
      <c r="GFD74" s="173"/>
      <c r="GFE74" s="173"/>
      <c r="GFF74" s="173"/>
      <c r="GFG74" s="173"/>
      <c r="GFH74" s="173"/>
      <c r="GFI74" s="173"/>
      <c r="GFJ74" s="173"/>
      <c r="GFK74" s="173"/>
      <c r="GFL74" s="173"/>
      <c r="GFM74" s="173"/>
      <c r="GFN74" s="173"/>
      <c r="GFO74" s="173"/>
      <c r="GFP74" s="173"/>
      <c r="GFQ74" s="173"/>
      <c r="GFR74" s="173"/>
      <c r="GFS74" s="173"/>
      <c r="GFT74" s="173"/>
      <c r="GFU74" s="173"/>
      <c r="GFV74" s="173"/>
      <c r="GFW74" s="173"/>
      <c r="GFX74" s="173"/>
      <c r="GFY74" s="173"/>
      <c r="GFZ74" s="173"/>
      <c r="GGA74" s="173"/>
      <c r="GGB74" s="173"/>
      <c r="GGC74" s="173"/>
      <c r="GGD74" s="173"/>
      <c r="GGE74" s="173"/>
      <c r="GGF74" s="173"/>
      <c r="GGG74" s="173"/>
      <c r="GGH74" s="173"/>
      <c r="GGI74" s="173"/>
      <c r="GGJ74" s="173"/>
      <c r="GGK74" s="173"/>
      <c r="GGL74" s="173"/>
      <c r="GGM74" s="173"/>
      <c r="GGN74" s="173"/>
      <c r="GGO74" s="173"/>
      <c r="GGP74" s="173"/>
      <c r="GGQ74" s="173"/>
      <c r="GGR74" s="173"/>
      <c r="GGS74" s="173"/>
      <c r="GGT74" s="173"/>
      <c r="GGU74" s="173"/>
      <c r="GGV74" s="173"/>
      <c r="GGW74" s="173"/>
      <c r="GGX74" s="173"/>
      <c r="GGY74" s="173"/>
      <c r="GGZ74" s="173"/>
      <c r="GHA74" s="173"/>
      <c r="GHB74" s="173"/>
      <c r="GHC74" s="173"/>
      <c r="GHD74" s="173"/>
      <c r="GHE74" s="173"/>
      <c r="GHF74" s="173"/>
      <c r="GHG74" s="173"/>
      <c r="GHH74" s="173"/>
      <c r="GHI74" s="173"/>
      <c r="GHJ74" s="173"/>
      <c r="GHK74" s="173"/>
      <c r="GHL74" s="173"/>
      <c r="GHM74" s="173"/>
      <c r="GHN74" s="173"/>
      <c r="GHO74" s="173"/>
      <c r="GHP74" s="173"/>
      <c r="GHQ74" s="173"/>
      <c r="GHR74" s="173"/>
      <c r="GHS74" s="173"/>
      <c r="GHT74" s="173"/>
      <c r="GHU74" s="173"/>
      <c r="GHV74" s="173"/>
      <c r="GHW74" s="173"/>
      <c r="GHX74" s="173"/>
      <c r="GHY74" s="173"/>
      <c r="GHZ74" s="173"/>
      <c r="GIA74" s="173"/>
      <c r="GIB74" s="173"/>
      <c r="GIC74" s="173"/>
      <c r="GID74" s="173"/>
      <c r="GIE74" s="173"/>
      <c r="GIF74" s="173"/>
      <c r="GIG74" s="173"/>
      <c r="GIH74" s="173"/>
      <c r="GII74" s="173"/>
      <c r="GIJ74" s="173"/>
      <c r="GIK74" s="173"/>
      <c r="GIL74" s="173"/>
      <c r="GIM74" s="173"/>
      <c r="GIN74" s="173"/>
      <c r="GIO74" s="173"/>
      <c r="GIP74" s="173"/>
      <c r="GIQ74" s="173"/>
      <c r="GIR74" s="173"/>
      <c r="GIS74" s="173"/>
      <c r="GIT74" s="173"/>
      <c r="GIU74" s="173"/>
      <c r="GIV74" s="173"/>
      <c r="GIW74" s="173"/>
      <c r="GIX74" s="173"/>
      <c r="GIY74" s="173"/>
      <c r="GIZ74" s="173"/>
      <c r="GJA74" s="173"/>
      <c r="GJB74" s="173"/>
      <c r="GJC74" s="173"/>
      <c r="GJD74" s="173"/>
      <c r="GJE74" s="173"/>
      <c r="GJF74" s="173"/>
      <c r="GJG74" s="173"/>
      <c r="GJH74" s="173"/>
      <c r="GJI74" s="173"/>
      <c r="GJJ74" s="173"/>
      <c r="GJK74" s="173"/>
      <c r="GJL74" s="173"/>
      <c r="GJM74" s="173"/>
      <c r="GJN74" s="173"/>
      <c r="GJO74" s="173"/>
      <c r="GJP74" s="173"/>
      <c r="GJQ74" s="173"/>
      <c r="GJR74" s="173"/>
      <c r="GJS74" s="173"/>
      <c r="GJT74" s="173"/>
      <c r="GJU74" s="173"/>
      <c r="GJV74" s="173"/>
      <c r="GJW74" s="173"/>
      <c r="GJX74" s="173"/>
      <c r="GJY74" s="173"/>
      <c r="GJZ74" s="173"/>
      <c r="GKA74" s="173"/>
      <c r="GKB74" s="173"/>
      <c r="GKC74" s="173"/>
      <c r="GKD74" s="173"/>
      <c r="GKE74" s="173"/>
      <c r="GKF74" s="173"/>
      <c r="GKG74" s="173"/>
      <c r="GKH74" s="173"/>
      <c r="GKI74" s="173"/>
      <c r="GKJ74" s="173"/>
      <c r="GKK74" s="173"/>
      <c r="GKL74" s="173"/>
      <c r="GKM74" s="173"/>
      <c r="GKN74" s="173"/>
      <c r="GKO74" s="173"/>
      <c r="GKP74" s="173"/>
      <c r="GKQ74" s="173"/>
      <c r="GKR74" s="173"/>
      <c r="GKS74" s="173"/>
      <c r="GKT74" s="173"/>
      <c r="GKU74" s="173"/>
      <c r="GKV74" s="173"/>
      <c r="GKW74" s="173"/>
      <c r="GKX74" s="173"/>
      <c r="GKY74" s="173"/>
      <c r="GKZ74" s="173"/>
      <c r="GLA74" s="173"/>
      <c r="GLB74" s="173"/>
      <c r="GLC74" s="173"/>
      <c r="GLD74" s="173"/>
      <c r="GLE74" s="173"/>
      <c r="GLF74" s="173"/>
      <c r="GLG74" s="173"/>
      <c r="GLH74" s="173"/>
      <c r="GLI74" s="173"/>
      <c r="GLJ74" s="173"/>
      <c r="GLK74" s="173"/>
      <c r="GLL74" s="173"/>
      <c r="GLM74" s="173"/>
      <c r="GLN74" s="173"/>
      <c r="GLO74" s="173"/>
      <c r="GLP74" s="173"/>
      <c r="GLQ74" s="173"/>
      <c r="GLR74" s="173"/>
      <c r="GLS74" s="173"/>
      <c r="GLT74" s="173"/>
      <c r="GLU74" s="173"/>
      <c r="GLV74" s="173"/>
      <c r="GLW74" s="173"/>
      <c r="GLX74" s="173"/>
      <c r="GLY74" s="173"/>
      <c r="GLZ74" s="173"/>
      <c r="GMA74" s="173"/>
      <c r="GMB74" s="173"/>
      <c r="GMC74" s="173"/>
      <c r="GMD74" s="173"/>
      <c r="GME74" s="173"/>
      <c r="GMF74" s="173"/>
      <c r="GMG74" s="173"/>
      <c r="GMH74" s="173"/>
      <c r="GMI74" s="173"/>
      <c r="GMJ74" s="173"/>
      <c r="GMK74" s="173"/>
      <c r="GML74" s="173"/>
      <c r="GMM74" s="173"/>
      <c r="GMN74" s="173"/>
      <c r="GMO74" s="173"/>
      <c r="GMP74" s="173"/>
      <c r="GMQ74" s="173"/>
      <c r="GMR74" s="173"/>
      <c r="GMS74" s="173"/>
      <c r="GMT74" s="173"/>
      <c r="GMU74" s="173"/>
      <c r="GMV74" s="173"/>
      <c r="GMW74" s="173"/>
      <c r="GMX74" s="173"/>
      <c r="GMY74" s="173"/>
      <c r="GMZ74" s="173"/>
      <c r="GNA74" s="173"/>
      <c r="GNB74" s="173"/>
      <c r="GNC74" s="173"/>
      <c r="GND74" s="173"/>
      <c r="GNE74" s="173"/>
      <c r="GNF74" s="173"/>
      <c r="GNG74" s="173"/>
      <c r="GNH74" s="173"/>
      <c r="GNI74" s="173"/>
      <c r="GNJ74" s="173"/>
      <c r="GNK74" s="173"/>
      <c r="GNL74" s="173"/>
      <c r="GNM74" s="173"/>
      <c r="GNN74" s="173"/>
      <c r="GNO74" s="173"/>
      <c r="GNP74" s="173"/>
      <c r="GNQ74" s="173"/>
      <c r="GNR74" s="173"/>
      <c r="GNS74" s="173"/>
      <c r="GNT74" s="173"/>
      <c r="GNU74" s="173"/>
      <c r="GNV74" s="173"/>
      <c r="GNW74" s="173"/>
      <c r="GNX74" s="173"/>
      <c r="GNY74" s="173"/>
      <c r="GNZ74" s="173"/>
      <c r="GOA74" s="173"/>
      <c r="GOB74" s="173"/>
      <c r="GOC74" s="173"/>
      <c r="GOD74" s="173"/>
      <c r="GOE74" s="173"/>
      <c r="GOF74" s="173"/>
      <c r="GOG74" s="173"/>
      <c r="GOH74" s="173"/>
      <c r="GOI74" s="173"/>
      <c r="GOJ74" s="173"/>
      <c r="GOK74" s="173"/>
      <c r="GOL74" s="173"/>
      <c r="GOM74" s="173"/>
      <c r="GON74" s="173"/>
      <c r="GOO74" s="173"/>
      <c r="GOP74" s="173"/>
      <c r="GOQ74" s="173"/>
      <c r="GOR74" s="173"/>
      <c r="GOS74" s="173"/>
      <c r="GOT74" s="173"/>
      <c r="GOU74" s="173"/>
      <c r="GOV74" s="173"/>
      <c r="GOW74" s="173"/>
      <c r="GOX74" s="173"/>
      <c r="GOY74" s="173"/>
      <c r="GOZ74" s="173"/>
      <c r="GPA74" s="173"/>
      <c r="GPB74" s="173"/>
      <c r="GPC74" s="173"/>
      <c r="GPD74" s="173"/>
      <c r="GPE74" s="173"/>
      <c r="GPF74" s="173"/>
      <c r="GPG74" s="173"/>
      <c r="GPH74" s="173"/>
      <c r="GPI74" s="173"/>
      <c r="GPJ74" s="173"/>
      <c r="GPK74" s="173"/>
      <c r="GPL74" s="173"/>
      <c r="GPM74" s="173"/>
      <c r="GPN74" s="173"/>
      <c r="GPO74" s="173"/>
      <c r="GPP74" s="173"/>
      <c r="GPQ74" s="173"/>
      <c r="GPR74" s="173"/>
      <c r="GPS74" s="173"/>
      <c r="GPT74" s="173"/>
      <c r="GPU74" s="173"/>
      <c r="GPV74" s="173"/>
      <c r="GPW74" s="173"/>
      <c r="GPX74" s="173"/>
      <c r="GPY74" s="173"/>
      <c r="GPZ74" s="173"/>
      <c r="GQA74" s="173"/>
      <c r="GQB74" s="173"/>
      <c r="GQC74" s="173"/>
      <c r="GQD74" s="173"/>
      <c r="GQE74" s="173"/>
      <c r="GQF74" s="173"/>
      <c r="GQG74" s="173"/>
      <c r="GQH74" s="173"/>
      <c r="GQI74" s="173"/>
      <c r="GQJ74" s="173"/>
      <c r="GQK74" s="173"/>
      <c r="GQL74" s="173"/>
      <c r="GQM74" s="173"/>
      <c r="GQN74" s="173"/>
      <c r="GQO74" s="173"/>
      <c r="GQP74" s="173"/>
      <c r="GQQ74" s="173"/>
      <c r="GQR74" s="173"/>
      <c r="GQS74" s="173"/>
      <c r="GQT74" s="173"/>
      <c r="GQU74" s="173"/>
      <c r="GQV74" s="173"/>
      <c r="GQW74" s="173"/>
      <c r="GQX74" s="173"/>
      <c r="GQY74" s="173"/>
      <c r="GQZ74" s="173"/>
      <c r="GRA74" s="173"/>
      <c r="GRB74" s="173"/>
      <c r="GRC74" s="173"/>
      <c r="GRD74" s="173"/>
      <c r="GRE74" s="173"/>
      <c r="GRF74" s="173"/>
      <c r="GRG74" s="173"/>
      <c r="GRH74" s="173"/>
      <c r="GRI74" s="173"/>
      <c r="GRJ74" s="173"/>
      <c r="GRK74" s="173"/>
      <c r="GRL74" s="173"/>
      <c r="GRM74" s="173"/>
      <c r="GRN74" s="173"/>
      <c r="GRO74" s="173"/>
      <c r="GRP74" s="173"/>
      <c r="GRQ74" s="173"/>
      <c r="GRR74" s="173"/>
      <c r="GRS74" s="173"/>
      <c r="GRT74" s="173"/>
      <c r="GRU74" s="173"/>
      <c r="GRV74" s="173"/>
      <c r="GRW74" s="173"/>
      <c r="GRX74" s="173"/>
      <c r="GRY74" s="173"/>
      <c r="GRZ74" s="173"/>
      <c r="GSA74" s="173"/>
      <c r="GSB74" s="173"/>
      <c r="GSC74" s="173"/>
      <c r="GSD74" s="173"/>
      <c r="GSE74" s="173"/>
      <c r="GSF74" s="173"/>
      <c r="GSG74" s="173"/>
      <c r="GSH74" s="173"/>
      <c r="GSI74" s="173"/>
      <c r="GSJ74" s="173"/>
      <c r="GSK74" s="173"/>
      <c r="GSL74" s="173"/>
      <c r="GSM74" s="173"/>
      <c r="GSN74" s="173"/>
      <c r="GSO74" s="173"/>
      <c r="GSP74" s="173"/>
      <c r="GSQ74" s="173"/>
      <c r="GSR74" s="173"/>
      <c r="GSS74" s="173"/>
      <c r="GST74" s="173"/>
      <c r="GSU74" s="173"/>
      <c r="GSV74" s="173"/>
      <c r="GSW74" s="173"/>
      <c r="GSX74" s="173"/>
      <c r="GSY74" s="173"/>
      <c r="GSZ74" s="173"/>
      <c r="GTA74" s="173"/>
      <c r="GTB74" s="173"/>
      <c r="GTC74" s="173"/>
      <c r="GTD74" s="173"/>
      <c r="GTE74" s="173"/>
      <c r="GTF74" s="173"/>
      <c r="GTG74" s="173"/>
      <c r="GTH74" s="173"/>
      <c r="GTI74" s="173"/>
      <c r="GTJ74" s="173"/>
      <c r="GTK74" s="173"/>
      <c r="GTL74" s="173"/>
      <c r="GTM74" s="173"/>
      <c r="GTN74" s="173"/>
      <c r="GTO74" s="173"/>
      <c r="GTP74" s="173"/>
      <c r="GTQ74" s="173"/>
      <c r="GTR74" s="173"/>
      <c r="GTS74" s="173"/>
      <c r="GTT74" s="173"/>
      <c r="GTU74" s="173"/>
      <c r="GTV74" s="173"/>
      <c r="GTW74" s="173"/>
      <c r="GTX74" s="173"/>
      <c r="GTY74" s="173"/>
      <c r="GTZ74" s="173"/>
      <c r="GUA74" s="173"/>
      <c r="GUB74" s="173"/>
      <c r="GUC74" s="173"/>
      <c r="GUD74" s="173"/>
      <c r="GUE74" s="173"/>
      <c r="GUF74" s="173"/>
      <c r="GUG74" s="173"/>
      <c r="GUH74" s="173"/>
      <c r="GUI74" s="173"/>
      <c r="GUJ74" s="173"/>
      <c r="GUK74" s="173"/>
      <c r="GUL74" s="173"/>
      <c r="GUM74" s="173"/>
      <c r="GUN74" s="173"/>
      <c r="GUO74" s="173"/>
      <c r="GUP74" s="173"/>
      <c r="GUQ74" s="173"/>
      <c r="GUR74" s="173"/>
      <c r="GUS74" s="173"/>
      <c r="GUT74" s="173"/>
      <c r="GUU74" s="173"/>
      <c r="GUV74" s="173"/>
      <c r="GUW74" s="173"/>
      <c r="GUX74" s="173"/>
      <c r="GUY74" s="173"/>
      <c r="GUZ74" s="173"/>
      <c r="GVA74" s="173"/>
      <c r="GVB74" s="173"/>
      <c r="GVC74" s="173"/>
      <c r="GVD74" s="173"/>
      <c r="GVE74" s="173"/>
      <c r="GVF74" s="173"/>
      <c r="GVG74" s="173"/>
      <c r="GVH74" s="173"/>
      <c r="GVI74" s="173"/>
      <c r="GVJ74" s="173"/>
      <c r="GVK74" s="173"/>
      <c r="GVL74" s="173"/>
      <c r="GVM74" s="173"/>
      <c r="GVN74" s="173"/>
      <c r="GVO74" s="173"/>
      <c r="GVP74" s="173"/>
      <c r="GVQ74" s="173"/>
      <c r="GVR74" s="173"/>
      <c r="GVS74" s="173"/>
      <c r="GVT74" s="173"/>
      <c r="GVU74" s="173"/>
      <c r="GVV74" s="173"/>
      <c r="GVW74" s="173"/>
      <c r="GVX74" s="173"/>
      <c r="GVY74" s="173"/>
      <c r="GVZ74" s="173"/>
      <c r="GWA74" s="173"/>
      <c r="GWB74" s="173"/>
      <c r="GWC74" s="173"/>
      <c r="GWD74" s="173"/>
      <c r="GWE74" s="173"/>
      <c r="GWF74" s="173"/>
      <c r="GWG74" s="173"/>
      <c r="GWH74" s="173"/>
      <c r="GWI74" s="173"/>
      <c r="GWJ74" s="173"/>
      <c r="GWK74" s="173"/>
      <c r="GWL74" s="173"/>
      <c r="GWM74" s="173"/>
      <c r="GWN74" s="173"/>
      <c r="GWO74" s="173"/>
      <c r="GWP74" s="173"/>
      <c r="GWQ74" s="173"/>
      <c r="GWR74" s="173"/>
      <c r="GWS74" s="173"/>
      <c r="GWT74" s="173"/>
      <c r="GWU74" s="173"/>
      <c r="GWV74" s="173"/>
      <c r="GWW74" s="173"/>
      <c r="GWX74" s="173"/>
      <c r="GWY74" s="173"/>
      <c r="GWZ74" s="173"/>
      <c r="GXA74" s="173"/>
      <c r="GXB74" s="173"/>
      <c r="GXC74" s="173"/>
      <c r="GXD74" s="173"/>
      <c r="GXE74" s="173"/>
      <c r="GXF74" s="173"/>
      <c r="GXG74" s="173"/>
      <c r="GXH74" s="173"/>
      <c r="GXI74" s="173"/>
      <c r="GXJ74" s="173"/>
      <c r="GXK74" s="173"/>
      <c r="GXL74" s="173"/>
      <c r="GXM74" s="173"/>
      <c r="GXN74" s="173"/>
      <c r="GXO74" s="173"/>
      <c r="GXP74" s="173"/>
      <c r="GXQ74" s="173"/>
      <c r="GXR74" s="173"/>
      <c r="GXS74" s="173"/>
      <c r="GXT74" s="173"/>
      <c r="GXU74" s="173"/>
      <c r="GXV74" s="173"/>
      <c r="GXW74" s="173"/>
      <c r="GXX74" s="173"/>
      <c r="GXY74" s="173"/>
      <c r="GXZ74" s="173"/>
      <c r="GYA74" s="173"/>
      <c r="GYB74" s="173"/>
      <c r="GYC74" s="173"/>
      <c r="GYD74" s="173"/>
      <c r="GYE74" s="173"/>
      <c r="GYF74" s="173"/>
      <c r="GYG74" s="173"/>
      <c r="GYH74" s="173"/>
      <c r="GYI74" s="173"/>
      <c r="GYJ74" s="173"/>
      <c r="GYK74" s="173"/>
      <c r="GYL74" s="173"/>
      <c r="GYM74" s="173"/>
      <c r="GYN74" s="173"/>
      <c r="GYO74" s="173"/>
      <c r="GYP74" s="173"/>
      <c r="GYQ74" s="173"/>
      <c r="GYR74" s="173"/>
      <c r="GYS74" s="173"/>
      <c r="GYT74" s="173"/>
      <c r="GYU74" s="173"/>
      <c r="GYV74" s="173"/>
      <c r="GYW74" s="173"/>
      <c r="GYX74" s="173"/>
      <c r="GYY74" s="173"/>
      <c r="GYZ74" s="173"/>
      <c r="GZA74" s="173"/>
      <c r="GZB74" s="173"/>
      <c r="GZC74" s="173"/>
      <c r="GZD74" s="173"/>
      <c r="GZE74" s="173"/>
      <c r="GZF74" s="173"/>
      <c r="GZG74" s="173"/>
      <c r="GZH74" s="173"/>
      <c r="GZI74" s="173"/>
      <c r="GZJ74" s="173"/>
      <c r="GZK74" s="173"/>
      <c r="GZL74" s="173"/>
      <c r="GZM74" s="173"/>
      <c r="GZN74" s="173"/>
      <c r="GZO74" s="173"/>
      <c r="GZP74" s="173"/>
      <c r="GZQ74" s="173"/>
      <c r="GZR74" s="173"/>
      <c r="GZS74" s="173"/>
      <c r="GZT74" s="173"/>
      <c r="GZU74" s="173"/>
      <c r="GZV74" s="173"/>
      <c r="GZW74" s="173"/>
      <c r="GZX74" s="173"/>
      <c r="GZY74" s="173"/>
      <c r="GZZ74" s="173"/>
      <c r="HAA74" s="173"/>
      <c r="HAB74" s="173"/>
      <c r="HAC74" s="173"/>
      <c r="HAD74" s="173"/>
      <c r="HAE74" s="173"/>
      <c r="HAF74" s="173"/>
      <c r="HAG74" s="173"/>
      <c r="HAH74" s="173"/>
      <c r="HAI74" s="173"/>
      <c r="HAJ74" s="173"/>
      <c r="HAK74" s="173"/>
      <c r="HAL74" s="173"/>
      <c r="HAM74" s="173"/>
      <c r="HAN74" s="173"/>
      <c r="HAO74" s="173"/>
      <c r="HAP74" s="173"/>
      <c r="HAQ74" s="173"/>
      <c r="HAR74" s="173"/>
      <c r="HAS74" s="173"/>
      <c r="HAT74" s="173"/>
      <c r="HAU74" s="173"/>
      <c r="HAV74" s="173"/>
      <c r="HAW74" s="173"/>
      <c r="HAX74" s="173"/>
      <c r="HAY74" s="173"/>
      <c r="HAZ74" s="173"/>
      <c r="HBA74" s="173"/>
      <c r="HBB74" s="173"/>
      <c r="HBC74" s="173"/>
      <c r="HBD74" s="173"/>
      <c r="HBE74" s="173"/>
      <c r="HBF74" s="173"/>
      <c r="HBG74" s="173"/>
      <c r="HBH74" s="173"/>
      <c r="HBI74" s="173"/>
      <c r="HBJ74" s="173"/>
      <c r="HBK74" s="173"/>
      <c r="HBL74" s="173"/>
      <c r="HBM74" s="173"/>
      <c r="HBN74" s="173"/>
      <c r="HBO74" s="173"/>
      <c r="HBP74" s="173"/>
      <c r="HBQ74" s="173"/>
      <c r="HBR74" s="173"/>
      <c r="HBS74" s="173"/>
      <c r="HBT74" s="173"/>
      <c r="HBU74" s="173"/>
      <c r="HBV74" s="173"/>
      <c r="HBW74" s="173"/>
      <c r="HBX74" s="173"/>
      <c r="HBY74" s="173"/>
      <c r="HBZ74" s="173"/>
      <c r="HCA74" s="173"/>
      <c r="HCB74" s="173"/>
      <c r="HCC74" s="173"/>
      <c r="HCD74" s="173"/>
      <c r="HCE74" s="173"/>
      <c r="HCF74" s="173"/>
      <c r="HCG74" s="173"/>
      <c r="HCH74" s="173"/>
      <c r="HCI74" s="173"/>
      <c r="HCJ74" s="173"/>
      <c r="HCK74" s="173"/>
      <c r="HCL74" s="173"/>
      <c r="HCM74" s="173"/>
      <c r="HCN74" s="173"/>
      <c r="HCO74" s="173"/>
      <c r="HCP74" s="173"/>
      <c r="HCQ74" s="173"/>
      <c r="HCR74" s="173"/>
      <c r="HCS74" s="173"/>
      <c r="HCT74" s="173"/>
      <c r="HCU74" s="173"/>
      <c r="HCV74" s="173"/>
      <c r="HCW74" s="173"/>
      <c r="HCX74" s="173"/>
      <c r="HCY74" s="173"/>
      <c r="HCZ74" s="173"/>
      <c r="HDA74" s="173"/>
      <c r="HDB74" s="173"/>
      <c r="HDC74" s="173"/>
      <c r="HDD74" s="173"/>
      <c r="HDE74" s="173"/>
      <c r="HDF74" s="173"/>
      <c r="HDG74" s="173"/>
      <c r="HDH74" s="173"/>
      <c r="HDI74" s="173"/>
      <c r="HDJ74" s="173"/>
      <c r="HDK74" s="173"/>
      <c r="HDL74" s="173"/>
      <c r="HDM74" s="173"/>
      <c r="HDN74" s="173"/>
      <c r="HDO74" s="173"/>
      <c r="HDP74" s="173"/>
      <c r="HDQ74" s="173"/>
      <c r="HDR74" s="173"/>
      <c r="HDS74" s="173"/>
      <c r="HDT74" s="173"/>
      <c r="HDU74" s="173"/>
      <c r="HDV74" s="173"/>
      <c r="HDW74" s="173"/>
      <c r="HDX74" s="173"/>
      <c r="HDY74" s="173"/>
      <c r="HDZ74" s="173"/>
      <c r="HEA74" s="173"/>
      <c r="HEB74" s="173"/>
      <c r="HEC74" s="173"/>
      <c r="HED74" s="173"/>
      <c r="HEE74" s="173"/>
      <c r="HEF74" s="173"/>
      <c r="HEG74" s="173"/>
      <c r="HEH74" s="173"/>
      <c r="HEI74" s="173"/>
      <c r="HEJ74" s="173"/>
      <c r="HEK74" s="173"/>
      <c r="HEL74" s="173"/>
      <c r="HEM74" s="173"/>
      <c r="HEN74" s="173"/>
      <c r="HEO74" s="173"/>
      <c r="HEP74" s="173"/>
      <c r="HEQ74" s="173"/>
      <c r="HER74" s="173"/>
      <c r="HES74" s="173"/>
      <c r="HET74" s="173"/>
      <c r="HEU74" s="173"/>
      <c r="HEV74" s="173"/>
      <c r="HEW74" s="173"/>
      <c r="HEX74" s="173"/>
      <c r="HEY74" s="173"/>
      <c r="HEZ74" s="173"/>
      <c r="HFA74" s="173"/>
      <c r="HFB74" s="173"/>
      <c r="HFC74" s="173"/>
      <c r="HFD74" s="173"/>
      <c r="HFE74" s="173"/>
      <c r="HFF74" s="173"/>
      <c r="HFG74" s="173"/>
      <c r="HFH74" s="173"/>
      <c r="HFI74" s="173"/>
      <c r="HFJ74" s="173"/>
      <c r="HFK74" s="173"/>
      <c r="HFL74" s="173"/>
      <c r="HFM74" s="173"/>
      <c r="HFN74" s="173"/>
      <c r="HFO74" s="173"/>
      <c r="HFP74" s="173"/>
      <c r="HFQ74" s="173"/>
      <c r="HFR74" s="173"/>
      <c r="HFS74" s="173"/>
      <c r="HFT74" s="173"/>
      <c r="HFU74" s="173"/>
      <c r="HFV74" s="173"/>
      <c r="HFW74" s="173"/>
      <c r="HFX74" s="173"/>
      <c r="HFY74" s="173"/>
      <c r="HFZ74" s="173"/>
      <c r="HGA74" s="173"/>
      <c r="HGB74" s="173"/>
      <c r="HGC74" s="173"/>
      <c r="HGD74" s="173"/>
      <c r="HGE74" s="173"/>
      <c r="HGF74" s="173"/>
      <c r="HGG74" s="173"/>
      <c r="HGH74" s="173"/>
      <c r="HGI74" s="173"/>
      <c r="HGJ74" s="173"/>
      <c r="HGK74" s="173"/>
      <c r="HGL74" s="173"/>
      <c r="HGM74" s="173"/>
      <c r="HGN74" s="173"/>
      <c r="HGO74" s="173"/>
      <c r="HGP74" s="173"/>
      <c r="HGQ74" s="173"/>
      <c r="HGR74" s="173"/>
      <c r="HGS74" s="173"/>
      <c r="HGT74" s="173"/>
      <c r="HGU74" s="173"/>
      <c r="HGV74" s="173"/>
      <c r="HGW74" s="173"/>
      <c r="HGX74" s="173"/>
      <c r="HGY74" s="173"/>
      <c r="HGZ74" s="173"/>
      <c r="HHA74" s="173"/>
      <c r="HHB74" s="173"/>
      <c r="HHC74" s="173"/>
      <c r="HHD74" s="173"/>
      <c r="HHE74" s="173"/>
      <c r="HHF74" s="173"/>
      <c r="HHG74" s="173"/>
      <c r="HHH74" s="173"/>
      <c r="HHI74" s="173"/>
      <c r="HHJ74" s="173"/>
      <c r="HHK74" s="173"/>
      <c r="HHL74" s="173"/>
      <c r="HHM74" s="173"/>
      <c r="HHN74" s="173"/>
      <c r="HHO74" s="173"/>
      <c r="HHP74" s="173"/>
      <c r="HHQ74" s="173"/>
      <c r="HHR74" s="173"/>
      <c r="HHS74" s="173"/>
      <c r="HHT74" s="173"/>
      <c r="HHU74" s="173"/>
      <c r="HHV74" s="173"/>
      <c r="HHW74" s="173"/>
      <c r="HHX74" s="173"/>
      <c r="HHY74" s="173"/>
      <c r="HHZ74" s="173"/>
      <c r="HIA74" s="173"/>
      <c r="HIB74" s="173"/>
      <c r="HIC74" s="173"/>
      <c r="HID74" s="173"/>
      <c r="HIE74" s="173"/>
      <c r="HIF74" s="173"/>
      <c r="HIG74" s="173"/>
      <c r="HIH74" s="173"/>
      <c r="HII74" s="173"/>
      <c r="HIJ74" s="173"/>
      <c r="HIK74" s="173"/>
      <c r="HIL74" s="173"/>
      <c r="HIM74" s="173"/>
      <c r="HIN74" s="173"/>
      <c r="HIO74" s="173"/>
      <c r="HIP74" s="173"/>
      <c r="HIQ74" s="173"/>
      <c r="HIR74" s="173"/>
      <c r="HIS74" s="173"/>
      <c r="HIT74" s="173"/>
      <c r="HIU74" s="173"/>
      <c r="HIV74" s="173"/>
      <c r="HIW74" s="173"/>
      <c r="HIX74" s="173"/>
      <c r="HIY74" s="173"/>
      <c r="HIZ74" s="173"/>
      <c r="HJA74" s="173"/>
      <c r="HJB74" s="173"/>
      <c r="HJC74" s="173"/>
      <c r="HJD74" s="173"/>
      <c r="HJE74" s="173"/>
      <c r="HJF74" s="173"/>
      <c r="HJG74" s="173"/>
      <c r="HJH74" s="173"/>
      <c r="HJI74" s="173"/>
      <c r="HJJ74" s="173"/>
      <c r="HJK74" s="173"/>
      <c r="HJL74" s="173"/>
      <c r="HJM74" s="173"/>
      <c r="HJN74" s="173"/>
      <c r="HJO74" s="173"/>
      <c r="HJP74" s="173"/>
      <c r="HJQ74" s="173"/>
      <c r="HJR74" s="173"/>
      <c r="HJS74" s="173"/>
      <c r="HJT74" s="173"/>
      <c r="HJU74" s="173"/>
      <c r="HJV74" s="173"/>
      <c r="HJW74" s="173"/>
      <c r="HJX74" s="173"/>
      <c r="HJY74" s="173"/>
      <c r="HJZ74" s="173"/>
      <c r="HKA74" s="173"/>
      <c r="HKB74" s="173"/>
      <c r="HKC74" s="173"/>
      <c r="HKD74" s="173"/>
      <c r="HKE74" s="173"/>
      <c r="HKF74" s="173"/>
      <c r="HKG74" s="173"/>
      <c r="HKH74" s="173"/>
      <c r="HKI74" s="173"/>
      <c r="HKJ74" s="173"/>
      <c r="HKK74" s="173"/>
      <c r="HKL74" s="173"/>
      <c r="HKM74" s="173"/>
      <c r="HKN74" s="173"/>
      <c r="HKO74" s="173"/>
      <c r="HKP74" s="173"/>
      <c r="HKQ74" s="173"/>
      <c r="HKR74" s="173"/>
      <c r="HKS74" s="173"/>
      <c r="HKT74" s="173"/>
      <c r="HKU74" s="173"/>
      <c r="HKV74" s="173"/>
      <c r="HKW74" s="173"/>
      <c r="HKX74" s="173"/>
      <c r="HKY74" s="173"/>
      <c r="HKZ74" s="173"/>
      <c r="HLA74" s="173"/>
      <c r="HLB74" s="173"/>
      <c r="HLC74" s="173"/>
      <c r="HLD74" s="173"/>
      <c r="HLE74" s="173"/>
      <c r="HLF74" s="173"/>
      <c r="HLG74" s="173"/>
      <c r="HLH74" s="173"/>
      <c r="HLI74" s="173"/>
      <c r="HLJ74" s="173"/>
      <c r="HLK74" s="173"/>
      <c r="HLL74" s="173"/>
      <c r="HLM74" s="173"/>
      <c r="HLN74" s="173"/>
      <c r="HLO74" s="173"/>
      <c r="HLP74" s="173"/>
      <c r="HLQ74" s="173"/>
      <c r="HLR74" s="173"/>
      <c r="HLS74" s="173"/>
      <c r="HLT74" s="173"/>
      <c r="HLU74" s="173"/>
      <c r="HLV74" s="173"/>
      <c r="HLW74" s="173"/>
      <c r="HLX74" s="173"/>
      <c r="HLY74" s="173"/>
      <c r="HLZ74" s="173"/>
      <c r="HMA74" s="173"/>
      <c r="HMB74" s="173"/>
      <c r="HMC74" s="173"/>
      <c r="HMD74" s="173"/>
      <c r="HME74" s="173"/>
      <c r="HMF74" s="173"/>
      <c r="HMG74" s="173"/>
      <c r="HMH74" s="173"/>
      <c r="HMI74" s="173"/>
      <c r="HMJ74" s="173"/>
      <c r="HMK74" s="173"/>
      <c r="HML74" s="173"/>
      <c r="HMM74" s="173"/>
      <c r="HMN74" s="173"/>
      <c r="HMO74" s="173"/>
      <c r="HMP74" s="173"/>
      <c r="HMQ74" s="173"/>
      <c r="HMR74" s="173"/>
      <c r="HMS74" s="173"/>
      <c r="HMT74" s="173"/>
      <c r="HMU74" s="173"/>
      <c r="HMV74" s="173"/>
      <c r="HMW74" s="173"/>
      <c r="HMX74" s="173"/>
      <c r="HMY74" s="173"/>
      <c r="HMZ74" s="173"/>
      <c r="HNA74" s="173"/>
      <c r="HNB74" s="173"/>
      <c r="HNC74" s="173"/>
      <c r="HND74" s="173"/>
      <c r="HNE74" s="173"/>
      <c r="HNF74" s="173"/>
      <c r="HNG74" s="173"/>
      <c r="HNH74" s="173"/>
      <c r="HNI74" s="173"/>
      <c r="HNJ74" s="173"/>
      <c r="HNK74" s="173"/>
      <c r="HNL74" s="173"/>
      <c r="HNM74" s="173"/>
      <c r="HNN74" s="173"/>
      <c r="HNO74" s="173"/>
      <c r="HNP74" s="173"/>
      <c r="HNQ74" s="173"/>
      <c r="HNR74" s="173"/>
      <c r="HNS74" s="173"/>
      <c r="HNT74" s="173"/>
      <c r="HNU74" s="173"/>
      <c r="HNV74" s="173"/>
      <c r="HNW74" s="173"/>
      <c r="HNX74" s="173"/>
      <c r="HNY74" s="173"/>
      <c r="HNZ74" s="173"/>
      <c r="HOA74" s="173"/>
      <c r="HOB74" s="173"/>
      <c r="HOC74" s="173"/>
      <c r="HOD74" s="173"/>
      <c r="HOE74" s="173"/>
      <c r="HOF74" s="173"/>
      <c r="HOG74" s="173"/>
      <c r="HOH74" s="173"/>
      <c r="HOI74" s="173"/>
      <c r="HOJ74" s="173"/>
      <c r="HOK74" s="173"/>
      <c r="HOL74" s="173"/>
      <c r="HOM74" s="173"/>
      <c r="HON74" s="173"/>
      <c r="HOO74" s="173"/>
      <c r="HOP74" s="173"/>
      <c r="HOQ74" s="173"/>
      <c r="HOR74" s="173"/>
      <c r="HOS74" s="173"/>
      <c r="HOT74" s="173"/>
      <c r="HOU74" s="173"/>
      <c r="HOV74" s="173"/>
      <c r="HOW74" s="173"/>
      <c r="HOX74" s="173"/>
      <c r="HOY74" s="173"/>
      <c r="HOZ74" s="173"/>
      <c r="HPA74" s="173"/>
      <c r="HPB74" s="173"/>
      <c r="HPC74" s="173"/>
      <c r="HPD74" s="173"/>
      <c r="HPE74" s="173"/>
      <c r="HPF74" s="173"/>
      <c r="HPG74" s="173"/>
      <c r="HPH74" s="173"/>
      <c r="HPI74" s="173"/>
      <c r="HPJ74" s="173"/>
      <c r="HPK74" s="173"/>
      <c r="HPL74" s="173"/>
      <c r="HPM74" s="173"/>
      <c r="HPN74" s="173"/>
      <c r="HPO74" s="173"/>
      <c r="HPP74" s="173"/>
      <c r="HPQ74" s="173"/>
      <c r="HPR74" s="173"/>
      <c r="HPS74" s="173"/>
      <c r="HPT74" s="173"/>
      <c r="HPU74" s="173"/>
      <c r="HPV74" s="173"/>
      <c r="HPW74" s="173"/>
      <c r="HPX74" s="173"/>
      <c r="HPY74" s="173"/>
      <c r="HPZ74" s="173"/>
      <c r="HQA74" s="173"/>
      <c r="HQB74" s="173"/>
      <c r="HQC74" s="173"/>
      <c r="HQD74" s="173"/>
      <c r="HQE74" s="173"/>
      <c r="HQF74" s="173"/>
      <c r="HQG74" s="173"/>
      <c r="HQH74" s="173"/>
      <c r="HQI74" s="173"/>
      <c r="HQJ74" s="173"/>
      <c r="HQK74" s="173"/>
      <c r="HQL74" s="173"/>
      <c r="HQM74" s="173"/>
      <c r="HQN74" s="173"/>
      <c r="HQO74" s="173"/>
      <c r="HQP74" s="173"/>
      <c r="HQQ74" s="173"/>
      <c r="HQR74" s="173"/>
      <c r="HQS74" s="173"/>
      <c r="HQT74" s="173"/>
      <c r="HQU74" s="173"/>
      <c r="HQV74" s="173"/>
      <c r="HQW74" s="173"/>
      <c r="HQX74" s="173"/>
      <c r="HQY74" s="173"/>
      <c r="HQZ74" s="173"/>
      <c r="HRA74" s="173"/>
      <c r="HRB74" s="173"/>
      <c r="HRC74" s="173"/>
      <c r="HRD74" s="173"/>
      <c r="HRE74" s="173"/>
      <c r="HRF74" s="173"/>
      <c r="HRG74" s="173"/>
      <c r="HRH74" s="173"/>
      <c r="HRI74" s="173"/>
      <c r="HRJ74" s="173"/>
      <c r="HRK74" s="173"/>
      <c r="HRL74" s="173"/>
      <c r="HRM74" s="173"/>
      <c r="HRN74" s="173"/>
      <c r="HRO74" s="173"/>
      <c r="HRP74" s="173"/>
      <c r="HRQ74" s="173"/>
      <c r="HRR74" s="173"/>
      <c r="HRS74" s="173"/>
      <c r="HRT74" s="173"/>
      <c r="HRU74" s="173"/>
      <c r="HRV74" s="173"/>
      <c r="HRW74" s="173"/>
      <c r="HRX74" s="173"/>
      <c r="HRY74" s="173"/>
      <c r="HRZ74" s="173"/>
      <c r="HSA74" s="173"/>
      <c r="HSB74" s="173"/>
      <c r="HSC74" s="173"/>
      <c r="HSD74" s="173"/>
      <c r="HSE74" s="173"/>
      <c r="HSF74" s="173"/>
      <c r="HSG74" s="173"/>
      <c r="HSH74" s="173"/>
      <c r="HSI74" s="173"/>
      <c r="HSJ74" s="173"/>
      <c r="HSK74" s="173"/>
      <c r="HSL74" s="173"/>
      <c r="HSM74" s="173"/>
      <c r="HSN74" s="173"/>
      <c r="HSO74" s="173"/>
      <c r="HSP74" s="173"/>
      <c r="HSQ74" s="173"/>
      <c r="HSR74" s="173"/>
      <c r="HSS74" s="173"/>
      <c r="HST74" s="173"/>
      <c r="HSU74" s="173"/>
      <c r="HSV74" s="173"/>
      <c r="HSW74" s="173"/>
      <c r="HSX74" s="173"/>
      <c r="HSY74" s="173"/>
      <c r="HSZ74" s="173"/>
      <c r="HTA74" s="173"/>
      <c r="HTB74" s="173"/>
      <c r="HTC74" s="173"/>
      <c r="HTD74" s="173"/>
      <c r="HTE74" s="173"/>
      <c r="HTF74" s="173"/>
      <c r="HTG74" s="173"/>
      <c r="HTH74" s="173"/>
      <c r="HTI74" s="173"/>
      <c r="HTJ74" s="173"/>
      <c r="HTK74" s="173"/>
      <c r="HTL74" s="173"/>
      <c r="HTM74" s="173"/>
      <c r="HTN74" s="173"/>
      <c r="HTO74" s="173"/>
      <c r="HTP74" s="173"/>
      <c r="HTQ74" s="173"/>
      <c r="HTR74" s="173"/>
      <c r="HTS74" s="173"/>
      <c r="HTT74" s="173"/>
      <c r="HTU74" s="173"/>
      <c r="HTV74" s="173"/>
      <c r="HTW74" s="173"/>
      <c r="HTX74" s="173"/>
      <c r="HTY74" s="173"/>
      <c r="HTZ74" s="173"/>
      <c r="HUA74" s="173"/>
      <c r="HUB74" s="173"/>
      <c r="HUC74" s="173"/>
      <c r="HUD74" s="173"/>
      <c r="HUE74" s="173"/>
      <c r="HUF74" s="173"/>
      <c r="HUG74" s="173"/>
      <c r="HUH74" s="173"/>
      <c r="HUI74" s="173"/>
      <c r="HUJ74" s="173"/>
      <c r="HUK74" s="173"/>
      <c r="HUL74" s="173"/>
      <c r="HUM74" s="173"/>
      <c r="HUN74" s="173"/>
      <c r="HUO74" s="173"/>
      <c r="HUP74" s="173"/>
      <c r="HUQ74" s="173"/>
      <c r="HUR74" s="173"/>
      <c r="HUS74" s="173"/>
      <c r="HUT74" s="173"/>
      <c r="HUU74" s="173"/>
      <c r="HUV74" s="173"/>
      <c r="HUW74" s="173"/>
      <c r="HUX74" s="173"/>
      <c r="HUY74" s="173"/>
      <c r="HUZ74" s="173"/>
      <c r="HVA74" s="173"/>
      <c r="HVB74" s="173"/>
      <c r="HVC74" s="173"/>
      <c r="HVD74" s="173"/>
      <c r="HVE74" s="173"/>
      <c r="HVF74" s="173"/>
      <c r="HVG74" s="173"/>
      <c r="HVH74" s="173"/>
      <c r="HVI74" s="173"/>
      <c r="HVJ74" s="173"/>
      <c r="HVK74" s="173"/>
      <c r="HVL74" s="173"/>
      <c r="HVM74" s="173"/>
      <c r="HVN74" s="173"/>
      <c r="HVO74" s="173"/>
      <c r="HVP74" s="173"/>
      <c r="HVQ74" s="173"/>
      <c r="HVR74" s="173"/>
      <c r="HVS74" s="173"/>
      <c r="HVT74" s="173"/>
      <c r="HVU74" s="173"/>
      <c r="HVV74" s="173"/>
      <c r="HVW74" s="173"/>
      <c r="HVX74" s="173"/>
      <c r="HVY74" s="173"/>
      <c r="HVZ74" s="173"/>
      <c r="HWA74" s="173"/>
      <c r="HWB74" s="173"/>
      <c r="HWC74" s="173"/>
      <c r="HWD74" s="173"/>
      <c r="HWE74" s="173"/>
      <c r="HWF74" s="173"/>
      <c r="HWG74" s="173"/>
      <c r="HWH74" s="173"/>
      <c r="HWI74" s="173"/>
      <c r="HWJ74" s="173"/>
      <c r="HWK74" s="173"/>
      <c r="HWL74" s="173"/>
      <c r="HWM74" s="173"/>
      <c r="HWN74" s="173"/>
      <c r="HWO74" s="173"/>
      <c r="HWP74" s="173"/>
      <c r="HWQ74" s="173"/>
      <c r="HWR74" s="173"/>
      <c r="HWS74" s="173"/>
      <c r="HWT74" s="173"/>
      <c r="HWU74" s="173"/>
      <c r="HWV74" s="173"/>
      <c r="HWW74" s="173"/>
      <c r="HWX74" s="173"/>
      <c r="HWY74" s="173"/>
      <c r="HWZ74" s="173"/>
      <c r="HXA74" s="173"/>
      <c r="HXB74" s="173"/>
      <c r="HXC74" s="173"/>
      <c r="HXD74" s="173"/>
      <c r="HXE74" s="173"/>
      <c r="HXF74" s="173"/>
      <c r="HXG74" s="173"/>
      <c r="HXH74" s="173"/>
      <c r="HXI74" s="173"/>
      <c r="HXJ74" s="173"/>
      <c r="HXK74" s="173"/>
      <c r="HXL74" s="173"/>
      <c r="HXM74" s="173"/>
      <c r="HXN74" s="173"/>
      <c r="HXO74" s="173"/>
      <c r="HXP74" s="173"/>
      <c r="HXQ74" s="173"/>
      <c r="HXR74" s="173"/>
      <c r="HXS74" s="173"/>
      <c r="HXT74" s="173"/>
      <c r="HXU74" s="173"/>
      <c r="HXV74" s="173"/>
      <c r="HXW74" s="173"/>
      <c r="HXX74" s="173"/>
      <c r="HXY74" s="173"/>
      <c r="HXZ74" s="173"/>
      <c r="HYA74" s="173"/>
      <c r="HYB74" s="173"/>
      <c r="HYC74" s="173"/>
      <c r="HYD74" s="173"/>
      <c r="HYE74" s="173"/>
      <c r="HYF74" s="173"/>
      <c r="HYG74" s="173"/>
      <c r="HYH74" s="173"/>
      <c r="HYI74" s="173"/>
      <c r="HYJ74" s="173"/>
      <c r="HYK74" s="173"/>
      <c r="HYL74" s="173"/>
      <c r="HYM74" s="173"/>
      <c r="HYN74" s="173"/>
      <c r="HYO74" s="173"/>
      <c r="HYP74" s="173"/>
      <c r="HYQ74" s="173"/>
      <c r="HYR74" s="173"/>
      <c r="HYS74" s="173"/>
      <c r="HYT74" s="173"/>
      <c r="HYU74" s="173"/>
      <c r="HYV74" s="173"/>
      <c r="HYW74" s="173"/>
      <c r="HYX74" s="173"/>
      <c r="HYY74" s="173"/>
      <c r="HYZ74" s="173"/>
      <c r="HZA74" s="173"/>
      <c r="HZB74" s="173"/>
      <c r="HZC74" s="173"/>
      <c r="HZD74" s="173"/>
      <c r="HZE74" s="173"/>
      <c r="HZF74" s="173"/>
      <c r="HZG74" s="173"/>
      <c r="HZH74" s="173"/>
      <c r="HZI74" s="173"/>
      <c r="HZJ74" s="173"/>
      <c r="HZK74" s="173"/>
      <c r="HZL74" s="173"/>
      <c r="HZM74" s="173"/>
      <c r="HZN74" s="173"/>
      <c r="HZO74" s="173"/>
      <c r="HZP74" s="173"/>
      <c r="HZQ74" s="173"/>
      <c r="HZR74" s="173"/>
      <c r="HZS74" s="173"/>
      <c r="HZT74" s="173"/>
      <c r="HZU74" s="173"/>
      <c r="HZV74" s="173"/>
      <c r="HZW74" s="173"/>
      <c r="HZX74" s="173"/>
      <c r="HZY74" s="173"/>
      <c r="HZZ74" s="173"/>
      <c r="IAA74" s="173"/>
      <c r="IAB74" s="173"/>
      <c r="IAC74" s="173"/>
      <c r="IAD74" s="173"/>
      <c r="IAE74" s="173"/>
      <c r="IAF74" s="173"/>
      <c r="IAG74" s="173"/>
      <c r="IAH74" s="173"/>
      <c r="IAI74" s="173"/>
      <c r="IAJ74" s="173"/>
      <c r="IAK74" s="173"/>
      <c r="IAL74" s="173"/>
      <c r="IAM74" s="173"/>
      <c r="IAN74" s="173"/>
      <c r="IAO74" s="173"/>
      <c r="IAP74" s="173"/>
      <c r="IAQ74" s="173"/>
      <c r="IAR74" s="173"/>
      <c r="IAS74" s="173"/>
      <c r="IAT74" s="173"/>
      <c r="IAU74" s="173"/>
      <c r="IAV74" s="173"/>
      <c r="IAW74" s="173"/>
      <c r="IAX74" s="173"/>
      <c r="IAY74" s="173"/>
      <c r="IAZ74" s="173"/>
      <c r="IBA74" s="173"/>
      <c r="IBB74" s="173"/>
      <c r="IBC74" s="173"/>
      <c r="IBD74" s="173"/>
      <c r="IBE74" s="173"/>
      <c r="IBF74" s="173"/>
      <c r="IBG74" s="173"/>
      <c r="IBH74" s="173"/>
      <c r="IBI74" s="173"/>
      <c r="IBJ74" s="173"/>
      <c r="IBK74" s="173"/>
      <c r="IBL74" s="173"/>
      <c r="IBM74" s="173"/>
      <c r="IBN74" s="173"/>
      <c r="IBO74" s="173"/>
      <c r="IBP74" s="173"/>
      <c r="IBQ74" s="173"/>
      <c r="IBR74" s="173"/>
      <c r="IBS74" s="173"/>
      <c r="IBT74" s="173"/>
      <c r="IBU74" s="173"/>
      <c r="IBV74" s="173"/>
      <c r="IBW74" s="173"/>
      <c r="IBX74" s="173"/>
      <c r="IBY74" s="173"/>
      <c r="IBZ74" s="173"/>
      <c r="ICA74" s="173"/>
      <c r="ICB74" s="173"/>
      <c r="ICC74" s="173"/>
      <c r="ICD74" s="173"/>
      <c r="ICE74" s="173"/>
      <c r="ICF74" s="173"/>
      <c r="ICG74" s="173"/>
      <c r="ICH74" s="173"/>
      <c r="ICI74" s="173"/>
      <c r="ICJ74" s="173"/>
      <c r="ICK74" s="173"/>
      <c r="ICL74" s="173"/>
      <c r="ICM74" s="173"/>
      <c r="ICN74" s="173"/>
      <c r="ICO74" s="173"/>
      <c r="ICP74" s="173"/>
      <c r="ICQ74" s="173"/>
      <c r="ICR74" s="173"/>
      <c r="ICS74" s="173"/>
      <c r="ICT74" s="173"/>
      <c r="ICU74" s="173"/>
      <c r="ICV74" s="173"/>
      <c r="ICW74" s="173"/>
      <c r="ICX74" s="173"/>
      <c r="ICY74" s="173"/>
      <c r="ICZ74" s="173"/>
      <c r="IDA74" s="173"/>
      <c r="IDB74" s="173"/>
      <c r="IDC74" s="173"/>
      <c r="IDD74" s="173"/>
      <c r="IDE74" s="173"/>
      <c r="IDF74" s="173"/>
      <c r="IDG74" s="173"/>
      <c r="IDH74" s="173"/>
      <c r="IDI74" s="173"/>
      <c r="IDJ74" s="173"/>
      <c r="IDK74" s="173"/>
      <c r="IDL74" s="173"/>
      <c r="IDM74" s="173"/>
      <c r="IDN74" s="173"/>
      <c r="IDO74" s="173"/>
      <c r="IDP74" s="173"/>
      <c r="IDQ74" s="173"/>
      <c r="IDR74" s="173"/>
      <c r="IDS74" s="173"/>
      <c r="IDT74" s="173"/>
      <c r="IDU74" s="173"/>
      <c r="IDV74" s="173"/>
      <c r="IDW74" s="173"/>
      <c r="IDX74" s="173"/>
      <c r="IDY74" s="173"/>
      <c r="IDZ74" s="173"/>
      <c r="IEA74" s="173"/>
      <c r="IEB74" s="173"/>
      <c r="IEC74" s="173"/>
      <c r="IED74" s="173"/>
      <c r="IEE74" s="173"/>
      <c r="IEF74" s="173"/>
      <c r="IEG74" s="173"/>
      <c r="IEH74" s="173"/>
      <c r="IEI74" s="173"/>
      <c r="IEJ74" s="173"/>
      <c r="IEK74" s="173"/>
      <c r="IEL74" s="173"/>
      <c r="IEM74" s="173"/>
      <c r="IEN74" s="173"/>
      <c r="IEO74" s="173"/>
      <c r="IEP74" s="173"/>
      <c r="IEQ74" s="173"/>
      <c r="IER74" s="173"/>
      <c r="IES74" s="173"/>
      <c r="IET74" s="173"/>
      <c r="IEU74" s="173"/>
      <c r="IEV74" s="173"/>
      <c r="IEW74" s="173"/>
      <c r="IEX74" s="173"/>
      <c r="IEY74" s="173"/>
      <c r="IEZ74" s="173"/>
      <c r="IFA74" s="173"/>
      <c r="IFB74" s="173"/>
      <c r="IFC74" s="173"/>
      <c r="IFD74" s="173"/>
      <c r="IFE74" s="173"/>
      <c r="IFF74" s="173"/>
      <c r="IFG74" s="173"/>
      <c r="IFH74" s="173"/>
      <c r="IFI74" s="173"/>
      <c r="IFJ74" s="173"/>
      <c r="IFK74" s="173"/>
      <c r="IFL74" s="173"/>
      <c r="IFM74" s="173"/>
      <c r="IFN74" s="173"/>
      <c r="IFO74" s="173"/>
      <c r="IFP74" s="173"/>
      <c r="IFQ74" s="173"/>
      <c r="IFR74" s="173"/>
      <c r="IFS74" s="173"/>
      <c r="IFT74" s="173"/>
      <c r="IFU74" s="173"/>
      <c r="IFV74" s="173"/>
      <c r="IFW74" s="173"/>
      <c r="IFX74" s="173"/>
      <c r="IFY74" s="173"/>
      <c r="IFZ74" s="173"/>
      <c r="IGA74" s="173"/>
      <c r="IGB74" s="173"/>
      <c r="IGC74" s="173"/>
      <c r="IGD74" s="173"/>
      <c r="IGE74" s="173"/>
      <c r="IGF74" s="173"/>
      <c r="IGG74" s="173"/>
      <c r="IGH74" s="173"/>
      <c r="IGI74" s="173"/>
      <c r="IGJ74" s="173"/>
      <c r="IGK74" s="173"/>
      <c r="IGL74" s="173"/>
      <c r="IGM74" s="173"/>
      <c r="IGN74" s="173"/>
      <c r="IGO74" s="173"/>
      <c r="IGP74" s="173"/>
      <c r="IGQ74" s="173"/>
      <c r="IGR74" s="173"/>
      <c r="IGS74" s="173"/>
      <c r="IGT74" s="173"/>
      <c r="IGU74" s="173"/>
      <c r="IGV74" s="173"/>
      <c r="IGW74" s="173"/>
      <c r="IGX74" s="173"/>
      <c r="IGY74" s="173"/>
      <c r="IGZ74" s="173"/>
      <c r="IHA74" s="173"/>
      <c r="IHB74" s="173"/>
      <c r="IHC74" s="173"/>
      <c r="IHD74" s="173"/>
      <c r="IHE74" s="173"/>
      <c r="IHF74" s="173"/>
      <c r="IHG74" s="173"/>
      <c r="IHH74" s="173"/>
      <c r="IHI74" s="173"/>
      <c r="IHJ74" s="173"/>
      <c r="IHK74" s="173"/>
      <c r="IHL74" s="173"/>
      <c r="IHM74" s="173"/>
      <c r="IHN74" s="173"/>
      <c r="IHO74" s="173"/>
      <c r="IHP74" s="173"/>
      <c r="IHQ74" s="173"/>
      <c r="IHR74" s="173"/>
      <c r="IHS74" s="173"/>
      <c r="IHT74" s="173"/>
      <c r="IHU74" s="173"/>
      <c r="IHV74" s="173"/>
      <c r="IHW74" s="173"/>
      <c r="IHX74" s="173"/>
      <c r="IHY74" s="173"/>
      <c r="IHZ74" s="173"/>
      <c r="IIA74" s="173"/>
      <c r="IIB74" s="173"/>
      <c r="IIC74" s="173"/>
      <c r="IID74" s="173"/>
      <c r="IIE74" s="173"/>
      <c r="IIF74" s="173"/>
      <c r="IIG74" s="173"/>
      <c r="IIH74" s="173"/>
      <c r="III74" s="173"/>
      <c r="IIJ74" s="173"/>
      <c r="IIK74" s="173"/>
      <c r="IIL74" s="173"/>
      <c r="IIM74" s="173"/>
      <c r="IIN74" s="173"/>
      <c r="IIO74" s="173"/>
      <c r="IIP74" s="173"/>
      <c r="IIQ74" s="173"/>
      <c r="IIR74" s="173"/>
      <c r="IIS74" s="173"/>
      <c r="IIT74" s="173"/>
      <c r="IIU74" s="173"/>
      <c r="IIV74" s="173"/>
      <c r="IIW74" s="173"/>
      <c r="IIX74" s="173"/>
      <c r="IIY74" s="173"/>
      <c r="IIZ74" s="173"/>
      <c r="IJA74" s="173"/>
      <c r="IJB74" s="173"/>
      <c r="IJC74" s="173"/>
      <c r="IJD74" s="173"/>
      <c r="IJE74" s="173"/>
      <c r="IJF74" s="173"/>
      <c r="IJG74" s="173"/>
      <c r="IJH74" s="173"/>
      <c r="IJI74" s="173"/>
      <c r="IJJ74" s="173"/>
      <c r="IJK74" s="173"/>
      <c r="IJL74" s="173"/>
      <c r="IJM74" s="173"/>
      <c r="IJN74" s="173"/>
      <c r="IJO74" s="173"/>
      <c r="IJP74" s="173"/>
      <c r="IJQ74" s="173"/>
      <c r="IJR74" s="173"/>
      <c r="IJS74" s="173"/>
      <c r="IJT74" s="173"/>
      <c r="IJU74" s="173"/>
      <c r="IJV74" s="173"/>
      <c r="IJW74" s="173"/>
      <c r="IJX74" s="173"/>
      <c r="IJY74" s="173"/>
      <c r="IJZ74" s="173"/>
      <c r="IKA74" s="173"/>
      <c r="IKB74" s="173"/>
      <c r="IKC74" s="173"/>
      <c r="IKD74" s="173"/>
      <c r="IKE74" s="173"/>
      <c r="IKF74" s="173"/>
      <c r="IKG74" s="173"/>
      <c r="IKH74" s="173"/>
      <c r="IKI74" s="173"/>
      <c r="IKJ74" s="173"/>
      <c r="IKK74" s="173"/>
      <c r="IKL74" s="173"/>
      <c r="IKM74" s="173"/>
      <c r="IKN74" s="173"/>
      <c r="IKO74" s="173"/>
      <c r="IKP74" s="173"/>
      <c r="IKQ74" s="173"/>
      <c r="IKR74" s="173"/>
      <c r="IKS74" s="173"/>
      <c r="IKT74" s="173"/>
      <c r="IKU74" s="173"/>
      <c r="IKV74" s="173"/>
      <c r="IKW74" s="173"/>
      <c r="IKX74" s="173"/>
      <c r="IKY74" s="173"/>
      <c r="IKZ74" s="173"/>
      <c r="ILA74" s="173"/>
      <c r="ILB74" s="173"/>
      <c r="ILC74" s="173"/>
      <c r="ILD74" s="173"/>
      <c r="ILE74" s="173"/>
      <c r="ILF74" s="173"/>
      <c r="ILG74" s="173"/>
      <c r="ILH74" s="173"/>
      <c r="ILI74" s="173"/>
      <c r="ILJ74" s="173"/>
      <c r="ILK74" s="173"/>
      <c r="ILL74" s="173"/>
      <c r="ILM74" s="173"/>
      <c r="ILN74" s="173"/>
      <c r="ILO74" s="173"/>
      <c r="ILP74" s="173"/>
      <c r="ILQ74" s="173"/>
      <c r="ILR74" s="173"/>
      <c r="ILS74" s="173"/>
      <c r="ILT74" s="173"/>
      <c r="ILU74" s="173"/>
      <c r="ILV74" s="173"/>
      <c r="ILW74" s="173"/>
      <c r="ILX74" s="173"/>
      <c r="ILY74" s="173"/>
      <c r="ILZ74" s="173"/>
      <c r="IMA74" s="173"/>
      <c r="IMB74" s="173"/>
      <c r="IMC74" s="173"/>
      <c r="IMD74" s="173"/>
      <c r="IME74" s="173"/>
      <c r="IMF74" s="173"/>
      <c r="IMG74" s="173"/>
      <c r="IMH74" s="173"/>
      <c r="IMI74" s="173"/>
      <c r="IMJ74" s="173"/>
      <c r="IMK74" s="173"/>
      <c r="IML74" s="173"/>
      <c r="IMM74" s="173"/>
      <c r="IMN74" s="173"/>
      <c r="IMO74" s="173"/>
      <c r="IMP74" s="173"/>
      <c r="IMQ74" s="173"/>
      <c r="IMR74" s="173"/>
      <c r="IMS74" s="173"/>
      <c r="IMT74" s="173"/>
      <c r="IMU74" s="173"/>
      <c r="IMV74" s="173"/>
      <c r="IMW74" s="173"/>
      <c r="IMX74" s="173"/>
      <c r="IMY74" s="173"/>
      <c r="IMZ74" s="173"/>
      <c r="INA74" s="173"/>
      <c r="INB74" s="173"/>
      <c r="INC74" s="173"/>
      <c r="IND74" s="173"/>
      <c r="INE74" s="173"/>
      <c r="INF74" s="173"/>
      <c r="ING74" s="173"/>
      <c r="INH74" s="173"/>
      <c r="INI74" s="173"/>
      <c r="INJ74" s="173"/>
      <c r="INK74" s="173"/>
      <c r="INL74" s="173"/>
      <c r="INM74" s="173"/>
      <c r="INN74" s="173"/>
      <c r="INO74" s="173"/>
      <c r="INP74" s="173"/>
      <c r="INQ74" s="173"/>
      <c r="INR74" s="173"/>
      <c r="INS74" s="173"/>
      <c r="INT74" s="173"/>
      <c r="INU74" s="173"/>
      <c r="INV74" s="173"/>
      <c r="INW74" s="173"/>
      <c r="INX74" s="173"/>
      <c r="INY74" s="173"/>
      <c r="INZ74" s="173"/>
      <c r="IOA74" s="173"/>
      <c r="IOB74" s="173"/>
      <c r="IOC74" s="173"/>
      <c r="IOD74" s="173"/>
      <c r="IOE74" s="173"/>
      <c r="IOF74" s="173"/>
      <c r="IOG74" s="173"/>
      <c r="IOH74" s="173"/>
      <c r="IOI74" s="173"/>
      <c r="IOJ74" s="173"/>
      <c r="IOK74" s="173"/>
      <c r="IOL74" s="173"/>
      <c r="IOM74" s="173"/>
      <c r="ION74" s="173"/>
      <c r="IOO74" s="173"/>
      <c r="IOP74" s="173"/>
      <c r="IOQ74" s="173"/>
      <c r="IOR74" s="173"/>
      <c r="IOS74" s="173"/>
      <c r="IOT74" s="173"/>
      <c r="IOU74" s="173"/>
      <c r="IOV74" s="173"/>
      <c r="IOW74" s="173"/>
      <c r="IOX74" s="173"/>
      <c r="IOY74" s="173"/>
      <c r="IOZ74" s="173"/>
      <c r="IPA74" s="173"/>
      <c r="IPB74" s="173"/>
      <c r="IPC74" s="173"/>
      <c r="IPD74" s="173"/>
      <c r="IPE74" s="173"/>
      <c r="IPF74" s="173"/>
      <c r="IPG74" s="173"/>
      <c r="IPH74" s="173"/>
      <c r="IPI74" s="173"/>
      <c r="IPJ74" s="173"/>
      <c r="IPK74" s="173"/>
      <c r="IPL74" s="173"/>
      <c r="IPM74" s="173"/>
      <c r="IPN74" s="173"/>
      <c r="IPO74" s="173"/>
      <c r="IPP74" s="173"/>
      <c r="IPQ74" s="173"/>
      <c r="IPR74" s="173"/>
      <c r="IPS74" s="173"/>
      <c r="IPT74" s="173"/>
      <c r="IPU74" s="173"/>
      <c r="IPV74" s="173"/>
      <c r="IPW74" s="173"/>
      <c r="IPX74" s="173"/>
      <c r="IPY74" s="173"/>
      <c r="IPZ74" s="173"/>
      <c r="IQA74" s="173"/>
      <c r="IQB74" s="173"/>
      <c r="IQC74" s="173"/>
      <c r="IQD74" s="173"/>
      <c r="IQE74" s="173"/>
      <c r="IQF74" s="173"/>
      <c r="IQG74" s="173"/>
      <c r="IQH74" s="173"/>
      <c r="IQI74" s="173"/>
      <c r="IQJ74" s="173"/>
      <c r="IQK74" s="173"/>
      <c r="IQL74" s="173"/>
      <c r="IQM74" s="173"/>
      <c r="IQN74" s="173"/>
      <c r="IQO74" s="173"/>
      <c r="IQP74" s="173"/>
      <c r="IQQ74" s="173"/>
      <c r="IQR74" s="173"/>
      <c r="IQS74" s="173"/>
      <c r="IQT74" s="173"/>
      <c r="IQU74" s="173"/>
      <c r="IQV74" s="173"/>
      <c r="IQW74" s="173"/>
      <c r="IQX74" s="173"/>
      <c r="IQY74" s="173"/>
      <c r="IQZ74" s="173"/>
      <c r="IRA74" s="173"/>
      <c r="IRB74" s="173"/>
      <c r="IRC74" s="173"/>
      <c r="IRD74" s="173"/>
      <c r="IRE74" s="173"/>
      <c r="IRF74" s="173"/>
      <c r="IRG74" s="173"/>
      <c r="IRH74" s="173"/>
      <c r="IRI74" s="173"/>
      <c r="IRJ74" s="173"/>
      <c r="IRK74" s="173"/>
      <c r="IRL74" s="173"/>
      <c r="IRM74" s="173"/>
      <c r="IRN74" s="173"/>
      <c r="IRO74" s="173"/>
      <c r="IRP74" s="173"/>
      <c r="IRQ74" s="173"/>
      <c r="IRR74" s="173"/>
      <c r="IRS74" s="173"/>
      <c r="IRT74" s="173"/>
      <c r="IRU74" s="173"/>
      <c r="IRV74" s="173"/>
      <c r="IRW74" s="173"/>
      <c r="IRX74" s="173"/>
      <c r="IRY74" s="173"/>
      <c r="IRZ74" s="173"/>
      <c r="ISA74" s="173"/>
      <c r="ISB74" s="173"/>
      <c r="ISC74" s="173"/>
      <c r="ISD74" s="173"/>
      <c r="ISE74" s="173"/>
      <c r="ISF74" s="173"/>
      <c r="ISG74" s="173"/>
      <c r="ISH74" s="173"/>
      <c r="ISI74" s="173"/>
      <c r="ISJ74" s="173"/>
      <c r="ISK74" s="173"/>
      <c r="ISL74" s="173"/>
      <c r="ISM74" s="173"/>
      <c r="ISN74" s="173"/>
      <c r="ISO74" s="173"/>
      <c r="ISP74" s="173"/>
      <c r="ISQ74" s="173"/>
      <c r="ISR74" s="173"/>
      <c r="ISS74" s="173"/>
      <c r="IST74" s="173"/>
      <c r="ISU74" s="173"/>
      <c r="ISV74" s="173"/>
      <c r="ISW74" s="173"/>
      <c r="ISX74" s="173"/>
      <c r="ISY74" s="173"/>
      <c r="ISZ74" s="173"/>
      <c r="ITA74" s="173"/>
      <c r="ITB74" s="173"/>
      <c r="ITC74" s="173"/>
      <c r="ITD74" s="173"/>
      <c r="ITE74" s="173"/>
      <c r="ITF74" s="173"/>
      <c r="ITG74" s="173"/>
      <c r="ITH74" s="173"/>
      <c r="ITI74" s="173"/>
      <c r="ITJ74" s="173"/>
      <c r="ITK74" s="173"/>
      <c r="ITL74" s="173"/>
      <c r="ITM74" s="173"/>
      <c r="ITN74" s="173"/>
      <c r="ITO74" s="173"/>
      <c r="ITP74" s="173"/>
      <c r="ITQ74" s="173"/>
      <c r="ITR74" s="173"/>
      <c r="ITS74" s="173"/>
      <c r="ITT74" s="173"/>
      <c r="ITU74" s="173"/>
      <c r="ITV74" s="173"/>
      <c r="ITW74" s="173"/>
      <c r="ITX74" s="173"/>
      <c r="ITY74" s="173"/>
      <c r="ITZ74" s="173"/>
      <c r="IUA74" s="173"/>
      <c r="IUB74" s="173"/>
      <c r="IUC74" s="173"/>
      <c r="IUD74" s="173"/>
      <c r="IUE74" s="173"/>
      <c r="IUF74" s="173"/>
      <c r="IUG74" s="173"/>
      <c r="IUH74" s="173"/>
      <c r="IUI74" s="173"/>
      <c r="IUJ74" s="173"/>
      <c r="IUK74" s="173"/>
      <c r="IUL74" s="173"/>
      <c r="IUM74" s="173"/>
      <c r="IUN74" s="173"/>
      <c r="IUO74" s="173"/>
      <c r="IUP74" s="173"/>
      <c r="IUQ74" s="173"/>
      <c r="IUR74" s="173"/>
      <c r="IUS74" s="173"/>
      <c r="IUT74" s="173"/>
      <c r="IUU74" s="173"/>
      <c r="IUV74" s="173"/>
      <c r="IUW74" s="173"/>
      <c r="IUX74" s="173"/>
      <c r="IUY74" s="173"/>
      <c r="IUZ74" s="173"/>
      <c r="IVA74" s="173"/>
      <c r="IVB74" s="173"/>
      <c r="IVC74" s="173"/>
      <c r="IVD74" s="173"/>
      <c r="IVE74" s="173"/>
      <c r="IVF74" s="173"/>
      <c r="IVG74" s="173"/>
      <c r="IVH74" s="173"/>
      <c r="IVI74" s="173"/>
      <c r="IVJ74" s="173"/>
      <c r="IVK74" s="173"/>
      <c r="IVL74" s="173"/>
      <c r="IVM74" s="173"/>
      <c r="IVN74" s="173"/>
      <c r="IVO74" s="173"/>
      <c r="IVP74" s="173"/>
      <c r="IVQ74" s="173"/>
      <c r="IVR74" s="173"/>
      <c r="IVS74" s="173"/>
      <c r="IVT74" s="173"/>
      <c r="IVU74" s="173"/>
      <c r="IVV74" s="173"/>
      <c r="IVW74" s="173"/>
      <c r="IVX74" s="173"/>
      <c r="IVY74" s="173"/>
      <c r="IVZ74" s="173"/>
      <c r="IWA74" s="173"/>
      <c r="IWB74" s="173"/>
      <c r="IWC74" s="173"/>
      <c r="IWD74" s="173"/>
      <c r="IWE74" s="173"/>
      <c r="IWF74" s="173"/>
      <c r="IWG74" s="173"/>
      <c r="IWH74" s="173"/>
      <c r="IWI74" s="173"/>
      <c r="IWJ74" s="173"/>
      <c r="IWK74" s="173"/>
      <c r="IWL74" s="173"/>
      <c r="IWM74" s="173"/>
      <c r="IWN74" s="173"/>
      <c r="IWO74" s="173"/>
      <c r="IWP74" s="173"/>
      <c r="IWQ74" s="173"/>
      <c r="IWR74" s="173"/>
      <c r="IWS74" s="173"/>
      <c r="IWT74" s="173"/>
      <c r="IWU74" s="173"/>
      <c r="IWV74" s="173"/>
      <c r="IWW74" s="173"/>
      <c r="IWX74" s="173"/>
      <c r="IWY74" s="173"/>
      <c r="IWZ74" s="173"/>
      <c r="IXA74" s="173"/>
      <c r="IXB74" s="173"/>
      <c r="IXC74" s="173"/>
      <c r="IXD74" s="173"/>
      <c r="IXE74" s="173"/>
      <c r="IXF74" s="173"/>
      <c r="IXG74" s="173"/>
      <c r="IXH74" s="173"/>
      <c r="IXI74" s="173"/>
      <c r="IXJ74" s="173"/>
      <c r="IXK74" s="173"/>
      <c r="IXL74" s="173"/>
      <c r="IXM74" s="173"/>
      <c r="IXN74" s="173"/>
      <c r="IXO74" s="173"/>
      <c r="IXP74" s="173"/>
      <c r="IXQ74" s="173"/>
      <c r="IXR74" s="173"/>
      <c r="IXS74" s="173"/>
      <c r="IXT74" s="173"/>
      <c r="IXU74" s="173"/>
      <c r="IXV74" s="173"/>
      <c r="IXW74" s="173"/>
      <c r="IXX74" s="173"/>
      <c r="IXY74" s="173"/>
      <c r="IXZ74" s="173"/>
      <c r="IYA74" s="173"/>
      <c r="IYB74" s="173"/>
      <c r="IYC74" s="173"/>
      <c r="IYD74" s="173"/>
      <c r="IYE74" s="173"/>
      <c r="IYF74" s="173"/>
      <c r="IYG74" s="173"/>
      <c r="IYH74" s="173"/>
      <c r="IYI74" s="173"/>
      <c r="IYJ74" s="173"/>
      <c r="IYK74" s="173"/>
      <c r="IYL74" s="173"/>
      <c r="IYM74" s="173"/>
      <c r="IYN74" s="173"/>
      <c r="IYO74" s="173"/>
      <c r="IYP74" s="173"/>
      <c r="IYQ74" s="173"/>
      <c r="IYR74" s="173"/>
      <c r="IYS74" s="173"/>
      <c r="IYT74" s="173"/>
      <c r="IYU74" s="173"/>
      <c r="IYV74" s="173"/>
      <c r="IYW74" s="173"/>
      <c r="IYX74" s="173"/>
      <c r="IYY74" s="173"/>
      <c r="IYZ74" s="173"/>
      <c r="IZA74" s="173"/>
      <c r="IZB74" s="173"/>
      <c r="IZC74" s="173"/>
      <c r="IZD74" s="173"/>
      <c r="IZE74" s="173"/>
      <c r="IZF74" s="173"/>
      <c r="IZG74" s="173"/>
      <c r="IZH74" s="173"/>
      <c r="IZI74" s="173"/>
      <c r="IZJ74" s="173"/>
      <c r="IZK74" s="173"/>
      <c r="IZL74" s="173"/>
      <c r="IZM74" s="173"/>
      <c r="IZN74" s="173"/>
      <c r="IZO74" s="173"/>
      <c r="IZP74" s="173"/>
      <c r="IZQ74" s="173"/>
      <c r="IZR74" s="173"/>
      <c r="IZS74" s="173"/>
      <c r="IZT74" s="173"/>
      <c r="IZU74" s="173"/>
      <c r="IZV74" s="173"/>
      <c r="IZW74" s="173"/>
      <c r="IZX74" s="173"/>
      <c r="IZY74" s="173"/>
      <c r="IZZ74" s="173"/>
      <c r="JAA74" s="173"/>
      <c r="JAB74" s="173"/>
      <c r="JAC74" s="173"/>
      <c r="JAD74" s="173"/>
      <c r="JAE74" s="173"/>
      <c r="JAF74" s="173"/>
      <c r="JAG74" s="173"/>
      <c r="JAH74" s="173"/>
      <c r="JAI74" s="173"/>
      <c r="JAJ74" s="173"/>
      <c r="JAK74" s="173"/>
      <c r="JAL74" s="173"/>
      <c r="JAM74" s="173"/>
      <c r="JAN74" s="173"/>
      <c r="JAO74" s="173"/>
      <c r="JAP74" s="173"/>
      <c r="JAQ74" s="173"/>
      <c r="JAR74" s="173"/>
      <c r="JAS74" s="173"/>
      <c r="JAT74" s="173"/>
      <c r="JAU74" s="173"/>
      <c r="JAV74" s="173"/>
      <c r="JAW74" s="173"/>
      <c r="JAX74" s="173"/>
      <c r="JAY74" s="173"/>
      <c r="JAZ74" s="173"/>
      <c r="JBA74" s="173"/>
      <c r="JBB74" s="173"/>
      <c r="JBC74" s="173"/>
      <c r="JBD74" s="173"/>
      <c r="JBE74" s="173"/>
      <c r="JBF74" s="173"/>
      <c r="JBG74" s="173"/>
      <c r="JBH74" s="173"/>
      <c r="JBI74" s="173"/>
      <c r="JBJ74" s="173"/>
      <c r="JBK74" s="173"/>
      <c r="JBL74" s="173"/>
      <c r="JBM74" s="173"/>
      <c r="JBN74" s="173"/>
      <c r="JBO74" s="173"/>
      <c r="JBP74" s="173"/>
      <c r="JBQ74" s="173"/>
      <c r="JBR74" s="173"/>
      <c r="JBS74" s="173"/>
      <c r="JBT74" s="173"/>
      <c r="JBU74" s="173"/>
      <c r="JBV74" s="173"/>
      <c r="JBW74" s="173"/>
      <c r="JBX74" s="173"/>
      <c r="JBY74" s="173"/>
      <c r="JBZ74" s="173"/>
      <c r="JCA74" s="173"/>
      <c r="JCB74" s="173"/>
      <c r="JCC74" s="173"/>
      <c r="JCD74" s="173"/>
      <c r="JCE74" s="173"/>
      <c r="JCF74" s="173"/>
      <c r="JCG74" s="173"/>
      <c r="JCH74" s="173"/>
      <c r="JCI74" s="173"/>
      <c r="JCJ74" s="173"/>
      <c r="JCK74" s="173"/>
      <c r="JCL74" s="173"/>
      <c r="JCM74" s="173"/>
      <c r="JCN74" s="173"/>
      <c r="JCO74" s="173"/>
      <c r="JCP74" s="173"/>
      <c r="JCQ74" s="173"/>
      <c r="JCR74" s="173"/>
      <c r="JCS74" s="173"/>
      <c r="JCT74" s="173"/>
      <c r="JCU74" s="173"/>
      <c r="JCV74" s="173"/>
      <c r="JCW74" s="173"/>
      <c r="JCX74" s="173"/>
      <c r="JCY74" s="173"/>
      <c r="JCZ74" s="173"/>
      <c r="JDA74" s="173"/>
      <c r="JDB74" s="173"/>
      <c r="JDC74" s="173"/>
      <c r="JDD74" s="173"/>
      <c r="JDE74" s="173"/>
      <c r="JDF74" s="173"/>
      <c r="JDG74" s="173"/>
      <c r="JDH74" s="173"/>
      <c r="JDI74" s="173"/>
      <c r="JDJ74" s="173"/>
      <c r="JDK74" s="173"/>
      <c r="JDL74" s="173"/>
      <c r="JDM74" s="173"/>
      <c r="JDN74" s="173"/>
      <c r="JDO74" s="173"/>
      <c r="JDP74" s="173"/>
      <c r="JDQ74" s="173"/>
      <c r="JDR74" s="173"/>
      <c r="JDS74" s="173"/>
      <c r="JDT74" s="173"/>
      <c r="JDU74" s="173"/>
      <c r="JDV74" s="173"/>
      <c r="JDW74" s="173"/>
      <c r="JDX74" s="173"/>
      <c r="JDY74" s="173"/>
      <c r="JDZ74" s="173"/>
      <c r="JEA74" s="173"/>
      <c r="JEB74" s="173"/>
      <c r="JEC74" s="173"/>
      <c r="JED74" s="173"/>
      <c r="JEE74" s="173"/>
      <c r="JEF74" s="173"/>
      <c r="JEG74" s="173"/>
      <c r="JEH74" s="173"/>
      <c r="JEI74" s="173"/>
      <c r="JEJ74" s="173"/>
      <c r="JEK74" s="173"/>
      <c r="JEL74" s="173"/>
      <c r="JEM74" s="173"/>
      <c r="JEN74" s="173"/>
      <c r="JEO74" s="173"/>
      <c r="JEP74" s="173"/>
      <c r="JEQ74" s="173"/>
      <c r="JER74" s="173"/>
      <c r="JES74" s="173"/>
      <c r="JET74" s="173"/>
      <c r="JEU74" s="173"/>
      <c r="JEV74" s="173"/>
      <c r="JEW74" s="173"/>
      <c r="JEX74" s="173"/>
      <c r="JEY74" s="173"/>
      <c r="JEZ74" s="173"/>
      <c r="JFA74" s="173"/>
      <c r="JFB74" s="173"/>
      <c r="JFC74" s="173"/>
      <c r="JFD74" s="173"/>
      <c r="JFE74" s="173"/>
      <c r="JFF74" s="173"/>
      <c r="JFG74" s="173"/>
      <c r="JFH74" s="173"/>
      <c r="JFI74" s="173"/>
      <c r="JFJ74" s="173"/>
      <c r="JFK74" s="173"/>
      <c r="JFL74" s="173"/>
      <c r="JFM74" s="173"/>
      <c r="JFN74" s="173"/>
      <c r="JFO74" s="173"/>
      <c r="JFP74" s="173"/>
      <c r="JFQ74" s="173"/>
      <c r="JFR74" s="173"/>
      <c r="JFS74" s="173"/>
      <c r="JFT74" s="173"/>
      <c r="JFU74" s="173"/>
      <c r="JFV74" s="173"/>
      <c r="JFW74" s="173"/>
      <c r="JFX74" s="173"/>
      <c r="JFY74" s="173"/>
      <c r="JFZ74" s="173"/>
      <c r="JGA74" s="173"/>
      <c r="JGB74" s="173"/>
      <c r="JGC74" s="173"/>
      <c r="JGD74" s="173"/>
      <c r="JGE74" s="173"/>
      <c r="JGF74" s="173"/>
      <c r="JGG74" s="173"/>
      <c r="JGH74" s="173"/>
      <c r="JGI74" s="173"/>
      <c r="JGJ74" s="173"/>
      <c r="JGK74" s="173"/>
      <c r="JGL74" s="173"/>
      <c r="JGM74" s="173"/>
      <c r="JGN74" s="173"/>
      <c r="JGO74" s="173"/>
      <c r="JGP74" s="173"/>
      <c r="JGQ74" s="173"/>
      <c r="JGR74" s="173"/>
      <c r="JGS74" s="173"/>
      <c r="JGT74" s="173"/>
      <c r="JGU74" s="173"/>
      <c r="JGV74" s="173"/>
      <c r="JGW74" s="173"/>
      <c r="JGX74" s="173"/>
      <c r="JGY74" s="173"/>
      <c r="JGZ74" s="173"/>
      <c r="JHA74" s="173"/>
      <c r="JHB74" s="173"/>
      <c r="JHC74" s="173"/>
      <c r="JHD74" s="173"/>
      <c r="JHE74" s="173"/>
      <c r="JHF74" s="173"/>
      <c r="JHG74" s="173"/>
      <c r="JHH74" s="173"/>
      <c r="JHI74" s="173"/>
      <c r="JHJ74" s="173"/>
      <c r="JHK74" s="173"/>
      <c r="JHL74" s="173"/>
      <c r="JHM74" s="173"/>
      <c r="JHN74" s="173"/>
      <c r="JHO74" s="173"/>
      <c r="JHP74" s="173"/>
      <c r="JHQ74" s="173"/>
      <c r="JHR74" s="173"/>
      <c r="JHS74" s="173"/>
      <c r="JHT74" s="173"/>
      <c r="JHU74" s="173"/>
      <c r="JHV74" s="173"/>
      <c r="JHW74" s="173"/>
      <c r="JHX74" s="173"/>
      <c r="JHY74" s="173"/>
      <c r="JHZ74" s="173"/>
      <c r="JIA74" s="173"/>
      <c r="JIB74" s="173"/>
      <c r="JIC74" s="173"/>
      <c r="JID74" s="173"/>
      <c r="JIE74" s="173"/>
      <c r="JIF74" s="173"/>
      <c r="JIG74" s="173"/>
      <c r="JIH74" s="173"/>
      <c r="JII74" s="173"/>
      <c r="JIJ74" s="173"/>
      <c r="JIK74" s="173"/>
      <c r="JIL74" s="173"/>
      <c r="JIM74" s="173"/>
      <c r="JIN74" s="173"/>
      <c r="JIO74" s="173"/>
      <c r="JIP74" s="173"/>
      <c r="JIQ74" s="173"/>
      <c r="JIR74" s="173"/>
      <c r="JIS74" s="173"/>
      <c r="JIT74" s="173"/>
      <c r="JIU74" s="173"/>
      <c r="JIV74" s="173"/>
      <c r="JIW74" s="173"/>
      <c r="JIX74" s="173"/>
      <c r="JIY74" s="173"/>
      <c r="JIZ74" s="173"/>
      <c r="JJA74" s="173"/>
      <c r="JJB74" s="173"/>
      <c r="JJC74" s="173"/>
      <c r="JJD74" s="173"/>
      <c r="JJE74" s="173"/>
      <c r="JJF74" s="173"/>
      <c r="JJG74" s="173"/>
      <c r="JJH74" s="173"/>
      <c r="JJI74" s="173"/>
      <c r="JJJ74" s="173"/>
      <c r="JJK74" s="173"/>
      <c r="JJL74" s="173"/>
      <c r="JJM74" s="173"/>
      <c r="JJN74" s="173"/>
      <c r="JJO74" s="173"/>
      <c r="JJP74" s="173"/>
      <c r="JJQ74" s="173"/>
      <c r="JJR74" s="173"/>
      <c r="JJS74" s="173"/>
      <c r="JJT74" s="173"/>
      <c r="JJU74" s="173"/>
      <c r="JJV74" s="173"/>
      <c r="JJW74" s="173"/>
      <c r="JJX74" s="173"/>
      <c r="JJY74" s="173"/>
      <c r="JJZ74" s="173"/>
      <c r="JKA74" s="173"/>
      <c r="JKB74" s="173"/>
      <c r="JKC74" s="173"/>
      <c r="JKD74" s="173"/>
      <c r="JKE74" s="173"/>
      <c r="JKF74" s="173"/>
      <c r="JKG74" s="173"/>
      <c r="JKH74" s="173"/>
      <c r="JKI74" s="173"/>
      <c r="JKJ74" s="173"/>
      <c r="JKK74" s="173"/>
      <c r="JKL74" s="173"/>
      <c r="JKM74" s="173"/>
      <c r="JKN74" s="173"/>
      <c r="JKO74" s="173"/>
      <c r="JKP74" s="173"/>
      <c r="JKQ74" s="173"/>
      <c r="JKR74" s="173"/>
      <c r="JKS74" s="173"/>
      <c r="JKT74" s="173"/>
      <c r="JKU74" s="173"/>
      <c r="JKV74" s="173"/>
      <c r="JKW74" s="173"/>
      <c r="JKX74" s="173"/>
      <c r="JKY74" s="173"/>
      <c r="JKZ74" s="173"/>
      <c r="JLA74" s="173"/>
      <c r="JLB74" s="173"/>
      <c r="JLC74" s="173"/>
      <c r="JLD74" s="173"/>
      <c r="JLE74" s="173"/>
      <c r="JLF74" s="173"/>
      <c r="JLG74" s="173"/>
      <c r="JLH74" s="173"/>
      <c r="JLI74" s="173"/>
      <c r="JLJ74" s="173"/>
      <c r="JLK74" s="173"/>
      <c r="JLL74" s="173"/>
      <c r="JLM74" s="173"/>
      <c r="JLN74" s="173"/>
      <c r="JLO74" s="173"/>
      <c r="JLP74" s="173"/>
      <c r="JLQ74" s="173"/>
      <c r="JLR74" s="173"/>
      <c r="JLS74" s="173"/>
      <c r="JLT74" s="173"/>
      <c r="JLU74" s="173"/>
      <c r="JLV74" s="173"/>
      <c r="JLW74" s="173"/>
      <c r="JLX74" s="173"/>
      <c r="JLY74" s="173"/>
      <c r="JLZ74" s="173"/>
      <c r="JMA74" s="173"/>
      <c r="JMB74" s="173"/>
      <c r="JMC74" s="173"/>
      <c r="JMD74" s="173"/>
      <c r="JME74" s="173"/>
      <c r="JMF74" s="173"/>
      <c r="JMG74" s="173"/>
      <c r="JMH74" s="173"/>
      <c r="JMI74" s="173"/>
      <c r="JMJ74" s="173"/>
      <c r="JMK74" s="173"/>
      <c r="JML74" s="173"/>
      <c r="JMM74" s="173"/>
      <c r="JMN74" s="173"/>
      <c r="JMO74" s="173"/>
      <c r="JMP74" s="173"/>
      <c r="JMQ74" s="173"/>
      <c r="JMR74" s="173"/>
      <c r="JMS74" s="173"/>
      <c r="JMT74" s="173"/>
      <c r="JMU74" s="173"/>
      <c r="JMV74" s="173"/>
      <c r="JMW74" s="173"/>
      <c r="JMX74" s="173"/>
      <c r="JMY74" s="173"/>
      <c r="JMZ74" s="173"/>
      <c r="JNA74" s="173"/>
      <c r="JNB74" s="173"/>
      <c r="JNC74" s="173"/>
      <c r="JND74" s="173"/>
      <c r="JNE74" s="173"/>
      <c r="JNF74" s="173"/>
      <c r="JNG74" s="173"/>
      <c r="JNH74" s="173"/>
      <c r="JNI74" s="173"/>
      <c r="JNJ74" s="173"/>
      <c r="JNK74" s="173"/>
      <c r="JNL74" s="173"/>
      <c r="JNM74" s="173"/>
      <c r="JNN74" s="173"/>
      <c r="JNO74" s="173"/>
      <c r="JNP74" s="173"/>
      <c r="JNQ74" s="173"/>
      <c r="JNR74" s="173"/>
      <c r="JNS74" s="173"/>
      <c r="JNT74" s="173"/>
      <c r="JNU74" s="173"/>
      <c r="JNV74" s="173"/>
      <c r="JNW74" s="173"/>
      <c r="JNX74" s="173"/>
      <c r="JNY74" s="173"/>
      <c r="JNZ74" s="173"/>
      <c r="JOA74" s="173"/>
      <c r="JOB74" s="173"/>
      <c r="JOC74" s="173"/>
      <c r="JOD74" s="173"/>
      <c r="JOE74" s="173"/>
      <c r="JOF74" s="173"/>
      <c r="JOG74" s="173"/>
      <c r="JOH74" s="173"/>
      <c r="JOI74" s="173"/>
      <c r="JOJ74" s="173"/>
      <c r="JOK74" s="173"/>
      <c r="JOL74" s="173"/>
      <c r="JOM74" s="173"/>
      <c r="JON74" s="173"/>
      <c r="JOO74" s="173"/>
      <c r="JOP74" s="173"/>
      <c r="JOQ74" s="173"/>
      <c r="JOR74" s="173"/>
      <c r="JOS74" s="173"/>
      <c r="JOT74" s="173"/>
      <c r="JOU74" s="173"/>
      <c r="JOV74" s="173"/>
      <c r="JOW74" s="173"/>
      <c r="JOX74" s="173"/>
      <c r="JOY74" s="173"/>
      <c r="JOZ74" s="173"/>
      <c r="JPA74" s="173"/>
      <c r="JPB74" s="173"/>
      <c r="JPC74" s="173"/>
      <c r="JPD74" s="173"/>
      <c r="JPE74" s="173"/>
      <c r="JPF74" s="173"/>
      <c r="JPG74" s="173"/>
      <c r="JPH74" s="173"/>
      <c r="JPI74" s="173"/>
      <c r="JPJ74" s="173"/>
      <c r="JPK74" s="173"/>
      <c r="JPL74" s="173"/>
      <c r="JPM74" s="173"/>
      <c r="JPN74" s="173"/>
      <c r="JPO74" s="173"/>
      <c r="JPP74" s="173"/>
      <c r="JPQ74" s="173"/>
      <c r="JPR74" s="173"/>
      <c r="JPS74" s="173"/>
      <c r="JPT74" s="173"/>
      <c r="JPU74" s="173"/>
      <c r="JPV74" s="173"/>
      <c r="JPW74" s="173"/>
      <c r="JPX74" s="173"/>
      <c r="JPY74" s="173"/>
      <c r="JPZ74" s="173"/>
      <c r="JQA74" s="173"/>
      <c r="JQB74" s="173"/>
      <c r="JQC74" s="173"/>
      <c r="JQD74" s="173"/>
      <c r="JQE74" s="173"/>
      <c r="JQF74" s="173"/>
      <c r="JQG74" s="173"/>
      <c r="JQH74" s="173"/>
      <c r="JQI74" s="173"/>
      <c r="JQJ74" s="173"/>
      <c r="JQK74" s="173"/>
      <c r="JQL74" s="173"/>
      <c r="JQM74" s="173"/>
      <c r="JQN74" s="173"/>
      <c r="JQO74" s="173"/>
      <c r="JQP74" s="173"/>
      <c r="JQQ74" s="173"/>
      <c r="JQR74" s="173"/>
      <c r="JQS74" s="173"/>
      <c r="JQT74" s="173"/>
      <c r="JQU74" s="173"/>
      <c r="JQV74" s="173"/>
      <c r="JQW74" s="173"/>
      <c r="JQX74" s="173"/>
      <c r="JQY74" s="173"/>
      <c r="JQZ74" s="173"/>
      <c r="JRA74" s="173"/>
      <c r="JRB74" s="173"/>
      <c r="JRC74" s="173"/>
      <c r="JRD74" s="173"/>
      <c r="JRE74" s="173"/>
      <c r="JRF74" s="173"/>
      <c r="JRG74" s="173"/>
      <c r="JRH74" s="173"/>
      <c r="JRI74" s="173"/>
      <c r="JRJ74" s="173"/>
      <c r="JRK74" s="173"/>
      <c r="JRL74" s="173"/>
      <c r="JRM74" s="173"/>
      <c r="JRN74" s="173"/>
      <c r="JRO74" s="173"/>
      <c r="JRP74" s="173"/>
      <c r="JRQ74" s="173"/>
      <c r="JRR74" s="173"/>
      <c r="JRS74" s="173"/>
      <c r="JRT74" s="173"/>
      <c r="JRU74" s="173"/>
      <c r="JRV74" s="173"/>
      <c r="JRW74" s="173"/>
      <c r="JRX74" s="173"/>
      <c r="JRY74" s="173"/>
      <c r="JRZ74" s="173"/>
      <c r="JSA74" s="173"/>
      <c r="JSB74" s="173"/>
      <c r="JSC74" s="173"/>
      <c r="JSD74" s="173"/>
      <c r="JSE74" s="173"/>
      <c r="JSF74" s="173"/>
      <c r="JSG74" s="173"/>
      <c r="JSH74" s="173"/>
      <c r="JSI74" s="173"/>
      <c r="JSJ74" s="173"/>
      <c r="JSK74" s="173"/>
      <c r="JSL74" s="173"/>
      <c r="JSM74" s="173"/>
      <c r="JSN74" s="173"/>
      <c r="JSO74" s="173"/>
      <c r="JSP74" s="173"/>
      <c r="JSQ74" s="173"/>
      <c r="JSR74" s="173"/>
      <c r="JSS74" s="173"/>
      <c r="JST74" s="173"/>
      <c r="JSU74" s="173"/>
      <c r="JSV74" s="173"/>
      <c r="JSW74" s="173"/>
      <c r="JSX74" s="173"/>
      <c r="JSY74" s="173"/>
      <c r="JSZ74" s="173"/>
      <c r="JTA74" s="173"/>
      <c r="JTB74" s="173"/>
      <c r="JTC74" s="173"/>
      <c r="JTD74" s="173"/>
      <c r="JTE74" s="173"/>
      <c r="JTF74" s="173"/>
      <c r="JTG74" s="173"/>
      <c r="JTH74" s="173"/>
      <c r="JTI74" s="173"/>
      <c r="JTJ74" s="173"/>
      <c r="JTK74" s="173"/>
      <c r="JTL74" s="173"/>
      <c r="JTM74" s="173"/>
      <c r="JTN74" s="173"/>
      <c r="JTO74" s="173"/>
      <c r="JTP74" s="173"/>
      <c r="JTQ74" s="173"/>
      <c r="JTR74" s="173"/>
      <c r="JTS74" s="173"/>
      <c r="JTT74" s="173"/>
      <c r="JTU74" s="173"/>
      <c r="JTV74" s="173"/>
      <c r="JTW74" s="173"/>
      <c r="JTX74" s="173"/>
      <c r="JTY74" s="173"/>
      <c r="JTZ74" s="173"/>
      <c r="JUA74" s="173"/>
      <c r="JUB74" s="173"/>
      <c r="JUC74" s="173"/>
      <c r="JUD74" s="173"/>
      <c r="JUE74" s="173"/>
      <c r="JUF74" s="173"/>
      <c r="JUG74" s="173"/>
      <c r="JUH74" s="173"/>
      <c r="JUI74" s="173"/>
      <c r="JUJ74" s="173"/>
      <c r="JUK74" s="173"/>
      <c r="JUL74" s="173"/>
      <c r="JUM74" s="173"/>
      <c r="JUN74" s="173"/>
      <c r="JUO74" s="173"/>
      <c r="JUP74" s="173"/>
      <c r="JUQ74" s="173"/>
      <c r="JUR74" s="173"/>
      <c r="JUS74" s="173"/>
      <c r="JUT74" s="173"/>
      <c r="JUU74" s="173"/>
      <c r="JUV74" s="173"/>
      <c r="JUW74" s="173"/>
      <c r="JUX74" s="173"/>
      <c r="JUY74" s="173"/>
      <c r="JUZ74" s="173"/>
      <c r="JVA74" s="173"/>
      <c r="JVB74" s="173"/>
      <c r="JVC74" s="173"/>
      <c r="JVD74" s="173"/>
      <c r="JVE74" s="173"/>
      <c r="JVF74" s="173"/>
      <c r="JVG74" s="173"/>
      <c r="JVH74" s="173"/>
      <c r="JVI74" s="173"/>
      <c r="JVJ74" s="173"/>
      <c r="JVK74" s="173"/>
      <c r="JVL74" s="173"/>
      <c r="JVM74" s="173"/>
      <c r="JVN74" s="173"/>
      <c r="JVO74" s="173"/>
      <c r="JVP74" s="173"/>
      <c r="JVQ74" s="173"/>
      <c r="JVR74" s="173"/>
      <c r="JVS74" s="173"/>
      <c r="JVT74" s="173"/>
      <c r="JVU74" s="173"/>
      <c r="JVV74" s="173"/>
      <c r="JVW74" s="173"/>
      <c r="JVX74" s="173"/>
      <c r="JVY74" s="173"/>
      <c r="JVZ74" s="173"/>
      <c r="JWA74" s="173"/>
      <c r="JWB74" s="173"/>
      <c r="JWC74" s="173"/>
      <c r="JWD74" s="173"/>
      <c r="JWE74" s="173"/>
      <c r="JWF74" s="173"/>
      <c r="JWG74" s="173"/>
      <c r="JWH74" s="173"/>
      <c r="JWI74" s="173"/>
      <c r="JWJ74" s="173"/>
      <c r="JWK74" s="173"/>
      <c r="JWL74" s="173"/>
      <c r="JWM74" s="173"/>
      <c r="JWN74" s="173"/>
      <c r="JWO74" s="173"/>
      <c r="JWP74" s="173"/>
      <c r="JWQ74" s="173"/>
      <c r="JWR74" s="173"/>
      <c r="JWS74" s="173"/>
      <c r="JWT74" s="173"/>
      <c r="JWU74" s="173"/>
      <c r="JWV74" s="173"/>
      <c r="JWW74" s="173"/>
      <c r="JWX74" s="173"/>
      <c r="JWY74" s="173"/>
      <c r="JWZ74" s="173"/>
      <c r="JXA74" s="173"/>
      <c r="JXB74" s="173"/>
      <c r="JXC74" s="173"/>
      <c r="JXD74" s="173"/>
      <c r="JXE74" s="173"/>
      <c r="JXF74" s="173"/>
      <c r="JXG74" s="173"/>
      <c r="JXH74" s="173"/>
      <c r="JXI74" s="173"/>
      <c r="JXJ74" s="173"/>
      <c r="JXK74" s="173"/>
      <c r="JXL74" s="173"/>
      <c r="JXM74" s="173"/>
      <c r="JXN74" s="173"/>
      <c r="JXO74" s="173"/>
      <c r="JXP74" s="173"/>
      <c r="JXQ74" s="173"/>
      <c r="JXR74" s="173"/>
      <c r="JXS74" s="173"/>
      <c r="JXT74" s="173"/>
      <c r="JXU74" s="173"/>
      <c r="JXV74" s="173"/>
      <c r="JXW74" s="173"/>
      <c r="JXX74" s="173"/>
      <c r="JXY74" s="173"/>
      <c r="JXZ74" s="173"/>
      <c r="JYA74" s="173"/>
      <c r="JYB74" s="173"/>
      <c r="JYC74" s="173"/>
      <c r="JYD74" s="173"/>
      <c r="JYE74" s="173"/>
      <c r="JYF74" s="173"/>
      <c r="JYG74" s="173"/>
      <c r="JYH74" s="173"/>
      <c r="JYI74" s="173"/>
      <c r="JYJ74" s="173"/>
      <c r="JYK74" s="173"/>
      <c r="JYL74" s="173"/>
      <c r="JYM74" s="173"/>
      <c r="JYN74" s="173"/>
      <c r="JYO74" s="173"/>
      <c r="JYP74" s="173"/>
      <c r="JYQ74" s="173"/>
      <c r="JYR74" s="173"/>
      <c r="JYS74" s="173"/>
      <c r="JYT74" s="173"/>
      <c r="JYU74" s="173"/>
      <c r="JYV74" s="173"/>
      <c r="JYW74" s="173"/>
      <c r="JYX74" s="173"/>
      <c r="JYY74" s="173"/>
      <c r="JYZ74" s="173"/>
      <c r="JZA74" s="173"/>
      <c r="JZB74" s="173"/>
      <c r="JZC74" s="173"/>
      <c r="JZD74" s="173"/>
      <c r="JZE74" s="173"/>
      <c r="JZF74" s="173"/>
      <c r="JZG74" s="173"/>
      <c r="JZH74" s="173"/>
      <c r="JZI74" s="173"/>
      <c r="JZJ74" s="173"/>
      <c r="JZK74" s="173"/>
      <c r="JZL74" s="173"/>
      <c r="JZM74" s="173"/>
      <c r="JZN74" s="173"/>
      <c r="JZO74" s="173"/>
      <c r="JZP74" s="173"/>
      <c r="JZQ74" s="173"/>
      <c r="JZR74" s="173"/>
      <c r="JZS74" s="173"/>
      <c r="JZT74" s="173"/>
      <c r="JZU74" s="173"/>
      <c r="JZV74" s="173"/>
      <c r="JZW74" s="173"/>
      <c r="JZX74" s="173"/>
      <c r="JZY74" s="173"/>
      <c r="JZZ74" s="173"/>
      <c r="KAA74" s="173"/>
      <c r="KAB74" s="173"/>
      <c r="KAC74" s="173"/>
      <c r="KAD74" s="173"/>
      <c r="KAE74" s="173"/>
      <c r="KAF74" s="173"/>
      <c r="KAG74" s="173"/>
      <c r="KAH74" s="173"/>
      <c r="KAI74" s="173"/>
      <c r="KAJ74" s="173"/>
      <c r="KAK74" s="173"/>
      <c r="KAL74" s="173"/>
      <c r="KAM74" s="173"/>
      <c r="KAN74" s="173"/>
      <c r="KAO74" s="173"/>
      <c r="KAP74" s="173"/>
      <c r="KAQ74" s="173"/>
      <c r="KAR74" s="173"/>
      <c r="KAS74" s="173"/>
      <c r="KAT74" s="173"/>
      <c r="KAU74" s="173"/>
      <c r="KAV74" s="173"/>
      <c r="KAW74" s="173"/>
      <c r="KAX74" s="173"/>
      <c r="KAY74" s="173"/>
      <c r="KAZ74" s="173"/>
      <c r="KBA74" s="173"/>
      <c r="KBB74" s="173"/>
      <c r="KBC74" s="173"/>
      <c r="KBD74" s="173"/>
      <c r="KBE74" s="173"/>
      <c r="KBF74" s="173"/>
      <c r="KBG74" s="173"/>
      <c r="KBH74" s="173"/>
      <c r="KBI74" s="173"/>
      <c r="KBJ74" s="173"/>
      <c r="KBK74" s="173"/>
      <c r="KBL74" s="173"/>
      <c r="KBM74" s="173"/>
      <c r="KBN74" s="173"/>
      <c r="KBO74" s="173"/>
      <c r="KBP74" s="173"/>
      <c r="KBQ74" s="173"/>
      <c r="KBR74" s="173"/>
      <c r="KBS74" s="173"/>
      <c r="KBT74" s="173"/>
      <c r="KBU74" s="173"/>
      <c r="KBV74" s="173"/>
      <c r="KBW74" s="173"/>
      <c r="KBX74" s="173"/>
      <c r="KBY74" s="173"/>
      <c r="KBZ74" s="173"/>
      <c r="KCA74" s="173"/>
      <c r="KCB74" s="173"/>
      <c r="KCC74" s="173"/>
      <c r="KCD74" s="173"/>
      <c r="KCE74" s="173"/>
      <c r="KCF74" s="173"/>
      <c r="KCG74" s="173"/>
      <c r="KCH74" s="173"/>
      <c r="KCI74" s="173"/>
      <c r="KCJ74" s="173"/>
      <c r="KCK74" s="173"/>
      <c r="KCL74" s="173"/>
      <c r="KCM74" s="173"/>
      <c r="KCN74" s="173"/>
      <c r="KCO74" s="173"/>
      <c r="KCP74" s="173"/>
      <c r="KCQ74" s="173"/>
      <c r="KCR74" s="173"/>
      <c r="KCS74" s="173"/>
      <c r="KCT74" s="173"/>
      <c r="KCU74" s="173"/>
      <c r="KCV74" s="173"/>
      <c r="KCW74" s="173"/>
      <c r="KCX74" s="173"/>
      <c r="KCY74" s="173"/>
      <c r="KCZ74" s="173"/>
      <c r="KDA74" s="173"/>
      <c r="KDB74" s="173"/>
      <c r="KDC74" s="173"/>
      <c r="KDD74" s="173"/>
      <c r="KDE74" s="173"/>
      <c r="KDF74" s="173"/>
      <c r="KDG74" s="173"/>
      <c r="KDH74" s="173"/>
      <c r="KDI74" s="173"/>
      <c r="KDJ74" s="173"/>
      <c r="KDK74" s="173"/>
      <c r="KDL74" s="173"/>
      <c r="KDM74" s="173"/>
      <c r="KDN74" s="173"/>
      <c r="KDO74" s="173"/>
      <c r="KDP74" s="173"/>
      <c r="KDQ74" s="173"/>
      <c r="KDR74" s="173"/>
      <c r="KDS74" s="173"/>
      <c r="KDT74" s="173"/>
      <c r="KDU74" s="173"/>
      <c r="KDV74" s="173"/>
      <c r="KDW74" s="173"/>
      <c r="KDX74" s="173"/>
      <c r="KDY74" s="173"/>
      <c r="KDZ74" s="173"/>
      <c r="KEA74" s="173"/>
      <c r="KEB74" s="173"/>
      <c r="KEC74" s="173"/>
      <c r="KED74" s="173"/>
      <c r="KEE74" s="173"/>
      <c r="KEF74" s="173"/>
      <c r="KEG74" s="173"/>
      <c r="KEH74" s="173"/>
      <c r="KEI74" s="173"/>
      <c r="KEJ74" s="173"/>
      <c r="KEK74" s="173"/>
      <c r="KEL74" s="173"/>
      <c r="KEM74" s="173"/>
      <c r="KEN74" s="173"/>
      <c r="KEO74" s="173"/>
      <c r="KEP74" s="173"/>
      <c r="KEQ74" s="173"/>
      <c r="KER74" s="173"/>
      <c r="KES74" s="173"/>
      <c r="KET74" s="173"/>
      <c r="KEU74" s="173"/>
      <c r="KEV74" s="173"/>
      <c r="KEW74" s="173"/>
      <c r="KEX74" s="173"/>
      <c r="KEY74" s="173"/>
      <c r="KEZ74" s="173"/>
      <c r="KFA74" s="173"/>
      <c r="KFB74" s="173"/>
      <c r="KFC74" s="173"/>
      <c r="KFD74" s="173"/>
      <c r="KFE74" s="173"/>
      <c r="KFF74" s="173"/>
      <c r="KFG74" s="173"/>
      <c r="KFH74" s="173"/>
      <c r="KFI74" s="173"/>
      <c r="KFJ74" s="173"/>
      <c r="KFK74" s="173"/>
      <c r="KFL74" s="173"/>
      <c r="KFM74" s="173"/>
      <c r="KFN74" s="173"/>
      <c r="KFO74" s="173"/>
      <c r="KFP74" s="173"/>
      <c r="KFQ74" s="173"/>
      <c r="KFR74" s="173"/>
      <c r="KFS74" s="173"/>
      <c r="KFT74" s="173"/>
      <c r="KFU74" s="173"/>
      <c r="KFV74" s="173"/>
      <c r="KFW74" s="173"/>
      <c r="KFX74" s="173"/>
      <c r="KFY74" s="173"/>
      <c r="KFZ74" s="173"/>
      <c r="KGA74" s="173"/>
      <c r="KGB74" s="173"/>
      <c r="KGC74" s="173"/>
      <c r="KGD74" s="173"/>
      <c r="KGE74" s="173"/>
      <c r="KGF74" s="173"/>
      <c r="KGG74" s="173"/>
      <c r="KGH74" s="173"/>
      <c r="KGI74" s="173"/>
      <c r="KGJ74" s="173"/>
      <c r="KGK74" s="173"/>
      <c r="KGL74" s="173"/>
      <c r="KGM74" s="173"/>
      <c r="KGN74" s="173"/>
      <c r="KGO74" s="173"/>
      <c r="KGP74" s="173"/>
      <c r="KGQ74" s="173"/>
      <c r="KGR74" s="173"/>
      <c r="KGS74" s="173"/>
      <c r="KGT74" s="173"/>
      <c r="KGU74" s="173"/>
      <c r="KGV74" s="173"/>
      <c r="KGW74" s="173"/>
      <c r="KGX74" s="173"/>
      <c r="KGY74" s="173"/>
      <c r="KGZ74" s="173"/>
      <c r="KHA74" s="173"/>
      <c r="KHB74" s="173"/>
      <c r="KHC74" s="173"/>
      <c r="KHD74" s="173"/>
      <c r="KHE74" s="173"/>
      <c r="KHF74" s="173"/>
      <c r="KHG74" s="173"/>
      <c r="KHH74" s="173"/>
      <c r="KHI74" s="173"/>
      <c r="KHJ74" s="173"/>
      <c r="KHK74" s="173"/>
      <c r="KHL74" s="173"/>
      <c r="KHM74" s="173"/>
      <c r="KHN74" s="173"/>
      <c r="KHO74" s="173"/>
      <c r="KHP74" s="173"/>
      <c r="KHQ74" s="173"/>
      <c r="KHR74" s="173"/>
      <c r="KHS74" s="173"/>
      <c r="KHT74" s="173"/>
      <c r="KHU74" s="173"/>
      <c r="KHV74" s="173"/>
      <c r="KHW74" s="173"/>
      <c r="KHX74" s="173"/>
      <c r="KHY74" s="173"/>
      <c r="KHZ74" s="173"/>
      <c r="KIA74" s="173"/>
      <c r="KIB74" s="173"/>
      <c r="KIC74" s="173"/>
      <c r="KID74" s="173"/>
      <c r="KIE74" s="173"/>
      <c r="KIF74" s="173"/>
      <c r="KIG74" s="173"/>
      <c r="KIH74" s="173"/>
      <c r="KII74" s="173"/>
      <c r="KIJ74" s="173"/>
      <c r="KIK74" s="173"/>
      <c r="KIL74" s="173"/>
      <c r="KIM74" s="173"/>
      <c r="KIN74" s="173"/>
      <c r="KIO74" s="173"/>
      <c r="KIP74" s="173"/>
      <c r="KIQ74" s="173"/>
      <c r="KIR74" s="173"/>
      <c r="KIS74" s="173"/>
      <c r="KIT74" s="173"/>
      <c r="KIU74" s="173"/>
      <c r="KIV74" s="173"/>
      <c r="KIW74" s="173"/>
      <c r="KIX74" s="173"/>
      <c r="KIY74" s="173"/>
      <c r="KIZ74" s="173"/>
      <c r="KJA74" s="173"/>
      <c r="KJB74" s="173"/>
      <c r="KJC74" s="173"/>
      <c r="KJD74" s="173"/>
      <c r="KJE74" s="173"/>
      <c r="KJF74" s="173"/>
      <c r="KJG74" s="173"/>
      <c r="KJH74" s="173"/>
      <c r="KJI74" s="173"/>
      <c r="KJJ74" s="173"/>
      <c r="KJK74" s="173"/>
      <c r="KJL74" s="173"/>
      <c r="KJM74" s="173"/>
      <c r="KJN74" s="173"/>
      <c r="KJO74" s="173"/>
      <c r="KJP74" s="173"/>
      <c r="KJQ74" s="173"/>
      <c r="KJR74" s="173"/>
      <c r="KJS74" s="173"/>
      <c r="KJT74" s="173"/>
      <c r="KJU74" s="173"/>
      <c r="KJV74" s="173"/>
      <c r="KJW74" s="173"/>
      <c r="KJX74" s="173"/>
      <c r="KJY74" s="173"/>
      <c r="KJZ74" s="173"/>
      <c r="KKA74" s="173"/>
      <c r="KKB74" s="173"/>
      <c r="KKC74" s="173"/>
      <c r="KKD74" s="173"/>
      <c r="KKE74" s="173"/>
      <c r="KKF74" s="173"/>
      <c r="KKG74" s="173"/>
      <c r="KKH74" s="173"/>
      <c r="KKI74" s="173"/>
      <c r="KKJ74" s="173"/>
      <c r="KKK74" s="173"/>
      <c r="KKL74" s="173"/>
      <c r="KKM74" s="173"/>
      <c r="KKN74" s="173"/>
      <c r="KKO74" s="173"/>
      <c r="KKP74" s="173"/>
      <c r="KKQ74" s="173"/>
      <c r="KKR74" s="173"/>
      <c r="KKS74" s="173"/>
      <c r="KKT74" s="173"/>
      <c r="KKU74" s="173"/>
      <c r="KKV74" s="173"/>
      <c r="KKW74" s="173"/>
      <c r="KKX74" s="173"/>
      <c r="KKY74" s="173"/>
      <c r="KKZ74" s="173"/>
      <c r="KLA74" s="173"/>
      <c r="KLB74" s="173"/>
      <c r="KLC74" s="173"/>
      <c r="KLD74" s="173"/>
      <c r="KLE74" s="173"/>
      <c r="KLF74" s="173"/>
      <c r="KLG74" s="173"/>
      <c r="KLH74" s="173"/>
      <c r="KLI74" s="173"/>
      <c r="KLJ74" s="173"/>
      <c r="KLK74" s="173"/>
      <c r="KLL74" s="173"/>
      <c r="KLM74" s="173"/>
      <c r="KLN74" s="173"/>
      <c r="KLO74" s="173"/>
      <c r="KLP74" s="173"/>
      <c r="KLQ74" s="173"/>
      <c r="KLR74" s="173"/>
      <c r="KLS74" s="173"/>
      <c r="KLT74" s="173"/>
      <c r="KLU74" s="173"/>
      <c r="KLV74" s="173"/>
      <c r="KLW74" s="173"/>
      <c r="KLX74" s="173"/>
      <c r="KLY74" s="173"/>
      <c r="KLZ74" s="173"/>
      <c r="KMA74" s="173"/>
      <c r="KMB74" s="173"/>
      <c r="KMC74" s="173"/>
      <c r="KMD74" s="173"/>
      <c r="KME74" s="173"/>
      <c r="KMF74" s="173"/>
      <c r="KMG74" s="173"/>
      <c r="KMH74" s="173"/>
      <c r="KMI74" s="173"/>
      <c r="KMJ74" s="173"/>
      <c r="KMK74" s="173"/>
      <c r="KML74" s="173"/>
      <c r="KMM74" s="173"/>
      <c r="KMN74" s="173"/>
      <c r="KMO74" s="173"/>
      <c r="KMP74" s="173"/>
      <c r="KMQ74" s="173"/>
      <c r="KMR74" s="173"/>
      <c r="KMS74" s="173"/>
      <c r="KMT74" s="173"/>
      <c r="KMU74" s="173"/>
      <c r="KMV74" s="173"/>
      <c r="KMW74" s="173"/>
      <c r="KMX74" s="173"/>
      <c r="KMY74" s="173"/>
      <c r="KMZ74" s="173"/>
      <c r="KNA74" s="173"/>
      <c r="KNB74" s="173"/>
      <c r="KNC74" s="173"/>
      <c r="KND74" s="173"/>
      <c r="KNE74" s="173"/>
      <c r="KNF74" s="173"/>
      <c r="KNG74" s="173"/>
      <c r="KNH74" s="173"/>
      <c r="KNI74" s="173"/>
      <c r="KNJ74" s="173"/>
      <c r="KNK74" s="173"/>
      <c r="KNL74" s="173"/>
      <c r="KNM74" s="173"/>
      <c r="KNN74" s="173"/>
      <c r="KNO74" s="173"/>
      <c r="KNP74" s="173"/>
      <c r="KNQ74" s="173"/>
      <c r="KNR74" s="173"/>
      <c r="KNS74" s="173"/>
      <c r="KNT74" s="173"/>
      <c r="KNU74" s="173"/>
      <c r="KNV74" s="173"/>
      <c r="KNW74" s="173"/>
      <c r="KNX74" s="173"/>
      <c r="KNY74" s="173"/>
      <c r="KNZ74" s="173"/>
      <c r="KOA74" s="173"/>
      <c r="KOB74" s="173"/>
      <c r="KOC74" s="173"/>
      <c r="KOD74" s="173"/>
      <c r="KOE74" s="173"/>
      <c r="KOF74" s="173"/>
      <c r="KOG74" s="173"/>
      <c r="KOH74" s="173"/>
      <c r="KOI74" s="173"/>
      <c r="KOJ74" s="173"/>
      <c r="KOK74" s="173"/>
      <c r="KOL74" s="173"/>
      <c r="KOM74" s="173"/>
      <c r="KON74" s="173"/>
      <c r="KOO74" s="173"/>
      <c r="KOP74" s="173"/>
      <c r="KOQ74" s="173"/>
      <c r="KOR74" s="173"/>
      <c r="KOS74" s="173"/>
      <c r="KOT74" s="173"/>
      <c r="KOU74" s="173"/>
      <c r="KOV74" s="173"/>
      <c r="KOW74" s="173"/>
      <c r="KOX74" s="173"/>
      <c r="KOY74" s="173"/>
      <c r="KOZ74" s="173"/>
      <c r="KPA74" s="173"/>
      <c r="KPB74" s="173"/>
      <c r="KPC74" s="173"/>
      <c r="KPD74" s="173"/>
      <c r="KPE74" s="173"/>
      <c r="KPF74" s="173"/>
      <c r="KPG74" s="173"/>
      <c r="KPH74" s="173"/>
      <c r="KPI74" s="173"/>
      <c r="KPJ74" s="173"/>
      <c r="KPK74" s="173"/>
      <c r="KPL74" s="173"/>
      <c r="KPM74" s="173"/>
      <c r="KPN74" s="173"/>
      <c r="KPO74" s="173"/>
      <c r="KPP74" s="173"/>
      <c r="KPQ74" s="173"/>
      <c r="KPR74" s="173"/>
      <c r="KPS74" s="173"/>
      <c r="KPT74" s="173"/>
      <c r="KPU74" s="173"/>
      <c r="KPV74" s="173"/>
      <c r="KPW74" s="173"/>
      <c r="KPX74" s="173"/>
      <c r="KPY74" s="173"/>
      <c r="KPZ74" s="173"/>
      <c r="KQA74" s="173"/>
      <c r="KQB74" s="173"/>
      <c r="KQC74" s="173"/>
      <c r="KQD74" s="173"/>
      <c r="KQE74" s="173"/>
      <c r="KQF74" s="173"/>
      <c r="KQG74" s="173"/>
      <c r="KQH74" s="173"/>
      <c r="KQI74" s="173"/>
      <c r="KQJ74" s="173"/>
      <c r="KQK74" s="173"/>
      <c r="KQL74" s="173"/>
      <c r="KQM74" s="173"/>
      <c r="KQN74" s="173"/>
      <c r="KQO74" s="173"/>
      <c r="KQP74" s="173"/>
      <c r="KQQ74" s="173"/>
      <c r="KQR74" s="173"/>
      <c r="KQS74" s="173"/>
      <c r="KQT74" s="173"/>
      <c r="KQU74" s="173"/>
      <c r="KQV74" s="173"/>
      <c r="KQW74" s="173"/>
      <c r="KQX74" s="173"/>
      <c r="KQY74" s="173"/>
      <c r="KQZ74" s="173"/>
      <c r="KRA74" s="173"/>
      <c r="KRB74" s="173"/>
      <c r="KRC74" s="173"/>
      <c r="KRD74" s="173"/>
      <c r="KRE74" s="173"/>
      <c r="KRF74" s="173"/>
      <c r="KRG74" s="173"/>
      <c r="KRH74" s="173"/>
      <c r="KRI74" s="173"/>
      <c r="KRJ74" s="173"/>
      <c r="KRK74" s="173"/>
      <c r="KRL74" s="173"/>
      <c r="KRM74" s="173"/>
      <c r="KRN74" s="173"/>
      <c r="KRO74" s="173"/>
      <c r="KRP74" s="173"/>
      <c r="KRQ74" s="173"/>
      <c r="KRR74" s="173"/>
      <c r="KRS74" s="173"/>
      <c r="KRT74" s="173"/>
      <c r="KRU74" s="173"/>
      <c r="KRV74" s="173"/>
      <c r="KRW74" s="173"/>
      <c r="KRX74" s="173"/>
      <c r="KRY74" s="173"/>
      <c r="KRZ74" s="173"/>
      <c r="KSA74" s="173"/>
      <c r="KSB74" s="173"/>
      <c r="KSC74" s="173"/>
      <c r="KSD74" s="173"/>
      <c r="KSE74" s="173"/>
      <c r="KSF74" s="173"/>
      <c r="KSG74" s="173"/>
      <c r="KSH74" s="173"/>
      <c r="KSI74" s="173"/>
      <c r="KSJ74" s="173"/>
      <c r="KSK74" s="173"/>
      <c r="KSL74" s="173"/>
      <c r="KSM74" s="173"/>
      <c r="KSN74" s="173"/>
      <c r="KSO74" s="173"/>
      <c r="KSP74" s="173"/>
      <c r="KSQ74" s="173"/>
      <c r="KSR74" s="173"/>
      <c r="KSS74" s="173"/>
      <c r="KST74" s="173"/>
      <c r="KSU74" s="173"/>
      <c r="KSV74" s="173"/>
      <c r="KSW74" s="173"/>
      <c r="KSX74" s="173"/>
      <c r="KSY74" s="173"/>
      <c r="KSZ74" s="173"/>
      <c r="KTA74" s="173"/>
      <c r="KTB74" s="173"/>
      <c r="KTC74" s="173"/>
      <c r="KTD74" s="173"/>
      <c r="KTE74" s="173"/>
      <c r="KTF74" s="173"/>
      <c r="KTG74" s="173"/>
      <c r="KTH74" s="173"/>
      <c r="KTI74" s="173"/>
      <c r="KTJ74" s="173"/>
      <c r="KTK74" s="173"/>
      <c r="KTL74" s="173"/>
      <c r="KTM74" s="173"/>
      <c r="KTN74" s="173"/>
      <c r="KTO74" s="173"/>
      <c r="KTP74" s="173"/>
      <c r="KTQ74" s="173"/>
      <c r="KTR74" s="173"/>
      <c r="KTS74" s="173"/>
      <c r="KTT74" s="173"/>
      <c r="KTU74" s="173"/>
      <c r="KTV74" s="173"/>
      <c r="KTW74" s="173"/>
      <c r="KTX74" s="173"/>
      <c r="KTY74" s="173"/>
      <c r="KTZ74" s="173"/>
      <c r="KUA74" s="173"/>
      <c r="KUB74" s="173"/>
      <c r="KUC74" s="173"/>
      <c r="KUD74" s="173"/>
      <c r="KUE74" s="173"/>
      <c r="KUF74" s="173"/>
      <c r="KUG74" s="173"/>
      <c r="KUH74" s="173"/>
      <c r="KUI74" s="173"/>
      <c r="KUJ74" s="173"/>
      <c r="KUK74" s="173"/>
      <c r="KUL74" s="173"/>
      <c r="KUM74" s="173"/>
      <c r="KUN74" s="173"/>
      <c r="KUO74" s="173"/>
      <c r="KUP74" s="173"/>
      <c r="KUQ74" s="173"/>
      <c r="KUR74" s="173"/>
      <c r="KUS74" s="173"/>
      <c r="KUT74" s="173"/>
      <c r="KUU74" s="173"/>
      <c r="KUV74" s="173"/>
      <c r="KUW74" s="173"/>
      <c r="KUX74" s="173"/>
      <c r="KUY74" s="173"/>
      <c r="KUZ74" s="173"/>
      <c r="KVA74" s="173"/>
      <c r="KVB74" s="173"/>
      <c r="KVC74" s="173"/>
      <c r="KVD74" s="173"/>
      <c r="KVE74" s="173"/>
      <c r="KVF74" s="173"/>
      <c r="KVG74" s="173"/>
      <c r="KVH74" s="173"/>
      <c r="KVI74" s="173"/>
      <c r="KVJ74" s="173"/>
      <c r="KVK74" s="173"/>
      <c r="KVL74" s="173"/>
      <c r="KVM74" s="173"/>
      <c r="KVN74" s="173"/>
      <c r="KVO74" s="173"/>
      <c r="KVP74" s="173"/>
      <c r="KVQ74" s="173"/>
      <c r="KVR74" s="173"/>
      <c r="KVS74" s="173"/>
      <c r="KVT74" s="173"/>
      <c r="KVU74" s="173"/>
      <c r="KVV74" s="173"/>
      <c r="KVW74" s="173"/>
      <c r="KVX74" s="173"/>
      <c r="KVY74" s="173"/>
      <c r="KVZ74" s="173"/>
      <c r="KWA74" s="173"/>
      <c r="KWB74" s="173"/>
      <c r="KWC74" s="173"/>
      <c r="KWD74" s="173"/>
      <c r="KWE74" s="173"/>
      <c r="KWF74" s="173"/>
      <c r="KWG74" s="173"/>
      <c r="KWH74" s="173"/>
      <c r="KWI74" s="173"/>
      <c r="KWJ74" s="173"/>
      <c r="KWK74" s="173"/>
      <c r="KWL74" s="173"/>
      <c r="KWM74" s="173"/>
      <c r="KWN74" s="173"/>
      <c r="KWO74" s="173"/>
      <c r="KWP74" s="173"/>
      <c r="KWQ74" s="173"/>
      <c r="KWR74" s="173"/>
      <c r="KWS74" s="173"/>
      <c r="KWT74" s="173"/>
      <c r="KWU74" s="173"/>
      <c r="KWV74" s="173"/>
      <c r="KWW74" s="173"/>
      <c r="KWX74" s="173"/>
      <c r="KWY74" s="173"/>
      <c r="KWZ74" s="173"/>
      <c r="KXA74" s="173"/>
      <c r="KXB74" s="173"/>
      <c r="KXC74" s="173"/>
      <c r="KXD74" s="173"/>
      <c r="KXE74" s="173"/>
      <c r="KXF74" s="173"/>
      <c r="KXG74" s="173"/>
      <c r="KXH74" s="173"/>
      <c r="KXI74" s="173"/>
      <c r="KXJ74" s="173"/>
      <c r="KXK74" s="173"/>
      <c r="KXL74" s="173"/>
      <c r="KXM74" s="173"/>
      <c r="KXN74" s="173"/>
      <c r="KXO74" s="173"/>
      <c r="KXP74" s="173"/>
      <c r="KXQ74" s="173"/>
      <c r="KXR74" s="173"/>
      <c r="KXS74" s="173"/>
      <c r="KXT74" s="173"/>
      <c r="KXU74" s="173"/>
      <c r="KXV74" s="173"/>
      <c r="KXW74" s="173"/>
      <c r="KXX74" s="173"/>
      <c r="KXY74" s="173"/>
      <c r="KXZ74" s="173"/>
      <c r="KYA74" s="173"/>
      <c r="KYB74" s="173"/>
      <c r="KYC74" s="173"/>
      <c r="KYD74" s="173"/>
      <c r="KYE74" s="173"/>
      <c r="KYF74" s="173"/>
      <c r="KYG74" s="173"/>
      <c r="KYH74" s="173"/>
      <c r="KYI74" s="173"/>
      <c r="KYJ74" s="173"/>
      <c r="KYK74" s="173"/>
      <c r="KYL74" s="173"/>
      <c r="KYM74" s="173"/>
      <c r="KYN74" s="173"/>
      <c r="KYO74" s="173"/>
      <c r="KYP74" s="173"/>
      <c r="KYQ74" s="173"/>
      <c r="KYR74" s="173"/>
      <c r="KYS74" s="173"/>
      <c r="KYT74" s="173"/>
      <c r="KYU74" s="173"/>
      <c r="KYV74" s="173"/>
      <c r="KYW74" s="173"/>
      <c r="KYX74" s="173"/>
      <c r="KYY74" s="173"/>
      <c r="KYZ74" s="173"/>
      <c r="KZA74" s="173"/>
      <c r="KZB74" s="173"/>
      <c r="KZC74" s="173"/>
      <c r="KZD74" s="173"/>
      <c r="KZE74" s="173"/>
      <c r="KZF74" s="173"/>
      <c r="KZG74" s="173"/>
      <c r="KZH74" s="173"/>
      <c r="KZI74" s="173"/>
      <c r="KZJ74" s="173"/>
      <c r="KZK74" s="173"/>
      <c r="KZL74" s="173"/>
      <c r="KZM74" s="173"/>
      <c r="KZN74" s="173"/>
      <c r="KZO74" s="173"/>
      <c r="KZP74" s="173"/>
      <c r="KZQ74" s="173"/>
      <c r="KZR74" s="173"/>
      <c r="KZS74" s="173"/>
      <c r="KZT74" s="173"/>
      <c r="KZU74" s="173"/>
      <c r="KZV74" s="173"/>
      <c r="KZW74" s="173"/>
      <c r="KZX74" s="173"/>
      <c r="KZY74" s="173"/>
      <c r="KZZ74" s="173"/>
      <c r="LAA74" s="173"/>
      <c r="LAB74" s="173"/>
      <c r="LAC74" s="173"/>
      <c r="LAD74" s="173"/>
      <c r="LAE74" s="173"/>
      <c r="LAF74" s="173"/>
      <c r="LAG74" s="173"/>
      <c r="LAH74" s="173"/>
      <c r="LAI74" s="173"/>
      <c r="LAJ74" s="173"/>
      <c r="LAK74" s="173"/>
      <c r="LAL74" s="173"/>
      <c r="LAM74" s="173"/>
      <c r="LAN74" s="173"/>
      <c r="LAO74" s="173"/>
      <c r="LAP74" s="173"/>
      <c r="LAQ74" s="173"/>
      <c r="LAR74" s="173"/>
      <c r="LAS74" s="173"/>
      <c r="LAT74" s="173"/>
      <c r="LAU74" s="173"/>
      <c r="LAV74" s="173"/>
      <c r="LAW74" s="173"/>
      <c r="LAX74" s="173"/>
      <c r="LAY74" s="173"/>
      <c r="LAZ74" s="173"/>
      <c r="LBA74" s="173"/>
      <c r="LBB74" s="173"/>
      <c r="LBC74" s="173"/>
      <c r="LBD74" s="173"/>
      <c r="LBE74" s="173"/>
      <c r="LBF74" s="173"/>
      <c r="LBG74" s="173"/>
      <c r="LBH74" s="173"/>
      <c r="LBI74" s="173"/>
      <c r="LBJ74" s="173"/>
      <c r="LBK74" s="173"/>
      <c r="LBL74" s="173"/>
      <c r="LBM74" s="173"/>
      <c r="LBN74" s="173"/>
      <c r="LBO74" s="173"/>
      <c r="LBP74" s="173"/>
      <c r="LBQ74" s="173"/>
      <c r="LBR74" s="173"/>
      <c r="LBS74" s="173"/>
      <c r="LBT74" s="173"/>
      <c r="LBU74" s="173"/>
      <c r="LBV74" s="173"/>
      <c r="LBW74" s="173"/>
      <c r="LBX74" s="173"/>
      <c r="LBY74" s="173"/>
      <c r="LBZ74" s="173"/>
      <c r="LCA74" s="173"/>
      <c r="LCB74" s="173"/>
      <c r="LCC74" s="173"/>
      <c r="LCD74" s="173"/>
      <c r="LCE74" s="173"/>
      <c r="LCF74" s="173"/>
      <c r="LCG74" s="173"/>
      <c r="LCH74" s="173"/>
      <c r="LCI74" s="173"/>
      <c r="LCJ74" s="173"/>
      <c r="LCK74" s="173"/>
      <c r="LCL74" s="173"/>
      <c r="LCM74" s="173"/>
      <c r="LCN74" s="173"/>
      <c r="LCO74" s="173"/>
      <c r="LCP74" s="173"/>
      <c r="LCQ74" s="173"/>
      <c r="LCR74" s="173"/>
      <c r="LCS74" s="173"/>
      <c r="LCT74" s="173"/>
      <c r="LCU74" s="173"/>
      <c r="LCV74" s="173"/>
      <c r="LCW74" s="173"/>
      <c r="LCX74" s="173"/>
      <c r="LCY74" s="173"/>
      <c r="LCZ74" s="173"/>
      <c r="LDA74" s="173"/>
      <c r="LDB74" s="173"/>
      <c r="LDC74" s="173"/>
      <c r="LDD74" s="173"/>
      <c r="LDE74" s="173"/>
      <c r="LDF74" s="173"/>
      <c r="LDG74" s="173"/>
      <c r="LDH74" s="173"/>
      <c r="LDI74" s="173"/>
      <c r="LDJ74" s="173"/>
      <c r="LDK74" s="173"/>
      <c r="LDL74" s="173"/>
      <c r="LDM74" s="173"/>
      <c r="LDN74" s="173"/>
      <c r="LDO74" s="173"/>
      <c r="LDP74" s="173"/>
      <c r="LDQ74" s="173"/>
      <c r="LDR74" s="173"/>
      <c r="LDS74" s="173"/>
      <c r="LDT74" s="173"/>
      <c r="LDU74" s="173"/>
      <c r="LDV74" s="173"/>
      <c r="LDW74" s="173"/>
      <c r="LDX74" s="173"/>
      <c r="LDY74" s="173"/>
      <c r="LDZ74" s="173"/>
      <c r="LEA74" s="173"/>
      <c r="LEB74" s="173"/>
      <c r="LEC74" s="173"/>
      <c r="LED74" s="173"/>
      <c r="LEE74" s="173"/>
      <c r="LEF74" s="173"/>
      <c r="LEG74" s="173"/>
      <c r="LEH74" s="173"/>
      <c r="LEI74" s="173"/>
      <c r="LEJ74" s="173"/>
      <c r="LEK74" s="173"/>
      <c r="LEL74" s="173"/>
      <c r="LEM74" s="173"/>
      <c r="LEN74" s="173"/>
      <c r="LEO74" s="173"/>
      <c r="LEP74" s="173"/>
      <c r="LEQ74" s="173"/>
      <c r="LER74" s="173"/>
      <c r="LES74" s="173"/>
      <c r="LET74" s="173"/>
      <c r="LEU74" s="173"/>
      <c r="LEV74" s="173"/>
      <c r="LEW74" s="173"/>
      <c r="LEX74" s="173"/>
      <c r="LEY74" s="173"/>
      <c r="LEZ74" s="173"/>
      <c r="LFA74" s="173"/>
      <c r="LFB74" s="173"/>
      <c r="LFC74" s="173"/>
      <c r="LFD74" s="173"/>
      <c r="LFE74" s="173"/>
      <c r="LFF74" s="173"/>
      <c r="LFG74" s="173"/>
      <c r="LFH74" s="173"/>
      <c r="LFI74" s="173"/>
      <c r="LFJ74" s="173"/>
      <c r="LFK74" s="173"/>
      <c r="LFL74" s="173"/>
      <c r="LFM74" s="173"/>
      <c r="LFN74" s="173"/>
      <c r="LFO74" s="173"/>
      <c r="LFP74" s="173"/>
      <c r="LFQ74" s="173"/>
      <c r="LFR74" s="173"/>
      <c r="LFS74" s="173"/>
      <c r="LFT74" s="173"/>
      <c r="LFU74" s="173"/>
      <c r="LFV74" s="173"/>
      <c r="LFW74" s="173"/>
      <c r="LFX74" s="173"/>
      <c r="LFY74" s="173"/>
      <c r="LFZ74" s="173"/>
      <c r="LGA74" s="173"/>
      <c r="LGB74" s="173"/>
      <c r="LGC74" s="173"/>
      <c r="LGD74" s="173"/>
      <c r="LGE74" s="173"/>
      <c r="LGF74" s="173"/>
      <c r="LGG74" s="173"/>
      <c r="LGH74" s="173"/>
      <c r="LGI74" s="173"/>
      <c r="LGJ74" s="173"/>
      <c r="LGK74" s="173"/>
      <c r="LGL74" s="173"/>
      <c r="LGM74" s="173"/>
      <c r="LGN74" s="173"/>
      <c r="LGO74" s="173"/>
      <c r="LGP74" s="173"/>
      <c r="LGQ74" s="173"/>
      <c r="LGR74" s="173"/>
      <c r="LGS74" s="173"/>
      <c r="LGT74" s="173"/>
      <c r="LGU74" s="173"/>
      <c r="LGV74" s="173"/>
      <c r="LGW74" s="173"/>
      <c r="LGX74" s="173"/>
      <c r="LGY74" s="173"/>
      <c r="LGZ74" s="173"/>
      <c r="LHA74" s="173"/>
      <c r="LHB74" s="173"/>
      <c r="LHC74" s="173"/>
      <c r="LHD74" s="173"/>
      <c r="LHE74" s="173"/>
      <c r="LHF74" s="173"/>
      <c r="LHG74" s="173"/>
      <c r="LHH74" s="173"/>
      <c r="LHI74" s="173"/>
      <c r="LHJ74" s="173"/>
      <c r="LHK74" s="173"/>
      <c r="LHL74" s="173"/>
      <c r="LHM74" s="173"/>
      <c r="LHN74" s="173"/>
      <c r="LHO74" s="173"/>
      <c r="LHP74" s="173"/>
      <c r="LHQ74" s="173"/>
      <c r="LHR74" s="173"/>
      <c r="LHS74" s="173"/>
      <c r="LHT74" s="173"/>
      <c r="LHU74" s="173"/>
      <c r="LHV74" s="173"/>
      <c r="LHW74" s="173"/>
      <c r="LHX74" s="173"/>
      <c r="LHY74" s="173"/>
      <c r="LHZ74" s="173"/>
      <c r="LIA74" s="173"/>
      <c r="LIB74" s="173"/>
      <c r="LIC74" s="173"/>
      <c r="LID74" s="173"/>
      <c r="LIE74" s="173"/>
      <c r="LIF74" s="173"/>
      <c r="LIG74" s="173"/>
      <c r="LIH74" s="173"/>
      <c r="LII74" s="173"/>
      <c r="LIJ74" s="173"/>
      <c r="LIK74" s="173"/>
      <c r="LIL74" s="173"/>
      <c r="LIM74" s="173"/>
      <c r="LIN74" s="173"/>
      <c r="LIO74" s="173"/>
      <c r="LIP74" s="173"/>
      <c r="LIQ74" s="173"/>
      <c r="LIR74" s="173"/>
      <c r="LIS74" s="173"/>
      <c r="LIT74" s="173"/>
      <c r="LIU74" s="173"/>
      <c r="LIV74" s="173"/>
      <c r="LIW74" s="173"/>
      <c r="LIX74" s="173"/>
      <c r="LIY74" s="173"/>
      <c r="LIZ74" s="173"/>
      <c r="LJA74" s="173"/>
      <c r="LJB74" s="173"/>
      <c r="LJC74" s="173"/>
      <c r="LJD74" s="173"/>
      <c r="LJE74" s="173"/>
      <c r="LJF74" s="173"/>
      <c r="LJG74" s="173"/>
      <c r="LJH74" s="173"/>
      <c r="LJI74" s="173"/>
      <c r="LJJ74" s="173"/>
      <c r="LJK74" s="173"/>
      <c r="LJL74" s="173"/>
      <c r="LJM74" s="173"/>
      <c r="LJN74" s="173"/>
      <c r="LJO74" s="173"/>
      <c r="LJP74" s="173"/>
      <c r="LJQ74" s="173"/>
      <c r="LJR74" s="173"/>
      <c r="LJS74" s="173"/>
      <c r="LJT74" s="173"/>
      <c r="LJU74" s="173"/>
      <c r="LJV74" s="173"/>
      <c r="LJW74" s="173"/>
      <c r="LJX74" s="173"/>
      <c r="LJY74" s="173"/>
      <c r="LJZ74" s="173"/>
      <c r="LKA74" s="173"/>
      <c r="LKB74" s="173"/>
      <c r="LKC74" s="173"/>
      <c r="LKD74" s="173"/>
      <c r="LKE74" s="173"/>
      <c r="LKF74" s="173"/>
      <c r="LKG74" s="173"/>
      <c r="LKH74" s="173"/>
      <c r="LKI74" s="173"/>
      <c r="LKJ74" s="173"/>
      <c r="LKK74" s="173"/>
      <c r="LKL74" s="173"/>
      <c r="LKM74" s="173"/>
      <c r="LKN74" s="173"/>
      <c r="LKO74" s="173"/>
      <c r="LKP74" s="173"/>
      <c r="LKQ74" s="173"/>
      <c r="LKR74" s="173"/>
      <c r="LKS74" s="173"/>
      <c r="LKT74" s="173"/>
      <c r="LKU74" s="173"/>
      <c r="LKV74" s="173"/>
      <c r="LKW74" s="173"/>
      <c r="LKX74" s="173"/>
      <c r="LKY74" s="173"/>
      <c r="LKZ74" s="173"/>
      <c r="LLA74" s="173"/>
      <c r="LLB74" s="173"/>
      <c r="LLC74" s="173"/>
      <c r="LLD74" s="173"/>
      <c r="LLE74" s="173"/>
      <c r="LLF74" s="173"/>
      <c r="LLG74" s="173"/>
      <c r="LLH74" s="173"/>
      <c r="LLI74" s="173"/>
      <c r="LLJ74" s="173"/>
      <c r="LLK74" s="173"/>
      <c r="LLL74" s="173"/>
      <c r="LLM74" s="173"/>
      <c r="LLN74" s="173"/>
      <c r="LLO74" s="173"/>
      <c r="LLP74" s="173"/>
      <c r="LLQ74" s="173"/>
      <c r="LLR74" s="173"/>
      <c r="LLS74" s="173"/>
      <c r="LLT74" s="173"/>
      <c r="LLU74" s="173"/>
      <c r="LLV74" s="173"/>
      <c r="LLW74" s="173"/>
      <c r="LLX74" s="173"/>
      <c r="LLY74" s="173"/>
      <c r="LLZ74" s="173"/>
      <c r="LMA74" s="173"/>
      <c r="LMB74" s="173"/>
      <c r="LMC74" s="173"/>
      <c r="LMD74" s="173"/>
      <c r="LME74" s="173"/>
      <c r="LMF74" s="173"/>
      <c r="LMG74" s="173"/>
      <c r="LMH74" s="173"/>
      <c r="LMI74" s="173"/>
      <c r="LMJ74" s="173"/>
      <c r="LMK74" s="173"/>
      <c r="LML74" s="173"/>
      <c r="LMM74" s="173"/>
      <c r="LMN74" s="173"/>
      <c r="LMO74" s="173"/>
      <c r="LMP74" s="173"/>
      <c r="LMQ74" s="173"/>
      <c r="LMR74" s="173"/>
      <c r="LMS74" s="173"/>
      <c r="LMT74" s="173"/>
      <c r="LMU74" s="173"/>
      <c r="LMV74" s="173"/>
      <c r="LMW74" s="173"/>
      <c r="LMX74" s="173"/>
      <c r="LMY74" s="173"/>
      <c r="LMZ74" s="173"/>
      <c r="LNA74" s="173"/>
      <c r="LNB74" s="173"/>
      <c r="LNC74" s="173"/>
      <c r="LND74" s="173"/>
      <c r="LNE74" s="173"/>
      <c r="LNF74" s="173"/>
      <c r="LNG74" s="173"/>
      <c r="LNH74" s="173"/>
      <c r="LNI74" s="173"/>
      <c r="LNJ74" s="173"/>
      <c r="LNK74" s="173"/>
      <c r="LNL74" s="173"/>
      <c r="LNM74" s="173"/>
      <c r="LNN74" s="173"/>
      <c r="LNO74" s="173"/>
      <c r="LNP74" s="173"/>
      <c r="LNQ74" s="173"/>
      <c r="LNR74" s="173"/>
      <c r="LNS74" s="173"/>
      <c r="LNT74" s="173"/>
      <c r="LNU74" s="173"/>
      <c r="LNV74" s="173"/>
      <c r="LNW74" s="173"/>
      <c r="LNX74" s="173"/>
      <c r="LNY74" s="173"/>
      <c r="LNZ74" s="173"/>
      <c r="LOA74" s="173"/>
      <c r="LOB74" s="173"/>
      <c r="LOC74" s="173"/>
      <c r="LOD74" s="173"/>
      <c r="LOE74" s="173"/>
      <c r="LOF74" s="173"/>
      <c r="LOG74" s="173"/>
      <c r="LOH74" s="173"/>
      <c r="LOI74" s="173"/>
      <c r="LOJ74" s="173"/>
      <c r="LOK74" s="173"/>
      <c r="LOL74" s="173"/>
      <c r="LOM74" s="173"/>
      <c r="LON74" s="173"/>
      <c r="LOO74" s="173"/>
      <c r="LOP74" s="173"/>
      <c r="LOQ74" s="173"/>
      <c r="LOR74" s="173"/>
      <c r="LOS74" s="173"/>
      <c r="LOT74" s="173"/>
      <c r="LOU74" s="173"/>
      <c r="LOV74" s="173"/>
      <c r="LOW74" s="173"/>
      <c r="LOX74" s="173"/>
      <c r="LOY74" s="173"/>
      <c r="LOZ74" s="173"/>
      <c r="LPA74" s="173"/>
      <c r="LPB74" s="173"/>
      <c r="LPC74" s="173"/>
      <c r="LPD74" s="173"/>
      <c r="LPE74" s="173"/>
      <c r="LPF74" s="173"/>
      <c r="LPG74" s="173"/>
      <c r="LPH74" s="173"/>
      <c r="LPI74" s="173"/>
      <c r="LPJ74" s="173"/>
      <c r="LPK74" s="173"/>
      <c r="LPL74" s="173"/>
      <c r="LPM74" s="173"/>
      <c r="LPN74" s="173"/>
      <c r="LPO74" s="173"/>
      <c r="LPP74" s="173"/>
      <c r="LPQ74" s="173"/>
      <c r="LPR74" s="173"/>
      <c r="LPS74" s="173"/>
      <c r="LPT74" s="173"/>
      <c r="LPU74" s="173"/>
      <c r="LPV74" s="173"/>
      <c r="LPW74" s="173"/>
      <c r="LPX74" s="173"/>
      <c r="LPY74" s="173"/>
      <c r="LPZ74" s="173"/>
      <c r="LQA74" s="173"/>
      <c r="LQB74" s="173"/>
      <c r="LQC74" s="173"/>
      <c r="LQD74" s="173"/>
      <c r="LQE74" s="173"/>
      <c r="LQF74" s="173"/>
      <c r="LQG74" s="173"/>
      <c r="LQH74" s="173"/>
      <c r="LQI74" s="173"/>
      <c r="LQJ74" s="173"/>
      <c r="LQK74" s="173"/>
      <c r="LQL74" s="173"/>
      <c r="LQM74" s="173"/>
      <c r="LQN74" s="173"/>
      <c r="LQO74" s="173"/>
      <c r="LQP74" s="173"/>
      <c r="LQQ74" s="173"/>
      <c r="LQR74" s="173"/>
      <c r="LQS74" s="173"/>
      <c r="LQT74" s="173"/>
      <c r="LQU74" s="173"/>
      <c r="LQV74" s="173"/>
      <c r="LQW74" s="173"/>
      <c r="LQX74" s="173"/>
      <c r="LQY74" s="173"/>
      <c r="LQZ74" s="173"/>
      <c r="LRA74" s="173"/>
      <c r="LRB74" s="173"/>
      <c r="LRC74" s="173"/>
      <c r="LRD74" s="173"/>
      <c r="LRE74" s="173"/>
      <c r="LRF74" s="173"/>
      <c r="LRG74" s="173"/>
      <c r="LRH74" s="173"/>
      <c r="LRI74" s="173"/>
      <c r="LRJ74" s="173"/>
      <c r="LRK74" s="173"/>
      <c r="LRL74" s="173"/>
      <c r="LRM74" s="173"/>
      <c r="LRN74" s="173"/>
      <c r="LRO74" s="173"/>
      <c r="LRP74" s="173"/>
      <c r="LRQ74" s="173"/>
      <c r="LRR74" s="173"/>
      <c r="LRS74" s="173"/>
      <c r="LRT74" s="173"/>
      <c r="LRU74" s="173"/>
      <c r="LRV74" s="173"/>
      <c r="LRW74" s="173"/>
      <c r="LRX74" s="173"/>
      <c r="LRY74" s="173"/>
      <c r="LRZ74" s="173"/>
      <c r="LSA74" s="173"/>
      <c r="LSB74" s="173"/>
      <c r="LSC74" s="173"/>
      <c r="LSD74" s="173"/>
      <c r="LSE74" s="173"/>
      <c r="LSF74" s="173"/>
      <c r="LSG74" s="173"/>
      <c r="LSH74" s="173"/>
      <c r="LSI74" s="173"/>
      <c r="LSJ74" s="173"/>
      <c r="LSK74" s="173"/>
      <c r="LSL74" s="173"/>
      <c r="LSM74" s="173"/>
      <c r="LSN74" s="173"/>
      <c r="LSO74" s="173"/>
      <c r="LSP74" s="173"/>
      <c r="LSQ74" s="173"/>
      <c r="LSR74" s="173"/>
      <c r="LSS74" s="173"/>
      <c r="LST74" s="173"/>
      <c r="LSU74" s="173"/>
      <c r="LSV74" s="173"/>
      <c r="LSW74" s="173"/>
      <c r="LSX74" s="173"/>
      <c r="LSY74" s="173"/>
      <c r="LSZ74" s="173"/>
      <c r="LTA74" s="173"/>
      <c r="LTB74" s="173"/>
      <c r="LTC74" s="173"/>
      <c r="LTD74" s="173"/>
      <c r="LTE74" s="173"/>
      <c r="LTF74" s="173"/>
      <c r="LTG74" s="173"/>
      <c r="LTH74" s="173"/>
      <c r="LTI74" s="173"/>
      <c r="LTJ74" s="173"/>
      <c r="LTK74" s="173"/>
      <c r="LTL74" s="173"/>
      <c r="LTM74" s="173"/>
      <c r="LTN74" s="173"/>
      <c r="LTO74" s="173"/>
      <c r="LTP74" s="173"/>
      <c r="LTQ74" s="173"/>
      <c r="LTR74" s="173"/>
      <c r="LTS74" s="173"/>
      <c r="LTT74" s="173"/>
      <c r="LTU74" s="173"/>
      <c r="LTV74" s="173"/>
      <c r="LTW74" s="173"/>
      <c r="LTX74" s="173"/>
      <c r="LTY74" s="173"/>
      <c r="LTZ74" s="173"/>
      <c r="LUA74" s="173"/>
      <c r="LUB74" s="173"/>
      <c r="LUC74" s="173"/>
      <c r="LUD74" s="173"/>
      <c r="LUE74" s="173"/>
      <c r="LUF74" s="173"/>
      <c r="LUG74" s="173"/>
      <c r="LUH74" s="173"/>
      <c r="LUI74" s="173"/>
      <c r="LUJ74" s="173"/>
      <c r="LUK74" s="173"/>
      <c r="LUL74" s="173"/>
      <c r="LUM74" s="173"/>
      <c r="LUN74" s="173"/>
      <c r="LUO74" s="173"/>
      <c r="LUP74" s="173"/>
      <c r="LUQ74" s="173"/>
      <c r="LUR74" s="173"/>
      <c r="LUS74" s="173"/>
      <c r="LUT74" s="173"/>
      <c r="LUU74" s="173"/>
      <c r="LUV74" s="173"/>
      <c r="LUW74" s="173"/>
      <c r="LUX74" s="173"/>
      <c r="LUY74" s="173"/>
      <c r="LUZ74" s="173"/>
      <c r="LVA74" s="173"/>
      <c r="LVB74" s="173"/>
      <c r="LVC74" s="173"/>
      <c r="LVD74" s="173"/>
      <c r="LVE74" s="173"/>
      <c r="LVF74" s="173"/>
      <c r="LVG74" s="173"/>
      <c r="LVH74" s="173"/>
      <c r="LVI74" s="173"/>
      <c r="LVJ74" s="173"/>
      <c r="LVK74" s="173"/>
      <c r="LVL74" s="173"/>
      <c r="LVM74" s="173"/>
      <c r="LVN74" s="173"/>
      <c r="LVO74" s="173"/>
      <c r="LVP74" s="173"/>
      <c r="LVQ74" s="173"/>
      <c r="LVR74" s="173"/>
      <c r="LVS74" s="173"/>
      <c r="LVT74" s="173"/>
      <c r="LVU74" s="173"/>
      <c r="LVV74" s="173"/>
      <c r="LVW74" s="173"/>
      <c r="LVX74" s="173"/>
      <c r="LVY74" s="173"/>
      <c r="LVZ74" s="173"/>
      <c r="LWA74" s="173"/>
      <c r="LWB74" s="173"/>
      <c r="LWC74" s="173"/>
      <c r="LWD74" s="173"/>
      <c r="LWE74" s="173"/>
      <c r="LWF74" s="173"/>
      <c r="LWG74" s="173"/>
      <c r="LWH74" s="173"/>
      <c r="LWI74" s="173"/>
      <c r="LWJ74" s="173"/>
      <c r="LWK74" s="173"/>
      <c r="LWL74" s="173"/>
      <c r="LWM74" s="173"/>
      <c r="LWN74" s="173"/>
      <c r="LWO74" s="173"/>
      <c r="LWP74" s="173"/>
      <c r="LWQ74" s="173"/>
      <c r="LWR74" s="173"/>
      <c r="LWS74" s="173"/>
      <c r="LWT74" s="173"/>
      <c r="LWU74" s="173"/>
      <c r="LWV74" s="173"/>
      <c r="LWW74" s="173"/>
      <c r="LWX74" s="173"/>
      <c r="LWY74" s="173"/>
      <c r="LWZ74" s="173"/>
      <c r="LXA74" s="173"/>
      <c r="LXB74" s="173"/>
      <c r="LXC74" s="173"/>
      <c r="LXD74" s="173"/>
      <c r="LXE74" s="173"/>
      <c r="LXF74" s="173"/>
      <c r="LXG74" s="173"/>
      <c r="LXH74" s="173"/>
      <c r="LXI74" s="173"/>
      <c r="LXJ74" s="173"/>
      <c r="LXK74" s="173"/>
      <c r="LXL74" s="173"/>
      <c r="LXM74" s="173"/>
      <c r="LXN74" s="173"/>
      <c r="LXO74" s="173"/>
      <c r="LXP74" s="173"/>
      <c r="LXQ74" s="173"/>
      <c r="LXR74" s="173"/>
      <c r="LXS74" s="173"/>
      <c r="LXT74" s="173"/>
      <c r="LXU74" s="173"/>
      <c r="LXV74" s="173"/>
      <c r="LXW74" s="173"/>
      <c r="LXX74" s="173"/>
      <c r="LXY74" s="173"/>
      <c r="LXZ74" s="173"/>
      <c r="LYA74" s="173"/>
      <c r="LYB74" s="173"/>
      <c r="LYC74" s="173"/>
      <c r="LYD74" s="173"/>
      <c r="LYE74" s="173"/>
      <c r="LYF74" s="173"/>
      <c r="LYG74" s="173"/>
      <c r="LYH74" s="173"/>
      <c r="LYI74" s="173"/>
      <c r="LYJ74" s="173"/>
      <c r="LYK74" s="173"/>
      <c r="LYL74" s="173"/>
      <c r="LYM74" s="173"/>
      <c r="LYN74" s="173"/>
      <c r="LYO74" s="173"/>
      <c r="LYP74" s="173"/>
      <c r="LYQ74" s="173"/>
      <c r="LYR74" s="173"/>
      <c r="LYS74" s="173"/>
      <c r="LYT74" s="173"/>
      <c r="LYU74" s="173"/>
      <c r="LYV74" s="173"/>
      <c r="LYW74" s="173"/>
      <c r="LYX74" s="173"/>
      <c r="LYY74" s="173"/>
      <c r="LYZ74" s="173"/>
      <c r="LZA74" s="173"/>
      <c r="LZB74" s="173"/>
      <c r="LZC74" s="173"/>
      <c r="LZD74" s="173"/>
      <c r="LZE74" s="173"/>
      <c r="LZF74" s="173"/>
      <c r="LZG74" s="173"/>
      <c r="LZH74" s="173"/>
      <c r="LZI74" s="173"/>
      <c r="LZJ74" s="173"/>
      <c r="LZK74" s="173"/>
      <c r="LZL74" s="173"/>
      <c r="LZM74" s="173"/>
      <c r="LZN74" s="173"/>
      <c r="LZO74" s="173"/>
      <c r="LZP74" s="173"/>
      <c r="LZQ74" s="173"/>
      <c r="LZR74" s="173"/>
      <c r="LZS74" s="173"/>
      <c r="LZT74" s="173"/>
      <c r="LZU74" s="173"/>
      <c r="LZV74" s="173"/>
      <c r="LZW74" s="173"/>
      <c r="LZX74" s="173"/>
      <c r="LZY74" s="173"/>
      <c r="LZZ74" s="173"/>
      <c r="MAA74" s="173"/>
      <c r="MAB74" s="173"/>
      <c r="MAC74" s="173"/>
      <c r="MAD74" s="173"/>
      <c r="MAE74" s="173"/>
      <c r="MAF74" s="173"/>
      <c r="MAG74" s="173"/>
      <c r="MAH74" s="173"/>
      <c r="MAI74" s="173"/>
      <c r="MAJ74" s="173"/>
      <c r="MAK74" s="173"/>
      <c r="MAL74" s="173"/>
      <c r="MAM74" s="173"/>
      <c r="MAN74" s="173"/>
      <c r="MAO74" s="173"/>
      <c r="MAP74" s="173"/>
      <c r="MAQ74" s="173"/>
      <c r="MAR74" s="173"/>
      <c r="MAS74" s="173"/>
      <c r="MAT74" s="173"/>
      <c r="MAU74" s="173"/>
      <c r="MAV74" s="173"/>
      <c r="MAW74" s="173"/>
      <c r="MAX74" s="173"/>
      <c r="MAY74" s="173"/>
      <c r="MAZ74" s="173"/>
      <c r="MBA74" s="173"/>
      <c r="MBB74" s="173"/>
      <c r="MBC74" s="173"/>
      <c r="MBD74" s="173"/>
      <c r="MBE74" s="173"/>
      <c r="MBF74" s="173"/>
      <c r="MBG74" s="173"/>
      <c r="MBH74" s="173"/>
      <c r="MBI74" s="173"/>
      <c r="MBJ74" s="173"/>
      <c r="MBK74" s="173"/>
      <c r="MBL74" s="173"/>
      <c r="MBM74" s="173"/>
      <c r="MBN74" s="173"/>
      <c r="MBO74" s="173"/>
      <c r="MBP74" s="173"/>
      <c r="MBQ74" s="173"/>
      <c r="MBR74" s="173"/>
      <c r="MBS74" s="173"/>
      <c r="MBT74" s="173"/>
      <c r="MBU74" s="173"/>
      <c r="MBV74" s="173"/>
      <c r="MBW74" s="173"/>
      <c r="MBX74" s="173"/>
      <c r="MBY74" s="173"/>
      <c r="MBZ74" s="173"/>
      <c r="MCA74" s="173"/>
      <c r="MCB74" s="173"/>
      <c r="MCC74" s="173"/>
      <c r="MCD74" s="173"/>
      <c r="MCE74" s="173"/>
      <c r="MCF74" s="173"/>
      <c r="MCG74" s="173"/>
      <c r="MCH74" s="173"/>
      <c r="MCI74" s="173"/>
      <c r="MCJ74" s="173"/>
      <c r="MCK74" s="173"/>
      <c r="MCL74" s="173"/>
      <c r="MCM74" s="173"/>
      <c r="MCN74" s="173"/>
      <c r="MCO74" s="173"/>
      <c r="MCP74" s="173"/>
      <c r="MCQ74" s="173"/>
      <c r="MCR74" s="173"/>
      <c r="MCS74" s="173"/>
      <c r="MCT74" s="173"/>
      <c r="MCU74" s="173"/>
      <c r="MCV74" s="173"/>
      <c r="MCW74" s="173"/>
      <c r="MCX74" s="173"/>
      <c r="MCY74" s="173"/>
      <c r="MCZ74" s="173"/>
      <c r="MDA74" s="173"/>
      <c r="MDB74" s="173"/>
      <c r="MDC74" s="173"/>
      <c r="MDD74" s="173"/>
      <c r="MDE74" s="173"/>
      <c r="MDF74" s="173"/>
      <c r="MDG74" s="173"/>
      <c r="MDH74" s="173"/>
      <c r="MDI74" s="173"/>
      <c r="MDJ74" s="173"/>
      <c r="MDK74" s="173"/>
      <c r="MDL74" s="173"/>
      <c r="MDM74" s="173"/>
      <c r="MDN74" s="173"/>
      <c r="MDO74" s="173"/>
      <c r="MDP74" s="173"/>
      <c r="MDQ74" s="173"/>
      <c r="MDR74" s="173"/>
      <c r="MDS74" s="173"/>
      <c r="MDT74" s="173"/>
      <c r="MDU74" s="173"/>
      <c r="MDV74" s="173"/>
      <c r="MDW74" s="173"/>
      <c r="MDX74" s="173"/>
      <c r="MDY74" s="173"/>
      <c r="MDZ74" s="173"/>
      <c r="MEA74" s="173"/>
      <c r="MEB74" s="173"/>
      <c r="MEC74" s="173"/>
      <c r="MED74" s="173"/>
      <c r="MEE74" s="173"/>
      <c r="MEF74" s="173"/>
      <c r="MEG74" s="173"/>
      <c r="MEH74" s="173"/>
      <c r="MEI74" s="173"/>
      <c r="MEJ74" s="173"/>
      <c r="MEK74" s="173"/>
      <c r="MEL74" s="173"/>
      <c r="MEM74" s="173"/>
      <c r="MEN74" s="173"/>
      <c r="MEO74" s="173"/>
      <c r="MEP74" s="173"/>
      <c r="MEQ74" s="173"/>
      <c r="MER74" s="173"/>
      <c r="MES74" s="173"/>
      <c r="MET74" s="173"/>
      <c r="MEU74" s="173"/>
      <c r="MEV74" s="173"/>
      <c r="MEW74" s="173"/>
      <c r="MEX74" s="173"/>
      <c r="MEY74" s="173"/>
      <c r="MEZ74" s="173"/>
      <c r="MFA74" s="173"/>
      <c r="MFB74" s="173"/>
      <c r="MFC74" s="173"/>
      <c r="MFD74" s="173"/>
      <c r="MFE74" s="173"/>
      <c r="MFF74" s="173"/>
      <c r="MFG74" s="173"/>
      <c r="MFH74" s="173"/>
      <c r="MFI74" s="173"/>
      <c r="MFJ74" s="173"/>
      <c r="MFK74" s="173"/>
      <c r="MFL74" s="173"/>
      <c r="MFM74" s="173"/>
      <c r="MFN74" s="173"/>
      <c r="MFO74" s="173"/>
      <c r="MFP74" s="173"/>
      <c r="MFQ74" s="173"/>
      <c r="MFR74" s="173"/>
      <c r="MFS74" s="173"/>
      <c r="MFT74" s="173"/>
      <c r="MFU74" s="173"/>
      <c r="MFV74" s="173"/>
      <c r="MFW74" s="173"/>
      <c r="MFX74" s="173"/>
      <c r="MFY74" s="173"/>
      <c r="MFZ74" s="173"/>
      <c r="MGA74" s="173"/>
      <c r="MGB74" s="173"/>
      <c r="MGC74" s="173"/>
      <c r="MGD74" s="173"/>
      <c r="MGE74" s="173"/>
      <c r="MGF74" s="173"/>
      <c r="MGG74" s="173"/>
      <c r="MGH74" s="173"/>
      <c r="MGI74" s="173"/>
      <c r="MGJ74" s="173"/>
      <c r="MGK74" s="173"/>
      <c r="MGL74" s="173"/>
      <c r="MGM74" s="173"/>
      <c r="MGN74" s="173"/>
      <c r="MGO74" s="173"/>
      <c r="MGP74" s="173"/>
      <c r="MGQ74" s="173"/>
      <c r="MGR74" s="173"/>
      <c r="MGS74" s="173"/>
      <c r="MGT74" s="173"/>
      <c r="MGU74" s="173"/>
      <c r="MGV74" s="173"/>
      <c r="MGW74" s="173"/>
      <c r="MGX74" s="173"/>
      <c r="MGY74" s="173"/>
      <c r="MGZ74" s="173"/>
      <c r="MHA74" s="173"/>
      <c r="MHB74" s="173"/>
      <c r="MHC74" s="173"/>
      <c r="MHD74" s="173"/>
      <c r="MHE74" s="173"/>
      <c r="MHF74" s="173"/>
      <c r="MHG74" s="173"/>
      <c r="MHH74" s="173"/>
      <c r="MHI74" s="173"/>
      <c r="MHJ74" s="173"/>
      <c r="MHK74" s="173"/>
      <c r="MHL74" s="173"/>
      <c r="MHM74" s="173"/>
      <c r="MHN74" s="173"/>
      <c r="MHO74" s="173"/>
      <c r="MHP74" s="173"/>
      <c r="MHQ74" s="173"/>
      <c r="MHR74" s="173"/>
      <c r="MHS74" s="173"/>
      <c r="MHT74" s="173"/>
      <c r="MHU74" s="173"/>
      <c r="MHV74" s="173"/>
      <c r="MHW74" s="173"/>
      <c r="MHX74" s="173"/>
      <c r="MHY74" s="173"/>
      <c r="MHZ74" s="173"/>
      <c r="MIA74" s="173"/>
      <c r="MIB74" s="173"/>
      <c r="MIC74" s="173"/>
      <c r="MID74" s="173"/>
      <c r="MIE74" s="173"/>
      <c r="MIF74" s="173"/>
      <c r="MIG74" s="173"/>
      <c r="MIH74" s="173"/>
      <c r="MII74" s="173"/>
      <c r="MIJ74" s="173"/>
      <c r="MIK74" s="173"/>
      <c r="MIL74" s="173"/>
      <c r="MIM74" s="173"/>
      <c r="MIN74" s="173"/>
      <c r="MIO74" s="173"/>
      <c r="MIP74" s="173"/>
      <c r="MIQ74" s="173"/>
      <c r="MIR74" s="173"/>
      <c r="MIS74" s="173"/>
      <c r="MIT74" s="173"/>
      <c r="MIU74" s="173"/>
      <c r="MIV74" s="173"/>
      <c r="MIW74" s="173"/>
      <c r="MIX74" s="173"/>
      <c r="MIY74" s="173"/>
      <c r="MIZ74" s="173"/>
      <c r="MJA74" s="173"/>
      <c r="MJB74" s="173"/>
      <c r="MJC74" s="173"/>
      <c r="MJD74" s="173"/>
      <c r="MJE74" s="173"/>
      <c r="MJF74" s="173"/>
      <c r="MJG74" s="173"/>
      <c r="MJH74" s="173"/>
      <c r="MJI74" s="173"/>
      <c r="MJJ74" s="173"/>
      <c r="MJK74" s="173"/>
      <c r="MJL74" s="173"/>
      <c r="MJM74" s="173"/>
      <c r="MJN74" s="173"/>
      <c r="MJO74" s="173"/>
      <c r="MJP74" s="173"/>
      <c r="MJQ74" s="173"/>
      <c r="MJR74" s="173"/>
      <c r="MJS74" s="173"/>
      <c r="MJT74" s="173"/>
      <c r="MJU74" s="173"/>
      <c r="MJV74" s="173"/>
      <c r="MJW74" s="173"/>
      <c r="MJX74" s="173"/>
      <c r="MJY74" s="173"/>
      <c r="MJZ74" s="173"/>
      <c r="MKA74" s="173"/>
      <c r="MKB74" s="173"/>
      <c r="MKC74" s="173"/>
      <c r="MKD74" s="173"/>
      <c r="MKE74" s="173"/>
      <c r="MKF74" s="173"/>
      <c r="MKG74" s="173"/>
      <c r="MKH74" s="173"/>
      <c r="MKI74" s="173"/>
      <c r="MKJ74" s="173"/>
      <c r="MKK74" s="173"/>
      <c r="MKL74" s="173"/>
      <c r="MKM74" s="173"/>
      <c r="MKN74" s="173"/>
      <c r="MKO74" s="173"/>
      <c r="MKP74" s="173"/>
      <c r="MKQ74" s="173"/>
      <c r="MKR74" s="173"/>
      <c r="MKS74" s="173"/>
      <c r="MKT74" s="173"/>
      <c r="MKU74" s="173"/>
      <c r="MKV74" s="173"/>
      <c r="MKW74" s="173"/>
      <c r="MKX74" s="173"/>
      <c r="MKY74" s="173"/>
      <c r="MKZ74" s="173"/>
      <c r="MLA74" s="173"/>
      <c r="MLB74" s="173"/>
      <c r="MLC74" s="173"/>
      <c r="MLD74" s="173"/>
      <c r="MLE74" s="173"/>
      <c r="MLF74" s="173"/>
      <c r="MLG74" s="173"/>
      <c r="MLH74" s="173"/>
      <c r="MLI74" s="173"/>
      <c r="MLJ74" s="173"/>
      <c r="MLK74" s="173"/>
      <c r="MLL74" s="173"/>
      <c r="MLM74" s="173"/>
      <c r="MLN74" s="173"/>
      <c r="MLO74" s="173"/>
      <c r="MLP74" s="173"/>
      <c r="MLQ74" s="173"/>
      <c r="MLR74" s="173"/>
      <c r="MLS74" s="173"/>
      <c r="MLT74" s="173"/>
      <c r="MLU74" s="173"/>
      <c r="MLV74" s="173"/>
      <c r="MLW74" s="173"/>
      <c r="MLX74" s="173"/>
      <c r="MLY74" s="173"/>
      <c r="MLZ74" s="173"/>
      <c r="MMA74" s="173"/>
      <c r="MMB74" s="173"/>
      <c r="MMC74" s="173"/>
      <c r="MMD74" s="173"/>
      <c r="MME74" s="173"/>
      <c r="MMF74" s="173"/>
      <c r="MMG74" s="173"/>
      <c r="MMH74" s="173"/>
      <c r="MMI74" s="173"/>
      <c r="MMJ74" s="173"/>
      <c r="MMK74" s="173"/>
      <c r="MML74" s="173"/>
      <c r="MMM74" s="173"/>
      <c r="MMN74" s="173"/>
      <c r="MMO74" s="173"/>
      <c r="MMP74" s="173"/>
      <c r="MMQ74" s="173"/>
      <c r="MMR74" s="173"/>
      <c r="MMS74" s="173"/>
      <c r="MMT74" s="173"/>
      <c r="MMU74" s="173"/>
      <c r="MMV74" s="173"/>
      <c r="MMW74" s="173"/>
      <c r="MMX74" s="173"/>
      <c r="MMY74" s="173"/>
      <c r="MMZ74" s="173"/>
      <c r="MNA74" s="173"/>
      <c r="MNB74" s="173"/>
      <c r="MNC74" s="173"/>
      <c r="MND74" s="173"/>
      <c r="MNE74" s="173"/>
      <c r="MNF74" s="173"/>
      <c r="MNG74" s="173"/>
      <c r="MNH74" s="173"/>
      <c r="MNI74" s="173"/>
      <c r="MNJ74" s="173"/>
      <c r="MNK74" s="173"/>
      <c r="MNL74" s="173"/>
      <c r="MNM74" s="173"/>
      <c r="MNN74" s="173"/>
      <c r="MNO74" s="173"/>
      <c r="MNP74" s="173"/>
      <c r="MNQ74" s="173"/>
      <c r="MNR74" s="173"/>
      <c r="MNS74" s="173"/>
      <c r="MNT74" s="173"/>
      <c r="MNU74" s="173"/>
      <c r="MNV74" s="173"/>
      <c r="MNW74" s="173"/>
      <c r="MNX74" s="173"/>
      <c r="MNY74" s="173"/>
      <c r="MNZ74" s="173"/>
      <c r="MOA74" s="173"/>
      <c r="MOB74" s="173"/>
      <c r="MOC74" s="173"/>
      <c r="MOD74" s="173"/>
      <c r="MOE74" s="173"/>
      <c r="MOF74" s="173"/>
      <c r="MOG74" s="173"/>
      <c r="MOH74" s="173"/>
      <c r="MOI74" s="173"/>
      <c r="MOJ74" s="173"/>
      <c r="MOK74" s="173"/>
      <c r="MOL74" s="173"/>
      <c r="MOM74" s="173"/>
      <c r="MON74" s="173"/>
      <c r="MOO74" s="173"/>
      <c r="MOP74" s="173"/>
      <c r="MOQ74" s="173"/>
      <c r="MOR74" s="173"/>
      <c r="MOS74" s="173"/>
      <c r="MOT74" s="173"/>
      <c r="MOU74" s="173"/>
      <c r="MOV74" s="173"/>
      <c r="MOW74" s="173"/>
      <c r="MOX74" s="173"/>
      <c r="MOY74" s="173"/>
      <c r="MOZ74" s="173"/>
      <c r="MPA74" s="173"/>
      <c r="MPB74" s="173"/>
      <c r="MPC74" s="173"/>
      <c r="MPD74" s="173"/>
      <c r="MPE74" s="173"/>
      <c r="MPF74" s="173"/>
      <c r="MPG74" s="173"/>
      <c r="MPH74" s="173"/>
      <c r="MPI74" s="173"/>
      <c r="MPJ74" s="173"/>
      <c r="MPK74" s="173"/>
      <c r="MPL74" s="173"/>
      <c r="MPM74" s="173"/>
      <c r="MPN74" s="173"/>
      <c r="MPO74" s="173"/>
      <c r="MPP74" s="173"/>
      <c r="MPQ74" s="173"/>
      <c r="MPR74" s="173"/>
      <c r="MPS74" s="173"/>
      <c r="MPT74" s="173"/>
      <c r="MPU74" s="173"/>
      <c r="MPV74" s="173"/>
      <c r="MPW74" s="173"/>
      <c r="MPX74" s="173"/>
      <c r="MPY74" s="173"/>
      <c r="MPZ74" s="173"/>
      <c r="MQA74" s="173"/>
      <c r="MQB74" s="173"/>
      <c r="MQC74" s="173"/>
      <c r="MQD74" s="173"/>
      <c r="MQE74" s="173"/>
      <c r="MQF74" s="173"/>
      <c r="MQG74" s="173"/>
      <c r="MQH74" s="173"/>
      <c r="MQI74" s="173"/>
      <c r="MQJ74" s="173"/>
      <c r="MQK74" s="173"/>
      <c r="MQL74" s="173"/>
      <c r="MQM74" s="173"/>
      <c r="MQN74" s="173"/>
      <c r="MQO74" s="173"/>
      <c r="MQP74" s="173"/>
      <c r="MQQ74" s="173"/>
      <c r="MQR74" s="173"/>
      <c r="MQS74" s="173"/>
      <c r="MQT74" s="173"/>
      <c r="MQU74" s="173"/>
      <c r="MQV74" s="173"/>
      <c r="MQW74" s="173"/>
      <c r="MQX74" s="173"/>
      <c r="MQY74" s="173"/>
      <c r="MQZ74" s="173"/>
      <c r="MRA74" s="173"/>
      <c r="MRB74" s="173"/>
      <c r="MRC74" s="173"/>
      <c r="MRD74" s="173"/>
      <c r="MRE74" s="173"/>
      <c r="MRF74" s="173"/>
      <c r="MRG74" s="173"/>
      <c r="MRH74" s="173"/>
      <c r="MRI74" s="173"/>
      <c r="MRJ74" s="173"/>
      <c r="MRK74" s="173"/>
      <c r="MRL74" s="173"/>
      <c r="MRM74" s="173"/>
      <c r="MRN74" s="173"/>
      <c r="MRO74" s="173"/>
      <c r="MRP74" s="173"/>
      <c r="MRQ74" s="173"/>
      <c r="MRR74" s="173"/>
      <c r="MRS74" s="173"/>
      <c r="MRT74" s="173"/>
      <c r="MRU74" s="173"/>
      <c r="MRV74" s="173"/>
      <c r="MRW74" s="173"/>
      <c r="MRX74" s="173"/>
      <c r="MRY74" s="173"/>
      <c r="MRZ74" s="173"/>
      <c r="MSA74" s="173"/>
      <c r="MSB74" s="173"/>
      <c r="MSC74" s="173"/>
      <c r="MSD74" s="173"/>
      <c r="MSE74" s="173"/>
      <c r="MSF74" s="173"/>
      <c r="MSG74" s="173"/>
      <c r="MSH74" s="173"/>
      <c r="MSI74" s="173"/>
      <c r="MSJ74" s="173"/>
      <c r="MSK74" s="173"/>
      <c r="MSL74" s="173"/>
      <c r="MSM74" s="173"/>
      <c r="MSN74" s="173"/>
      <c r="MSO74" s="173"/>
      <c r="MSP74" s="173"/>
      <c r="MSQ74" s="173"/>
      <c r="MSR74" s="173"/>
      <c r="MSS74" s="173"/>
      <c r="MST74" s="173"/>
      <c r="MSU74" s="173"/>
      <c r="MSV74" s="173"/>
      <c r="MSW74" s="173"/>
      <c r="MSX74" s="173"/>
      <c r="MSY74" s="173"/>
      <c r="MSZ74" s="173"/>
      <c r="MTA74" s="173"/>
      <c r="MTB74" s="173"/>
      <c r="MTC74" s="173"/>
      <c r="MTD74" s="173"/>
      <c r="MTE74" s="173"/>
      <c r="MTF74" s="173"/>
      <c r="MTG74" s="173"/>
      <c r="MTH74" s="173"/>
      <c r="MTI74" s="173"/>
      <c r="MTJ74" s="173"/>
      <c r="MTK74" s="173"/>
      <c r="MTL74" s="173"/>
      <c r="MTM74" s="173"/>
      <c r="MTN74" s="173"/>
      <c r="MTO74" s="173"/>
      <c r="MTP74" s="173"/>
      <c r="MTQ74" s="173"/>
      <c r="MTR74" s="173"/>
      <c r="MTS74" s="173"/>
      <c r="MTT74" s="173"/>
      <c r="MTU74" s="173"/>
      <c r="MTV74" s="173"/>
      <c r="MTW74" s="173"/>
      <c r="MTX74" s="173"/>
      <c r="MTY74" s="173"/>
      <c r="MTZ74" s="173"/>
      <c r="MUA74" s="173"/>
      <c r="MUB74" s="173"/>
      <c r="MUC74" s="173"/>
      <c r="MUD74" s="173"/>
      <c r="MUE74" s="173"/>
      <c r="MUF74" s="173"/>
      <c r="MUG74" s="173"/>
      <c r="MUH74" s="173"/>
      <c r="MUI74" s="173"/>
      <c r="MUJ74" s="173"/>
      <c r="MUK74" s="173"/>
      <c r="MUL74" s="173"/>
      <c r="MUM74" s="173"/>
      <c r="MUN74" s="173"/>
      <c r="MUO74" s="173"/>
      <c r="MUP74" s="173"/>
      <c r="MUQ74" s="173"/>
      <c r="MUR74" s="173"/>
      <c r="MUS74" s="173"/>
      <c r="MUT74" s="173"/>
      <c r="MUU74" s="173"/>
      <c r="MUV74" s="173"/>
      <c r="MUW74" s="173"/>
      <c r="MUX74" s="173"/>
      <c r="MUY74" s="173"/>
      <c r="MUZ74" s="173"/>
      <c r="MVA74" s="173"/>
      <c r="MVB74" s="173"/>
      <c r="MVC74" s="173"/>
      <c r="MVD74" s="173"/>
      <c r="MVE74" s="173"/>
      <c r="MVF74" s="173"/>
      <c r="MVG74" s="173"/>
      <c r="MVH74" s="173"/>
      <c r="MVI74" s="173"/>
      <c r="MVJ74" s="173"/>
      <c r="MVK74" s="173"/>
      <c r="MVL74" s="173"/>
      <c r="MVM74" s="173"/>
      <c r="MVN74" s="173"/>
      <c r="MVO74" s="173"/>
      <c r="MVP74" s="173"/>
      <c r="MVQ74" s="173"/>
      <c r="MVR74" s="173"/>
      <c r="MVS74" s="173"/>
      <c r="MVT74" s="173"/>
      <c r="MVU74" s="173"/>
      <c r="MVV74" s="173"/>
      <c r="MVW74" s="173"/>
      <c r="MVX74" s="173"/>
      <c r="MVY74" s="173"/>
      <c r="MVZ74" s="173"/>
      <c r="MWA74" s="173"/>
      <c r="MWB74" s="173"/>
      <c r="MWC74" s="173"/>
      <c r="MWD74" s="173"/>
      <c r="MWE74" s="173"/>
      <c r="MWF74" s="173"/>
      <c r="MWG74" s="173"/>
      <c r="MWH74" s="173"/>
      <c r="MWI74" s="173"/>
      <c r="MWJ74" s="173"/>
      <c r="MWK74" s="173"/>
      <c r="MWL74" s="173"/>
      <c r="MWM74" s="173"/>
      <c r="MWN74" s="173"/>
      <c r="MWO74" s="173"/>
      <c r="MWP74" s="173"/>
      <c r="MWQ74" s="173"/>
      <c r="MWR74" s="173"/>
      <c r="MWS74" s="173"/>
      <c r="MWT74" s="173"/>
      <c r="MWU74" s="173"/>
      <c r="MWV74" s="173"/>
      <c r="MWW74" s="173"/>
      <c r="MWX74" s="173"/>
      <c r="MWY74" s="173"/>
      <c r="MWZ74" s="173"/>
      <c r="MXA74" s="173"/>
      <c r="MXB74" s="173"/>
      <c r="MXC74" s="173"/>
      <c r="MXD74" s="173"/>
      <c r="MXE74" s="173"/>
      <c r="MXF74" s="173"/>
      <c r="MXG74" s="173"/>
      <c r="MXH74" s="173"/>
      <c r="MXI74" s="173"/>
      <c r="MXJ74" s="173"/>
      <c r="MXK74" s="173"/>
      <c r="MXL74" s="173"/>
      <c r="MXM74" s="173"/>
      <c r="MXN74" s="173"/>
      <c r="MXO74" s="173"/>
      <c r="MXP74" s="173"/>
      <c r="MXQ74" s="173"/>
      <c r="MXR74" s="173"/>
      <c r="MXS74" s="173"/>
      <c r="MXT74" s="173"/>
      <c r="MXU74" s="173"/>
      <c r="MXV74" s="173"/>
      <c r="MXW74" s="173"/>
      <c r="MXX74" s="173"/>
      <c r="MXY74" s="173"/>
      <c r="MXZ74" s="173"/>
      <c r="MYA74" s="173"/>
      <c r="MYB74" s="173"/>
      <c r="MYC74" s="173"/>
      <c r="MYD74" s="173"/>
      <c r="MYE74" s="173"/>
      <c r="MYF74" s="173"/>
      <c r="MYG74" s="173"/>
      <c r="MYH74" s="173"/>
      <c r="MYI74" s="173"/>
      <c r="MYJ74" s="173"/>
      <c r="MYK74" s="173"/>
      <c r="MYL74" s="173"/>
      <c r="MYM74" s="173"/>
      <c r="MYN74" s="173"/>
      <c r="MYO74" s="173"/>
      <c r="MYP74" s="173"/>
      <c r="MYQ74" s="173"/>
      <c r="MYR74" s="173"/>
      <c r="MYS74" s="173"/>
      <c r="MYT74" s="173"/>
      <c r="MYU74" s="173"/>
      <c r="MYV74" s="173"/>
      <c r="MYW74" s="173"/>
      <c r="MYX74" s="173"/>
      <c r="MYY74" s="173"/>
      <c r="MYZ74" s="173"/>
      <c r="MZA74" s="173"/>
      <c r="MZB74" s="173"/>
      <c r="MZC74" s="173"/>
      <c r="MZD74" s="173"/>
      <c r="MZE74" s="173"/>
      <c r="MZF74" s="173"/>
      <c r="MZG74" s="173"/>
      <c r="MZH74" s="173"/>
      <c r="MZI74" s="173"/>
      <c r="MZJ74" s="173"/>
      <c r="MZK74" s="173"/>
      <c r="MZL74" s="173"/>
      <c r="MZM74" s="173"/>
      <c r="MZN74" s="173"/>
      <c r="MZO74" s="173"/>
      <c r="MZP74" s="173"/>
      <c r="MZQ74" s="173"/>
      <c r="MZR74" s="173"/>
      <c r="MZS74" s="173"/>
      <c r="MZT74" s="173"/>
      <c r="MZU74" s="173"/>
      <c r="MZV74" s="173"/>
      <c r="MZW74" s="173"/>
      <c r="MZX74" s="173"/>
      <c r="MZY74" s="173"/>
      <c r="MZZ74" s="173"/>
      <c r="NAA74" s="173"/>
      <c r="NAB74" s="173"/>
      <c r="NAC74" s="173"/>
      <c r="NAD74" s="173"/>
      <c r="NAE74" s="173"/>
      <c r="NAF74" s="173"/>
      <c r="NAG74" s="173"/>
      <c r="NAH74" s="173"/>
      <c r="NAI74" s="173"/>
      <c r="NAJ74" s="173"/>
      <c r="NAK74" s="173"/>
      <c r="NAL74" s="173"/>
      <c r="NAM74" s="173"/>
      <c r="NAN74" s="173"/>
      <c r="NAO74" s="173"/>
      <c r="NAP74" s="173"/>
      <c r="NAQ74" s="173"/>
      <c r="NAR74" s="173"/>
      <c r="NAS74" s="173"/>
      <c r="NAT74" s="173"/>
      <c r="NAU74" s="173"/>
      <c r="NAV74" s="173"/>
      <c r="NAW74" s="173"/>
      <c r="NAX74" s="173"/>
      <c r="NAY74" s="173"/>
      <c r="NAZ74" s="173"/>
      <c r="NBA74" s="173"/>
      <c r="NBB74" s="173"/>
      <c r="NBC74" s="173"/>
      <c r="NBD74" s="173"/>
      <c r="NBE74" s="173"/>
      <c r="NBF74" s="173"/>
      <c r="NBG74" s="173"/>
      <c r="NBH74" s="173"/>
      <c r="NBI74" s="173"/>
      <c r="NBJ74" s="173"/>
      <c r="NBK74" s="173"/>
      <c r="NBL74" s="173"/>
      <c r="NBM74" s="173"/>
      <c r="NBN74" s="173"/>
      <c r="NBO74" s="173"/>
      <c r="NBP74" s="173"/>
      <c r="NBQ74" s="173"/>
      <c r="NBR74" s="173"/>
      <c r="NBS74" s="173"/>
      <c r="NBT74" s="173"/>
      <c r="NBU74" s="173"/>
      <c r="NBV74" s="173"/>
      <c r="NBW74" s="173"/>
      <c r="NBX74" s="173"/>
      <c r="NBY74" s="173"/>
      <c r="NBZ74" s="173"/>
      <c r="NCA74" s="173"/>
      <c r="NCB74" s="173"/>
      <c r="NCC74" s="173"/>
      <c r="NCD74" s="173"/>
      <c r="NCE74" s="173"/>
      <c r="NCF74" s="173"/>
      <c r="NCG74" s="173"/>
      <c r="NCH74" s="173"/>
      <c r="NCI74" s="173"/>
      <c r="NCJ74" s="173"/>
      <c r="NCK74" s="173"/>
      <c r="NCL74" s="173"/>
      <c r="NCM74" s="173"/>
      <c r="NCN74" s="173"/>
      <c r="NCO74" s="173"/>
      <c r="NCP74" s="173"/>
      <c r="NCQ74" s="173"/>
      <c r="NCR74" s="173"/>
      <c r="NCS74" s="173"/>
      <c r="NCT74" s="173"/>
      <c r="NCU74" s="173"/>
      <c r="NCV74" s="173"/>
      <c r="NCW74" s="173"/>
      <c r="NCX74" s="173"/>
      <c r="NCY74" s="173"/>
      <c r="NCZ74" s="173"/>
      <c r="NDA74" s="173"/>
      <c r="NDB74" s="173"/>
      <c r="NDC74" s="173"/>
      <c r="NDD74" s="173"/>
      <c r="NDE74" s="173"/>
      <c r="NDF74" s="173"/>
      <c r="NDG74" s="173"/>
      <c r="NDH74" s="173"/>
      <c r="NDI74" s="173"/>
      <c r="NDJ74" s="173"/>
      <c r="NDK74" s="173"/>
      <c r="NDL74" s="173"/>
      <c r="NDM74" s="173"/>
      <c r="NDN74" s="173"/>
      <c r="NDO74" s="173"/>
      <c r="NDP74" s="173"/>
      <c r="NDQ74" s="173"/>
      <c r="NDR74" s="173"/>
      <c r="NDS74" s="173"/>
      <c r="NDT74" s="173"/>
      <c r="NDU74" s="173"/>
      <c r="NDV74" s="173"/>
      <c r="NDW74" s="173"/>
      <c r="NDX74" s="173"/>
      <c r="NDY74" s="173"/>
      <c r="NDZ74" s="173"/>
      <c r="NEA74" s="173"/>
      <c r="NEB74" s="173"/>
      <c r="NEC74" s="173"/>
      <c r="NED74" s="173"/>
      <c r="NEE74" s="173"/>
      <c r="NEF74" s="173"/>
      <c r="NEG74" s="173"/>
      <c r="NEH74" s="173"/>
      <c r="NEI74" s="173"/>
      <c r="NEJ74" s="173"/>
      <c r="NEK74" s="173"/>
      <c r="NEL74" s="173"/>
      <c r="NEM74" s="173"/>
      <c r="NEN74" s="173"/>
      <c r="NEO74" s="173"/>
      <c r="NEP74" s="173"/>
      <c r="NEQ74" s="173"/>
      <c r="NER74" s="173"/>
      <c r="NES74" s="173"/>
      <c r="NET74" s="173"/>
      <c r="NEU74" s="173"/>
      <c r="NEV74" s="173"/>
      <c r="NEW74" s="173"/>
      <c r="NEX74" s="173"/>
      <c r="NEY74" s="173"/>
      <c r="NEZ74" s="173"/>
      <c r="NFA74" s="173"/>
      <c r="NFB74" s="173"/>
      <c r="NFC74" s="173"/>
      <c r="NFD74" s="173"/>
      <c r="NFE74" s="173"/>
      <c r="NFF74" s="173"/>
      <c r="NFG74" s="173"/>
      <c r="NFH74" s="173"/>
      <c r="NFI74" s="173"/>
      <c r="NFJ74" s="173"/>
      <c r="NFK74" s="173"/>
      <c r="NFL74" s="173"/>
      <c r="NFM74" s="173"/>
      <c r="NFN74" s="173"/>
      <c r="NFO74" s="173"/>
      <c r="NFP74" s="173"/>
      <c r="NFQ74" s="173"/>
      <c r="NFR74" s="173"/>
      <c r="NFS74" s="173"/>
      <c r="NFT74" s="173"/>
      <c r="NFU74" s="173"/>
      <c r="NFV74" s="173"/>
      <c r="NFW74" s="173"/>
      <c r="NFX74" s="173"/>
      <c r="NFY74" s="173"/>
      <c r="NFZ74" s="173"/>
      <c r="NGA74" s="173"/>
      <c r="NGB74" s="173"/>
      <c r="NGC74" s="173"/>
      <c r="NGD74" s="173"/>
      <c r="NGE74" s="173"/>
      <c r="NGF74" s="173"/>
      <c r="NGG74" s="173"/>
      <c r="NGH74" s="173"/>
      <c r="NGI74" s="173"/>
      <c r="NGJ74" s="173"/>
      <c r="NGK74" s="173"/>
      <c r="NGL74" s="173"/>
      <c r="NGM74" s="173"/>
      <c r="NGN74" s="173"/>
      <c r="NGO74" s="173"/>
      <c r="NGP74" s="173"/>
      <c r="NGQ74" s="173"/>
      <c r="NGR74" s="173"/>
      <c r="NGS74" s="173"/>
      <c r="NGT74" s="173"/>
      <c r="NGU74" s="173"/>
      <c r="NGV74" s="173"/>
      <c r="NGW74" s="173"/>
      <c r="NGX74" s="173"/>
      <c r="NGY74" s="173"/>
      <c r="NGZ74" s="173"/>
      <c r="NHA74" s="173"/>
      <c r="NHB74" s="173"/>
      <c r="NHC74" s="173"/>
      <c r="NHD74" s="173"/>
      <c r="NHE74" s="173"/>
      <c r="NHF74" s="173"/>
      <c r="NHG74" s="173"/>
      <c r="NHH74" s="173"/>
      <c r="NHI74" s="173"/>
      <c r="NHJ74" s="173"/>
      <c r="NHK74" s="173"/>
      <c r="NHL74" s="173"/>
      <c r="NHM74" s="173"/>
      <c r="NHN74" s="173"/>
      <c r="NHO74" s="173"/>
      <c r="NHP74" s="173"/>
      <c r="NHQ74" s="173"/>
      <c r="NHR74" s="173"/>
      <c r="NHS74" s="173"/>
      <c r="NHT74" s="173"/>
      <c r="NHU74" s="173"/>
      <c r="NHV74" s="173"/>
      <c r="NHW74" s="173"/>
      <c r="NHX74" s="173"/>
      <c r="NHY74" s="173"/>
      <c r="NHZ74" s="173"/>
      <c r="NIA74" s="173"/>
      <c r="NIB74" s="173"/>
      <c r="NIC74" s="173"/>
      <c r="NID74" s="173"/>
      <c r="NIE74" s="173"/>
      <c r="NIF74" s="173"/>
      <c r="NIG74" s="173"/>
      <c r="NIH74" s="173"/>
      <c r="NII74" s="173"/>
      <c r="NIJ74" s="173"/>
      <c r="NIK74" s="173"/>
      <c r="NIL74" s="173"/>
      <c r="NIM74" s="173"/>
      <c r="NIN74" s="173"/>
      <c r="NIO74" s="173"/>
      <c r="NIP74" s="173"/>
      <c r="NIQ74" s="173"/>
      <c r="NIR74" s="173"/>
      <c r="NIS74" s="173"/>
      <c r="NIT74" s="173"/>
      <c r="NIU74" s="173"/>
      <c r="NIV74" s="173"/>
      <c r="NIW74" s="173"/>
      <c r="NIX74" s="173"/>
      <c r="NIY74" s="173"/>
      <c r="NIZ74" s="173"/>
      <c r="NJA74" s="173"/>
      <c r="NJB74" s="173"/>
      <c r="NJC74" s="173"/>
      <c r="NJD74" s="173"/>
      <c r="NJE74" s="173"/>
      <c r="NJF74" s="173"/>
      <c r="NJG74" s="173"/>
      <c r="NJH74" s="173"/>
      <c r="NJI74" s="173"/>
      <c r="NJJ74" s="173"/>
      <c r="NJK74" s="173"/>
      <c r="NJL74" s="173"/>
      <c r="NJM74" s="173"/>
      <c r="NJN74" s="173"/>
      <c r="NJO74" s="173"/>
      <c r="NJP74" s="173"/>
      <c r="NJQ74" s="173"/>
      <c r="NJR74" s="173"/>
      <c r="NJS74" s="173"/>
      <c r="NJT74" s="173"/>
      <c r="NJU74" s="173"/>
      <c r="NJV74" s="173"/>
      <c r="NJW74" s="173"/>
      <c r="NJX74" s="173"/>
      <c r="NJY74" s="173"/>
      <c r="NJZ74" s="173"/>
      <c r="NKA74" s="173"/>
      <c r="NKB74" s="173"/>
      <c r="NKC74" s="173"/>
      <c r="NKD74" s="173"/>
      <c r="NKE74" s="173"/>
      <c r="NKF74" s="173"/>
      <c r="NKG74" s="173"/>
      <c r="NKH74" s="173"/>
      <c r="NKI74" s="173"/>
      <c r="NKJ74" s="173"/>
      <c r="NKK74" s="173"/>
      <c r="NKL74" s="173"/>
      <c r="NKM74" s="173"/>
      <c r="NKN74" s="173"/>
      <c r="NKO74" s="173"/>
      <c r="NKP74" s="173"/>
      <c r="NKQ74" s="173"/>
      <c r="NKR74" s="173"/>
      <c r="NKS74" s="173"/>
      <c r="NKT74" s="173"/>
      <c r="NKU74" s="173"/>
      <c r="NKV74" s="173"/>
      <c r="NKW74" s="173"/>
      <c r="NKX74" s="173"/>
      <c r="NKY74" s="173"/>
      <c r="NKZ74" s="173"/>
      <c r="NLA74" s="173"/>
      <c r="NLB74" s="173"/>
      <c r="NLC74" s="173"/>
      <c r="NLD74" s="173"/>
      <c r="NLE74" s="173"/>
      <c r="NLF74" s="173"/>
      <c r="NLG74" s="173"/>
      <c r="NLH74" s="173"/>
      <c r="NLI74" s="173"/>
      <c r="NLJ74" s="173"/>
      <c r="NLK74" s="173"/>
      <c r="NLL74" s="173"/>
      <c r="NLM74" s="173"/>
      <c r="NLN74" s="173"/>
      <c r="NLO74" s="173"/>
      <c r="NLP74" s="173"/>
      <c r="NLQ74" s="173"/>
      <c r="NLR74" s="173"/>
      <c r="NLS74" s="173"/>
      <c r="NLT74" s="173"/>
      <c r="NLU74" s="173"/>
      <c r="NLV74" s="173"/>
      <c r="NLW74" s="173"/>
      <c r="NLX74" s="173"/>
      <c r="NLY74" s="173"/>
      <c r="NLZ74" s="173"/>
      <c r="NMA74" s="173"/>
      <c r="NMB74" s="173"/>
      <c r="NMC74" s="173"/>
      <c r="NMD74" s="173"/>
      <c r="NME74" s="173"/>
      <c r="NMF74" s="173"/>
      <c r="NMG74" s="173"/>
      <c r="NMH74" s="173"/>
      <c r="NMI74" s="173"/>
      <c r="NMJ74" s="173"/>
      <c r="NMK74" s="173"/>
      <c r="NML74" s="173"/>
      <c r="NMM74" s="173"/>
      <c r="NMN74" s="173"/>
      <c r="NMO74" s="173"/>
      <c r="NMP74" s="173"/>
      <c r="NMQ74" s="173"/>
      <c r="NMR74" s="173"/>
      <c r="NMS74" s="173"/>
      <c r="NMT74" s="173"/>
      <c r="NMU74" s="173"/>
      <c r="NMV74" s="173"/>
      <c r="NMW74" s="173"/>
      <c r="NMX74" s="173"/>
      <c r="NMY74" s="173"/>
      <c r="NMZ74" s="173"/>
      <c r="NNA74" s="173"/>
      <c r="NNB74" s="173"/>
      <c r="NNC74" s="173"/>
      <c r="NND74" s="173"/>
      <c r="NNE74" s="173"/>
      <c r="NNF74" s="173"/>
      <c r="NNG74" s="173"/>
      <c r="NNH74" s="173"/>
      <c r="NNI74" s="173"/>
      <c r="NNJ74" s="173"/>
      <c r="NNK74" s="173"/>
      <c r="NNL74" s="173"/>
      <c r="NNM74" s="173"/>
      <c r="NNN74" s="173"/>
      <c r="NNO74" s="173"/>
      <c r="NNP74" s="173"/>
      <c r="NNQ74" s="173"/>
      <c r="NNR74" s="173"/>
      <c r="NNS74" s="173"/>
      <c r="NNT74" s="173"/>
      <c r="NNU74" s="173"/>
      <c r="NNV74" s="173"/>
      <c r="NNW74" s="173"/>
      <c r="NNX74" s="173"/>
      <c r="NNY74" s="173"/>
      <c r="NNZ74" s="173"/>
      <c r="NOA74" s="173"/>
      <c r="NOB74" s="173"/>
      <c r="NOC74" s="173"/>
      <c r="NOD74" s="173"/>
      <c r="NOE74" s="173"/>
      <c r="NOF74" s="173"/>
      <c r="NOG74" s="173"/>
      <c r="NOH74" s="173"/>
      <c r="NOI74" s="173"/>
      <c r="NOJ74" s="173"/>
      <c r="NOK74" s="173"/>
      <c r="NOL74" s="173"/>
      <c r="NOM74" s="173"/>
      <c r="NON74" s="173"/>
      <c r="NOO74" s="173"/>
      <c r="NOP74" s="173"/>
      <c r="NOQ74" s="173"/>
      <c r="NOR74" s="173"/>
      <c r="NOS74" s="173"/>
      <c r="NOT74" s="173"/>
      <c r="NOU74" s="173"/>
      <c r="NOV74" s="173"/>
      <c r="NOW74" s="173"/>
      <c r="NOX74" s="173"/>
      <c r="NOY74" s="173"/>
      <c r="NOZ74" s="173"/>
      <c r="NPA74" s="173"/>
      <c r="NPB74" s="173"/>
      <c r="NPC74" s="173"/>
      <c r="NPD74" s="173"/>
      <c r="NPE74" s="173"/>
      <c r="NPF74" s="173"/>
      <c r="NPG74" s="173"/>
      <c r="NPH74" s="173"/>
      <c r="NPI74" s="173"/>
      <c r="NPJ74" s="173"/>
      <c r="NPK74" s="173"/>
      <c r="NPL74" s="173"/>
      <c r="NPM74" s="173"/>
      <c r="NPN74" s="173"/>
      <c r="NPO74" s="173"/>
      <c r="NPP74" s="173"/>
      <c r="NPQ74" s="173"/>
      <c r="NPR74" s="173"/>
      <c r="NPS74" s="173"/>
      <c r="NPT74" s="173"/>
      <c r="NPU74" s="173"/>
      <c r="NPV74" s="173"/>
      <c r="NPW74" s="173"/>
      <c r="NPX74" s="173"/>
      <c r="NPY74" s="173"/>
      <c r="NPZ74" s="173"/>
      <c r="NQA74" s="173"/>
      <c r="NQB74" s="173"/>
      <c r="NQC74" s="173"/>
      <c r="NQD74" s="173"/>
      <c r="NQE74" s="173"/>
      <c r="NQF74" s="173"/>
      <c r="NQG74" s="173"/>
      <c r="NQH74" s="173"/>
      <c r="NQI74" s="173"/>
      <c r="NQJ74" s="173"/>
      <c r="NQK74" s="173"/>
      <c r="NQL74" s="173"/>
      <c r="NQM74" s="173"/>
      <c r="NQN74" s="173"/>
      <c r="NQO74" s="173"/>
      <c r="NQP74" s="173"/>
      <c r="NQQ74" s="173"/>
      <c r="NQR74" s="173"/>
      <c r="NQS74" s="173"/>
      <c r="NQT74" s="173"/>
      <c r="NQU74" s="173"/>
      <c r="NQV74" s="173"/>
      <c r="NQW74" s="173"/>
      <c r="NQX74" s="173"/>
      <c r="NQY74" s="173"/>
      <c r="NQZ74" s="173"/>
      <c r="NRA74" s="173"/>
      <c r="NRB74" s="173"/>
      <c r="NRC74" s="173"/>
      <c r="NRD74" s="173"/>
      <c r="NRE74" s="173"/>
      <c r="NRF74" s="173"/>
      <c r="NRG74" s="173"/>
      <c r="NRH74" s="173"/>
      <c r="NRI74" s="173"/>
      <c r="NRJ74" s="173"/>
      <c r="NRK74" s="173"/>
      <c r="NRL74" s="173"/>
      <c r="NRM74" s="173"/>
      <c r="NRN74" s="173"/>
      <c r="NRO74" s="173"/>
      <c r="NRP74" s="173"/>
      <c r="NRQ74" s="173"/>
      <c r="NRR74" s="173"/>
      <c r="NRS74" s="173"/>
      <c r="NRT74" s="173"/>
      <c r="NRU74" s="173"/>
      <c r="NRV74" s="173"/>
      <c r="NRW74" s="173"/>
      <c r="NRX74" s="173"/>
      <c r="NRY74" s="173"/>
      <c r="NRZ74" s="173"/>
      <c r="NSA74" s="173"/>
      <c r="NSB74" s="173"/>
      <c r="NSC74" s="173"/>
      <c r="NSD74" s="173"/>
      <c r="NSE74" s="173"/>
      <c r="NSF74" s="173"/>
      <c r="NSG74" s="173"/>
      <c r="NSH74" s="173"/>
      <c r="NSI74" s="173"/>
      <c r="NSJ74" s="173"/>
      <c r="NSK74" s="173"/>
      <c r="NSL74" s="173"/>
      <c r="NSM74" s="173"/>
      <c r="NSN74" s="173"/>
      <c r="NSO74" s="173"/>
      <c r="NSP74" s="173"/>
      <c r="NSQ74" s="173"/>
      <c r="NSR74" s="173"/>
      <c r="NSS74" s="173"/>
      <c r="NST74" s="173"/>
      <c r="NSU74" s="173"/>
      <c r="NSV74" s="173"/>
      <c r="NSW74" s="173"/>
      <c r="NSX74" s="173"/>
      <c r="NSY74" s="173"/>
      <c r="NSZ74" s="173"/>
      <c r="NTA74" s="173"/>
      <c r="NTB74" s="173"/>
      <c r="NTC74" s="173"/>
      <c r="NTD74" s="173"/>
      <c r="NTE74" s="173"/>
      <c r="NTF74" s="173"/>
      <c r="NTG74" s="173"/>
      <c r="NTH74" s="173"/>
      <c r="NTI74" s="173"/>
      <c r="NTJ74" s="173"/>
      <c r="NTK74" s="173"/>
      <c r="NTL74" s="173"/>
      <c r="NTM74" s="173"/>
      <c r="NTN74" s="173"/>
      <c r="NTO74" s="173"/>
      <c r="NTP74" s="173"/>
      <c r="NTQ74" s="173"/>
      <c r="NTR74" s="173"/>
      <c r="NTS74" s="173"/>
      <c r="NTT74" s="173"/>
      <c r="NTU74" s="173"/>
      <c r="NTV74" s="173"/>
      <c r="NTW74" s="173"/>
      <c r="NTX74" s="173"/>
      <c r="NTY74" s="173"/>
      <c r="NTZ74" s="173"/>
      <c r="NUA74" s="173"/>
      <c r="NUB74" s="173"/>
      <c r="NUC74" s="173"/>
      <c r="NUD74" s="173"/>
      <c r="NUE74" s="173"/>
      <c r="NUF74" s="173"/>
      <c r="NUG74" s="173"/>
      <c r="NUH74" s="173"/>
      <c r="NUI74" s="173"/>
      <c r="NUJ74" s="173"/>
      <c r="NUK74" s="173"/>
      <c r="NUL74" s="173"/>
      <c r="NUM74" s="173"/>
      <c r="NUN74" s="173"/>
      <c r="NUO74" s="173"/>
      <c r="NUP74" s="173"/>
      <c r="NUQ74" s="173"/>
      <c r="NUR74" s="173"/>
      <c r="NUS74" s="173"/>
      <c r="NUT74" s="173"/>
      <c r="NUU74" s="173"/>
      <c r="NUV74" s="173"/>
      <c r="NUW74" s="173"/>
      <c r="NUX74" s="173"/>
      <c r="NUY74" s="173"/>
      <c r="NUZ74" s="173"/>
      <c r="NVA74" s="173"/>
      <c r="NVB74" s="173"/>
      <c r="NVC74" s="173"/>
      <c r="NVD74" s="173"/>
      <c r="NVE74" s="173"/>
      <c r="NVF74" s="173"/>
      <c r="NVG74" s="173"/>
      <c r="NVH74" s="173"/>
      <c r="NVI74" s="173"/>
      <c r="NVJ74" s="173"/>
      <c r="NVK74" s="173"/>
      <c r="NVL74" s="173"/>
      <c r="NVM74" s="173"/>
      <c r="NVN74" s="173"/>
      <c r="NVO74" s="173"/>
      <c r="NVP74" s="173"/>
      <c r="NVQ74" s="173"/>
      <c r="NVR74" s="173"/>
      <c r="NVS74" s="173"/>
      <c r="NVT74" s="173"/>
      <c r="NVU74" s="173"/>
      <c r="NVV74" s="173"/>
      <c r="NVW74" s="173"/>
      <c r="NVX74" s="173"/>
      <c r="NVY74" s="173"/>
      <c r="NVZ74" s="173"/>
      <c r="NWA74" s="173"/>
      <c r="NWB74" s="173"/>
      <c r="NWC74" s="173"/>
      <c r="NWD74" s="173"/>
      <c r="NWE74" s="173"/>
      <c r="NWF74" s="173"/>
      <c r="NWG74" s="173"/>
      <c r="NWH74" s="173"/>
      <c r="NWI74" s="173"/>
      <c r="NWJ74" s="173"/>
      <c r="NWK74" s="173"/>
      <c r="NWL74" s="173"/>
      <c r="NWM74" s="173"/>
      <c r="NWN74" s="173"/>
      <c r="NWO74" s="173"/>
      <c r="NWP74" s="173"/>
      <c r="NWQ74" s="173"/>
      <c r="NWR74" s="173"/>
      <c r="NWS74" s="173"/>
      <c r="NWT74" s="173"/>
      <c r="NWU74" s="173"/>
      <c r="NWV74" s="173"/>
      <c r="NWW74" s="173"/>
      <c r="NWX74" s="173"/>
      <c r="NWY74" s="173"/>
      <c r="NWZ74" s="173"/>
      <c r="NXA74" s="173"/>
      <c r="NXB74" s="173"/>
      <c r="NXC74" s="173"/>
      <c r="NXD74" s="173"/>
      <c r="NXE74" s="173"/>
      <c r="NXF74" s="173"/>
      <c r="NXG74" s="173"/>
      <c r="NXH74" s="173"/>
      <c r="NXI74" s="173"/>
      <c r="NXJ74" s="173"/>
      <c r="NXK74" s="173"/>
      <c r="NXL74" s="173"/>
      <c r="NXM74" s="173"/>
      <c r="NXN74" s="173"/>
      <c r="NXO74" s="173"/>
      <c r="NXP74" s="173"/>
      <c r="NXQ74" s="173"/>
      <c r="NXR74" s="173"/>
      <c r="NXS74" s="173"/>
      <c r="NXT74" s="173"/>
      <c r="NXU74" s="173"/>
      <c r="NXV74" s="173"/>
      <c r="NXW74" s="173"/>
      <c r="NXX74" s="173"/>
      <c r="NXY74" s="173"/>
      <c r="NXZ74" s="173"/>
      <c r="NYA74" s="173"/>
      <c r="NYB74" s="173"/>
      <c r="NYC74" s="173"/>
      <c r="NYD74" s="173"/>
      <c r="NYE74" s="173"/>
      <c r="NYF74" s="173"/>
      <c r="NYG74" s="173"/>
      <c r="NYH74" s="173"/>
      <c r="NYI74" s="173"/>
      <c r="NYJ74" s="173"/>
      <c r="NYK74" s="173"/>
      <c r="NYL74" s="173"/>
      <c r="NYM74" s="173"/>
      <c r="NYN74" s="173"/>
      <c r="NYO74" s="173"/>
      <c r="NYP74" s="173"/>
      <c r="NYQ74" s="173"/>
      <c r="NYR74" s="173"/>
      <c r="NYS74" s="173"/>
      <c r="NYT74" s="173"/>
      <c r="NYU74" s="173"/>
      <c r="NYV74" s="173"/>
      <c r="NYW74" s="173"/>
      <c r="NYX74" s="173"/>
      <c r="NYY74" s="173"/>
      <c r="NYZ74" s="173"/>
      <c r="NZA74" s="173"/>
      <c r="NZB74" s="173"/>
      <c r="NZC74" s="173"/>
      <c r="NZD74" s="173"/>
      <c r="NZE74" s="173"/>
      <c r="NZF74" s="173"/>
      <c r="NZG74" s="173"/>
      <c r="NZH74" s="173"/>
      <c r="NZI74" s="173"/>
      <c r="NZJ74" s="173"/>
      <c r="NZK74" s="173"/>
      <c r="NZL74" s="173"/>
      <c r="NZM74" s="173"/>
      <c r="NZN74" s="173"/>
      <c r="NZO74" s="173"/>
      <c r="NZP74" s="173"/>
      <c r="NZQ74" s="173"/>
      <c r="NZR74" s="173"/>
      <c r="NZS74" s="173"/>
      <c r="NZT74" s="173"/>
      <c r="NZU74" s="173"/>
      <c r="NZV74" s="173"/>
      <c r="NZW74" s="173"/>
      <c r="NZX74" s="173"/>
      <c r="NZY74" s="173"/>
      <c r="NZZ74" s="173"/>
      <c r="OAA74" s="173"/>
      <c r="OAB74" s="173"/>
      <c r="OAC74" s="173"/>
      <c r="OAD74" s="173"/>
      <c r="OAE74" s="173"/>
      <c r="OAF74" s="173"/>
      <c r="OAG74" s="173"/>
      <c r="OAH74" s="173"/>
      <c r="OAI74" s="173"/>
      <c r="OAJ74" s="173"/>
      <c r="OAK74" s="173"/>
      <c r="OAL74" s="173"/>
      <c r="OAM74" s="173"/>
      <c r="OAN74" s="173"/>
      <c r="OAO74" s="173"/>
      <c r="OAP74" s="173"/>
      <c r="OAQ74" s="173"/>
      <c r="OAR74" s="173"/>
      <c r="OAS74" s="173"/>
      <c r="OAT74" s="173"/>
      <c r="OAU74" s="173"/>
      <c r="OAV74" s="173"/>
      <c r="OAW74" s="173"/>
      <c r="OAX74" s="173"/>
      <c r="OAY74" s="173"/>
      <c r="OAZ74" s="173"/>
      <c r="OBA74" s="173"/>
      <c r="OBB74" s="173"/>
      <c r="OBC74" s="173"/>
      <c r="OBD74" s="173"/>
      <c r="OBE74" s="173"/>
      <c r="OBF74" s="173"/>
      <c r="OBG74" s="173"/>
      <c r="OBH74" s="173"/>
      <c r="OBI74" s="173"/>
      <c r="OBJ74" s="173"/>
      <c r="OBK74" s="173"/>
      <c r="OBL74" s="173"/>
      <c r="OBM74" s="173"/>
      <c r="OBN74" s="173"/>
      <c r="OBO74" s="173"/>
      <c r="OBP74" s="173"/>
      <c r="OBQ74" s="173"/>
      <c r="OBR74" s="173"/>
      <c r="OBS74" s="173"/>
      <c r="OBT74" s="173"/>
      <c r="OBU74" s="173"/>
      <c r="OBV74" s="173"/>
      <c r="OBW74" s="173"/>
      <c r="OBX74" s="173"/>
      <c r="OBY74" s="173"/>
      <c r="OBZ74" s="173"/>
      <c r="OCA74" s="173"/>
      <c r="OCB74" s="173"/>
      <c r="OCC74" s="173"/>
      <c r="OCD74" s="173"/>
      <c r="OCE74" s="173"/>
      <c r="OCF74" s="173"/>
      <c r="OCG74" s="173"/>
      <c r="OCH74" s="173"/>
      <c r="OCI74" s="173"/>
      <c r="OCJ74" s="173"/>
      <c r="OCK74" s="173"/>
      <c r="OCL74" s="173"/>
      <c r="OCM74" s="173"/>
      <c r="OCN74" s="173"/>
      <c r="OCO74" s="173"/>
      <c r="OCP74" s="173"/>
      <c r="OCQ74" s="173"/>
      <c r="OCR74" s="173"/>
      <c r="OCS74" s="173"/>
      <c r="OCT74" s="173"/>
      <c r="OCU74" s="173"/>
      <c r="OCV74" s="173"/>
      <c r="OCW74" s="173"/>
      <c r="OCX74" s="173"/>
      <c r="OCY74" s="173"/>
      <c r="OCZ74" s="173"/>
      <c r="ODA74" s="173"/>
      <c r="ODB74" s="173"/>
      <c r="ODC74" s="173"/>
      <c r="ODD74" s="173"/>
      <c r="ODE74" s="173"/>
      <c r="ODF74" s="173"/>
      <c r="ODG74" s="173"/>
      <c r="ODH74" s="173"/>
      <c r="ODI74" s="173"/>
      <c r="ODJ74" s="173"/>
      <c r="ODK74" s="173"/>
      <c r="ODL74" s="173"/>
      <c r="ODM74" s="173"/>
      <c r="ODN74" s="173"/>
      <c r="ODO74" s="173"/>
      <c r="ODP74" s="173"/>
      <c r="ODQ74" s="173"/>
      <c r="ODR74" s="173"/>
      <c r="ODS74" s="173"/>
      <c r="ODT74" s="173"/>
      <c r="ODU74" s="173"/>
      <c r="ODV74" s="173"/>
      <c r="ODW74" s="173"/>
      <c r="ODX74" s="173"/>
      <c r="ODY74" s="173"/>
      <c r="ODZ74" s="173"/>
      <c r="OEA74" s="173"/>
      <c r="OEB74" s="173"/>
      <c r="OEC74" s="173"/>
      <c r="OED74" s="173"/>
      <c r="OEE74" s="173"/>
      <c r="OEF74" s="173"/>
      <c r="OEG74" s="173"/>
      <c r="OEH74" s="173"/>
      <c r="OEI74" s="173"/>
      <c r="OEJ74" s="173"/>
      <c r="OEK74" s="173"/>
      <c r="OEL74" s="173"/>
      <c r="OEM74" s="173"/>
      <c r="OEN74" s="173"/>
      <c r="OEO74" s="173"/>
      <c r="OEP74" s="173"/>
      <c r="OEQ74" s="173"/>
      <c r="OER74" s="173"/>
      <c r="OES74" s="173"/>
      <c r="OET74" s="173"/>
      <c r="OEU74" s="173"/>
      <c r="OEV74" s="173"/>
      <c r="OEW74" s="173"/>
      <c r="OEX74" s="173"/>
      <c r="OEY74" s="173"/>
      <c r="OEZ74" s="173"/>
      <c r="OFA74" s="173"/>
      <c r="OFB74" s="173"/>
      <c r="OFC74" s="173"/>
      <c r="OFD74" s="173"/>
      <c r="OFE74" s="173"/>
      <c r="OFF74" s="173"/>
      <c r="OFG74" s="173"/>
      <c r="OFH74" s="173"/>
      <c r="OFI74" s="173"/>
      <c r="OFJ74" s="173"/>
      <c r="OFK74" s="173"/>
      <c r="OFL74" s="173"/>
      <c r="OFM74" s="173"/>
      <c r="OFN74" s="173"/>
      <c r="OFO74" s="173"/>
      <c r="OFP74" s="173"/>
      <c r="OFQ74" s="173"/>
      <c r="OFR74" s="173"/>
      <c r="OFS74" s="173"/>
      <c r="OFT74" s="173"/>
      <c r="OFU74" s="173"/>
      <c r="OFV74" s="173"/>
      <c r="OFW74" s="173"/>
      <c r="OFX74" s="173"/>
      <c r="OFY74" s="173"/>
      <c r="OFZ74" s="173"/>
      <c r="OGA74" s="173"/>
      <c r="OGB74" s="173"/>
      <c r="OGC74" s="173"/>
      <c r="OGD74" s="173"/>
      <c r="OGE74" s="173"/>
      <c r="OGF74" s="173"/>
      <c r="OGG74" s="173"/>
      <c r="OGH74" s="173"/>
      <c r="OGI74" s="173"/>
      <c r="OGJ74" s="173"/>
      <c r="OGK74" s="173"/>
      <c r="OGL74" s="173"/>
      <c r="OGM74" s="173"/>
      <c r="OGN74" s="173"/>
      <c r="OGO74" s="173"/>
      <c r="OGP74" s="173"/>
      <c r="OGQ74" s="173"/>
      <c r="OGR74" s="173"/>
      <c r="OGS74" s="173"/>
      <c r="OGT74" s="173"/>
      <c r="OGU74" s="173"/>
      <c r="OGV74" s="173"/>
      <c r="OGW74" s="173"/>
      <c r="OGX74" s="173"/>
      <c r="OGY74" s="173"/>
      <c r="OGZ74" s="173"/>
      <c r="OHA74" s="173"/>
      <c r="OHB74" s="173"/>
      <c r="OHC74" s="173"/>
      <c r="OHD74" s="173"/>
      <c r="OHE74" s="173"/>
      <c r="OHF74" s="173"/>
      <c r="OHG74" s="173"/>
      <c r="OHH74" s="173"/>
      <c r="OHI74" s="173"/>
      <c r="OHJ74" s="173"/>
      <c r="OHK74" s="173"/>
      <c r="OHL74" s="173"/>
      <c r="OHM74" s="173"/>
      <c r="OHN74" s="173"/>
      <c r="OHO74" s="173"/>
      <c r="OHP74" s="173"/>
      <c r="OHQ74" s="173"/>
      <c r="OHR74" s="173"/>
      <c r="OHS74" s="173"/>
      <c r="OHT74" s="173"/>
      <c r="OHU74" s="173"/>
      <c r="OHV74" s="173"/>
      <c r="OHW74" s="173"/>
      <c r="OHX74" s="173"/>
      <c r="OHY74" s="173"/>
      <c r="OHZ74" s="173"/>
      <c r="OIA74" s="173"/>
      <c r="OIB74" s="173"/>
      <c r="OIC74" s="173"/>
      <c r="OID74" s="173"/>
      <c r="OIE74" s="173"/>
      <c r="OIF74" s="173"/>
      <c r="OIG74" s="173"/>
      <c r="OIH74" s="173"/>
      <c r="OII74" s="173"/>
      <c r="OIJ74" s="173"/>
      <c r="OIK74" s="173"/>
      <c r="OIL74" s="173"/>
      <c r="OIM74" s="173"/>
      <c r="OIN74" s="173"/>
      <c r="OIO74" s="173"/>
      <c r="OIP74" s="173"/>
      <c r="OIQ74" s="173"/>
      <c r="OIR74" s="173"/>
      <c r="OIS74" s="173"/>
      <c r="OIT74" s="173"/>
      <c r="OIU74" s="173"/>
      <c r="OIV74" s="173"/>
      <c r="OIW74" s="173"/>
      <c r="OIX74" s="173"/>
      <c r="OIY74" s="173"/>
      <c r="OIZ74" s="173"/>
      <c r="OJA74" s="173"/>
      <c r="OJB74" s="173"/>
      <c r="OJC74" s="173"/>
      <c r="OJD74" s="173"/>
      <c r="OJE74" s="173"/>
      <c r="OJF74" s="173"/>
      <c r="OJG74" s="173"/>
      <c r="OJH74" s="173"/>
      <c r="OJI74" s="173"/>
      <c r="OJJ74" s="173"/>
      <c r="OJK74" s="173"/>
      <c r="OJL74" s="173"/>
      <c r="OJM74" s="173"/>
      <c r="OJN74" s="173"/>
      <c r="OJO74" s="173"/>
      <c r="OJP74" s="173"/>
      <c r="OJQ74" s="173"/>
      <c r="OJR74" s="173"/>
      <c r="OJS74" s="173"/>
      <c r="OJT74" s="173"/>
      <c r="OJU74" s="173"/>
      <c r="OJV74" s="173"/>
      <c r="OJW74" s="173"/>
      <c r="OJX74" s="173"/>
      <c r="OJY74" s="173"/>
      <c r="OJZ74" s="173"/>
      <c r="OKA74" s="173"/>
      <c r="OKB74" s="173"/>
      <c r="OKC74" s="173"/>
      <c r="OKD74" s="173"/>
      <c r="OKE74" s="173"/>
      <c r="OKF74" s="173"/>
      <c r="OKG74" s="173"/>
      <c r="OKH74" s="173"/>
      <c r="OKI74" s="173"/>
      <c r="OKJ74" s="173"/>
      <c r="OKK74" s="173"/>
      <c r="OKL74" s="173"/>
      <c r="OKM74" s="173"/>
      <c r="OKN74" s="173"/>
      <c r="OKO74" s="173"/>
      <c r="OKP74" s="173"/>
      <c r="OKQ74" s="173"/>
      <c r="OKR74" s="173"/>
      <c r="OKS74" s="173"/>
      <c r="OKT74" s="173"/>
      <c r="OKU74" s="173"/>
      <c r="OKV74" s="173"/>
      <c r="OKW74" s="173"/>
      <c r="OKX74" s="173"/>
      <c r="OKY74" s="173"/>
      <c r="OKZ74" s="173"/>
      <c r="OLA74" s="173"/>
      <c r="OLB74" s="173"/>
      <c r="OLC74" s="173"/>
      <c r="OLD74" s="173"/>
      <c r="OLE74" s="173"/>
      <c r="OLF74" s="173"/>
      <c r="OLG74" s="173"/>
      <c r="OLH74" s="173"/>
      <c r="OLI74" s="173"/>
      <c r="OLJ74" s="173"/>
      <c r="OLK74" s="173"/>
      <c r="OLL74" s="173"/>
      <c r="OLM74" s="173"/>
      <c r="OLN74" s="173"/>
      <c r="OLO74" s="173"/>
      <c r="OLP74" s="173"/>
      <c r="OLQ74" s="173"/>
      <c r="OLR74" s="173"/>
      <c r="OLS74" s="173"/>
      <c r="OLT74" s="173"/>
      <c r="OLU74" s="173"/>
      <c r="OLV74" s="173"/>
      <c r="OLW74" s="173"/>
      <c r="OLX74" s="173"/>
      <c r="OLY74" s="173"/>
      <c r="OLZ74" s="173"/>
      <c r="OMA74" s="173"/>
      <c r="OMB74" s="173"/>
      <c r="OMC74" s="173"/>
      <c r="OMD74" s="173"/>
      <c r="OME74" s="173"/>
      <c r="OMF74" s="173"/>
      <c r="OMG74" s="173"/>
      <c r="OMH74" s="173"/>
      <c r="OMI74" s="173"/>
      <c r="OMJ74" s="173"/>
      <c r="OMK74" s="173"/>
      <c r="OML74" s="173"/>
      <c r="OMM74" s="173"/>
      <c r="OMN74" s="173"/>
      <c r="OMO74" s="173"/>
      <c r="OMP74" s="173"/>
      <c r="OMQ74" s="173"/>
      <c r="OMR74" s="173"/>
      <c r="OMS74" s="173"/>
      <c r="OMT74" s="173"/>
      <c r="OMU74" s="173"/>
      <c r="OMV74" s="173"/>
      <c r="OMW74" s="173"/>
      <c r="OMX74" s="173"/>
      <c r="OMY74" s="173"/>
      <c r="OMZ74" s="173"/>
      <c r="ONA74" s="173"/>
      <c r="ONB74" s="173"/>
      <c r="ONC74" s="173"/>
      <c r="OND74" s="173"/>
      <c r="ONE74" s="173"/>
      <c r="ONF74" s="173"/>
      <c r="ONG74" s="173"/>
      <c r="ONH74" s="173"/>
      <c r="ONI74" s="173"/>
      <c r="ONJ74" s="173"/>
      <c r="ONK74" s="173"/>
      <c r="ONL74" s="173"/>
      <c r="ONM74" s="173"/>
      <c r="ONN74" s="173"/>
      <c r="ONO74" s="173"/>
      <c r="ONP74" s="173"/>
      <c r="ONQ74" s="173"/>
      <c r="ONR74" s="173"/>
      <c r="ONS74" s="173"/>
      <c r="ONT74" s="173"/>
      <c r="ONU74" s="173"/>
      <c r="ONV74" s="173"/>
      <c r="ONW74" s="173"/>
      <c r="ONX74" s="173"/>
      <c r="ONY74" s="173"/>
      <c r="ONZ74" s="173"/>
      <c r="OOA74" s="173"/>
      <c r="OOB74" s="173"/>
      <c r="OOC74" s="173"/>
      <c r="OOD74" s="173"/>
      <c r="OOE74" s="173"/>
      <c r="OOF74" s="173"/>
      <c r="OOG74" s="173"/>
      <c r="OOH74" s="173"/>
      <c r="OOI74" s="173"/>
      <c r="OOJ74" s="173"/>
      <c r="OOK74" s="173"/>
      <c r="OOL74" s="173"/>
      <c r="OOM74" s="173"/>
      <c r="OON74" s="173"/>
      <c r="OOO74" s="173"/>
      <c r="OOP74" s="173"/>
      <c r="OOQ74" s="173"/>
      <c r="OOR74" s="173"/>
      <c r="OOS74" s="173"/>
      <c r="OOT74" s="173"/>
      <c r="OOU74" s="173"/>
      <c r="OOV74" s="173"/>
      <c r="OOW74" s="173"/>
      <c r="OOX74" s="173"/>
      <c r="OOY74" s="173"/>
      <c r="OOZ74" s="173"/>
      <c r="OPA74" s="173"/>
      <c r="OPB74" s="173"/>
      <c r="OPC74" s="173"/>
      <c r="OPD74" s="173"/>
      <c r="OPE74" s="173"/>
      <c r="OPF74" s="173"/>
      <c r="OPG74" s="173"/>
      <c r="OPH74" s="173"/>
      <c r="OPI74" s="173"/>
      <c r="OPJ74" s="173"/>
      <c r="OPK74" s="173"/>
      <c r="OPL74" s="173"/>
      <c r="OPM74" s="173"/>
      <c r="OPN74" s="173"/>
      <c r="OPO74" s="173"/>
      <c r="OPP74" s="173"/>
      <c r="OPQ74" s="173"/>
      <c r="OPR74" s="173"/>
      <c r="OPS74" s="173"/>
      <c r="OPT74" s="173"/>
      <c r="OPU74" s="173"/>
      <c r="OPV74" s="173"/>
      <c r="OPW74" s="173"/>
      <c r="OPX74" s="173"/>
      <c r="OPY74" s="173"/>
      <c r="OPZ74" s="173"/>
      <c r="OQA74" s="173"/>
      <c r="OQB74" s="173"/>
      <c r="OQC74" s="173"/>
      <c r="OQD74" s="173"/>
      <c r="OQE74" s="173"/>
      <c r="OQF74" s="173"/>
      <c r="OQG74" s="173"/>
      <c r="OQH74" s="173"/>
      <c r="OQI74" s="173"/>
      <c r="OQJ74" s="173"/>
      <c r="OQK74" s="173"/>
      <c r="OQL74" s="173"/>
      <c r="OQM74" s="173"/>
      <c r="OQN74" s="173"/>
      <c r="OQO74" s="173"/>
      <c r="OQP74" s="173"/>
      <c r="OQQ74" s="173"/>
      <c r="OQR74" s="173"/>
      <c r="OQS74" s="173"/>
      <c r="OQT74" s="173"/>
      <c r="OQU74" s="173"/>
      <c r="OQV74" s="173"/>
      <c r="OQW74" s="173"/>
      <c r="OQX74" s="173"/>
      <c r="OQY74" s="173"/>
      <c r="OQZ74" s="173"/>
      <c r="ORA74" s="173"/>
      <c r="ORB74" s="173"/>
      <c r="ORC74" s="173"/>
      <c r="ORD74" s="173"/>
      <c r="ORE74" s="173"/>
      <c r="ORF74" s="173"/>
      <c r="ORG74" s="173"/>
      <c r="ORH74" s="173"/>
      <c r="ORI74" s="173"/>
      <c r="ORJ74" s="173"/>
      <c r="ORK74" s="173"/>
      <c r="ORL74" s="173"/>
      <c r="ORM74" s="173"/>
      <c r="ORN74" s="173"/>
      <c r="ORO74" s="173"/>
      <c r="ORP74" s="173"/>
      <c r="ORQ74" s="173"/>
      <c r="ORR74" s="173"/>
      <c r="ORS74" s="173"/>
      <c r="ORT74" s="173"/>
      <c r="ORU74" s="173"/>
      <c r="ORV74" s="173"/>
      <c r="ORW74" s="173"/>
      <c r="ORX74" s="173"/>
      <c r="ORY74" s="173"/>
      <c r="ORZ74" s="173"/>
      <c r="OSA74" s="173"/>
      <c r="OSB74" s="173"/>
      <c r="OSC74" s="173"/>
      <c r="OSD74" s="173"/>
      <c r="OSE74" s="173"/>
      <c r="OSF74" s="173"/>
      <c r="OSG74" s="173"/>
      <c r="OSH74" s="173"/>
      <c r="OSI74" s="173"/>
      <c r="OSJ74" s="173"/>
      <c r="OSK74" s="173"/>
      <c r="OSL74" s="173"/>
      <c r="OSM74" s="173"/>
      <c r="OSN74" s="173"/>
      <c r="OSO74" s="173"/>
      <c r="OSP74" s="173"/>
      <c r="OSQ74" s="173"/>
      <c r="OSR74" s="173"/>
      <c r="OSS74" s="173"/>
      <c r="OST74" s="173"/>
      <c r="OSU74" s="173"/>
      <c r="OSV74" s="173"/>
      <c r="OSW74" s="173"/>
      <c r="OSX74" s="173"/>
      <c r="OSY74" s="173"/>
      <c r="OSZ74" s="173"/>
      <c r="OTA74" s="173"/>
      <c r="OTB74" s="173"/>
      <c r="OTC74" s="173"/>
      <c r="OTD74" s="173"/>
      <c r="OTE74" s="173"/>
      <c r="OTF74" s="173"/>
      <c r="OTG74" s="173"/>
      <c r="OTH74" s="173"/>
      <c r="OTI74" s="173"/>
      <c r="OTJ74" s="173"/>
      <c r="OTK74" s="173"/>
      <c r="OTL74" s="173"/>
      <c r="OTM74" s="173"/>
      <c r="OTN74" s="173"/>
      <c r="OTO74" s="173"/>
      <c r="OTP74" s="173"/>
      <c r="OTQ74" s="173"/>
      <c r="OTR74" s="173"/>
      <c r="OTS74" s="173"/>
      <c r="OTT74" s="173"/>
      <c r="OTU74" s="173"/>
      <c r="OTV74" s="173"/>
      <c r="OTW74" s="173"/>
      <c r="OTX74" s="173"/>
      <c r="OTY74" s="173"/>
      <c r="OTZ74" s="173"/>
      <c r="OUA74" s="173"/>
      <c r="OUB74" s="173"/>
      <c r="OUC74" s="173"/>
      <c r="OUD74" s="173"/>
      <c r="OUE74" s="173"/>
      <c r="OUF74" s="173"/>
      <c r="OUG74" s="173"/>
      <c r="OUH74" s="173"/>
      <c r="OUI74" s="173"/>
      <c r="OUJ74" s="173"/>
      <c r="OUK74" s="173"/>
      <c r="OUL74" s="173"/>
      <c r="OUM74" s="173"/>
      <c r="OUN74" s="173"/>
      <c r="OUO74" s="173"/>
      <c r="OUP74" s="173"/>
      <c r="OUQ74" s="173"/>
      <c r="OUR74" s="173"/>
      <c r="OUS74" s="173"/>
      <c r="OUT74" s="173"/>
      <c r="OUU74" s="173"/>
      <c r="OUV74" s="173"/>
      <c r="OUW74" s="173"/>
      <c r="OUX74" s="173"/>
      <c r="OUY74" s="173"/>
      <c r="OUZ74" s="173"/>
      <c r="OVA74" s="173"/>
      <c r="OVB74" s="173"/>
      <c r="OVC74" s="173"/>
      <c r="OVD74" s="173"/>
      <c r="OVE74" s="173"/>
      <c r="OVF74" s="173"/>
      <c r="OVG74" s="173"/>
      <c r="OVH74" s="173"/>
      <c r="OVI74" s="173"/>
      <c r="OVJ74" s="173"/>
      <c r="OVK74" s="173"/>
      <c r="OVL74" s="173"/>
      <c r="OVM74" s="173"/>
      <c r="OVN74" s="173"/>
      <c r="OVO74" s="173"/>
      <c r="OVP74" s="173"/>
      <c r="OVQ74" s="173"/>
      <c r="OVR74" s="173"/>
      <c r="OVS74" s="173"/>
      <c r="OVT74" s="173"/>
      <c r="OVU74" s="173"/>
      <c r="OVV74" s="173"/>
      <c r="OVW74" s="173"/>
      <c r="OVX74" s="173"/>
      <c r="OVY74" s="173"/>
      <c r="OVZ74" s="173"/>
      <c r="OWA74" s="173"/>
      <c r="OWB74" s="173"/>
      <c r="OWC74" s="173"/>
      <c r="OWD74" s="173"/>
      <c r="OWE74" s="173"/>
      <c r="OWF74" s="173"/>
      <c r="OWG74" s="173"/>
      <c r="OWH74" s="173"/>
      <c r="OWI74" s="173"/>
      <c r="OWJ74" s="173"/>
      <c r="OWK74" s="173"/>
      <c r="OWL74" s="173"/>
      <c r="OWM74" s="173"/>
      <c r="OWN74" s="173"/>
      <c r="OWO74" s="173"/>
      <c r="OWP74" s="173"/>
      <c r="OWQ74" s="173"/>
      <c r="OWR74" s="173"/>
      <c r="OWS74" s="173"/>
      <c r="OWT74" s="173"/>
      <c r="OWU74" s="173"/>
      <c r="OWV74" s="173"/>
      <c r="OWW74" s="173"/>
      <c r="OWX74" s="173"/>
      <c r="OWY74" s="173"/>
      <c r="OWZ74" s="173"/>
      <c r="OXA74" s="173"/>
      <c r="OXB74" s="173"/>
      <c r="OXC74" s="173"/>
      <c r="OXD74" s="173"/>
      <c r="OXE74" s="173"/>
      <c r="OXF74" s="173"/>
      <c r="OXG74" s="173"/>
      <c r="OXH74" s="173"/>
      <c r="OXI74" s="173"/>
      <c r="OXJ74" s="173"/>
      <c r="OXK74" s="173"/>
      <c r="OXL74" s="173"/>
      <c r="OXM74" s="173"/>
      <c r="OXN74" s="173"/>
      <c r="OXO74" s="173"/>
      <c r="OXP74" s="173"/>
      <c r="OXQ74" s="173"/>
      <c r="OXR74" s="173"/>
      <c r="OXS74" s="173"/>
      <c r="OXT74" s="173"/>
      <c r="OXU74" s="173"/>
      <c r="OXV74" s="173"/>
      <c r="OXW74" s="173"/>
      <c r="OXX74" s="173"/>
      <c r="OXY74" s="173"/>
      <c r="OXZ74" s="173"/>
      <c r="OYA74" s="173"/>
      <c r="OYB74" s="173"/>
      <c r="OYC74" s="173"/>
      <c r="OYD74" s="173"/>
      <c r="OYE74" s="173"/>
      <c r="OYF74" s="173"/>
      <c r="OYG74" s="173"/>
      <c r="OYH74" s="173"/>
      <c r="OYI74" s="173"/>
      <c r="OYJ74" s="173"/>
      <c r="OYK74" s="173"/>
      <c r="OYL74" s="173"/>
      <c r="OYM74" s="173"/>
      <c r="OYN74" s="173"/>
      <c r="OYO74" s="173"/>
      <c r="OYP74" s="173"/>
      <c r="OYQ74" s="173"/>
      <c r="OYR74" s="173"/>
      <c r="OYS74" s="173"/>
      <c r="OYT74" s="173"/>
      <c r="OYU74" s="173"/>
      <c r="OYV74" s="173"/>
      <c r="OYW74" s="173"/>
      <c r="OYX74" s="173"/>
      <c r="OYY74" s="173"/>
      <c r="OYZ74" s="173"/>
      <c r="OZA74" s="173"/>
      <c r="OZB74" s="173"/>
      <c r="OZC74" s="173"/>
      <c r="OZD74" s="173"/>
      <c r="OZE74" s="173"/>
      <c r="OZF74" s="173"/>
      <c r="OZG74" s="173"/>
      <c r="OZH74" s="173"/>
      <c r="OZI74" s="173"/>
      <c r="OZJ74" s="173"/>
      <c r="OZK74" s="173"/>
      <c r="OZL74" s="173"/>
      <c r="OZM74" s="173"/>
      <c r="OZN74" s="173"/>
      <c r="OZO74" s="173"/>
      <c r="OZP74" s="173"/>
      <c r="OZQ74" s="173"/>
      <c r="OZR74" s="173"/>
      <c r="OZS74" s="173"/>
      <c r="OZT74" s="173"/>
      <c r="OZU74" s="173"/>
      <c r="OZV74" s="173"/>
      <c r="OZW74" s="173"/>
      <c r="OZX74" s="173"/>
      <c r="OZY74" s="173"/>
      <c r="OZZ74" s="173"/>
      <c r="PAA74" s="173"/>
      <c r="PAB74" s="173"/>
      <c r="PAC74" s="173"/>
      <c r="PAD74" s="173"/>
      <c r="PAE74" s="173"/>
      <c r="PAF74" s="173"/>
      <c r="PAG74" s="173"/>
      <c r="PAH74" s="173"/>
      <c r="PAI74" s="173"/>
      <c r="PAJ74" s="173"/>
      <c r="PAK74" s="173"/>
      <c r="PAL74" s="173"/>
      <c r="PAM74" s="173"/>
      <c r="PAN74" s="173"/>
      <c r="PAO74" s="173"/>
      <c r="PAP74" s="173"/>
      <c r="PAQ74" s="173"/>
      <c r="PAR74" s="173"/>
      <c r="PAS74" s="173"/>
      <c r="PAT74" s="173"/>
      <c r="PAU74" s="173"/>
      <c r="PAV74" s="173"/>
      <c r="PAW74" s="173"/>
      <c r="PAX74" s="173"/>
      <c r="PAY74" s="173"/>
      <c r="PAZ74" s="173"/>
      <c r="PBA74" s="173"/>
      <c r="PBB74" s="173"/>
      <c r="PBC74" s="173"/>
      <c r="PBD74" s="173"/>
      <c r="PBE74" s="173"/>
      <c r="PBF74" s="173"/>
      <c r="PBG74" s="173"/>
      <c r="PBH74" s="173"/>
      <c r="PBI74" s="173"/>
      <c r="PBJ74" s="173"/>
      <c r="PBK74" s="173"/>
      <c r="PBL74" s="173"/>
      <c r="PBM74" s="173"/>
      <c r="PBN74" s="173"/>
      <c r="PBO74" s="173"/>
      <c r="PBP74" s="173"/>
      <c r="PBQ74" s="173"/>
      <c r="PBR74" s="173"/>
      <c r="PBS74" s="173"/>
      <c r="PBT74" s="173"/>
      <c r="PBU74" s="173"/>
      <c r="PBV74" s="173"/>
      <c r="PBW74" s="173"/>
      <c r="PBX74" s="173"/>
      <c r="PBY74" s="173"/>
      <c r="PBZ74" s="173"/>
      <c r="PCA74" s="173"/>
      <c r="PCB74" s="173"/>
      <c r="PCC74" s="173"/>
      <c r="PCD74" s="173"/>
      <c r="PCE74" s="173"/>
      <c r="PCF74" s="173"/>
      <c r="PCG74" s="173"/>
      <c r="PCH74" s="173"/>
      <c r="PCI74" s="173"/>
      <c r="PCJ74" s="173"/>
      <c r="PCK74" s="173"/>
      <c r="PCL74" s="173"/>
      <c r="PCM74" s="173"/>
      <c r="PCN74" s="173"/>
      <c r="PCO74" s="173"/>
      <c r="PCP74" s="173"/>
      <c r="PCQ74" s="173"/>
      <c r="PCR74" s="173"/>
      <c r="PCS74" s="173"/>
      <c r="PCT74" s="173"/>
      <c r="PCU74" s="173"/>
      <c r="PCV74" s="173"/>
      <c r="PCW74" s="173"/>
      <c r="PCX74" s="173"/>
      <c r="PCY74" s="173"/>
      <c r="PCZ74" s="173"/>
      <c r="PDA74" s="173"/>
      <c r="PDB74" s="173"/>
      <c r="PDC74" s="173"/>
      <c r="PDD74" s="173"/>
      <c r="PDE74" s="173"/>
      <c r="PDF74" s="173"/>
      <c r="PDG74" s="173"/>
      <c r="PDH74" s="173"/>
      <c r="PDI74" s="173"/>
      <c r="PDJ74" s="173"/>
      <c r="PDK74" s="173"/>
      <c r="PDL74" s="173"/>
      <c r="PDM74" s="173"/>
      <c r="PDN74" s="173"/>
      <c r="PDO74" s="173"/>
      <c r="PDP74" s="173"/>
      <c r="PDQ74" s="173"/>
      <c r="PDR74" s="173"/>
      <c r="PDS74" s="173"/>
      <c r="PDT74" s="173"/>
      <c r="PDU74" s="173"/>
      <c r="PDV74" s="173"/>
      <c r="PDW74" s="173"/>
      <c r="PDX74" s="173"/>
      <c r="PDY74" s="173"/>
      <c r="PDZ74" s="173"/>
      <c r="PEA74" s="173"/>
      <c r="PEB74" s="173"/>
      <c r="PEC74" s="173"/>
      <c r="PED74" s="173"/>
      <c r="PEE74" s="173"/>
      <c r="PEF74" s="173"/>
      <c r="PEG74" s="173"/>
      <c r="PEH74" s="173"/>
      <c r="PEI74" s="173"/>
      <c r="PEJ74" s="173"/>
      <c r="PEK74" s="173"/>
      <c r="PEL74" s="173"/>
      <c r="PEM74" s="173"/>
      <c r="PEN74" s="173"/>
      <c r="PEO74" s="173"/>
      <c r="PEP74" s="173"/>
      <c r="PEQ74" s="173"/>
      <c r="PER74" s="173"/>
      <c r="PES74" s="173"/>
      <c r="PET74" s="173"/>
      <c r="PEU74" s="173"/>
      <c r="PEV74" s="173"/>
      <c r="PEW74" s="173"/>
      <c r="PEX74" s="173"/>
      <c r="PEY74" s="173"/>
      <c r="PEZ74" s="173"/>
      <c r="PFA74" s="173"/>
      <c r="PFB74" s="173"/>
      <c r="PFC74" s="173"/>
      <c r="PFD74" s="173"/>
      <c r="PFE74" s="173"/>
      <c r="PFF74" s="173"/>
      <c r="PFG74" s="173"/>
      <c r="PFH74" s="173"/>
      <c r="PFI74" s="173"/>
      <c r="PFJ74" s="173"/>
      <c r="PFK74" s="173"/>
      <c r="PFL74" s="173"/>
      <c r="PFM74" s="173"/>
      <c r="PFN74" s="173"/>
      <c r="PFO74" s="173"/>
      <c r="PFP74" s="173"/>
      <c r="PFQ74" s="173"/>
      <c r="PFR74" s="173"/>
      <c r="PFS74" s="173"/>
      <c r="PFT74" s="173"/>
      <c r="PFU74" s="173"/>
      <c r="PFV74" s="173"/>
      <c r="PFW74" s="173"/>
      <c r="PFX74" s="173"/>
      <c r="PFY74" s="173"/>
      <c r="PFZ74" s="173"/>
      <c r="PGA74" s="173"/>
      <c r="PGB74" s="173"/>
      <c r="PGC74" s="173"/>
      <c r="PGD74" s="173"/>
      <c r="PGE74" s="173"/>
      <c r="PGF74" s="173"/>
      <c r="PGG74" s="173"/>
      <c r="PGH74" s="173"/>
      <c r="PGI74" s="173"/>
      <c r="PGJ74" s="173"/>
      <c r="PGK74" s="173"/>
      <c r="PGL74" s="173"/>
      <c r="PGM74" s="173"/>
      <c r="PGN74" s="173"/>
      <c r="PGO74" s="173"/>
      <c r="PGP74" s="173"/>
      <c r="PGQ74" s="173"/>
      <c r="PGR74" s="173"/>
      <c r="PGS74" s="173"/>
      <c r="PGT74" s="173"/>
      <c r="PGU74" s="173"/>
      <c r="PGV74" s="173"/>
      <c r="PGW74" s="173"/>
      <c r="PGX74" s="173"/>
      <c r="PGY74" s="173"/>
      <c r="PGZ74" s="173"/>
      <c r="PHA74" s="173"/>
      <c r="PHB74" s="173"/>
      <c r="PHC74" s="173"/>
      <c r="PHD74" s="173"/>
      <c r="PHE74" s="173"/>
      <c r="PHF74" s="173"/>
      <c r="PHG74" s="173"/>
      <c r="PHH74" s="173"/>
      <c r="PHI74" s="173"/>
      <c r="PHJ74" s="173"/>
      <c r="PHK74" s="173"/>
      <c r="PHL74" s="173"/>
      <c r="PHM74" s="173"/>
      <c r="PHN74" s="173"/>
      <c r="PHO74" s="173"/>
      <c r="PHP74" s="173"/>
      <c r="PHQ74" s="173"/>
      <c r="PHR74" s="173"/>
      <c r="PHS74" s="173"/>
      <c r="PHT74" s="173"/>
      <c r="PHU74" s="173"/>
      <c r="PHV74" s="173"/>
      <c r="PHW74" s="173"/>
      <c r="PHX74" s="173"/>
      <c r="PHY74" s="173"/>
      <c r="PHZ74" s="173"/>
      <c r="PIA74" s="173"/>
      <c r="PIB74" s="173"/>
      <c r="PIC74" s="173"/>
      <c r="PID74" s="173"/>
      <c r="PIE74" s="173"/>
      <c r="PIF74" s="173"/>
      <c r="PIG74" s="173"/>
      <c r="PIH74" s="173"/>
      <c r="PII74" s="173"/>
      <c r="PIJ74" s="173"/>
      <c r="PIK74" s="173"/>
      <c r="PIL74" s="173"/>
      <c r="PIM74" s="173"/>
      <c r="PIN74" s="173"/>
      <c r="PIO74" s="173"/>
      <c r="PIP74" s="173"/>
      <c r="PIQ74" s="173"/>
      <c r="PIR74" s="173"/>
      <c r="PIS74" s="173"/>
      <c r="PIT74" s="173"/>
      <c r="PIU74" s="173"/>
      <c r="PIV74" s="173"/>
      <c r="PIW74" s="173"/>
      <c r="PIX74" s="173"/>
      <c r="PIY74" s="173"/>
      <c r="PIZ74" s="173"/>
      <c r="PJA74" s="173"/>
      <c r="PJB74" s="173"/>
      <c r="PJC74" s="173"/>
      <c r="PJD74" s="173"/>
      <c r="PJE74" s="173"/>
      <c r="PJF74" s="173"/>
      <c r="PJG74" s="173"/>
      <c r="PJH74" s="173"/>
      <c r="PJI74" s="173"/>
      <c r="PJJ74" s="173"/>
      <c r="PJK74" s="173"/>
      <c r="PJL74" s="173"/>
      <c r="PJM74" s="173"/>
      <c r="PJN74" s="173"/>
      <c r="PJO74" s="173"/>
      <c r="PJP74" s="173"/>
      <c r="PJQ74" s="173"/>
      <c r="PJR74" s="173"/>
      <c r="PJS74" s="173"/>
      <c r="PJT74" s="173"/>
      <c r="PJU74" s="173"/>
      <c r="PJV74" s="173"/>
      <c r="PJW74" s="173"/>
      <c r="PJX74" s="173"/>
      <c r="PJY74" s="173"/>
      <c r="PJZ74" s="173"/>
      <c r="PKA74" s="173"/>
      <c r="PKB74" s="173"/>
      <c r="PKC74" s="173"/>
      <c r="PKD74" s="173"/>
      <c r="PKE74" s="173"/>
      <c r="PKF74" s="173"/>
      <c r="PKG74" s="173"/>
      <c r="PKH74" s="173"/>
      <c r="PKI74" s="173"/>
      <c r="PKJ74" s="173"/>
      <c r="PKK74" s="173"/>
      <c r="PKL74" s="173"/>
      <c r="PKM74" s="173"/>
      <c r="PKN74" s="173"/>
      <c r="PKO74" s="173"/>
      <c r="PKP74" s="173"/>
      <c r="PKQ74" s="173"/>
      <c r="PKR74" s="173"/>
      <c r="PKS74" s="173"/>
      <c r="PKT74" s="173"/>
      <c r="PKU74" s="173"/>
      <c r="PKV74" s="173"/>
      <c r="PKW74" s="173"/>
      <c r="PKX74" s="173"/>
      <c r="PKY74" s="173"/>
      <c r="PKZ74" s="173"/>
      <c r="PLA74" s="173"/>
      <c r="PLB74" s="173"/>
      <c r="PLC74" s="173"/>
      <c r="PLD74" s="173"/>
      <c r="PLE74" s="173"/>
      <c r="PLF74" s="173"/>
      <c r="PLG74" s="173"/>
      <c r="PLH74" s="173"/>
      <c r="PLI74" s="173"/>
      <c r="PLJ74" s="173"/>
      <c r="PLK74" s="173"/>
      <c r="PLL74" s="173"/>
      <c r="PLM74" s="173"/>
      <c r="PLN74" s="173"/>
      <c r="PLO74" s="173"/>
      <c r="PLP74" s="173"/>
      <c r="PLQ74" s="173"/>
      <c r="PLR74" s="173"/>
      <c r="PLS74" s="173"/>
      <c r="PLT74" s="173"/>
      <c r="PLU74" s="173"/>
      <c r="PLV74" s="173"/>
      <c r="PLW74" s="173"/>
      <c r="PLX74" s="173"/>
      <c r="PLY74" s="173"/>
      <c r="PLZ74" s="173"/>
      <c r="PMA74" s="173"/>
      <c r="PMB74" s="173"/>
      <c r="PMC74" s="173"/>
      <c r="PMD74" s="173"/>
      <c r="PME74" s="173"/>
      <c r="PMF74" s="173"/>
      <c r="PMG74" s="173"/>
      <c r="PMH74" s="173"/>
      <c r="PMI74" s="173"/>
      <c r="PMJ74" s="173"/>
      <c r="PMK74" s="173"/>
      <c r="PML74" s="173"/>
      <c r="PMM74" s="173"/>
      <c r="PMN74" s="173"/>
      <c r="PMO74" s="173"/>
      <c r="PMP74" s="173"/>
      <c r="PMQ74" s="173"/>
      <c r="PMR74" s="173"/>
      <c r="PMS74" s="173"/>
      <c r="PMT74" s="173"/>
      <c r="PMU74" s="173"/>
      <c r="PMV74" s="173"/>
      <c r="PMW74" s="173"/>
      <c r="PMX74" s="173"/>
      <c r="PMY74" s="173"/>
      <c r="PMZ74" s="173"/>
      <c r="PNA74" s="173"/>
      <c r="PNB74" s="173"/>
      <c r="PNC74" s="173"/>
      <c r="PND74" s="173"/>
      <c r="PNE74" s="173"/>
      <c r="PNF74" s="173"/>
      <c r="PNG74" s="173"/>
      <c r="PNH74" s="173"/>
      <c r="PNI74" s="173"/>
      <c r="PNJ74" s="173"/>
      <c r="PNK74" s="173"/>
      <c r="PNL74" s="173"/>
      <c r="PNM74" s="173"/>
      <c r="PNN74" s="173"/>
      <c r="PNO74" s="173"/>
      <c r="PNP74" s="173"/>
      <c r="PNQ74" s="173"/>
      <c r="PNR74" s="173"/>
      <c r="PNS74" s="173"/>
      <c r="PNT74" s="173"/>
      <c r="PNU74" s="173"/>
      <c r="PNV74" s="173"/>
      <c r="PNW74" s="173"/>
      <c r="PNX74" s="173"/>
      <c r="PNY74" s="173"/>
      <c r="PNZ74" s="173"/>
      <c r="POA74" s="173"/>
      <c r="POB74" s="173"/>
      <c r="POC74" s="173"/>
      <c r="POD74" s="173"/>
      <c r="POE74" s="173"/>
      <c r="POF74" s="173"/>
      <c r="POG74" s="173"/>
      <c r="POH74" s="173"/>
      <c r="POI74" s="173"/>
      <c r="POJ74" s="173"/>
      <c r="POK74" s="173"/>
      <c r="POL74" s="173"/>
      <c r="POM74" s="173"/>
      <c r="PON74" s="173"/>
      <c r="POO74" s="173"/>
      <c r="POP74" s="173"/>
      <c r="POQ74" s="173"/>
      <c r="POR74" s="173"/>
      <c r="POS74" s="173"/>
      <c r="POT74" s="173"/>
      <c r="POU74" s="173"/>
      <c r="POV74" s="173"/>
      <c r="POW74" s="173"/>
      <c r="POX74" s="173"/>
      <c r="POY74" s="173"/>
      <c r="POZ74" s="173"/>
      <c r="PPA74" s="173"/>
      <c r="PPB74" s="173"/>
      <c r="PPC74" s="173"/>
      <c r="PPD74" s="173"/>
      <c r="PPE74" s="173"/>
      <c r="PPF74" s="173"/>
      <c r="PPG74" s="173"/>
      <c r="PPH74" s="173"/>
      <c r="PPI74" s="173"/>
      <c r="PPJ74" s="173"/>
      <c r="PPK74" s="173"/>
      <c r="PPL74" s="173"/>
      <c r="PPM74" s="173"/>
      <c r="PPN74" s="173"/>
      <c r="PPO74" s="173"/>
      <c r="PPP74" s="173"/>
      <c r="PPQ74" s="173"/>
      <c r="PPR74" s="173"/>
      <c r="PPS74" s="173"/>
      <c r="PPT74" s="173"/>
      <c r="PPU74" s="173"/>
      <c r="PPV74" s="173"/>
      <c r="PPW74" s="173"/>
      <c r="PPX74" s="173"/>
      <c r="PPY74" s="173"/>
      <c r="PPZ74" s="173"/>
      <c r="PQA74" s="173"/>
      <c r="PQB74" s="173"/>
      <c r="PQC74" s="173"/>
      <c r="PQD74" s="173"/>
      <c r="PQE74" s="173"/>
      <c r="PQF74" s="173"/>
      <c r="PQG74" s="173"/>
      <c r="PQH74" s="173"/>
      <c r="PQI74" s="173"/>
      <c r="PQJ74" s="173"/>
      <c r="PQK74" s="173"/>
      <c r="PQL74" s="173"/>
      <c r="PQM74" s="173"/>
      <c r="PQN74" s="173"/>
      <c r="PQO74" s="173"/>
      <c r="PQP74" s="173"/>
      <c r="PQQ74" s="173"/>
      <c r="PQR74" s="173"/>
      <c r="PQS74" s="173"/>
      <c r="PQT74" s="173"/>
      <c r="PQU74" s="173"/>
      <c r="PQV74" s="173"/>
      <c r="PQW74" s="173"/>
      <c r="PQX74" s="173"/>
      <c r="PQY74" s="173"/>
      <c r="PQZ74" s="173"/>
      <c r="PRA74" s="173"/>
      <c r="PRB74" s="173"/>
      <c r="PRC74" s="173"/>
      <c r="PRD74" s="173"/>
      <c r="PRE74" s="173"/>
      <c r="PRF74" s="173"/>
      <c r="PRG74" s="173"/>
      <c r="PRH74" s="173"/>
      <c r="PRI74" s="173"/>
      <c r="PRJ74" s="173"/>
      <c r="PRK74" s="173"/>
      <c r="PRL74" s="173"/>
      <c r="PRM74" s="173"/>
      <c r="PRN74" s="173"/>
      <c r="PRO74" s="173"/>
      <c r="PRP74" s="173"/>
      <c r="PRQ74" s="173"/>
      <c r="PRR74" s="173"/>
      <c r="PRS74" s="173"/>
      <c r="PRT74" s="173"/>
      <c r="PRU74" s="173"/>
      <c r="PRV74" s="173"/>
      <c r="PRW74" s="173"/>
      <c r="PRX74" s="173"/>
      <c r="PRY74" s="173"/>
      <c r="PRZ74" s="173"/>
      <c r="PSA74" s="173"/>
      <c r="PSB74" s="173"/>
      <c r="PSC74" s="173"/>
      <c r="PSD74" s="173"/>
      <c r="PSE74" s="173"/>
      <c r="PSF74" s="173"/>
      <c r="PSG74" s="173"/>
      <c r="PSH74" s="173"/>
      <c r="PSI74" s="173"/>
      <c r="PSJ74" s="173"/>
      <c r="PSK74" s="173"/>
      <c r="PSL74" s="173"/>
      <c r="PSM74" s="173"/>
      <c r="PSN74" s="173"/>
      <c r="PSO74" s="173"/>
      <c r="PSP74" s="173"/>
      <c r="PSQ74" s="173"/>
      <c r="PSR74" s="173"/>
      <c r="PSS74" s="173"/>
      <c r="PST74" s="173"/>
      <c r="PSU74" s="173"/>
      <c r="PSV74" s="173"/>
      <c r="PSW74" s="173"/>
      <c r="PSX74" s="173"/>
      <c r="PSY74" s="173"/>
      <c r="PSZ74" s="173"/>
      <c r="PTA74" s="173"/>
      <c r="PTB74" s="173"/>
      <c r="PTC74" s="173"/>
      <c r="PTD74" s="173"/>
      <c r="PTE74" s="173"/>
      <c r="PTF74" s="173"/>
      <c r="PTG74" s="173"/>
      <c r="PTH74" s="173"/>
      <c r="PTI74" s="173"/>
      <c r="PTJ74" s="173"/>
      <c r="PTK74" s="173"/>
      <c r="PTL74" s="173"/>
      <c r="PTM74" s="173"/>
      <c r="PTN74" s="173"/>
      <c r="PTO74" s="173"/>
      <c r="PTP74" s="173"/>
      <c r="PTQ74" s="173"/>
      <c r="PTR74" s="173"/>
      <c r="PTS74" s="173"/>
      <c r="PTT74" s="173"/>
      <c r="PTU74" s="173"/>
      <c r="PTV74" s="173"/>
      <c r="PTW74" s="173"/>
      <c r="PTX74" s="173"/>
      <c r="PTY74" s="173"/>
      <c r="PTZ74" s="173"/>
      <c r="PUA74" s="173"/>
      <c r="PUB74" s="173"/>
      <c r="PUC74" s="173"/>
      <c r="PUD74" s="173"/>
      <c r="PUE74" s="173"/>
      <c r="PUF74" s="173"/>
      <c r="PUG74" s="173"/>
      <c r="PUH74" s="173"/>
      <c r="PUI74" s="173"/>
      <c r="PUJ74" s="173"/>
      <c r="PUK74" s="173"/>
      <c r="PUL74" s="173"/>
      <c r="PUM74" s="173"/>
      <c r="PUN74" s="173"/>
      <c r="PUO74" s="173"/>
      <c r="PUP74" s="173"/>
      <c r="PUQ74" s="173"/>
      <c r="PUR74" s="173"/>
      <c r="PUS74" s="173"/>
      <c r="PUT74" s="173"/>
      <c r="PUU74" s="173"/>
      <c r="PUV74" s="173"/>
      <c r="PUW74" s="173"/>
      <c r="PUX74" s="173"/>
      <c r="PUY74" s="173"/>
      <c r="PUZ74" s="173"/>
      <c r="PVA74" s="173"/>
      <c r="PVB74" s="173"/>
      <c r="PVC74" s="173"/>
      <c r="PVD74" s="173"/>
      <c r="PVE74" s="173"/>
      <c r="PVF74" s="173"/>
      <c r="PVG74" s="173"/>
      <c r="PVH74" s="173"/>
      <c r="PVI74" s="173"/>
      <c r="PVJ74" s="173"/>
      <c r="PVK74" s="173"/>
      <c r="PVL74" s="173"/>
      <c r="PVM74" s="173"/>
      <c r="PVN74" s="173"/>
      <c r="PVO74" s="173"/>
      <c r="PVP74" s="173"/>
      <c r="PVQ74" s="173"/>
      <c r="PVR74" s="173"/>
      <c r="PVS74" s="173"/>
      <c r="PVT74" s="173"/>
      <c r="PVU74" s="173"/>
      <c r="PVV74" s="173"/>
      <c r="PVW74" s="173"/>
      <c r="PVX74" s="173"/>
      <c r="PVY74" s="173"/>
      <c r="PVZ74" s="173"/>
      <c r="PWA74" s="173"/>
      <c r="PWB74" s="173"/>
      <c r="PWC74" s="173"/>
      <c r="PWD74" s="173"/>
      <c r="PWE74" s="173"/>
      <c r="PWF74" s="173"/>
      <c r="PWG74" s="173"/>
      <c r="PWH74" s="173"/>
      <c r="PWI74" s="173"/>
      <c r="PWJ74" s="173"/>
      <c r="PWK74" s="173"/>
      <c r="PWL74" s="173"/>
      <c r="PWM74" s="173"/>
      <c r="PWN74" s="173"/>
      <c r="PWO74" s="173"/>
      <c r="PWP74" s="173"/>
      <c r="PWQ74" s="173"/>
      <c r="PWR74" s="173"/>
      <c r="PWS74" s="173"/>
      <c r="PWT74" s="173"/>
      <c r="PWU74" s="173"/>
      <c r="PWV74" s="173"/>
      <c r="PWW74" s="173"/>
      <c r="PWX74" s="173"/>
      <c r="PWY74" s="173"/>
      <c r="PWZ74" s="173"/>
      <c r="PXA74" s="173"/>
      <c r="PXB74" s="173"/>
      <c r="PXC74" s="173"/>
      <c r="PXD74" s="173"/>
      <c r="PXE74" s="173"/>
      <c r="PXF74" s="173"/>
      <c r="PXG74" s="173"/>
      <c r="PXH74" s="173"/>
      <c r="PXI74" s="173"/>
      <c r="PXJ74" s="173"/>
      <c r="PXK74" s="173"/>
      <c r="PXL74" s="173"/>
      <c r="PXM74" s="173"/>
      <c r="PXN74" s="173"/>
      <c r="PXO74" s="173"/>
      <c r="PXP74" s="173"/>
      <c r="PXQ74" s="173"/>
      <c r="PXR74" s="173"/>
      <c r="PXS74" s="173"/>
      <c r="PXT74" s="173"/>
      <c r="PXU74" s="173"/>
      <c r="PXV74" s="173"/>
      <c r="PXW74" s="173"/>
      <c r="PXX74" s="173"/>
      <c r="PXY74" s="173"/>
      <c r="PXZ74" s="173"/>
      <c r="PYA74" s="173"/>
      <c r="PYB74" s="173"/>
      <c r="PYC74" s="173"/>
      <c r="PYD74" s="173"/>
      <c r="PYE74" s="173"/>
      <c r="PYF74" s="173"/>
      <c r="PYG74" s="173"/>
      <c r="PYH74" s="173"/>
      <c r="PYI74" s="173"/>
      <c r="PYJ74" s="173"/>
      <c r="PYK74" s="173"/>
      <c r="PYL74" s="173"/>
      <c r="PYM74" s="173"/>
      <c r="PYN74" s="173"/>
      <c r="PYO74" s="173"/>
      <c r="PYP74" s="173"/>
      <c r="PYQ74" s="173"/>
      <c r="PYR74" s="173"/>
      <c r="PYS74" s="173"/>
      <c r="PYT74" s="173"/>
      <c r="PYU74" s="173"/>
      <c r="PYV74" s="173"/>
      <c r="PYW74" s="173"/>
      <c r="PYX74" s="173"/>
      <c r="PYY74" s="173"/>
      <c r="PYZ74" s="173"/>
      <c r="PZA74" s="173"/>
      <c r="PZB74" s="173"/>
      <c r="PZC74" s="173"/>
      <c r="PZD74" s="173"/>
      <c r="PZE74" s="173"/>
      <c r="PZF74" s="173"/>
      <c r="PZG74" s="173"/>
      <c r="PZH74" s="173"/>
      <c r="PZI74" s="173"/>
      <c r="PZJ74" s="173"/>
      <c r="PZK74" s="173"/>
      <c r="PZL74" s="173"/>
      <c r="PZM74" s="173"/>
      <c r="PZN74" s="173"/>
      <c r="PZO74" s="173"/>
      <c r="PZP74" s="173"/>
      <c r="PZQ74" s="173"/>
      <c r="PZR74" s="173"/>
      <c r="PZS74" s="173"/>
      <c r="PZT74" s="173"/>
      <c r="PZU74" s="173"/>
      <c r="PZV74" s="173"/>
      <c r="PZW74" s="173"/>
      <c r="PZX74" s="173"/>
      <c r="PZY74" s="173"/>
      <c r="PZZ74" s="173"/>
      <c r="QAA74" s="173"/>
      <c r="QAB74" s="173"/>
      <c r="QAC74" s="173"/>
      <c r="QAD74" s="173"/>
      <c r="QAE74" s="173"/>
      <c r="QAF74" s="173"/>
      <c r="QAG74" s="173"/>
      <c r="QAH74" s="173"/>
      <c r="QAI74" s="173"/>
      <c r="QAJ74" s="173"/>
      <c r="QAK74" s="173"/>
      <c r="QAL74" s="173"/>
      <c r="QAM74" s="173"/>
      <c r="QAN74" s="173"/>
      <c r="QAO74" s="173"/>
      <c r="QAP74" s="173"/>
      <c r="QAQ74" s="173"/>
      <c r="QAR74" s="173"/>
      <c r="QAS74" s="173"/>
      <c r="QAT74" s="173"/>
      <c r="QAU74" s="173"/>
      <c r="QAV74" s="173"/>
      <c r="QAW74" s="173"/>
      <c r="QAX74" s="173"/>
      <c r="QAY74" s="173"/>
      <c r="QAZ74" s="173"/>
      <c r="QBA74" s="173"/>
      <c r="QBB74" s="173"/>
      <c r="QBC74" s="173"/>
      <c r="QBD74" s="173"/>
      <c r="QBE74" s="173"/>
      <c r="QBF74" s="173"/>
      <c r="QBG74" s="173"/>
      <c r="QBH74" s="173"/>
      <c r="QBI74" s="173"/>
      <c r="QBJ74" s="173"/>
      <c r="QBK74" s="173"/>
      <c r="QBL74" s="173"/>
      <c r="QBM74" s="173"/>
      <c r="QBN74" s="173"/>
      <c r="QBO74" s="173"/>
      <c r="QBP74" s="173"/>
      <c r="QBQ74" s="173"/>
      <c r="QBR74" s="173"/>
      <c r="QBS74" s="173"/>
      <c r="QBT74" s="173"/>
      <c r="QBU74" s="173"/>
      <c r="QBV74" s="173"/>
      <c r="QBW74" s="173"/>
      <c r="QBX74" s="173"/>
      <c r="QBY74" s="173"/>
      <c r="QBZ74" s="173"/>
      <c r="QCA74" s="173"/>
      <c r="QCB74" s="173"/>
      <c r="QCC74" s="173"/>
      <c r="QCD74" s="173"/>
      <c r="QCE74" s="173"/>
      <c r="QCF74" s="173"/>
      <c r="QCG74" s="173"/>
      <c r="QCH74" s="173"/>
      <c r="QCI74" s="173"/>
      <c r="QCJ74" s="173"/>
      <c r="QCK74" s="173"/>
      <c r="QCL74" s="173"/>
      <c r="QCM74" s="173"/>
      <c r="QCN74" s="173"/>
      <c r="QCO74" s="173"/>
      <c r="QCP74" s="173"/>
      <c r="QCQ74" s="173"/>
      <c r="QCR74" s="173"/>
      <c r="QCS74" s="173"/>
      <c r="QCT74" s="173"/>
      <c r="QCU74" s="173"/>
      <c r="QCV74" s="173"/>
      <c r="QCW74" s="173"/>
      <c r="QCX74" s="173"/>
      <c r="QCY74" s="173"/>
      <c r="QCZ74" s="173"/>
      <c r="QDA74" s="173"/>
      <c r="QDB74" s="173"/>
      <c r="QDC74" s="173"/>
      <c r="QDD74" s="173"/>
      <c r="QDE74" s="173"/>
      <c r="QDF74" s="173"/>
      <c r="QDG74" s="173"/>
      <c r="QDH74" s="173"/>
      <c r="QDI74" s="173"/>
      <c r="QDJ74" s="173"/>
      <c r="QDK74" s="173"/>
      <c r="QDL74" s="173"/>
      <c r="QDM74" s="173"/>
      <c r="QDN74" s="173"/>
      <c r="QDO74" s="173"/>
      <c r="QDP74" s="173"/>
      <c r="QDQ74" s="173"/>
      <c r="QDR74" s="173"/>
      <c r="QDS74" s="173"/>
      <c r="QDT74" s="173"/>
      <c r="QDU74" s="173"/>
      <c r="QDV74" s="173"/>
      <c r="QDW74" s="173"/>
      <c r="QDX74" s="173"/>
      <c r="QDY74" s="173"/>
      <c r="QDZ74" s="173"/>
      <c r="QEA74" s="173"/>
      <c r="QEB74" s="173"/>
      <c r="QEC74" s="173"/>
      <c r="QED74" s="173"/>
      <c r="QEE74" s="173"/>
      <c r="QEF74" s="173"/>
      <c r="QEG74" s="173"/>
      <c r="QEH74" s="173"/>
      <c r="QEI74" s="173"/>
      <c r="QEJ74" s="173"/>
      <c r="QEK74" s="173"/>
      <c r="QEL74" s="173"/>
      <c r="QEM74" s="173"/>
      <c r="QEN74" s="173"/>
      <c r="QEO74" s="173"/>
      <c r="QEP74" s="173"/>
      <c r="QEQ74" s="173"/>
      <c r="QER74" s="173"/>
      <c r="QES74" s="173"/>
      <c r="QET74" s="173"/>
      <c r="QEU74" s="173"/>
      <c r="QEV74" s="173"/>
      <c r="QEW74" s="173"/>
      <c r="QEX74" s="173"/>
      <c r="QEY74" s="173"/>
      <c r="QEZ74" s="173"/>
      <c r="QFA74" s="173"/>
      <c r="QFB74" s="173"/>
      <c r="QFC74" s="173"/>
      <c r="QFD74" s="173"/>
      <c r="QFE74" s="173"/>
      <c r="QFF74" s="173"/>
      <c r="QFG74" s="173"/>
      <c r="QFH74" s="173"/>
      <c r="QFI74" s="173"/>
      <c r="QFJ74" s="173"/>
      <c r="QFK74" s="173"/>
      <c r="QFL74" s="173"/>
      <c r="QFM74" s="173"/>
      <c r="QFN74" s="173"/>
      <c r="QFO74" s="173"/>
      <c r="QFP74" s="173"/>
      <c r="QFQ74" s="173"/>
      <c r="QFR74" s="173"/>
      <c r="QFS74" s="173"/>
      <c r="QFT74" s="173"/>
      <c r="QFU74" s="173"/>
      <c r="QFV74" s="173"/>
      <c r="QFW74" s="173"/>
      <c r="QFX74" s="173"/>
      <c r="QFY74" s="173"/>
      <c r="QFZ74" s="173"/>
      <c r="QGA74" s="173"/>
      <c r="QGB74" s="173"/>
      <c r="QGC74" s="173"/>
      <c r="QGD74" s="173"/>
      <c r="QGE74" s="173"/>
      <c r="QGF74" s="173"/>
      <c r="QGG74" s="173"/>
      <c r="QGH74" s="173"/>
      <c r="QGI74" s="173"/>
      <c r="QGJ74" s="173"/>
      <c r="QGK74" s="173"/>
      <c r="QGL74" s="173"/>
      <c r="QGM74" s="173"/>
      <c r="QGN74" s="173"/>
      <c r="QGO74" s="173"/>
      <c r="QGP74" s="173"/>
      <c r="QGQ74" s="173"/>
      <c r="QGR74" s="173"/>
      <c r="QGS74" s="173"/>
      <c r="QGT74" s="173"/>
      <c r="QGU74" s="173"/>
      <c r="QGV74" s="173"/>
      <c r="QGW74" s="173"/>
      <c r="QGX74" s="173"/>
      <c r="QGY74" s="173"/>
      <c r="QGZ74" s="173"/>
      <c r="QHA74" s="173"/>
      <c r="QHB74" s="173"/>
      <c r="QHC74" s="173"/>
      <c r="QHD74" s="173"/>
      <c r="QHE74" s="173"/>
      <c r="QHF74" s="173"/>
      <c r="QHG74" s="173"/>
      <c r="QHH74" s="173"/>
      <c r="QHI74" s="173"/>
      <c r="QHJ74" s="173"/>
      <c r="QHK74" s="173"/>
      <c r="QHL74" s="173"/>
      <c r="QHM74" s="173"/>
      <c r="QHN74" s="173"/>
      <c r="QHO74" s="173"/>
      <c r="QHP74" s="173"/>
      <c r="QHQ74" s="173"/>
      <c r="QHR74" s="173"/>
      <c r="QHS74" s="173"/>
      <c r="QHT74" s="173"/>
      <c r="QHU74" s="173"/>
      <c r="QHV74" s="173"/>
      <c r="QHW74" s="173"/>
      <c r="QHX74" s="173"/>
      <c r="QHY74" s="173"/>
      <c r="QHZ74" s="173"/>
      <c r="QIA74" s="173"/>
      <c r="QIB74" s="173"/>
      <c r="QIC74" s="173"/>
      <c r="QID74" s="173"/>
      <c r="QIE74" s="173"/>
      <c r="QIF74" s="173"/>
      <c r="QIG74" s="173"/>
      <c r="QIH74" s="173"/>
      <c r="QII74" s="173"/>
      <c r="QIJ74" s="173"/>
      <c r="QIK74" s="173"/>
      <c r="QIL74" s="173"/>
      <c r="QIM74" s="173"/>
      <c r="QIN74" s="173"/>
      <c r="QIO74" s="173"/>
      <c r="QIP74" s="173"/>
      <c r="QIQ74" s="173"/>
      <c r="QIR74" s="173"/>
      <c r="QIS74" s="173"/>
      <c r="QIT74" s="173"/>
      <c r="QIU74" s="173"/>
      <c r="QIV74" s="173"/>
      <c r="QIW74" s="173"/>
      <c r="QIX74" s="173"/>
      <c r="QIY74" s="173"/>
      <c r="QIZ74" s="173"/>
      <c r="QJA74" s="173"/>
      <c r="QJB74" s="173"/>
      <c r="QJC74" s="173"/>
      <c r="QJD74" s="173"/>
      <c r="QJE74" s="173"/>
      <c r="QJF74" s="173"/>
      <c r="QJG74" s="173"/>
      <c r="QJH74" s="173"/>
      <c r="QJI74" s="173"/>
      <c r="QJJ74" s="173"/>
      <c r="QJK74" s="173"/>
      <c r="QJL74" s="173"/>
      <c r="QJM74" s="173"/>
      <c r="QJN74" s="173"/>
      <c r="QJO74" s="173"/>
      <c r="QJP74" s="173"/>
      <c r="QJQ74" s="173"/>
      <c r="QJR74" s="173"/>
      <c r="QJS74" s="173"/>
      <c r="QJT74" s="173"/>
      <c r="QJU74" s="173"/>
      <c r="QJV74" s="173"/>
      <c r="QJW74" s="173"/>
      <c r="QJX74" s="173"/>
      <c r="QJY74" s="173"/>
      <c r="QJZ74" s="173"/>
      <c r="QKA74" s="173"/>
      <c r="QKB74" s="173"/>
      <c r="QKC74" s="173"/>
      <c r="QKD74" s="173"/>
      <c r="QKE74" s="173"/>
      <c r="QKF74" s="173"/>
      <c r="QKG74" s="173"/>
      <c r="QKH74" s="173"/>
      <c r="QKI74" s="173"/>
      <c r="QKJ74" s="173"/>
      <c r="QKK74" s="173"/>
      <c r="QKL74" s="173"/>
      <c r="QKM74" s="173"/>
      <c r="QKN74" s="173"/>
      <c r="QKO74" s="173"/>
      <c r="QKP74" s="173"/>
      <c r="QKQ74" s="173"/>
      <c r="QKR74" s="173"/>
      <c r="QKS74" s="173"/>
      <c r="QKT74" s="173"/>
      <c r="QKU74" s="173"/>
      <c r="QKV74" s="173"/>
      <c r="QKW74" s="173"/>
      <c r="QKX74" s="173"/>
      <c r="QKY74" s="173"/>
      <c r="QKZ74" s="173"/>
      <c r="QLA74" s="173"/>
      <c r="QLB74" s="173"/>
      <c r="QLC74" s="173"/>
      <c r="QLD74" s="173"/>
      <c r="QLE74" s="173"/>
      <c r="QLF74" s="173"/>
      <c r="QLG74" s="173"/>
      <c r="QLH74" s="173"/>
      <c r="QLI74" s="173"/>
      <c r="QLJ74" s="173"/>
      <c r="QLK74" s="173"/>
      <c r="QLL74" s="173"/>
      <c r="QLM74" s="173"/>
      <c r="QLN74" s="173"/>
      <c r="QLO74" s="173"/>
      <c r="QLP74" s="173"/>
      <c r="QLQ74" s="173"/>
      <c r="QLR74" s="173"/>
      <c r="QLS74" s="173"/>
      <c r="QLT74" s="173"/>
      <c r="QLU74" s="173"/>
      <c r="QLV74" s="173"/>
      <c r="QLW74" s="173"/>
      <c r="QLX74" s="173"/>
      <c r="QLY74" s="173"/>
      <c r="QLZ74" s="173"/>
      <c r="QMA74" s="173"/>
      <c r="QMB74" s="173"/>
      <c r="QMC74" s="173"/>
      <c r="QMD74" s="173"/>
      <c r="QME74" s="173"/>
      <c r="QMF74" s="173"/>
      <c r="QMG74" s="173"/>
      <c r="QMH74" s="173"/>
      <c r="QMI74" s="173"/>
      <c r="QMJ74" s="173"/>
      <c r="QMK74" s="173"/>
      <c r="QML74" s="173"/>
      <c r="QMM74" s="173"/>
      <c r="QMN74" s="173"/>
      <c r="QMO74" s="173"/>
      <c r="QMP74" s="173"/>
      <c r="QMQ74" s="173"/>
      <c r="QMR74" s="173"/>
      <c r="QMS74" s="173"/>
      <c r="QMT74" s="173"/>
      <c r="QMU74" s="173"/>
      <c r="QMV74" s="173"/>
      <c r="QMW74" s="173"/>
      <c r="QMX74" s="173"/>
      <c r="QMY74" s="173"/>
      <c r="QMZ74" s="173"/>
      <c r="QNA74" s="173"/>
      <c r="QNB74" s="173"/>
      <c r="QNC74" s="173"/>
      <c r="QND74" s="173"/>
      <c r="QNE74" s="173"/>
      <c r="QNF74" s="173"/>
      <c r="QNG74" s="173"/>
      <c r="QNH74" s="173"/>
      <c r="QNI74" s="173"/>
      <c r="QNJ74" s="173"/>
      <c r="QNK74" s="173"/>
      <c r="QNL74" s="173"/>
      <c r="QNM74" s="173"/>
      <c r="QNN74" s="173"/>
      <c r="QNO74" s="173"/>
      <c r="QNP74" s="173"/>
      <c r="QNQ74" s="173"/>
      <c r="QNR74" s="173"/>
      <c r="QNS74" s="173"/>
      <c r="QNT74" s="173"/>
      <c r="QNU74" s="173"/>
      <c r="QNV74" s="173"/>
      <c r="QNW74" s="173"/>
      <c r="QNX74" s="173"/>
      <c r="QNY74" s="173"/>
      <c r="QNZ74" s="173"/>
      <c r="QOA74" s="173"/>
      <c r="QOB74" s="173"/>
      <c r="QOC74" s="173"/>
      <c r="QOD74" s="173"/>
      <c r="QOE74" s="173"/>
      <c r="QOF74" s="173"/>
      <c r="QOG74" s="173"/>
      <c r="QOH74" s="173"/>
      <c r="QOI74" s="173"/>
      <c r="QOJ74" s="173"/>
      <c r="QOK74" s="173"/>
      <c r="QOL74" s="173"/>
      <c r="QOM74" s="173"/>
      <c r="QON74" s="173"/>
      <c r="QOO74" s="173"/>
      <c r="QOP74" s="173"/>
      <c r="QOQ74" s="173"/>
      <c r="QOR74" s="173"/>
      <c r="QOS74" s="173"/>
      <c r="QOT74" s="173"/>
      <c r="QOU74" s="173"/>
      <c r="QOV74" s="173"/>
      <c r="QOW74" s="173"/>
      <c r="QOX74" s="173"/>
      <c r="QOY74" s="173"/>
      <c r="QOZ74" s="173"/>
      <c r="QPA74" s="173"/>
      <c r="QPB74" s="173"/>
      <c r="QPC74" s="173"/>
      <c r="QPD74" s="173"/>
      <c r="QPE74" s="173"/>
      <c r="QPF74" s="173"/>
      <c r="QPG74" s="173"/>
      <c r="QPH74" s="173"/>
      <c r="QPI74" s="173"/>
      <c r="QPJ74" s="173"/>
      <c r="QPK74" s="173"/>
      <c r="QPL74" s="173"/>
      <c r="QPM74" s="173"/>
      <c r="QPN74" s="173"/>
      <c r="QPO74" s="173"/>
      <c r="QPP74" s="173"/>
      <c r="QPQ74" s="173"/>
      <c r="QPR74" s="173"/>
      <c r="QPS74" s="173"/>
      <c r="QPT74" s="173"/>
      <c r="QPU74" s="173"/>
      <c r="QPV74" s="173"/>
      <c r="QPW74" s="173"/>
      <c r="QPX74" s="173"/>
      <c r="QPY74" s="173"/>
      <c r="QPZ74" s="173"/>
      <c r="QQA74" s="173"/>
      <c r="QQB74" s="173"/>
      <c r="QQC74" s="173"/>
      <c r="QQD74" s="173"/>
      <c r="QQE74" s="173"/>
      <c r="QQF74" s="173"/>
      <c r="QQG74" s="173"/>
      <c r="QQH74" s="173"/>
      <c r="QQI74" s="173"/>
      <c r="QQJ74" s="173"/>
      <c r="QQK74" s="173"/>
      <c r="QQL74" s="173"/>
      <c r="QQM74" s="173"/>
      <c r="QQN74" s="173"/>
      <c r="QQO74" s="173"/>
      <c r="QQP74" s="173"/>
      <c r="QQQ74" s="173"/>
      <c r="QQR74" s="173"/>
      <c r="QQS74" s="173"/>
      <c r="QQT74" s="173"/>
      <c r="QQU74" s="173"/>
      <c r="QQV74" s="173"/>
      <c r="QQW74" s="173"/>
      <c r="QQX74" s="173"/>
      <c r="QQY74" s="173"/>
      <c r="QQZ74" s="173"/>
      <c r="QRA74" s="173"/>
      <c r="QRB74" s="173"/>
      <c r="QRC74" s="173"/>
      <c r="QRD74" s="173"/>
      <c r="QRE74" s="173"/>
      <c r="QRF74" s="173"/>
      <c r="QRG74" s="173"/>
      <c r="QRH74" s="173"/>
      <c r="QRI74" s="173"/>
      <c r="QRJ74" s="173"/>
      <c r="QRK74" s="173"/>
      <c r="QRL74" s="173"/>
      <c r="QRM74" s="173"/>
      <c r="QRN74" s="173"/>
      <c r="QRO74" s="173"/>
      <c r="QRP74" s="173"/>
      <c r="QRQ74" s="173"/>
      <c r="QRR74" s="173"/>
      <c r="QRS74" s="173"/>
      <c r="QRT74" s="173"/>
      <c r="QRU74" s="173"/>
      <c r="QRV74" s="173"/>
      <c r="QRW74" s="173"/>
      <c r="QRX74" s="173"/>
      <c r="QRY74" s="173"/>
      <c r="QRZ74" s="173"/>
      <c r="QSA74" s="173"/>
      <c r="QSB74" s="173"/>
      <c r="QSC74" s="173"/>
      <c r="QSD74" s="173"/>
      <c r="QSE74" s="173"/>
      <c r="QSF74" s="173"/>
      <c r="QSG74" s="173"/>
      <c r="QSH74" s="173"/>
      <c r="QSI74" s="173"/>
      <c r="QSJ74" s="173"/>
      <c r="QSK74" s="173"/>
      <c r="QSL74" s="173"/>
      <c r="QSM74" s="173"/>
      <c r="QSN74" s="173"/>
      <c r="QSO74" s="173"/>
      <c r="QSP74" s="173"/>
      <c r="QSQ74" s="173"/>
      <c r="QSR74" s="173"/>
      <c r="QSS74" s="173"/>
      <c r="QST74" s="173"/>
      <c r="QSU74" s="173"/>
      <c r="QSV74" s="173"/>
      <c r="QSW74" s="173"/>
      <c r="QSX74" s="173"/>
      <c r="QSY74" s="173"/>
      <c r="QSZ74" s="173"/>
      <c r="QTA74" s="173"/>
      <c r="QTB74" s="173"/>
      <c r="QTC74" s="173"/>
      <c r="QTD74" s="173"/>
      <c r="QTE74" s="173"/>
      <c r="QTF74" s="173"/>
      <c r="QTG74" s="173"/>
      <c r="QTH74" s="173"/>
      <c r="QTI74" s="173"/>
      <c r="QTJ74" s="173"/>
      <c r="QTK74" s="173"/>
      <c r="QTL74" s="173"/>
      <c r="QTM74" s="173"/>
      <c r="QTN74" s="173"/>
      <c r="QTO74" s="173"/>
      <c r="QTP74" s="173"/>
      <c r="QTQ74" s="173"/>
      <c r="QTR74" s="173"/>
      <c r="QTS74" s="173"/>
      <c r="QTT74" s="173"/>
      <c r="QTU74" s="173"/>
      <c r="QTV74" s="173"/>
      <c r="QTW74" s="173"/>
      <c r="QTX74" s="173"/>
      <c r="QTY74" s="173"/>
      <c r="QTZ74" s="173"/>
      <c r="QUA74" s="173"/>
      <c r="QUB74" s="173"/>
      <c r="QUC74" s="173"/>
      <c r="QUD74" s="173"/>
      <c r="QUE74" s="173"/>
      <c r="QUF74" s="173"/>
      <c r="QUG74" s="173"/>
      <c r="QUH74" s="173"/>
      <c r="QUI74" s="173"/>
      <c r="QUJ74" s="173"/>
      <c r="QUK74" s="173"/>
      <c r="QUL74" s="173"/>
      <c r="QUM74" s="173"/>
      <c r="QUN74" s="173"/>
      <c r="QUO74" s="173"/>
      <c r="QUP74" s="173"/>
      <c r="QUQ74" s="173"/>
      <c r="QUR74" s="173"/>
      <c r="QUS74" s="173"/>
      <c r="QUT74" s="173"/>
      <c r="QUU74" s="173"/>
      <c r="QUV74" s="173"/>
      <c r="QUW74" s="173"/>
      <c r="QUX74" s="173"/>
      <c r="QUY74" s="173"/>
      <c r="QUZ74" s="173"/>
      <c r="QVA74" s="173"/>
      <c r="QVB74" s="173"/>
      <c r="QVC74" s="173"/>
      <c r="QVD74" s="173"/>
      <c r="QVE74" s="173"/>
      <c r="QVF74" s="173"/>
      <c r="QVG74" s="173"/>
      <c r="QVH74" s="173"/>
      <c r="QVI74" s="173"/>
      <c r="QVJ74" s="173"/>
      <c r="QVK74" s="173"/>
      <c r="QVL74" s="173"/>
      <c r="QVM74" s="173"/>
      <c r="QVN74" s="173"/>
      <c r="QVO74" s="173"/>
      <c r="QVP74" s="173"/>
      <c r="QVQ74" s="173"/>
      <c r="QVR74" s="173"/>
      <c r="QVS74" s="173"/>
      <c r="QVT74" s="173"/>
      <c r="QVU74" s="173"/>
      <c r="QVV74" s="173"/>
      <c r="QVW74" s="173"/>
      <c r="QVX74" s="173"/>
      <c r="QVY74" s="173"/>
      <c r="QVZ74" s="173"/>
      <c r="QWA74" s="173"/>
      <c r="QWB74" s="173"/>
      <c r="QWC74" s="173"/>
      <c r="QWD74" s="173"/>
      <c r="QWE74" s="173"/>
      <c r="QWF74" s="173"/>
      <c r="QWG74" s="173"/>
      <c r="QWH74" s="173"/>
      <c r="QWI74" s="173"/>
      <c r="QWJ74" s="173"/>
      <c r="QWK74" s="173"/>
      <c r="QWL74" s="173"/>
      <c r="QWM74" s="173"/>
      <c r="QWN74" s="173"/>
      <c r="QWO74" s="173"/>
      <c r="QWP74" s="173"/>
      <c r="QWQ74" s="173"/>
      <c r="QWR74" s="173"/>
      <c r="QWS74" s="173"/>
      <c r="QWT74" s="173"/>
      <c r="QWU74" s="173"/>
      <c r="QWV74" s="173"/>
      <c r="QWW74" s="173"/>
      <c r="QWX74" s="173"/>
      <c r="QWY74" s="173"/>
      <c r="QWZ74" s="173"/>
      <c r="QXA74" s="173"/>
      <c r="QXB74" s="173"/>
      <c r="QXC74" s="173"/>
      <c r="QXD74" s="173"/>
      <c r="QXE74" s="173"/>
      <c r="QXF74" s="173"/>
      <c r="QXG74" s="173"/>
      <c r="QXH74" s="173"/>
      <c r="QXI74" s="173"/>
      <c r="QXJ74" s="173"/>
      <c r="QXK74" s="173"/>
      <c r="QXL74" s="173"/>
      <c r="QXM74" s="173"/>
      <c r="QXN74" s="173"/>
      <c r="QXO74" s="173"/>
      <c r="QXP74" s="173"/>
      <c r="QXQ74" s="173"/>
      <c r="QXR74" s="173"/>
      <c r="QXS74" s="173"/>
      <c r="QXT74" s="173"/>
      <c r="QXU74" s="173"/>
      <c r="QXV74" s="173"/>
      <c r="QXW74" s="173"/>
      <c r="QXX74" s="173"/>
      <c r="QXY74" s="173"/>
      <c r="QXZ74" s="173"/>
      <c r="QYA74" s="173"/>
      <c r="QYB74" s="173"/>
      <c r="QYC74" s="173"/>
      <c r="QYD74" s="173"/>
      <c r="QYE74" s="173"/>
      <c r="QYF74" s="173"/>
      <c r="QYG74" s="173"/>
      <c r="QYH74" s="173"/>
      <c r="QYI74" s="173"/>
      <c r="QYJ74" s="173"/>
      <c r="QYK74" s="173"/>
      <c r="QYL74" s="173"/>
      <c r="QYM74" s="173"/>
      <c r="QYN74" s="173"/>
      <c r="QYO74" s="173"/>
      <c r="QYP74" s="173"/>
      <c r="QYQ74" s="173"/>
      <c r="QYR74" s="173"/>
      <c r="QYS74" s="173"/>
      <c r="QYT74" s="173"/>
      <c r="QYU74" s="173"/>
      <c r="QYV74" s="173"/>
      <c r="QYW74" s="173"/>
      <c r="QYX74" s="173"/>
      <c r="QYY74" s="173"/>
      <c r="QYZ74" s="173"/>
      <c r="QZA74" s="173"/>
      <c r="QZB74" s="173"/>
      <c r="QZC74" s="173"/>
      <c r="QZD74" s="173"/>
      <c r="QZE74" s="173"/>
      <c r="QZF74" s="173"/>
      <c r="QZG74" s="173"/>
      <c r="QZH74" s="173"/>
      <c r="QZI74" s="173"/>
      <c r="QZJ74" s="173"/>
      <c r="QZK74" s="173"/>
      <c r="QZL74" s="173"/>
      <c r="QZM74" s="173"/>
      <c r="QZN74" s="173"/>
      <c r="QZO74" s="173"/>
      <c r="QZP74" s="173"/>
      <c r="QZQ74" s="173"/>
      <c r="QZR74" s="173"/>
      <c r="QZS74" s="173"/>
      <c r="QZT74" s="173"/>
      <c r="QZU74" s="173"/>
      <c r="QZV74" s="173"/>
      <c r="QZW74" s="173"/>
      <c r="QZX74" s="173"/>
      <c r="QZY74" s="173"/>
      <c r="QZZ74" s="173"/>
      <c r="RAA74" s="173"/>
      <c r="RAB74" s="173"/>
      <c r="RAC74" s="173"/>
      <c r="RAD74" s="173"/>
      <c r="RAE74" s="173"/>
      <c r="RAF74" s="173"/>
      <c r="RAG74" s="173"/>
      <c r="RAH74" s="173"/>
      <c r="RAI74" s="173"/>
      <c r="RAJ74" s="173"/>
      <c r="RAK74" s="173"/>
      <c r="RAL74" s="173"/>
      <c r="RAM74" s="173"/>
      <c r="RAN74" s="173"/>
      <c r="RAO74" s="173"/>
      <c r="RAP74" s="173"/>
      <c r="RAQ74" s="173"/>
      <c r="RAR74" s="173"/>
      <c r="RAS74" s="173"/>
      <c r="RAT74" s="173"/>
      <c r="RAU74" s="173"/>
      <c r="RAV74" s="173"/>
      <c r="RAW74" s="173"/>
      <c r="RAX74" s="173"/>
      <c r="RAY74" s="173"/>
      <c r="RAZ74" s="173"/>
      <c r="RBA74" s="173"/>
      <c r="RBB74" s="173"/>
      <c r="RBC74" s="173"/>
      <c r="RBD74" s="173"/>
      <c r="RBE74" s="173"/>
      <c r="RBF74" s="173"/>
      <c r="RBG74" s="173"/>
      <c r="RBH74" s="173"/>
      <c r="RBI74" s="173"/>
      <c r="RBJ74" s="173"/>
      <c r="RBK74" s="173"/>
      <c r="RBL74" s="173"/>
      <c r="RBM74" s="173"/>
      <c r="RBN74" s="173"/>
      <c r="RBO74" s="173"/>
      <c r="RBP74" s="173"/>
      <c r="RBQ74" s="173"/>
      <c r="RBR74" s="173"/>
      <c r="RBS74" s="173"/>
      <c r="RBT74" s="173"/>
      <c r="RBU74" s="173"/>
      <c r="RBV74" s="173"/>
      <c r="RBW74" s="173"/>
      <c r="RBX74" s="173"/>
      <c r="RBY74" s="173"/>
      <c r="RBZ74" s="173"/>
      <c r="RCA74" s="173"/>
      <c r="RCB74" s="173"/>
      <c r="RCC74" s="173"/>
      <c r="RCD74" s="173"/>
      <c r="RCE74" s="173"/>
      <c r="RCF74" s="173"/>
      <c r="RCG74" s="173"/>
      <c r="RCH74" s="173"/>
      <c r="RCI74" s="173"/>
      <c r="RCJ74" s="173"/>
      <c r="RCK74" s="173"/>
      <c r="RCL74" s="173"/>
      <c r="RCM74" s="173"/>
      <c r="RCN74" s="173"/>
      <c r="RCO74" s="173"/>
      <c r="RCP74" s="173"/>
      <c r="RCQ74" s="173"/>
      <c r="RCR74" s="173"/>
      <c r="RCS74" s="173"/>
      <c r="RCT74" s="173"/>
      <c r="RCU74" s="173"/>
      <c r="RCV74" s="173"/>
      <c r="RCW74" s="173"/>
      <c r="RCX74" s="173"/>
      <c r="RCY74" s="173"/>
      <c r="RCZ74" s="173"/>
      <c r="RDA74" s="173"/>
      <c r="RDB74" s="173"/>
      <c r="RDC74" s="173"/>
      <c r="RDD74" s="173"/>
      <c r="RDE74" s="173"/>
      <c r="RDF74" s="173"/>
      <c r="RDG74" s="173"/>
      <c r="RDH74" s="173"/>
      <c r="RDI74" s="173"/>
      <c r="RDJ74" s="173"/>
      <c r="RDK74" s="173"/>
      <c r="RDL74" s="173"/>
      <c r="RDM74" s="173"/>
      <c r="RDN74" s="173"/>
      <c r="RDO74" s="173"/>
      <c r="RDP74" s="173"/>
      <c r="RDQ74" s="173"/>
      <c r="RDR74" s="173"/>
      <c r="RDS74" s="173"/>
      <c r="RDT74" s="173"/>
      <c r="RDU74" s="173"/>
      <c r="RDV74" s="173"/>
      <c r="RDW74" s="173"/>
      <c r="RDX74" s="173"/>
      <c r="RDY74" s="173"/>
      <c r="RDZ74" s="173"/>
      <c r="REA74" s="173"/>
      <c r="REB74" s="173"/>
      <c r="REC74" s="173"/>
      <c r="RED74" s="173"/>
      <c r="REE74" s="173"/>
      <c r="REF74" s="173"/>
      <c r="REG74" s="173"/>
      <c r="REH74" s="173"/>
      <c r="REI74" s="173"/>
      <c r="REJ74" s="173"/>
      <c r="REK74" s="173"/>
      <c r="REL74" s="173"/>
      <c r="REM74" s="173"/>
      <c r="REN74" s="173"/>
      <c r="REO74" s="173"/>
      <c r="REP74" s="173"/>
      <c r="REQ74" s="173"/>
      <c r="RER74" s="173"/>
      <c r="RES74" s="173"/>
      <c r="RET74" s="173"/>
      <c r="REU74" s="173"/>
      <c r="REV74" s="173"/>
      <c r="REW74" s="173"/>
      <c r="REX74" s="173"/>
      <c r="REY74" s="173"/>
      <c r="REZ74" s="173"/>
      <c r="RFA74" s="173"/>
      <c r="RFB74" s="173"/>
      <c r="RFC74" s="173"/>
      <c r="RFD74" s="173"/>
      <c r="RFE74" s="173"/>
      <c r="RFF74" s="173"/>
      <c r="RFG74" s="173"/>
      <c r="RFH74" s="173"/>
      <c r="RFI74" s="173"/>
      <c r="RFJ74" s="173"/>
      <c r="RFK74" s="173"/>
      <c r="RFL74" s="173"/>
      <c r="RFM74" s="173"/>
      <c r="RFN74" s="173"/>
      <c r="RFO74" s="173"/>
      <c r="RFP74" s="173"/>
      <c r="RFQ74" s="173"/>
      <c r="RFR74" s="173"/>
      <c r="RFS74" s="173"/>
      <c r="RFT74" s="173"/>
      <c r="RFU74" s="173"/>
      <c r="RFV74" s="173"/>
      <c r="RFW74" s="173"/>
      <c r="RFX74" s="173"/>
      <c r="RFY74" s="173"/>
      <c r="RFZ74" s="173"/>
      <c r="RGA74" s="173"/>
      <c r="RGB74" s="173"/>
      <c r="RGC74" s="173"/>
      <c r="RGD74" s="173"/>
      <c r="RGE74" s="173"/>
      <c r="RGF74" s="173"/>
      <c r="RGG74" s="173"/>
      <c r="RGH74" s="173"/>
      <c r="RGI74" s="173"/>
      <c r="RGJ74" s="173"/>
      <c r="RGK74" s="173"/>
      <c r="RGL74" s="173"/>
      <c r="RGM74" s="173"/>
      <c r="RGN74" s="173"/>
      <c r="RGO74" s="173"/>
      <c r="RGP74" s="173"/>
      <c r="RGQ74" s="173"/>
      <c r="RGR74" s="173"/>
      <c r="RGS74" s="173"/>
      <c r="RGT74" s="173"/>
      <c r="RGU74" s="173"/>
      <c r="RGV74" s="173"/>
      <c r="RGW74" s="173"/>
      <c r="RGX74" s="173"/>
      <c r="RGY74" s="173"/>
      <c r="RGZ74" s="173"/>
      <c r="RHA74" s="173"/>
      <c r="RHB74" s="173"/>
      <c r="RHC74" s="173"/>
      <c r="RHD74" s="173"/>
      <c r="RHE74" s="173"/>
      <c r="RHF74" s="173"/>
      <c r="RHG74" s="173"/>
      <c r="RHH74" s="173"/>
      <c r="RHI74" s="173"/>
      <c r="RHJ74" s="173"/>
      <c r="RHK74" s="173"/>
      <c r="RHL74" s="173"/>
      <c r="RHM74" s="173"/>
      <c r="RHN74" s="173"/>
      <c r="RHO74" s="173"/>
      <c r="RHP74" s="173"/>
      <c r="RHQ74" s="173"/>
      <c r="RHR74" s="173"/>
      <c r="RHS74" s="173"/>
      <c r="RHT74" s="173"/>
      <c r="RHU74" s="173"/>
      <c r="RHV74" s="173"/>
      <c r="RHW74" s="173"/>
      <c r="RHX74" s="173"/>
      <c r="RHY74" s="173"/>
      <c r="RHZ74" s="173"/>
      <c r="RIA74" s="173"/>
      <c r="RIB74" s="173"/>
      <c r="RIC74" s="173"/>
      <c r="RID74" s="173"/>
      <c r="RIE74" s="173"/>
      <c r="RIF74" s="173"/>
      <c r="RIG74" s="173"/>
      <c r="RIH74" s="173"/>
      <c r="RII74" s="173"/>
      <c r="RIJ74" s="173"/>
      <c r="RIK74" s="173"/>
      <c r="RIL74" s="173"/>
      <c r="RIM74" s="173"/>
      <c r="RIN74" s="173"/>
      <c r="RIO74" s="173"/>
      <c r="RIP74" s="173"/>
      <c r="RIQ74" s="173"/>
      <c r="RIR74" s="173"/>
      <c r="RIS74" s="173"/>
      <c r="RIT74" s="173"/>
      <c r="RIU74" s="173"/>
      <c r="RIV74" s="173"/>
      <c r="RIW74" s="173"/>
      <c r="RIX74" s="173"/>
      <c r="RIY74" s="173"/>
      <c r="RIZ74" s="173"/>
      <c r="RJA74" s="173"/>
      <c r="RJB74" s="173"/>
      <c r="RJC74" s="173"/>
      <c r="RJD74" s="173"/>
      <c r="RJE74" s="173"/>
      <c r="RJF74" s="173"/>
      <c r="RJG74" s="173"/>
      <c r="RJH74" s="173"/>
      <c r="RJI74" s="173"/>
      <c r="RJJ74" s="173"/>
      <c r="RJK74" s="173"/>
      <c r="RJL74" s="173"/>
      <c r="RJM74" s="173"/>
      <c r="RJN74" s="173"/>
      <c r="RJO74" s="173"/>
      <c r="RJP74" s="173"/>
      <c r="RJQ74" s="173"/>
      <c r="RJR74" s="173"/>
      <c r="RJS74" s="173"/>
      <c r="RJT74" s="173"/>
      <c r="RJU74" s="173"/>
      <c r="RJV74" s="173"/>
      <c r="RJW74" s="173"/>
      <c r="RJX74" s="173"/>
      <c r="RJY74" s="173"/>
      <c r="RJZ74" s="173"/>
      <c r="RKA74" s="173"/>
      <c r="RKB74" s="173"/>
      <c r="RKC74" s="173"/>
      <c r="RKD74" s="173"/>
      <c r="RKE74" s="173"/>
      <c r="RKF74" s="173"/>
      <c r="RKG74" s="173"/>
      <c r="RKH74" s="173"/>
      <c r="RKI74" s="173"/>
      <c r="RKJ74" s="173"/>
      <c r="RKK74" s="173"/>
      <c r="RKL74" s="173"/>
      <c r="RKM74" s="173"/>
      <c r="RKN74" s="173"/>
      <c r="RKO74" s="173"/>
      <c r="RKP74" s="173"/>
      <c r="RKQ74" s="173"/>
      <c r="RKR74" s="173"/>
      <c r="RKS74" s="173"/>
      <c r="RKT74" s="173"/>
      <c r="RKU74" s="173"/>
      <c r="RKV74" s="173"/>
      <c r="RKW74" s="173"/>
      <c r="RKX74" s="173"/>
      <c r="RKY74" s="173"/>
      <c r="RKZ74" s="173"/>
      <c r="RLA74" s="173"/>
      <c r="RLB74" s="173"/>
      <c r="RLC74" s="173"/>
      <c r="RLD74" s="173"/>
      <c r="RLE74" s="173"/>
      <c r="RLF74" s="173"/>
      <c r="RLG74" s="173"/>
      <c r="RLH74" s="173"/>
      <c r="RLI74" s="173"/>
      <c r="RLJ74" s="173"/>
      <c r="RLK74" s="173"/>
      <c r="RLL74" s="173"/>
      <c r="RLM74" s="173"/>
      <c r="RLN74" s="173"/>
      <c r="RLO74" s="173"/>
      <c r="RLP74" s="173"/>
      <c r="RLQ74" s="173"/>
      <c r="RLR74" s="173"/>
      <c r="RLS74" s="173"/>
      <c r="RLT74" s="173"/>
      <c r="RLU74" s="173"/>
      <c r="RLV74" s="173"/>
      <c r="RLW74" s="173"/>
      <c r="RLX74" s="173"/>
      <c r="RLY74" s="173"/>
      <c r="RLZ74" s="173"/>
      <c r="RMA74" s="173"/>
      <c r="RMB74" s="173"/>
      <c r="RMC74" s="173"/>
      <c r="RMD74" s="173"/>
      <c r="RME74" s="173"/>
      <c r="RMF74" s="173"/>
      <c r="RMG74" s="173"/>
      <c r="RMH74" s="173"/>
      <c r="RMI74" s="173"/>
      <c r="RMJ74" s="173"/>
      <c r="RMK74" s="173"/>
      <c r="RML74" s="173"/>
      <c r="RMM74" s="173"/>
      <c r="RMN74" s="173"/>
      <c r="RMO74" s="173"/>
      <c r="RMP74" s="173"/>
      <c r="RMQ74" s="173"/>
      <c r="RMR74" s="173"/>
      <c r="RMS74" s="173"/>
      <c r="RMT74" s="173"/>
      <c r="RMU74" s="173"/>
      <c r="RMV74" s="173"/>
      <c r="RMW74" s="173"/>
      <c r="RMX74" s="173"/>
      <c r="RMY74" s="173"/>
      <c r="RMZ74" s="173"/>
      <c r="RNA74" s="173"/>
      <c r="RNB74" s="173"/>
      <c r="RNC74" s="173"/>
      <c r="RND74" s="173"/>
      <c r="RNE74" s="173"/>
      <c r="RNF74" s="173"/>
      <c r="RNG74" s="173"/>
      <c r="RNH74" s="173"/>
      <c r="RNI74" s="173"/>
      <c r="RNJ74" s="173"/>
      <c r="RNK74" s="173"/>
      <c r="RNL74" s="173"/>
      <c r="RNM74" s="173"/>
      <c r="RNN74" s="173"/>
      <c r="RNO74" s="173"/>
      <c r="RNP74" s="173"/>
      <c r="RNQ74" s="173"/>
      <c r="RNR74" s="173"/>
      <c r="RNS74" s="173"/>
      <c r="RNT74" s="173"/>
      <c r="RNU74" s="173"/>
      <c r="RNV74" s="173"/>
      <c r="RNW74" s="173"/>
      <c r="RNX74" s="173"/>
      <c r="RNY74" s="173"/>
      <c r="RNZ74" s="173"/>
      <c r="ROA74" s="173"/>
      <c r="ROB74" s="173"/>
      <c r="ROC74" s="173"/>
      <c r="ROD74" s="173"/>
      <c r="ROE74" s="173"/>
      <c r="ROF74" s="173"/>
      <c r="ROG74" s="173"/>
      <c r="ROH74" s="173"/>
      <c r="ROI74" s="173"/>
      <c r="ROJ74" s="173"/>
      <c r="ROK74" s="173"/>
      <c r="ROL74" s="173"/>
      <c r="ROM74" s="173"/>
      <c r="RON74" s="173"/>
      <c r="ROO74" s="173"/>
      <c r="ROP74" s="173"/>
      <c r="ROQ74" s="173"/>
      <c r="ROR74" s="173"/>
      <c r="ROS74" s="173"/>
      <c r="ROT74" s="173"/>
      <c r="ROU74" s="173"/>
      <c r="ROV74" s="173"/>
      <c r="ROW74" s="173"/>
      <c r="ROX74" s="173"/>
      <c r="ROY74" s="173"/>
      <c r="ROZ74" s="173"/>
      <c r="RPA74" s="173"/>
      <c r="RPB74" s="173"/>
      <c r="RPC74" s="173"/>
      <c r="RPD74" s="173"/>
      <c r="RPE74" s="173"/>
      <c r="RPF74" s="173"/>
      <c r="RPG74" s="173"/>
      <c r="RPH74" s="173"/>
      <c r="RPI74" s="173"/>
      <c r="RPJ74" s="173"/>
      <c r="RPK74" s="173"/>
      <c r="RPL74" s="173"/>
      <c r="RPM74" s="173"/>
      <c r="RPN74" s="173"/>
      <c r="RPO74" s="173"/>
      <c r="RPP74" s="173"/>
      <c r="RPQ74" s="173"/>
      <c r="RPR74" s="173"/>
      <c r="RPS74" s="173"/>
      <c r="RPT74" s="173"/>
      <c r="RPU74" s="173"/>
      <c r="RPV74" s="173"/>
      <c r="RPW74" s="173"/>
      <c r="RPX74" s="173"/>
      <c r="RPY74" s="173"/>
      <c r="RPZ74" s="173"/>
      <c r="RQA74" s="173"/>
      <c r="RQB74" s="173"/>
      <c r="RQC74" s="173"/>
      <c r="RQD74" s="173"/>
      <c r="RQE74" s="173"/>
      <c r="RQF74" s="173"/>
      <c r="RQG74" s="173"/>
      <c r="RQH74" s="173"/>
      <c r="RQI74" s="173"/>
      <c r="RQJ74" s="173"/>
      <c r="RQK74" s="173"/>
      <c r="RQL74" s="173"/>
      <c r="RQM74" s="173"/>
      <c r="RQN74" s="173"/>
      <c r="RQO74" s="173"/>
      <c r="RQP74" s="173"/>
      <c r="RQQ74" s="173"/>
      <c r="RQR74" s="173"/>
      <c r="RQS74" s="173"/>
      <c r="RQT74" s="173"/>
      <c r="RQU74" s="173"/>
      <c r="RQV74" s="173"/>
      <c r="RQW74" s="173"/>
      <c r="RQX74" s="173"/>
      <c r="RQY74" s="173"/>
      <c r="RQZ74" s="173"/>
      <c r="RRA74" s="173"/>
      <c r="RRB74" s="173"/>
      <c r="RRC74" s="173"/>
      <c r="RRD74" s="173"/>
      <c r="RRE74" s="173"/>
      <c r="RRF74" s="173"/>
      <c r="RRG74" s="173"/>
      <c r="RRH74" s="173"/>
      <c r="RRI74" s="173"/>
      <c r="RRJ74" s="173"/>
      <c r="RRK74" s="173"/>
      <c r="RRL74" s="173"/>
      <c r="RRM74" s="173"/>
      <c r="RRN74" s="173"/>
      <c r="RRO74" s="173"/>
      <c r="RRP74" s="173"/>
      <c r="RRQ74" s="173"/>
      <c r="RRR74" s="173"/>
      <c r="RRS74" s="173"/>
      <c r="RRT74" s="173"/>
      <c r="RRU74" s="173"/>
      <c r="RRV74" s="173"/>
      <c r="RRW74" s="173"/>
      <c r="RRX74" s="173"/>
      <c r="RRY74" s="173"/>
      <c r="RRZ74" s="173"/>
      <c r="RSA74" s="173"/>
      <c r="RSB74" s="173"/>
      <c r="RSC74" s="173"/>
      <c r="RSD74" s="173"/>
      <c r="RSE74" s="173"/>
      <c r="RSF74" s="173"/>
      <c r="RSG74" s="173"/>
      <c r="RSH74" s="173"/>
      <c r="RSI74" s="173"/>
      <c r="RSJ74" s="173"/>
      <c r="RSK74" s="173"/>
      <c r="RSL74" s="173"/>
      <c r="RSM74" s="173"/>
      <c r="RSN74" s="173"/>
      <c r="RSO74" s="173"/>
      <c r="RSP74" s="173"/>
      <c r="RSQ74" s="173"/>
      <c r="RSR74" s="173"/>
      <c r="RSS74" s="173"/>
      <c r="RST74" s="173"/>
      <c r="RSU74" s="173"/>
      <c r="RSV74" s="173"/>
      <c r="RSW74" s="173"/>
      <c r="RSX74" s="173"/>
      <c r="RSY74" s="173"/>
      <c r="RSZ74" s="173"/>
      <c r="RTA74" s="173"/>
      <c r="RTB74" s="173"/>
      <c r="RTC74" s="173"/>
      <c r="RTD74" s="173"/>
      <c r="RTE74" s="173"/>
      <c r="RTF74" s="173"/>
      <c r="RTG74" s="173"/>
      <c r="RTH74" s="173"/>
      <c r="RTI74" s="173"/>
      <c r="RTJ74" s="173"/>
      <c r="RTK74" s="173"/>
      <c r="RTL74" s="173"/>
      <c r="RTM74" s="173"/>
      <c r="RTN74" s="173"/>
      <c r="RTO74" s="173"/>
      <c r="RTP74" s="173"/>
      <c r="RTQ74" s="173"/>
      <c r="RTR74" s="173"/>
      <c r="RTS74" s="173"/>
      <c r="RTT74" s="173"/>
      <c r="RTU74" s="173"/>
      <c r="RTV74" s="173"/>
      <c r="RTW74" s="173"/>
      <c r="RTX74" s="173"/>
      <c r="RTY74" s="173"/>
      <c r="RTZ74" s="173"/>
      <c r="RUA74" s="173"/>
      <c r="RUB74" s="173"/>
      <c r="RUC74" s="173"/>
      <c r="RUD74" s="173"/>
      <c r="RUE74" s="173"/>
      <c r="RUF74" s="173"/>
      <c r="RUG74" s="173"/>
      <c r="RUH74" s="173"/>
      <c r="RUI74" s="173"/>
      <c r="RUJ74" s="173"/>
      <c r="RUK74" s="173"/>
      <c r="RUL74" s="173"/>
      <c r="RUM74" s="173"/>
      <c r="RUN74" s="173"/>
      <c r="RUO74" s="173"/>
      <c r="RUP74" s="173"/>
      <c r="RUQ74" s="173"/>
      <c r="RUR74" s="173"/>
      <c r="RUS74" s="173"/>
      <c r="RUT74" s="173"/>
      <c r="RUU74" s="173"/>
      <c r="RUV74" s="173"/>
      <c r="RUW74" s="173"/>
      <c r="RUX74" s="173"/>
      <c r="RUY74" s="173"/>
      <c r="RUZ74" s="173"/>
      <c r="RVA74" s="173"/>
      <c r="RVB74" s="173"/>
      <c r="RVC74" s="173"/>
      <c r="RVD74" s="173"/>
      <c r="RVE74" s="173"/>
      <c r="RVF74" s="173"/>
      <c r="RVG74" s="173"/>
      <c r="RVH74" s="173"/>
      <c r="RVI74" s="173"/>
      <c r="RVJ74" s="173"/>
      <c r="RVK74" s="173"/>
      <c r="RVL74" s="173"/>
      <c r="RVM74" s="173"/>
      <c r="RVN74" s="173"/>
      <c r="RVO74" s="173"/>
      <c r="RVP74" s="173"/>
      <c r="RVQ74" s="173"/>
      <c r="RVR74" s="173"/>
      <c r="RVS74" s="173"/>
      <c r="RVT74" s="173"/>
      <c r="RVU74" s="173"/>
      <c r="RVV74" s="173"/>
      <c r="RVW74" s="173"/>
      <c r="RVX74" s="173"/>
      <c r="RVY74" s="173"/>
      <c r="RVZ74" s="173"/>
      <c r="RWA74" s="173"/>
      <c r="RWB74" s="173"/>
      <c r="RWC74" s="173"/>
      <c r="RWD74" s="173"/>
      <c r="RWE74" s="173"/>
      <c r="RWF74" s="173"/>
      <c r="RWG74" s="173"/>
      <c r="RWH74" s="173"/>
      <c r="RWI74" s="173"/>
      <c r="RWJ74" s="173"/>
      <c r="RWK74" s="173"/>
      <c r="RWL74" s="173"/>
      <c r="RWM74" s="173"/>
      <c r="RWN74" s="173"/>
      <c r="RWO74" s="173"/>
      <c r="RWP74" s="173"/>
      <c r="RWQ74" s="173"/>
      <c r="RWR74" s="173"/>
      <c r="RWS74" s="173"/>
      <c r="RWT74" s="173"/>
      <c r="RWU74" s="173"/>
      <c r="RWV74" s="173"/>
      <c r="RWW74" s="173"/>
      <c r="RWX74" s="173"/>
      <c r="RWY74" s="173"/>
      <c r="RWZ74" s="173"/>
      <c r="RXA74" s="173"/>
      <c r="RXB74" s="173"/>
      <c r="RXC74" s="173"/>
      <c r="RXD74" s="173"/>
      <c r="RXE74" s="173"/>
      <c r="RXF74" s="173"/>
      <c r="RXG74" s="173"/>
      <c r="RXH74" s="173"/>
      <c r="RXI74" s="173"/>
      <c r="RXJ74" s="173"/>
      <c r="RXK74" s="173"/>
      <c r="RXL74" s="173"/>
      <c r="RXM74" s="173"/>
      <c r="RXN74" s="173"/>
      <c r="RXO74" s="173"/>
      <c r="RXP74" s="173"/>
      <c r="RXQ74" s="173"/>
      <c r="RXR74" s="173"/>
      <c r="RXS74" s="173"/>
      <c r="RXT74" s="173"/>
      <c r="RXU74" s="173"/>
      <c r="RXV74" s="173"/>
      <c r="RXW74" s="173"/>
      <c r="RXX74" s="173"/>
      <c r="RXY74" s="173"/>
      <c r="RXZ74" s="173"/>
      <c r="RYA74" s="173"/>
      <c r="RYB74" s="173"/>
      <c r="RYC74" s="173"/>
      <c r="RYD74" s="173"/>
      <c r="RYE74" s="173"/>
      <c r="RYF74" s="173"/>
      <c r="RYG74" s="173"/>
      <c r="RYH74" s="173"/>
      <c r="RYI74" s="173"/>
      <c r="RYJ74" s="173"/>
      <c r="RYK74" s="173"/>
      <c r="RYL74" s="173"/>
      <c r="RYM74" s="173"/>
      <c r="RYN74" s="173"/>
      <c r="RYO74" s="173"/>
      <c r="RYP74" s="173"/>
      <c r="RYQ74" s="173"/>
      <c r="RYR74" s="173"/>
      <c r="RYS74" s="173"/>
      <c r="RYT74" s="173"/>
      <c r="RYU74" s="173"/>
      <c r="RYV74" s="173"/>
      <c r="RYW74" s="173"/>
      <c r="RYX74" s="173"/>
      <c r="RYY74" s="173"/>
      <c r="RYZ74" s="173"/>
      <c r="RZA74" s="173"/>
      <c r="RZB74" s="173"/>
      <c r="RZC74" s="173"/>
      <c r="RZD74" s="173"/>
      <c r="RZE74" s="173"/>
      <c r="RZF74" s="173"/>
      <c r="RZG74" s="173"/>
      <c r="RZH74" s="173"/>
      <c r="RZI74" s="173"/>
      <c r="RZJ74" s="173"/>
      <c r="RZK74" s="173"/>
      <c r="RZL74" s="173"/>
      <c r="RZM74" s="173"/>
      <c r="RZN74" s="173"/>
      <c r="RZO74" s="173"/>
      <c r="RZP74" s="173"/>
      <c r="RZQ74" s="173"/>
      <c r="RZR74" s="173"/>
      <c r="RZS74" s="173"/>
      <c r="RZT74" s="173"/>
      <c r="RZU74" s="173"/>
      <c r="RZV74" s="173"/>
      <c r="RZW74" s="173"/>
      <c r="RZX74" s="173"/>
      <c r="RZY74" s="173"/>
      <c r="RZZ74" s="173"/>
      <c r="SAA74" s="173"/>
      <c r="SAB74" s="173"/>
      <c r="SAC74" s="173"/>
      <c r="SAD74" s="173"/>
      <c r="SAE74" s="173"/>
      <c r="SAF74" s="173"/>
      <c r="SAG74" s="173"/>
      <c r="SAH74" s="173"/>
      <c r="SAI74" s="173"/>
      <c r="SAJ74" s="173"/>
      <c r="SAK74" s="173"/>
      <c r="SAL74" s="173"/>
      <c r="SAM74" s="173"/>
      <c r="SAN74" s="173"/>
      <c r="SAO74" s="173"/>
      <c r="SAP74" s="173"/>
      <c r="SAQ74" s="173"/>
      <c r="SAR74" s="173"/>
      <c r="SAS74" s="173"/>
      <c r="SAT74" s="173"/>
      <c r="SAU74" s="173"/>
      <c r="SAV74" s="173"/>
      <c r="SAW74" s="173"/>
      <c r="SAX74" s="173"/>
      <c r="SAY74" s="173"/>
      <c r="SAZ74" s="173"/>
      <c r="SBA74" s="173"/>
      <c r="SBB74" s="173"/>
      <c r="SBC74" s="173"/>
      <c r="SBD74" s="173"/>
      <c r="SBE74" s="173"/>
      <c r="SBF74" s="173"/>
      <c r="SBG74" s="173"/>
      <c r="SBH74" s="173"/>
      <c r="SBI74" s="173"/>
      <c r="SBJ74" s="173"/>
      <c r="SBK74" s="173"/>
      <c r="SBL74" s="173"/>
      <c r="SBM74" s="173"/>
      <c r="SBN74" s="173"/>
      <c r="SBO74" s="173"/>
      <c r="SBP74" s="173"/>
      <c r="SBQ74" s="173"/>
      <c r="SBR74" s="173"/>
      <c r="SBS74" s="173"/>
      <c r="SBT74" s="173"/>
      <c r="SBU74" s="173"/>
      <c r="SBV74" s="173"/>
      <c r="SBW74" s="173"/>
      <c r="SBX74" s="173"/>
      <c r="SBY74" s="173"/>
      <c r="SBZ74" s="173"/>
      <c r="SCA74" s="173"/>
      <c r="SCB74" s="173"/>
      <c r="SCC74" s="173"/>
      <c r="SCD74" s="173"/>
      <c r="SCE74" s="173"/>
      <c r="SCF74" s="173"/>
      <c r="SCG74" s="173"/>
      <c r="SCH74" s="173"/>
      <c r="SCI74" s="173"/>
      <c r="SCJ74" s="173"/>
      <c r="SCK74" s="173"/>
      <c r="SCL74" s="173"/>
      <c r="SCM74" s="173"/>
      <c r="SCN74" s="173"/>
      <c r="SCO74" s="173"/>
      <c r="SCP74" s="173"/>
      <c r="SCQ74" s="173"/>
      <c r="SCR74" s="173"/>
      <c r="SCS74" s="173"/>
      <c r="SCT74" s="173"/>
      <c r="SCU74" s="173"/>
      <c r="SCV74" s="173"/>
      <c r="SCW74" s="173"/>
      <c r="SCX74" s="173"/>
      <c r="SCY74" s="173"/>
      <c r="SCZ74" s="173"/>
      <c r="SDA74" s="173"/>
      <c r="SDB74" s="173"/>
      <c r="SDC74" s="173"/>
      <c r="SDD74" s="173"/>
      <c r="SDE74" s="173"/>
      <c r="SDF74" s="173"/>
      <c r="SDG74" s="173"/>
      <c r="SDH74" s="173"/>
      <c r="SDI74" s="173"/>
      <c r="SDJ74" s="173"/>
      <c r="SDK74" s="173"/>
      <c r="SDL74" s="173"/>
      <c r="SDM74" s="173"/>
      <c r="SDN74" s="173"/>
      <c r="SDO74" s="173"/>
      <c r="SDP74" s="173"/>
      <c r="SDQ74" s="173"/>
      <c r="SDR74" s="173"/>
      <c r="SDS74" s="173"/>
      <c r="SDT74" s="173"/>
      <c r="SDU74" s="173"/>
      <c r="SDV74" s="173"/>
      <c r="SDW74" s="173"/>
      <c r="SDX74" s="173"/>
      <c r="SDY74" s="173"/>
      <c r="SDZ74" s="173"/>
      <c r="SEA74" s="173"/>
      <c r="SEB74" s="173"/>
      <c r="SEC74" s="173"/>
      <c r="SED74" s="173"/>
      <c r="SEE74" s="173"/>
      <c r="SEF74" s="173"/>
      <c r="SEG74" s="173"/>
      <c r="SEH74" s="173"/>
      <c r="SEI74" s="173"/>
      <c r="SEJ74" s="173"/>
      <c r="SEK74" s="173"/>
      <c r="SEL74" s="173"/>
      <c r="SEM74" s="173"/>
      <c r="SEN74" s="173"/>
      <c r="SEO74" s="173"/>
      <c r="SEP74" s="173"/>
      <c r="SEQ74" s="173"/>
      <c r="SER74" s="173"/>
      <c r="SES74" s="173"/>
      <c r="SET74" s="173"/>
      <c r="SEU74" s="173"/>
      <c r="SEV74" s="173"/>
      <c r="SEW74" s="173"/>
      <c r="SEX74" s="173"/>
      <c r="SEY74" s="173"/>
      <c r="SEZ74" s="173"/>
      <c r="SFA74" s="173"/>
      <c r="SFB74" s="173"/>
      <c r="SFC74" s="173"/>
      <c r="SFD74" s="173"/>
      <c r="SFE74" s="173"/>
      <c r="SFF74" s="173"/>
      <c r="SFG74" s="173"/>
      <c r="SFH74" s="173"/>
      <c r="SFI74" s="173"/>
      <c r="SFJ74" s="173"/>
      <c r="SFK74" s="173"/>
      <c r="SFL74" s="173"/>
      <c r="SFM74" s="173"/>
      <c r="SFN74" s="173"/>
      <c r="SFO74" s="173"/>
      <c r="SFP74" s="173"/>
      <c r="SFQ74" s="173"/>
      <c r="SFR74" s="173"/>
      <c r="SFS74" s="173"/>
      <c r="SFT74" s="173"/>
      <c r="SFU74" s="173"/>
      <c r="SFV74" s="173"/>
      <c r="SFW74" s="173"/>
      <c r="SFX74" s="173"/>
      <c r="SFY74" s="173"/>
      <c r="SFZ74" s="173"/>
      <c r="SGA74" s="173"/>
      <c r="SGB74" s="173"/>
      <c r="SGC74" s="173"/>
      <c r="SGD74" s="173"/>
      <c r="SGE74" s="173"/>
      <c r="SGF74" s="173"/>
      <c r="SGG74" s="173"/>
      <c r="SGH74" s="173"/>
      <c r="SGI74" s="173"/>
      <c r="SGJ74" s="173"/>
      <c r="SGK74" s="173"/>
      <c r="SGL74" s="173"/>
      <c r="SGM74" s="173"/>
      <c r="SGN74" s="173"/>
      <c r="SGO74" s="173"/>
      <c r="SGP74" s="173"/>
      <c r="SGQ74" s="173"/>
      <c r="SGR74" s="173"/>
      <c r="SGS74" s="173"/>
      <c r="SGT74" s="173"/>
      <c r="SGU74" s="173"/>
      <c r="SGV74" s="173"/>
      <c r="SGW74" s="173"/>
      <c r="SGX74" s="173"/>
      <c r="SGY74" s="173"/>
      <c r="SGZ74" s="173"/>
      <c r="SHA74" s="173"/>
      <c r="SHB74" s="173"/>
      <c r="SHC74" s="173"/>
      <c r="SHD74" s="173"/>
      <c r="SHE74" s="173"/>
      <c r="SHF74" s="173"/>
      <c r="SHG74" s="173"/>
      <c r="SHH74" s="173"/>
      <c r="SHI74" s="173"/>
      <c r="SHJ74" s="173"/>
      <c r="SHK74" s="173"/>
      <c r="SHL74" s="173"/>
      <c r="SHM74" s="173"/>
      <c r="SHN74" s="173"/>
      <c r="SHO74" s="173"/>
      <c r="SHP74" s="173"/>
      <c r="SHQ74" s="173"/>
      <c r="SHR74" s="173"/>
      <c r="SHS74" s="173"/>
      <c r="SHT74" s="173"/>
      <c r="SHU74" s="173"/>
      <c r="SHV74" s="173"/>
      <c r="SHW74" s="173"/>
      <c r="SHX74" s="173"/>
      <c r="SHY74" s="173"/>
      <c r="SHZ74" s="173"/>
      <c r="SIA74" s="173"/>
      <c r="SIB74" s="173"/>
      <c r="SIC74" s="173"/>
      <c r="SID74" s="173"/>
      <c r="SIE74" s="173"/>
      <c r="SIF74" s="173"/>
      <c r="SIG74" s="173"/>
      <c r="SIH74" s="173"/>
      <c r="SII74" s="173"/>
      <c r="SIJ74" s="173"/>
      <c r="SIK74" s="173"/>
      <c r="SIL74" s="173"/>
      <c r="SIM74" s="173"/>
      <c r="SIN74" s="173"/>
      <c r="SIO74" s="173"/>
      <c r="SIP74" s="173"/>
      <c r="SIQ74" s="173"/>
      <c r="SIR74" s="173"/>
      <c r="SIS74" s="173"/>
      <c r="SIT74" s="173"/>
      <c r="SIU74" s="173"/>
      <c r="SIV74" s="173"/>
      <c r="SIW74" s="173"/>
      <c r="SIX74" s="173"/>
      <c r="SIY74" s="173"/>
      <c r="SIZ74" s="173"/>
      <c r="SJA74" s="173"/>
      <c r="SJB74" s="173"/>
      <c r="SJC74" s="173"/>
      <c r="SJD74" s="173"/>
      <c r="SJE74" s="173"/>
      <c r="SJF74" s="173"/>
      <c r="SJG74" s="173"/>
      <c r="SJH74" s="173"/>
      <c r="SJI74" s="173"/>
      <c r="SJJ74" s="173"/>
      <c r="SJK74" s="173"/>
      <c r="SJL74" s="173"/>
      <c r="SJM74" s="173"/>
      <c r="SJN74" s="173"/>
      <c r="SJO74" s="173"/>
      <c r="SJP74" s="173"/>
      <c r="SJQ74" s="173"/>
      <c r="SJR74" s="173"/>
      <c r="SJS74" s="173"/>
      <c r="SJT74" s="173"/>
      <c r="SJU74" s="173"/>
      <c r="SJV74" s="173"/>
      <c r="SJW74" s="173"/>
      <c r="SJX74" s="173"/>
      <c r="SJY74" s="173"/>
      <c r="SJZ74" s="173"/>
      <c r="SKA74" s="173"/>
      <c r="SKB74" s="173"/>
      <c r="SKC74" s="173"/>
      <c r="SKD74" s="173"/>
      <c r="SKE74" s="173"/>
      <c r="SKF74" s="173"/>
      <c r="SKG74" s="173"/>
      <c r="SKH74" s="173"/>
      <c r="SKI74" s="173"/>
      <c r="SKJ74" s="173"/>
      <c r="SKK74" s="173"/>
      <c r="SKL74" s="173"/>
      <c r="SKM74" s="173"/>
      <c r="SKN74" s="173"/>
      <c r="SKO74" s="173"/>
      <c r="SKP74" s="173"/>
      <c r="SKQ74" s="173"/>
      <c r="SKR74" s="173"/>
      <c r="SKS74" s="173"/>
      <c r="SKT74" s="173"/>
      <c r="SKU74" s="173"/>
      <c r="SKV74" s="173"/>
      <c r="SKW74" s="173"/>
      <c r="SKX74" s="173"/>
      <c r="SKY74" s="173"/>
      <c r="SKZ74" s="173"/>
      <c r="SLA74" s="173"/>
      <c r="SLB74" s="173"/>
      <c r="SLC74" s="173"/>
      <c r="SLD74" s="173"/>
      <c r="SLE74" s="173"/>
      <c r="SLF74" s="173"/>
      <c r="SLG74" s="173"/>
      <c r="SLH74" s="173"/>
      <c r="SLI74" s="173"/>
      <c r="SLJ74" s="173"/>
      <c r="SLK74" s="173"/>
      <c r="SLL74" s="173"/>
      <c r="SLM74" s="173"/>
      <c r="SLN74" s="173"/>
      <c r="SLO74" s="173"/>
      <c r="SLP74" s="173"/>
      <c r="SLQ74" s="173"/>
      <c r="SLR74" s="173"/>
      <c r="SLS74" s="173"/>
      <c r="SLT74" s="173"/>
      <c r="SLU74" s="173"/>
      <c r="SLV74" s="173"/>
      <c r="SLW74" s="173"/>
      <c r="SLX74" s="173"/>
      <c r="SLY74" s="173"/>
      <c r="SLZ74" s="173"/>
      <c r="SMA74" s="173"/>
      <c r="SMB74" s="173"/>
      <c r="SMC74" s="173"/>
      <c r="SMD74" s="173"/>
      <c r="SME74" s="173"/>
      <c r="SMF74" s="173"/>
      <c r="SMG74" s="173"/>
      <c r="SMH74" s="173"/>
      <c r="SMI74" s="173"/>
      <c r="SMJ74" s="173"/>
      <c r="SMK74" s="173"/>
      <c r="SML74" s="173"/>
      <c r="SMM74" s="173"/>
      <c r="SMN74" s="173"/>
      <c r="SMO74" s="173"/>
      <c r="SMP74" s="173"/>
      <c r="SMQ74" s="173"/>
      <c r="SMR74" s="173"/>
      <c r="SMS74" s="173"/>
      <c r="SMT74" s="173"/>
      <c r="SMU74" s="173"/>
      <c r="SMV74" s="173"/>
      <c r="SMW74" s="173"/>
      <c r="SMX74" s="173"/>
      <c r="SMY74" s="173"/>
      <c r="SMZ74" s="173"/>
      <c r="SNA74" s="173"/>
      <c r="SNB74" s="173"/>
      <c r="SNC74" s="173"/>
      <c r="SND74" s="173"/>
      <c r="SNE74" s="173"/>
      <c r="SNF74" s="173"/>
      <c r="SNG74" s="173"/>
      <c r="SNH74" s="173"/>
      <c r="SNI74" s="173"/>
      <c r="SNJ74" s="173"/>
      <c r="SNK74" s="173"/>
      <c r="SNL74" s="173"/>
      <c r="SNM74" s="173"/>
      <c r="SNN74" s="173"/>
      <c r="SNO74" s="173"/>
      <c r="SNP74" s="173"/>
      <c r="SNQ74" s="173"/>
      <c r="SNR74" s="173"/>
      <c r="SNS74" s="173"/>
      <c r="SNT74" s="173"/>
      <c r="SNU74" s="173"/>
      <c r="SNV74" s="173"/>
      <c r="SNW74" s="173"/>
      <c r="SNX74" s="173"/>
      <c r="SNY74" s="173"/>
      <c r="SNZ74" s="173"/>
      <c r="SOA74" s="173"/>
      <c r="SOB74" s="173"/>
      <c r="SOC74" s="173"/>
      <c r="SOD74" s="173"/>
      <c r="SOE74" s="173"/>
      <c r="SOF74" s="173"/>
      <c r="SOG74" s="173"/>
      <c r="SOH74" s="173"/>
      <c r="SOI74" s="173"/>
      <c r="SOJ74" s="173"/>
      <c r="SOK74" s="173"/>
      <c r="SOL74" s="173"/>
      <c r="SOM74" s="173"/>
      <c r="SON74" s="173"/>
      <c r="SOO74" s="173"/>
      <c r="SOP74" s="173"/>
      <c r="SOQ74" s="173"/>
      <c r="SOR74" s="173"/>
      <c r="SOS74" s="173"/>
      <c r="SOT74" s="173"/>
      <c r="SOU74" s="173"/>
      <c r="SOV74" s="173"/>
      <c r="SOW74" s="173"/>
      <c r="SOX74" s="173"/>
      <c r="SOY74" s="173"/>
      <c r="SOZ74" s="173"/>
      <c r="SPA74" s="173"/>
      <c r="SPB74" s="173"/>
      <c r="SPC74" s="173"/>
      <c r="SPD74" s="173"/>
      <c r="SPE74" s="173"/>
      <c r="SPF74" s="173"/>
      <c r="SPG74" s="173"/>
      <c r="SPH74" s="173"/>
      <c r="SPI74" s="173"/>
      <c r="SPJ74" s="173"/>
      <c r="SPK74" s="173"/>
      <c r="SPL74" s="173"/>
      <c r="SPM74" s="173"/>
      <c r="SPN74" s="173"/>
      <c r="SPO74" s="173"/>
      <c r="SPP74" s="173"/>
      <c r="SPQ74" s="173"/>
      <c r="SPR74" s="173"/>
      <c r="SPS74" s="173"/>
      <c r="SPT74" s="173"/>
      <c r="SPU74" s="173"/>
      <c r="SPV74" s="173"/>
      <c r="SPW74" s="173"/>
      <c r="SPX74" s="173"/>
      <c r="SPY74" s="173"/>
      <c r="SPZ74" s="173"/>
      <c r="SQA74" s="173"/>
      <c r="SQB74" s="173"/>
      <c r="SQC74" s="173"/>
      <c r="SQD74" s="173"/>
      <c r="SQE74" s="173"/>
      <c r="SQF74" s="173"/>
      <c r="SQG74" s="173"/>
      <c r="SQH74" s="173"/>
      <c r="SQI74" s="173"/>
      <c r="SQJ74" s="173"/>
      <c r="SQK74" s="173"/>
      <c r="SQL74" s="173"/>
      <c r="SQM74" s="173"/>
      <c r="SQN74" s="173"/>
      <c r="SQO74" s="173"/>
      <c r="SQP74" s="173"/>
      <c r="SQQ74" s="173"/>
      <c r="SQR74" s="173"/>
      <c r="SQS74" s="173"/>
      <c r="SQT74" s="173"/>
      <c r="SQU74" s="173"/>
      <c r="SQV74" s="173"/>
      <c r="SQW74" s="173"/>
      <c r="SQX74" s="173"/>
      <c r="SQY74" s="173"/>
      <c r="SQZ74" s="173"/>
      <c r="SRA74" s="173"/>
      <c r="SRB74" s="173"/>
      <c r="SRC74" s="173"/>
      <c r="SRD74" s="173"/>
      <c r="SRE74" s="173"/>
      <c r="SRF74" s="173"/>
      <c r="SRG74" s="173"/>
      <c r="SRH74" s="173"/>
      <c r="SRI74" s="173"/>
      <c r="SRJ74" s="173"/>
      <c r="SRK74" s="173"/>
      <c r="SRL74" s="173"/>
      <c r="SRM74" s="173"/>
      <c r="SRN74" s="173"/>
      <c r="SRO74" s="173"/>
      <c r="SRP74" s="173"/>
      <c r="SRQ74" s="173"/>
      <c r="SRR74" s="173"/>
      <c r="SRS74" s="173"/>
      <c r="SRT74" s="173"/>
      <c r="SRU74" s="173"/>
      <c r="SRV74" s="173"/>
      <c r="SRW74" s="173"/>
      <c r="SRX74" s="173"/>
      <c r="SRY74" s="173"/>
      <c r="SRZ74" s="173"/>
      <c r="SSA74" s="173"/>
      <c r="SSB74" s="173"/>
      <c r="SSC74" s="173"/>
      <c r="SSD74" s="173"/>
      <c r="SSE74" s="173"/>
      <c r="SSF74" s="173"/>
      <c r="SSG74" s="173"/>
      <c r="SSH74" s="173"/>
      <c r="SSI74" s="173"/>
      <c r="SSJ74" s="173"/>
      <c r="SSK74" s="173"/>
      <c r="SSL74" s="173"/>
      <c r="SSM74" s="173"/>
      <c r="SSN74" s="173"/>
      <c r="SSO74" s="173"/>
      <c r="SSP74" s="173"/>
      <c r="SSQ74" s="173"/>
      <c r="SSR74" s="173"/>
      <c r="SSS74" s="173"/>
      <c r="SST74" s="173"/>
      <c r="SSU74" s="173"/>
      <c r="SSV74" s="173"/>
      <c r="SSW74" s="173"/>
      <c r="SSX74" s="173"/>
      <c r="SSY74" s="173"/>
      <c r="SSZ74" s="173"/>
      <c r="STA74" s="173"/>
      <c r="STB74" s="173"/>
      <c r="STC74" s="173"/>
      <c r="STD74" s="173"/>
      <c r="STE74" s="173"/>
      <c r="STF74" s="173"/>
      <c r="STG74" s="173"/>
      <c r="STH74" s="173"/>
      <c r="STI74" s="173"/>
      <c r="STJ74" s="173"/>
      <c r="STK74" s="173"/>
      <c r="STL74" s="173"/>
      <c r="STM74" s="173"/>
      <c r="STN74" s="173"/>
      <c r="STO74" s="173"/>
      <c r="STP74" s="173"/>
      <c r="STQ74" s="173"/>
      <c r="STR74" s="173"/>
      <c r="STS74" s="173"/>
      <c r="STT74" s="173"/>
      <c r="STU74" s="173"/>
      <c r="STV74" s="173"/>
      <c r="STW74" s="173"/>
      <c r="STX74" s="173"/>
      <c r="STY74" s="173"/>
      <c r="STZ74" s="173"/>
      <c r="SUA74" s="173"/>
      <c r="SUB74" s="173"/>
      <c r="SUC74" s="173"/>
      <c r="SUD74" s="173"/>
      <c r="SUE74" s="173"/>
      <c r="SUF74" s="173"/>
      <c r="SUG74" s="173"/>
      <c r="SUH74" s="173"/>
      <c r="SUI74" s="173"/>
      <c r="SUJ74" s="173"/>
      <c r="SUK74" s="173"/>
      <c r="SUL74" s="173"/>
      <c r="SUM74" s="173"/>
      <c r="SUN74" s="173"/>
      <c r="SUO74" s="173"/>
      <c r="SUP74" s="173"/>
      <c r="SUQ74" s="173"/>
      <c r="SUR74" s="173"/>
      <c r="SUS74" s="173"/>
      <c r="SUT74" s="173"/>
      <c r="SUU74" s="173"/>
      <c r="SUV74" s="173"/>
      <c r="SUW74" s="173"/>
      <c r="SUX74" s="173"/>
      <c r="SUY74" s="173"/>
      <c r="SUZ74" s="173"/>
      <c r="SVA74" s="173"/>
      <c r="SVB74" s="173"/>
      <c r="SVC74" s="173"/>
      <c r="SVD74" s="173"/>
      <c r="SVE74" s="173"/>
      <c r="SVF74" s="173"/>
      <c r="SVG74" s="173"/>
      <c r="SVH74" s="173"/>
      <c r="SVI74" s="173"/>
      <c r="SVJ74" s="173"/>
      <c r="SVK74" s="173"/>
      <c r="SVL74" s="173"/>
      <c r="SVM74" s="173"/>
      <c r="SVN74" s="173"/>
      <c r="SVO74" s="173"/>
      <c r="SVP74" s="173"/>
      <c r="SVQ74" s="173"/>
      <c r="SVR74" s="173"/>
      <c r="SVS74" s="173"/>
      <c r="SVT74" s="173"/>
      <c r="SVU74" s="173"/>
      <c r="SVV74" s="173"/>
      <c r="SVW74" s="173"/>
      <c r="SVX74" s="173"/>
      <c r="SVY74" s="173"/>
      <c r="SVZ74" s="173"/>
      <c r="SWA74" s="173"/>
      <c r="SWB74" s="173"/>
      <c r="SWC74" s="173"/>
      <c r="SWD74" s="173"/>
      <c r="SWE74" s="173"/>
      <c r="SWF74" s="173"/>
      <c r="SWG74" s="173"/>
      <c r="SWH74" s="173"/>
      <c r="SWI74" s="173"/>
      <c r="SWJ74" s="173"/>
      <c r="SWK74" s="173"/>
      <c r="SWL74" s="173"/>
      <c r="SWM74" s="173"/>
      <c r="SWN74" s="173"/>
      <c r="SWO74" s="173"/>
      <c r="SWP74" s="173"/>
      <c r="SWQ74" s="173"/>
      <c r="SWR74" s="173"/>
      <c r="SWS74" s="173"/>
      <c r="SWT74" s="173"/>
      <c r="SWU74" s="173"/>
      <c r="SWV74" s="173"/>
      <c r="SWW74" s="173"/>
      <c r="SWX74" s="173"/>
      <c r="SWY74" s="173"/>
      <c r="SWZ74" s="173"/>
      <c r="SXA74" s="173"/>
      <c r="SXB74" s="173"/>
      <c r="SXC74" s="173"/>
      <c r="SXD74" s="173"/>
      <c r="SXE74" s="173"/>
      <c r="SXF74" s="173"/>
      <c r="SXG74" s="173"/>
      <c r="SXH74" s="173"/>
      <c r="SXI74" s="173"/>
      <c r="SXJ74" s="173"/>
      <c r="SXK74" s="173"/>
      <c r="SXL74" s="173"/>
      <c r="SXM74" s="173"/>
      <c r="SXN74" s="173"/>
      <c r="SXO74" s="173"/>
      <c r="SXP74" s="173"/>
      <c r="SXQ74" s="173"/>
      <c r="SXR74" s="173"/>
      <c r="SXS74" s="173"/>
      <c r="SXT74" s="173"/>
      <c r="SXU74" s="173"/>
      <c r="SXV74" s="173"/>
      <c r="SXW74" s="173"/>
      <c r="SXX74" s="173"/>
      <c r="SXY74" s="173"/>
      <c r="SXZ74" s="173"/>
      <c r="SYA74" s="173"/>
      <c r="SYB74" s="173"/>
      <c r="SYC74" s="173"/>
      <c r="SYD74" s="173"/>
      <c r="SYE74" s="173"/>
      <c r="SYF74" s="173"/>
      <c r="SYG74" s="173"/>
      <c r="SYH74" s="173"/>
      <c r="SYI74" s="173"/>
      <c r="SYJ74" s="173"/>
      <c r="SYK74" s="173"/>
      <c r="SYL74" s="173"/>
      <c r="SYM74" s="173"/>
      <c r="SYN74" s="173"/>
      <c r="SYO74" s="173"/>
      <c r="SYP74" s="173"/>
      <c r="SYQ74" s="173"/>
      <c r="SYR74" s="173"/>
      <c r="SYS74" s="173"/>
      <c r="SYT74" s="173"/>
      <c r="SYU74" s="173"/>
      <c r="SYV74" s="173"/>
      <c r="SYW74" s="173"/>
      <c r="SYX74" s="173"/>
      <c r="SYY74" s="173"/>
      <c r="SYZ74" s="173"/>
      <c r="SZA74" s="173"/>
      <c r="SZB74" s="173"/>
      <c r="SZC74" s="173"/>
      <c r="SZD74" s="173"/>
      <c r="SZE74" s="173"/>
      <c r="SZF74" s="173"/>
      <c r="SZG74" s="173"/>
      <c r="SZH74" s="173"/>
      <c r="SZI74" s="173"/>
      <c r="SZJ74" s="173"/>
      <c r="SZK74" s="173"/>
      <c r="SZL74" s="173"/>
      <c r="SZM74" s="173"/>
      <c r="SZN74" s="173"/>
      <c r="SZO74" s="173"/>
      <c r="SZP74" s="173"/>
      <c r="SZQ74" s="173"/>
      <c r="SZR74" s="173"/>
      <c r="SZS74" s="173"/>
      <c r="SZT74" s="173"/>
      <c r="SZU74" s="173"/>
      <c r="SZV74" s="173"/>
      <c r="SZW74" s="173"/>
      <c r="SZX74" s="173"/>
      <c r="SZY74" s="173"/>
      <c r="SZZ74" s="173"/>
      <c r="TAA74" s="173"/>
      <c r="TAB74" s="173"/>
      <c r="TAC74" s="173"/>
      <c r="TAD74" s="173"/>
      <c r="TAE74" s="173"/>
      <c r="TAF74" s="173"/>
      <c r="TAG74" s="173"/>
      <c r="TAH74" s="173"/>
      <c r="TAI74" s="173"/>
      <c r="TAJ74" s="173"/>
      <c r="TAK74" s="173"/>
      <c r="TAL74" s="173"/>
      <c r="TAM74" s="173"/>
      <c r="TAN74" s="173"/>
      <c r="TAO74" s="173"/>
      <c r="TAP74" s="173"/>
      <c r="TAQ74" s="173"/>
      <c r="TAR74" s="173"/>
      <c r="TAS74" s="173"/>
      <c r="TAT74" s="173"/>
      <c r="TAU74" s="173"/>
      <c r="TAV74" s="173"/>
      <c r="TAW74" s="173"/>
      <c r="TAX74" s="173"/>
      <c r="TAY74" s="173"/>
      <c r="TAZ74" s="173"/>
      <c r="TBA74" s="173"/>
      <c r="TBB74" s="173"/>
      <c r="TBC74" s="173"/>
      <c r="TBD74" s="173"/>
      <c r="TBE74" s="173"/>
      <c r="TBF74" s="173"/>
      <c r="TBG74" s="173"/>
      <c r="TBH74" s="173"/>
      <c r="TBI74" s="173"/>
      <c r="TBJ74" s="173"/>
      <c r="TBK74" s="173"/>
      <c r="TBL74" s="173"/>
      <c r="TBM74" s="173"/>
      <c r="TBN74" s="173"/>
      <c r="TBO74" s="173"/>
      <c r="TBP74" s="173"/>
      <c r="TBQ74" s="173"/>
      <c r="TBR74" s="173"/>
      <c r="TBS74" s="173"/>
      <c r="TBT74" s="173"/>
      <c r="TBU74" s="173"/>
      <c r="TBV74" s="173"/>
      <c r="TBW74" s="173"/>
      <c r="TBX74" s="173"/>
      <c r="TBY74" s="173"/>
      <c r="TBZ74" s="173"/>
      <c r="TCA74" s="173"/>
      <c r="TCB74" s="173"/>
      <c r="TCC74" s="173"/>
      <c r="TCD74" s="173"/>
      <c r="TCE74" s="173"/>
      <c r="TCF74" s="173"/>
      <c r="TCG74" s="173"/>
      <c r="TCH74" s="173"/>
      <c r="TCI74" s="173"/>
      <c r="TCJ74" s="173"/>
      <c r="TCK74" s="173"/>
      <c r="TCL74" s="173"/>
      <c r="TCM74" s="173"/>
      <c r="TCN74" s="173"/>
      <c r="TCO74" s="173"/>
      <c r="TCP74" s="173"/>
      <c r="TCQ74" s="173"/>
      <c r="TCR74" s="173"/>
      <c r="TCS74" s="173"/>
      <c r="TCT74" s="173"/>
      <c r="TCU74" s="173"/>
      <c r="TCV74" s="173"/>
      <c r="TCW74" s="173"/>
      <c r="TCX74" s="173"/>
      <c r="TCY74" s="173"/>
      <c r="TCZ74" s="173"/>
      <c r="TDA74" s="173"/>
      <c r="TDB74" s="173"/>
      <c r="TDC74" s="173"/>
      <c r="TDD74" s="173"/>
      <c r="TDE74" s="173"/>
      <c r="TDF74" s="173"/>
      <c r="TDG74" s="173"/>
      <c r="TDH74" s="173"/>
      <c r="TDI74" s="173"/>
      <c r="TDJ74" s="173"/>
      <c r="TDK74" s="173"/>
      <c r="TDL74" s="173"/>
      <c r="TDM74" s="173"/>
      <c r="TDN74" s="173"/>
      <c r="TDO74" s="173"/>
      <c r="TDP74" s="173"/>
      <c r="TDQ74" s="173"/>
      <c r="TDR74" s="173"/>
      <c r="TDS74" s="173"/>
      <c r="TDT74" s="173"/>
      <c r="TDU74" s="173"/>
      <c r="TDV74" s="173"/>
      <c r="TDW74" s="173"/>
      <c r="TDX74" s="173"/>
      <c r="TDY74" s="173"/>
      <c r="TDZ74" s="173"/>
      <c r="TEA74" s="173"/>
      <c r="TEB74" s="173"/>
      <c r="TEC74" s="173"/>
      <c r="TED74" s="173"/>
      <c r="TEE74" s="173"/>
      <c r="TEF74" s="173"/>
      <c r="TEG74" s="173"/>
      <c r="TEH74" s="173"/>
      <c r="TEI74" s="173"/>
      <c r="TEJ74" s="173"/>
      <c r="TEK74" s="173"/>
      <c r="TEL74" s="173"/>
      <c r="TEM74" s="173"/>
      <c r="TEN74" s="173"/>
      <c r="TEO74" s="173"/>
      <c r="TEP74" s="173"/>
      <c r="TEQ74" s="173"/>
      <c r="TER74" s="173"/>
      <c r="TES74" s="173"/>
      <c r="TET74" s="173"/>
      <c r="TEU74" s="173"/>
      <c r="TEV74" s="173"/>
      <c r="TEW74" s="173"/>
      <c r="TEX74" s="173"/>
      <c r="TEY74" s="173"/>
      <c r="TEZ74" s="173"/>
      <c r="TFA74" s="173"/>
      <c r="TFB74" s="173"/>
      <c r="TFC74" s="173"/>
      <c r="TFD74" s="173"/>
      <c r="TFE74" s="173"/>
      <c r="TFF74" s="173"/>
      <c r="TFG74" s="173"/>
      <c r="TFH74" s="173"/>
      <c r="TFI74" s="173"/>
      <c r="TFJ74" s="173"/>
      <c r="TFK74" s="173"/>
      <c r="TFL74" s="173"/>
      <c r="TFM74" s="173"/>
      <c r="TFN74" s="173"/>
      <c r="TFO74" s="173"/>
      <c r="TFP74" s="173"/>
      <c r="TFQ74" s="173"/>
      <c r="TFR74" s="173"/>
      <c r="TFS74" s="173"/>
      <c r="TFT74" s="173"/>
      <c r="TFU74" s="173"/>
      <c r="TFV74" s="173"/>
      <c r="TFW74" s="173"/>
      <c r="TFX74" s="173"/>
      <c r="TFY74" s="173"/>
      <c r="TFZ74" s="173"/>
      <c r="TGA74" s="173"/>
      <c r="TGB74" s="173"/>
      <c r="TGC74" s="173"/>
      <c r="TGD74" s="173"/>
      <c r="TGE74" s="173"/>
      <c r="TGF74" s="173"/>
      <c r="TGG74" s="173"/>
      <c r="TGH74" s="173"/>
      <c r="TGI74" s="173"/>
      <c r="TGJ74" s="173"/>
      <c r="TGK74" s="173"/>
      <c r="TGL74" s="173"/>
      <c r="TGM74" s="173"/>
      <c r="TGN74" s="173"/>
      <c r="TGO74" s="173"/>
      <c r="TGP74" s="173"/>
      <c r="TGQ74" s="173"/>
      <c r="TGR74" s="173"/>
      <c r="TGS74" s="173"/>
      <c r="TGT74" s="173"/>
      <c r="TGU74" s="173"/>
      <c r="TGV74" s="173"/>
      <c r="TGW74" s="173"/>
      <c r="TGX74" s="173"/>
      <c r="TGY74" s="173"/>
      <c r="TGZ74" s="173"/>
      <c r="THA74" s="173"/>
      <c r="THB74" s="173"/>
      <c r="THC74" s="173"/>
      <c r="THD74" s="173"/>
      <c r="THE74" s="173"/>
      <c r="THF74" s="173"/>
      <c r="THG74" s="173"/>
      <c r="THH74" s="173"/>
      <c r="THI74" s="173"/>
      <c r="THJ74" s="173"/>
      <c r="THK74" s="173"/>
      <c r="THL74" s="173"/>
      <c r="THM74" s="173"/>
      <c r="THN74" s="173"/>
      <c r="THO74" s="173"/>
      <c r="THP74" s="173"/>
      <c r="THQ74" s="173"/>
      <c r="THR74" s="173"/>
      <c r="THS74" s="173"/>
      <c r="THT74" s="173"/>
      <c r="THU74" s="173"/>
      <c r="THV74" s="173"/>
      <c r="THW74" s="173"/>
      <c r="THX74" s="173"/>
      <c r="THY74" s="173"/>
      <c r="THZ74" s="173"/>
      <c r="TIA74" s="173"/>
      <c r="TIB74" s="173"/>
      <c r="TIC74" s="173"/>
      <c r="TID74" s="173"/>
      <c r="TIE74" s="173"/>
      <c r="TIF74" s="173"/>
      <c r="TIG74" s="173"/>
      <c r="TIH74" s="173"/>
      <c r="TII74" s="173"/>
      <c r="TIJ74" s="173"/>
      <c r="TIK74" s="173"/>
      <c r="TIL74" s="173"/>
      <c r="TIM74" s="173"/>
      <c r="TIN74" s="173"/>
      <c r="TIO74" s="173"/>
      <c r="TIP74" s="173"/>
      <c r="TIQ74" s="173"/>
      <c r="TIR74" s="173"/>
      <c r="TIS74" s="173"/>
      <c r="TIT74" s="173"/>
      <c r="TIU74" s="173"/>
      <c r="TIV74" s="173"/>
      <c r="TIW74" s="173"/>
      <c r="TIX74" s="173"/>
      <c r="TIY74" s="173"/>
      <c r="TIZ74" s="173"/>
      <c r="TJA74" s="173"/>
      <c r="TJB74" s="173"/>
      <c r="TJC74" s="173"/>
      <c r="TJD74" s="173"/>
      <c r="TJE74" s="173"/>
      <c r="TJF74" s="173"/>
      <c r="TJG74" s="173"/>
      <c r="TJH74" s="173"/>
      <c r="TJI74" s="173"/>
      <c r="TJJ74" s="173"/>
      <c r="TJK74" s="173"/>
      <c r="TJL74" s="173"/>
      <c r="TJM74" s="173"/>
      <c r="TJN74" s="173"/>
      <c r="TJO74" s="173"/>
      <c r="TJP74" s="173"/>
      <c r="TJQ74" s="173"/>
      <c r="TJR74" s="173"/>
      <c r="TJS74" s="173"/>
      <c r="TJT74" s="173"/>
      <c r="TJU74" s="173"/>
      <c r="TJV74" s="173"/>
      <c r="TJW74" s="173"/>
      <c r="TJX74" s="173"/>
      <c r="TJY74" s="173"/>
      <c r="TJZ74" s="173"/>
      <c r="TKA74" s="173"/>
      <c r="TKB74" s="173"/>
      <c r="TKC74" s="173"/>
      <c r="TKD74" s="173"/>
      <c r="TKE74" s="173"/>
      <c r="TKF74" s="173"/>
      <c r="TKG74" s="173"/>
      <c r="TKH74" s="173"/>
      <c r="TKI74" s="173"/>
      <c r="TKJ74" s="173"/>
      <c r="TKK74" s="173"/>
      <c r="TKL74" s="173"/>
      <c r="TKM74" s="173"/>
      <c r="TKN74" s="173"/>
      <c r="TKO74" s="173"/>
      <c r="TKP74" s="173"/>
      <c r="TKQ74" s="173"/>
      <c r="TKR74" s="173"/>
      <c r="TKS74" s="173"/>
      <c r="TKT74" s="173"/>
      <c r="TKU74" s="173"/>
      <c r="TKV74" s="173"/>
      <c r="TKW74" s="173"/>
      <c r="TKX74" s="173"/>
      <c r="TKY74" s="173"/>
      <c r="TKZ74" s="173"/>
      <c r="TLA74" s="173"/>
      <c r="TLB74" s="173"/>
      <c r="TLC74" s="173"/>
      <c r="TLD74" s="173"/>
      <c r="TLE74" s="173"/>
      <c r="TLF74" s="173"/>
      <c r="TLG74" s="173"/>
      <c r="TLH74" s="173"/>
      <c r="TLI74" s="173"/>
      <c r="TLJ74" s="173"/>
      <c r="TLK74" s="173"/>
      <c r="TLL74" s="173"/>
      <c r="TLM74" s="173"/>
      <c r="TLN74" s="173"/>
      <c r="TLO74" s="173"/>
      <c r="TLP74" s="173"/>
      <c r="TLQ74" s="173"/>
      <c r="TLR74" s="173"/>
      <c r="TLS74" s="173"/>
      <c r="TLT74" s="173"/>
      <c r="TLU74" s="173"/>
      <c r="TLV74" s="173"/>
      <c r="TLW74" s="173"/>
      <c r="TLX74" s="173"/>
      <c r="TLY74" s="173"/>
      <c r="TLZ74" s="173"/>
      <c r="TMA74" s="173"/>
      <c r="TMB74" s="173"/>
      <c r="TMC74" s="173"/>
      <c r="TMD74" s="173"/>
      <c r="TME74" s="173"/>
      <c r="TMF74" s="173"/>
      <c r="TMG74" s="173"/>
      <c r="TMH74" s="173"/>
      <c r="TMI74" s="173"/>
      <c r="TMJ74" s="173"/>
      <c r="TMK74" s="173"/>
      <c r="TML74" s="173"/>
      <c r="TMM74" s="173"/>
      <c r="TMN74" s="173"/>
      <c r="TMO74" s="173"/>
      <c r="TMP74" s="173"/>
      <c r="TMQ74" s="173"/>
      <c r="TMR74" s="173"/>
      <c r="TMS74" s="173"/>
      <c r="TMT74" s="173"/>
      <c r="TMU74" s="173"/>
      <c r="TMV74" s="173"/>
      <c r="TMW74" s="173"/>
      <c r="TMX74" s="173"/>
      <c r="TMY74" s="173"/>
      <c r="TMZ74" s="173"/>
      <c r="TNA74" s="173"/>
      <c r="TNB74" s="173"/>
      <c r="TNC74" s="173"/>
      <c r="TND74" s="173"/>
      <c r="TNE74" s="173"/>
      <c r="TNF74" s="173"/>
      <c r="TNG74" s="173"/>
      <c r="TNH74" s="173"/>
      <c r="TNI74" s="173"/>
      <c r="TNJ74" s="173"/>
      <c r="TNK74" s="173"/>
      <c r="TNL74" s="173"/>
      <c r="TNM74" s="173"/>
      <c r="TNN74" s="173"/>
      <c r="TNO74" s="173"/>
      <c r="TNP74" s="173"/>
      <c r="TNQ74" s="173"/>
      <c r="TNR74" s="173"/>
      <c r="TNS74" s="173"/>
      <c r="TNT74" s="173"/>
      <c r="TNU74" s="173"/>
      <c r="TNV74" s="173"/>
      <c r="TNW74" s="173"/>
      <c r="TNX74" s="173"/>
      <c r="TNY74" s="173"/>
      <c r="TNZ74" s="173"/>
      <c r="TOA74" s="173"/>
      <c r="TOB74" s="173"/>
      <c r="TOC74" s="173"/>
      <c r="TOD74" s="173"/>
      <c r="TOE74" s="173"/>
      <c r="TOF74" s="173"/>
      <c r="TOG74" s="173"/>
      <c r="TOH74" s="173"/>
      <c r="TOI74" s="173"/>
      <c r="TOJ74" s="173"/>
      <c r="TOK74" s="173"/>
      <c r="TOL74" s="173"/>
      <c r="TOM74" s="173"/>
      <c r="TON74" s="173"/>
      <c r="TOO74" s="173"/>
      <c r="TOP74" s="173"/>
      <c r="TOQ74" s="173"/>
      <c r="TOR74" s="173"/>
      <c r="TOS74" s="173"/>
      <c r="TOT74" s="173"/>
      <c r="TOU74" s="173"/>
      <c r="TOV74" s="173"/>
      <c r="TOW74" s="173"/>
      <c r="TOX74" s="173"/>
      <c r="TOY74" s="173"/>
      <c r="TOZ74" s="173"/>
      <c r="TPA74" s="173"/>
      <c r="TPB74" s="173"/>
      <c r="TPC74" s="173"/>
      <c r="TPD74" s="173"/>
      <c r="TPE74" s="173"/>
      <c r="TPF74" s="173"/>
      <c r="TPG74" s="173"/>
      <c r="TPH74" s="173"/>
      <c r="TPI74" s="173"/>
      <c r="TPJ74" s="173"/>
      <c r="TPK74" s="173"/>
      <c r="TPL74" s="173"/>
      <c r="TPM74" s="173"/>
      <c r="TPN74" s="173"/>
      <c r="TPO74" s="173"/>
      <c r="TPP74" s="173"/>
      <c r="TPQ74" s="173"/>
      <c r="TPR74" s="173"/>
      <c r="TPS74" s="173"/>
      <c r="TPT74" s="173"/>
      <c r="TPU74" s="173"/>
      <c r="TPV74" s="173"/>
      <c r="TPW74" s="173"/>
      <c r="TPX74" s="173"/>
      <c r="TPY74" s="173"/>
      <c r="TPZ74" s="173"/>
      <c r="TQA74" s="173"/>
      <c r="TQB74" s="173"/>
      <c r="TQC74" s="173"/>
      <c r="TQD74" s="173"/>
      <c r="TQE74" s="173"/>
      <c r="TQF74" s="173"/>
      <c r="TQG74" s="173"/>
      <c r="TQH74" s="173"/>
      <c r="TQI74" s="173"/>
      <c r="TQJ74" s="173"/>
      <c r="TQK74" s="173"/>
      <c r="TQL74" s="173"/>
      <c r="TQM74" s="173"/>
      <c r="TQN74" s="173"/>
      <c r="TQO74" s="173"/>
      <c r="TQP74" s="173"/>
      <c r="TQQ74" s="173"/>
      <c r="TQR74" s="173"/>
      <c r="TQS74" s="173"/>
      <c r="TQT74" s="173"/>
      <c r="TQU74" s="173"/>
      <c r="TQV74" s="173"/>
      <c r="TQW74" s="173"/>
      <c r="TQX74" s="173"/>
      <c r="TQY74" s="173"/>
      <c r="TQZ74" s="173"/>
      <c r="TRA74" s="173"/>
      <c r="TRB74" s="173"/>
      <c r="TRC74" s="173"/>
      <c r="TRD74" s="173"/>
      <c r="TRE74" s="173"/>
      <c r="TRF74" s="173"/>
      <c r="TRG74" s="173"/>
      <c r="TRH74" s="173"/>
      <c r="TRI74" s="173"/>
      <c r="TRJ74" s="173"/>
      <c r="TRK74" s="173"/>
      <c r="TRL74" s="173"/>
      <c r="TRM74" s="173"/>
      <c r="TRN74" s="173"/>
      <c r="TRO74" s="173"/>
      <c r="TRP74" s="173"/>
      <c r="TRQ74" s="173"/>
      <c r="TRR74" s="173"/>
      <c r="TRS74" s="173"/>
      <c r="TRT74" s="173"/>
      <c r="TRU74" s="173"/>
      <c r="TRV74" s="173"/>
      <c r="TRW74" s="173"/>
      <c r="TRX74" s="173"/>
      <c r="TRY74" s="173"/>
      <c r="TRZ74" s="173"/>
      <c r="TSA74" s="173"/>
      <c r="TSB74" s="173"/>
      <c r="TSC74" s="173"/>
      <c r="TSD74" s="173"/>
      <c r="TSE74" s="173"/>
      <c r="TSF74" s="173"/>
      <c r="TSG74" s="173"/>
      <c r="TSH74" s="173"/>
      <c r="TSI74" s="173"/>
      <c r="TSJ74" s="173"/>
      <c r="TSK74" s="173"/>
      <c r="TSL74" s="173"/>
      <c r="TSM74" s="173"/>
      <c r="TSN74" s="173"/>
      <c r="TSO74" s="173"/>
      <c r="TSP74" s="173"/>
      <c r="TSQ74" s="173"/>
      <c r="TSR74" s="173"/>
      <c r="TSS74" s="173"/>
      <c r="TST74" s="173"/>
      <c r="TSU74" s="173"/>
      <c r="TSV74" s="173"/>
      <c r="TSW74" s="173"/>
      <c r="TSX74" s="173"/>
      <c r="TSY74" s="173"/>
      <c r="TSZ74" s="173"/>
      <c r="TTA74" s="173"/>
      <c r="TTB74" s="173"/>
      <c r="TTC74" s="173"/>
      <c r="TTD74" s="173"/>
      <c r="TTE74" s="173"/>
      <c r="TTF74" s="173"/>
      <c r="TTG74" s="173"/>
      <c r="TTH74" s="173"/>
      <c r="TTI74" s="173"/>
      <c r="TTJ74" s="173"/>
      <c r="TTK74" s="173"/>
      <c r="TTL74" s="173"/>
      <c r="TTM74" s="173"/>
      <c r="TTN74" s="173"/>
      <c r="TTO74" s="173"/>
      <c r="TTP74" s="173"/>
      <c r="TTQ74" s="173"/>
      <c r="TTR74" s="173"/>
      <c r="TTS74" s="173"/>
      <c r="TTT74" s="173"/>
      <c r="TTU74" s="173"/>
      <c r="TTV74" s="173"/>
      <c r="TTW74" s="173"/>
      <c r="TTX74" s="173"/>
      <c r="TTY74" s="173"/>
      <c r="TTZ74" s="173"/>
      <c r="TUA74" s="173"/>
      <c r="TUB74" s="173"/>
      <c r="TUC74" s="173"/>
      <c r="TUD74" s="173"/>
      <c r="TUE74" s="173"/>
      <c r="TUF74" s="173"/>
      <c r="TUG74" s="173"/>
      <c r="TUH74" s="173"/>
      <c r="TUI74" s="173"/>
      <c r="TUJ74" s="173"/>
      <c r="TUK74" s="173"/>
      <c r="TUL74" s="173"/>
      <c r="TUM74" s="173"/>
      <c r="TUN74" s="173"/>
      <c r="TUO74" s="173"/>
      <c r="TUP74" s="173"/>
      <c r="TUQ74" s="173"/>
      <c r="TUR74" s="173"/>
      <c r="TUS74" s="173"/>
      <c r="TUT74" s="173"/>
      <c r="TUU74" s="173"/>
      <c r="TUV74" s="173"/>
      <c r="TUW74" s="173"/>
      <c r="TUX74" s="173"/>
      <c r="TUY74" s="173"/>
      <c r="TUZ74" s="173"/>
      <c r="TVA74" s="173"/>
      <c r="TVB74" s="173"/>
      <c r="TVC74" s="173"/>
      <c r="TVD74" s="173"/>
      <c r="TVE74" s="173"/>
      <c r="TVF74" s="173"/>
      <c r="TVG74" s="173"/>
      <c r="TVH74" s="173"/>
      <c r="TVI74" s="173"/>
      <c r="TVJ74" s="173"/>
      <c r="TVK74" s="173"/>
      <c r="TVL74" s="173"/>
      <c r="TVM74" s="173"/>
      <c r="TVN74" s="173"/>
      <c r="TVO74" s="173"/>
      <c r="TVP74" s="173"/>
      <c r="TVQ74" s="173"/>
      <c r="TVR74" s="173"/>
      <c r="TVS74" s="173"/>
      <c r="TVT74" s="173"/>
      <c r="TVU74" s="173"/>
      <c r="TVV74" s="173"/>
      <c r="TVW74" s="173"/>
      <c r="TVX74" s="173"/>
      <c r="TVY74" s="173"/>
      <c r="TVZ74" s="173"/>
      <c r="TWA74" s="173"/>
      <c r="TWB74" s="173"/>
      <c r="TWC74" s="173"/>
      <c r="TWD74" s="173"/>
      <c r="TWE74" s="173"/>
      <c r="TWF74" s="173"/>
      <c r="TWG74" s="173"/>
      <c r="TWH74" s="173"/>
      <c r="TWI74" s="173"/>
      <c r="TWJ74" s="173"/>
      <c r="TWK74" s="173"/>
      <c r="TWL74" s="173"/>
      <c r="TWM74" s="173"/>
      <c r="TWN74" s="173"/>
      <c r="TWO74" s="173"/>
      <c r="TWP74" s="173"/>
      <c r="TWQ74" s="173"/>
      <c r="TWR74" s="173"/>
      <c r="TWS74" s="173"/>
      <c r="TWT74" s="173"/>
      <c r="TWU74" s="173"/>
      <c r="TWV74" s="173"/>
      <c r="TWW74" s="173"/>
      <c r="TWX74" s="173"/>
      <c r="TWY74" s="173"/>
      <c r="TWZ74" s="173"/>
      <c r="TXA74" s="173"/>
      <c r="TXB74" s="173"/>
      <c r="TXC74" s="173"/>
      <c r="TXD74" s="173"/>
      <c r="TXE74" s="173"/>
      <c r="TXF74" s="173"/>
      <c r="TXG74" s="173"/>
      <c r="TXH74" s="173"/>
      <c r="TXI74" s="173"/>
      <c r="TXJ74" s="173"/>
      <c r="TXK74" s="173"/>
      <c r="TXL74" s="173"/>
      <c r="TXM74" s="173"/>
      <c r="TXN74" s="173"/>
      <c r="TXO74" s="173"/>
      <c r="TXP74" s="173"/>
      <c r="TXQ74" s="173"/>
      <c r="TXR74" s="173"/>
      <c r="TXS74" s="173"/>
      <c r="TXT74" s="173"/>
      <c r="TXU74" s="173"/>
      <c r="TXV74" s="173"/>
      <c r="TXW74" s="173"/>
      <c r="TXX74" s="173"/>
      <c r="TXY74" s="173"/>
      <c r="TXZ74" s="173"/>
      <c r="TYA74" s="173"/>
      <c r="TYB74" s="173"/>
      <c r="TYC74" s="173"/>
      <c r="TYD74" s="173"/>
      <c r="TYE74" s="173"/>
      <c r="TYF74" s="173"/>
      <c r="TYG74" s="173"/>
      <c r="TYH74" s="173"/>
      <c r="TYI74" s="173"/>
      <c r="TYJ74" s="173"/>
      <c r="TYK74" s="173"/>
      <c r="TYL74" s="173"/>
      <c r="TYM74" s="173"/>
      <c r="TYN74" s="173"/>
      <c r="TYO74" s="173"/>
      <c r="TYP74" s="173"/>
      <c r="TYQ74" s="173"/>
      <c r="TYR74" s="173"/>
      <c r="TYS74" s="173"/>
      <c r="TYT74" s="173"/>
      <c r="TYU74" s="173"/>
      <c r="TYV74" s="173"/>
      <c r="TYW74" s="173"/>
      <c r="TYX74" s="173"/>
      <c r="TYY74" s="173"/>
      <c r="TYZ74" s="173"/>
      <c r="TZA74" s="173"/>
      <c r="TZB74" s="173"/>
      <c r="TZC74" s="173"/>
      <c r="TZD74" s="173"/>
      <c r="TZE74" s="173"/>
      <c r="TZF74" s="173"/>
      <c r="TZG74" s="173"/>
      <c r="TZH74" s="173"/>
      <c r="TZI74" s="173"/>
      <c r="TZJ74" s="173"/>
      <c r="TZK74" s="173"/>
      <c r="TZL74" s="173"/>
      <c r="TZM74" s="173"/>
      <c r="TZN74" s="173"/>
      <c r="TZO74" s="173"/>
      <c r="TZP74" s="173"/>
      <c r="TZQ74" s="173"/>
      <c r="TZR74" s="173"/>
      <c r="TZS74" s="173"/>
      <c r="TZT74" s="173"/>
      <c r="TZU74" s="173"/>
      <c r="TZV74" s="173"/>
      <c r="TZW74" s="173"/>
      <c r="TZX74" s="173"/>
      <c r="TZY74" s="173"/>
      <c r="TZZ74" s="173"/>
      <c r="UAA74" s="173"/>
      <c r="UAB74" s="173"/>
      <c r="UAC74" s="173"/>
      <c r="UAD74" s="173"/>
      <c r="UAE74" s="173"/>
      <c r="UAF74" s="173"/>
      <c r="UAG74" s="173"/>
      <c r="UAH74" s="173"/>
      <c r="UAI74" s="173"/>
      <c r="UAJ74" s="173"/>
      <c r="UAK74" s="173"/>
      <c r="UAL74" s="173"/>
      <c r="UAM74" s="173"/>
      <c r="UAN74" s="173"/>
      <c r="UAO74" s="173"/>
      <c r="UAP74" s="173"/>
      <c r="UAQ74" s="173"/>
      <c r="UAR74" s="173"/>
      <c r="UAS74" s="173"/>
      <c r="UAT74" s="173"/>
      <c r="UAU74" s="173"/>
      <c r="UAV74" s="173"/>
      <c r="UAW74" s="173"/>
      <c r="UAX74" s="173"/>
      <c r="UAY74" s="173"/>
      <c r="UAZ74" s="173"/>
      <c r="UBA74" s="173"/>
      <c r="UBB74" s="173"/>
      <c r="UBC74" s="173"/>
      <c r="UBD74" s="173"/>
      <c r="UBE74" s="173"/>
      <c r="UBF74" s="173"/>
      <c r="UBG74" s="173"/>
      <c r="UBH74" s="173"/>
      <c r="UBI74" s="173"/>
      <c r="UBJ74" s="173"/>
      <c r="UBK74" s="173"/>
      <c r="UBL74" s="173"/>
      <c r="UBM74" s="173"/>
      <c r="UBN74" s="173"/>
      <c r="UBO74" s="173"/>
      <c r="UBP74" s="173"/>
      <c r="UBQ74" s="173"/>
      <c r="UBR74" s="173"/>
      <c r="UBS74" s="173"/>
      <c r="UBT74" s="173"/>
      <c r="UBU74" s="173"/>
      <c r="UBV74" s="173"/>
      <c r="UBW74" s="173"/>
      <c r="UBX74" s="173"/>
      <c r="UBY74" s="173"/>
      <c r="UBZ74" s="173"/>
      <c r="UCA74" s="173"/>
      <c r="UCB74" s="173"/>
      <c r="UCC74" s="173"/>
      <c r="UCD74" s="173"/>
      <c r="UCE74" s="173"/>
      <c r="UCF74" s="173"/>
      <c r="UCG74" s="173"/>
      <c r="UCH74" s="173"/>
      <c r="UCI74" s="173"/>
      <c r="UCJ74" s="173"/>
      <c r="UCK74" s="173"/>
      <c r="UCL74" s="173"/>
      <c r="UCM74" s="173"/>
      <c r="UCN74" s="173"/>
      <c r="UCO74" s="173"/>
      <c r="UCP74" s="173"/>
      <c r="UCQ74" s="173"/>
      <c r="UCR74" s="173"/>
      <c r="UCS74" s="173"/>
      <c r="UCT74" s="173"/>
      <c r="UCU74" s="173"/>
      <c r="UCV74" s="173"/>
      <c r="UCW74" s="173"/>
      <c r="UCX74" s="173"/>
      <c r="UCY74" s="173"/>
      <c r="UCZ74" s="173"/>
      <c r="UDA74" s="173"/>
      <c r="UDB74" s="173"/>
      <c r="UDC74" s="173"/>
      <c r="UDD74" s="173"/>
      <c r="UDE74" s="173"/>
      <c r="UDF74" s="173"/>
      <c r="UDG74" s="173"/>
      <c r="UDH74" s="173"/>
      <c r="UDI74" s="173"/>
      <c r="UDJ74" s="173"/>
      <c r="UDK74" s="173"/>
      <c r="UDL74" s="173"/>
      <c r="UDM74" s="173"/>
      <c r="UDN74" s="173"/>
      <c r="UDO74" s="173"/>
      <c r="UDP74" s="173"/>
      <c r="UDQ74" s="173"/>
      <c r="UDR74" s="173"/>
      <c r="UDS74" s="173"/>
      <c r="UDT74" s="173"/>
      <c r="UDU74" s="173"/>
      <c r="UDV74" s="173"/>
      <c r="UDW74" s="173"/>
      <c r="UDX74" s="173"/>
      <c r="UDY74" s="173"/>
      <c r="UDZ74" s="173"/>
      <c r="UEA74" s="173"/>
      <c r="UEB74" s="173"/>
      <c r="UEC74" s="173"/>
      <c r="UED74" s="173"/>
      <c r="UEE74" s="173"/>
      <c r="UEF74" s="173"/>
      <c r="UEG74" s="173"/>
      <c r="UEH74" s="173"/>
      <c r="UEI74" s="173"/>
      <c r="UEJ74" s="173"/>
      <c r="UEK74" s="173"/>
      <c r="UEL74" s="173"/>
      <c r="UEM74" s="173"/>
      <c r="UEN74" s="173"/>
      <c r="UEO74" s="173"/>
      <c r="UEP74" s="173"/>
      <c r="UEQ74" s="173"/>
      <c r="UER74" s="173"/>
      <c r="UES74" s="173"/>
      <c r="UET74" s="173"/>
      <c r="UEU74" s="173"/>
      <c r="UEV74" s="173"/>
      <c r="UEW74" s="173"/>
      <c r="UEX74" s="173"/>
      <c r="UEY74" s="173"/>
      <c r="UEZ74" s="173"/>
      <c r="UFA74" s="173"/>
      <c r="UFB74" s="173"/>
      <c r="UFC74" s="173"/>
      <c r="UFD74" s="173"/>
      <c r="UFE74" s="173"/>
      <c r="UFF74" s="173"/>
      <c r="UFG74" s="173"/>
      <c r="UFH74" s="173"/>
      <c r="UFI74" s="173"/>
      <c r="UFJ74" s="173"/>
      <c r="UFK74" s="173"/>
      <c r="UFL74" s="173"/>
      <c r="UFM74" s="173"/>
      <c r="UFN74" s="173"/>
      <c r="UFO74" s="173"/>
      <c r="UFP74" s="173"/>
      <c r="UFQ74" s="173"/>
      <c r="UFR74" s="173"/>
      <c r="UFS74" s="173"/>
      <c r="UFT74" s="173"/>
      <c r="UFU74" s="173"/>
      <c r="UFV74" s="173"/>
      <c r="UFW74" s="173"/>
      <c r="UFX74" s="173"/>
      <c r="UFY74" s="173"/>
      <c r="UFZ74" s="173"/>
      <c r="UGA74" s="173"/>
      <c r="UGB74" s="173"/>
      <c r="UGC74" s="173"/>
      <c r="UGD74" s="173"/>
      <c r="UGE74" s="173"/>
      <c r="UGF74" s="173"/>
      <c r="UGG74" s="173"/>
      <c r="UGH74" s="173"/>
      <c r="UGI74" s="173"/>
      <c r="UGJ74" s="173"/>
      <c r="UGK74" s="173"/>
      <c r="UGL74" s="173"/>
      <c r="UGM74" s="173"/>
      <c r="UGN74" s="173"/>
      <c r="UGO74" s="173"/>
      <c r="UGP74" s="173"/>
      <c r="UGQ74" s="173"/>
      <c r="UGR74" s="173"/>
      <c r="UGS74" s="173"/>
      <c r="UGT74" s="173"/>
      <c r="UGU74" s="173"/>
      <c r="UGV74" s="173"/>
      <c r="UGW74" s="173"/>
      <c r="UGX74" s="173"/>
      <c r="UGY74" s="173"/>
      <c r="UGZ74" s="173"/>
      <c r="UHA74" s="173"/>
      <c r="UHB74" s="173"/>
      <c r="UHC74" s="173"/>
      <c r="UHD74" s="173"/>
      <c r="UHE74" s="173"/>
      <c r="UHF74" s="173"/>
      <c r="UHG74" s="173"/>
      <c r="UHH74" s="173"/>
      <c r="UHI74" s="173"/>
      <c r="UHJ74" s="173"/>
      <c r="UHK74" s="173"/>
      <c r="UHL74" s="173"/>
      <c r="UHM74" s="173"/>
      <c r="UHN74" s="173"/>
      <c r="UHO74" s="173"/>
      <c r="UHP74" s="173"/>
      <c r="UHQ74" s="173"/>
      <c r="UHR74" s="173"/>
      <c r="UHS74" s="173"/>
      <c r="UHT74" s="173"/>
      <c r="UHU74" s="173"/>
      <c r="UHV74" s="173"/>
      <c r="UHW74" s="173"/>
      <c r="UHX74" s="173"/>
      <c r="UHY74" s="173"/>
      <c r="UHZ74" s="173"/>
      <c r="UIA74" s="173"/>
      <c r="UIB74" s="173"/>
      <c r="UIC74" s="173"/>
      <c r="UID74" s="173"/>
      <c r="UIE74" s="173"/>
      <c r="UIF74" s="173"/>
      <c r="UIG74" s="173"/>
      <c r="UIH74" s="173"/>
      <c r="UII74" s="173"/>
      <c r="UIJ74" s="173"/>
      <c r="UIK74" s="173"/>
      <c r="UIL74" s="173"/>
      <c r="UIM74" s="173"/>
      <c r="UIN74" s="173"/>
      <c r="UIO74" s="173"/>
      <c r="UIP74" s="173"/>
      <c r="UIQ74" s="173"/>
      <c r="UIR74" s="173"/>
      <c r="UIS74" s="173"/>
      <c r="UIT74" s="173"/>
      <c r="UIU74" s="173"/>
      <c r="UIV74" s="173"/>
      <c r="UIW74" s="173"/>
      <c r="UIX74" s="173"/>
      <c r="UIY74" s="173"/>
      <c r="UIZ74" s="173"/>
      <c r="UJA74" s="173"/>
      <c r="UJB74" s="173"/>
      <c r="UJC74" s="173"/>
      <c r="UJD74" s="173"/>
      <c r="UJE74" s="173"/>
      <c r="UJF74" s="173"/>
      <c r="UJG74" s="173"/>
      <c r="UJH74" s="173"/>
      <c r="UJI74" s="173"/>
      <c r="UJJ74" s="173"/>
      <c r="UJK74" s="173"/>
      <c r="UJL74" s="173"/>
      <c r="UJM74" s="173"/>
      <c r="UJN74" s="173"/>
      <c r="UJO74" s="173"/>
      <c r="UJP74" s="173"/>
      <c r="UJQ74" s="173"/>
      <c r="UJR74" s="173"/>
      <c r="UJS74" s="173"/>
      <c r="UJT74" s="173"/>
      <c r="UJU74" s="173"/>
      <c r="UJV74" s="173"/>
      <c r="UJW74" s="173"/>
      <c r="UJX74" s="173"/>
      <c r="UJY74" s="173"/>
      <c r="UJZ74" s="173"/>
      <c r="UKA74" s="173"/>
      <c r="UKB74" s="173"/>
      <c r="UKC74" s="173"/>
      <c r="UKD74" s="173"/>
      <c r="UKE74" s="173"/>
      <c r="UKF74" s="173"/>
      <c r="UKG74" s="173"/>
      <c r="UKH74" s="173"/>
      <c r="UKI74" s="173"/>
      <c r="UKJ74" s="173"/>
      <c r="UKK74" s="173"/>
      <c r="UKL74" s="173"/>
      <c r="UKM74" s="173"/>
      <c r="UKN74" s="173"/>
      <c r="UKO74" s="173"/>
      <c r="UKP74" s="173"/>
      <c r="UKQ74" s="173"/>
      <c r="UKR74" s="173"/>
      <c r="UKS74" s="173"/>
      <c r="UKT74" s="173"/>
      <c r="UKU74" s="173"/>
      <c r="UKV74" s="173"/>
      <c r="UKW74" s="173"/>
      <c r="UKX74" s="173"/>
      <c r="UKY74" s="173"/>
      <c r="UKZ74" s="173"/>
      <c r="ULA74" s="173"/>
      <c r="ULB74" s="173"/>
      <c r="ULC74" s="173"/>
      <c r="ULD74" s="173"/>
      <c r="ULE74" s="173"/>
      <c r="ULF74" s="173"/>
      <c r="ULG74" s="173"/>
      <c r="ULH74" s="173"/>
      <c r="ULI74" s="173"/>
      <c r="ULJ74" s="173"/>
      <c r="ULK74" s="173"/>
      <c r="ULL74" s="173"/>
      <c r="ULM74" s="173"/>
      <c r="ULN74" s="173"/>
      <c r="ULO74" s="173"/>
      <c r="ULP74" s="173"/>
      <c r="ULQ74" s="173"/>
      <c r="ULR74" s="173"/>
      <c r="ULS74" s="173"/>
      <c r="ULT74" s="173"/>
      <c r="ULU74" s="173"/>
      <c r="ULV74" s="173"/>
      <c r="ULW74" s="173"/>
      <c r="ULX74" s="173"/>
      <c r="ULY74" s="173"/>
      <c r="ULZ74" s="173"/>
      <c r="UMA74" s="173"/>
      <c r="UMB74" s="173"/>
      <c r="UMC74" s="173"/>
      <c r="UMD74" s="173"/>
      <c r="UME74" s="173"/>
      <c r="UMF74" s="173"/>
      <c r="UMG74" s="173"/>
      <c r="UMH74" s="173"/>
      <c r="UMI74" s="173"/>
      <c r="UMJ74" s="173"/>
      <c r="UMK74" s="173"/>
      <c r="UML74" s="173"/>
      <c r="UMM74" s="173"/>
      <c r="UMN74" s="173"/>
      <c r="UMO74" s="173"/>
      <c r="UMP74" s="173"/>
      <c r="UMQ74" s="173"/>
      <c r="UMR74" s="173"/>
      <c r="UMS74" s="173"/>
      <c r="UMT74" s="173"/>
      <c r="UMU74" s="173"/>
      <c r="UMV74" s="173"/>
      <c r="UMW74" s="173"/>
      <c r="UMX74" s="173"/>
      <c r="UMY74" s="173"/>
      <c r="UMZ74" s="173"/>
      <c r="UNA74" s="173"/>
      <c r="UNB74" s="173"/>
      <c r="UNC74" s="173"/>
      <c r="UND74" s="173"/>
      <c r="UNE74" s="173"/>
      <c r="UNF74" s="173"/>
      <c r="UNG74" s="173"/>
      <c r="UNH74" s="173"/>
      <c r="UNI74" s="173"/>
      <c r="UNJ74" s="173"/>
      <c r="UNK74" s="173"/>
      <c r="UNL74" s="173"/>
      <c r="UNM74" s="173"/>
      <c r="UNN74" s="173"/>
      <c r="UNO74" s="173"/>
      <c r="UNP74" s="173"/>
      <c r="UNQ74" s="173"/>
      <c r="UNR74" s="173"/>
      <c r="UNS74" s="173"/>
      <c r="UNT74" s="173"/>
      <c r="UNU74" s="173"/>
      <c r="UNV74" s="173"/>
      <c r="UNW74" s="173"/>
      <c r="UNX74" s="173"/>
      <c r="UNY74" s="173"/>
      <c r="UNZ74" s="173"/>
      <c r="UOA74" s="173"/>
      <c r="UOB74" s="173"/>
      <c r="UOC74" s="173"/>
      <c r="UOD74" s="173"/>
      <c r="UOE74" s="173"/>
      <c r="UOF74" s="173"/>
      <c r="UOG74" s="173"/>
      <c r="UOH74" s="173"/>
      <c r="UOI74" s="173"/>
      <c r="UOJ74" s="173"/>
      <c r="UOK74" s="173"/>
      <c r="UOL74" s="173"/>
      <c r="UOM74" s="173"/>
      <c r="UON74" s="173"/>
      <c r="UOO74" s="173"/>
      <c r="UOP74" s="173"/>
      <c r="UOQ74" s="173"/>
      <c r="UOR74" s="173"/>
      <c r="UOS74" s="173"/>
      <c r="UOT74" s="173"/>
      <c r="UOU74" s="173"/>
      <c r="UOV74" s="173"/>
      <c r="UOW74" s="173"/>
      <c r="UOX74" s="173"/>
      <c r="UOY74" s="173"/>
      <c r="UOZ74" s="173"/>
      <c r="UPA74" s="173"/>
      <c r="UPB74" s="173"/>
      <c r="UPC74" s="173"/>
      <c r="UPD74" s="173"/>
      <c r="UPE74" s="173"/>
      <c r="UPF74" s="173"/>
      <c r="UPG74" s="173"/>
      <c r="UPH74" s="173"/>
      <c r="UPI74" s="173"/>
      <c r="UPJ74" s="173"/>
      <c r="UPK74" s="173"/>
      <c r="UPL74" s="173"/>
      <c r="UPM74" s="173"/>
      <c r="UPN74" s="173"/>
      <c r="UPO74" s="173"/>
      <c r="UPP74" s="173"/>
      <c r="UPQ74" s="173"/>
      <c r="UPR74" s="173"/>
      <c r="UPS74" s="173"/>
      <c r="UPT74" s="173"/>
      <c r="UPU74" s="173"/>
      <c r="UPV74" s="173"/>
      <c r="UPW74" s="173"/>
      <c r="UPX74" s="173"/>
      <c r="UPY74" s="173"/>
      <c r="UPZ74" s="173"/>
      <c r="UQA74" s="173"/>
      <c r="UQB74" s="173"/>
      <c r="UQC74" s="173"/>
      <c r="UQD74" s="173"/>
      <c r="UQE74" s="173"/>
      <c r="UQF74" s="173"/>
      <c r="UQG74" s="173"/>
      <c r="UQH74" s="173"/>
      <c r="UQI74" s="173"/>
      <c r="UQJ74" s="173"/>
      <c r="UQK74" s="173"/>
      <c r="UQL74" s="173"/>
      <c r="UQM74" s="173"/>
      <c r="UQN74" s="173"/>
      <c r="UQO74" s="173"/>
      <c r="UQP74" s="173"/>
      <c r="UQQ74" s="173"/>
      <c r="UQR74" s="173"/>
      <c r="UQS74" s="173"/>
      <c r="UQT74" s="173"/>
      <c r="UQU74" s="173"/>
      <c r="UQV74" s="173"/>
      <c r="UQW74" s="173"/>
      <c r="UQX74" s="173"/>
      <c r="UQY74" s="173"/>
      <c r="UQZ74" s="173"/>
      <c r="URA74" s="173"/>
      <c r="URB74" s="173"/>
      <c r="URC74" s="173"/>
      <c r="URD74" s="173"/>
      <c r="URE74" s="173"/>
      <c r="URF74" s="173"/>
      <c r="URG74" s="173"/>
      <c r="URH74" s="173"/>
      <c r="URI74" s="173"/>
      <c r="URJ74" s="173"/>
      <c r="URK74" s="173"/>
      <c r="URL74" s="173"/>
      <c r="URM74" s="173"/>
      <c r="URN74" s="173"/>
      <c r="URO74" s="173"/>
      <c r="URP74" s="173"/>
      <c r="URQ74" s="173"/>
      <c r="URR74" s="173"/>
      <c r="URS74" s="173"/>
      <c r="URT74" s="173"/>
      <c r="URU74" s="173"/>
      <c r="URV74" s="173"/>
      <c r="URW74" s="173"/>
      <c r="URX74" s="173"/>
      <c r="URY74" s="173"/>
      <c r="URZ74" s="173"/>
      <c r="USA74" s="173"/>
      <c r="USB74" s="173"/>
      <c r="USC74" s="173"/>
      <c r="USD74" s="173"/>
      <c r="USE74" s="173"/>
      <c r="USF74" s="173"/>
      <c r="USG74" s="173"/>
      <c r="USH74" s="173"/>
      <c r="USI74" s="173"/>
      <c r="USJ74" s="173"/>
      <c r="USK74" s="173"/>
      <c r="USL74" s="173"/>
      <c r="USM74" s="173"/>
      <c r="USN74" s="173"/>
      <c r="USO74" s="173"/>
      <c r="USP74" s="173"/>
      <c r="USQ74" s="173"/>
      <c r="USR74" s="173"/>
      <c r="USS74" s="173"/>
      <c r="UST74" s="173"/>
      <c r="USU74" s="173"/>
      <c r="USV74" s="173"/>
      <c r="USW74" s="173"/>
      <c r="USX74" s="173"/>
      <c r="USY74" s="173"/>
      <c r="USZ74" s="173"/>
      <c r="UTA74" s="173"/>
      <c r="UTB74" s="173"/>
      <c r="UTC74" s="173"/>
      <c r="UTD74" s="173"/>
      <c r="UTE74" s="173"/>
      <c r="UTF74" s="173"/>
      <c r="UTG74" s="173"/>
      <c r="UTH74" s="173"/>
      <c r="UTI74" s="173"/>
      <c r="UTJ74" s="173"/>
      <c r="UTK74" s="173"/>
      <c r="UTL74" s="173"/>
      <c r="UTM74" s="173"/>
      <c r="UTN74" s="173"/>
      <c r="UTO74" s="173"/>
      <c r="UTP74" s="173"/>
      <c r="UTQ74" s="173"/>
      <c r="UTR74" s="173"/>
      <c r="UTS74" s="173"/>
      <c r="UTT74" s="173"/>
      <c r="UTU74" s="173"/>
      <c r="UTV74" s="173"/>
      <c r="UTW74" s="173"/>
      <c r="UTX74" s="173"/>
      <c r="UTY74" s="173"/>
      <c r="UTZ74" s="173"/>
      <c r="UUA74" s="173"/>
      <c r="UUB74" s="173"/>
      <c r="UUC74" s="173"/>
      <c r="UUD74" s="173"/>
      <c r="UUE74" s="173"/>
      <c r="UUF74" s="173"/>
      <c r="UUG74" s="173"/>
      <c r="UUH74" s="173"/>
      <c r="UUI74" s="173"/>
      <c r="UUJ74" s="173"/>
      <c r="UUK74" s="173"/>
      <c r="UUL74" s="173"/>
      <c r="UUM74" s="173"/>
      <c r="UUN74" s="173"/>
      <c r="UUO74" s="173"/>
      <c r="UUP74" s="173"/>
      <c r="UUQ74" s="173"/>
      <c r="UUR74" s="173"/>
      <c r="UUS74" s="173"/>
      <c r="UUT74" s="173"/>
      <c r="UUU74" s="173"/>
      <c r="UUV74" s="173"/>
      <c r="UUW74" s="173"/>
      <c r="UUX74" s="173"/>
      <c r="UUY74" s="173"/>
      <c r="UUZ74" s="173"/>
      <c r="UVA74" s="173"/>
      <c r="UVB74" s="173"/>
      <c r="UVC74" s="173"/>
      <c r="UVD74" s="173"/>
      <c r="UVE74" s="173"/>
      <c r="UVF74" s="173"/>
      <c r="UVG74" s="173"/>
      <c r="UVH74" s="173"/>
      <c r="UVI74" s="173"/>
      <c r="UVJ74" s="173"/>
      <c r="UVK74" s="173"/>
      <c r="UVL74" s="173"/>
      <c r="UVM74" s="173"/>
      <c r="UVN74" s="173"/>
      <c r="UVO74" s="173"/>
      <c r="UVP74" s="173"/>
      <c r="UVQ74" s="173"/>
      <c r="UVR74" s="173"/>
      <c r="UVS74" s="173"/>
      <c r="UVT74" s="173"/>
      <c r="UVU74" s="173"/>
      <c r="UVV74" s="173"/>
      <c r="UVW74" s="173"/>
      <c r="UVX74" s="173"/>
      <c r="UVY74" s="173"/>
      <c r="UVZ74" s="173"/>
      <c r="UWA74" s="173"/>
      <c r="UWB74" s="173"/>
      <c r="UWC74" s="173"/>
      <c r="UWD74" s="173"/>
      <c r="UWE74" s="173"/>
      <c r="UWF74" s="173"/>
      <c r="UWG74" s="173"/>
      <c r="UWH74" s="173"/>
      <c r="UWI74" s="173"/>
      <c r="UWJ74" s="173"/>
      <c r="UWK74" s="173"/>
      <c r="UWL74" s="173"/>
      <c r="UWM74" s="173"/>
      <c r="UWN74" s="173"/>
      <c r="UWO74" s="173"/>
      <c r="UWP74" s="173"/>
      <c r="UWQ74" s="173"/>
      <c r="UWR74" s="173"/>
      <c r="UWS74" s="173"/>
      <c r="UWT74" s="173"/>
      <c r="UWU74" s="173"/>
      <c r="UWV74" s="173"/>
      <c r="UWW74" s="173"/>
      <c r="UWX74" s="173"/>
      <c r="UWY74" s="173"/>
      <c r="UWZ74" s="173"/>
      <c r="UXA74" s="173"/>
      <c r="UXB74" s="173"/>
      <c r="UXC74" s="173"/>
      <c r="UXD74" s="173"/>
      <c r="UXE74" s="173"/>
      <c r="UXF74" s="173"/>
      <c r="UXG74" s="173"/>
      <c r="UXH74" s="173"/>
      <c r="UXI74" s="173"/>
      <c r="UXJ74" s="173"/>
      <c r="UXK74" s="173"/>
      <c r="UXL74" s="173"/>
      <c r="UXM74" s="173"/>
      <c r="UXN74" s="173"/>
      <c r="UXO74" s="173"/>
      <c r="UXP74" s="173"/>
      <c r="UXQ74" s="173"/>
      <c r="UXR74" s="173"/>
      <c r="UXS74" s="173"/>
      <c r="UXT74" s="173"/>
      <c r="UXU74" s="173"/>
      <c r="UXV74" s="173"/>
      <c r="UXW74" s="173"/>
      <c r="UXX74" s="173"/>
      <c r="UXY74" s="173"/>
      <c r="UXZ74" s="173"/>
      <c r="UYA74" s="173"/>
      <c r="UYB74" s="173"/>
      <c r="UYC74" s="173"/>
      <c r="UYD74" s="173"/>
      <c r="UYE74" s="173"/>
      <c r="UYF74" s="173"/>
      <c r="UYG74" s="173"/>
      <c r="UYH74" s="173"/>
      <c r="UYI74" s="173"/>
      <c r="UYJ74" s="173"/>
      <c r="UYK74" s="173"/>
      <c r="UYL74" s="173"/>
      <c r="UYM74" s="173"/>
      <c r="UYN74" s="173"/>
      <c r="UYO74" s="173"/>
      <c r="UYP74" s="173"/>
      <c r="UYQ74" s="173"/>
      <c r="UYR74" s="173"/>
      <c r="UYS74" s="173"/>
      <c r="UYT74" s="173"/>
      <c r="UYU74" s="173"/>
      <c r="UYV74" s="173"/>
      <c r="UYW74" s="173"/>
      <c r="UYX74" s="173"/>
      <c r="UYY74" s="173"/>
      <c r="UYZ74" s="173"/>
      <c r="UZA74" s="173"/>
      <c r="UZB74" s="173"/>
      <c r="UZC74" s="173"/>
      <c r="UZD74" s="173"/>
      <c r="UZE74" s="173"/>
      <c r="UZF74" s="173"/>
      <c r="UZG74" s="173"/>
      <c r="UZH74" s="173"/>
      <c r="UZI74" s="173"/>
      <c r="UZJ74" s="173"/>
      <c r="UZK74" s="173"/>
      <c r="UZL74" s="173"/>
      <c r="UZM74" s="173"/>
      <c r="UZN74" s="173"/>
      <c r="UZO74" s="173"/>
      <c r="UZP74" s="173"/>
      <c r="UZQ74" s="173"/>
      <c r="UZR74" s="173"/>
      <c r="UZS74" s="173"/>
      <c r="UZT74" s="173"/>
      <c r="UZU74" s="173"/>
      <c r="UZV74" s="173"/>
      <c r="UZW74" s="173"/>
      <c r="UZX74" s="173"/>
      <c r="UZY74" s="173"/>
      <c r="UZZ74" s="173"/>
      <c r="VAA74" s="173"/>
      <c r="VAB74" s="173"/>
      <c r="VAC74" s="173"/>
      <c r="VAD74" s="173"/>
      <c r="VAE74" s="173"/>
      <c r="VAF74" s="173"/>
      <c r="VAG74" s="173"/>
      <c r="VAH74" s="173"/>
      <c r="VAI74" s="173"/>
      <c r="VAJ74" s="173"/>
      <c r="VAK74" s="173"/>
      <c r="VAL74" s="173"/>
      <c r="VAM74" s="173"/>
      <c r="VAN74" s="173"/>
      <c r="VAO74" s="173"/>
      <c r="VAP74" s="173"/>
      <c r="VAQ74" s="173"/>
      <c r="VAR74" s="173"/>
      <c r="VAS74" s="173"/>
      <c r="VAT74" s="173"/>
      <c r="VAU74" s="173"/>
      <c r="VAV74" s="173"/>
      <c r="VAW74" s="173"/>
      <c r="VAX74" s="173"/>
      <c r="VAY74" s="173"/>
      <c r="VAZ74" s="173"/>
      <c r="VBA74" s="173"/>
      <c r="VBB74" s="173"/>
      <c r="VBC74" s="173"/>
      <c r="VBD74" s="173"/>
      <c r="VBE74" s="173"/>
      <c r="VBF74" s="173"/>
      <c r="VBG74" s="173"/>
      <c r="VBH74" s="173"/>
      <c r="VBI74" s="173"/>
      <c r="VBJ74" s="173"/>
      <c r="VBK74" s="173"/>
      <c r="VBL74" s="173"/>
      <c r="VBM74" s="173"/>
      <c r="VBN74" s="173"/>
      <c r="VBO74" s="173"/>
      <c r="VBP74" s="173"/>
      <c r="VBQ74" s="173"/>
      <c r="VBR74" s="173"/>
      <c r="VBS74" s="173"/>
      <c r="VBT74" s="173"/>
      <c r="VBU74" s="173"/>
      <c r="VBV74" s="173"/>
      <c r="VBW74" s="173"/>
      <c r="VBX74" s="173"/>
      <c r="VBY74" s="173"/>
      <c r="VBZ74" s="173"/>
      <c r="VCA74" s="173"/>
      <c r="VCB74" s="173"/>
      <c r="VCC74" s="173"/>
      <c r="VCD74" s="173"/>
      <c r="VCE74" s="173"/>
      <c r="VCF74" s="173"/>
      <c r="VCG74" s="173"/>
      <c r="VCH74" s="173"/>
      <c r="VCI74" s="173"/>
      <c r="VCJ74" s="173"/>
      <c r="VCK74" s="173"/>
      <c r="VCL74" s="173"/>
      <c r="VCM74" s="173"/>
      <c r="VCN74" s="173"/>
      <c r="VCO74" s="173"/>
      <c r="VCP74" s="173"/>
      <c r="VCQ74" s="173"/>
      <c r="VCR74" s="173"/>
      <c r="VCS74" s="173"/>
      <c r="VCT74" s="173"/>
      <c r="VCU74" s="173"/>
      <c r="VCV74" s="173"/>
      <c r="VCW74" s="173"/>
      <c r="VCX74" s="173"/>
      <c r="VCY74" s="173"/>
      <c r="VCZ74" s="173"/>
      <c r="VDA74" s="173"/>
      <c r="VDB74" s="173"/>
      <c r="VDC74" s="173"/>
      <c r="VDD74" s="173"/>
      <c r="VDE74" s="173"/>
      <c r="VDF74" s="173"/>
      <c r="VDG74" s="173"/>
      <c r="VDH74" s="173"/>
      <c r="VDI74" s="173"/>
      <c r="VDJ74" s="173"/>
      <c r="VDK74" s="173"/>
      <c r="VDL74" s="173"/>
      <c r="VDM74" s="173"/>
      <c r="VDN74" s="173"/>
      <c r="VDO74" s="173"/>
      <c r="VDP74" s="173"/>
      <c r="VDQ74" s="173"/>
      <c r="VDR74" s="173"/>
      <c r="VDS74" s="173"/>
      <c r="VDT74" s="173"/>
      <c r="VDU74" s="173"/>
      <c r="VDV74" s="173"/>
      <c r="VDW74" s="173"/>
      <c r="VDX74" s="173"/>
      <c r="VDY74" s="173"/>
      <c r="VDZ74" s="173"/>
      <c r="VEA74" s="173"/>
      <c r="VEB74" s="173"/>
      <c r="VEC74" s="173"/>
      <c r="VED74" s="173"/>
      <c r="VEE74" s="173"/>
      <c r="VEF74" s="173"/>
      <c r="VEG74" s="173"/>
      <c r="VEH74" s="173"/>
      <c r="VEI74" s="173"/>
      <c r="VEJ74" s="173"/>
      <c r="VEK74" s="173"/>
      <c r="VEL74" s="173"/>
      <c r="VEM74" s="173"/>
      <c r="VEN74" s="173"/>
      <c r="VEO74" s="173"/>
      <c r="VEP74" s="173"/>
      <c r="VEQ74" s="173"/>
      <c r="VER74" s="173"/>
      <c r="VES74" s="173"/>
      <c r="VET74" s="173"/>
      <c r="VEU74" s="173"/>
      <c r="VEV74" s="173"/>
      <c r="VEW74" s="173"/>
      <c r="VEX74" s="173"/>
      <c r="VEY74" s="173"/>
      <c r="VEZ74" s="173"/>
      <c r="VFA74" s="173"/>
      <c r="VFB74" s="173"/>
      <c r="VFC74" s="173"/>
      <c r="VFD74" s="173"/>
      <c r="VFE74" s="173"/>
      <c r="VFF74" s="173"/>
      <c r="VFG74" s="173"/>
      <c r="VFH74" s="173"/>
      <c r="VFI74" s="173"/>
      <c r="VFJ74" s="173"/>
      <c r="VFK74" s="173"/>
      <c r="VFL74" s="173"/>
      <c r="VFM74" s="173"/>
      <c r="VFN74" s="173"/>
      <c r="VFO74" s="173"/>
      <c r="VFP74" s="173"/>
      <c r="VFQ74" s="173"/>
      <c r="VFR74" s="173"/>
      <c r="VFS74" s="173"/>
      <c r="VFT74" s="173"/>
      <c r="VFU74" s="173"/>
      <c r="VFV74" s="173"/>
      <c r="VFW74" s="173"/>
      <c r="VFX74" s="173"/>
      <c r="VFY74" s="173"/>
      <c r="VFZ74" s="173"/>
      <c r="VGA74" s="173"/>
      <c r="VGB74" s="173"/>
      <c r="VGC74" s="173"/>
      <c r="VGD74" s="173"/>
      <c r="VGE74" s="173"/>
      <c r="VGF74" s="173"/>
      <c r="VGG74" s="173"/>
      <c r="VGH74" s="173"/>
      <c r="VGI74" s="173"/>
      <c r="VGJ74" s="173"/>
      <c r="VGK74" s="173"/>
      <c r="VGL74" s="173"/>
      <c r="VGM74" s="173"/>
      <c r="VGN74" s="173"/>
      <c r="VGO74" s="173"/>
      <c r="VGP74" s="173"/>
      <c r="VGQ74" s="173"/>
      <c r="VGR74" s="173"/>
      <c r="VGS74" s="173"/>
      <c r="VGT74" s="173"/>
      <c r="VGU74" s="173"/>
      <c r="VGV74" s="173"/>
      <c r="VGW74" s="173"/>
      <c r="VGX74" s="173"/>
      <c r="VGY74" s="173"/>
      <c r="VGZ74" s="173"/>
      <c r="VHA74" s="173"/>
      <c r="VHB74" s="173"/>
      <c r="VHC74" s="173"/>
      <c r="VHD74" s="173"/>
      <c r="VHE74" s="173"/>
      <c r="VHF74" s="173"/>
      <c r="VHG74" s="173"/>
      <c r="VHH74" s="173"/>
      <c r="VHI74" s="173"/>
      <c r="VHJ74" s="173"/>
      <c r="VHK74" s="173"/>
      <c r="VHL74" s="173"/>
      <c r="VHM74" s="173"/>
      <c r="VHN74" s="173"/>
      <c r="VHO74" s="173"/>
      <c r="VHP74" s="173"/>
      <c r="VHQ74" s="173"/>
      <c r="VHR74" s="173"/>
      <c r="VHS74" s="173"/>
      <c r="VHT74" s="173"/>
      <c r="VHU74" s="173"/>
      <c r="VHV74" s="173"/>
      <c r="VHW74" s="173"/>
      <c r="VHX74" s="173"/>
      <c r="VHY74" s="173"/>
      <c r="VHZ74" s="173"/>
      <c r="VIA74" s="173"/>
      <c r="VIB74" s="173"/>
      <c r="VIC74" s="173"/>
      <c r="VID74" s="173"/>
      <c r="VIE74" s="173"/>
      <c r="VIF74" s="173"/>
      <c r="VIG74" s="173"/>
      <c r="VIH74" s="173"/>
      <c r="VII74" s="173"/>
      <c r="VIJ74" s="173"/>
      <c r="VIK74" s="173"/>
      <c r="VIL74" s="173"/>
      <c r="VIM74" s="173"/>
      <c r="VIN74" s="173"/>
      <c r="VIO74" s="173"/>
      <c r="VIP74" s="173"/>
      <c r="VIQ74" s="173"/>
      <c r="VIR74" s="173"/>
      <c r="VIS74" s="173"/>
      <c r="VIT74" s="173"/>
      <c r="VIU74" s="173"/>
      <c r="VIV74" s="173"/>
      <c r="VIW74" s="173"/>
      <c r="VIX74" s="173"/>
      <c r="VIY74" s="173"/>
      <c r="VIZ74" s="173"/>
      <c r="VJA74" s="173"/>
      <c r="VJB74" s="173"/>
      <c r="VJC74" s="173"/>
      <c r="VJD74" s="173"/>
      <c r="VJE74" s="173"/>
      <c r="VJF74" s="173"/>
      <c r="VJG74" s="173"/>
      <c r="VJH74" s="173"/>
      <c r="VJI74" s="173"/>
      <c r="VJJ74" s="173"/>
      <c r="VJK74" s="173"/>
      <c r="VJL74" s="173"/>
      <c r="VJM74" s="173"/>
      <c r="VJN74" s="173"/>
      <c r="VJO74" s="173"/>
      <c r="VJP74" s="173"/>
      <c r="VJQ74" s="173"/>
      <c r="VJR74" s="173"/>
      <c r="VJS74" s="173"/>
      <c r="VJT74" s="173"/>
      <c r="VJU74" s="173"/>
      <c r="VJV74" s="173"/>
      <c r="VJW74" s="173"/>
      <c r="VJX74" s="173"/>
      <c r="VJY74" s="173"/>
      <c r="VJZ74" s="173"/>
      <c r="VKA74" s="173"/>
      <c r="VKB74" s="173"/>
      <c r="VKC74" s="173"/>
      <c r="VKD74" s="173"/>
      <c r="VKE74" s="173"/>
      <c r="VKF74" s="173"/>
      <c r="VKG74" s="173"/>
      <c r="VKH74" s="173"/>
      <c r="VKI74" s="173"/>
      <c r="VKJ74" s="173"/>
      <c r="VKK74" s="173"/>
      <c r="VKL74" s="173"/>
      <c r="VKM74" s="173"/>
      <c r="VKN74" s="173"/>
      <c r="VKO74" s="173"/>
      <c r="VKP74" s="173"/>
      <c r="VKQ74" s="173"/>
      <c r="VKR74" s="173"/>
      <c r="VKS74" s="173"/>
      <c r="VKT74" s="173"/>
      <c r="VKU74" s="173"/>
      <c r="VKV74" s="173"/>
      <c r="VKW74" s="173"/>
      <c r="VKX74" s="173"/>
      <c r="VKY74" s="173"/>
      <c r="VKZ74" s="173"/>
      <c r="VLA74" s="173"/>
      <c r="VLB74" s="173"/>
      <c r="VLC74" s="173"/>
      <c r="VLD74" s="173"/>
      <c r="VLE74" s="173"/>
      <c r="VLF74" s="173"/>
      <c r="VLG74" s="173"/>
      <c r="VLH74" s="173"/>
      <c r="VLI74" s="173"/>
      <c r="VLJ74" s="173"/>
      <c r="VLK74" s="173"/>
      <c r="VLL74" s="173"/>
      <c r="VLM74" s="173"/>
      <c r="VLN74" s="173"/>
      <c r="VLO74" s="173"/>
      <c r="VLP74" s="173"/>
      <c r="VLQ74" s="173"/>
      <c r="VLR74" s="173"/>
      <c r="VLS74" s="173"/>
      <c r="VLT74" s="173"/>
      <c r="VLU74" s="173"/>
      <c r="VLV74" s="173"/>
      <c r="VLW74" s="173"/>
      <c r="VLX74" s="173"/>
      <c r="VLY74" s="173"/>
      <c r="VLZ74" s="173"/>
      <c r="VMA74" s="173"/>
      <c r="VMB74" s="173"/>
      <c r="VMC74" s="173"/>
      <c r="VMD74" s="173"/>
      <c r="VME74" s="173"/>
      <c r="VMF74" s="173"/>
      <c r="VMG74" s="173"/>
      <c r="VMH74" s="173"/>
      <c r="VMI74" s="173"/>
      <c r="VMJ74" s="173"/>
      <c r="VMK74" s="173"/>
      <c r="VML74" s="173"/>
      <c r="VMM74" s="173"/>
      <c r="VMN74" s="173"/>
      <c r="VMO74" s="173"/>
      <c r="VMP74" s="173"/>
      <c r="VMQ74" s="173"/>
      <c r="VMR74" s="173"/>
      <c r="VMS74" s="173"/>
      <c r="VMT74" s="173"/>
      <c r="VMU74" s="173"/>
      <c r="VMV74" s="173"/>
      <c r="VMW74" s="173"/>
      <c r="VMX74" s="173"/>
      <c r="VMY74" s="173"/>
      <c r="VMZ74" s="173"/>
      <c r="VNA74" s="173"/>
      <c r="VNB74" s="173"/>
      <c r="VNC74" s="173"/>
      <c r="VND74" s="173"/>
      <c r="VNE74" s="173"/>
      <c r="VNF74" s="173"/>
      <c r="VNG74" s="173"/>
      <c r="VNH74" s="173"/>
      <c r="VNI74" s="173"/>
      <c r="VNJ74" s="173"/>
      <c r="VNK74" s="173"/>
      <c r="VNL74" s="173"/>
      <c r="VNM74" s="173"/>
      <c r="VNN74" s="173"/>
      <c r="VNO74" s="173"/>
      <c r="VNP74" s="173"/>
      <c r="VNQ74" s="173"/>
      <c r="VNR74" s="173"/>
      <c r="VNS74" s="173"/>
      <c r="VNT74" s="173"/>
      <c r="VNU74" s="173"/>
      <c r="VNV74" s="173"/>
      <c r="VNW74" s="173"/>
      <c r="VNX74" s="173"/>
      <c r="VNY74" s="173"/>
      <c r="VNZ74" s="173"/>
      <c r="VOA74" s="173"/>
      <c r="VOB74" s="173"/>
      <c r="VOC74" s="173"/>
      <c r="VOD74" s="173"/>
      <c r="VOE74" s="173"/>
      <c r="VOF74" s="173"/>
      <c r="VOG74" s="173"/>
      <c r="VOH74" s="173"/>
      <c r="VOI74" s="173"/>
      <c r="VOJ74" s="173"/>
      <c r="VOK74" s="173"/>
      <c r="VOL74" s="173"/>
      <c r="VOM74" s="173"/>
      <c r="VON74" s="173"/>
      <c r="VOO74" s="173"/>
      <c r="VOP74" s="173"/>
      <c r="VOQ74" s="173"/>
      <c r="VOR74" s="173"/>
      <c r="VOS74" s="173"/>
      <c r="VOT74" s="173"/>
      <c r="VOU74" s="173"/>
      <c r="VOV74" s="173"/>
      <c r="VOW74" s="173"/>
      <c r="VOX74" s="173"/>
      <c r="VOY74" s="173"/>
      <c r="VOZ74" s="173"/>
      <c r="VPA74" s="173"/>
      <c r="VPB74" s="173"/>
      <c r="VPC74" s="173"/>
      <c r="VPD74" s="173"/>
      <c r="VPE74" s="173"/>
      <c r="VPF74" s="173"/>
      <c r="VPG74" s="173"/>
      <c r="VPH74" s="173"/>
      <c r="VPI74" s="173"/>
      <c r="VPJ74" s="173"/>
      <c r="VPK74" s="173"/>
      <c r="VPL74" s="173"/>
      <c r="VPM74" s="173"/>
      <c r="VPN74" s="173"/>
      <c r="VPO74" s="173"/>
      <c r="VPP74" s="173"/>
      <c r="VPQ74" s="173"/>
      <c r="VPR74" s="173"/>
      <c r="VPS74" s="173"/>
      <c r="VPT74" s="173"/>
      <c r="VPU74" s="173"/>
      <c r="VPV74" s="173"/>
      <c r="VPW74" s="173"/>
      <c r="VPX74" s="173"/>
      <c r="VPY74" s="173"/>
      <c r="VPZ74" s="173"/>
      <c r="VQA74" s="173"/>
      <c r="VQB74" s="173"/>
      <c r="VQC74" s="173"/>
      <c r="VQD74" s="173"/>
      <c r="VQE74" s="173"/>
      <c r="VQF74" s="173"/>
      <c r="VQG74" s="173"/>
      <c r="VQH74" s="173"/>
      <c r="VQI74" s="173"/>
      <c r="VQJ74" s="173"/>
      <c r="VQK74" s="173"/>
      <c r="VQL74" s="173"/>
      <c r="VQM74" s="173"/>
      <c r="VQN74" s="173"/>
      <c r="VQO74" s="173"/>
      <c r="VQP74" s="173"/>
      <c r="VQQ74" s="173"/>
      <c r="VQR74" s="173"/>
      <c r="VQS74" s="173"/>
      <c r="VQT74" s="173"/>
      <c r="VQU74" s="173"/>
      <c r="VQV74" s="173"/>
      <c r="VQW74" s="173"/>
      <c r="VQX74" s="173"/>
      <c r="VQY74" s="173"/>
      <c r="VQZ74" s="173"/>
      <c r="VRA74" s="173"/>
      <c r="VRB74" s="173"/>
      <c r="VRC74" s="173"/>
      <c r="VRD74" s="173"/>
      <c r="VRE74" s="173"/>
      <c r="VRF74" s="173"/>
      <c r="VRG74" s="173"/>
      <c r="VRH74" s="173"/>
      <c r="VRI74" s="173"/>
      <c r="VRJ74" s="173"/>
      <c r="VRK74" s="173"/>
      <c r="VRL74" s="173"/>
      <c r="VRM74" s="173"/>
      <c r="VRN74" s="173"/>
      <c r="VRO74" s="173"/>
      <c r="VRP74" s="173"/>
      <c r="VRQ74" s="173"/>
      <c r="VRR74" s="173"/>
      <c r="VRS74" s="173"/>
      <c r="VRT74" s="173"/>
      <c r="VRU74" s="173"/>
      <c r="VRV74" s="173"/>
      <c r="VRW74" s="173"/>
      <c r="VRX74" s="173"/>
      <c r="VRY74" s="173"/>
      <c r="VRZ74" s="173"/>
      <c r="VSA74" s="173"/>
      <c r="VSB74" s="173"/>
      <c r="VSC74" s="173"/>
      <c r="VSD74" s="173"/>
      <c r="VSE74" s="173"/>
      <c r="VSF74" s="173"/>
      <c r="VSG74" s="173"/>
      <c r="VSH74" s="173"/>
      <c r="VSI74" s="173"/>
      <c r="VSJ74" s="173"/>
      <c r="VSK74" s="173"/>
      <c r="VSL74" s="173"/>
      <c r="VSM74" s="173"/>
      <c r="VSN74" s="173"/>
      <c r="VSO74" s="173"/>
      <c r="VSP74" s="173"/>
      <c r="VSQ74" s="173"/>
      <c r="VSR74" s="173"/>
      <c r="VSS74" s="173"/>
      <c r="VST74" s="173"/>
      <c r="VSU74" s="173"/>
      <c r="VSV74" s="173"/>
      <c r="VSW74" s="173"/>
      <c r="VSX74" s="173"/>
      <c r="VSY74" s="173"/>
      <c r="VSZ74" s="173"/>
      <c r="VTA74" s="173"/>
      <c r="VTB74" s="173"/>
      <c r="VTC74" s="173"/>
      <c r="VTD74" s="173"/>
      <c r="VTE74" s="173"/>
      <c r="VTF74" s="173"/>
      <c r="VTG74" s="173"/>
      <c r="VTH74" s="173"/>
      <c r="VTI74" s="173"/>
      <c r="VTJ74" s="173"/>
      <c r="VTK74" s="173"/>
      <c r="VTL74" s="173"/>
      <c r="VTM74" s="173"/>
      <c r="VTN74" s="173"/>
      <c r="VTO74" s="173"/>
      <c r="VTP74" s="173"/>
      <c r="VTQ74" s="173"/>
      <c r="VTR74" s="173"/>
      <c r="VTS74" s="173"/>
      <c r="VTT74" s="173"/>
      <c r="VTU74" s="173"/>
      <c r="VTV74" s="173"/>
      <c r="VTW74" s="173"/>
      <c r="VTX74" s="173"/>
      <c r="VTY74" s="173"/>
      <c r="VTZ74" s="173"/>
      <c r="VUA74" s="173"/>
      <c r="VUB74" s="173"/>
      <c r="VUC74" s="173"/>
      <c r="VUD74" s="173"/>
      <c r="VUE74" s="173"/>
      <c r="VUF74" s="173"/>
      <c r="VUG74" s="173"/>
      <c r="VUH74" s="173"/>
      <c r="VUI74" s="173"/>
      <c r="VUJ74" s="173"/>
      <c r="VUK74" s="173"/>
      <c r="VUL74" s="173"/>
      <c r="VUM74" s="173"/>
      <c r="VUN74" s="173"/>
      <c r="VUO74" s="173"/>
      <c r="VUP74" s="173"/>
      <c r="VUQ74" s="173"/>
      <c r="VUR74" s="173"/>
      <c r="VUS74" s="173"/>
      <c r="VUT74" s="173"/>
      <c r="VUU74" s="173"/>
      <c r="VUV74" s="173"/>
      <c r="VUW74" s="173"/>
      <c r="VUX74" s="173"/>
      <c r="VUY74" s="173"/>
      <c r="VUZ74" s="173"/>
      <c r="VVA74" s="173"/>
      <c r="VVB74" s="173"/>
      <c r="VVC74" s="173"/>
      <c r="VVD74" s="173"/>
      <c r="VVE74" s="173"/>
      <c r="VVF74" s="173"/>
      <c r="VVG74" s="173"/>
      <c r="VVH74" s="173"/>
      <c r="VVI74" s="173"/>
      <c r="VVJ74" s="173"/>
      <c r="VVK74" s="173"/>
      <c r="VVL74" s="173"/>
      <c r="VVM74" s="173"/>
      <c r="VVN74" s="173"/>
      <c r="VVO74" s="173"/>
      <c r="VVP74" s="173"/>
      <c r="VVQ74" s="173"/>
      <c r="VVR74" s="173"/>
      <c r="VVS74" s="173"/>
      <c r="VVT74" s="173"/>
      <c r="VVU74" s="173"/>
      <c r="VVV74" s="173"/>
      <c r="VVW74" s="173"/>
      <c r="VVX74" s="173"/>
      <c r="VVY74" s="173"/>
      <c r="VVZ74" s="173"/>
      <c r="VWA74" s="173"/>
      <c r="VWB74" s="173"/>
      <c r="VWC74" s="173"/>
      <c r="VWD74" s="173"/>
      <c r="VWE74" s="173"/>
      <c r="VWF74" s="173"/>
      <c r="VWG74" s="173"/>
      <c r="VWH74" s="173"/>
      <c r="VWI74" s="173"/>
      <c r="VWJ74" s="173"/>
      <c r="VWK74" s="173"/>
      <c r="VWL74" s="173"/>
      <c r="VWM74" s="173"/>
      <c r="VWN74" s="173"/>
      <c r="VWO74" s="173"/>
      <c r="VWP74" s="173"/>
      <c r="VWQ74" s="173"/>
      <c r="VWR74" s="173"/>
      <c r="VWS74" s="173"/>
      <c r="VWT74" s="173"/>
      <c r="VWU74" s="173"/>
      <c r="VWV74" s="173"/>
      <c r="VWW74" s="173"/>
      <c r="VWX74" s="173"/>
      <c r="VWY74" s="173"/>
      <c r="VWZ74" s="173"/>
      <c r="VXA74" s="173"/>
      <c r="VXB74" s="173"/>
      <c r="VXC74" s="173"/>
      <c r="VXD74" s="173"/>
      <c r="VXE74" s="173"/>
      <c r="VXF74" s="173"/>
      <c r="VXG74" s="173"/>
      <c r="VXH74" s="173"/>
      <c r="VXI74" s="173"/>
      <c r="VXJ74" s="173"/>
      <c r="VXK74" s="173"/>
      <c r="VXL74" s="173"/>
      <c r="VXM74" s="173"/>
      <c r="VXN74" s="173"/>
      <c r="VXO74" s="173"/>
      <c r="VXP74" s="173"/>
      <c r="VXQ74" s="173"/>
      <c r="VXR74" s="173"/>
      <c r="VXS74" s="173"/>
      <c r="VXT74" s="173"/>
      <c r="VXU74" s="173"/>
      <c r="VXV74" s="173"/>
      <c r="VXW74" s="173"/>
      <c r="VXX74" s="173"/>
      <c r="VXY74" s="173"/>
      <c r="VXZ74" s="173"/>
      <c r="VYA74" s="173"/>
      <c r="VYB74" s="173"/>
      <c r="VYC74" s="173"/>
      <c r="VYD74" s="173"/>
      <c r="VYE74" s="173"/>
      <c r="VYF74" s="173"/>
      <c r="VYG74" s="173"/>
      <c r="VYH74" s="173"/>
      <c r="VYI74" s="173"/>
      <c r="VYJ74" s="173"/>
      <c r="VYK74" s="173"/>
      <c r="VYL74" s="173"/>
      <c r="VYM74" s="173"/>
      <c r="VYN74" s="173"/>
      <c r="VYO74" s="173"/>
      <c r="VYP74" s="173"/>
      <c r="VYQ74" s="173"/>
      <c r="VYR74" s="173"/>
      <c r="VYS74" s="173"/>
      <c r="VYT74" s="173"/>
      <c r="VYU74" s="173"/>
      <c r="VYV74" s="173"/>
      <c r="VYW74" s="173"/>
      <c r="VYX74" s="173"/>
      <c r="VYY74" s="173"/>
      <c r="VYZ74" s="173"/>
      <c r="VZA74" s="173"/>
      <c r="VZB74" s="173"/>
      <c r="VZC74" s="173"/>
      <c r="VZD74" s="173"/>
      <c r="VZE74" s="173"/>
      <c r="VZF74" s="173"/>
      <c r="VZG74" s="173"/>
      <c r="VZH74" s="173"/>
      <c r="VZI74" s="173"/>
      <c r="VZJ74" s="173"/>
      <c r="VZK74" s="173"/>
      <c r="VZL74" s="173"/>
      <c r="VZM74" s="173"/>
      <c r="VZN74" s="173"/>
      <c r="VZO74" s="173"/>
      <c r="VZP74" s="173"/>
      <c r="VZQ74" s="173"/>
      <c r="VZR74" s="173"/>
      <c r="VZS74" s="173"/>
      <c r="VZT74" s="173"/>
      <c r="VZU74" s="173"/>
      <c r="VZV74" s="173"/>
      <c r="VZW74" s="173"/>
      <c r="VZX74" s="173"/>
      <c r="VZY74" s="173"/>
      <c r="VZZ74" s="173"/>
      <c r="WAA74" s="173"/>
      <c r="WAB74" s="173"/>
      <c r="WAC74" s="173"/>
      <c r="WAD74" s="173"/>
      <c r="WAE74" s="173"/>
      <c r="WAF74" s="173"/>
      <c r="WAG74" s="173"/>
      <c r="WAH74" s="173"/>
      <c r="WAI74" s="173"/>
      <c r="WAJ74" s="173"/>
      <c r="WAK74" s="173"/>
      <c r="WAL74" s="173"/>
      <c r="WAM74" s="173"/>
      <c r="WAN74" s="173"/>
      <c r="WAO74" s="173"/>
      <c r="WAP74" s="173"/>
      <c r="WAQ74" s="173"/>
      <c r="WAR74" s="173"/>
      <c r="WAS74" s="173"/>
      <c r="WAT74" s="173"/>
      <c r="WAU74" s="173"/>
      <c r="WAV74" s="173"/>
      <c r="WAW74" s="173"/>
      <c r="WAX74" s="173"/>
      <c r="WAY74" s="173"/>
      <c r="WAZ74" s="173"/>
      <c r="WBA74" s="173"/>
      <c r="WBB74" s="173"/>
      <c r="WBC74" s="173"/>
      <c r="WBD74" s="173"/>
      <c r="WBE74" s="173"/>
      <c r="WBF74" s="173"/>
      <c r="WBG74" s="173"/>
      <c r="WBH74" s="173"/>
      <c r="WBI74" s="173"/>
      <c r="WBJ74" s="173"/>
      <c r="WBK74" s="173"/>
      <c r="WBL74" s="173"/>
      <c r="WBM74" s="173"/>
      <c r="WBN74" s="173"/>
      <c r="WBO74" s="173"/>
      <c r="WBP74" s="173"/>
      <c r="WBQ74" s="173"/>
      <c r="WBR74" s="173"/>
      <c r="WBS74" s="173"/>
      <c r="WBT74" s="173"/>
      <c r="WBU74" s="173"/>
      <c r="WBV74" s="173"/>
      <c r="WBW74" s="173"/>
      <c r="WBX74" s="173"/>
      <c r="WBY74" s="173"/>
      <c r="WBZ74" s="173"/>
      <c r="WCA74" s="173"/>
      <c r="WCB74" s="173"/>
      <c r="WCC74" s="173"/>
      <c r="WCD74" s="173"/>
      <c r="WCE74" s="173"/>
      <c r="WCF74" s="173"/>
      <c r="WCG74" s="173"/>
      <c r="WCH74" s="173"/>
      <c r="WCI74" s="173"/>
      <c r="WCJ74" s="173"/>
      <c r="WCK74" s="173"/>
      <c r="WCL74" s="173"/>
      <c r="WCM74" s="173"/>
      <c r="WCN74" s="173"/>
      <c r="WCO74" s="173"/>
      <c r="WCP74" s="173"/>
      <c r="WCQ74" s="173"/>
      <c r="WCR74" s="173"/>
      <c r="WCS74" s="173"/>
      <c r="WCT74" s="173"/>
      <c r="WCU74" s="173"/>
      <c r="WCV74" s="173"/>
      <c r="WCW74" s="173"/>
      <c r="WCX74" s="173"/>
      <c r="WCY74" s="173"/>
      <c r="WCZ74" s="173"/>
      <c r="WDA74" s="173"/>
      <c r="WDB74" s="173"/>
      <c r="WDC74" s="173"/>
      <c r="WDD74" s="173"/>
      <c r="WDE74" s="173"/>
      <c r="WDF74" s="173"/>
      <c r="WDG74" s="173"/>
      <c r="WDH74" s="173"/>
      <c r="WDI74" s="173"/>
      <c r="WDJ74" s="173"/>
      <c r="WDK74" s="173"/>
      <c r="WDL74" s="173"/>
      <c r="WDM74" s="173"/>
      <c r="WDN74" s="173"/>
      <c r="WDO74" s="173"/>
      <c r="WDP74" s="173"/>
      <c r="WDQ74" s="173"/>
      <c r="WDR74" s="173"/>
      <c r="WDS74" s="173"/>
      <c r="WDT74" s="173"/>
      <c r="WDU74" s="173"/>
      <c r="WDV74" s="173"/>
      <c r="WDW74" s="173"/>
      <c r="WDX74" s="173"/>
      <c r="WDY74" s="173"/>
      <c r="WDZ74" s="173"/>
      <c r="WEA74" s="173"/>
      <c r="WEB74" s="173"/>
      <c r="WEC74" s="173"/>
      <c r="WED74" s="173"/>
      <c r="WEE74" s="173"/>
      <c r="WEF74" s="173"/>
      <c r="WEG74" s="173"/>
      <c r="WEH74" s="173"/>
      <c r="WEI74" s="173"/>
      <c r="WEJ74" s="173"/>
      <c r="WEK74" s="173"/>
      <c r="WEL74" s="173"/>
      <c r="WEM74" s="173"/>
      <c r="WEN74" s="173"/>
      <c r="WEO74" s="173"/>
      <c r="WEP74" s="173"/>
      <c r="WEQ74" s="173"/>
      <c r="WER74" s="173"/>
      <c r="WES74" s="173"/>
      <c r="WET74" s="173"/>
      <c r="WEU74" s="173"/>
      <c r="WEV74" s="173"/>
      <c r="WEW74" s="173"/>
      <c r="WEX74" s="173"/>
      <c r="WEY74" s="173"/>
      <c r="WEZ74" s="173"/>
      <c r="WFA74" s="173"/>
      <c r="WFB74" s="173"/>
      <c r="WFC74" s="173"/>
      <c r="WFD74" s="173"/>
      <c r="WFE74" s="173"/>
      <c r="WFF74" s="173"/>
      <c r="WFG74" s="173"/>
      <c r="WFH74" s="173"/>
      <c r="WFI74" s="173"/>
      <c r="WFJ74" s="173"/>
      <c r="WFK74" s="173"/>
      <c r="WFL74" s="173"/>
      <c r="WFM74" s="173"/>
      <c r="WFN74" s="173"/>
      <c r="WFO74" s="173"/>
      <c r="WFP74" s="173"/>
      <c r="WFQ74" s="173"/>
      <c r="WFR74" s="173"/>
      <c r="WFS74" s="173"/>
      <c r="WFT74" s="173"/>
      <c r="WFU74" s="173"/>
      <c r="WFV74" s="173"/>
      <c r="WFW74" s="173"/>
      <c r="WFX74" s="173"/>
      <c r="WFY74" s="173"/>
      <c r="WFZ74" s="173"/>
      <c r="WGA74" s="173"/>
      <c r="WGB74" s="173"/>
      <c r="WGC74" s="173"/>
      <c r="WGD74" s="173"/>
      <c r="WGE74" s="173"/>
      <c r="WGF74" s="173"/>
      <c r="WGG74" s="173"/>
      <c r="WGH74" s="173"/>
      <c r="WGI74" s="173"/>
      <c r="WGJ74" s="173"/>
      <c r="WGK74" s="173"/>
      <c r="WGL74" s="173"/>
      <c r="WGM74" s="173"/>
      <c r="WGN74" s="173"/>
      <c r="WGO74" s="173"/>
      <c r="WGP74" s="173"/>
      <c r="WGQ74" s="173"/>
      <c r="WGR74" s="173"/>
      <c r="WGS74" s="173"/>
      <c r="WGT74" s="173"/>
      <c r="WGU74" s="173"/>
      <c r="WGV74" s="173"/>
      <c r="WGW74" s="173"/>
      <c r="WGX74" s="173"/>
      <c r="WGY74" s="173"/>
      <c r="WGZ74" s="173"/>
      <c r="WHA74" s="173"/>
      <c r="WHB74" s="173"/>
      <c r="WHC74" s="173"/>
      <c r="WHD74" s="173"/>
      <c r="WHE74" s="173"/>
      <c r="WHF74" s="173"/>
      <c r="WHG74" s="173"/>
      <c r="WHH74" s="173"/>
      <c r="WHI74" s="173"/>
      <c r="WHJ74" s="173"/>
      <c r="WHK74" s="173"/>
      <c r="WHL74" s="173"/>
      <c r="WHM74" s="173"/>
      <c r="WHN74" s="173"/>
      <c r="WHO74" s="173"/>
      <c r="WHP74" s="173"/>
      <c r="WHQ74" s="173"/>
      <c r="WHR74" s="173"/>
      <c r="WHS74" s="173"/>
      <c r="WHT74" s="173"/>
      <c r="WHU74" s="173"/>
      <c r="WHV74" s="173"/>
      <c r="WHW74" s="173"/>
      <c r="WHX74" s="173"/>
      <c r="WHY74" s="173"/>
      <c r="WHZ74" s="173"/>
      <c r="WIA74" s="173"/>
      <c r="WIB74" s="173"/>
      <c r="WIC74" s="173"/>
      <c r="WID74" s="173"/>
      <c r="WIE74" s="173"/>
      <c r="WIF74" s="173"/>
      <c r="WIG74" s="173"/>
      <c r="WIH74" s="173"/>
      <c r="WII74" s="173"/>
      <c r="WIJ74" s="173"/>
      <c r="WIK74" s="173"/>
      <c r="WIL74" s="173"/>
      <c r="WIM74" s="173"/>
      <c r="WIN74" s="173"/>
      <c r="WIO74" s="173"/>
      <c r="WIP74" s="173"/>
      <c r="WIQ74" s="173"/>
      <c r="WIR74" s="173"/>
      <c r="WIS74" s="173"/>
      <c r="WIT74" s="173"/>
      <c r="WIU74" s="173"/>
      <c r="WIV74" s="173"/>
      <c r="WIW74" s="173"/>
      <c r="WIX74" s="173"/>
      <c r="WIY74" s="173"/>
      <c r="WIZ74" s="173"/>
      <c r="WJA74" s="173"/>
      <c r="WJB74" s="173"/>
      <c r="WJC74" s="173"/>
      <c r="WJD74" s="173"/>
      <c r="WJE74" s="173"/>
      <c r="WJF74" s="173"/>
      <c r="WJG74" s="173"/>
      <c r="WJH74" s="173"/>
      <c r="WJI74" s="173"/>
      <c r="WJJ74" s="173"/>
      <c r="WJK74" s="173"/>
      <c r="WJL74" s="173"/>
      <c r="WJM74" s="173"/>
      <c r="WJN74" s="173"/>
      <c r="WJO74" s="173"/>
      <c r="WJP74" s="173"/>
      <c r="WJQ74" s="173"/>
      <c r="WJR74" s="173"/>
      <c r="WJS74" s="173"/>
      <c r="WJT74" s="173"/>
      <c r="WJU74" s="173"/>
      <c r="WJV74" s="173"/>
      <c r="WJW74" s="173"/>
      <c r="WJX74" s="173"/>
      <c r="WJY74" s="173"/>
      <c r="WJZ74" s="173"/>
      <c r="WKA74" s="173"/>
      <c r="WKB74" s="173"/>
      <c r="WKC74" s="173"/>
      <c r="WKD74" s="173"/>
      <c r="WKE74" s="173"/>
      <c r="WKF74" s="173"/>
      <c r="WKG74" s="173"/>
      <c r="WKH74" s="173"/>
      <c r="WKI74" s="173"/>
      <c r="WKJ74" s="173"/>
      <c r="WKK74" s="173"/>
      <c r="WKL74" s="173"/>
      <c r="WKM74" s="173"/>
      <c r="WKN74" s="173"/>
      <c r="WKO74" s="173"/>
      <c r="WKP74" s="173"/>
      <c r="WKQ74" s="173"/>
      <c r="WKR74" s="173"/>
      <c r="WKS74" s="173"/>
      <c r="WKT74" s="173"/>
      <c r="WKU74" s="173"/>
      <c r="WKV74" s="173"/>
      <c r="WKW74" s="173"/>
      <c r="WKX74" s="173"/>
      <c r="WKY74" s="173"/>
      <c r="WKZ74" s="173"/>
      <c r="WLA74" s="173"/>
      <c r="WLB74" s="173"/>
      <c r="WLC74" s="173"/>
      <c r="WLD74" s="173"/>
      <c r="WLE74" s="173"/>
      <c r="WLF74" s="173"/>
      <c r="WLG74" s="173"/>
      <c r="WLH74" s="173"/>
      <c r="WLI74" s="173"/>
      <c r="WLJ74" s="173"/>
      <c r="WLK74" s="173"/>
      <c r="WLL74" s="173"/>
      <c r="WLM74" s="173"/>
      <c r="WLN74" s="173"/>
      <c r="WLO74" s="173"/>
      <c r="WLP74" s="173"/>
      <c r="WLQ74" s="173"/>
      <c r="WLR74" s="173"/>
      <c r="WLS74" s="173"/>
      <c r="WLT74" s="173"/>
      <c r="WLU74" s="173"/>
      <c r="WLV74" s="173"/>
      <c r="WLW74" s="173"/>
      <c r="WLX74" s="173"/>
      <c r="WLY74" s="173"/>
      <c r="WLZ74" s="173"/>
      <c r="WMA74" s="173"/>
      <c r="WMB74" s="173"/>
      <c r="WMC74" s="173"/>
      <c r="WMD74" s="173"/>
      <c r="WME74" s="173"/>
      <c r="WMF74" s="173"/>
      <c r="WMG74" s="173"/>
      <c r="WMH74" s="173"/>
      <c r="WMI74" s="173"/>
      <c r="WMJ74" s="173"/>
      <c r="WMK74" s="173"/>
      <c r="WML74" s="173"/>
      <c r="WMM74" s="173"/>
      <c r="WMN74" s="173"/>
      <c r="WMO74" s="173"/>
      <c r="WMP74" s="173"/>
      <c r="WMQ74" s="173"/>
      <c r="WMR74" s="173"/>
      <c r="WMS74" s="173"/>
      <c r="WMT74" s="173"/>
      <c r="WMU74" s="173"/>
      <c r="WMV74" s="173"/>
      <c r="WMW74" s="173"/>
      <c r="WMX74" s="173"/>
      <c r="WMY74" s="173"/>
      <c r="WMZ74" s="173"/>
      <c r="WNA74" s="173"/>
      <c r="WNB74" s="173"/>
      <c r="WNC74" s="173"/>
      <c r="WND74" s="173"/>
      <c r="WNE74" s="173"/>
      <c r="WNF74" s="173"/>
      <c r="WNG74" s="173"/>
      <c r="WNH74" s="173"/>
      <c r="WNI74" s="173"/>
      <c r="WNJ74" s="173"/>
      <c r="WNK74" s="173"/>
      <c r="WNL74" s="173"/>
      <c r="WNM74" s="173"/>
      <c r="WNN74" s="173"/>
      <c r="WNO74" s="173"/>
      <c r="WNP74" s="173"/>
      <c r="WNQ74" s="173"/>
      <c r="WNR74" s="173"/>
      <c r="WNS74" s="173"/>
      <c r="WNT74" s="173"/>
      <c r="WNU74" s="173"/>
      <c r="WNV74" s="173"/>
      <c r="WNW74" s="173"/>
      <c r="WNX74" s="173"/>
      <c r="WNY74" s="173"/>
      <c r="WNZ74" s="173"/>
      <c r="WOA74" s="173"/>
      <c r="WOB74" s="173"/>
      <c r="WOC74" s="173"/>
      <c r="WOD74" s="173"/>
      <c r="WOE74" s="173"/>
      <c r="WOF74" s="173"/>
      <c r="WOG74" s="173"/>
      <c r="WOH74" s="173"/>
      <c r="WOI74" s="173"/>
      <c r="WOJ74" s="173"/>
      <c r="WOK74" s="173"/>
      <c r="WOL74" s="173"/>
      <c r="WOM74" s="173"/>
      <c r="WON74" s="173"/>
      <c r="WOO74" s="173"/>
      <c r="WOP74" s="173"/>
      <c r="WOQ74" s="173"/>
      <c r="WOR74" s="173"/>
      <c r="WOS74" s="173"/>
      <c r="WOT74" s="173"/>
      <c r="WOU74" s="173"/>
      <c r="WOV74" s="173"/>
      <c r="WOW74" s="173"/>
      <c r="WOX74" s="173"/>
      <c r="WOY74" s="173"/>
      <c r="WOZ74" s="173"/>
      <c r="WPA74" s="173"/>
      <c r="WPB74" s="173"/>
      <c r="WPC74" s="173"/>
      <c r="WPD74" s="173"/>
      <c r="WPE74" s="173"/>
      <c r="WPF74" s="173"/>
      <c r="WPG74" s="173"/>
      <c r="WPH74" s="173"/>
      <c r="WPI74" s="173"/>
      <c r="WPJ74" s="173"/>
      <c r="WPK74" s="173"/>
      <c r="WPL74" s="173"/>
      <c r="WPM74" s="173"/>
      <c r="WPN74" s="173"/>
      <c r="WPO74" s="173"/>
      <c r="WPP74" s="173"/>
      <c r="WPQ74" s="173"/>
      <c r="WPR74" s="173"/>
      <c r="WPS74" s="173"/>
      <c r="WPT74" s="173"/>
      <c r="WPU74" s="173"/>
      <c r="WPV74" s="173"/>
      <c r="WPW74" s="173"/>
      <c r="WPX74" s="173"/>
      <c r="WPY74" s="173"/>
      <c r="WPZ74" s="173"/>
      <c r="WQA74" s="173"/>
      <c r="WQB74" s="173"/>
      <c r="WQC74" s="173"/>
      <c r="WQD74" s="173"/>
      <c r="WQE74" s="173"/>
      <c r="WQF74" s="173"/>
      <c r="WQG74" s="173"/>
      <c r="WQH74" s="173"/>
      <c r="WQI74" s="173"/>
      <c r="WQJ74" s="173"/>
      <c r="WQK74" s="173"/>
      <c r="WQL74" s="173"/>
      <c r="WQM74" s="173"/>
      <c r="WQN74" s="173"/>
      <c r="WQO74" s="173"/>
      <c r="WQP74" s="173"/>
      <c r="WQQ74" s="173"/>
      <c r="WQR74" s="173"/>
      <c r="WQS74" s="173"/>
      <c r="WQT74" s="173"/>
      <c r="WQU74" s="173"/>
      <c r="WQV74" s="173"/>
      <c r="WQW74" s="173"/>
      <c r="WQX74" s="173"/>
      <c r="WQY74" s="173"/>
      <c r="WQZ74" s="173"/>
      <c r="WRA74" s="173"/>
      <c r="WRB74" s="173"/>
      <c r="WRC74" s="173"/>
      <c r="WRD74" s="173"/>
      <c r="WRE74" s="173"/>
      <c r="WRF74" s="173"/>
      <c r="WRG74" s="173"/>
      <c r="WRH74" s="173"/>
      <c r="WRI74" s="173"/>
      <c r="WRJ74" s="173"/>
      <c r="WRK74" s="173"/>
      <c r="WRL74" s="173"/>
      <c r="WRM74" s="173"/>
      <c r="WRN74" s="173"/>
      <c r="WRO74" s="173"/>
      <c r="WRP74" s="173"/>
      <c r="WRQ74" s="173"/>
      <c r="WRR74" s="173"/>
      <c r="WRS74" s="173"/>
      <c r="WRT74" s="173"/>
      <c r="WRU74" s="173"/>
      <c r="WRV74" s="173"/>
      <c r="WRW74" s="173"/>
      <c r="WRX74" s="173"/>
      <c r="WRY74" s="173"/>
      <c r="WRZ74" s="173"/>
      <c r="WSA74" s="173"/>
      <c r="WSB74" s="173"/>
      <c r="WSC74" s="173"/>
      <c r="WSD74" s="173"/>
      <c r="WSE74" s="173"/>
      <c r="WSF74" s="173"/>
      <c r="WSG74" s="173"/>
      <c r="WSH74" s="173"/>
      <c r="WSI74" s="173"/>
      <c r="WSJ74" s="173"/>
      <c r="WSK74" s="173"/>
      <c r="WSL74" s="173"/>
      <c r="WSM74" s="173"/>
      <c r="WSN74" s="173"/>
      <c r="WSO74" s="173"/>
      <c r="WSP74" s="173"/>
      <c r="WSQ74" s="173"/>
      <c r="WSR74" s="173"/>
      <c r="WSS74" s="173"/>
      <c r="WST74" s="173"/>
      <c r="WSU74" s="173"/>
      <c r="WSV74" s="173"/>
      <c r="WSW74" s="173"/>
      <c r="WSX74" s="173"/>
      <c r="WSY74" s="173"/>
      <c r="WSZ74" s="173"/>
      <c r="WTA74" s="173"/>
      <c r="WTB74" s="173"/>
      <c r="WTC74" s="173"/>
      <c r="WTD74" s="173"/>
      <c r="WTE74" s="173"/>
      <c r="WTF74" s="173"/>
      <c r="WTG74" s="173"/>
      <c r="WTH74" s="173"/>
      <c r="WTI74" s="173"/>
      <c r="WTJ74" s="173"/>
      <c r="WTK74" s="173"/>
      <c r="WTL74" s="173"/>
      <c r="WTM74" s="173"/>
      <c r="WTN74" s="173"/>
      <c r="WTO74" s="173"/>
      <c r="WTP74" s="173"/>
      <c r="WTQ74" s="173"/>
      <c r="WTR74" s="173"/>
      <c r="WTS74" s="173"/>
      <c r="WTT74" s="173"/>
      <c r="WTU74" s="173"/>
      <c r="WTV74" s="173"/>
      <c r="WTW74" s="173"/>
      <c r="WTX74" s="173"/>
      <c r="WTY74" s="173"/>
      <c r="WTZ74" s="173"/>
      <c r="WUA74" s="173"/>
      <c r="WUB74" s="173"/>
      <c r="WUC74" s="173"/>
      <c r="WUD74" s="173"/>
      <c r="WUE74" s="173"/>
      <c r="WUF74" s="173"/>
      <c r="WUG74" s="173"/>
      <c r="WUH74" s="173"/>
      <c r="WUI74" s="173"/>
      <c r="WUJ74" s="173"/>
      <c r="WUK74" s="173"/>
      <c r="WUL74" s="173"/>
      <c r="WUM74" s="173"/>
      <c r="WUN74" s="173"/>
      <c r="WUO74" s="173"/>
      <c r="WUP74" s="173"/>
      <c r="WUQ74" s="173"/>
      <c r="WUR74" s="173"/>
      <c r="WUS74" s="173"/>
      <c r="WUT74" s="173"/>
      <c r="WUU74" s="173"/>
      <c r="WUV74" s="173"/>
      <c r="WUW74" s="173"/>
      <c r="WUX74" s="173"/>
      <c r="WUY74" s="173"/>
      <c r="WUZ74" s="173"/>
      <c r="WVA74" s="173"/>
      <c r="WVB74" s="173"/>
      <c r="WVC74" s="173"/>
      <c r="WVD74" s="173"/>
      <c r="WVE74" s="173"/>
      <c r="WVF74" s="173"/>
      <c r="WVG74" s="173"/>
      <c r="WVH74" s="173"/>
      <c r="WVI74" s="173"/>
      <c r="WVJ74" s="173"/>
      <c r="WVK74" s="173"/>
      <c r="WVL74" s="173"/>
      <c r="WVM74" s="173"/>
      <c r="WVN74" s="173"/>
      <c r="WVO74" s="173"/>
      <c r="WVP74" s="173"/>
      <c r="WVQ74" s="173"/>
      <c r="WVR74" s="173"/>
      <c r="WVS74" s="173"/>
      <c r="WVT74" s="173"/>
      <c r="WVU74" s="173"/>
      <c r="WVV74" s="173"/>
    </row>
    <row r="75" spans="1:16142" x14ac:dyDescent="0.2">
      <c r="C75" s="173" t="s">
        <v>564</v>
      </c>
      <c r="E75" s="179">
        <f>1561764-E59-E60-E45-E46</f>
        <v>1688037</v>
      </c>
      <c r="F75" s="179">
        <f>E75-F59-F60-F45-F46</f>
        <v>1817249</v>
      </c>
      <c r="G75" s="179">
        <f>F75-G59-G60-G45-G46</f>
        <v>1923886</v>
      </c>
      <c r="H75" s="179">
        <f>G75-H59-H60-H45-H46</f>
        <v>1737789</v>
      </c>
      <c r="I75" s="179">
        <v>1342636</v>
      </c>
      <c r="J75" s="179">
        <f>I75-J59-J60-J45-J46</f>
        <v>1427171</v>
      </c>
      <c r="K75" s="179">
        <f>J75-K59-K60-K45-K46</f>
        <v>1740731</v>
      </c>
      <c r="L75" s="179">
        <f>K75-L59-L60-L45-L46-1</f>
        <v>1682433</v>
      </c>
      <c r="M75" s="179">
        <f>L75-M59-M60-M45-M46</f>
        <v>1764341</v>
      </c>
      <c r="N75" s="179">
        <f>M75-N59-N60-N45-N46</f>
        <v>1989472</v>
      </c>
      <c r="O75" s="179">
        <f t="shared" si="17"/>
        <v>301435</v>
      </c>
    </row>
    <row r="76" spans="1:16142" x14ac:dyDescent="0.2">
      <c r="C76" s="173" t="s">
        <v>565</v>
      </c>
      <c r="E76" s="179">
        <v>12800</v>
      </c>
      <c r="F76" s="179">
        <f t="shared" ref="F76:L76" si="18">E76</f>
        <v>12800</v>
      </c>
      <c r="G76" s="179">
        <f t="shared" si="18"/>
        <v>12800</v>
      </c>
      <c r="H76" s="179">
        <f t="shared" si="18"/>
        <v>12800</v>
      </c>
      <c r="I76" s="179">
        <f t="shared" si="18"/>
        <v>12800</v>
      </c>
      <c r="J76" s="179">
        <f t="shared" si="18"/>
        <v>12800</v>
      </c>
      <c r="K76" s="179">
        <f t="shared" si="18"/>
        <v>12800</v>
      </c>
      <c r="L76" s="179">
        <f t="shared" si="18"/>
        <v>12800</v>
      </c>
      <c r="M76" s="179">
        <v>12000</v>
      </c>
      <c r="N76" s="179">
        <v>12000</v>
      </c>
      <c r="O76" s="179">
        <f t="shared" si="17"/>
        <v>-800</v>
      </c>
    </row>
    <row r="77" spans="1:16142" x14ac:dyDescent="0.2">
      <c r="C77" s="173" t="s">
        <v>566</v>
      </c>
      <c r="E77" s="183">
        <v>596325</v>
      </c>
      <c r="F77" s="183">
        <f>E77-F61-F44</f>
        <v>565155</v>
      </c>
      <c r="G77" s="183">
        <f>F77-G61-G44</f>
        <v>526587</v>
      </c>
      <c r="H77" s="183">
        <v>481461</v>
      </c>
      <c r="I77" s="183">
        <v>509875</v>
      </c>
      <c r="J77" s="183">
        <f>I77-J61-J44</f>
        <v>523888</v>
      </c>
      <c r="K77" s="183">
        <f>J77-K61-K44</f>
        <v>542696</v>
      </c>
      <c r="L77" s="183">
        <f>K77-L61-L44+1</f>
        <v>571074</v>
      </c>
      <c r="M77" s="183">
        <f>L77-M61-M44</f>
        <v>600721</v>
      </c>
      <c r="N77" s="183">
        <f>M77-N61-N44</f>
        <v>677658</v>
      </c>
      <c r="O77" s="183">
        <f t="shared" si="17"/>
        <v>81333</v>
      </c>
      <c r="Q77" s="489">
        <v>20000</v>
      </c>
    </row>
    <row r="78" spans="1:16142" x14ac:dyDescent="0.2">
      <c r="B78" s="176" t="s">
        <v>567</v>
      </c>
      <c r="E78" s="179">
        <f t="shared" ref="E78:N78" si="19">SUM(E72:E77)</f>
        <v>2466498</v>
      </c>
      <c r="F78" s="179">
        <f t="shared" si="19"/>
        <v>2572168</v>
      </c>
      <c r="G78" s="179">
        <f t="shared" si="19"/>
        <v>2640543</v>
      </c>
      <c r="H78" s="179">
        <f t="shared" si="19"/>
        <v>2415269</v>
      </c>
      <c r="I78" s="179">
        <f t="shared" si="19"/>
        <v>2083221</v>
      </c>
      <c r="J78" s="179">
        <f t="shared" si="19"/>
        <v>2208221</v>
      </c>
      <c r="K78" s="179">
        <f t="shared" si="19"/>
        <v>2462545</v>
      </c>
      <c r="L78" s="179">
        <f t="shared" si="19"/>
        <v>2441730</v>
      </c>
      <c r="M78" s="179">
        <f t="shared" si="19"/>
        <v>2602567</v>
      </c>
      <c r="N78" s="179">
        <f t="shared" si="19"/>
        <v>3001162</v>
      </c>
      <c r="O78" s="179">
        <f t="shared" si="17"/>
        <v>534664</v>
      </c>
      <c r="Q78" s="489">
        <f>0.045*Q77</f>
        <v>900</v>
      </c>
    </row>
    <row r="79" spans="1:16142" x14ac:dyDescent="0.2">
      <c r="D79" s="173" t="s">
        <v>6054</v>
      </c>
      <c r="E79" s="179">
        <f t="shared" ref="E79:M79" si="20">E72+E75</f>
        <v>1856722</v>
      </c>
      <c r="F79" s="179">
        <f t="shared" si="20"/>
        <v>1991067</v>
      </c>
      <c r="G79" s="179">
        <f t="shared" si="20"/>
        <v>2098628</v>
      </c>
      <c r="H79" s="179">
        <f t="shared" si="20"/>
        <v>1915424</v>
      </c>
      <c r="I79" s="179">
        <f t="shared" si="20"/>
        <v>1545387</v>
      </c>
      <c r="J79" s="179">
        <f t="shared" si="20"/>
        <v>1654809</v>
      </c>
      <c r="K79" s="179">
        <f t="shared" si="20"/>
        <v>1894003</v>
      </c>
      <c r="L79" s="179">
        <f t="shared" si="20"/>
        <v>1844326</v>
      </c>
      <c r="M79" s="179">
        <f t="shared" si="20"/>
        <v>1978026</v>
      </c>
      <c r="N79" s="179">
        <f>N72+N75</f>
        <v>2289882</v>
      </c>
      <c r="O79" s="179">
        <f t="shared" si="17"/>
        <v>433160</v>
      </c>
      <c r="Q79" s="489">
        <f>Q78/12</f>
        <v>75</v>
      </c>
    </row>
    <row r="80" spans="1:16142" x14ac:dyDescent="0.2">
      <c r="B80" s="176" t="s">
        <v>568</v>
      </c>
      <c r="Q80" s="489">
        <v>1000000</v>
      </c>
    </row>
    <row r="81" spans="2:17" x14ac:dyDescent="0.2">
      <c r="C81" s="173" t="s">
        <v>569</v>
      </c>
      <c r="E81" s="179">
        <v>25249</v>
      </c>
      <c r="F81" s="179">
        <f t="shared" ref="F81:N82" si="21">E81+F52</f>
        <v>38061</v>
      </c>
      <c r="G81" s="179">
        <f t="shared" si="21"/>
        <v>19421</v>
      </c>
      <c r="H81" s="179">
        <f t="shared" si="21"/>
        <v>30494</v>
      </c>
      <c r="I81" s="179">
        <f t="shared" si="21"/>
        <v>33753</v>
      </c>
      <c r="J81" s="179">
        <f t="shared" si="21"/>
        <v>27351</v>
      </c>
      <c r="K81" s="179">
        <f t="shared" si="21"/>
        <v>17101</v>
      </c>
      <c r="L81" s="179">
        <f t="shared" si="21"/>
        <v>61946</v>
      </c>
      <c r="M81" s="179">
        <f t="shared" si="21"/>
        <v>24204</v>
      </c>
      <c r="N81" s="179">
        <f t="shared" si="21"/>
        <v>45454</v>
      </c>
      <c r="O81" s="179">
        <f t="shared" si="17"/>
        <v>20205</v>
      </c>
      <c r="Q81" s="489">
        <f>0.045*Q80</f>
        <v>45000</v>
      </c>
    </row>
    <row r="82" spans="2:17" x14ac:dyDescent="0.2">
      <c r="C82" s="173" t="s">
        <v>548</v>
      </c>
      <c r="E82" s="179">
        <v>520</v>
      </c>
      <c r="F82" s="179">
        <f t="shared" si="21"/>
        <v>520</v>
      </c>
      <c r="G82" s="179">
        <f t="shared" si="21"/>
        <v>420</v>
      </c>
      <c r="H82" s="179">
        <f t="shared" si="21"/>
        <v>520</v>
      </c>
      <c r="I82" s="179">
        <f t="shared" si="21"/>
        <v>520</v>
      </c>
      <c r="J82" s="179">
        <f t="shared" si="21"/>
        <v>20</v>
      </c>
      <c r="K82" s="179">
        <f t="shared" si="21"/>
        <v>6180</v>
      </c>
      <c r="L82" s="179">
        <f t="shared" si="21"/>
        <v>8930</v>
      </c>
      <c r="M82" s="179">
        <f t="shared" si="21"/>
        <v>10885</v>
      </c>
      <c r="N82" s="179">
        <f t="shared" si="21"/>
        <v>10233</v>
      </c>
      <c r="O82" s="179">
        <f t="shared" si="17"/>
        <v>9713</v>
      </c>
      <c r="Q82" s="489">
        <f>Q81/12</f>
        <v>3750</v>
      </c>
    </row>
    <row r="83" spans="2:17" x14ac:dyDescent="0.2">
      <c r="C83" s="173" t="s">
        <v>570</v>
      </c>
      <c r="E83" s="179"/>
      <c r="F83" s="179">
        <f>E83+F54</f>
        <v>1825</v>
      </c>
      <c r="G83" s="179"/>
      <c r="H83" s="179"/>
      <c r="I83" s="179">
        <f>H83+I54</f>
        <v>500</v>
      </c>
      <c r="J83" s="179">
        <f>I83+J54</f>
        <v>1884</v>
      </c>
      <c r="K83" s="179"/>
      <c r="L83" s="179">
        <f>K83+L54</f>
        <v>1427</v>
      </c>
      <c r="M83" s="179">
        <f>L83+M54</f>
        <v>6012</v>
      </c>
      <c r="N83" s="179">
        <f>M83+N54</f>
        <v>7674</v>
      </c>
      <c r="O83" s="179">
        <f t="shared" si="17"/>
        <v>7674</v>
      </c>
    </row>
    <row r="84" spans="2:17" x14ac:dyDescent="0.2">
      <c r="C84" s="173" t="s">
        <v>571</v>
      </c>
      <c r="E84" s="183">
        <v>1024</v>
      </c>
      <c r="F84" s="183">
        <f>E84+F55</f>
        <v>1194</v>
      </c>
      <c r="G84" s="183">
        <f>F84+G55</f>
        <v>1294</v>
      </c>
      <c r="H84" s="183">
        <f>G84+H55</f>
        <v>1194</v>
      </c>
      <c r="I84" s="183">
        <f>H84+I55</f>
        <v>1194</v>
      </c>
      <c r="J84" s="183"/>
      <c r="K84" s="183"/>
      <c r="L84" s="183"/>
      <c r="M84" s="183"/>
      <c r="N84" s="183"/>
      <c r="O84" s="179">
        <f t="shared" si="17"/>
        <v>-1024</v>
      </c>
    </row>
    <row r="85" spans="2:17" x14ac:dyDescent="0.2">
      <c r="B85" s="176" t="s">
        <v>572</v>
      </c>
      <c r="E85" s="179">
        <f t="shared" ref="E85:N85" si="22">SUM(E81:E84)</f>
        <v>26793</v>
      </c>
      <c r="F85" s="179">
        <f t="shared" si="22"/>
        <v>41600</v>
      </c>
      <c r="G85" s="179">
        <f t="shared" si="22"/>
        <v>21135</v>
      </c>
      <c r="H85" s="179">
        <f t="shared" si="22"/>
        <v>32208</v>
      </c>
      <c r="I85" s="179">
        <f t="shared" si="22"/>
        <v>35967</v>
      </c>
      <c r="J85" s="179">
        <f t="shared" si="22"/>
        <v>29255</v>
      </c>
      <c r="K85" s="179">
        <f t="shared" si="22"/>
        <v>23281</v>
      </c>
      <c r="L85" s="179">
        <f t="shared" si="22"/>
        <v>72303</v>
      </c>
      <c r="M85" s="179">
        <f t="shared" si="22"/>
        <v>41101</v>
      </c>
      <c r="N85" s="179">
        <f t="shared" si="22"/>
        <v>63361</v>
      </c>
      <c r="O85" s="179">
        <f t="shared" si="17"/>
        <v>36568</v>
      </c>
    </row>
    <row r="86" spans="2:17" x14ac:dyDescent="0.2">
      <c r="O86" s="179"/>
    </row>
    <row r="87" spans="2:17" x14ac:dyDescent="0.2">
      <c r="B87" s="176" t="s">
        <v>573</v>
      </c>
      <c r="E87" s="179">
        <f t="shared" ref="E87:N87" si="23">E78-E85</f>
        <v>2439705</v>
      </c>
      <c r="F87" s="179">
        <f t="shared" si="23"/>
        <v>2530568</v>
      </c>
      <c r="G87" s="179">
        <f t="shared" si="23"/>
        <v>2619408</v>
      </c>
      <c r="H87" s="179">
        <f t="shared" si="23"/>
        <v>2383061</v>
      </c>
      <c r="I87" s="179">
        <f t="shared" si="23"/>
        <v>2047254</v>
      </c>
      <c r="J87" s="179">
        <f t="shared" si="23"/>
        <v>2178966</v>
      </c>
      <c r="K87" s="179">
        <f t="shared" si="23"/>
        <v>2439264</v>
      </c>
      <c r="L87" s="179">
        <f t="shared" si="23"/>
        <v>2369427</v>
      </c>
      <c r="M87" s="179">
        <f t="shared" si="23"/>
        <v>2561466</v>
      </c>
      <c r="N87" s="179">
        <f t="shared" si="23"/>
        <v>2937801</v>
      </c>
      <c r="O87" s="179">
        <f t="shared" si="17"/>
        <v>498096</v>
      </c>
    </row>
    <row r="88" spans="2:17" x14ac:dyDescent="0.2">
      <c r="C88" s="176"/>
      <c r="D88" s="339" t="s">
        <v>4140</v>
      </c>
      <c r="E88" s="340">
        <v>609124.82999999996</v>
      </c>
      <c r="F88" s="340">
        <v>577954.49</v>
      </c>
      <c r="G88" s="340">
        <v>539386.51</v>
      </c>
      <c r="H88" s="340">
        <v>494261.19</v>
      </c>
      <c r="I88" s="340">
        <v>522675.41</v>
      </c>
      <c r="J88" s="340">
        <v>536687.73</v>
      </c>
      <c r="K88" s="340">
        <v>555497.01</v>
      </c>
      <c r="L88" s="340">
        <v>571073.61</v>
      </c>
      <c r="M88" s="340">
        <v>612719.72</v>
      </c>
      <c r="N88" s="340">
        <v>621587.72</v>
      </c>
      <c r="O88" s="340">
        <f t="shared" si="17"/>
        <v>12462.890000000014</v>
      </c>
    </row>
    <row r="89" spans="2:17" x14ac:dyDescent="0.2">
      <c r="C89" s="176"/>
      <c r="D89" s="339" t="s">
        <v>5810</v>
      </c>
      <c r="E89" s="340">
        <v>48324.15</v>
      </c>
      <c r="F89" s="340">
        <v>73480.210000000006</v>
      </c>
      <c r="G89" s="340">
        <v>88328.37</v>
      </c>
      <c r="H89" s="340">
        <v>84574.9</v>
      </c>
      <c r="I89" s="340">
        <v>72259.95</v>
      </c>
      <c r="J89" s="340">
        <v>97780.21</v>
      </c>
      <c r="K89" s="340">
        <v>178082.22</v>
      </c>
      <c r="L89" s="340">
        <v>187679.5</v>
      </c>
      <c r="M89" s="340">
        <v>242809.3</v>
      </c>
      <c r="N89" s="340">
        <v>383074.54</v>
      </c>
      <c r="O89" s="340">
        <f t="shared" si="17"/>
        <v>334750.38999999996</v>
      </c>
    </row>
    <row r="90" spans="2:17" x14ac:dyDescent="0.2">
      <c r="C90" s="176"/>
      <c r="D90" s="339"/>
      <c r="E90" s="340"/>
      <c r="F90" s="340"/>
      <c r="G90" s="340"/>
      <c r="H90" s="340"/>
      <c r="I90" s="340"/>
      <c r="J90" s="340"/>
      <c r="K90" s="340"/>
      <c r="L90" s="340"/>
      <c r="M90" s="340"/>
      <c r="N90" s="340"/>
      <c r="O90" s="340"/>
    </row>
    <row r="91" spans="2:17" x14ac:dyDescent="0.2">
      <c r="C91" s="176"/>
      <c r="D91" s="339" t="s">
        <v>4144</v>
      </c>
      <c r="E91" s="340">
        <v>74422.38</v>
      </c>
      <c r="F91" s="340">
        <v>73382.38</v>
      </c>
      <c r="G91" s="340">
        <v>99632.38</v>
      </c>
      <c r="H91" s="340">
        <v>117677.39</v>
      </c>
      <c r="I91" s="340">
        <v>102769.39</v>
      </c>
      <c r="J91" s="340">
        <v>123438.39</v>
      </c>
      <c r="K91" s="340">
        <v>118349.34</v>
      </c>
      <c r="L91" s="340">
        <v>84187.77</v>
      </c>
      <c r="M91" s="340">
        <v>87402.35</v>
      </c>
      <c r="N91" s="340">
        <v>173733.73</v>
      </c>
      <c r="O91" s="340">
        <f t="shared" si="17"/>
        <v>99311.35</v>
      </c>
    </row>
    <row r="92" spans="2:17" x14ac:dyDescent="0.2">
      <c r="C92" s="176"/>
      <c r="D92" s="339" t="s">
        <v>4145</v>
      </c>
      <c r="E92" s="340">
        <v>318435.92</v>
      </c>
      <c r="F92" s="340">
        <v>334650.92</v>
      </c>
      <c r="G92" s="340">
        <v>354288.32</v>
      </c>
      <c r="H92" s="340">
        <v>313043.94</v>
      </c>
      <c r="I92" s="340">
        <v>196068.98</v>
      </c>
      <c r="J92" s="340">
        <v>205001.18</v>
      </c>
      <c r="K92" s="340">
        <v>236417.46</v>
      </c>
      <c r="L92" s="340">
        <v>232849.16</v>
      </c>
      <c r="M92" s="340">
        <v>237028.71</v>
      </c>
      <c r="N92" s="340">
        <v>106458.95</v>
      </c>
      <c r="O92" s="340">
        <f t="shared" si="17"/>
        <v>-211976.96999999997</v>
      </c>
    </row>
    <row r="93" spans="2:17" x14ac:dyDescent="0.2">
      <c r="C93" s="176"/>
      <c r="D93" s="339" t="s">
        <v>4146</v>
      </c>
      <c r="E93" s="340">
        <v>102607.07</v>
      </c>
      <c r="F93" s="340">
        <v>67623.37</v>
      </c>
      <c r="G93" s="340">
        <v>45692.81</v>
      </c>
      <c r="H93" s="340">
        <v>40628.639999999999</v>
      </c>
      <c r="I93" s="340">
        <v>31889.06</v>
      </c>
      <c r="J93" s="340">
        <v>34612.42</v>
      </c>
      <c r="K93" s="340">
        <v>39802.83</v>
      </c>
      <c r="L93" s="340">
        <v>33379.31</v>
      </c>
      <c r="M93" s="340"/>
      <c r="N93" s="340"/>
      <c r="O93" s="340">
        <f t="shared" si="17"/>
        <v>-102607.07</v>
      </c>
    </row>
    <row r="94" spans="2:17" x14ac:dyDescent="0.2">
      <c r="C94" s="176"/>
      <c r="D94" s="339" t="s">
        <v>4174</v>
      </c>
      <c r="E94" s="340"/>
      <c r="F94" s="340">
        <v>53956.800000000003</v>
      </c>
      <c r="G94" s="340">
        <v>60272.55</v>
      </c>
      <c r="H94" s="340">
        <v>63087.519999999997</v>
      </c>
      <c r="I94" s="340">
        <v>63087.519999999997</v>
      </c>
      <c r="J94" s="340">
        <v>59887.72</v>
      </c>
      <c r="K94" s="340">
        <v>61934.5</v>
      </c>
      <c r="L94" s="340">
        <v>63134.5</v>
      </c>
      <c r="M94" s="340">
        <v>96334.5</v>
      </c>
      <c r="N94" s="340">
        <v>208866.24</v>
      </c>
      <c r="O94" s="340">
        <f t="shared" si="17"/>
        <v>208866.24</v>
      </c>
    </row>
    <row r="95" spans="2:17" x14ac:dyDescent="0.2">
      <c r="C95" s="176"/>
      <c r="D95" s="339" t="s">
        <v>4175</v>
      </c>
      <c r="E95" s="340">
        <v>941805.78</v>
      </c>
      <c r="F95" s="340">
        <v>1006045.78</v>
      </c>
      <c r="G95" s="340">
        <v>1082797.95</v>
      </c>
      <c r="H95" s="340">
        <v>921596.12</v>
      </c>
      <c r="I95" s="340">
        <v>643382.59</v>
      </c>
      <c r="J95" s="340">
        <v>702242.14</v>
      </c>
      <c r="K95" s="340">
        <v>852824.42</v>
      </c>
      <c r="L95" s="340">
        <v>814151.86</v>
      </c>
      <c r="M95" s="340">
        <v>892177.79</v>
      </c>
      <c r="N95" s="340">
        <v>1039131.22</v>
      </c>
      <c r="O95" s="340">
        <f t="shared" si="17"/>
        <v>97325.439999999944</v>
      </c>
      <c r="P95" s="182">
        <f>N95+N94+N92+N91+N89</f>
        <v>1911264.68</v>
      </c>
      <c r="Q95" s="182">
        <f>O95+O94+O92+O91+O89</f>
        <v>528276.44999999995</v>
      </c>
    </row>
    <row r="96" spans="2:17" x14ac:dyDescent="0.2">
      <c r="C96" s="176"/>
      <c r="D96" s="339"/>
      <c r="E96" s="340"/>
      <c r="F96" s="340"/>
      <c r="G96" s="340"/>
      <c r="H96" s="340"/>
      <c r="I96" s="340"/>
      <c r="J96" s="340"/>
      <c r="K96" s="340"/>
      <c r="L96" s="340"/>
      <c r="M96" s="340"/>
      <c r="N96" s="340"/>
      <c r="O96" s="340"/>
      <c r="P96" s="182"/>
    </row>
    <row r="97" spans="3:17" x14ac:dyDescent="0.2">
      <c r="C97" s="176"/>
      <c r="D97" s="339" t="s">
        <v>4176</v>
      </c>
      <c r="E97" s="340">
        <v>0</v>
      </c>
      <c r="F97" s="340">
        <v>0</v>
      </c>
      <c r="G97" s="340">
        <v>4.7</v>
      </c>
      <c r="H97" s="340">
        <v>58.09</v>
      </c>
      <c r="I97" s="340">
        <v>1.25</v>
      </c>
      <c r="J97" s="340">
        <v>114.39</v>
      </c>
      <c r="K97" s="340">
        <v>13.39</v>
      </c>
      <c r="L97" s="340">
        <v>11.44</v>
      </c>
      <c r="M97" s="340">
        <v>28.77</v>
      </c>
      <c r="N97" s="340">
        <v>-107.53</v>
      </c>
      <c r="O97" s="340">
        <f t="shared" si="17"/>
        <v>-107.53</v>
      </c>
      <c r="P97" s="182">
        <f>N79-N99-N101</f>
        <v>1884826.24</v>
      </c>
      <c r="Q97" s="182">
        <f>Q95-1090000</f>
        <v>-561723.55000000005</v>
      </c>
    </row>
    <row r="98" spans="3:17" x14ac:dyDescent="0.2">
      <c r="C98" s="176"/>
      <c r="D98" s="339"/>
      <c r="E98" s="340"/>
      <c r="F98" s="340"/>
      <c r="G98" s="340"/>
      <c r="H98" s="340"/>
      <c r="I98" s="340"/>
      <c r="J98" s="340"/>
      <c r="K98" s="340"/>
      <c r="L98" s="340"/>
      <c r="M98" s="340"/>
      <c r="N98" s="340"/>
      <c r="O98" s="340"/>
    </row>
    <row r="99" spans="3:17" x14ac:dyDescent="0.2">
      <c r="C99" s="176"/>
      <c r="D99" s="339" t="s">
        <v>5811</v>
      </c>
      <c r="E99" s="340">
        <v>44086.76</v>
      </c>
      <c r="F99" s="340">
        <v>42745.47</v>
      </c>
      <c r="G99" s="340">
        <v>48375.990000000005</v>
      </c>
      <c r="H99" s="340">
        <v>47405.11</v>
      </c>
      <c r="I99" s="340">
        <v>114391.72</v>
      </c>
      <c r="J99" s="340">
        <v>117279.62</v>
      </c>
      <c r="K99" s="340">
        <v>94420.83</v>
      </c>
      <c r="L99" s="340">
        <v>81039.349999999991</v>
      </c>
      <c r="M99" s="340">
        <v>90917.09</v>
      </c>
      <c r="N99" s="340">
        <v>103133.54</v>
      </c>
      <c r="O99" s="340">
        <f t="shared" si="17"/>
        <v>59046.779999999992</v>
      </c>
    </row>
    <row r="100" spans="3:17" x14ac:dyDescent="0.2">
      <c r="C100" s="176"/>
      <c r="D100" s="339"/>
      <c r="E100" s="340"/>
      <c r="F100" s="340"/>
      <c r="G100" s="340"/>
      <c r="H100" s="340"/>
      <c r="I100" s="340"/>
      <c r="J100" s="340"/>
      <c r="K100" s="340"/>
      <c r="L100" s="340"/>
      <c r="M100" s="340"/>
      <c r="N100" s="340"/>
      <c r="O100" s="340"/>
    </row>
    <row r="101" spans="3:17" x14ac:dyDescent="0.2">
      <c r="C101" s="176"/>
      <c r="D101" s="339" t="s">
        <v>5812</v>
      </c>
      <c r="E101" s="340">
        <v>301922.21999999997</v>
      </c>
      <c r="F101" s="340">
        <v>301922.21999999997</v>
      </c>
      <c r="G101" s="340">
        <v>301922.21999999997</v>
      </c>
      <c r="H101" s="340">
        <v>301922.21999999997</v>
      </c>
      <c r="I101" s="340">
        <v>301922.21999999997</v>
      </c>
      <c r="J101" s="340">
        <v>301922.21999999997</v>
      </c>
      <c r="K101" s="340">
        <v>301922.21999999997</v>
      </c>
      <c r="L101" s="340">
        <v>301922.21999999997</v>
      </c>
      <c r="M101" s="340">
        <v>301922.21999999997</v>
      </c>
      <c r="N101" s="340">
        <v>301922.21999999997</v>
      </c>
      <c r="O101" s="340">
        <f t="shared" si="17"/>
        <v>0</v>
      </c>
    </row>
    <row r="102" spans="3:17" x14ac:dyDescent="0.2">
      <c r="C102" s="176"/>
      <c r="D102" s="339"/>
      <c r="E102" s="340"/>
      <c r="F102" s="340"/>
      <c r="G102" s="340"/>
      <c r="H102" s="340"/>
      <c r="I102" s="340"/>
      <c r="J102" s="340"/>
      <c r="K102" s="340"/>
      <c r="L102" s="340"/>
      <c r="M102" s="340"/>
      <c r="N102" s="340"/>
      <c r="O102" s="340"/>
    </row>
    <row r="103" spans="3:17" x14ac:dyDescent="0.2">
      <c r="C103" s="176"/>
      <c r="D103" s="354" t="s">
        <v>5813</v>
      </c>
      <c r="E103" s="340">
        <f t="shared" ref="E103:M103" si="24">SUM(E88:E101)</f>
        <v>2440729.1100000003</v>
      </c>
      <c r="F103" s="340">
        <f t="shared" si="24"/>
        <v>2531761.6400000006</v>
      </c>
      <c r="G103" s="340">
        <f t="shared" si="24"/>
        <v>2620701.8000000007</v>
      </c>
      <c r="H103" s="340">
        <f t="shared" si="24"/>
        <v>2384255.12</v>
      </c>
      <c r="I103" s="340">
        <f t="shared" si="24"/>
        <v>2048448.0899999999</v>
      </c>
      <c r="J103" s="340">
        <f t="shared" si="24"/>
        <v>2178966.0199999996</v>
      </c>
      <c r="K103" s="340">
        <f t="shared" si="24"/>
        <v>2439264.2199999997</v>
      </c>
      <c r="L103" s="340">
        <f t="shared" si="24"/>
        <v>2369428.7199999997</v>
      </c>
      <c r="M103" s="340">
        <f t="shared" si="24"/>
        <v>2561340.4500000002</v>
      </c>
      <c r="N103" s="340">
        <f>SUM(N88:N101)</f>
        <v>2937800.63</v>
      </c>
      <c r="O103" s="340">
        <f t="shared" si="17"/>
        <v>497071.51999999955</v>
      </c>
    </row>
    <row r="104" spans="3:17" x14ac:dyDescent="0.2">
      <c r="C104" s="176"/>
      <c r="D104" s="408" t="s">
        <v>5949</v>
      </c>
      <c r="E104" s="340">
        <f>E103-E84</f>
        <v>2439705.1100000003</v>
      </c>
      <c r="F104" s="340">
        <f>F103-F84</f>
        <v>2530567.6400000006</v>
      </c>
      <c r="G104" s="340">
        <f>G103-G84</f>
        <v>2619407.8000000007</v>
      </c>
      <c r="H104" s="340">
        <f t="shared" ref="H104:N104" si="25">H103-H84</f>
        <v>2383061.12</v>
      </c>
      <c r="I104" s="340">
        <f t="shared" si="25"/>
        <v>2047254.0899999999</v>
      </c>
      <c r="J104" s="340">
        <f t="shared" si="25"/>
        <v>2178966.0199999996</v>
      </c>
      <c r="K104" s="340">
        <f t="shared" si="25"/>
        <v>2439264.2199999997</v>
      </c>
      <c r="L104" s="340">
        <f t="shared" si="25"/>
        <v>2369428.7199999997</v>
      </c>
      <c r="M104" s="340">
        <f t="shared" si="25"/>
        <v>2561340.4500000002</v>
      </c>
      <c r="N104" s="340">
        <f t="shared" si="25"/>
        <v>2937800.63</v>
      </c>
      <c r="O104" s="340">
        <f t="shared" si="17"/>
        <v>498095.51999999955</v>
      </c>
    </row>
    <row r="105" spans="3:17" x14ac:dyDescent="0.2">
      <c r="C105" s="176"/>
      <c r="D105" s="339"/>
      <c r="E105" s="340"/>
      <c r="F105" s="340"/>
      <c r="G105" s="340"/>
      <c r="H105" s="340"/>
      <c r="I105" s="340"/>
      <c r="J105" s="340"/>
      <c r="K105" s="340"/>
      <c r="L105" s="340"/>
      <c r="M105" s="340"/>
      <c r="N105" s="340"/>
      <c r="O105" s="340"/>
    </row>
    <row r="106" spans="3:17" x14ac:dyDescent="0.2">
      <c r="C106" s="173" t="s">
        <v>574</v>
      </c>
      <c r="E106" s="179">
        <v>495465</v>
      </c>
      <c r="F106" s="179">
        <v>529613</v>
      </c>
      <c r="G106" s="179">
        <v>559886</v>
      </c>
      <c r="H106" s="179">
        <v>534438</v>
      </c>
      <c r="I106" s="179">
        <v>393815</v>
      </c>
      <c r="J106" s="179">
        <v>423054</v>
      </c>
      <c r="K106" s="179">
        <v>456518</v>
      </c>
      <c r="L106" s="179">
        <v>413562</v>
      </c>
      <c r="M106" s="179">
        <v>420795</v>
      </c>
      <c r="N106" s="179">
        <v>563685</v>
      </c>
      <c r="O106" s="179">
        <f t="shared" si="17"/>
        <v>68220</v>
      </c>
    </row>
    <row r="107" spans="3:17" x14ac:dyDescent="0.2">
      <c r="C107" s="173" t="s">
        <v>575</v>
      </c>
      <c r="E107" s="179">
        <v>609125</v>
      </c>
      <c r="F107" s="179">
        <v>577955</v>
      </c>
      <c r="G107" s="179">
        <v>539386</v>
      </c>
      <c r="H107" s="179">
        <v>494261</v>
      </c>
      <c r="I107" s="179">
        <v>522675</v>
      </c>
      <c r="J107" s="179">
        <v>536688</v>
      </c>
      <c r="K107" s="179">
        <v>555497</v>
      </c>
      <c r="L107" s="179">
        <v>571074</v>
      </c>
      <c r="M107" s="179">
        <v>612720</v>
      </c>
      <c r="N107" s="179">
        <v>677658</v>
      </c>
      <c r="O107" s="179">
        <f t="shared" si="17"/>
        <v>68533</v>
      </c>
    </row>
    <row r="108" spans="3:17" x14ac:dyDescent="0.2">
      <c r="C108" s="173" t="s">
        <v>576</v>
      </c>
      <c r="E108" s="179">
        <v>941806</v>
      </c>
      <c r="F108" s="179">
        <v>1006046</v>
      </c>
      <c r="G108" s="179">
        <v>1082708</v>
      </c>
      <c r="H108" s="179">
        <v>921596</v>
      </c>
      <c r="I108" s="179">
        <v>643383</v>
      </c>
      <c r="J108" s="179">
        <v>702242</v>
      </c>
      <c r="K108" s="179">
        <v>852824</v>
      </c>
      <c r="L108" s="179">
        <v>814152</v>
      </c>
      <c r="M108" s="179">
        <v>892178</v>
      </c>
      <c r="N108" s="179">
        <v>1039131</v>
      </c>
      <c r="O108" s="179">
        <f t="shared" si="17"/>
        <v>97325</v>
      </c>
    </row>
    <row r="109" spans="3:17" x14ac:dyDescent="0.2">
      <c r="C109" s="173" t="s">
        <v>577</v>
      </c>
      <c r="E109" s="183">
        <v>47300</v>
      </c>
      <c r="F109" s="183">
        <v>72286</v>
      </c>
      <c r="G109" s="183">
        <v>87035</v>
      </c>
      <c r="H109" s="183">
        <v>83381</v>
      </c>
      <c r="I109" s="183">
        <v>71066</v>
      </c>
      <c r="J109" s="183">
        <v>97780</v>
      </c>
      <c r="K109" s="183">
        <v>178082</v>
      </c>
      <c r="L109" s="183">
        <v>187678</v>
      </c>
      <c r="M109" s="183">
        <v>242934</v>
      </c>
      <c r="N109" s="183">
        <v>252271</v>
      </c>
      <c r="O109" s="183">
        <f t="shared" si="17"/>
        <v>204971</v>
      </c>
    </row>
    <row r="110" spans="3:17" x14ac:dyDescent="0.2">
      <c r="C110" s="176" t="s">
        <v>578</v>
      </c>
      <c r="E110" s="179">
        <f t="shared" ref="E110:N110" si="26">SUM(E106:E109)</f>
        <v>2093696</v>
      </c>
      <c r="F110" s="179">
        <f t="shared" si="26"/>
        <v>2185900</v>
      </c>
      <c r="G110" s="179">
        <f t="shared" si="26"/>
        <v>2269015</v>
      </c>
      <c r="H110" s="179">
        <f t="shared" si="26"/>
        <v>2033676</v>
      </c>
      <c r="I110" s="179">
        <f t="shared" si="26"/>
        <v>1630939</v>
      </c>
      <c r="J110" s="179">
        <f t="shared" si="26"/>
        <v>1759764</v>
      </c>
      <c r="K110" s="179">
        <f t="shared" si="26"/>
        <v>2042921</v>
      </c>
      <c r="L110" s="179">
        <f t="shared" si="26"/>
        <v>1986466</v>
      </c>
      <c r="M110" s="179">
        <f t="shared" si="26"/>
        <v>2168627</v>
      </c>
      <c r="N110" s="179">
        <f t="shared" si="26"/>
        <v>2532745</v>
      </c>
      <c r="O110" s="179">
        <f t="shared" si="17"/>
        <v>439049</v>
      </c>
    </row>
    <row r="111" spans="3:17" x14ac:dyDescent="0.2">
      <c r="C111" s="176" t="s">
        <v>579</v>
      </c>
      <c r="E111" s="179">
        <v>44087</v>
      </c>
      <c r="F111" s="179">
        <v>42746</v>
      </c>
      <c r="G111" s="179">
        <v>48381</v>
      </c>
      <c r="H111" s="179">
        <v>47463</v>
      </c>
      <c r="I111" s="179">
        <v>114393</v>
      </c>
      <c r="J111" s="179">
        <v>117280</v>
      </c>
      <c r="K111" s="179">
        <v>94421</v>
      </c>
      <c r="L111" s="179">
        <v>81039</v>
      </c>
      <c r="M111" s="179">
        <v>90917</v>
      </c>
      <c r="N111" s="179">
        <v>103134</v>
      </c>
      <c r="O111" s="179">
        <f t="shared" si="17"/>
        <v>59047</v>
      </c>
      <c r="P111" s="184"/>
    </row>
    <row r="112" spans="3:17" x14ac:dyDescent="0.2">
      <c r="C112" s="176" t="s">
        <v>580</v>
      </c>
      <c r="E112" s="183">
        <v>301922</v>
      </c>
      <c r="F112" s="183">
        <v>301922</v>
      </c>
      <c r="G112" s="183">
        <v>301922</v>
      </c>
      <c r="H112" s="183">
        <v>301922</v>
      </c>
      <c r="I112" s="183">
        <v>301922</v>
      </c>
      <c r="J112" s="183">
        <v>301922</v>
      </c>
      <c r="K112" s="183">
        <v>301922</v>
      </c>
      <c r="L112" s="183">
        <v>301922</v>
      </c>
      <c r="M112" s="183">
        <v>301922</v>
      </c>
      <c r="N112" s="183">
        <f>M112</f>
        <v>301922</v>
      </c>
      <c r="O112" s="183">
        <f t="shared" si="17"/>
        <v>0</v>
      </c>
    </row>
    <row r="113" spans="2:15" x14ac:dyDescent="0.2">
      <c r="B113" s="176" t="s">
        <v>581</v>
      </c>
      <c r="E113" s="179">
        <f t="shared" ref="E113:N113" si="27">SUM(E110:E112)</f>
        <v>2439705</v>
      </c>
      <c r="F113" s="179">
        <f t="shared" si="27"/>
        <v>2530568</v>
      </c>
      <c r="G113" s="179">
        <f t="shared" si="27"/>
        <v>2619318</v>
      </c>
      <c r="H113" s="179">
        <f t="shared" si="27"/>
        <v>2383061</v>
      </c>
      <c r="I113" s="179">
        <f t="shared" si="27"/>
        <v>2047254</v>
      </c>
      <c r="J113" s="179">
        <f t="shared" si="27"/>
        <v>2178966</v>
      </c>
      <c r="K113" s="179">
        <f t="shared" si="27"/>
        <v>2439264</v>
      </c>
      <c r="L113" s="179">
        <f t="shared" si="27"/>
        <v>2369427</v>
      </c>
      <c r="M113" s="179">
        <f t="shared" si="27"/>
        <v>2561466</v>
      </c>
      <c r="N113" s="179">
        <f t="shared" si="27"/>
        <v>2937801</v>
      </c>
      <c r="O113" s="179">
        <f t="shared" si="17"/>
        <v>498096</v>
      </c>
    </row>
    <row r="115" spans="2:15" x14ac:dyDescent="0.2">
      <c r="E115" s="182">
        <f t="shared" ref="E115:K115" si="28">E113-E103</f>
        <v>-1024.1100000003353</v>
      </c>
      <c r="F115" s="182">
        <f t="shared" si="28"/>
        <v>-1193.640000000596</v>
      </c>
      <c r="G115" s="182">
        <f t="shared" si="28"/>
        <v>-1383.8000000007451</v>
      </c>
      <c r="H115" s="182">
        <f t="shared" si="28"/>
        <v>-1194.1200000001118</v>
      </c>
      <c r="I115" s="182">
        <f t="shared" si="28"/>
        <v>-1194.089999999851</v>
      </c>
      <c r="J115" s="182">
        <f t="shared" si="28"/>
        <v>-1.9999999552965164E-2</v>
      </c>
      <c r="K115" s="182">
        <f t="shared" si="28"/>
        <v>-0.21999999973922968</v>
      </c>
      <c r="L115" s="182">
        <f>L113-L103</f>
        <v>-1.7199999997392297</v>
      </c>
      <c r="M115" s="182">
        <f>M113-M103</f>
        <v>125.54999999981374</v>
      </c>
      <c r="N115" s="182">
        <f>N113-N103</f>
        <v>0.37000000011175871</v>
      </c>
    </row>
    <row r="117" spans="2:15" x14ac:dyDescent="0.2">
      <c r="E117" s="174">
        <v>2005</v>
      </c>
      <c r="F117" s="174">
        <v>2006</v>
      </c>
      <c r="G117" s="174">
        <v>2007</v>
      </c>
      <c r="H117" s="174">
        <v>2008</v>
      </c>
      <c r="I117" s="174">
        <v>2009</v>
      </c>
      <c r="J117" s="174">
        <v>2010</v>
      </c>
      <c r="K117" s="174">
        <v>2011</v>
      </c>
      <c r="L117" s="174">
        <v>2012</v>
      </c>
      <c r="M117" s="174">
        <v>2013</v>
      </c>
      <c r="N117" s="174">
        <v>2014</v>
      </c>
      <c r="O117" s="179">
        <f t="shared" ref="O117:O121" si="29">N117-E117</f>
        <v>9</v>
      </c>
    </row>
    <row r="118" spans="2:15" x14ac:dyDescent="0.2">
      <c r="C118" s="173" t="s">
        <v>562</v>
      </c>
      <c r="E118" s="179">
        <v>168685</v>
      </c>
      <c r="F118" s="179">
        <v>173818</v>
      </c>
      <c r="G118" s="179">
        <v>174742</v>
      </c>
      <c r="H118" s="179">
        <v>177635</v>
      </c>
      <c r="I118" s="179">
        <v>202751</v>
      </c>
      <c r="J118" s="179">
        <v>227638</v>
      </c>
      <c r="K118" s="179">
        <v>153272</v>
      </c>
      <c r="L118" s="179">
        <v>161893</v>
      </c>
      <c r="M118" s="179">
        <f>M72</f>
        <v>213685</v>
      </c>
      <c r="N118" s="179">
        <f>N72</f>
        <v>300410</v>
      </c>
      <c r="O118" s="179">
        <f t="shared" si="29"/>
        <v>131725</v>
      </c>
    </row>
    <row r="119" spans="2:15" x14ac:dyDescent="0.2">
      <c r="C119" s="173" t="s">
        <v>564</v>
      </c>
      <c r="E119" s="179">
        <v>1688037</v>
      </c>
      <c r="F119" s="179">
        <v>1817249</v>
      </c>
      <c r="G119" s="179">
        <v>1923886</v>
      </c>
      <c r="H119" s="179">
        <v>1737789</v>
      </c>
      <c r="I119" s="179">
        <v>1342636</v>
      </c>
      <c r="J119" s="179">
        <v>1427171</v>
      </c>
      <c r="K119" s="179">
        <v>1740731</v>
      </c>
      <c r="L119" s="179">
        <v>1682433</v>
      </c>
      <c r="M119" s="179">
        <f>M75</f>
        <v>1764341</v>
      </c>
      <c r="N119" s="179">
        <f>N75</f>
        <v>1989472</v>
      </c>
      <c r="O119" s="179">
        <f t="shared" si="29"/>
        <v>301435</v>
      </c>
    </row>
    <row r="120" spans="2:15" x14ac:dyDescent="0.2">
      <c r="C120" s="173" t="s">
        <v>582</v>
      </c>
      <c r="E120" s="183">
        <f>E73+E74-E85</f>
        <v>-26142</v>
      </c>
      <c r="F120" s="183">
        <f t="shared" ref="F120:M120" si="30">F73+F74-F85</f>
        <v>-38454</v>
      </c>
      <c r="G120" s="183">
        <f t="shared" si="30"/>
        <v>-18607</v>
      </c>
      <c r="H120" s="183">
        <f t="shared" si="30"/>
        <v>-26624</v>
      </c>
      <c r="I120" s="183">
        <f t="shared" si="30"/>
        <v>-20808</v>
      </c>
      <c r="J120" s="183">
        <f t="shared" si="30"/>
        <v>-12531</v>
      </c>
      <c r="K120" s="183">
        <f t="shared" si="30"/>
        <v>-10235</v>
      </c>
      <c r="L120" s="183">
        <f t="shared" si="30"/>
        <v>-58773</v>
      </c>
      <c r="M120" s="183">
        <f t="shared" si="30"/>
        <v>-29281</v>
      </c>
      <c r="N120" s="183">
        <f>N73+N74-N85</f>
        <v>-41739</v>
      </c>
      <c r="O120" s="183">
        <f t="shared" si="29"/>
        <v>-15597</v>
      </c>
    </row>
    <row r="121" spans="2:15" x14ac:dyDescent="0.2">
      <c r="C121" s="173" t="s">
        <v>583</v>
      </c>
      <c r="E121" s="179">
        <f>E118+E119+E120</f>
        <v>1830580</v>
      </c>
      <c r="F121" s="179">
        <f t="shared" ref="F121:N121" si="31">F118+F119+F120</f>
        <v>1952613</v>
      </c>
      <c r="G121" s="179">
        <f t="shared" si="31"/>
        <v>2080021</v>
      </c>
      <c r="H121" s="179">
        <f t="shared" si="31"/>
        <v>1888800</v>
      </c>
      <c r="I121" s="179">
        <f t="shared" si="31"/>
        <v>1524579</v>
      </c>
      <c r="J121" s="179">
        <f t="shared" si="31"/>
        <v>1642278</v>
      </c>
      <c r="K121" s="179">
        <f t="shared" si="31"/>
        <v>1883768</v>
      </c>
      <c r="L121" s="179">
        <f t="shared" si="31"/>
        <v>1785553</v>
      </c>
      <c r="M121" s="179">
        <f t="shared" si="31"/>
        <v>1948745</v>
      </c>
      <c r="N121" s="179">
        <f t="shared" si="31"/>
        <v>2248143</v>
      </c>
      <c r="O121" s="179">
        <f t="shared" si="29"/>
        <v>417563</v>
      </c>
    </row>
    <row r="122" spans="2:15" x14ac:dyDescent="0.2">
      <c r="C122" s="173" t="s">
        <v>584</v>
      </c>
      <c r="F122" s="179">
        <f>F121-E121</f>
        <v>122033</v>
      </c>
      <c r="G122" s="179">
        <f t="shared" ref="G122:N122" si="32">G121-F121</f>
        <v>127408</v>
      </c>
      <c r="H122" s="179">
        <f t="shared" si="32"/>
        <v>-191221</v>
      </c>
      <c r="I122" s="179">
        <f t="shared" si="32"/>
        <v>-364221</v>
      </c>
      <c r="J122" s="179">
        <f t="shared" si="32"/>
        <v>117699</v>
      </c>
      <c r="K122" s="179">
        <f t="shared" si="32"/>
        <v>241490</v>
      </c>
      <c r="L122" s="179">
        <f t="shared" si="32"/>
        <v>-98215</v>
      </c>
      <c r="M122" s="179">
        <f t="shared" si="32"/>
        <v>163192</v>
      </c>
      <c r="N122" s="179">
        <f t="shared" si="32"/>
        <v>299398</v>
      </c>
      <c r="O122" s="179"/>
    </row>
  </sheetData>
  <pageMargins left="0.25" right="0.25" top="0.75" bottom="0.75" header="0.3" footer="0.3"/>
  <pageSetup scale="103" orientation="landscape" horizontalDpi="0" verticalDpi="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BQ96"/>
  <sheetViews>
    <sheetView showGridLines="0" topLeftCell="W25" zoomScaleNormal="100" workbookViewId="0">
      <selection activeCell="AV25" sqref="AV25"/>
    </sheetView>
  </sheetViews>
  <sheetFormatPr defaultRowHeight="12.75" x14ac:dyDescent="0.2"/>
  <cols>
    <col min="1" max="2" width="8.83203125" style="409"/>
    <col min="3" max="4" width="6.5" style="409" customWidth="1"/>
    <col min="5" max="5" width="39.5" style="409" customWidth="1"/>
    <col min="6" max="15" width="10.83203125" style="409" customWidth="1"/>
    <col min="16" max="20" width="8.83203125" style="411"/>
    <col min="21" max="23" width="12.83203125" style="411" customWidth="1"/>
    <col min="24" max="24" width="8.83203125" style="411"/>
    <col min="25" max="25" width="8.83203125" style="409"/>
    <col min="26" max="27" width="6.5" style="409" customWidth="1"/>
    <col min="28" max="28" width="39.5" style="409" customWidth="1"/>
    <col min="29" max="38" width="11.83203125" style="409" customWidth="1"/>
    <col min="39" max="258" width="8.83203125" style="409"/>
    <col min="259" max="260" width="6.5" style="409" customWidth="1"/>
    <col min="261" max="261" width="39.5" style="409" customWidth="1"/>
    <col min="262" max="267" width="8.83203125" style="409"/>
    <col min="268" max="271" width="10.5" style="409" customWidth="1"/>
    <col min="272" max="281" width="8.83203125" style="409"/>
    <col min="282" max="283" width="6.5" style="409" customWidth="1"/>
    <col min="284" max="284" width="39.5" style="409" customWidth="1"/>
    <col min="285" max="294" width="11.83203125" style="409" customWidth="1"/>
    <col min="295" max="514" width="8.83203125" style="409"/>
    <col min="515" max="516" width="6.5" style="409" customWidth="1"/>
    <col min="517" max="517" width="39.5" style="409" customWidth="1"/>
    <col min="518" max="523" width="8.83203125" style="409"/>
    <col min="524" max="527" width="10.5" style="409" customWidth="1"/>
    <col min="528" max="537" width="8.83203125" style="409"/>
    <col min="538" max="539" width="6.5" style="409" customWidth="1"/>
    <col min="540" max="540" width="39.5" style="409" customWidth="1"/>
    <col min="541" max="550" width="11.83203125" style="409" customWidth="1"/>
    <col min="551" max="770" width="8.83203125" style="409"/>
    <col min="771" max="772" width="6.5" style="409" customWidth="1"/>
    <col min="773" max="773" width="39.5" style="409" customWidth="1"/>
    <col min="774" max="779" width="8.83203125" style="409"/>
    <col min="780" max="783" width="10.5" style="409" customWidth="1"/>
    <col min="784" max="793" width="8.83203125" style="409"/>
    <col min="794" max="795" width="6.5" style="409" customWidth="1"/>
    <col min="796" max="796" width="39.5" style="409" customWidth="1"/>
    <col min="797" max="806" width="11.83203125" style="409" customWidth="1"/>
    <col min="807" max="1026" width="8.83203125" style="409"/>
    <col min="1027" max="1028" width="6.5" style="409" customWidth="1"/>
    <col min="1029" max="1029" width="39.5" style="409" customWidth="1"/>
    <col min="1030" max="1035" width="8.83203125" style="409"/>
    <col min="1036" max="1039" width="10.5" style="409" customWidth="1"/>
    <col min="1040" max="1049" width="8.83203125" style="409"/>
    <col min="1050" max="1051" width="6.5" style="409" customWidth="1"/>
    <col min="1052" max="1052" width="39.5" style="409" customWidth="1"/>
    <col min="1053" max="1062" width="11.83203125" style="409" customWidth="1"/>
    <col min="1063" max="1282" width="8.83203125" style="409"/>
    <col min="1283" max="1284" width="6.5" style="409" customWidth="1"/>
    <col min="1285" max="1285" width="39.5" style="409" customWidth="1"/>
    <col min="1286" max="1291" width="8.83203125" style="409"/>
    <col min="1292" max="1295" width="10.5" style="409" customWidth="1"/>
    <col min="1296" max="1305" width="8.83203125" style="409"/>
    <col min="1306" max="1307" width="6.5" style="409" customWidth="1"/>
    <col min="1308" max="1308" width="39.5" style="409" customWidth="1"/>
    <col min="1309" max="1318" width="11.83203125" style="409" customWidth="1"/>
    <col min="1319" max="1538" width="8.83203125" style="409"/>
    <col min="1539" max="1540" width="6.5" style="409" customWidth="1"/>
    <col min="1541" max="1541" width="39.5" style="409" customWidth="1"/>
    <col min="1542" max="1547" width="8.83203125" style="409"/>
    <col min="1548" max="1551" width="10.5" style="409" customWidth="1"/>
    <col min="1552" max="1561" width="8.83203125" style="409"/>
    <col min="1562" max="1563" width="6.5" style="409" customWidth="1"/>
    <col min="1564" max="1564" width="39.5" style="409" customWidth="1"/>
    <col min="1565" max="1574" width="11.83203125" style="409" customWidth="1"/>
    <col min="1575" max="1794" width="8.83203125" style="409"/>
    <col min="1795" max="1796" width="6.5" style="409" customWidth="1"/>
    <col min="1797" max="1797" width="39.5" style="409" customWidth="1"/>
    <col min="1798" max="1803" width="8.83203125" style="409"/>
    <col min="1804" max="1807" width="10.5" style="409" customWidth="1"/>
    <col min="1808" max="1817" width="8.83203125" style="409"/>
    <col min="1818" max="1819" width="6.5" style="409" customWidth="1"/>
    <col min="1820" max="1820" width="39.5" style="409" customWidth="1"/>
    <col min="1821" max="1830" width="11.83203125" style="409" customWidth="1"/>
    <col min="1831" max="2050" width="8.83203125" style="409"/>
    <col min="2051" max="2052" width="6.5" style="409" customWidth="1"/>
    <col min="2053" max="2053" width="39.5" style="409" customWidth="1"/>
    <col min="2054" max="2059" width="8.83203125" style="409"/>
    <col min="2060" max="2063" width="10.5" style="409" customWidth="1"/>
    <col min="2064" max="2073" width="8.83203125" style="409"/>
    <col min="2074" max="2075" width="6.5" style="409" customWidth="1"/>
    <col min="2076" max="2076" width="39.5" style="409" customWidth="1"/>
    <col min="2077" max="2086" width="11.83203125" style="409" customWidth="1"/>
    <col min="2087" max="2306" width="8.83203125" style="409"/>
    <col min="2307" max="2308" width="6.5" style="409" customWidth="1"/>
    <col min="2309" max="2309" width="39.5" style="409" customWidth="1"/>
    <col min="2310" max="2315" width="8.83203125" style="409"/>
    <col min="2316" max="2319" width="10.5" style="409" customWidth="1"/>
    <col min="2320" max="2329" width="8.83203125" style="409"/>
    <col min="2330" max="2331" width="6.5" style="409" customWidth="1"/>
    <col min="2332" max="2332" width="39.5" style="409" customWidth="1"/>
    <col min="2333" max="2342" width="11.83203125" style="409" customWidth="1"/>
    <col min="2343" max="2562" width="8.83203125" style="409"/>
    <col min="2563" max="2564" width="6.5" style="409" customWidth="1"/>
    <col min="2565" max="2565" width="39.5" style="409" customWidth="1"/>
    <col min="2566" max="2571" width="8.83203125" style="409"/>
    <col min="2572" max="2575" width="10.5" style="409" customWidth="1"/>
    <col min="2576" max="2585" width="8.83203125" style="409"/>
    <col min="2586" max="2587" width="6.5" style="409" customWidth="1"/>
    <col min="2588" max="2588" width="39.5" style="409" customWidth="1"/>
    <col min="2589" max="2598" width="11.83203125" style="409" customWidth="1"/>
    <col min="2599" max="2818" width="8.83203125" style="409"/>
    <col min="2819" max="2820" width="6.5" style="409" customWidth="1"/>
    <col min="2821" max="2821" width="39.5" style="409" customWidth="1"/>
    <col min="2822" max="2827" width="8.83203125" style="409"/>
    <col min="2828" max="2831" width="10.5" style="409" customWidth="1"/>
    <col min="2832" max="2841" width="8.83203125" style="409"/>
    <col min="2842" max="2843" width="6.5" style="409" customWidth="1"/>
    <col min="2844" max="2844" width="39.5" style="409" customWidth="1"/>
    <col min="2845" max="2854" width="11.83203125" style="409" customWidth="1"/>
    <col min="2855" max="3074" width="8.83203125" style="409"/>
    <col min="3075" max="3076" width="6.5" style="409" customWidth="1"/>
    <col min="3077" max="3077" width="39.5" style="409" customWidth="1"/>
    <col min="3078" max="3083" width="8.83203125" style="409"/>
    <col min="3084" max="3087" width="10.5" style="409" customWidth="1"/>
    <col min="3088" max="3097" width="8.83203125" style="409"/>
    <col min="3098" max="3099" width="6.5" style="409" customWidth="1"/>
    <col min="3100" max="3100" width="39.5" style="409" customWidth="1"/>
    <col min="3101" max="3110" width="11.83203125" style="409" customWidth="1"/>
    <col min="3111" max="3330" width="8.83203125" style="409"/>
    <col min="3331" max="3332" width="6.5" style="409" customWidth="1"/>
    <col min="3333" max="3333" width="39.5" style="409" customWidth="1"/>
    <col min="3334" max="3339" width="8.83203125" style="409"/>
    <col min="3340" max="3343" width="10.5" style="409" customWidth="1"/>
    <col min="3344" max="3353" width="8.83203125" style="409"/>
    <col min="3354" max="3355" width="6.5" style="409" customWidth="1"/>
    <col min="3356" max="3356" width="39.5" style="409" customWidth="1"/>
    <col min="3357" max="3366" width="11.83203125" style="409" customWidth="1"/>
    <col min="3367" max="3586" width="8.83203125" style="409"/>
    <col min="3587" max="3588" width="6.5" style="409" customWidth="1"/>
    <col min="3589" max="3589" width="39.5" style="409" customWidth="1"/>
    <col min="3590" max="3595" width="8.83203125" style="409"/>
    <col min="3596" max="3599" width="10.5" style="409" customWidth="1"/>
    <col min="3600" max="3609" width="8.83203125" style="409"/>
    <col min="3610" max="3611" width="6.5" style="409" customWidth="1"/>
    <col min="3612" max="3612" width="39.5" style="409" customWidth="1"/>
    <col min="3613" max="3622" width="11.83203125" style="409" customWidth="1"/>
    <col min="3623" max="3842" width="8.83203125" style="409"/>
    <col min="3843" max="3844" width="6.5" style="409" customWidth="1"/>
    <col min="3845" max="3845" width="39.5" style="409" customWidth="1"/>
    <col min="3846" max="3851" width="8.83203125" style="409"/>
    <col min="3852" max="3855" width="10.5" style="409" customWidth="1"/>
    <col min="3856" max="3865" width="8.83203125" style="409"/>
    <col min="3866" max="3867" width="6.5" style="409" customWidth="1"/>
    <col min="3868" max="3868" width="39.5" style="409" customWidth="1"/>
    <col min="3869" max="3878" width="11.83203125" style="409" customWidth="1"/>
    <col min="3879" max="4098" width="8.83203125" style="409"/>
    <col min="4099" max="4100" width="6.5" style="409" customWidth="1"/>
    <col min="4101" max="4101" width="39.5" style="409" customWidth="1"/>
    <col min="4102" max="4107" width="8.83203125" style="409"/>
    <col min="4108" max="4111" width="10.5" style="409" customWidth="1"/>
    <col min="4112" max="4121" width="8.83203125" style="409"/>
    <col min="4122" max="4123" width="6.5" style="409" customWidth="1"/>
    <col min="4124" max="4124" width="39.5" style="409" customWidth="1"/>
    <col min="4125" max="4134" width="11.83203125" style="409" customWidth="1"/>
    <col min="4135" max="4354" width="8.83203125" style="409"/>
    <col min="4355" max="4356" width="6.5" style="409" customWidth="1"/>
    <col min="4357" max="4357" width="39.5" style="409" customWidth="1"/>
    <col min="4358" max="4363" width="8.83203125" style="409"/>
    <col min="4364" max="4367" width="10.5" style="409" customWidth="1"/>
    <col min="4368" max="4377" width="8.83203125" style="409"/>
    <col min="4378" max="4379" width="6.5" style="409" customWidth="1"/>
    <col min="4380" max="4380" width="39.5" style="409" customWidth="1"/>
    <col min="4381" max="4390" width="11.83203125" style="409" customWidth="1"/>
    <col min="4391" max="4610" width="8.83203125" style="409"/>
    <col min="4611" max="4612" width="6.5" style="409" customWidth="1"/>
    <col min="4613" max="4613" width="39.5" style="409" customWidth="1"/>
    <col min="4614" max="4619" width="8.83203125" style="409"/>
    <col min="4620" max="4623" width="10.5" style="409" customWidth="1"/>
    <col min="4624" max="4633" width="8.83203125" style="409"/>
    <col min="4634" max="4635" width="6.5" style="409" customWidth="1"/>
    <col min="4636" max="4636" width="39.5" style="409" customWidth="1"/>
    <col min="4637" max="4646" width="11.83203125" style="409" customWidth="1"/>
    <col min="4647" max="4866" width="8.83203125" style="409"/>
    <col min="4867" max="4868" width="6.5" style="409" customWidth="1"/>
    <col min="4869" max="4869" width="39.5" style="409" customWidth="1"/>
    <col min="4870" max="4875" width="8.83203125" style="409"/>
    <col min="4876" max="4879" width="10.5" style="409" customWidth="1"/>
    <col min="4880" max="4889" width="8.83203125" style="409"/>
    <col min="4890" max="4891" width="6.5" style="409" customWidth="1"/>
    <col min="4892" max="4892" width="39.5" style="409" customWidth="1"/>
    <col min="4893" max="4902" width="11.83203125" style="409" customWidth="1"/>
    <col min="4903" max="5122" width="8.83203125" style="409"/>
    <col min="5123" max="5124" width="6.5" style="409" customWidth="1"/>
    <col min="5125" max="5125" width="39.5" style="409" customWidth="1"/>
    <col min="5126" max="5131" width="8.83203125" style="409"/>
    <col min="5132" max="5135" width="10.5" style="409" customWidth="1"/>
    <col min="5136" max="5145" width="8.83203125" style="409"/>
    <col min="5146" max="5147" width="6.5" style="409" customWidth="1"/>
    <col min="5148" max="5148" width="39.5" style="409" customWidth="1"/>
    <col min="5149" max="5158" width="11.83203125" style="409" customWidth="1"/>
    <col min="5159" max="5378" width="8.83203125" style="409"/>
    <col min="5379" max="5380" width="6.5" style="409" customWidth="1"/>
    <col min="5381" max="5381" width="39.5" style="409" customWidth="1"/>
    <col min="5382" max="5387" width="8.83203125" style="409"/>
    <col min="5388" max="5391" width="10.5" style="409" customWidth="1"/>
    <col min="5392" max="5401" width="8.83203125" style="409"/>
    <col min="5402" max="5403" width="6.5" style="409" customWidth="1"/>
    <col min="5404" max="5404" width="39.5" style="409" customWidth="1"/>
    <col min="5405" max="5414" width="11.83203125" style="409" customWidth="1"/>
    <col min="5415" max="5634" width="8.83203125" style="409"/>
    <col min="5635" max="5636" width="6.5" style="409" customWidth="1"/>
    <col min="5637" max="5637" width="39.5" style="409" customWidth="1"/>
    <col min="5638" max="5643" width="8.83203125" style="409"/>
    <col min="5644" max="5647" width="10.5" style="409" customWidth="1"/>
    <col min="5648" max="5657" width="8.83203125" style="409"/>
    <col min="5658" max="5659" width="6.5" style="409" customWidth="1"/>
    <col min="5660" max="5660" width="39.5" style="409" customWidth="1"/>
    <col min="5661" max="5670" width="11.83203125" style="409" customWidth="1"/>
    <col min="5671" max="5890" width="8.83203125" style="409"/>
    <col min="5891" max="5892" width="6.5" style="409" customWidth="1"/>
    <col min="5893" max="5893" width="39.5" style="409" customWidth="1"/>
    <col min="5894" max="5899" width="8.83203125" style="409"/>
    <col min="5900" max="5903" width="10.5" style="409" customWidth="1"/>
    <col min="5904" max="5913" width="8.83203125" style="409"/>
    <col min="5914" max="5915" width="6.5" style="409" customWidth="1"/>
    <col min="5916" max="5916" width="39.5" style="409" customWidth="1"/>
    <col min="5917" max="5926" width="11.83203125" style="409" customWidth="1"/>
    <col min="5927" max="6146" width="8.83203125" style="409"/>
    <col min="6147" max="6148" width="6.5" style="409" customWidth="1"/>
    <col min="6149" max="6149" width="39.5" style="409" customWidth="1"/>
    <col min="6150" max="6155" width="8.83203125" style="409"/>
    <col min="6156" max="6159" width="10.5" style="409" customWidth="1"/>
    <col min="6160" max="6169" width="8.83203125" style="409"/>
    <col min="6170" max="6171" width="6.5" style="409" customWidth="1"/>
    <col min="6172" max="6172" width="39.5" style="409" customWidth="1"/>
    <col min="6173" max="6182" width="11.83203125" style="409" customWidth="1"/>
    <col min="6183" max="6402" width="8.83203125" style="409"/>
    <col min="6403" max="6404" width="6.5" style="409" customWidth="1"/>
    <col min="6405" max="6405" width="39.5" style="409" customWidth="1"/>
    <col min="6406" max="6411" width="8.83203125" style="409"/>
    <col min="6412" max="6415" width="10.5" style="409" customWidth="1"/>
    <col min="6416" max="6425" width="8.83203125" style="409"/>
    <col min="6426" max="6427" width="6.5" style="409" customWidth="1"/>
    <col min="6428" max="6428" width="39.5" style="409" customWidth="1"/>
    <col min="6429" max="6438" width="11.83203125" style="409" customWidth="1"/>
    <col min="6439" max="6658" width="8.83203125" style="409"/>
    <col min="6659" max="6660" width="6.5" style="409" customWidth="1"/>
    <col min="6661" max="6661" width="39.5" style="409" customWidth="1"/>
    <col min="6662" max="6667" width="8.83203125" style="409"/>
    <col min="6668" max="6671" width="10.5" style="409" customWidth="1"/>
    <col min="6672" max="6681" width="8.83203125" style="409"/>
    <col min="6682" max="6683" width="6.5" style="409" customWidth="1"/>
    <col min="6684" max="6684" width="39.5" style="409" customWidth="1"/>
    <col min="6685" max="6694" width="11.83203125" style="409" customWidth="1"/>
    <col min="6695" max="6914" width="8.83203125" style="409"/>
    <col min="6915" max="6916" width="6.5" style="409" customWidth="1"/>
    <col min="6917" max="6917" width="39.5" style="409" customWidth="1"/>
    <col min="6918" max="6923" width="8.83203125" style="409"/>
    <col min="6924" max="6927" width="10.5" style="409" customWidth="1"/>
    <col min="6928" max="6937" width="8.83203125" style="409"/>
    <col min="6938" max="6939" width="6.5" style="409" customWidth="1"/>
    <col min="6940" max="6940" width="39.5" style="409" customWidth="1"/>
    <col min="6941" max="6950" width="11.83203125" style="409" customWidth="1"/>
    <col min="6951" max="7170" width="8.83203125" style="409"/>
    <col min="7171" max="7172" width="6.5" style="409" customWidth="1"/>
    <col min="7173" max="7173" width="39.5" style="409" customWidth="1"/>
    <col min="7174" max="7179" width="8.83203125" style="409"/>
    <col min="7180" max="7183" width="10.5" style="409" customWidth="1"/>
    <col min="7184" max="7193" width="8.83203125" style="409"/>
    <col min="7194" max="7195" width="6.5" style="409" customWidth="1"/>
    <col min="7196" max="7196" width="39.5" style="409" customWidth="1"/>
    <col min="7197" max="7206" width="11.83203125" style="409" customWidth="1"/>
    <col min="7207" max="7426" width="8.83203125" style="409"/>
    <col min="7427" max="7428" width="6.5" style="409" customWidth="1"/>
    <col min="7429" max="7429" width="39.5" style="409" customWidth="1"/>
    <col min="7430" max="7435" width="8.83203125" style="409"/>
    <col min="7436" max="7439" width="10.5" style="409" customWidth="1"/>
    <col min="7440" max="7449" width="8.83203125" style="409"/>
    <col min="7450" max="7451" width="6.5" style="409" customWidth="1"/>
    <col min="7452" max="7452" width="39.5" style="409" customWidth="1"/>
    <col min="7453" max="7462" width="11.83203125" style="409" customWidth="1"/>
    <col min="7463" max="7682" width="8.83203125" style="409"/>
    <col min="7683" max="7684" width="6.5" style="409" customWidth="1"/>
    <col min="7685" max="7685" width="39.5" style="409" customWidth="1"/>
    <col min="7686" max="7691" width="8.83203125" style="409"/>
    <col min="7692" max="7695" width="10.5" style="409" customWidth="1"/>
    <col min="7696" max="7705" width="8.83203125" style="409"/>
    <col min="7706" max="7707" width="6.5" style="409" customWidth="1"/>
    <col min="7708" max="7708" width="39.5" style="409" customWidth="1"/>
    <col min="7709" max="7718" width="11.83203125" style="409" customWidth="1"/>
    <col min="7719" max="7938" width="8.83203125" style="409"/>
    <col min="7939" max="7940" width="6.5" style="409" customWidth="1"/>
    <col min="7941" max="7941" width="39.5" style="409" customWidth="1"/>
    <col min="7942" max="7947" width="8.83203125" style="409"/>
    <col min="7948" max="7951" width="10.5" style="409" customWidth="1"/>
    <col min="7952" max="7961" width="8.83203125" style="409"/>
    <col min="7962" max="7963" width="6.5" style="409" customWidth="1"/>
    <col min="7964" max="7964" width="39.5" style="409" customWidth="1"/>
    <col min="7965" max="7974" width="11.83203125" style="409" customWidth="1"/>
    <col min="7975" max="8194" width="8.83203125" style="409"/>
    <col min="8195" max="8196" width="6.5" style="409" customWidth="1"/>
    <col min="8197" max="8197" width="39.5" style="409" customWidth="1"/>
    <col min="8198" max="8203" width="8.83203125" style="409"/>
    <col min="8204" max="8207" width="10.5" style="409" customWidth="1"/>
    <col min="8208" max="8217" width="8.83203125" style="409"/>
    <col min="8218" max="8219" width="6.5" style="409" customWidth="1"/>
    <col min="8220" max="8220" width="39.5" style="409" customWidth="1"/>
    <col min="8221" max="8230" width="11.83203125" style="409" customWidth="1"/>
    <col min="8231" max="8450" width="8.83203125" style="409"/>
    <col min="8451" max="8452" width="6.5" style="409" customWidth="1"/>
    <col min="8453" max="8453" width="39.5" style="409" customWidth="1"/>
    <col min="8454" max="8459" width="8.83203125" style="409"/>
    <col min="8460" max="8463" width="10.5" style="409" customWidth="1"/>
    <col min="8464" max="8473" width="8.83203125" style="409"/>
    <col min="8474" max="8475" width="6.5" style="409" customWidth="1"/>
    <col min="8476" max="8476" width="39.5" style="409" customWidth="1"/>
    <col min="8477" max="8486" width="11.83203125" style="409" customWidth="1"/>
    <col min="8487" max="8706" width="8.83203125" style="409"/>
    <col min="8707" max="8708" width="6.5" style="409" customWidth="1"/>
    <col min="8709" max="8709" width="39.5" style="409" customWidth="1"/>
    <col min="8710" max="8715" width="8.83203125" style="409"/>
    <col min="8716" max="8719" width="10.5" style="409" customWidth="1"/>
    <col min="8720" max="8729" width="8.83203125" style="409"/>
    <col min="8730" max="8731" width="6.5" style="409" customWidth="1"/>
    <col min="8732" max="8732" width="39.5" style="409" customWidth="1"/>
    <col min="8733" max="8742" width="11.83203125" style="409" customWidth="1"/>
    <col min="8743" max="8962" width="8.83203125" style="409"/>
    <col min="8963" max="8964" width="6.5" style="409" customWidth="1"/>
    <col min="8965" max="8965" width="39.5" style="409" customWidth="1"/>
    <col min="8966" max="8971" width="8.83203125" style="409"/>
    <col min="8972" max="8975" width="10.5" style="409" customWidth="1"/>
    <col min="8976" max="8985" width="8.83203125" style="409"/>
    <col min="8986" max="8987" width="6.5" style="409" customWidth="1"/>
    <col min="8988" max="8988" width="39.5" style="409" customWidth="1"/>
    <col min="8989" max="8998" width="11.83203125" style="409" customWidth="1"/>
    <col min="8999" max="9218" width="8.83203125" style="409"/>
    <col min="9219" max="9220" width="6.5" style="409" customWidth="1"/>
    <col min="9221" max="9221" width="39.5" style="409" customWidth="1"/>
    <col min="9222" max="9227" width="8.83203125" style="409"/>
    <col min="9228" max="9231" width="10.5" style="409" customWidth="1"/>
    <col min="9232" max="9241" width="8.83203125" style="409"/>
    <col min="9242" max="9243" width="6.5" style="409" customWidth="1"/>
    <col min="9244" max="9244" width="39.5" style="409" customWidth="1"/>
    <col min="9245" max="9254" width="11.83203125" style="409" customWidth="1"/>
    <col min="9255" max="9474" width="8.83203125" style="409"/>
    <col min="9475" max="9476" width="6.5" style="409" customWidth="1"/>
    <col min="9477" max="9477" width="39.5" style="409" customWidth="1"/>
    <col min="9478" max="9483" width="8.83203125" style="409"/>
    <col min="9484" max="9487" width="10.5" style="409" customWidth="1"/>
    <col min="9488" max="9497" width="8.83203125" style="409"/>
    <col min="9498" max="9499" width="6.5" style="409" customWidth="1"/>
    <col min="9500" max="9500" width="39.5" style="409" customWidth="1"/>
    <col min="9501" max="9510" width="11.83203125" style="409" customWidth="1"/>
    <col min="9511" max="9730" width="8.83203125" style="409"/>
    <col min="9731" max="9732" width="6.5" style="409" customWidth="1"/>
    <col min="9733" max="9733" width="39.5" style="409" customWidth="1"/>
    <col min="9734" max="9739" width="8.83203125" style="409"/>
    <col min="9740" max="9743" width="10.5" style="409" customWidth="1"/>
    <col min="9744" max="9753" width="8.83203125" style="409"/>
    <col min="9754" max="9755" width="6.5" style="409" customWidth="1"/>
    <col min="9756" max="9756" width="39.5" style="409" customWidth="1"/>
    <col min="9757" max="9766" width="11.83203125" style="409" customWidth="1"/>
    <col min="9767" max="9986" width="8.83203125" style="409"/>
    <col min="9987" max="9988" width="6.5" style="409" customWidth="1"/>
    <col min="9989" max="9989" width="39.5" style="409" customWidth="1"/>
    <col min="9990" max="9995" width="8.83203125" style="409"/>
    <col min="9996" max="9999" width="10.5" style="409" customWidth="1"/>
    <col min="10000" max="10009" width="8.83203125" style="409"/>
    <col min="10010" max="10011" width="6.5" style="409" customWidth="1"/>
    <col min="10012" max="10012" width="39.5" style="409" customWidth="1"/>
    <col min="10013" max="10022" width="11.83203125" style="409" customWidth="1"/>
    <col min="10023" max="10242" width="8.83203125" style="409"/>
    <col min="10243" max="10244" width="6.5" style="409" customWidth="1"/>
    <col min="10245" max="10245" width="39.5" style="409" customWidth="1"/>
    <col min="10246" max="10251" width="8.83203125" style="409"/>
    <col min="10252" max="10255" width="10.5" style="409" customWidth="1"/>
    <col min="10256" max="10265" width="8.83203125" style="409"/>
    <col min="10266" max="10267" width="6.5" style="409" customWidth="1"/>
    <col min="10268" max="10268" width="39.5" style="409" customWidth="1"/>
    <col min="10269" max="10278" width="11.83203125" style="409" customWidth="1"/>
    <col min="10279" max="10498" width="8.83203125" style="409"/>
    <col min="10499" max="10500" width="6.5" style="409" customWidth="1"/>
    <col min="10501" max="10501" width="39.5" style="409" customWidth="1"/>
    <col min="10502" max="10507" width="8.83203125" style="409"/>
    <col min="10508" max="10511" width="10.5" style="409" customWidth="1"/>
    <col min="10512" max="10521" width="8.83203125" style="409"/>
    <col min="10522" max="10523" width="6.5" style="409" customWidth="1"/>
    <col min="10524" max="10524" width="39.5" style="409" customWidth="1"/>
    <col min="10525" max="10534" width="11.83203125" style="409" customWidth="1"/>
    <col min="10535" max="10754" width="8.83203125" style="409"/>
    <col min="10755" max="10756" width="6.5" style="409" customWidth="1"/>
    <col min="10757" max="10757" width="39.5" style="409" customWidth="1"/>
    <col min="10758" max="10763" width="8.83203125" style="409"/>
    <col min="10764" max="10767" width="10.5" style="409" customWidth="1"/>
    <col min="10768" max="10777" width="8.83203125" style="409"/>
    <col min="10778" max="10779" width="6.5" style="409" customWidth="1"/>
    <col min="10780" max="10780" width="39.5" style="409" customWidth="1"/>
    <col min="10781" max="10790" width="11.83203125" style="409" customWidth="1"/>
    <col min="10791" max="11010" width="8.83203125" style="409"/>
    <col min="11011" max="11012" width="6.5" style="409" customWidth="1"/>
    <col min="11013" max="11013" width="39.5" style="409" customWidth="1"/>
    <col min="11014" max="11019" width="8.83203125" style="409"/>
    <col min="11020" max="11023" width="10.5" style="409" customWidth="1"/>
    <col min="11024" max="11033" width="8.83203125" style="409"/>
    <col min="11034" max="11035" width="6.5" style="409" customWidth="1"/>
    <col min="11036" max="11036" width="39.5" style="409" customWidth="1"/>
    <col min="11037" max="11046" width="11.83203125" style="409" customWidth="1"/>
    <col min="11047" max="11266" width="8.83203125" style="409"/>
    <col min="11267" max="11268" width="6.5" style="409" customWidth="1"/>
    <col min="11269" max="11269" width="39.5" style="409" customWidth="1"/>
    <col min="11270" max="11275" width="8.83203125" style="409"/>
    <col min="11276" max="11279" width="10.5" style="409" customWidth="1"/>
    <col min="11280" max="11289" width="8.83203125" style="409"/>
    <col min="11290" max="11291" width="6.5" style="409" customWidth="1"/>
    <col min="11292" max="11292" width="39.5" style="409" customWidth="1"/>
    <col min="11293" max="11302" width="11.83203125" style="409" customWidth="1"/>
    <col min="11303" max="11522" width="8.83203125" style="409"/>
    <col min="11523" max="11524" width="6.5" style="409" customWidth="1"/>
    <col min="11525" max="11525" width="39.5" style="409" customWidth="1"/>
    <col min="11526" max="11531" width="8.83203125" style="409"/>
    <col min="11532" max="11535" width="10.5" style="409" customWidth="1"/>
    <col min="11536" max="11545" width="8.83203125" style="409"/>
    <col min="11546" max="11547" width="6.5" style="409" customWidth="1"/>
    <col min="11548" max="11548" width="39.5" style="409" customWidth="1"/>
    <col min="11549" max="11558" width="11.83203125" style="409" customWidth="1"/>
    <col min="11559" max="11778" width="8.83203125" style="409"/>
    <col min="11779" max="11780" width="6.5" style="409" customWidth="1"/>
    <col min="11781" max="11781" width="39.5" style="409" customWidth="1"/>
    <col min="11782" max="11787" width="8.83203125" style="409"/>
    <col min="11788" max="11791" width="10.5" style="409" customWidth="1"/>
    <col min="11792" max="11801" width="8.83203125" style="409"/>
    <col min="11802" max="11803" width="6.5" style="409" customWidth="1"/>
    <col min="11804" max="11804" width="39.5" style="409" customWidth="1"/>
    <col min="11805" max="11814" width="11.83203125" style="409" customWidth="1"/>
    <col min="11815" max="12034" width="8.83203125" style="409"/>
    <col min="12035" max="12036" width="6.5" style="409" customWidth="1"/>
    <col min="12037" max="12037" width="39.5" style="409" customWidth="1"/>
    <col min="12038" max="12043" width="8.83203125" style="409"/>
    <col min="12044" max="12047" width="10.5" style="409" customWidth="1"/>
    <col min="12048" max="12057" width="8.83203125" style="409"/>
    <col min="12058" max="12059" width="6.5" style="409" customWidth="1"/>
    <col min="12060" max="12060" width="39.5" style="409" customWidth="1"/>
    <col min="12061" max="12070" width="11.83203125" style="409" customWidth="1"/>
    <col min="12071" max="12290" width="8.83203125" style="409"/>
    <col min="12291" max="12292" width="6.5" style="409" customWidth="1"/>
    <col min="12293" max="12293" width="39.5" style="409" customWidth="1"/>
    <col min="12294" max="12299" width="8.83203125" style="409"/>
    <col min="12300" max="12303" width="10.5" style="409" customWidth="1"/>
    <col min="12304" max="12313" width="8.83203125" style="409"/>
    <col min="12314" max="12315" width="6.5" style="409" customWidth="1"/>
    <col min="12316" max="12316" width="39.5" style="409" customWidth="1"/>
    <col min="12317" max="12326" width="11.83203125" style="409" customWidth="1"/>
    <col min="12327" max="12546" width="8.83203125" style="409"/>
    <col min="12547" max="12548" width="6.5" style="409" customWidth="1"/>
    <col min="12549" max="12549" width="39.5" style="409" customWidth="1"/>
    <col min="12550" max="12555" width="8.83203125" style="409"/>
    <col min="12556" max="12559" width="10.5" style="409" customWidth="1"/>
    <col min="12560" max="12569" width="8.83203125" style="409"/>
    <col min="12570" max="12571" width="6.5" style="409" customWidth="1"/>
    <col min="12572" max="12572" width="39.5" style="409" customWidth="1"/>
    <col min="12573" max="12582" width="11.83203125" style="409" customWidth="1"/>
    <col min="12583" max="12802" width="8.83203125" style="409"/>
    <col min="12803" max="12804" width="6.5" style="409" customWidth="1"/>
    <col min="12805" max="12805" width="39.5" style="409" customWidth="1"/>
    <col min="12806" max="12811" width="8.83203125" style="409"/>
    <col min="12812" max="12815" width="10.5" style="409" customWidth="1"/>
    <col min="12816" max="12825" width="8.83203125" style="409"/>
    <col min="12826" max="12827" width="6.5" style="409" customWidth="1"/>
    <col min="12828" max="12828" width="39.5" style="409" customWidth="1"/>
    <col min="12829" max="12838" width="11.83203125" style="409" customWidth="1"/>
    <col min="12839" max="13058" width="8.83203125" style="409"/>
    <col min="13059" max="13060" width="6.5" style="409" customWidth="1"/>
    <col min="13061" max="13061" width="39.5" style="409" customWidth="1"/>
    <col min="13062" max="13067" width="8.83203125" style="409"/>
    <col min="13068" max="13071" width="10.5" style="409" customWidth="1"/>
    <col min="13072" max="13081" width="8.83203125" style="409"/>
    <col min="13082" max="13083" width="6.5" style="409" customWidth="1"/>
    <col min="13084" max="13084" width="39.5" style="409" customWidth="1"/>
    <col min="13085" max="13094" width="11.83203125" style="409" customWidth="1"/>
    <col min="13095" max="13314" width="8.83203125" style="409"/>
    <col min="13315" max="13316" width="6.5" style="409" customWidth="1"/>
    <col min="13317" max="13317" width="39.5" style="409" customWidth="1"/>
    <col min="13318" max="13323" width="8.83203125" style="409"/>
    <col min="13324" max="13327" width="10.5" style="409" customWidth="1"/>
    <col min="13328" max="13337" width="8.83203125" style="409"/>
    <col min="13338" max="13339" width="6.5" style="409" customWidth="1"/>
    <col min="13340" max="13340" width="39.5" style="409" customWidth="1"/>
    <col min="13341" max="13350" width="11.83203125" style="409" customWidth="1"/>
    <col min="13351" max="13570" width="8.83203125" style="409"/>
    <col min="13571" max="13572" width="6.5" style="409" customWidth="1"/>
    <col min="13573" max="13573" width="39.5" style="409" customWidth="1"/>
    <col min="13574" max="13579" width="8.83203125" style="409"/>
    <col min="13580" max="13583" width="10.5" style="409" customWidth="1"/>
    <col min="13584" max="13593" width="8.83203125" style="409"/>
    <col min="13594" max="13595" width="6.5" style="409" customWidth="1"/>
    <col min="13596" max="13596" width="39.5" style="409" customWidth="1"/>
    <col min="13597" max="13606" width="11.83203125" style="409" customWidth="1"/>
    <col min="13607" max="13826" width="8.83203125" style="409"/>
    <col min="13827" max="13828" width="6.5" style="409" customWidth="1"/>
    <col min="13829" max="13829" width="39.5" style="409" customWidth="1"/>
    <col min="13830" max="13835" width="8.83203125" style="409"/>
    <col min="13836" max="13839" width="10.5" style="409" customWidth="1"/>
    <col min="13840" max="13849" width="8.83203125" style="409"/>
    <col min="13850" max="13851" width="6.5" style="409" customWidth="1"/>
    <col min="13852" max="13852" width="39.5" style="409" customWidth="1"/>
    <col min="13853" max="13862" width="11.83203125" style="409" customWidth="1"/>
    <col min="13863" max="14082" width="8.83203125" style="409"/>
    <col min="14083" max="14084" width="6.5" style="409" customWidth="1"/>
    <col min="14085" max="14085" width="39.5" style="409" customWidth="1"/>
    <col min="14086" max="14091" width="8.83203125" style="409"/>
    <col min="14092" max="14095" width="10.5" style="409" customWidth="1"/>
    <col min="14096" max="14105" width="8.83203125" style="409"/>
    <col min="14106" max="14107" width="6.5" style="409" customWidth="1"/>
    <col min="14108" max="14108" width="39.5" style="409" customWidth="1"/>
    <col min="14109" max="14118" width="11.83203125" style="409" customWidth="1"/>
    <col min="14119" max="14338" width="8.83203125" style="409"/>
    <col min="14339" max="14340" width="6.5" style="409" customWidth="1"/>
    <col min="14341" max="14341" width="39.5" style="409" customWidth="1"/>
    <col min="14342" max="14347" width="8.83203125" style="409"/>
    <col min="14348" max="14351" width="10.5" style="409" customWidth="1"/>
    <col min="14352" max="14361" width="8.83203125" style="409"/>
    <col min="14362" max="14363" width="6.5" style="409" customWidth="1"/>
    <col min="14364" max="14364" width="39.5" style="409" customWidth="1"/>
    <col min="14365" max="14374" width="11.83203125" style="409" customWidth="1"/>
    <col min="14375" max="14594" width="8.83203125" style="409"/>
    <col min="14595" max="14596" width="6.5" style="409" customWidth="1"/>
    <col min="14597" max="14597" width="39.5" style="409" customWidth="1"/>
    <col min="14598" max="14603" width="8.83203125" style="409"/>
    <col min="14604" max="14607" width="10.5" style="409" customWidth="1"/>
    <col min="14608" max="14617" width="8.83203125" style="409"/>
    <col min="14618" max="14619" width="6.5" style="409" customWidth="1"/>
    <col min="14620" max="14620" width="39.5" style="409" customWidth="1"/>
    <col min="14621" max="14630" width="11.83203125" style="409" customWidth="1"/>
    <col min="14631" max="14850" width="8.83203125" style="409"/>
    <col min="14851" max="14852" width="6.5" style="409" customWidth="1"/>
    <col min="14853" max="14853" width="39.5" style="409" customWidth="1"/>
    <col min="14854" max="14859" width="8.83203125" style="409"/>
    <col min="14860" max="14863" width="10.5" style="409" customWidth="1"/>
    <col min="14864" max="14873" width="8.83203125" style="409"/>
    <col min="14874" max="14875" width="6.5" style="409" customWidth="1"/>
    <col min="14876" max="14876" width="39.5" style="409" customWidth="1"/>
    <col min="14877" max="14886" width="11.83203125" style="409" customWidth="1"/>
    <col min="14887" max="15106" width="8.83203125" style="409"/>
    <col min="15107" max="15108" width="6.5" style="409" customWidth="1"/>
    <col min="15109" max="15109" width="39.5" style="409" customWidth="1"/>
    <col min="15110" max="15115" width="8.83203125" style="409"/>
    <col min="15116" max="15119" width="10.5" style="409" customWidth="1"/>
    <col min="15120" max="15129" width="8.83203125" style="409"/>
    <col min="15130" max="15131" width="6.5" style="409" customWidth="1"/>
    <col min="15132" max="15132" width="39.5" style="409" customWidth="1"/>
    <col min="15133" max="15142" width="11.83203125" style="409" customWidth="1"/>
    <col min="15143" max="15362" width="8.83203125" style="409"/>
    <col min="15363" max="15364" width="6.5" style="409" customWidth="1"/>
    <col min="15365" max="15365" width="39.5" style="409" customWidth="1"/>
    <col min="15366" max="15371" width="8.83203125" style="409"/>
    <col min="15372" max="15375" width="10.5" style="409" customWidth="1"/>
    <col min="15376" max="15385" width="8.83203125" style="409"/>
    <col min="15386" max="15387" width="6.5" style="409" customWidth="1"/>
    <col min="15388" max="15388" width="39.5" style="409" customWidth="1"/>
    <col min="15389" max="15398" width="11.83203125" style="409" customWidth="1"/>
    <col min="15399" max="15618" width="8.83203125" style="409"/>
    <col min="15619" max="15620" width="6.5" style="409" customWidth="1"/>
    <col min="15621" max="15621" width="39.5" style="409" customWidth="1"/>
    <col min="15622" max="15627" width="8.83203125" style="409"/>
    <col min="15628" max="15631" width="10.5" style="409" customWidth="1"/>
    <col min="15632" max="15641" width="8.83203125" style="409"/>
    <col min="15642" max="15643" width="6.5" style="409" customWidth="1"/>
    <col min="15644" max="15644" width="39.5" style="409" customWidth="1"/>
    <col min="15645" max="15654" width="11.83203125" style="409" customWidth="1"/>
    <col min="15655" max="15874" width="8.83203125" style="409"/>
    <col min="15875" max="15876" width="6.5" style="409" customWidth="1"/>
    <col min="15877" max="15877" width="39.5" style="409" customWidth="1"/>
    <col min="15878" max="15883" width="8.83203125" style="409"/>
    <col min="15884" max="15887" width="10.5" style="409" customWidth="1"/>
    <col min="15888" max="15897" width="8.83203125" style="409"/>
    <col min="15898" max="15899" width="6.5" style="409" customWidth="1"/>
    <col min="15900" max="15900" width="39.5" style="409" customWidth="1"/>
    <col min="15901" max="15910" width="11.83203125" style="409" customWidth="1"/>
    <col min="15911" max="16130" width="8.83203125" style="409"/>
    <col min="16131" max="16132" width="6.5" style="409" customWidth="1"/>
    <col min="16133" max="16133" width="39.5" style="409" customWidth="1"/>
    <col min="16134" max="16139" width="8.83203125" style="409"/>
    <col min="16140" max="16143" width="10.5" style="409" customWidth="1"/>
    <col min="16144" max="16153" width="8.83203125" style="409"/>
    <col min="16154" max="16155" width="6.5" style="409" customWidth="1"/>
    <col min="16156" max="16156" width="39.5" style="409" customWidth="1"/>
    <col min="16157" max="16166" width="11.83203125" style="409" customWidth="1"/>
    <col min="16167" max="16384" width="8.83203125" style="409"/>
  </cols>
  <sheetData>
    <row r="2" spans="3:69" x14ac:dyDescent="0.2">
      <c r="F2" s="410">
        <v>2005</v>
      </c>
      <c r="G2" s="410">
        <v>2006</v>
      </c>
      <c r="H2" s="410">
        <v>2007</v>
      </c>
      <c r="I2" s="410">
        <v>2008</v>
      </c>
      <c r="J2" s="410">
        <v>2009</v>
      </c>
      <c r="K2" s="410">
        <v>2010</v>
      </c>
      <c r="L2" s="410">
        <v>2011</v>
      </c>
      <c r="M2" s="410">
        <v>2012</v>
      </c>
      <c r="N2" s="410">
        <v>2013</v>
      </c>
      <c r="O2" s="410">
        <v>2014</v>
      </c>
      <c r="AC2" s="410">
        <v>2014</v>
      </c>
      <c r="AD2" s="410">
        <v>2013</v>
      </c>
      <c r="AE2" s="410">
        <v>2012</v>
      </c>
      <c r="AF2" s="410">
        <v>2011</v>
      </c>
      <c r="AG2" s="410">
        <v>2010</v>
      </c>
      <c r="AH2" s="410">
        <v>2009</v>
      </c>
      <c r="AI2" s="410">
        <v>2008</v>
      </c>
      <c r="AJ2" s="410">
        <v>2007</v>
      </c>
      <c r="AK2" s="410">
        <v>2006</v>
      </c>
      <c r="AL2" s="410">
        <v>2005</v>
      </c>
      <c r="BG2" s="410">
        <v>2014</v>
      </c>
      <c r="BH2" s="410">
        <v>2013</v>
      </c>
      <c r="BI2" s="410">
        <v>2012</v>
      </c>
    </row>
    <row r="3" spans="3:69" x14ac:dyDescent="0.2">
      <c r="C3" s="412" t="s">
        <v>517</v>
      </c>
      <c r="Z3" s="412" t="s">
        <v>5950</v>
      </c>
      <c r="BD3" s="412" t="s">
        <v>5950</v>
      </c>
    </row>
    <row r="4" spans="3:69" x14ac:dyDescent="0.2">
      <c r="D4" s="409" t="s">
        <v>468</v>
      </c>
      <c r="F4" s="413">
        <v>245957</v>
      </c>
      <c r="G4" s="413">
        <v>327411</v>
      </c>
      <c r="H4" s="413">
        <v>268383</v>
      </c>
      <c r="I4" s="413">
        <v>277431</v>
      </c>
      <c r="J4" s="413">
        <v>364851</v>
      </c>
      <c r="K4" s="413">
        <v>338842</v>
      </c>
      <c r="L4" s="413">
        <v>298423</v>
      </c>
      <c r="M4" s="413">
        <v>255243</v>
      </c>
      <c r="N4" s="413">
        <v>296628</v>
      </c>
      <c r="O4" s="413">
        <v>342071</v>
      </c>
      <c r="AA4" s="409" t="s">
        <v>5951</v>
      </c>
      <c r="AC4" s="413">
        <f>O4+O5+O7+O10</f>
        <v>369124</v>
      </c>
      <c r="AD4" s="413">
        <f>N4+N5+N7+N10</f>
        <v>302178</v>
      </c>
      <c r="AE4" s="413">
        <f>M4+M5+M7+M10</f>
        <v>260741</v>
      </c>
      <c r="AF4" s="413">
        <f>L4+L5+L7+L10</f>
        <v>304000</v>
      </c>
      <c r="AG4" s="413">
        <f>K4+K5+K7+K10</f>
        <v>347025</v>
      </c>
      <c r="AH4" s="413">
        <f>J4+J5+J7+J10</f>
        <v>370688</v>
      </c>
      <c r="AI4" s="413">
        <f>I4+I5+I7+I10</f>
        <v>283512</v>
      </c>
      <c r="AJ4" s="413">
        <f>H4+H5+H7+H10</f>
        <v>273305</v>
      </c>
      <c r="AK4" s="413">
        <f>G4+G5+G7+G10</f>
        <v>340196</v>
      </c>
      <c r="AL4" s="413">
        <f>F4+F5+F7+F10</f>
        <v>288654</v>
      </c>
      <c r="BE4" s="409" t="s">
        <v>5951</v>
      </c>
      <c r="BG4" s="413">
        <v>367371</v>
      </c>
      <c r="BH4" s="413">
        <v>302178</v>
      </c>
      <c r="BI4" s="413">
        <v>260741</v>
      </c>
    </row>
    <row r="5" spans="3:69" x14ac:dyDescent="0.2">
      <c r="D5" s="409" t="s">
        <v>518</v>
      </c>
      <c r="F5" s="413">
        <v>33184</v>
      </c>
      <c r="G5" s="413">
        <v>5360</v>
      </c>
      <c r="H5" s="413">
        <v>1050</v>
      </c>
      <c r="I5" s="413">
        <v>3380</v>
      </c>
      <c r="J5" s="413">
        <v>750</v>
      </c>
      <c r="K5" s="413">
        <v>3477</v>
      </c>
      <c r="L5" s="413">
        <v>1545</v>
      </c>
      <c r="M5" s="413">
        <v>2800</v>
      </c>
      <c r="N5" s="413">
        <v>2281</v>
      </c>
      <c r="O5" s="413">
        <v>24116</v>
      </c>
      <c r="AA5" s="409" t="s">
        <v>5952</v>
      </c>
      <c r="AC5" s="414">
        <f>O6</f>
        <v>183949</v>
      </c>
      <c r="AD5" s="414">
        <f>N6</f>
        <v>135113</v>
      </c>
      <c r="AE5" s="414">
        <f>M6</f>
        <v>118351</v>
      </c>
      <c r="AF5" s="414">
        <f>L6</f>
        <v>71636</v>
      </c>
      <c r="AG5" s="414">
        <f>K6</f>
        <v>43799</v>
      </c>
      <c r="AH5" s="414">
        <f>J6</f>
        <v>49251</v>
      </c>
      <c r="AI5" s="414">
        <f>I6</f>
        <v>44783</v>
      </c>
      <c r="AJ5" s="414">
        <f>H6</f>
        <v>42195</v>
      </c>
      <c r="AK5" s="414">
        <f>G6</f>
        <v>41831</v>
      </c>
      <c r="AL5" s="414">
        <f>F6</f>
        <v>41228</v>
      </c>
      <c r="BE5" s="409" t="s">
        <v>5952</v>
      </c>
      <c r="BG5" s="414">
        <v>183949</v>
      </c>
      <c r="BH5" s="414">
        <v>135113</v>
      </c>
      <c r="BI5" s="414">
        <v>118351</v>
      </c>
    </row>
    <row r="6" spans="3:69" x14ac:dyDescent="0.2">
      <c r="D6" s="409" t="s">
        <v>519</v>
      </c>
      <c r="F6" s="413">
        <v>41228</v>
      </c>
      <c r="G6" s="413">
        <v>41831</v>
      </c>
      <c r="H6" s="413">
        <v>42195</v>
      </c>
      <c r="I6" s="413">
        <v>44783</v>
      </c>
      <c r="J6" s="413">
        <v>49251</v>
      </c>
      <c r="K6" s="413">
        <v>43799</v>
      </c>
      <c r="L6" s="413">
        <v>71636</v>
      </c>
      <c r="M6" s="413">
        <v>118351</v>
      </c>
      <c r="N6" s="413">
        <v>135113</v>
      </c>
      <c r="O6" s="413">
        <v>183949</v>
      </c>
      <c r="Z6" s="412" t="s">
        <v>5953</v>
      </c>
      <c r="AC6" s="413">
        <f t="shared" ref="AC6:AL6" si="0">SUM(AC4:AC5)</f>
        <v>553073</v>
      </c>
      <c r="AD6" s="413">
        <f t="shared" si="0"/>
        <v>437291</v>
      </c>
      <c r="AE6" s="413">
        <f t="shared" si="0"/>
        <v>379092</v>
      </c>
      <c r="AF6" s="413">
        <f t="shared" si="0"/>
        <v>375636</v>
      </c>
      <c r="AG6" s="413">
        <f t="shared" si="0"/>
        <v>390824</v>
      </c>
      <c r="AH6" s="413">
        <f t="shared" si="0"/>
        <v>419939</v>
      </c>
      <c r="AI6" s="413">
        <f t="shared" si="0"/>
        <v>328295</v>
      </c>
      <c r="AJ6" s="413">
        <f t="shared" si="0"/>
        <v>315500</v>
      </c>
      <c r="AK6" s="413">
        <f t="shared" si="0"/>
        <v>382027</v>
      </c>
      <c r="AL6" s="413">
        <f t="shared" si="0"/>
        <v>329882</v>
      </c>
      <c r="BD6" s="412" t="s">
        <v>5953</v>
      </c>
      <c r="BG6" s="413">
        <v>551320</v>
      </c>
      <c r="BH6" s="413">
        <v>437291</v>
      </c>
      <c r="BI6" s="413">
        <v>379092</v>
      </c>
    </row>
    <row r="7" spans="3:69" x14ac:dyDescent="0.2">
      <c r="D7" s="409" t="s">
        <v>520</v>
      </c>
      <c r="F7" s="413">
        <v>9138</v>
      </c>
      <c r="G7" s="413">
        <v>7100</v>
      </c>
      <c r="H7" s="413">
        <v>3449</v>
      </c>
      <c r="I7" s="413">
        <v>1951</v>
      </c>
      <c r="J7" s="413">
        <v>4547</v>
      </c>
      <c r="K7" s="413">
        <v>3886</v>
      </c>
      <c r="L7" s="413">
        <v>2923</v>
      </c>
      <c r="M7" s="413">
        <v>1984</v>
      </c>
      <c r="N7" s="413">
        <v>2574</v>
      </c>
      <c r="O7" s="413">
        <v>2255</v>
      </c>
      <c r="AC7" s="413"/>
      <c r="AD7" s="413"/>
      <c r="AE7" s="413"/>
      <c r="AF7" s="413"/>
      <c r="AG7" s="413"/>
      <c r="AH7" s="413"/>
      <c r="AI7" s="413"/>
      <c r="AJ7" s="413"/>
      <c r="AK7" s="413"/>
      <c r="AL7" s="413"/>
    </row>
    <row r="8" spans="3:69" x14ac:dyDescent="0.2">
      <c r="D8" s="409" t="s">
        <v>521</v>
      </c>
      <c r="F8" s="413">
        <v>86910</v>
      </c>
      <c r="G8" s="413">
        <v>93289</v>
      </c>
      <c r="H8" s="413">
        <v>100981</v>
      </c>
      <c r="I8" s="413">
        <v>105034</v>
      </c>
      <c r="J8" s="413">
        <v>103012</v>
      </c>
      <c r="K8" s="413">
        <v>91197</v>
      </c>
      <c r="L8" s="413">
        <v>81017</v>
      </c>
      <c r="M8" s="413">
        <v>77130</v>
      </c>
      <c r="N8" s="413">
        <v>75914</v>
      </c>
      <c r="O8" s="413">
        <v>76502</v>
      </c>
      <c r="Z8" s="412" t="s">
        <v>5954</v>
      </c>
      <c r="AC8" s="413"/>
      <c r="AD8" s="413"/>
      <c r="AE8" s="413"/>
      <c r="AF8" s="413"/>
      <c r="AG8" s="413"/>
      <c r="AH8" s="413"/>
      <c r="AI8" s="413"/>
      <c r="AJ8" s="413"/>
      <c r="AK8" s="413"/>
      <c r="AL8" s="413"/>
    </row>
    <row r="9" spans="3:69" x14ac:dyDescent="0.2">
      <c r="D9" s="409" t="s">
        <v>522</v>
      </c>
      <c r="F9" s="413">
        <v>51273</v>
      </c>
      <c r="G9" s="413">
        <v>88091</v>
      </c>
      <c r="H9" s="413">
        <v>106982</v>
      </c>
      <c r="I9" s="413">
        <v>-225588</v>
      </c>
      <c r="J9" s="413">
        <v>-395137</v>
      </c>
      <c r="K9" s="413">
        <v>85232</v>
      </c>
      <c r="L9" s="413">
        <v>213565</v>
      </c>
      <c r="M9" s="413">
        <v>-58297</v>
      </c>
      <c r="N9" s="413">
        <v>116120</v>
      </c>
      <c r="O9" s="413">
        <v>217041</v>
      </c>
      <c r="R9" s="409"/>
      <c r="S9" s="409"/>
      <c r="T9" s="413"/>
      <c r="U9" s="413"/>
      <c r="V9" s="413"/>
      <c r="AA9" s="409" t="s">
        <v>4343</v>
      </c>
      <c r="AC9" s="413">
        <f>O14+O17+O21</f>
        <v>197327</v>
      </c>
      <c r="AD9" s="413">
        <f>N14+N17+N21</f>
        <v>158395</v>
      </c>
      <c r="AE9" s="413">
        <f>M14+M17+M21</f>
        <v>170671</v>
      </c>
      <c r="AF9" s="413">
        <f>L14+L17+L21</f>
        <v>133965</v>
      </c>
      <c r="AG9" s="413">
        <f>K14+K17+K21</f>
        <v>166740</v>
      </c>
      <c r="AH9" s="413">
        <f>J14+J17+J21</f>
        <v>197333</v>
      </c>
      <c r="AI9" s="413">
        <f>I14+I17+I21</f>
        <v>196527</v>
      </c>
      <c r="AJ9" s="413">
        <f>H14+H17+H21</f>
        <v>200321</v>
      </c>
      <c r="AK9" s="413">
        <f>G14+G17+G21</f>
        <v>226218</v>
      </c>
      <c r="AL9" s="413">
        <f>F14+F17+F21</f>
        <v>191608</v>
      </c>
    </row>
    <row r="10" spans="3:69" x14ac:dyDescent="0.2">
      <c r="D10" s="409" t="s">
        <v>420</v>
      </c>
      <c r="F10" s="414">
        <v>375</v>
      </c>
      <c r="G10" s="414">
        <v>325</v>
      </c>
      <c r="H10" s="414">
        <v>423</v>
      </c>
      <c r="I10" s="414">
        <v>750</v>
      </c>
      <c r="J10" s="414">
        <v>540</v>
      </c>
      <c r="K10" s="414">
        <v>820</v>
      </c>
      <c r="L10" s="414">
        <v>1109</v>
      </c>
      <c r="M10" s="414">
        <v>714</v>
      </c>
      <c r="N10" s="414">
        <v>695</v>
      </c>
      <c r="O10" s="414">
        <v>682</v>
      </c>
      <c r="R10" s="409"/>
      <c r="S10" s="409"/>
      <c r="T10" s="413"/>
      <c r="U10" s="413"/>
      <c r="V10" s="413"/>
      <c r="AA10" s="409" t="s">
        <v>4344</v>
      </c>
      <c r="AC10" s="413">
        <f>O15+O18</f>
        <v>117275</v>
      </c>
      <c r="AD10" s="413">
        <f>N15+N18</f>
        <v>121941</v>
      </c>
      <c r="AE10" s="413">
        <f>M15+M18</f>
        <v>135411</v>
      </c>
      <c r="AF10" s="413">
        <f>L15+L18</f>
        <v>163074</v>
      </c>
      <c r="AG10" s="413">
        <f>K15+K18</f>
        <v>145598</v>
      </c>
      <c r="AH10" s="413">
        <f>J15+J18</f>
        <v>138369</v>
      </c>
      <c r="AI10" s="413">
        <f>I15+I18</f>
        <v>130203</v>
      </c>
      <c r="AJ10" s="413">
        <f>H15+H18</f>
        <v>118907</v>
      </c>
      <c r="AK10" s="413">
        <f>G15+G18</f>
        <v>136402</v>
      </c>
      <c r="AL10" s="413">
        <f>F15+F18</f>
        <v>113390</v>
      </c>
    </row>
    <row r="11" spans="3:69" x14ac:dyDescent="0.2">
      <c r="C11" s="412" t="s">
        <v>523</v>
      </c>
      <c r="F11" s="413">
        <f>SUM(F4:F10)</f>
        <v>468065</v>
      </c>
      <c r="G11" s="413">
        <f>SUM(G4:G10)</f>
        <v>563407</v>
      </c>
      <c r="H11" s="413">
        <f>SUM(H4:H10)</f>
        <v>523463</v>
      </c>
      <c r="I11" s="413">
        <f>SUM(I4:I10)</f>
        <v>207741</v>
      </c>
      <c r="J11" s="413">
        <f>SUM(J4:J10)</f>
        <v>127814</v>
      </c>
      <c r="K11" s="413">
        <f>SUM(K4:K10)-1</f>
        <v>567252</v>
      </c>
      <c r="L11" s="413">
        <f>SUM(L4:L10)</f>
        <v>670218</v>
      </c>
      <c r="M11" s="413">
        <f>SUM(M4:M10)</f>
        <v>397925</v>
      </c>
      <c r="N11" s="413">
        <f>SUM(N4:N10)</f>
        <v>629325</v>
      </c>
      <c r="O11" s="413">
        <f>SUM(O4:O10)</f>
        <v>846616</v>
      </c>
      <c r="R11" s="409"/>
      <c r="S11" s="409"/>
      <c r="T11" s="413"/>
      <c r="U11" s="413"/>
      <c r="V11" s="413"/>
      <c r="AA11" s="409" t="s">
        <v>5955</v>
      </c>
      <c r="AC11" s="413">
        <f>O16+O20</f>
        <v>120825</v>
      </c>
      <c r="AD11" s="413">
        <f>N16+N20</f>
        <v>122374</v>
      </c>
      <c r="AE11" s="413">
        <f>M16+M20</f>
        <v>130367</v>
      </c>
      <c r="AF11" s="413">
        <f>L16+L20</f>
        <v>82257</v>
      </c>
      <c r="AG11" s="413">
        <f>K16+K20</f>
        <v>93091</v>
      </c>
      <c r="AH11" s="413">
        <f>J16+J20</f>
        <v>92360</v>
      </c>
      <c r="AI11" s="413">
        <f>I16+I20</f>
        <v>72686</v>
      </c>
      <c r="AJ11" s="413">
        <f>H16+H20</f>
        <v>74956</v>
      </c>
      <c r="AK11" s="413">
        <f>G16+G20</f>
        <v>69852</v>
      </c>
      <c r="AL11" s="413">
        <f>F16+F20</f>
        <v>67458</v>
      </c>
    </row>
    <row r="12" spans="3:69" x14ac:dyDescent="0.2">
      <c r="F12" s="413"/>
      <c r="G12" s="413"/>
      <c r="H12" s="413"/>
      <c r="I12" s="413"/>
      <c r="J12" s="413"/>
      <c r="K12" s="413"/>
      <c r="L12" s="413"/>
      <c r="M12" s="413"/>
      <c r="N12" s="413"/>
      <c r="O12" s="413"/>
      <c r="U12" s="438"/>
      <c r="V12" s="438"/>
      <c r="W12" s="438"/>
      <c r="AA12" s="409" t="s">
        <v>5956</v>
      </c>
      <c r="AC12" s="414">
        <f>-O51-O52</f>
        <v>111791</v>
      </c>
      <c r="AD12" s="414">
        <f>-N51-N52</f>
        <v>63423</v>
      </c>
      <c r="AE12" s="414">
        <f>-M51-M52</f>
        <v>59690</v>
      </c>
      <c r="AF12" s="414">
        <f>-L51-L52</f>
        <v>49432</v>
      </c>
      <c r="AG12" s="414">
        <f>-K51-K52</f>
        <v>44124</v>
      </c>
      <c r="AH12" s="414">
        <f>-J51-J52</f>
        <v>63957</v>
      </c>
      <c r="AI12" s="414">
        <f>-I51-I52</f>
        <v>0</v>
      </c>
      <c r="AJ12" s="414">
        <f>-H51-H52</f>
        <v>1871</v>
      </c>
      <c r="AK12" s="414">
        <f>-G51-G52</f>
        <v>8902</v>
      </c>
      <c r="AL12" s="414">
        <f>-F51-F52</f>
        <v>2427</v>
      </c>
    </row>
    <row r="13" spans="3:69" x14ac:dyDescent="0.2">
      <c r="C13" s="412" t="s">
        <v>524</v>
      </c>
      <c r="J13" s="413"/>
      <c r="K13" s="413"/>
      <c r="L13" s="413"/>
      <c r="M13" s="413"/>
      <c r="N13" s="413"/>
      <c r="O13" s="413"/>
      <c r="U13" s="418"/>
      <c r="V13" s="418"/>
      <c r="W13" s="418"/>
      <c r="Z13" s="412" t="s">
        <v>5957</v>
      </c>
      <c r="AC13" s="413">
        <f t="shared" ref="AC13:AL13" si="1">SUM(AC9:AC12)</f>
        <v>547218</v>
      </c>
      <c r="AD13" s="413">
        <f t="shared" si="1"/>
        <v>466133</v>
      </c>
      <c r="AE13" s="413">
        <f t="shared" si="1"/>
        <v>496139</v>
      </c>
      <c r="AF13" s="413">
        <f t="shared" si="1"/>
        <v>428728</v>
      </c>
      <c r="AG13" s="413">
        <f t="shared" si="1"/>
        <v>449553</v>
      </c>
      <c r="AH13" s="413">
        <f t="shared" si="1"/>
        <v>492019</v>
      </c>
      <c r="AI13" s="413">
        <f t="shared" si="1"/>
        <v>399416</v>
      </c>
      <c r="AJ13" s="413">
        <f t="shared" si="1"/>
        <v>396055</v>
      </c>
      <c r="AK13" s="413">
        <f t="shared" si="1"/>
        <v>441374</v>
      </c>
      <c r="AL13" s="413">
        <f t="shared" si="1"/>
        <v>374883</v>
      </c>
    </row>
    <row r="14" spans="3:69" x14ac:dyDescent="0.2">
      <c r="D14" s="409" t="s">
        <v>525</v>
      </c>
      <c r="F14" s="413">
        <v>161721</v>
      </c>
      <c r="G14" s="413">
        <v>196238</v>
      </c>
      <c r="H14" s="413">
        <v>174478</v>
      </c>
      <c r="I14" s="413">
        <v>157987</v>
      </c>
      <c r="J14" s="413">
        <v>175713</v>
      </c>
      <c r="K14" s="413">
        <v>151147</v>
      </c>
      <c r="L14" s="413">
        <v>119342</v>
      </c>
      <c r="M14" s="413">
        <v>151930</v>
      </c>
      <c r="N14" s="413">
        <v>144052</v>
      </c>
      <c r="O14" s="413">
        <v>182025</v>
      </c>
      <c r="P14" s="411" t="s">
        <v>5995</v>
      </c>
      <c r="U14" s="151"/>
      <c r="V14" s="151"/>
      <c r="W14" s="151"/>
      <c r="AC14" s="413"/>
      <c r="AD14" s="413"/>
      <c r="AE14" s="413"/>
      <c r="AF14" s="413"/>
      <c r="AG14" s="413"/>
      <c r="AH14" s="413"/>
      <c r="AI14" s="413"/>
      <c r="AJ14" s="413"/>
      <c r="AK14" s="413"/>
      <c r="AL14" s="413"/>
      <c r="AR14" s="415">
        <v>151147</v>
      </c>
    </row>
    <row r="15" spans="3:69" x14ac:dyDescent="0.2">
      <c r="D15" s="409" t="s">
        <v>526</v>
      </c>
      <c r="F15" s="413">
        <v>69890</v>
      </c>
      <c r="G15" s="413">
        <v>92152</v>
      </c>
      <c r="H15" s="413">
        <v>70157</v>
      </c>
      <c r="I15" s="413">
        <v>73953</v>
      </c>
      <c r="J15" s="413">
        <v>78869</v>
      </c>
      <c r="K15" s="413">
        <v>87963</v>
      </c>
      <c r="L15" s="413">
        <v>103289</v>
      </c>
      <c r="M15" s="413">
        <v>73671</v>
      </c>
      <c r="N15" s="413">
        <v>63626</v>
      </c>
      <c r="O15" s="413">
        <v>59560</v>
      </c>
      <c r="P15" s="411" t="s">
        <v>5995</v>
      </c>
      <c r="Z15" s="412" t="s">
        <v>5958</v>
      </c>
      <c r="AC15" s="416">
        <f t="shared" ref="AC15:AL15" si="2">AC6-AC13</f>
        <v>5855</v>
      </c>
      <c r="AD15" s="416">
        <f t="shared" si="2"/>
        <v>-28842</v>
      </c>
      <c r="AE15" s="416">
        <f t="shared" si="2"/>
        <v>-117047</v>
      </c>
      <c r="AF15" s="416">
        <f t="shared" si="2"/>
        <v>-53092</v>
      </c>
      <c r="AG15" s="416">
        <f t="shared" si="2"/>
        <v>-58729</v>
      </c>
      <c r="AH15" s="416">
        <f t="shared" si="2"/>
        <v>-72080</v>
      </c>
      <c r="AI15" s="416">
        <f t="shared" si="2"/>
        <v>-71121</v>
      </c>
      <c r="AJ15" s="416">
        <f t="shared" si="2"/>
        <v>-80555</v>
      </c>
      <c r="AK15" s="416">
        <f t="shared" si="2"/>
        <v>-59347</v>
      </c>
      <c r="AL15" s="416">
        <f t="shared" si="2"/>
        <v>-45001</v>
      </c>
      <c r="AR15" s="415">
        <v>87963</v>
      </c>
    </row>
    <row r="16" spans="3:69" x14ac:dyDescent="0.2">
      <c r="D16" s="409" t="s">
        <v>527</v>
      </c>
      <c r="F16" s="413">
        <v>67458</v>
      </c>
      <c r="G16" s="413">
        <v>69852</v>
      </c>
      <c r="H16" s="413">
        <v>74956</v>
      </c>
      <c r="I16" s="413">
        <v>72686</v>
      </c>
      <c r="J16" s="413">
        <v>92360</v>
      </c>
      <c r="K16" s="413">
        <v>93091</v>
      </c>
      <c r="L16" s="413">
        <v>82257</v>
      </c>
      <c r="M16" s="413">
        <v>108955</v>
      </c>
      <c r="N16" s="413">
        <v>99761</v>
      </c>
      <c r="O16" s="413">
        <v>97420</v>
      </c>
      <c r="P16" s="411" t="s">
        <v>5995</v>
      </c>
      <c r="AR16" s="415">
        <v>93091</v>
      </c>
      <c r="BC16" s="411"/>
      <c r="BD16" s="411"/>
      <c r="BE16" s="411"/>
      <c r="BF16" s="411"/>
      <c r="BG16" s="411"/>
      <c r="BH16" s="411"/>
      <c r="BI16" s="411"/>
      <c r="BJ16" s="411"/>
      <c r="BK16" s="411"/>
      <c r="BL16" s="411"/>
      <c r="BM16" s="411"/>
      <c r="BN16" s="411"/>
      <c r="BO16" s="411"/>
      <c r="BP16" s="411"/>
      <c r="BQ16" s="411"/>
    </row>
    <row r="17" spans="3:69" x14ac:dyDescent="0.2">
      <c r="D17" s="409" t="s">
        <v>528</v>
      </c>
      <c r="F17" s="413">
        <v>24208</v>
      </c>
      <c r="G17" s="413">
        <v>26771</v>
      </c>
      <c r="H17" s="413">
        <v>22232</v>
      </c>
      <c r="I17" s="413">
        <v>34853</v>
      </c>
      <c r="J17" s="413">
        <v>18358</v>
      </c>
      <c r="K17" s="413">
        <v>12095</v>
      </c>
      <c r="L17" s="413">
        <v>10644</v>
      </c>
      <c r="M17" s="413">
        <v>15137</v>
      </c>
      <c r="N17" s="413">
        <v>9707</v>
      </c>
      <c r="O17" s="413">
        <v>9632</v>
      </c>
      <c r="P17" s="411" t="s">
        <v>5995</v>
      </c>
      <c r="AA17" s="409" t="s">
        <v>4366</v>
      </c>
      <c r="AC17" s="414">
        <f>O8</f>
        <v>76502</v>
      </c>
      <c r="AD17" s="414">
        <f>N8</f>
        <v>75914</v>
      </c>
      <c r="AE17" s="414">
        <f>M8</f>
        <v>77130</v>
      </c>
      <c r="AF17" s="414">
        <f>L8</f>
        <v>81017</v>
      </c>
      <c r="AG17" s="414">
        <f>K8</f>
        <v>91197</v>
      </c>
      <c r="AH17" s="414">
        <f>J8</f>
        <v>103012</v>
      </c>
      <c r="AI17" s="414">
        <f>I8</f>
        <v>105034</v>
      </c>
      <c r="AJ17" s="414">
        <f>H8</f>
        <v>100981</v>
      </c>
      <c r="AK17" s="414">
        <f>G8</f>
        <v>93289</v>
      </c>
      <c r="AL17" s="414">
        <f>F8</f>
        <v>86910</v>
      </c>
      <c r="AR17" s="415">
        <v>12095</v>
      </c>
      <c r="BC17" s="411"/>
      <c r="BD17" s="411"/>
      <c r="BE17" s="411"/>
      <c r="BF17" s="411"/>
      <c r="BG17" s="411"/>
      <c r="BH17" s="411"/>
      <c r="BI17" s="411"/>
      <c r="BJ17" s="411"/>
      <c r="BK17" s="411"/>
      <c r="BL17" s="411"/>
      <c r="BM17" s="411"/>
      <c r="BN17" s="411"/>
      <c r="BO17" s="411"/>
      <c r="BP17" s="411"/>
      <c r="BQ17" s="411"/>
    </row>
    <row r="18" spans="3:69" x14ac:dyDescent="0.2">
      <c r="D18" s="409" t="s">
        <v>529</v>
      </c>
      <c r="F18" s="413">
        <v>43500</v>
      </c>
      <c r="G18" s="413">
        <v>44250</v>
      </c>
      <c r="H18" s="413">
        <v>48750</v>
      </c>
      <c r="I18" s="413">
        <v>56250</v>
      </c>
      <c r="J18" s="413">
        <v>59500</v>
      </c>
      <c r="K18" s="413">
        <v>57635</v>
      </c>
      <c r="L18" s="413">
        <v>59785</v>
      </c>
      <c r="M18" s="413">
        <v>61740</v>
      </c>
      <c r="N18" s="413">
        <v>58315</v>
      </c>
      <c r="O18" s="413">
        <v>57715</v>
      </c>
      <c r="P18" s="411" t="s">
        <v>5995</v>
      </c>
      <c r="AC18" s="413">
        <f t="shared" ref="AC18:AL18" si="3">AC15+AC17</f>
        <v>82357</v>
      </c>
      <c r="AD18" s="413">
        <f t="shared" si="3"/>
        <v>47072</v>
      </c>
      <c r="AE18" s="413">
        <f t="shared" si="3"/>
        <v>-39917</v>
      </c>
      <c r="AF18" s="413">
        <f t="shared" si="3"/>
        <v>27925</v>
      </c>
      <c r="AG18" s="413">
        <f t="shared" si="3"/>
        <v>32468</v>
      </c>
      <c r="AH18" s="413">
        <f t="shared" si="3"/>
        <v>30932</v>
      </c>
      <c r="AI18" s="413">
        <f t="shared" si="3"/>
        <v>33913</v>
      </c>
      <c r="AJ18" s="413">
        <f t="shared" si="3"/>
        <v>20426</v>
      </c>
      <c r="AK18" s="413">
        <f t="shared" si="3"/>
        <v>33942</v>
      </c>
      <c r="AL18" s="413">
        <f t="shared" si="3"/>
        <v>41909</v>
      </c>
      <c r="AR18" s="415">
        <v>57635</v>
      </c>
      <c r="BC18" s="411"/>
      <c r="BD18" s="411"/>
      <c r="BE18" s="411"/>
      <c r="BF18" s="411"/>
      <c r="BG18" s="411"/>
      <c r="BH18" s="411"/>
      <c r="BI18" s="411"/>
      <c r="BJ18" s="411"/>
      <c r="BK18" s="411"/>
      <c r="BL18" s="411"/>
      <c r="BM18" s="411"/>
      <c r="BN18" s="411"/>
      <c r="BO18" s="411"/>
      <c r="BP18" s="411"/>
      <c r="BQ18" s="411"/>
    </row>
    <row r="19" spans="3:69" x14ac:dyDescent="0.2">
      <c r="D19" s="409" t="s">
        <v>530</v>
      </c>
      <c r="F19" s="413">
        <v>40926</v>
      </c>
      <c r="G19" s="413">
        <v>40072</v>
      </c>
      <c r="H19" s="413">
        <v>40439</v>
      </c>
      <c r="I19" s="413">
        <v>44672</v>
      </c>
      <c r="J19" s="413">
        <v>35559</v>
      </c>
      <c r="K19" s="413">
        <v>30111</v>
      </c>
      <c r="L19" s="413">
        <v>30624</v>
      </c>
      <c r="M19" s="413">
        <v>31313</v>
      </c>
      <c r="N19" s="413">
        <v>34576</v>
      </c>
      <c r="O19" s="413">
        <v>34854</v>
      </c>
      <c r="AR19" s="415">
        <v>30111</v>
      </c>
      <c r="BC19" s="411"/>
      <c r="BD19" s="411"/>
      <c r="BE19" s="411"/>
      <c r="BF19" s="411"/>
      <c r="BG19" s="411"/>
      <c r="BH19" s="411"/>
      <c r="BI19" s="411"/>
      <c r="BJ19" s="411"/>
      <c r="BK19" s="411"/>
      <c r="BL19" s="411"/>
      <c r="BM19" s="411"/>
      <c r="BN19" s="411"/>
      <c r="BO19" s="411"/>
      <c r="BP19" s="411"/>
      <c r="BQ19" s="411"/>
    </row>
    <row r="20" spans="3:69" x14ac:dyDescent="0.2">
      <c r="D20" s="409" t="s">
        <v>531</v>
      </c>
      <c r="F20" s="413"/>
      <c r="G20" s="413"/>
      <c r="H20" s="413"/>
      <c r="I20" s="413"/>
      <c r="J20" s="413"/>
      <c r="K20" s="413"/>
      <c r="L20" s="413"/>
      <c r="M20" s="413">
        <v>21412</v>
      </c>
      <c r="N20" s="413">
        <v>22613</v>
      </c>
      <c r="O20" s="413">
        <v>23405</v>
      </c>
      <c r="P20" s="411" t="s">
        <v>5995</v>
      </c>
      <c r="AA20" s="409" t="s">
        <v>4367</v>
      </c>
      <c r="AC20" s="414">
        <f>O9</f>
        <v>217041</v>
      </c>
      <c r="AD20" s="414">
        <f>N9</f>
        <v>116120</v>
      </c>
      <c r="AE20" s="414">
        <f>M9</f>
        <v>-58297</v>
      </c>
      <c r="AF20" s="414">
        <f>L9</f>
        <v>213565</v>
      </c>
      <c r="AG20" s="414">
        <f>K9</f>
        <v>85232</v>
      </c>
      <c r="AH20" s="414">
        <f>J9</f>
        <v>-395137</v>
      </c>
      <c r="AI20" s="414">
        <f>I9</f>
        <v>-225588</v>
      </c>
      <c r="AJ20" s="414">
        <f>H9</f>
        <v>106982</v>
      </c>
      <c r="AK20" s="414">
        <f>G9</f>
        <v>88091</v>
      </c>
      <c r="AL20" s="414">
        <f>F9</f>
        <v>51273</v>
      </c>
      <c r="AR20" s="415">
        <v>3498</v>
      </c>
      <c r="BC20" s="411"/>
      <c r="BD20" s="411"/>
      <c r="BE20" s="411"/>
      <c r="BF20" s="411"/>
      <c r="BG20" s="411"/>
      <c r="BH20" s="411"/>
      <c r="BI20" s="411"/>
      <c r="BJ20" s="411"/>
      <c r="BK20" s="411"/>
      <c r="BL20" s="411"/>
      <c r="BM20" s="411"/>
      <c r="BN20" s="411"/>
      <c r="BO20" s="411"/>
      <c r="BP20" s="411"/>
      <c r="BQ20" s="411"/>
    </row>
    <row r="21" spans="3:69" x14ac:dyDescent="0.2">
      <c r="D21" s="409" t="s">
        <v>532</v>
      </c>
      <c r="F21" s="414">
        <v>5679</v>
      </c>
      <c r="G21" s="414">
        <v>3209</v>
      </c>
      <c r="H21" s="414">
        <v>3611</v>
      </c>
      <c r="I21" s="414">
        <v>3687</v>
      </c>
      <c r="J21" s="414">
        <v>3262</v>
      </c>
      <c r="K21" s="414">
        <v>3498</v>
      </c>
      <c r="L21" s="414">
        <v>3979</v>
      </c>
      <c r="M21" s="414">
        <v>3604</v>
      </c>
      <c r="N21" s="414">
        <v>4636</v>
      </c>
      <c r="O21" s="414">
        <v>5670</v>
      </c>
      <c r="P21" s="411" t="s">
        <v>5995</v>
      </c>
      <c r="AC21" s="413">
        <f t="shared" ref="AC21:AL21" si="4">AC18+AC20</f>
        <v>299398</v>
      </c>
      <c r="AD21" s="413">
        <f t="shared" si="4"/>
        <v>163192</v>
      </c>
      <c r="AE21" s="413">
        <f t="shared" si="4"/>
        <v>-98214</v>
      </c>
      <c r="AF21" s="413">
        <f t="shared" si="4"/>
        <v>241490</v>
      </c>
      <c r="AG21" s="413">
        <f t="shared" si="4"/>
        <v>117700</v>
      </c>
      <c r="AH21" s="413">
        <f t="shared" si="4"/>
        <v>-364205</v>
      </c>
      <c r="AI21" s="413">
        <f t="shared" si="4"/>
        <v>-191675</v>
      </c>
      <c r="AJ21" s="413">
        <f t="shared" si="4"/>
        <v>127408</v>
      </c>
      <c r="AK21" s="413">
        <f t="shared" si="4"/>
        <v>122033</v>
      </c>
      <c r="AL21" s="413">
        <f t="shared" si="4"/>
        <v>93182</v>
      </c>
      <c r="BC21" s="411"/>
      <c r="BD21" s="411"/>
      <c r="BE21" s="411"/>
      <c r="BF21" s="411"/>
      <c r="BG21" s="411"/>
      <c r="BH21" s="411"/>
      <c r="BI21" s="411"/>
      <c r="BJ21" s="411"/>
      <c r="BK21" s="411"/>
      <c r="BL21" s="411"/>
      <c r="BM21" s="411"/>
      <c r="BN21" s="411"/>
      <c r="BO21" s="411"/>
      <c r="BP21" s="411"/>
      <c r="BQ21" s="411"/>
    </row>
    <row r="22" spans="3:69" x14ac:dyDescent="0.2">
      <c r="C22" s="412" t="s">
        <v>533</v>
      </c>
      <c r="F22" s="413">
        <f t="shared" ref="F22:O22" si="5">SUM(F14:F21)</f>
        <v>413382</v>
      </c>
      <c r="G22" s="413">
        <f t="shared" si="5"/>
        <v>472544</v>
      </c>
      <c r="H22" s="413">
        <f t="shared" si="5"/>
        <v>434623</v>
      </c>
      <c r="I22" s="413">
        <f t="shared" si="5"/>
        <v>444088</v>
      </c>
      <c r="J22" s="413">
        <f t="shared" si="5"/>
        <v>463621</v>
      </c>
      <c r="K22" s="413">
        <f t="shared" si="5"/>
        <v>435540</v>
      </c>
      <c r="L22" s="413">
        <f t="shared" si="5"/>
        <v>409920</v>
      </c>
      <c r="M22" s="413">
        <f t="shared" si="5"/>
        <v>467762</v>
      </c>
      <c r="N22" s="413">
        <f t="shared" si="5"/>
        <v>437286</v>
      </c>
      <c r="O22" s="413">
        <f t="shared" si="5"/>
        <v>470281</v>
      </c>
      <c r="U22" s="413"/>
      <c r="V22" s="413"/>
      <c r="W22" s="413"/>
      <c r="BC22" s="411"/>
      <c r="BD22" s="411"/>
      <c r="BE22" s="411"/>
      <c r="BF22" s="411"/>
      <c r="BG22" s="411"/>
      <c r="BH22" s="411"/>
      <c r="BI22" s="411"/>
      <c r="BJ22" s="411"/>
      <c r="BK22" s="411"/>
      <c r="BL22" s="411"/>
      <c r="BM22" s="411"/>
      <c r="BN22" s="411"/>
      <c r="BO22" s="411"/>
      <c r="BP22" s="411"/>
      <c r="BQ22" s="411"/>
    </row>
    <row r="23" spans="3:69" x14ac:dyDescent="0.2">
      <c r="L23" s="413"/>
      <c r="M23" s="413"/>
      <c r="N23" s="413"/>
      <c r="O23" s="413"/>
      <c r="BC23" s="411"/>
      <c r="BD23" s="411"/>
      <c r="BE23" s="411"/>
      <c r="BF23" s="411"/>
      <c r="BG23" s="411"/>
      <c r="BH23" s="411"/>
      <c r="BI23" s="411"/>
      <c r="BJ23" s="411"/>
      <c r="BK23" s="411"/>
      <c r="BL23" s="411"/>
      <c r="BM23" s="411"/>
      <c r="BN23" s="411"/>
      <c r="BO23" s="411"/>
      <c r="BP23" s="411"/>
      <c r="BQ23" s="411"/>
    </row>
    <row r="24" spans="3:69" x14ac:dyDescent="0.2">
      <c r="C24" s="412" t="s">
        <v>534</v>
      </c>
      <c r="F24" s="416">
        <f t="shared" ref="F24:O24" si="6">F11-F22</f>
        <v>54683</v>
      </c>
      <c r="G24" s="416">
        <f t="shared" si="6"/>
        <v>90863</v>
      </c>
      <c r="H24" s="416">
        <f t="shared" si="6"/>
        <v>88840</v>
      </c>
      <c r="I24" s="416">
        <f t="shared" si="6"/>
        <v>-236347</v>
      </c>
      <c r="J24" s="416">
        <f t="shared" si="6"/>
        <v>-335807</v>
      </c>
      <c r="K24" s="416">
        <f t="shared" si="6"/>
        <v>131712</v>
      </c>
      <c r="L24" s="416">
        <f t="shared" si="6"/>
        <v>260298</v>
      </c>
      <c r="M24" s="416">
        <f t="shared" si="6"/>
        <v>-69837</v>
      </c>
      <c r="N24" s="416">
        <f t="shared" si="6"/>
        <v>192039</v>
      </c>
      <c r="O24" s="416">
        <f t="shared" si="6"/>
        <v>376335</v>
      </c>
      <c r="Z24" s="409">
        <v>0.5</v>
      </c>
      <c r="AA24" s="409" t="s">
        <v>521</v>
      </c>
      <c r="AC24" s="414">
        <f t="shared" ref="AC24:AL24" si="7">AC17/2</f>
        <v>38251</v>
      </c>
      <c r="AD24" s="414">
        <f t="shared" si="7"/>
        <v>37957</v>
      </c>
      <c r="AE24" s="414">
        <f t="shared" si="7"/>
        <v>38565</v>
      </c>
      <c r="AF24" s="414">
        <f t="shared" si="7"/>
        <v>40508.5</v>
      </c>
      <c r="AG24" s="414">
        <f t="shared" si="7"/>
        <v>45598.5</v>
      </c>
      <c r="AH24" s="414">
        <f t="shared" si="7"/>
        <v>51506</v>
      </c>
      <c r="AI24" s="414">
        <f t="shared" si="7"/>
        <v>52517</v>
      </c>
      <c r="AJ24" s="414">
        <f t="shared" si="7"/>
        <v>50490.5</v>
      </c>
      <c r="AK24" s="414">
        <f t="shared" si="7"/>
        <v>46644.5</v>
      </c>
      <c r="AL24" s="414">
        <f t="shared" si="7"/>
        <v>43455</v>
      </c>
      <c r="BC24" s="411"/>
      <c r="BD24" s="411"/>
      <c r="BE24" s="411"/>
      <c r="BF24" s="411"/>
      <c r="BG24" s="411"/>
      <c r="BH24" s="411"/>
      <c r="BI24" s="411"/>
      <c r="BJ24" s="411"/>
      <c r="BK24" s="411"/>
      <c r="BL24" s="411"/>
      <c r="BM24" s="411"/>
      <c r="BN24" s="411"/>
      <c r="BO24" s="411"/>
      <c r="BP24" s="411"/>
      <c r="BQ24" s="411"/>
    </row>
    <row r="25" spans="3:69" x14ac:dyDescent="0.2">
      <c r="L25" s="413"/>
      <c r="M25" s="413"/>
      <c r="N25" s="413"/>
      <c r="O25" s="413"/>
      <c r="AC25" s="413">
        <f t="shared" ref="AC25:AL25" si="8">AC15+AC24</f>
        <v>44106</v>
      </c>
      <c r="AD25" s="413">
        <f t="shared" si="8"/>
        <v>9115</v>
      </c>
      <c r="AE25" s="413">
        <f t="shared" si="8"/>
        <v>-78482</v>
      </c>
      <c r="AF25" s="413">
        <f t="shared" si="8"/>
        <v>-12583.5</v>
      </c>
      <c r="AG25" s="413">
        <f t="shared" si="8"/>
        <v>-13130.5</v>
      </c>
      <c r="AH25" s="413">
        <f t="shared" si="8"/>
        <v>-20574</v>
      </c>
      <c r="AI25" s="413">
        <f t="shared" si="8"/>
        <v>-18604</v>
      </c>
      <c r="AJ25" s="413">
        <f t="shared" si="8"/>
        <v>-30064.5</v>
      </c>
      <c r="AK25" s="413">
        <f t="shared" si="8"/>
        <v>-12702.5</v>
      </c>
      <c r="AL25" s="413">
        <f t="shared" si="8"/>
        <v>-1546</v>
      </c>
      <c r="BC25" s="411"/>
      <c r="BD25" s="411"/>
      <c r="BE25" s="411"/>
      <c r="BF25" s="411"/>
      <c r="BG25" s="411"/>
      <c r="BH25" s="411"/>
      <c r="BI25" s="411"/>
      <c r="BJ25" s="411"/>
      <c r="BK25" s="411"/>
      <c r="BL25" s="411"/>
      <c r="BM25" s="411"/>
      <c r="BN25" s="411"/>
      <c r="BO25" s="411"/>
      <c r="BP25" s="411"/>
      <c r="BQ25" s="411"/>
    </row>
    <row r="26" spans="3:69" x14ac:dyDescent="0.2">
      <c r="C26" s="412" t="s">
        <v>535</v>
      </c>
      <c r="F26" s="416">
        <v>2385022</v>
      </c>
      <c r="G26" s="416">
        <f t="shared" ref="G26:O26" si="9">F27</f>
        <v>2439705</v>
      </c>
      <c r="H26" s="416">
        <f t="shared" si="9"/>
        <v>2530568</v>
      </c>
      <c r="I26" s="416">
        <f t="shared" si="9"/>
        <v>2619408</v>
      </c>
      <c r="J26" s="416">
        <f t="shared" si="9"/>
        <v>2383061</v>
      </c>
      <c r="K26" s="416">
        <f t="shared" si="9"/>
        <v>2047254</v>
      </c>
      <c r="L26" s="416">
        <f t="shared" si="9"/>
        <v>2178966</v>
      </c>
      <c r="M26" s="416">
        <f t="shared" si="9"/>
        <v>2439264</v>
      </c>
      <c r="N26" s="416">
        <f t="shared" si="9"/>
        <v>2369427</v>
      </c>
      <c r="O26" s="416">
        <f t="shared" si="9"/>
        <v>2561466</v>
      </c>
      <c r="Z26" s="412"/>
      <c r="BC26" s="411"/>
      <c r="BD26" s="411"/>
      <c r="BE26" s="411"/>
      <c r="BF26" s="411"/>
      <c r="BG26" s="411"/>
      <c r="BH26" s="411"/>
      <c r="BI26" s="411"/>
      <c r="BJ26" s="411"/>
      <c r="BK26" s="411"/>
      <c r="BL26" s="411"/>
      <c r="BM26" s="411"/>
      <c r="BN26" s="411"/>
      <c r="BO26" s="411"/>
      <c r="BP26" s="411"/>
      <c r="BQ26" s="411"/>
    </row>
    <row r="27" spans="3:69" x14ac:dyDescent="0.2">
      <c r="C27" s="412" t="s">
        <v>536</v>
      </c>
      <c r="F27" s="416">
        <f t="shared" ref="F27:O27" si="10">F26+F24</f>
        <v>2439705</v>
      </c>
      <c r="G27" s="416">
        <f t="shared" si="10"/>
        <v>2530568</v>
      </c>
      <c r="H27" s="416">
        <f t="shared" si="10"/>
        <v>2619408</v>
      </c>
      <c r="I27" s="416">
        <f t="shared" si="10"/>
        <v>2383061</v>
      </c>
      <c r="J27" s="416">
        <f t="shared" si="10"/>
        <v>2047254</v>
      </c>
      <c r="K27" s="416">
        <f t="shared" si="10"/>
        <v>2178966</v>
      </c>
      <c r="L27" s="416">
        <f t="shared" si="10"/>
        <v>2439264</v>
      </c>
      <c r="M27" s="416">
        <f t="shared" si="10"/>
        <v>2369427</v>
      </c>
      <c r="N27" s="416">
        <f t="shared" si="10"/>
        <v>2561466</v>
      </c>
      <c r="O27" s="416">
        <f t="shared" si="10"/>
        <v>2937801</v>
      </c>
      <c r="Z27" s="409">
        <v>0.5</v>
      </c>
      <c r="AA27" s="409" t="s">
        <v>522</v>
      </c>
      <c r="AC27" s="414">
        <f t="shared" ref="AC27:AL27" si="11">AC20/2</f>
        <v>108520.5</v>
      </c>
      <c r="AD27" s="414">
        <f t="shared" si="11"/>
        <v>58060</v>
      </c>
      <c r="AE27" s="414">
        <f t="shared" si="11"/>
        <v>-29148.5</v>
      </c>
      <c r="AF27" s="414">
        <f t="shared" si="11"/>
        <v>106782.5</v>
      </c>
      <c r="AG27" s="414">
        <f t="shared" si="11"/>
        <v>42616</v>
      </c>
      <c r="AH27" s="414">
        <f t="shared" si="11"/>
        <v>-197568.5</v>
      </c>
      <c r="AI27" s="414">
        <f t="shared" si="11"/>
        <v>-112794</v>
      </c>
      <c r="AJ27" s="414">
        <f t="shared" si="11"/>
        <v>53491</v>
      </c>
      <c r="AK27" s="414">
        <f t="shared" si="11"/>
        <v>44045.5</v>
      </c>
      <c r="AL27" s="414">
        <f t="shared" si="11"/>
        <v>25636.5</v>
      </c>
      <c r="BC27" s="411"/>
      <c r="BD27" s="411"/>
      <c r="BE27" s="411"/>
      <c r="BF27" s="411"/>
      <c r="BG27" s="411"/>
      <c r="BH27" s="411"/>
      <c r="BI27" s="411"/>
      <c r="BJ27" s="411"/>
      <c r="BK27" s="411"/>
      <c r="BL27" s="411"/>
      <c r="BM27" s="411"/>
      <c r="BN27" s="411"/>
      <c r="BO27" s="411"/>
      <c r="BP27" s="411"/>
      <c r="BQ27" s="411"/>
    </row>
    <row r="28" spans="3:69" x14ac:dyDescent="0.2">
      <c r="Z28" s="411"/>
      <c r="AA28" s="411"/>
      <c r="AB28" s="411"/>
      <c r="AC28" s="413">
        <f t="shared" ref="AC28:AL28" si="12">AC25+AC27</f>
        <v>152626.5</v>
      </c>
      <c r="AD28" s="413">
        <f t="shared" si="12"/>
        <v>67175</v>
      </c>
      <c r="AE28" s="413">
        <f t="shared" si="12"/>
        <v>-107630.5</v>
      </c>
      <c r="AF28" s="413">
        <f t="shared" si="12"/>
        <v>94199</v>
      </c>
      <c r="AG28" s="413">
        <f t="shared" si="12"/>
        <v>29485.5</v>
      </c>
      <c r="AH28" s="413">
        <f t="shared" si="12"/>
        <v>-218142.5</v>
      </c>
      <c r="AI28" s="413">
        <f t="shared" si="12"/>
        <v>-131398</v>
      </c>
      <c r="AJ28" s="413">
        <f t="shared" si="12"/>
        <v>23426.5</v>
      </c>
      <c r="AK28" s="413">
        <f t="shared" si="12"/>
        <v>31343</v>
      </c>
      <c r="AL28" s="413">
        <f t="shared" si="12"/>
        <v>24090.5</v>
      </c>
      <c r="BC28" s="411"/>
      <c r="BD28" s="411"/>
      <c r="BE28" s="411"/>
      <c r="BF28" s="411"/>
      <c r="BG28" s="411"/>
      <c r="BH28" s="411"/>
      <c r="BI28" s="411"/>
      <c r="BJ28" s="411"/>
      <c r="BK28" s="411"/>
      <c r="BL28" s="411"/>
      <c r="BM28" s="411"/>
      <c r="BN28" s="411"/>
      <c r="BO28" s="411"/>
      <c r="BP28" s="411"/>
      <c r="BQ28" s="411"/>
    </row>
    <row r="29" spans="3:69" x14ac:dyDescent="0.2">
      <c r="Z29" s="411"/>
      <c r="AA29" s="411"/>
      <c r="AB29" s="411"/>
      <c r="AC29" s="411"/>
      <c r="AD29" s="411"/>
      <c r="AE29" s="411"/>
      <c r="AF29" s="411"/>
      <c r="AG29" s="411"/>
      <c r="AH29" s="411"/>
      <c r="AI29" s="411"/>
      <c r="AJ29" s="411"/>
      <c r="AK29" s="411"/>
      <c r="AL29" s="411"/>
      <c r="BC29" s="411"/>
      <c r="BD29" s="411"/>
      <c r="BE29" s="411"/>
      <c r="BF29" s="411"/>
      <c r="BG29" s="411"/>
      <c r="BH29" s="411"/>
      <c r="BI29" s="411"/>
      <c r="BJ29" s="411"/>
      <c r="BK29" s="411"/>
      <c r="BL29" s="411"/>
      <c r="BM29" s="411"/>
      <c r="BN29" s="411"/>
      <c r="BO29" s="411"/>
      <c r="BP29" s="411"/>
      <c r="BQ29" s="411"/>
    </row>
    <row r="30" spans="3:69" x14ac:dyDescent="0.2">
      <c r="Z30" s="411"/>
      <c r="AA30" s="412"/>
      <c r="AB30" s="412" t="s">
        <v>617</v>
      </c>
      <c r="AC30" s="413">
        <f>O62</f>
        <v>300410</v>
      </c>
      <c r="AD30" s="413">
        <f>N62</f>
        <v>213685</v>
      </c>
      <c r="AE30" s="413">
        <f>M62</f>
        <v>161893</v>
      </c>
      <c r="AF30" s="413">
        <f>L62</f>
        <v>153272</v>
      </c>
      <c r="AG30" s="413">
        <f>K62</f>
        <v>227638</v>
      </c>
      <c r="AH30" s="413">
        <f>J62</f>
        <v>202751</v>
      </c>
      <c r="AI30" s="413">
        <f>I62</f>
        <v>177635</v>
      </c>
      <c r="AJ30" s="413">
        <f>H62</f>
        <v>174742</v>
      </c>
      <c r="AK30" s="413">
        <f>G62</f>
        <v>173818</v>
      </c>
      <c r="AL30" s="413">
        <f>F62</f>
        <v>168685</v>
      </c>
      <c r="BC30" s="411"/>
      <c r="BD30" s="411"/>
      <c r="BE30" s="411"/>
      <c r="BF30" s="411"/>
      <c r="BG30" s="411"/>
      <c r="BH30" s="411"/>
      <c r="BI30" s="411"/>
      <c r="BJ30" s="411"/>
      <c r="BK30" s="411"/>
      <c r="BL30" s="411"/>
      <c r="BM30" s="411"/>
      <c r="BN30" s="411"/>
      <c r="BO30" s="411"/>
      <c r="BP30" s="411"/>
      <c r="BQ30" s="411"/>
    </row>
    <row r="31" spans="3:69" x14ac:dyDescent="0.2">
      <c r="F31" s="410">
        <v>2005</v>
      </c>
      <c r="G31" s="410">
        <v>2006</v>
      </c>
      <c r="H31" s="410">
        <v>2007</v>
      </c>
      <c r="I31" s="410">
        <v>2008</v>
      </c>
      <c r="J31" s="410">
        <v>2009</v>
      </c>
      <c r="K31" s="410">
        <v>2010</v>
      </c>
      <c r="L31" s="410">
        <v>2011</v>
      </c>
      <c r="M31" s="410">
        <v>2012</v>
      </c>
      <c r="N31" s="410">
        <v>2013</v>
      </c>
      <c r="O31" s="410">
        <v>2014</v>
      </c>
      <c r="Z31" s="411"/>
      <c r="AA31" s="412"/>
      <c r="AB31" s="412" t="s">
        <v>564</v>
      </c>
      <c r="AC31" s="414">
        <f>O65</f>
        <v>1989472</v>
      </c>
      <c r="AD31" s="414">
        <f>N65</f>
        <v>1764341</v>
      </c>
      <c r="AE31" s="414">
        <f>M65</f>
        <v>1682433</v>
      </c>
      <c r="AF31" s="414">
        <f>L65</f>
        <v>1740731</v>
      </c>
      <c r="AG31" s="414">
        <f>K65</f>
        <v>1427171</v>
      </c>
      <c r="AH31" s="414">
        <f>J65</f>
        <v>1342636</v>
      </c>
      <c r="AI31" s="414">
        <f>I65</f>
        <v>1737789</v>
      </c>
      <c r="AJ31" s="414">
        <f>H65</f>
        <v>1923886</v>
      </c>
      <c r="AK31" s="414">
        <f>G65</f>
        <v>1817249</v>
      </c>
      <c r="AL31" s="414">
        <f>F65</f>
        <v>1688037</v>
      </c>
      <c r="BC31" s="411"/>
      <c r="BD31" s="411"/>
      <c r="BE31" s="411"/>
      <c r="BF31" s="411"/>
      <c r="BG31" s="411"/>
      <c r="BH31" s="411"/>
      <c r="BI31" s="411"/>
      <c r="BJ31" s="411"/>
      <c r="BK31" s="411"/>
      <c r="BL31" s="411"/>
      <c r="BM31" s="411"/>
      <c r="BN31" s="411"/>
      <c r="BO31" s="411"/>
      <c r="BP31" s="411"/>
      <c r="BQ31" s="411"/>
    </row>
    <row r="32" spans="3:69" x14ac:dyDescent="0.2">
      <c r="C32" s="412" t="s">
        <v>537</v>
      </c>
      <c r="Z32" s="411"/>
      <c r="AA32" s="412"/>
      <c r="AB32" s="412" t="s">
        <v>5959</v>
      </c>
      <c r="AC32" s="413">
        <f t="shared" ref="AC32:AL32" si="13">AC30+AC31</f>
        <v>2289882</v>
      </c>
      <c r="AD32" s="413">
        <f t="shared" si="13"/>
        <v>1978026</v>
      </c>
      <c r="AE32" s="413">
        <f t="shared" si="13"/>
        <v>1844326</v>
      </c>
      <c r="AF32" s="413">
        <f t="shared" si="13"/>
        <v>1894003</v>
      </c>
      <c r="AG32" s="413">
        <f t="shared" si="13"/>
        <v>1654809</v>
      </c>
      <c r="AH32" s="413">
        <f t="shared" si="13"/>
        <v>1545387</v>
      </c>
      <c r="AI32" s="413">
        <f t="shared" si="13"/>
        <v>1915424</v>
      </c>
      <c r="AJ32" s="413">
        <f t="shared" si="13"/>
        <v>2098628</v>
      </c>
      <c r="AK32" s="413">
        <f t="shared" si="13"/>
        <v>1991067</v>
      </c>
      <c r="AL32" s="413">
        <f t="shared" si="13"/>
        <v>1856722</v>
      </c>
      <c r="BC32" s="411"/>
      <c r="BD32" s="411"/>
      <c r="BE32" s="411"/>
      <c r="BF32" s="411"/>
      <c r="BG32" s="411"/>
      <c r="BH32" s="411"/>
      <c r="BI32" s="411"/>
      <c r="BJ32" s="411"/>
      <c r="BK32" s="411"/>
      <c r="BL32" s="411"/>
      <c r="BM32" s="411"/>
      <c r="BN32" s="411"/>
      <c r="BO32" s="411"/>
      <c r="BP32" s="411"/>
      <c r="BQ32" s="411"/>
    </row>
    <row r="33" spans="3:69" x14ac:dyDescent="0.2">
      <c r="D33" s="409" t="s">
        <v>538</v>
      </c>
      <c r="F33" s="413">
        <f t="shared" ref="F33:O33" si="14">F24</f>
        <v>54683</v>
      </c>
      <c r="G33" s="413">
        <f t="shared" si="14"/>
        <v>90863</v>
      </c>
      <c r="H33" s="413">
        <f t="shared" si="14"/>
        <v>88840</v>
      </c>
      <c r="I33" s="413">
        <f t="shared" si="14"/>
        <v>-236347</v>
      </c>
      <c r="J33" s="413">
        <f t="shared" si="14"/>
        <v>-335807</v>
      </c>
      <c r="K33" s="413">
        <f t="shared" si="14"/>
        <v>131712</v>
      </c>
      <c r="L33" s="413">
        <f t="shared" si="14"/>
        <v>260298</v>
      </c>
      <c r="M33" s="413">
        <f t="shared" si="14"/>
        <v>-69837</v>
      </c>
      <c r="N33" s="413">
        <f t="shared" si="14"/>
        <v>192039</v>
      </c>
      <c r="O33" s="413">
        <f t="shared" si="14"/>
        <v>376335</v>
      </c>
      <c r="Z33" s="411"/>
      <c r="AA33" s="412"/>
      <c r="AB33" s="412" t="s">
        <v>582</v>
      </c>
      <c r="AC33" s="413">
        <f>O63+O64-O71-O72-O73</f>
        <v>-41739</v>
      </c>
      <c r="AD33" s="413">
        <f>N63+N64-N71-N72-N73</f>
        <v>-29281</v>
      </c>
      <c r="AE33" s="413">
        <f>M63+M64-M71-M72-M73</f>
        <v>-58773</v>
      </c>
      <c r="AF33" s="413">
        <f>L63+L64-L71-L72-L73</f>
        <v>-10235</v>
      </c>
      <c r="AG33" s="413">
        <f>K63+K64-K71-K72-K73-K74</f>
        <v>-12531</v>
      </c>
      <c r="AH33" s="413">
        <f>J63+J64-J71-J72-J73-J74</f>
        <v>-20808</v>
      </c>
      <c r="AI33" s="413">
        <f>I63+I64-I71-I72-I73-I74</f>
        <v>-26624</v>
      </c>
      <c r="AJ33" s="413">
        <f>H63+H64-H71-H72-H73-H74</f>
        <v>-18607</v>
      </c>
      <c r="AK33" s="413">
        <f>G63+G64-G71-G72-G73-G74</f>
        <v>-38454</v>
      </c>
      <c r="AL33" s="413">
        <f>F63+F64-F71-F72-F73-F74</f>
        <v>-26142</v>
      </c>
      <c r="BC33" s="411"/>
      <c r="BD33" s="411"/>
      <c r="BE33" s="411"/>
      <c r="BF33" s="411"/>
      <c r="BG33" s="411"/>
      <c r="BH33" s="411"/>
      <c r="BI33" s="411"/>
      <c r="BJ33" s="411"/>
      <c r="BK33" s="411"/>
      <c r="BL33" s="411"/>
      <c r="BM33" s="411"/>
      <c r="BN33" s="411"/>
      <c r="BO33" s="411"/>
      <c r="BP33" s="411"/>
      <c r="BQ33" s="411"/>
    </row>
    <row r="34" spans="3:69" x14ac:dyDescent="0.2">
      <c r="E34" s="409" t="s">
        <v>539</v>
      </c>
      <c r="F34" s="413">
        <f t="shared" ref="F34:O34" si="15">F19</f>
        <v>40926</v>
      </c>
      <c r="G34" s="413">
        <f t="shared" si="15"/>
        <v>40072</v>
      </c>
      <c r="H34" s="413">
        <f t="shared" si="15"/>
        <v>40439</v>
      </c>
      <c r="I34" s="413">
        <f t="shared" si="15"/>
        <v>44672</v>
      </c>
      <c r="J34" s="413">
        <f t="shared" si="15"/>
        <v>35559</v>
      </c>
      <c r="K34" s="413">
        <f t="shared" si="15"/>
        <v>30111</v>
      </c>
      <c r="L34" s="413">
        <f t="shared" si="15"/>
        <v>30624</v>
      </c>
      <c r="M34" s="413">
        <f t="shared" si="15"/>
        <v>31313</v>
      </c>
      <c r="N34" s="413">
        <f t="shared" si="15"/>
        <v>34576</v>
      </c>
      <c r="O34" s="413">
        <f t="shared" si="15"/>
        <v>34854</v>
      </c>
      <c r="Z34" s="411"/>
      <c r="AA34" s="411"/>
      <c r="AB34" s="412" t="s">
        <v>5959</v>
      </c>
      <c r="AC34" s="413">
        <f t="shared" ref="AC34:AL34" si="16">AC32+AC33</f>
        <v>2248143</v>
      </c>
      <c r="AD34" s="413">
        <f t="shared" si="16"/>
        <v>1948745</v>
      </c>
      <c r="AE34" s="413">
        <f t="shared" si="16"/>
        <v>1785553</v>
      </c>
      <c r="AF34" s="413">
        <f t="shared" si="16"/>
        <v>1883768</v>
      </c>
      <c r="AG34" s="413">
        <f t="shared" si="16"/>
        <v>1642278</v>
      </c>
      <c r="AH34" s="413">
        <f t="shared" si="16"/>
        <v>1524579</v>
      </c>
      <c r="AI34" s="413">
        <f t="shared" si="16"/>
        <v>1888800</v>
      </c>
      <c r="AJ34" s="413">
        <f t="shared" si="16"/>
        <v>2080021</v>
      </c>
      <c r="AK34" s="413">
        <f t="shared" si="16"/>
        <v>1952613</v>
      </c>
      <c r="AL34" s="413">
        <f t="shared" si="16"/>
        <v>1830580</v>
      </c>
      <c r="BC34" s="411"/>
      <c r="BD34" s="411"/>
      <c r="BE34" s="411"/>
      <c r="BF34" s="411"/>
      <c r="BG34" s="411"/>
      <c r="BH34" s="411"/>
      <c r="BI34" s="411"/>
      <c r="BJ34" s="411"/>
      <c r="BK34" s="411"/>
      <c r="BL34" s="411"/>
      <c r="BM34" s="411"/>
      <c r="BN34" s="411"/>
      <c r="BO34" s="411"/>
      <c r="BP34" s="411"/>
      <c r="BQ34" s="411"/>
    </row>
    <row r="35" spans="3:69" x14ac:dyDescent="0.2">
      <c r="E35" s="409" t="s">
        <v>540</v>
      </c>
      <c r="F35" s="417"/>
      <c r="G35" s="417"/>
      <c r="H35" s="417"/>
      <c r="I35" s="417"/>
      <c r="J35" s="417"/>
      <c r="K35" s="417"/>
      <c r="L35" s="417"/>
      <c r="M35" s="413">
        <v>559</v>
      </c>
      <c r="N35" s="413">
        <v>-833</v>
      </c>
      <c r="O35" s="413"/>
      <c r="Z35" s="411"/>
      <c r="AA35" s="411"/>
      <c r="AB35" s="412" t="s">
        <v>5960</v>
      </c>
      <c r="AC35" s="413">
        <f t="shared" ref="AC35:AK35" si="17">AC34-AD34</f>
        <v>299398</v>
      </c>
      <c r="AD35" s="413">
        <f t="shared" si="17"/>
        <v>163192</v>
      </c>
      <c r="AE35" s="413">
        <f t="shared" si="17"/>
        <v>-98215</v>
      </c>
      <c r="AF35" s="413">
        <f t="shared" si="17"/>
        <v>241490</v>
      </c>
      <c r="AG35" s="413">
        <f t="shared" si="17"/>
        <v>117699</v>
      </c>
      <c r="AH35" s="413">
        <f t="shared" si="17"/>
        <v>-364221</v>
      </c>
      <c r="AI35" s="413">
        <f t="shared" si="17"/>
        <v>-191221</v>
      </c>
      <c r="AJ35" s="413">
        <f t="shared" si="17"/>
        <v>127408</v>
      </c>
      <c r="AK35" s="413">
        <f t="shared" si="17"/>
        <v>122033</v>
      </c>
    </row>
    <row r="36" spans="3:69" x14ac:dyDescent="0.2">
      <c r="E36" s="409" t="s">
        <v>541</v>
      </c>
      <c r="F36" s="413">
        <f>-F9</f>
        <v>-51273</v>
      </c>
      <c r="G36" s="413">
        <f>-G9</f>
        <v>-88091</v>
      </c>
      <c r="H36" s="413">
        <v>-106637</v>
      </c>
      <c r="I36" s="413">
        <v>226097</v>
      </c>
      <c r="J36" s="413">
        <f>-J9</f>
        <v>395137</v>
      </c>
      <c r="K36" s="413">
        <v>-84535</v>
      </c>
      <c r="L36" s="413">
        <f>-L9</f>
        <v>-213565</v>
      </c>
      <c r="M36" s="413">
        <v>57738</v>
      </c>
      <c r="N36" s="413">
        <v>-115287</v>
      </c>
      <c r="O36" s="413">
        <v>-217131</v>
      </c>
      <c r="Z36" s="411"/>
      <c r="AA36" s="411"/>
      <c r="AB36" s="412"/>
      <c r="AC36" s="413"/>
      <c r="AD36" s="413"/>
      <c r="AE36" s="413"/>
      <c r="AF36" s="413"/>
      <c r="AG36" s="411"/>
      <c r="AH36" s="411"/>
    </row>
    <row r="37" spans="3:69" x14ac:dyDescent="0.2">
      <c r="D37" s="409" t="s">
        <v>542</v>
      </c>
      <c r="F37" s="413"/>
      <c r="G37" s="413"/>
      <c r="H37" s="413"/>
      <c r="I37" s="413"/>
      <c r="J37" s="413"/>
      <c r="K37" s="413"/>
      <c r="L37" s="413"/>
      <c r="M37" s="413"/>
      <c r="N37" s="413"/>
      <c r="O37" s="413"/>
      <c r="Z37" s="411"/>
      <c r="AA37" s="411"/>
      <c r="AB37" s="412" t="s">
        <v>5961</v>
      </c>
      <c r="AC37" s="413">
        <f>AC5-AC11-AC12</f>
        <v>-48667</v>
      </c>
      <c r="AD37" s="413">
        <f t="shared" ref="AD37:AL37" si="18">AD5-AD11-AD12</f>
        <v>-50684</v>
      </c>
      <c r="AE37" s="413">
        <f t="shared" si="18"/>
        <v>-71706</v>
      </c>
      <c r="AF37" s="413">
        <f t="shared" si="18"/>
        <v>-60053</v>
      </c>
      <c r="AG37" s="413">
        <f t="shared" si="18"/>
        <v>-93416</v>
      </c>
      <c r="AH37" s="413">
        <f t="shared" si="18"/>
        <v>-107066</v>
      </c>
      <c r="AI37" s="413">
        <f t="shared" si="18"/>
        <v>-27903</v>
      </c>
      <c r="AJ37" s="413">
        <f t="shared" si="18"/>
        <v>-34632</v>
      </c>
      <c r="AK37" s="413">
        <f t="shared" si="18"/>
        <v>-36923</v>
      </c>
      <c r="AL37" s="413">
        <f t="shared" si="18"/>
        <v>-28657</v>
      </c>
    </row>
    <row r="38" spans="3:69" x14ac:dyDescent="0.2">
      <c r="E38" s="409" t="s">
        <v>543</v>
      </c>
      <c r="F38" s="413">
        <v>2659</v>
      </c>
      <c r="G38" s="413"/>
      <c r="H38" s="413"/>
      <c r="I38" s="413">
        <v>453</v>
      </c>
      <c r="J38" s="413"/>
      <c r="K38" s="413"/>
      <c r="L38" s="413"/>
      <c r="M38" s="413"/>
      <c r="N38" s="413"/>
      <c r="O38" s="413"/>
      <c r="Z38" s="411"/>
      <c r="AA38" s="411"/>
      <c r="AB38" s="411"/>
      <c r="AC38" s="411"/>
      <c r="AD38" s="411"/>
      <c r="AE38" s="411"/>
      <c r="AF38" s="411"/>
      <c r="AG38" s="411"/>
      <c r="AH38" s="411"/>
    </row>
    <row r="39" spans="3:69" x14ac:dyDescent="0.2">
      <c r="E39" s="409" t="s">
        <v>544</v>
      </c>
      <c r="F39" s="413">
        <v>3124</v>
      </c>
      <c r="G39" s="413">
        <v>-2373</v>
      </c>
      <c r="H39" s="413">
        <v>2310</v>
      </c>
      <c r="I39" s="413">
        <v>-1276</v>
      </c>
      <c r="J39" s="413">
        <v>910</v>
      </c>
      <c r="K39" s="413">
        <v>-2420</v>
      </c>
      <c r="L39" s="413">
        <v>2843</v>
      </c>
      <c r="M39" s="413">
        <v>-723</v>
      </c>
      <c r="N39" s="413">
        <v>600</v>
      </c>
      <c r="O39" s="413">
        <v>-545</v>
      </c>
      <c r="Z39" s="411"/>
      <c r="AA39" s="411"/>
      <c r="AB39" s="411"/>
      <c r="AC39" s="411"/>
      <c r="AD39" s="411"/>
      <c r="AE39" s="411"/>
      <c r="AF39" s="411"/>
      <c r="AG39" s="411"/>
      <c r="AH39" s="411"/>
    </row>
    <row r="40" spans="3:69" x14ac:dyDescent="0.2">
      <c r="E40" s="409" t="s">
        <v>545</v>
      </c>
      <c r="F40" s="413">
        <v>1310</v>
      </c>
      <c r="G40" s="413">
        <v>-122</v>
      </c>
      <c r="H40" s="413">
        <v>-1692</v>
      </c>
      <c r="I40" s="413">
        <v>-1779</v>
      </c>
      <c r="J40" s="413">
        <v>-10485</v>
      </c>
      <c r="K40" s="413">
        <v>855</v>
      </c>
      <c r="L40" s="413">
        <v>835</v>
      </c>
      <c r="M40" s="413">
        <v>239</v>
      </c>
      <c r="N40" s="413">
        <v>1110</v>
      </c>
      <c r="O40" s="413">
        <v>-9257</v>
      </c>
      <c r="Z40" s="411"/>
      <c r="AA40" s="411"/>
      <c r="AB40" s="411"/>
      <c r="AC40" s="418">
        <f>AC21-AC35</f>
        <v>0</v>
      </c>
      <c r="AD40" s="418">
        <f>AD21-AD35</f>
        <v>0</v>
      </c>
      <c r="AE40" s="418">
        <f t="shared" ref="AE40:AL40" si="19">AE21-AE35</f>
        <v>1</v>
      </c>
      <c r="AF40" s="418">
        <f t="shared" si="19"/>
        <v>0</v>
      </c>
      <c r="AG40" s="418">
        <f t="shared" si="19"/>
        <v>1</v>
      </c>
      <c r="AH40" s="418">
        <f t="shared" si="19"/>
        <v>16</v>
      </c>
      <c r="AI40" s="418">
        <f t="shared" si="19"/>
        <v>-454</v>
      </c>
      <c r="AJ40" s="418">
        <f t="shared" si="19"/>
        <v>0</v>
      </c>
      <c r="AK40" s="418">
        <f t="shared" si="19"/>
        <v>0</v>
      </c>
      <c r="AL40" s="418">
        <f t="shared" si="19"/>
        <v>93182</v>
      </c>
    </row>
    <row r="41" spans="3:69" x14ac:dyDescent="0.2">
      <c r="D41" s="409" t="s">
        <v>546</v>
      </c>
      <c r="F41" s="413"/>
      <c r="G41" s="413"/>
      <c r="H41" s="413"/>
      <c r="I41" s="413"/>
      <c r="J41" s="413"/>
      <c r="K41" s="413"/>
      <c r="L41" s="413"/>
      <c r="M41" s="413"/>
      <c r="N41" s="413"/>
      <c r="O41" s="413"/>
      <c r="Z41" s="411"/>
      <c r="AA41" s="411"/>
      <c r="AB41" s="411"/>
      <c r="AC41" s="411"/>
      <c r="AD41" s="411"/>
      <c r="AE41" s="411"/>
      <c r="AF41" s="411"/>
      <c r="AG41" s="411"/>
      <c r="AH41" s="411"/>
    </row>
    <row r="42" spans="3:69" x14ac:dyDescent="0.2">
      <c r="E42" s="409" t="s">
        <v>547</v>
      </c>
      <c r="F42" s="413">
        <v>7599</v>
      </c>
      <c r="G42" s="413">
        <v>12812</v>
      </c>
      <c r="H42" s="413">
        <v>-18640</v>
      </c>
      <c r="I42" s="413">
        <v>11073</v>
      </c>
      <c r="J42" s="413">
        <v>3259</v>
      </c>
      <c r="K42" s="413">
        <v>-6402</v>
      </c>
      <c r="L42" s="413">
        <v>-10250</v>
      </c>
      <c r="M42" s="413">
        <v>44845</v>
      </c>
      <c r="N42" s="413">
        <v>-37742</v>
      </c>
      <c r="O42" s="413">
        <v>21250</v>
      </c>
      <c r="Z42" s="411"/>
      <c r="AA42" s="411"/>
      <c r="AB42" s="411"/>
      <c r="AC42" s="411"/>
      <c r="AD42" s="411"/>
      <c r="AE42" s="411"/>
      <c r="AF42" s="411"/>
      <c r="AG42" s="411"/>
      <c r="AH42" s="411"/>
    </row>
    <row r="43" spans="3:69" x14ac:dyDescent="0.2">
      <c r="E43" s="409" t="s">
        <v>548</v>
      </c>
      <c r="F43" s="413"/>
      <c r="G43" s="413"/>
      <c r="H43" s="413">
        <v>-100</v>
      </c>
      <c r="I43" s="413">
        <v>100</v>
      </c>
      <c r="J43" s="413"/>
      <c r="K43" s="413">
        <v>-500</v>
      </c>
      <c r="L43" s="413">
        <v>6160</v>
      </c>
      <c r="M43" s="413">
        <v>2750</v>
      </c>
      <c r="N43" s="413">
        <v>1955</v>
      </c>
      <c r="O43" s="413">
        <v>-652</v>
      </c>
      <c r="Y43" s="419"/>
      <c r="Z43" s="411"/>
      <c r="AA43" s="411"/>
      <c r="AB43" s="411"/>
      <c r="AC43" s="411"/>
      <c r="AD43" s="411"/>
      <c r="AE43" s="411"/>
      <c r="AF43" s="411"/>
      <c r="AG43" s="411"/>
      <c r="AH43" s="411"/>
    </row>
    <row r="44" spans="3:69" x14ac:dyDescent="0.2">
      <c r="E44" s="409" t="s">
        <v>549</v>
      </c>
      <c r="F44" s="420">
        <v>-300</v>
      </c>
      <c r="G44" s="420">
        <v>1825</v>
      </c>
      <c r="H44" s="420">
        <v>-1825</v>
      </c>
      <c r="I44" s="420"/>
      <c r="J44" s="420">
        <v>500</v>
      </c>
      <c r="K44" s="420">
        <v>1384</v>
      </c>
      <c r="L44" s="420">
        <v>-1884</v>
      </c>
      <c r="M44" s="420">
        <v>1427</v>
      </c>
      <c r="N44" s="420">
        <v>4585</v>
      </c>
      <c r="O44" s="420">
        <v>1662</v>
      </c>
      <c r="Z44" s="411"/>
      <c r="AA44" s="411"/>
      <c r="AB44" s="411"/>
      <c r="AC44" s="410">
        <v>2014</v>
      </c>
      <c r="AD44" s="410">
        <v>2013</v>
      </c>
      <c r="AE44" s="410">
        <v>2012</v>
      </c>
      <c r="AF44" s="410">
        <v>2011</v>
      </c>
      <c r="AG44" s="410">
        <v>2010</v>
      </c>
      <c r="AH44" s="410">
        <v>2009</v>
      </c>
      <c r="AI44" s="410">
        <v>2008</v>
      </c>
      <c r="AJ44" s="410">
        <v>2007</v>
      </c>
      <c r="AK44" s="410">
        <v>2006</v>
      </c>
      <c r="AL44" s="410">
        <v>2005</v>
      </c>
    </row>
    <row r="45" spans="3:69" x14ac:dyDescent="0.2">
      <c r="E45" s="409" t="s">
        <v>550</v>
      </c>
      <c r="F45" s="414">
        <v>-600</v>
      </c>
      <c r="G45" s="414">
        <v>170</v>
      </c>
      <c r="H45" s="414">
        <v>100</v>
      </c>
      <c r="I45" s="414">
        <v>-100</v>
      </c>
      <c r="J45" s="414"/>
      <c r="K45" s="414">
        <v>-1194</v>
      </c>
      <c r="L45" s="414"/>
      <c r="M45" s="414"/>
      <c r="N45" s="414"/>
      <c r="O45" s="414"/>
      <c r="Y45" s="415"/>
      <c r="Z45" s="411"/>
      <c r="AA45" s="411"/>
      <c r="AB45" s="411"/>
      <c r="AC45" s="410"/>
      <c r="AD45" s="410"/>
      <c r="AE45" s="410"/>
      <c r="AF45" s="410"/>
      <c r="AG45" s="410"/>
      <c r="AH45" s="410"/>
      <c r="AI45" s="410"/>
      <c r="AJ45" s="410"/>
      <c r="AK45" s="410"/>
      <c r="AL45" s="410"/>
    </row>
    <row r="46" spans="3:69" x14ac:dyDescent="0.2">
      <c r="C46" s="412" t="s">
        <v>551</v>
      </c>
      <c r="F46" s="413">
        <f t="shared" ref="F46:O46" si="20">SUM(F33:F45)</f>
        <v>58128</v>
      </c>
      <c r="G46" s="413">
        <f t="shared" si="20"/>
        <v>55156</v>
      </c>
      <c r="H46" s="413">
        <f t="shared" si="20"/>
        <v>2795</v>
      </c>
      <c r="I46" s="413">
        <f t="shared" si="20"/>
        <v>42893</v>
      </c>
      <c r="J46" s="413">
        <f t="shared" si="20"/>
        <v>89073</v>
      </c>
      <c r="K46" s="413">
        <f t="shared" si="20"/>
        <v>69011</v>
      </c>
      <c r="L46" s="413">
        <f t="shared" si="20"/>
        <v>75061</v>
      </c>
      <c r="M46" s="413">
        <f t="shared" si="20"/>
        <v>68311</v>
      </c>
      <c r="N46" s="413">
        <f t="shared" si="20"/>
        <v>81003</v>
      </c>
      <c r="O46" s="413">
        <f t="shared" si="20"/>
        <v>206516</v>
      </c>
      <c r="Y46" s="415"/>
      <c r="Z46" s="411"/>
      <c r="AA46" s="411"/>
      <c r="AB46" s="412" t="s">
        <v>599</v>
      </c>
      <c r="AC46" s="413">
        <v>107531.13</v>
      </c>
      <c r="AD46" s="413">
        <v>125220</v>
      </c>
      <c r="AE46" s="413">
        <v>111522</v>
      </c>
      <c r="AF46" s="413">
        <v>64313</v>
      </c>
      <c r="AG46" s="413">
        <v>39715</v>
      </c>
      <c r="AH46" s="413">
        <v>41292.5</v>
      </c>
      <c r="AI46" s="413">
        <v>37308</v>
      </c>
      <c r="AJ46" s="413">
        <v>34383</v>
      </c>
      <c r="AK46" s="413">
        <v>31412</v>
      </c>
      <c r="AL46" s="413">
        <v>33835</v>
      </c>
      <c r="AM46" s="409">
        <v>1</v>
      </c>
      <c r="AN46" s="409">
        <v>22040.39</v>
      </c>
      <c r="AO46" s="409">
        <v>38751.57</v>
      </c>
      <c r="AP46" s="409">
        <v>22845.13</v>
      </c>
      <c r="AQ46" s="409">
        <v>23405.040000000001</v>
      </c>
      <c r="AR46" s="409">
        <v>13783.45</v>
      </c>
    </row>
    <row r="47" spans="3:69" x14ac:dyDescent="0.2">
      <c r="N47" s="413"/>
      <c r="O47" s="413"/>
      <c r="Y47" s="415"/>
      <c r="Z47" s="411"/>
      <c r="AA47" s="411"/>
      <c r="AB47" s="412" t="s">
        <v>600</v>
      </c>
      <c r="AC47" s="414">
        <v>76417.95</v>
      </c>
      <c r="AD47" s="414">
        <v>9893</v>
      </c>
      <c r="AE47" s="414">
        <v>6829</v>
      </c>
      <c r="AF47" s="414">
        <v>7323</v>
      </c>
      <c r="AG47" s="414">
        <v>4084</v>
      </c>
      <c r="AH47" s="414">
        <v>7959</v>
      </c>
      <c r="AI47" s="414">
        <v>7475</v>
      </c>
      <c r="AJ47" s="414">
        <v>7812</v>
      </c>
      <c r="AK47" s="414">
        <v>10418.75</v>
      </c>
      <c r="AL47" s="414">
        <v>7393.5</v>
      </c>
      <c r="AM47" s="409">
        <v>2</v>
      </c>
      <c r="AN47" s="409">
        <v>19160.990000000002</v>
      </c>
      <c r="AO47" s="409">
        <v>46456.36</v>
      </c>
      <c r="AP47" s="409">
        <v>21644.03</v>
      </c>
      <c r="AQ47" s="409">
        <v>22613.439999999999</v>
      </c>
      <c r="AR47" s="409">
        <v>12624.09</v>
      </c>
    </row>
    <row r="48" spans="3:69" x14ac:dyDescent="0.2">
      <c r="C48" s="412" t="s">
        <v>552</v>
      </c>
      <c r="N48" s="413"/>
      <c r="O48" s="413"/>
      <c r="T48" s="411">
        <v>1404</v>
      </c>
      <c r="Y48" s="415"/>
      <c r="Z48" s="411"/>
      <c r="AA48" s="411"/>
      <c r="AB48" s="412" t="s">
        <v>601</v>
      </c>
      <c r="AC48" s="413">
        <f t="shared" ref="AC48:AL48" si="21">AC46+AC47</f>
        <v>183949.08000000002</v>
      </c>
      <c r="AD48" s="413">
        <f t="shared" si="21"/>
        <v>135113</v>
      </c>
      <c r="AE48" s="413">
        <f t="shared" si="21"/>
        <v>118351</v>
      </c>
      <c r="AF48" s="413">
        <f t="shared" si="21"/>
        <v>71636</v>
      </c>
      <c r="AG48" s="413">
        <f t="shared" si="21"/>
        <v>43799</v>
      </c>
      <c r="AH48" s="413">
        <f t="shared" si="21"/>
        <v>49251.5</v>
      </c>
      <c r="AI48" s="413">
        <f t="shared" si="21"/>
        <v>44783</v>
      </c>
      <c r="AJ48" s="413">
        <f t="shared" si="21"/>
        <v>42195</v>
      </c>
      <c r="AK48" s="413">
        <f t="shared" si="21"/>
        <v>41830.75</v>
      </c>
      <c r="AL48" s="413">
        <f t="shared" si="21"/>
        <v>41228.5</v>
      </c>
      <c r="AM48" s="409">
        <v>3</v>
      </c>
      <c r="AN48" s="409">
        <v>19300.64</v>
      </c>
      <c r="AO48" s="409">
        <v>54866.6</v>
      </c>
      <c r="AP48" s="409">
        <v>19708.61</v>
      </c>
      <c r="AQ48" s="409">
        <v>21411.94</v>
      </c>
      <c r="AR48" s="409">
        <v>15079.52</v>
      </c>
    </row>
    <row r="49" spans="3:44" x14ac:dyDescent="0.2">
      <c r="D49" s="409" t="s">
        <v>553</v>
      </c>
      <c r="F49" s="413">
        <v>-75000</v>
      </c>
      <c r="G49" s="413">
        <v>-41540</v>
      </c>
      <c r="H49" s="413"/>
      <c r="I49" s="413">
        <v>-40000</v>
      </c>
      <c r="J49" s="413"/>
      <c r="K49" s="413"/>
      <c r="L49" s="413">
        <v>-100000</v>
      </c>
      <c r="M49" s="413"/>
      <c r="N49" s="413"/>
      <c r="O49" s="413">
        <v>-8000</v>
      </c>
      <c r="T49" s="411">
        <f>T48/3</f>
        <v>468</v>
      </c>
      <c r="AC49" s="413">
        <v>183949</v>
      </c>
      <c r="AD49" s="413">
        <v>135113</v>
      </c>
      <c r="AE49" s="413">
        <v>118351</v>
      </c>
      <c r="AF49" s="413">
        <v>71636</v>
      </c>
      <c r="AG49" s="413">
        <v>43799</v>
      </c>
      <c r="AH49" s="413">
        <v>49251</v>
      </c>
      <c r="AI49" s="413">
        <v>44783</v>
      </c>
      <c r="AJ49" s="413">
        <v>42195</v>
      </c>
      <c r="AK49" s="413">
        <v>41831</v>
      </c>
      <c r="AL49" s="413">
        <v>41228</v>
      </c>
      <c r="AM49" s="409">
        <v>4</v>
      </c>
      <c r="AN49" s="409">
        <v>19958.04</v>
      </c>
      <c r="AO49" s="409">
        <v>28878.19</v>
      </c>
      <c r="AP49" s="409">
        <v>16837.98</v>
      </c>
      <c r="AQ49" s="409">
        <v>0</v>
      </c>
      <c r="AR49" s="409">
        <v>16582.830000000002</v>
      </c>
    </row>
    <row r="50" spans="3:44" x14ac:dyDescent="0.2">
      <c r="D50" s="409" t="s">
        <v>554</v>
      </c>
      <c r="F50" s="413"/>
      <c r="G50" s="413">
        <v>419</v>
      </c>
      <c r="H50" s="413"/>
      <c r="I50" s="413"/>
      <c r="J50" s="413"/>
      <c r="K50" s="413"/>
      <c r="L50" s="413">
        <v>5</v>
      </c>
      <c r="M50" s="413"/>
      <c r="N50" s="413">
        <v>34212</v>
      </c>
      <c r="O50" s="413"/>
      <c r="T50" s="411">
        <f>T49*2</f>
        <v>936</v>
      </c>
      <c r="Z50" s="411"/>
      <c r="AA50" s="411"/>
      <c r="AB50" s="412"/>
      <c r="AC50" s="413"/>
      <c r="AD50" s="413"/>
      <c r="AE50" s="413"/>
      <c r="AF50" s="413"/>
      <c r="AG50" s="413"/>
      <c r="AH50" s="413"/>
      <c r="AI50" s="413"/>
      <c r="AJ50" s="413"/>
      <c r="AK50" s="413"/>
      <c r="AL50" s="413"/>
      <c r="AM50" s="409">
        <v>5</v>
      </c>
      <c r="AN50" s="409">
        <v>23421.119999999999</v>
      </c>
      <c r="AO50" s="409">
        <v>37138.92</v>
      </c>
      <c r="AP50" s="409">
        <v>16847.64</v>
      </c>
      <c r="AQ50" s="409">
        <v>0</v>
      </c>
      <c r="AR50" s="409">
        <v>15683</v>
      </c>
    </row>
    <row r="51" spans="3:44" x14ac:dyDescent="0.2">
      <c r="D51" s="409" t="s">
        <v>555</v>
      </c>
      <c r="F51" s="413">
        <v>-2427</v>
      </c>
      <c r="G51" s="413">
        <v>-8902</v>
      </c>
      <c r="H51" s="413">
        <v>-1871</v>
      </c>
      <c r="I51" s="413"/>
      <c r="J51" s="413">
        <v>-63957</v>
      </c>
      <c r="K51" s="413">
        <v>-44124</v>
      </c>
      <c r="L51" s="413">
        <v>-49432</v>
      </c>
      <c r="M51" s="413">
        <v>-59690</v>
      </c>
      <c r="N51" s="413">
        <v>-64223</v>
      </c>
      <c r="O51" s="413">
        <v>-111791</v>
      </c>
      <c r="Z51" s="411"/>
      <c r="AA51" s="411"/>
      <c r="AB51" s="412" t="s">
        <v>603</v>
      </c>
      <c r="AC51" s="413">
        <v>22040.39</v>
      </c>
      <c r="AD51" s="413">
        <v>19160.990000000002</v>
      </c>
      <c r="AE51" s="413">
        <v>19300.64</v>
      </c>
      <c r="AF51" s="413">
        <v>19958.04</v>
      </c>
      <c r="AG51" s="413">
        <v>23421.119999999999</v>
      </c>
      <c r="AH51" s="413">
        <v>29275.759999999998</v>
      </c>
      <c r="AI51" s="413">
        <v>23454.58</v>
      </c>
      <c r="AJ51" s="413">
        <v>24061.93</v>
      </c>
      <c r="AK51" s="413">
        <v>23075.9</v>
      </c>
      <c r="AL51" s="413">
        <v>25704.23</v>
      </c>
      <c r="AM51" s="409">
        <v>6</v>
      </c>
      <c r="AN51" s="409">
        <v>29275.759999999998</v>
      </c>
      <c r="AO51" s="409">
        <v>31747.39</v>
      </c>
      <c r="AP51" s="409">
        <v>16650.060000000001</v>
      </c>
      <c r="AQ51" s="409">
        <v>0</v>
      </c>
      <c r="AR51" s="409">
        <v>14340.66</v>
      </c>
    </row>
    <row r="52" spans="3:44" x14ac:dyDescent="0.2">
      <c r="D52" s="409" t="s">
        <v>556</v>
      </c>
      <c r="F52" s="414"/>
      <c r="G52" s="414"/>
      <c r="H52" s="414"/>
      <c r="I52" s="414"/>
      <c r="J52" s="414"/>
      <c r="K52" s="414"/>
      <c r="L52" s="414"/>
      <c r="M52" s="414"/>
      <c r="N52" s="414">
        <v>800</v>
      </c>
      <c r="O52" s="414"/>
      <c r="Z52" s="411"/>
      <c r="AA52" s="411"/>
      <c r="AB52" s="412" t="s">
        <v>604</v>
      </c>
      <c r="AC52" s="413">
        <v>38751</v>
      </c>
      <c r="AD52" s="413">
        <v>46331.360000000001</v>
      </c>
      <c r="AE52" s="413">
        <v>54866.6</v>
      </c>
      <c r="AF52" s="413">
        <v>28878.19</v>
      </c>
      <c r="AG52" s="413">
        <v>37138.92</v>
      </c>
      <c r="AH52" s="413">
        <v>31747.39</v>
      </c>
      <c r="AI52" s="413">
        <v>19879.68</v>
      </c>
      <c r="AJ52" s="413">
        <v>20783.87</v>
      </c>
      <c r="AK52" s="413">
        <v>15973.36</v>
      </c>
      <c r="AL52" s="413">
        <v>14677.68</v>
      </c>
      <c r="AM52" s="409">
        <v>7</v>
      </c>
      <c r="AN52" s="409">
        <v>23454.58</v>
      </c>
      <c r="AO52" s="409">
        <v>19879.68</v>
      </c>
      <c r="AP52" s="409">
        <v>14346.16</v>
      </c>
      <c r="AQ52" s="409">
        <v>0</v>
      </c>
      <c r="AR52" s="409">
        <v>15411.58</v>
      </c>
    </row>
    <row r="53" spans="3:44" x14ac:dyDescent="0.2">
      <c r="C53" s="412" t="s">
        <v>557</v>
      </c>
      <c r="F53" s="416">
        <f t="shared" ref="F53:O53" si="22">SUM(F49:F52)</f>
        <v>-77427</v>
      </c>
      <c r="G53" s="416">
        <f t="shared" si="22"/>
        <v>-50023</v>
      </c>
      <c r="H53" s="416">
        <f t="shared" si="22"/>
        <v>-1871</v>
      </c>
      <c r="I53" s="416">
        <f t="shared" si="22"/>
        <v>-40000</v>
      </c>
      <c r="J53" s="416">
        <f t="shared" si="22"/>
        <v>-63957</v>
      </c>
      <c r="K53" s="416">
        <f t="shared" si="22"/>
        <v>-44124</v>
      </c>
      <c r="L53" s="416">
        <f t="shared" si="22"/>
        <v>-149427</v>
      </c>
      <c r="M53" s="416">
        <f t="shared" si="22"/>
        <v>-59690</v>
      </c>
      <c r="N53" s="416">
        <f t="shared" si="22"/>
        <v>-29211</v>
      </c>
      <c r="O53" s="416">
        <f t="shared" si="22"/>
        <v>-119791</v>
      </c>
      <c r="Z53" s="411"/>
      <c r="AA53" s="411"/>
      <c r="AB53" s="412" t="s">
        <v>605</v>
      </c>
      <c r="AC53" s="413">
        <v>22845.13</v>
      </c>
      <c r="AD53" s="413">
        <v>21644.03</v>
      </c>
      <c r="AE53" s="413">
        <v>19708.61</v>
      </c>
      <c r="AF53" s="413">
        <v>16837.98</v>
      </c>
      <c r="AG53" s="413">
        <v>16847.64</v>
      </c>
      <c r="AH53" s="413">
        <v>16650.060000000001</v>
      </c>
      <c r="AI53" s="413">
        <v>14346.16</v>
      </c>
      <c r="AJ53" s="413">
        <v>17184.11</v>
      </c>
      <c r="AK53" s="413">
        <v>20021.89</v>
      </c>
      <c r="AL53" s="413">
        <v>18186.02</v>
      </c>
      <c r="AM53" s="409">
        <v>8</v>
      </c>
      <c r="AN53" s="409">
        <v>24061.93</v>
      </c>
      <c r="AO53" s="409">
        <v>20783.87</v>
      </c>
      <c r="AP53" s="409">
        <v>17184.11</v>
      </c>
      <c r="AQ53" s="409">
        <v>0</v>
      </c>
      <c r="AR53" s="409">
        <v>12341.01</v>
      </c>
    </row>
    <row r="54" spans="3:44" x14ac:dyDescent="0.2">
      <c r="Z54" s="411"/>
      <c r="AA54" s="411"/>
      <c r="AB54" s="412" t="s">
        <v>602</v>
      </c>
      <c r="AC54" s="413">
        <v>23405.040000000001</v>
      </c>
      <c r="AD54" s="413">
        <v>22613.439999999999</v>
      </c>
      <c r="AE54" s="413">
        <v>21411.94</v>
      </c>
      <c r="AF54" s="413"/>
      <c r="AG54" s="413"/>
      <c r="AH54" s="413"/>
      <c r="AI54" s="413"/>
      <c r="AJ54" s="413"/>
      <c r="AK54" s="413"/>
      <c r="AL54" s="413"/>
      <c r="AM54" s="409">
        <v>9</v>
      </c>
      <c r="AN54" s="409">
        <v>23075.9</v>
      </c>
      <c r="AO54" s="409">
        <v>15973.36</v>
      </c>
      <c r="AP54" s="409">
        <v>20021.89</v>
      </c>
      <c r="AQ54" s="409">
        <v>0</v>
      </c>
      <c r="AR54" s="409">
        <v>11558.17</v>
      </c>
    </row>
    <row r="55" spans="3:44" x14ac:dyDescent="0.2">
      <c r="C55" s="412" t="s">
        <v>558</v>
      </c>
      <c r="F55" s="416">
        <f t="shared" ref="F55:O55" si="23">F46+F53</f>
        <v>-19299</v>
      </c>
      <c r="G55" s="416">
        <f t="shared" si="23"/>
        <v>5133</v>
      </c>
      <c r="H55" s="416">
        <f t="shared" si="23"/>
        <v>924</v>
      </c>
      <c r="I55" s="416">
        <f t="shared" si="23"/>
        <v>2893</v>
      </c>
      <c r="J55" s="416">
        <f t="shared" si="23"/>
        <v>25116</v>
      </c>
      <c r="K55" s="416">
        <f t="shared" si="23"/>
        <v>24887</v>
      </c>
      <c r="L55" s="416">
        <f t="shared" si="23"/>
        <v>-74366</v>
      </c>
      <c r="M55" s="416">
        <f t="shared" si="23"/>
        <v>8621</v>
      </c>
      <c r="N55" s="416">
        <f t="shared" si="23"/>
        <v>51792</v>
      </c>
      <c r="O55" s="416">
        <f t="shared" si="23"/>
        <v>86725</v>
      </c>
      <c r="Z55" s="411"/>
      <c r="AA55" s="411"/>
      <c r="AB55" s="412" t="s">
        <v>4363</v>
      </c>
      <c r="AC55" s="414">
        <v>13783.45</v>
      </c>
      <c r="AD55" s="414">
        <v>12624.09</v>
      </c>
      <c r="AE55" s="414">
        <v>15079.52</v>
      </c>
      <c r="AF55" s="414">
        <v>16582.830000000002</v>
      </c>
      <c r="AG55" s="414">
        <v>15683</v>
      </c>
      <c r="AH55" s="414">
        <v>14340.66</v>
      </c>
      <c r="AI55" s="414">
        <v>15411.58</v>
      </c>
      <c r="AJ55" s="414">
        <v>12341.01</v>
      </c>
      <c r="AK55" s="414">
        <v>11558.17</v>
      </c>
      <c r="AL55" s="414">
        <v>9551.67</v>
      </c>
      <c r="AM55" s="409">
        <v>10</v>
      </c>
      <c r="AN55" s="409">
        <v>25704.23</v>
      </c>
      <c r="AO55" s="409">
        <v>14677.68</v>
      </c>
      <c r="AP55" s="409">
        <v>18186.02</v>
      </c>
      <c r="AQ55" s="409">
        <v>0</v>
      </c>
      <c r="AR55" s="409">
        <v>9551.67</v>
      </c>
    </row>
    <row r="56" spans="3:44" x14ac:dyDescent="0.2">
      <c r="O56" s="421"/>
      <c r="Z56" s="411"/>
      <c r="AA56" s="411"/>
      <c r="AB56" s="412" t="s">
        <v>607</v>
      </c>
      <c r="AC56" s="413">
        <f t="shared" ref="AC56:AK56" si="24">SUM(AC51:AC55)</f>
        <v>120825.01</v>
      </c>
      <c r="AD56" s="413">
        <f t="shared" si="24"/>
        <v>122373.91</v>
      </c>
      <c r="AE56" s="413">
        <f t="shared" si="24"/>
        <v>130367.31</v>
      </c>
      <c r="AF56" s="413">
        <f t="shared" si="24"/>
        <v>82257.039999999994</v>
      </c>
      <c r="AG56" s="413">
        <f t="shared" si="24"/>
        <v>93090.68</v>
      </c>
      <c r="AH56" s="413">
        <f t="shared" si="24"/>
        <v>92013.87</v>
      </c>
      <c r="AI56" s="413">
        <f t="shared" si="24"/>
        <v>73092</v>
      </c>
      <c r="AJ56" s="413">
        <f t="shared" si="24"/>
        <v>74370.92</v>
      </c>
      <c r="AK56" s="413">
        <f t="shared" si="24"/>
        <v>70629.320000000007</v>
      </c>
      <c r="AL56" s="413">
        <f>SUM(AL51:AL55)</f>
        <v>68119.600000000006</v>
      </c>
    </row>
    <row r="57" spans="3:44" x14ac:dyDescent="0.2">
      <c r="C57" s="412" t="s">
        <v>559</v>
      </c>
      <c r="F57" s="416">
        <v>187984</v>
      </c>
      <c r="G57" s="416">
        <f t="shared" ref="G57:O57" si="25">F58</f>
        <v>168685</v>
      </c>
      <c r="H57" s="416">
        <f t="shared" si="25"/>
        <v>173818</v>
      </c>
      <c r="I57" s="416">
        <f t="shared" si="25"/>
        <v>174742</v>
      </c>
      <c r="J57" s="416">
        <f t="shared" si="25"/>
        <v>177635</v>
      </c>
      <c r="K57" s="416">
        <f t="shared" si="25"/>
        <v>202751</v>
      </c>
      <c r="L57" s="416">
        <f t="shared" si="25"/>
        <v>227638</v>
      </c>
      <c r="M57" s="416">
        <f t="shared" si="25"/>
        <v>153272</v>
      </c>
      <c r="N57" s="416">
        <f t="shared" si="25"/>
        <v>161893</v>
      </c>
      <c r="O57" s="416">
        <f t="shared" si="25"/>
        <v>213685</v>
      </c>
      <c r="Z57" s="411"/>
      <c r="AA57" s="411"/>
      <c r="AC57" s="421">
        <f>AC11</f>
        <v>120825</v>
      </c>
      <c r="AD57" s="421">
        <f>AD11</f>
        <v>122374</v>
      </c>
      <c r="AE57" s="421">
        <f>AE11</f>
        <v>130367</v>
      </c>
    </row>
    <row r="58" spans="3:44" x14ac:dyDescent="0.2">
      <c r="C58" s="412" t="s">
        <v>560</v>
      </c>
      <c r="F58" s="416">
        <f t="shared" ref="F58:O58" si="26">F57+F55</f>
        <v>168685</v>
      </c>
      <c r="G58" s="416">
        <f t="shared" si="26"/>
        <v>173818</v>
      </c>
      <c r="H58" s="416">
        <f t="shared" si="26"/>
        <v>174742</v>
      </c>
      <c r="I58" s="416">
        <f t="shared" si="26"/>
        <v>177635</v>
      </c>
      <c r="J58" s="416">
        <f t="shared" si="26"/>
        <v>202751</v>
      </c>
      <c r="K58" s="416">
        <f t="shared" si="26"/>
        <v>227638</v>
      </c>
      <c r="L58" s="416">
        <f t="shared" si="26"/>
        <v>153272</v>
      </c>
      <c r="M58" s="416">
        <f t="shared" si="26"/>
        <v>161893</v>
      </c>
      <c r="N58" s="416">
        <f t="shared" si="26"/>
        <v>213685</v>
      </c>
      <c r="O58" s="416">
        <f t="shared" si="26"/>
        <v>300410</v>
      </c>
      <c r="Z58" s="411"/>
      <c r="AA58" s="411"/>
      <c r="AB58" s="412" t="s">
        <v>5962</v>
      </c>
      <c r="AC58" s="413">
        <f>AC48-AC56</f>
        <v>63124.070000000022</v>
      </c>
      <c r="AD58" s="413">
        <f t="shared" ref="AD58:AL58" si="27">AD48-AD56</f>
        <v>12739.089999999997</v>
      </c>
      <c r="AE58" s="413">
        <f t="shared" si="27"/>
        <v>-12016.309999999998</v>
      </c>
      <c r="AF58" s="413">
        <f t="shared" si="27"/>
        <v>-10621.039999999994</v>
      </c>
      <c r="AG58" s="413">
        <f t="shared" si="27"/>
        <v>-49291.679999999993</v>
      </c>
      <c r="AH58" s="413">
        <f t="shared" si="27"/>
        <v>-42762.369999999995</v>
      </c>
      <c r="AI58" s="413">
        <f t="shared" si="27"/>
        <v>-28309</v>
      </c>
      <c r="AJ58" s="413">
        <f t="shared" si="27"/>
        <v>-32175.919999999998</v>
      </c>
      <c r="AK58" s="413">
        <f t="shared" si="27"/>
        <v>-28798.570000000007</v>
      </c>
      <c r="AL58" s="413">
        <f t="shared" si="27"/>
        <v>-26891.100000000006</v>
      </c>
    </row>
    <row r="59" spans="3:44" x14ac:dyDescent="0.2">
      <c r="Z59" s="411"/>
      <c r="AA59" s="411"/>
    </row>
    <row r="60" spans="3:44" x14ac:dyDescent="0.2">
      <c r="F60" s="410">
        <v>2005</v>
      </c>
      <c r="G60" s="410">
        <v>2006</v>
      </c>
      <c r="H60" s="410">
        <v>2007</v>
      </c>
      <c r="I60" s="410">
        <v>2008</v>
      </c>
      <c r="J60" s="410">
        <v>2009</v>
      </c>
      <c r="K60" s="410">
        <v>2010</v>
      </c>
      <c r="L60" s="410">
        <v>2011</v>
      </c>
      <c r="M60" s="410">
        <v>2012</v>
      </c>
      <c r="N60" s="410">
        <v>2013</v>
      </c>
      <c r="O60" s="410">
        <v>2014</v>
      </c>
      <c r="Z60" s="411"/>
      <c r="AA60" s="411"/>
      <c r="AB60" s="412" t="s">
        <v>5963</v>
      </c>
      <c r="AC60" s="413">
        <v>63643</v>
      </c>
      <c r="AD60" s="413">
        <v>45022</v>
      </c>
      <c r="AE60" s="413">
        <v>15000</v>
      </c>
      <c r="AF60" s="413">
        <v>9181</v>
      </c>
      <c r="AG60" s="413">
        <v>44124</v>
      </c>
      <c r="AH60" s="413">
        <v>45043</v>
      </c>
      <c r="AI60" s="413"/>
      <c r="AJ60" s="413"/>
      <c r="AK60" s="413"/>
      <c r="AL60" s="413"/>
    </row>
    <row r="61" spans="3:44" x14ac:dyDescent="0.2">
      <c r="C61" s="412" t="s">
        <v>561</v>
      </c>
      <c r="Z61" s="412"/>
      <c r="AB61" s="412" t="s">
        <v>609</v>
      </c>
      <c r="AC61" s="413"/>
      <c r="AD61" s="413"/>
      <c r="AE61" s="413"/>
      <c r="AF61" s="413"/>
      <c r="AG61" s="413"/>
      <c r="AH61" s="413"/>
      <c r="AI61" s="413"/>
      <c r="AJ61" s="413">
        <v>1871</v>
      </c>
      <c r="AK61" s="413">
        <v>8902</v>
      </c>
      <c r="AL61" s="413"/>
    </row>
    <row r="62" spans="3:44" x14ac:dyDescent="0.2">
      <c r="D62" s="409" t="s">
        <v>562</v>
      </c>
      <c r="F62" s="416">
        <f>F58</f>
        <v>168685</v>
      </c>
      <c r="G62" s="416">
        <f>G58</f>
        <v>173818</v>
      </c>
      <c r="H62" s="416">
        <f>H58</f>
        <v>174742</v>
      </c>
      <c r="I62" s="416">
        <f>I58</f>
        <v>177635</v>
      </c>
      <c r="J62" s="416">
        <v>202751</v>
      </c>
      <c r="K62" s="416">
        <f>K58</f>
        <v>227638</v>
      </c>
      <c r="L62" s="416">
        <f>L58</f>
        <v>153272</v>
      </c>
      <c r="M62" s="416">
        <f>M58</f>
        <v>161893</v>
      </c>
      <c r="N62" s="416">
        <f>N58</f>
        <v>213685</v>
      </c>
      <c r="O62" s="416">
        <f>O58</f>
        <v>300410</v>
      </c>
      <c r="AB62" s="412" t="s">
        <v>610</v>
      </c>
      <c r="AC62" s="413"/>
      <c r="AD62" s="413"/>
      <c r="AE62" s="413"/>
      <c r="AF62" s="413"/>
      <c r="AG62" s="413"/>
      <c r="AH62" s="413">
        <v>16308</v>
      </c>
      <c r="AI62" s="413"/>
      <c r="AJ62" s="413"/>
      <c r="AK62" s="413"/>
      <c r="AL62" s="413"/>
    </row>
    <row r="63" spans="3:44" x14ac:dyDescent="0.2">
      <c r="D63" s="409" t="s">
        <v>544</v>
      </c>
      <c r="F63" s="416">
        <v>70</v>
      </c>
      <c r="G63" s="416">
        <f>F63-G39</f>
        <v>2443</v>
      </c>
      <c r="H63" s="416">
        <f>G63-H39</f>
        <v>133</v>
      </c>
      <c r="I63" s="416">
        <v>1410</v>
      </c>
      <c r="J63" s="416">
        <f t="shared" ref="J63:O64" si="28">I63-J39</f>
        <v>500</v>
      </c>
      <c r="K63" s="416">
        <f t="shared" si="28"/>
        <v>2920</v>
      </c>
      <c r="L63" s="416">
        <f t="shared" si="28"/>
        <v>77</v>
      </c>
      <c r="M63" s="416">
        <f t="shared" si="28"/>
        <v>800</v>
      </c>
      <c r="N63" s="416">
        <f t="shared" si="28"/>
        <v>200</v>
      </c>
      <c r="O63" s="416">
        <f t="shared" si="28"/>
        <v>745</v>
      </c>
      <c r="AB63" s="412" t="s">
        <v>611</v>
      </c>
      <c r="AC63" s="414">
        <v>48148</v>
      </c>
      <c r="AD63" s="414">
        <v>18401</v>
      </c>
      <c r="AE63" s="414">
        <v>44690</v>
      </c>
      <c r="AF63" s="414">
        <v>40251</v>
      </c>
      <c r="AG63" s="414"/>
      <c r="AH63" s="414">
        <v>2606</v>
      </c>
      <c r="AI63" s="414"/>
      <c r="AJ63" s="414"/>
      <c r="AK63" s="414"/>
      <c r="AL63" s="414">
        <v>2427</v>
      </c>
    </row>
    <row r="64" spans="3:44" x14ac:dyDescent="0.2">
      <c r="D64" s="409" t="s">
        <v>563</v>
      </c>
      <c r="F64" s="416">
        <v>581</v>
      </c>
      <c r="G64" s="416">
        <f>F64-G40</f>
        <v>703</v>
      </c>
      <c r="H64" s="416">
        <f>G64-H40</f>
        <v>2395</v>
      </c>
      <c r="I64" s="416">
        <f>H64-I40</f>
        <v>4174</v>
      </c>
      <c r="J64" s="416">
        <f t="shared" si="28"/>
        <v>14659</v>
      </c>
      <c r="K64" s="416">
        <f t="shared" si="28"/>
        <v>13804</v>
      </c>
      <c r="L64" s="416">
        <f t="shared" si="28"/>
        <v>12969</v>
      </c>
      <c r="M64" s="416">
        <f t="shared" si="28"/>
        <v>12730</v>
      </c>
      <c r="N64" s="416">
        <f t="shared" si="28"/>
        <v>11620</v>
      </c>
      <c r="O64" s="416">
        <f t="shared" si="28"/>
        <v>20877</v>
      </c>
      <c r="Y64" s="416"/>
      <c r="AB64" s="412" t="s">
        <v>612</v>
      </c>
      <c r="AC64" s="413">
        <f>SUM(AC60:AC63)</f>
        <v>111791</v>
      </c>
      <c r="AD64" s="413">
        <f t="shared" ref="AD64:AL64" si="29">SUM(AD60:AD63)</f>
        <v>63423</v>
      </c>
      <c r="AE64" s="413">
        <f t="shared" si="29"/>
        <v>59690</v>
      </c>
      <c r="AF64" s="413">
        <f t="shared" si="29"/>
        <v>49432</v>
      </c>
      <c r="AG64" s="413">
        <f t="shared" si="29"/>
        <v>44124</v>
      </c>
      <c r="AH64" s="413">
        <f t="shared" si="29"/>
        <v>63957</v>
      </c>
      <c r="AI64" s="413">
        <f t="shared" si="29"/>
        <v>0</v>
      </c>
      <c r="AJ64" s="413">
        <f t="shared" si="29"/>
        <v>1871</v>
      </c>
      <c r="AK64" s="413">
        <f t="shared" si="29"/>
        <v>8902</v>
      </c>
      <c r="AL64" s="413">
        <f t="shared" si="29"/>
        <v>2427</v>
      </c>
    </row>
    <row r="65" spans="3:38" x14ac:dyDescent="0.2">
      <c r="D65" s="409" t="s">
        <v>564</v>
      </c>
      <c r="F65" s="416">
        <f>Y65-F49-F50-F35-F36</f>
        <v>1688037</v>
      </c>
      <c r="G65" s="416">
        <f>F65-G49-G50-G35-G36</f>
        <v>1817249</v>
      </c>
      <c r="H65" s="416">
        <f>G65-H49-H50-H35-H36</f>
        <v>1923886</v>
      </c>
      <c r="I65" s="416">
        <f>H65-I49-I50-I35-I36</f>
        <v>1737789</v>
      </c>
      <c r="J65" s="416">
        <v>1342636</v>
      </c>
      <c r="K65" s="416">
        <f>J65-K49-K50-K35-K36</f>
        <v>1427171</v>
      </c>
      <c r="L65" s="416">
        <f>K65-L49-L50-L35-L36</f>
        <v>1740731</v>
      </c>
      <c r="M65" s="416">
        <f>L65-M49-M50-M35-M36-1</f>
        <v>1682433</v>
      </c>
      <c r="N65" s="416">
        <f>M65-N49-N50-N35-N36</f>
        <v>1764341</v>
      </c>
      <c r="O65" s="416">
        <f>N65-O49-O50-O35-O36</f>
        <v>1989472</v>
      </c>
      <c r="Y65" s="416">
        <v>1561764</v>
      </c>
      <c r="Z65" s="416"/>
    </row>
    <row r="66" spans="3:38" x14ac:dyDescent="0.2">
      <c r="D66" s="409" t="s">
        <v>565</v>
      </c>
      <c r="F66" s="416">
        <v>12800</v>
      </c>
      <c r="G66" s="416">
        <f t="shared" ref="G66:M66" si="30">F66</f>
        <v>12800</v>
      </c>
      <c r="H66" s="416">
        <f t="shared" si="30"/>
        <v>12800</v>
      </c>
      <c r="I66" s="416">
        <f t="shared" si="30"/>
        <v>12800</v>
      </c>
      <c r="J66" s="416">
        <f t="shared" si="30"/>
        <v>12800</v>
      </c>
      <c r="K66" s="416">
        <f t="shared" si="30"/>
        <v>12800</v>
      </c>
      <c r="L66" s="416">
        <f t="shared" si="30"/>
        <v>12800</v>
      </c>
      <c r="M66" s="416">
        <f t="shared" si="30"/>
        <v>12800</v>
      </c>
      <c r="N66" s="416">
        <v>12000</v>
      </c>
      <c r="O66" s="416">
        <v>12000</v>
      </c>
      <c r="AB66" s="412" t="s">
        <v>608</v>
      </c>
      <c r="AC66" s="413">
        <f>AC58-AC64</f>
        <v>-48666.929999999978</v>
      </c>
      <c r="AD66" s="413">
        <f t="shared" ref="AD66:AL66" si="31">AD58-AD64</f>
        <v>-50683.91</v>
      </c>
      <c r="AE66" s="413">
        <f t="shared" si="31"/>
        <v>-71706.31</v>
      </c>
      <c r="AF66" s="413">
        <f t="shared" si="31"/>
        <v>-60053.039999999994</v>
      </c>
      <c r="AG66" s="413">
        <f t="shared" si="31"/>
        <v>-93415.679999999993</v>
      </c>
      <c r="AH66" s="413">
        <f t="shared" si="31"/>
        <v>-106719.37</v>
      </c>
      <c r="AI66" s="413">
        <f t="shared" si="31"/>
        <v>-28309</v>
      </c>
      <c r="AJ66" s="413">
        <f t="shared" si="31"/>
        <v>-34046.92</v>
      </c>
      <c r="AK66" s="413">
        <f t="shared" si="31"/>
        <v>-37700.570000000007</v>
      </c>
      <c r="AL66" s="413">
        <f t="shared" si="31"/>
        <v>-29318.100000000006</v>
      </c>
    </row>
    <row r="67" spans="3:38" x14ac:dyDescent="0.2">
      <c r="D67" s="409" t="s">
        <v>566</v>
      </c>
      <c r="F67" s="422">
        <v>596325</v>
      </c>
      <c r="G67" s="422">
        <f>F67-G51-G34</f>
        <v>565155</v>
      </c>
      <c r="H67" s="422">
        <f>G67-H51-H34</f>
        <v>526587</v>
      </c>
      <c r="I67" s="422">
        <v>481461</v>
      </c>
      <c r="J67" s="422">
        <v>509875</v>
      </c>
      <c r="K67" s="422">
        <f>J67-K51-K34</f>
        <v>523888</v>
      </c>
      <c r="L67" s="422">
        <f>K67-L51-L34</f>
        <v>542696</v>
      </c>
      <c r="M67" s="422">
        <f>L67-M51-M34+1</f>
        <v>571074</v>
      </c>
      <c r="N67" s="422">
        <f>M67-N51-N34</f>
        <v>600721</v>
      </c>
      <c r="O67" s="422">
        <f>N67-O51-O34</f>
        <v>677658</v>
      </c>
    </row>
    <row r="68" spans="3:38" x14ac:dyDescent="0.2">
      <c r="C68" s="412" t="s">
        <v>567</v>
      </c>
      <c r="F68" s="416">
        <f t="shared" ref="F68:O68" si="32">SUM(F62:F67)</f>
        <v>2466498</v>
      </c>
      <c r="G68" s="416">
        <f t="shared" si="32"/>
        <v>2572168</v>
      </c>
      <c r="H68" s="416">
        <f t="shared" si="32"/>
        <v>2640543</v>
      </c>
      <c r="I68" s="416">
        <f t="shared" si="32"/>
        <v>2415269</v>
      </c>
      <c r="J68" s="416">
        <f t="shared" si="32"/>
        <v>2083221</v>
      </c>
      <c r="K68" s="416">
        <f t="shared" si="32"/>
        <v>2208221</v>
      </c>
      <c r="L68" s="416">
        <f t="shared" si="32"/>
        <v>2462545</v>
      </c>
      <c r="M68" s="416">
        <f t="shared" si="32"/>
        <v>2441730</v>
      </c>
      <c r="N68" s="416">
        <f t="shared" si="32"/>
        <v>2602567</v>
      </c>
      <c r="O68" s="416">
        <f t="shared" si="32"/>
        <v>3001162</v>
      </c>
      <c r="Z68" s="412"/>
      <c r="AB68" s="412" t="s">
        <v>5964</v>
      </c>
    </row>
    <row r="69" spans="3:38" x14ac:dyDescent="0.2">
      <c r="F69" s="416">
        <f t="shared" ref="F69:N69" si="33">F62+F65</f>
        <v>1856722</v>
      </c>
      <c r="G69" s="416">
        <f t="shared" si="33"/>
        <v>1991067</v>
      </c>
      <c r="H69" s="416">
        <f t="shared" si="33"/>
        <v>2098628</v>
      </c>
      <c r="I69" s="416">
        <f t="shared" si="33"/>
        <v>1915424</v>
      </c>
      <c r="J69" s="416">
        <f t="shared" si="33"/>
        <v>1545387</v>
      </c>
      <c r="K69" s="416">
        <f t="shared" si="33"/>
        <v>1654809</v>
      </c>
      <c r="L69" s="416">
        <f t="shared" si="33"/>
        <v>1894003</v>
      </c>
      <c r="M69" s="416">
        <f t="shared" si="33"/>
        <v>1844326</v>
      </c>
      <c r="N69" s="416">
        <f t="shared" si="33"/>
        <v>1978026</v>
      </c>
      <c r="O69" s="416">
        <f>O62+O65</f>
        <v>2289882</v>
      </c>
      <c r="P69" s="418"/>
      <c r="AB69" s="412"/>
      <c r="AC69" s="411"/>
      <c r="AD69" s="411"/>
      <c r="AE69" s="411"/>
      <c r="AF69" s="411"/>
      <c r="AG69" s="411"/>
      <c r="AH69" s="411"/>
    </row>
    <row r="70" spans="3:38" x14ac:dyDescent="0.2">
      <c r="C70" s="412" t="s">
        <v>568</v>
      </c>
      <c r="Z70" s="412"/>
    </row>
    <row r="71" spans="3:38" x14ac:dyDescent="0.2">
      <c r="D71" s="409" t="s">
        <v>569</v>
      </c>
      <c r="F71" s="416">
        <v>25249</v>
      </c>
      <c r="G71" s="416">
        <f t="shared" ref="G71:O72" si="34">F71+G42</f>
        <v>38061</v>
      </c>
      <c r="H71" s="416">
        <f t="shared" si="34"/>
        <v>19421</v>
      </c>
      <c r="I71" s="416">
        <f t="shared" si="34"/>
        <v>30494</v>
      </c>
      <c r="J71" s="416">
        <f t="shared" si="34"/>
        <v>33753</v>
      </c>
      <c r="K71" s="416">
        <f t="shared" si="34"/>
        <v>27351</v>
      </c>
      <c r="L71" s="416">
        <f t="shared" si="34"/>
        <v>17101</v>
      </c>
      <c r="M71" s="416">
        <f t="shared" si="34"/>
        <v>61946</v>
      </c>
      <c r="N71" s="416">
        <f t="shared" si="34"/>
        <v>24204</v>
      </c>
      <c r="O71" s="416">
        <f t="shared" si="34"/>
        <v>45454</v>
      </c>
      <c r="AC71" s="413">
        <f>AC52+AC63</f>
        <v>86899</v>
      </c>
      <c r="AD71" s="413">
        <f>AD52+AD63</f>
        <v>64732.36</v>
      </c>
      <c r="AE71" s="413">
        <f>AE52+AE63</f>
        <v>99556.6</v>
      </c>
      <c r="AF71" s="413">
        <f>AF52+AF63</f>
        <v>69129.19</v>
      </c>
      <c r="AG71" s="413"/>
      <c r="AH71" s="413"/>
      <c r="AI71" s="413"/>
      <c r="AJ71" s="413"/>
      <c r="AK71" s="413"/>
      <c r="AL71" s="413"/>
    </row>
    <row r="72" spans="3:38" x14ac:dyDescent="0.2">
      <c r="D72" s="409" t="s">
        <v>548</v>
      </c>
      <c r="F72" s="416">
        <v>520</v>
      </c>
      <c r="G72" s="416">
        <f t="shared" si="34"/>
        <v>520</v>
      </c>
      <c r="H72" s="416">
        <f t="shared" si="34"/>
        <v>420</v>
      </c>
      <c r="I72" s="416">
        <f t="shared" si="34"/>
        <v>520</v>
      </c>
      <c r="J72" s="416">
        <f t="shared" si="34"/>
        <v>520</v>
      </c>
      <c r="K72" s="416">
        <f t="shared" si="34"/>
        <v>20</v>
      </c>
      <c r="L72" s="416">
        <f t="shared" si="34"/>
        <v>6180</v>
      </c>
      <c r="M72" s="416">
        <f t="shared" si="34"/>
        <v>8930</v>
      </c>
      <c r="N72" s="416">
        <f t="shared" si="34"/>
        <v>10885</v>
      </c>
      <c r="O72" s="416">
        <f t="shared" si="34"/>
        <v>10233</v>
      </c>
      <c r="AC72" s="413"/>
      <c r="AD72" s="413"/>
      <c r="AE72" s="413"/>
      <c r="AF72" s="413"/>
      <c r="AG72" s="413"/>
      <c r="AH72" s="413"/>
      <c r="AI72" s="413"/>
      <c r="AJ72" s="413"/>
      <c r="AK72" s="413"/>
      <c r="AL72" s="413"/>
    </row>
    <row r="73" spans="3:38" x14ac:dyDescent="0.2">
      <c r="D73" s="409" t="s">
        <v>570</v>
      </c>
      <c r="F73" s="416"/>
      <c r="G73" s="416">
        <f>F73+G44</f>
        <v>1825</v>
      </c>
      <c r="H73" s="416"/>
      <c r="I73" s="416"/>
      <c r="J73" s="416">
        <f>I73+J44</f>
        <v>500</v>
      </c>
      <c r="K73" s="416">
        <f>J73+K44</f>
        <v>1884</v>
      </c>
      <c r="L73" s="416"/>
      <c r="M73" s="416">
        <f>L73+M44</f>
        <v>1427</v>
      </c>
      <c r="N73" s="416">
        <f>M73+N44</f>
        <v>6012</v>
      </c>
      <c r="O73" s="416">
        <f>N73+O44</f>
        <v>7674</v>
      </c>
      <c r="AB73" s="412"/>
      <c r="AC73" s="413"/>
      <c r="AD73" s="413"/>
      <c r="AE73" s="413"/>
      <c r="AF73" s="413"/>
      <c r="AG73" s="413"/>
      <c r="AH73" s="413"/>
      <c r="AI73" s="413"/>
      <c r="AJ73" s="413"/>
      <c r="AK73" s="413"/>
      <c r="AL73" s="413"/>
    </row>
    <row r="74" spans="3:38" x14ac:dyDescent="0.2">
      <c r="D74" s="409" t="s">
        <v>571</v>
      </c>
      <c r="F74" s="422">
        <v>1024</v>
      </c>
      <c r="G74" s="422">
        <f>F74+G45</f>
        <v>1194</v>
      </c>
      <c r="H74" s="422">
        <f>G74+H45</f>
        <v>1294</v>
      </c>
      <c r="I74" s="422">
        <f>H74+I45</f>
        <v>1194</v>
      </c>
      <c r="J74" s="422">
        <f>I74+J45</f>
        <v>1194</v>
      </c>
      <c r="K74" s="422"/>
      <c r="L74" s="422"/>
      <c r="M74" s="422"/>
      <c r="N74" s="422"/>
      <c r="O74" s="422"/>
      <c r="AB74" s="412"/>
      <c r="AC74" s="413"/>
      <c r="AD74" s="413"/>
      <c r="AE74" s="413"/>
      <c r="AF74" s="413"/>
      <c r="AG74" s="413"/>
      <c r="AH74" s="413"/>
      <c r="AI74" s="413"/>
      <c r="AJ74" s="413"/>
      <c r="AK74" s="413"/>
      <c r="AL74" s="413"/>
    </row>
    <row r="75" spans="3:38" x14ac:dyDescent="0.2">
      <c r="C75" s="412" t="s">
        <v>572</v>
      </c>
      <c r="F75" s="416">
        <f t="shared" ref="F75:O75" si="35">SUM(F71:F74)</f>
        <v>26793</v>
      </c>
      <c r="G75" s="416">
        <f t="shared" si="35"/>
        <v>41600</v>
      </c>
      <c r="H75" s="416">
        <f t="shared" si="35"/>
        <v>21135</v>
      </c>
      <c r="I75" s="416">
        <f t="shared" si="35"/>
        <v>32208</v>
      </c>
      <c r="J75" s="416">
        <f t="shared" si="35"/>
        <v>35967</v>
      </c>
      <c r="K75" s="416">
        <f t="shared" si="35"/>
        <v>29255</v>
      </c>
      <c r="L75" s="416">
        <f t="shared" si="35"/>
        <v>23281</v>
      </c>
      <c r="M75" s="416">
        <f t="shared" si="35"/>
        <v>72303</v>
      </c>
      <c r="N75" s="416">
        <f t="shared" si="35"/>
        <v>41101</v>
      </c>
      <c r="O75" s="416">
        <f t="shared" si="35"/>
        <v>63361</v>
      </c>
      <c r="Z75" s="412"/>
      <c r="AC75" s="411"/>
      <c r="AD75" s="411"/>
      <c r="AE75" s="411"/>
      <c r="AF75" s="411"/>
    </row>
    <row r="76" spans="3:38" x14ac:dyDescent="0.2">
      <c r="AC76" s="411"/>
      <c r="AD76" s="411"/>
      <c r="AE76" s="411"/>
      <c r="AF76" s="411"/>
    </row>
    <row r="77" spans="3:38" x14ac:dyDescent="0.2">
      <c r="C77" s="412" t="s">
        <v>573</v>
      </c>
      <c r="F77" s="416">
        <f t="shared" ref="F77:O77" si="36">F68-F75</f>
        <v>2439705</v>
      </c>
      <c r="G77" s="416">
        <f t="shared" si="36"/>
        <v>2530568</v>
      </c>
      <c r="H77" s="416">
        <f t="shared" si="36"/>
        <v>2619408</v>
      </c>
      <c r="I77" s="416">
        <f t="shared" si="36"/>
        <v>2383061</v>
      </c>
      <c r="J77" s="416">
        <f t="shared" si="36"/>
        <v>2047254</v>
      </c>
      <c r="K77" s="416">
        <f t="shared" si="36"/>
        <v>2178966</v>
      </c>
      <c r="L77" s="416">
        <f t="shared" si="36"/>
        <v>2439264</v>
      </c>
      <c r="M77" s="416">
        <f t="shared" si="36"/>
        <v>2369427</v>
      </c>
      <c r="N77" s="416">
        <f t="shared" si="36"/>
        <v>2561466</v>
      </c>
      <c r="O77" s="416">
        <f t="shared" si="36"/>
        <v>2937801</v>
      </c>
      <c r="Z77" s="412"/>
      <c r="AC77" s="411"/>
      <c r="AD77" s="411"/>
      <c r="AE77" s="411"/>
      <c r="AF77" s="411"/>
    </row>
    <row r="78" spans="3:38" x14ac:dyDescent="0.2">
      <c r="D78" s="412"/>
      <c r="AA78" s="412"/>
    </row>
    <row r="79" spans="3:38" x14ac:dyDescent="0.2">
      <c r="D79" s="409" t="s">
        <v>574</v>
      </c>
      <c r="F79" s="416">
        <v>495465</v>
      </c>
      <c r="G79" s="416">
        <v>529613</v>
      </c>
      <c r="H79" s="416">
        <v>559886</v>
      </c>
      <c r="I79" s="416">
        <v>534438</v>
      </c>
      <c r="J79" s="416">
        <v>393815</v>
      </c>
      <c r="K79" s="416">
        <v>423054</v>
      </c>
      <c r="L79" s="416">
        <v>456518</v>
      </c>
      <c r="M79" s="416">
        <v>413562</v>
      </c>
      <c r="N79" s="416">
        <v>420795</v>
      </c>
      <c r="O79" s="416">
        <v>563685</v>
      </c>
      <c r="AB79" s="412" t="s">
        <v>5965</v>
      </c>
      <c r="AC79" s="416">
        <v>196000</v>
      </c>
      <c r="AD79" s="416"/>
      <c r="AE79" s="416"/>
      <c r="AF79" s="416"/>
      <c r="AG79" s="416"/>
      <c r="AH79" s="416"/>
      <c r="AI79" s="416"/>
      <c r="AJ79" s="416"/>
      <c r="AK79" s="416"/>
      <c r="AL79" s="416"/>
    </row>
    <row r="80" spans="3:38" x14ac:dyDescent="0.2">
      <c r="D80" s="409" t="s">
        <v>575</v>
      </c>
      <c r="F80" s="416">
        <v>609125</v>
      </c>
      <c r="G80" s="416">
        <v>577955</v>
      </c>
      <c r="H80" s="416">
        <v>539386</v>
      </c>
      <c r="I80" s="416">
        <v>494261</v>
      </c>
      <c r="J80" s="416">
        <v>522675</v>
      </c>
      <c r="K80" s="416">
        <v>536688</v>
      </c>
      <c r="L80" s="416">
        <v>555497</v>
      </c>
      <c r="M80" s="416">
        <v>571074</v>
      </c>
      <c r="N80" s="416">
        <v>612720</v>
      </c>
      <c r="O80" s="416">
        <v>677658</v>
      </c>
      <c r="AB80" s="412" t="s">
        <v>5966</v>
      </c>
      <c r="AC80" s="422">
        <v>2000</v>
      </c>
    </row>
    <row r="81" spans="3:33" x14ac:dyDescent="0.2">
      <c r="D81" s="409" t="s">
        <v>576</v>
      </c>
      <c r="F81" s="416">
        <v>941806</v>
      </c>
      <c r="G81" s="416">
        <v>1006046</v>
      </c>
      <c r="H81" s="416">
        <v>1082708</v>
      </c>
      <c r="I81" s="416">
        <v>921596</v>
      </c>
      <c r="J81" s="416">
        <v>643383</v>
      </c>
      <c r="K81" s="416">
        <v>702242</v>
      </c>
      <c r="L81" s="416">
        <v>852824</v>
      </c>
      <c r="M81" s="416">
        <v>814152</v>
      </c>
      <c r="N81" s="416">
        <v>892178</v>
      </c>
      <c r="O81" s="416">
        <v>1039131</v>
      </c>
      <c r="AB81" s="412"/>
      <c r="AC81" s="416">
        <f>SUM(AC79:AC80)</f>
        <v>198000</v>
      </c>
    </row>
    <row r="82" spans="3:33" x14ac:dyDescent="0.2">
      <c r="D82" s="409" t="s">
        <v>577</v>
      </c>
      <c r="F82" s="422">
        <v>47300</v>
      </c>
      <c r="G82" s="422">
        <v>72286</v>
      </c>
      <c r="H82" s="422">
        <v>87035</v>
      </c>
      <c r="I82" s="422">
        <v>83381</v>
      </c>
      <c r="J82" s="422">
        <v>71066</v>
      </c>
      <c r="K82" s="422">
        <v>97780</v>
      </c>
      <c r="L82" s="422">
        <v>178082</v>
      </c>
      <c r="M82" s="422">
        <v>187678</v>
      </c>
      <c r="N82" s="422">
        <v>242934</v>
      </c>
      <c r="O82" s="422">
        <v>252271</v>
      </c>
      <c r="AB82" s="412" t="s">
        <v>5967</v>
      </c>
      <c r="AC82" s="422">
        <v>-38000</v>
      </c>
    </row>
    <row r="83" spans="3:33" x14ac:dyDescent="0.2">
      <c r="D83" s="412" t="s">
        <v>578</v>
      </c>
      <c r="F83" s="416">
        <f t="shared" ref="F83:O83" si="37">SUM(F79:F82)</f>
        <v>2093696</v>
      </c>
      <c r="G83" s="416">
        <f t="shared" si="37"/>
        <v>2185900</v>
      </c>
      <c r="H83" s="416">
        <f t="shared" si="37"/>
        <v>2269015</v>
      </c>
      <c r="I83" s="416">
        <f t="shared" si="37"/>
        <v>2033676</v>
      </c>
      <c r="J83" s="416">
        <f t="shared" si="37"/>
        <v>1630939</v>
      </c>
      <c r="K83" s="416">
        <f t="shared" si="37"/>
        <v>1759764</v>
      </c>
      <c r="L83" s="416">
        <f t="shared" si="37"/>
        <v>2042921</v>
      </c>
      <c r="M83" s="416">
        <f t="shared" si="37"/>
        <v>1986466</v>
      </c>
      <c r="N83" s="416">
        <f t="shared" si="37"/>
        <v>2168627</v>
      </c>
      <c r="O83" s="416">
        <f t="shared" si="37"/>
        <v>2532745</v>
      </c>
      <c r="AA83" s="412"/>
      <c r="AB83" s="412"/>
      <c r="AC83" s="416">
        <f>SUM(AC81:AC82)</f>
        <v>160000</v>
      </c>
      <c r="AD83" s="416"/>
      <c r="AE83" s="416"/>
      <c r="AF83" s="416"/>
      <c r="AG83" s="416"/>
    </row>
    <row r="84" spans="3:33" x14ac:dyDescent="0.2">
      <c r="D84" s="412" t="s">
        <v>579</v>
      </c>
      <c r="F84" s="416">
        <v>44087</v>
      </c>
      <c r="G84" s="416">
        <v>42746</v>
      </c>
      <c r="H84" s="416">
        <v>48381</v>
      </c>
      <c r="I84" s="416">
        <v>47463</v>
      </c>
      <c r="J84" s="416">
        <v>114393</v>
      </c>
      <c r="K84" s="416">
        <v>117280</v>
      </c>
      <c r="L84" s="416">
        <v>94421</v>
      </c>
      <c r="M84" s="416">
        <v>81039</v>
      </c>
      <c r="N84" s="416">
        <v>90917</v>
      </c>
      <c r="O84" s="416">
        <v>103134</v>
      </c>
      <c r="AA84" s="412"/>
      <c r="AB84" s="412" t="s">
        <v>5968</v>
      </c>
      <c r="AC84" s="422">
        <v>-87000</v>
      </c>
      <c r="AD84" s="416"/>
      <c r="AE84" s="416"/>
      <c r="AF84" s="416"/>
      <c r="AG84" s="416"/>
    </row>
    <row r="85" spans="3:33" x14ac:dyDescent="0.2">
      <c r="D85" s="412" t="s">
        <v>580</v>
      </c>
      <c r="F85" s="422">
        <v>301922</v>
      </c>
      <c r="G85" s="422">
        <v>301922</v>
      </c>
      <c r="H85" s="422">
        <v>301922</v>
      </c>
      <c r="I85" s="422">
        <v>301922</v>
      </c>
      <c r="J85" s="422">
        <v>301922</v>
      </c>
      <c r="K85" s="422">
        <v>301922</v>
      </c>
      <c r="L85" s="422">
        <v>301922</v>
      </c>
      <c r="M85" s="422">
        <v>301922</v>
      </c>
      <c r="N85" s="422">
        <v>301922</v>
      </c>
      <c r="O85" s="422">
        <f>N85</f>
        <v>301922</v>
      </c>
      <c r="AA85" s="412"/>
      <c r="AB85" s="412"/>
      <c r="AC85" s="416">
        <f>SUM(AC83:AC84)</f>
        <v>73000</v>
      </c>
      <c r="AD85" s="416"/>
      <c r="AE85" s="416"/>
      <c r="AF85" s="416"/>
      <c r="AG85" s="416"/>
    </row>
    <row r="86" spans="3:33" x14ac:dyDescent="0.2">
      <c r="C86" s="412" t="s">
        <v>581</v>
      </c>
      <c r="F86" s="416">
        <f t="shared" ref="F86:O86" si="38">SUM(F83:F85)</f>
        <v>2439705</v>
      </c>
      <c r="G86" s="416">
        <f t="shared" si="38"/>
        <v>2530568</v>
      </c>
      <c r="H86" s="416">
        <f t="shared" si="38"/>
        <v>2619318</v>
      </c>
      <c r="I86" s="416">
        <f t="shared" si="38"/>
        <v>2383061</v>
      </c>
      <c r="J86" s="416">
        <f t="shared" si="38"/>
        <v>2047254</v>
      </c>
      <c r="K86" s="416">
        <f t="shared" si="38"/>
        <v>2178966</v>
      </c>
      <c r="L86" s="416">
        <f t="shared" si="38"/>
        <v>2439264</v>
      </c>
      <c r="M86" s="416">
        <f t="shared" si="38"/>
        <v>2369427</v>
      </c>
      <c r="N86" s="416">
        <f t="shared" si="38"/>
        <v>2561466</v>
      </c>
      <c r="O86" s="416">
        <f t="shared" si="38"/>
        <v>2937801</v>
      </c>
      <c r="Z86" s="412"/>
      <c r="AB86" s="412" t="s">
        <v>5969</v>
      </c>
      <c r="AC86" s="422">
        <v>20000</v>
      </c>
      <c r="AD86" s="416"/>
      <c r="AE86" s="416"/>
      <c r="AF86" s="416"/>
      <c r="AG86" s="416"/>
    </row>
    <row r="87" spans="3:33" x14ac:dyDescent="0.2">
      <c r="AB87" s="412"/>
      <c r="AC87" s="416">
        <f>SUM(AC85:AC86)</f>
        <v>93000</v>
      </c>
    </row>
    <row r="88" spans="3:33" x14ac:dyDescent="0.2">
      <c r="AB88" s="412"/>
      <c r="AC88" s="416"/>
    </row>
    <row r="89" spans="3:33" x14ac:dyDescent="0.2">
      <c r="AC89" s="416"/>
    </row>
    <row r="90" spans="3:33" x14ac:dyDescent="0.2">
      <c r="F90" s="410">
        <v>2005</v>
      </c>
      <c r="G90" s="410">
        <v>2006</v>
      </c>
      <c r="H90" s="410">
        <v>2007</v>
      </c>
      <c r="I90" s="410">
        <v>2008</v>
      </c>
      <c r="J90" s="410">
        <v>2009</v>
      </c>
      <c r="K90" s="410">
        <v>2010</v>
      </c>
      <c r="L90" s="410">
        <v>2011</v>
      </c>
      <c r="M90" s="410">
        <v>2012</v>
      </c>
      <c r="N90" s="410">
        <v>2013</v>
      </c>
      <c r="O90" s="410">
        <v>2014</v>
      </c>
      <c r="AB90" s="413">
        <f>PMT(0.05/12,240,2000000)*12</f>
        <v>-158389.37741199779</v>
      </c>
      <c r="AD90" s="413">
        <f>PMT(0.05/12,240,1500000)*12</f>
        <v>-118792.03305899835</v>
      </c>
    </row>
    <row r="91" spans="3:33" x14ac:dyDescent="0.2">
      <c r="D91" s="409" t="s">
        <v>562</v>
      </c>
      <c r="F91" s="416">
        <v>168685</v>
      </c>
      <c r="G91" s="416">
        <v>173818</v>
      </c>
      <c r="H91" s="416">
        <v>174742</v>
      </c>
      <c r="I91" s="416">
        <v>177635</v>
      </c>
      <c r="J91" s="416">
        <v>202751</v>
      </c>
      <c r="K91" s="416">
        <v>227638</v>
      </c>
      <c r="L91" s="416">
        <v>153272</v>
      </c>
      <c r="M91" s="416">
        <v>161893</v>
      </c>
      <c r="N91" s="416">
        <f>N62</f>
        <v>213685</v>
      </c>
      <c r="O91" s="416">
        <f>O62</f>
        <v>300410</v>
      </c>
    </row>
    <row r="92" spans="3:33" x14ac:dyDescent="0.2">
      <c r="D92" s="409" t="s">
        <v>564</v>
      </c>
      <c r="F92" s="416">
        <v>1688037</v>
      </c>
      <c r="G92" s="416">
        <v>1817249</v>
      </c>
      <c r="H92" s="416">
        <v>1923886</v>
      </c>
      <c r="I92" s="416">
        <v>1737789</v>
      </c>
      <c r="J92" s="416">
        <v>1342636</v>
      </c>
      <c r="K92" s="416">
        <v>1427171</v>
      </c>
      <c r="L92" s="416">
        <v>1740731</v>
      </c>
      <c r="M92" s="416">
        <v>1682433</v>
      </c>
      <c r="N92" s="416">
        <f>N65</f>
        <v>1764341</v>
      </c>
      <c r="O92" s="416">
        <f>O65</f>
        <v>1989472</v>
      </c>
      <c r="AB92" s="413">
        <f>AC87+AB90</f>
        <v>-65389.37741199779</v>
      </c>
    </row>
    <row r="93" spans="3:33" x14ac:dyDescent="0.2">
      <c r="D93" s="409" t="s">
        <v>582</v>
      </c>
      <c r="F93" s="422">
        <f>F63+F64-F75</f>
        <v>-26142</v>
      </c>
      <c r="G93" s="422">
        <f t="shared" ref="G93:N93" si="39">G63+G64-G75</f>
        <v>-38454</v>
      </c>
      <c r="H93" s="422">
        <f t="shared" si="39"/>
        <v>-18607</v>
      </c>
      <c r="I93" s="422">
        <f t="shared" si="39"/>
        <v>-26624</v>
      </c>
      <c r="J93" s="422">
        <f t="shared" si="39"/>
        <v>-20808</v>
      </c>
      <c r="K93" s="422">
        <f t="shared" si="39"/>
        <v>-12531</v>
      </c>
      <c r="L93" s="422">
        <f t="shared" si="39"/>
        <v>-10235</v>
      </c>
      <c r="M93" s="422">
        <f t="shared" si="39"/>
        <v>-58773</v>
      </c>
      <c r="N93" s="422">
        <f t="shared" si="39"/>
        <v>-29281</v>
      </c>
      <c r="O93" s="422">
        <f>O63+O64-O75</f>
        <v>-41739</v>
      </c>
    </row>
    <row r="94" spans="3:33" x14ac:dyDescent="0.2">
      <c r="D94" s="409" t="s">
        <v>583</v>
      </c>
      <c r="F94" s="416">
        <f>F91+F92+F93</f>
        <v>1830580</v>
      </c>
      <c r="G94" s="416">
        <f t="shared" ref="G94:O94" si="40">G91+G92+G93</f>
        <v>1952613</v>
      </c>
      <c r="H94" s="416">
        <f t="shared" si="40"/>
        <v>2080021</v>
      </c>
      <c r="I94" s="416">
        <f t="shared" si="40"/>
        <v>1888800</v>
      </c>
      <c r="J94" s="416">
        <f t="shared" si="40"/>
        <v>1524579</v>
      </c>
      <c r="K94" s="416">
        <f t="shared" si="40"/>
        <v>1642278</v>
      </c>
      <c r="L94" s="416">
        <f t="shared" si="40"/>
        <v>1883768</v>
      </c>
      <c r="M94" s="416">
        <f t="shared" si="40"/>
        <v>1785553</v>
      </c>
      <c r="N94" s="416">
        <f t="shared" si="40"/>
        <v>1948745</v>
      </c>
      <c r="O94" s="416">
        <f t="shared" si="40"/>
        <v>2248143</v>
      </c>
      <c r="P94" s="423"/>
      <c r="AB94" s="413">
        <v>-196000</v>
      </c>
    </row>
    <row r="95" spans="3:33" x14ac:dyDescent="0.2">
      <c r="D95" s="409" t="s">
        <v>584</v>
      </c>
      <c r="G95" s="416">
        <f>G94-F94</f>
        <v>122033</v>
      </c>
      <c r="H95" s="416">
        <f t="shared" ref="H95:O95" si="41">H94-G94</f>
        <v>127408</v>
      </c>
      <c r="I95" s="416">
        <f t="shared" si="41"/>
        <v>-191221</v>
      </c>
      <c r="J95" s="416">
        <f t="shared" si="41"/>
        <v>-364221</v>
      </c>
      <c r="K95" s="416">
        <f t="shared" si="41"/>
        <v>117699</v>
      </c>
      <c r="L95" s="416">
        <f t="shared" si="41"/>
        <v>241490</v>
      </c>
      <c r="M95" s="416">
        <f t="shared" si="41"/>
        <v>-98215</v>
      </c>
      <c r="N95" s="416">
        <f t="shared" si="41"/>
        <v>163192</v>
      </c>
      <c r="O95" s="416">
        <f t="shared" si="41"/>
        <v>299398</v>
      </c>
      <c r="P95" s="423">
        <f>AVERAGE(G95:O95)</f>
        <v>46395.888888888891</v>
      </c>
      <c r="Q95" s="424" t="s">
        <v>5970</v>
      </c>
    </row>
    <row r="96" spans="3:33" x14ac:dyDescent="0.2">
      <c r="AB96" s="425">
        <f>AB92/AB94</f>
        <v>0.3336192725101928</v>
      </c>
    </row>
  </sheetData>
  <pageMargins left="0.25" right="0.25" top="0.75" bottom="0.75" header="0.3" footer="0.3"/>
  <pageSetup scale="103" orientation="landscape"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K58"/>
  <sheetViews>
    <sheetView zoomScaleNormal="100" workbookViewId="0">
      <selection activeCell="E91" sqref="E91"/>
    </sheetView>
  </sheetViews>
  <sheetFormatPr defaultColWidth="10.5" defaultRowHeight="12.75" x14ac:dyDescent="0.2"/>
  <cols>
    <col min="1" max="11" width="10.5" style="411"/>
    <col min="12" max="12" width="9.1640625" style="411" customWidth="1"/>
    <col min="13" max="267" width="10.5" style="411"/>
    <col min="268" max="268" width="9.1640625" style="411" customWidth="1"/>
    <col min="269" max="523" width="10.5" style="411"/>
    <col min="524" max="524" width="9.1640625" style="411" customWidth="1"/>
    <col min="525" max="779" width="10.5" style="411"/>
    <col min="780" max="780" width="9.1640625" style="411" customWidth="1"/>
    <col min="781" max="1035" width="10.5" style="411"/>
    <col min="1036" max="1036" width="9.1640625" style="411" customWidth="1"/>
    <col min="1037" max="1291" width="10.5" style="411"/>
    <col min="1292" max="1292" width="9.1640625" style="411" customWidth="1"/>
    <col min="1293" max="1547" width="10.5" style="411"/>
    <col min="1548" max="1548" width="9.1640625" style="411" customWidth="1"/>
    <col min="1549" max="1803" width="10.5" style="411"/>
    <col min="1804" max="1804" width="9.1640625" style="411" customWidth="1"/>
    <col min="1805" max="2059" width="10.5" style="411"/>
    <col min="2060" max="2060" width="9.1640625" style="411" customWidth="1"/>
    <col min="2061" max="2315" width="10.5" style="411"/>
    <col min="2316" max="2316" width="9.1640625" style="411" customWidth="1"/>
    <col min="2317" max="2571" width="10.5" style="411"/>
    <col min="2572" max="2572" width="9.1640625" style="411" customWidth="1"/>
    <col min="2573" max="2827" width="10.5" style="411"/>
    <col min="2828" max="2828" width="9.1640625" style="411" customWidth="1"/>
    <col min="2829" max="3083" width="10.5" style="411"/>
    <col min="3084" max="3084" width="9.1640625" style="411" customWidth="1"/>
    <col min="3085" max="3339" width="10.5" style="411"/>
    <col min="3340" max="3340" width="9.1640625" style="411" customWidth="1"/>
    <col min="3341" max="3595" width="10.5" style="411"/>
    <col min="3596" max="3596" width="9.1640625" style="411" customWidth="1"/>
    <col min="3597" max="3851" width="10.5" style="411"/>
    <col min="3852" max="3852" width="9.1640625" style="411" customWidth="1"/>
    <col min="3853" max="4107" width="10.5" style="411"/>
    <col min="4108" max="4108" width="9.1640625" style="411" customWidth="1"/>
    <col min="4109" max="4363" width="10.5" style="411"/>
    <col min="4364" max="4364" width="9.1640625" style="411" customWidth="1"/>
    <col min="4365" max="4619" width="10.5" style="411"/>
    <col min="4620" max="4620" width="9.1640625" style="411" customWidth="1"/>
    <col min="4621" max="4875" width="10.5" style="411"/>
    <col min="4876" max="4876" width="9.1640625" style="411" customWidth="1"/>
    <col min="4877" max="5131" width="10.5" style="411"/>
    <col min="5132" max="5132" width="9.1640625" style="411" customWidth="1"/>
    <col min="5133" max="5387" width="10.5" style="411"/>
    <col min="5388" max="5388" width="9.1640625" style="411" customWidth="1"/>
    <col min="5389" max="5643" width="10.5" style="411"/>
    <col min="5644" max="5644" width="9.1640625" style="411" customWidth="1"/>
    <col min="5645" max="5899" width="10.5" style="411"/>
    <col min="5900" max="5900" width="9.1640625" style="411" customWidth="1"/>
    <col min="5901" max="6155" width="10.5" style="411"/>
    <col min="6156" max="6156" width="9.1640625" style="411" customWidth="1"/>
    <col min="6157" max="6411" width="10.5" style="411"/>
    <col min="6412" max="6412" width="9.1640625" style="411" customWidth="1"/>
    <col min="6413" max="6667" width="10.5" style="411"/>
    <col min="6668" max="6668" width="9.1640625" style="411" customWidth="1"/>
    <col min="6669" max="6923" width="10.5" style="411"/>
    <col min="6924" max="6924" width="9.1640625" style="411" customWidth="1"/>
    <col min="6925" max="7179" width="10.5" style="411"/>
    <col min="7180" max="7180" width="9.1640625" style="411" customWidth="1"/>
    <col min="7181" max="7435" width="10.5" style="411"/>
    <col min="7436" max="7436" width="9.1640625" style="411" customWidth="1"/>
    <col min="7437" max="7691" width="10.5" style="411"/>
    <col min="7692" max="7692" width="9.1640625" style="411" customWidth="1"/>
    <col min="7693" max="7947" width="10.5" style="411"/>
    <col min="7948" max="7948" width="9.1640625" style="411" customWidth="1"/>
    <col min="7949" max="8203" width="10.5" style="411"/>
    <col min="8204" max="8204" width="9.1640625" style="411" customWidth="1"/>
    <col min="8205" max="8459" width="10.5" style="411"/>
    <col min="8460" max="8460" width="9.1640625" style="411" customWidth="1"/>
    <col min="8461" max="8715" width="10.5" style="411"/>
    <col min="8716" max="8716" width="9.1640625" style="411" customWidth="1"/>
    <col min="8717" max="8971" width="10.5" style="411"/>
    <col min="8972" max="8972" width="9.1640625" style="411" customWidth="1"/>
    <col min="8973" max="9227" width="10.5" style="411"/>
    <col min="9228" max="9228" width="9.1640625" style="411" customWidth="1"/>
    <col min="9229" max="9483" width="10.5" style="411"/>
    <col min="9484" max="9484" width="9.1640625" style="411" customWidth="1"/>
    <col min="9485" max="9739" width="10.5" style="411"/>
    <col min="9740" max="9740" width="9.1640625" style="411" customWidth="1"/>
    <col min="9741" max="9995" width="10.5" style="411"/>
    <col min="9996" max="9996" width="9.1640625" style="411" customWidth="1"/>
    <col min="9997" max="10251" width="10.5" style="411"/>
    <col min="10252" max="10252" width="9.1640625" style="411" customWidth="1"/>
    <col min="10253" max="10507" width="10.5" style="411"/>
    <col min="10508" max="10508" width="9.1640625" style="411" customWidth="1"/>
    <col min="10509" max="10763" width="10.5" style="411"/>
    <col min="10764" max="10764" width="9.1640625" style="411" customWidth="1"/>
    <col min="10765" max="11019" width="10.5" style="411"/>
    <col min="11020" max="11020" width="9.1640625" style="411" customWidth="1"/>
    <col min="11021" max="11275" width="10.5" style="411"/>
    <col min="11276" max="11276" width="9.1640625" style="411" customWidth="1"/>
    <col min="11277" max="11531" width="10.5" style="411"/>
    <col min="11532" max="11532" width="9.1640625" style="411" customWidth="1"/>
    <col min="11533" max="11787" width="10.5" style="411"/>
    <col min="11788" max="11788" width="9.1640625" style="411" customWidth="1"/>
    <col min="11789" max="12043" width="10.5" style="411"/>
    <col min="12044" max="12044" width="9.1640625" style="411" customWidth="1"/>
    <col min="12045" max="12299" width="10.5" style="411"/>
    <col min="12300" max="12300" width="9.1640625" style="411" customWidth="1"/>
    <col min="12301" max="12555" width="10.5" style="411"/>
    <col min="12556" max="12556" width="9.1640625" style="411" customWidth="1"/>
    <col min="12557" max="12811" width="10.5" style="411"/>
    <col min="12812" max="12812" width="9.1640625" style="411" customWidth="1"/>
    <col min="12813" max="13067" width="10.5" style="411"/>
    <col min="13068" max="13068" width="9.1640625" style="411" customWidth="1"/>
    <col min="13069" max="13323" width="10.5" style="411"/>
    <col min="13324" max="13324" width="9.1640625" style="411" customWidth="1"/>
    <col min="13325" max="13579" width="10.5" style="411"/>
    <col min="13580" max="13580" width="9.1640625" style="411" customWidth="1"/>
    <col min="13581" max="13835" width="10.5" style="411"/>
    <col min="13836" max="13836" width="9.1640625" style="411" customWidth="1"/>
    <col min="13837" max="14091" width="10.5" style="411"/>
    <col min="14092" max="14092" width="9.1640625" style="411" customWidth="1"/>
    <col min="14093" max="14347" width="10.5" style="411"/>
    <col min="14348" max="14348" width="9.1640625" style="411" customWidth="1"/>
    <col min="14349" max="14603" width="10.5" style="411"/>
    <col min="14604" max="14604" width="9.1640625" style="411" customWidth="1"/>
    <col min="14605" max="14859" width="10.5" style="411"/>
    <col min="14860" max="14860" width="9.1640625" style="411" customWidth="1"/>
    <col min="14861" max="15115" width="10.5" style="411"/>
    <col min="15116" max="15116" width="9.1640625" style="411" customWidth="1"/>
    <col min="15117" max="15371" width="10.5" style="411"/>
    <col min="15372" max="15372" width="9.1640625" style="411" customWidth="1"/>
    <col min="15373" max="15627" width="10.5" style="411"/>
    <col min="15628" max="15628" width="9.1640625" style="411" customWidth="1"/>
    <col min="15629" max="15883" width="10.5" style="411"/>
    <col min="15884" max="15884" width="9.1640625" style="411" customWidth="1"/>
    <col min="15885" max="16139" width="10.5" style="411"/>
    <col min="16140" max="16140" width="9.1640625" style="411" customWidth="1"/>
    <col min="16141" max="16384" width="10.5" style="411"/>
  </cols>
  <sheetData>
    <row r="1" spans="11:11" x14ac:dyDescent="0.2">
      <c r="K1" s="411">
        <v>1</v>
      </c>
    </row>
    <row r="2" spans="11:11" x14ac:dyDescent="0.2">
      <c r="K2" s="411">
        <v>2</v>
      </c>
    </row>
    <row r="3" spans="11:11" x14ac:dyDescent="0.2">
      <c r="K3" s="411">
        <v>3</v>
      </c>
    </row>
    <row r="4" spans="11:11" x14ac:dyDescent="0.2">
      <c r="K4" s="411">
        <v>4</v>
      </c>
    </row>
    <row r="5" spans="11:11" x14ac:dyDescent="0.2">
      <c r="K5" s="411">
        <v>5</v>
      </c>
    </row>
    <row r="6" spans="11:11" x14ac:dyDescent="0.2">
      <c r="K6" s="411">
        <v>6</v>
      </c>
    </row>
    <row r="7" spans="11:11" x14ac:dyDescent="0.2">
      <c r="K7" s="411">
        <v>7</v>
      </c>
    </row>
    <row r="8" spans="11:11" x14ac:dyDescent="0.2">
      <c r="K8" s="411">
        <v>8</v>
      </c>
    </row>
    <row r="9" spans="11:11" x14ac:dyDescent="0.2">
      <c r="K9" s="411">
        <v>9</v>
      </c>
    </row>
    <row r="10" spans="11:11" x14ac:dyDescent="0.2">
      <c r="K10" s="411">
        <v>10</v>
      </c>
    </row>
    <row r="11" spans="11:11" x14ac:dyDescent="0.2">
      <c r="K11" s="411">
        <v>11</v>
      </c>
    </row>
    <row r="12" spans="11:11" x14ac:dyDescent="0.2">
      <c r="K12" s="411">
        <v>12</v>
      </c>
    </row>
    <row r="13" spans="11:11" x14ac:dyDescent="0.2">
      <c r="K13" s="411">
        <v>13</v>
      </c>
    </row>
    <row r="14" spans="11:11" x14ac:dyDescent="0.2">
      <c r="K14" s="411">
        <v>14</v>
      </c>
    </row>
    <row r="15" spans="11:11" x14ac:dyDescent="0.2">
      <c r="K15" s="411">
        <v>15</v>
      </c>
    </row>
    <row r="16" spans="11:11" x14ac:dyDescent="0.2">
      <c r="K16" s="411">
        <v>16</v>
      </c>
    </row>
    <row r="17" spans="11:11" x14ac:dyDescent="0.2">
      <c r="K17" s="411">
        <v>17</v>
      </c>
    </row>
    <row r="18" spans="11:11" x14ac:dyDescent="0.2">
      <c r="K18" s="411">
        <v>18</v>
      </c>
    </row>
    <row r="19" spans="11:11" x14ac:dyDescent="0.2">
      <c r="K19" s="411">
        <v>19</v>
      </c>
    </row>
    <row r="20" spans="11:11" x14ac:dyDescent="0.2">
      <c r="K20" s="411">
        <v>20</v>
      </c>
    </row>
    <row r="21" spans="11:11" x14ac:dyDescent="0.2">
      <c r="K21" s="411">
        <v>21</v>
      </c>
    </row>
    <row r="22" spans="11:11" x14ac:dyDescent="0.2">
      <c r="K22" s="411">
        <v>22</v>
      </c>
    </row>
    <row r="23" spans="11:11" x14ac:dyDescent="0.2">
      <c r="K23" s="411">
        <v>23</v>
      </c>
    </row>
    <row r="24" spans="11:11" x14ac:dyDescent="0.2">
      <c r="K24" s="411">
        <v>24</v>
      </c>
    </row>
    <row r="25" spans="11:11" x14ac:dyDescent="0.2">
      <c r="K25" s="411">
        <v>25</v>
      </c>
    </row>
    <row r="26" spans="11:11" x14ac:dyDescent="0.2">
      <c r="K26" s="411">
        <v>26</v>
      </c>
    </row>
    <row r="27" spans="11:11" x14ac:dyDescent="0.2">
      <c r="K27" s="411">
        <v>27</v>
      </c>
    </row>
    <row r="28" spans="11:11" x14ac:dyDescent="0.2">
      <c r="K28" s="411">
        <v>28</v>
      </c>
    </row>
    <row r="29" spans="11:11" x14ac:dyDescent="0.2">
      <c r="K29" s="411">
        <v>29</v>
      </c>
    </row>
    <row r="30" spans="11:11" x14ac:dyDescent="0.2">
      <c r="K30" s="411">
        <v>30</v>
      </c>
    </row>
    <row r="31" spans="11:11" x14ac:dyDescent="0.2">
      <c r="K31" s="411">
        <v>31</v>
      </c>
    </row>
    <row r="32" spans="11:11" x14ac:dyDescent="0.2">
      <c r="K32" s="411">
        <v>32</v>
      </c>
    </row>
    <row r="33" spans="11:11" x14ac:dyDescent="0.2">
      <c r="K33" s="411">
        <v>33</v>
      </c>
    </row>
    <row r="34" spans="11:11" x14ac:dyDescent="0.2">
      <c r="K34" s="411">
        <v>34</v>
      </c>
    </row>
    <row r="35" spans="11:11" x14ac:dyDescent="0.2">
      <c r="K35" s="411">
        <v>35</v>
      </c>
    </row>
    <row r="36" spans="11:11" x14ac:dyDescent="0.2">
      <c r="K36" s="411">
        <v>36</v>
      </c>
    </row>
    <row r="37" spans="11:11" x14ac:dyDescent="0.2">
      <c r="K37" s="411">
        <v>37</v>
      </c>
    </row>
    <row r="38" spans="11:11" x14ac:dyDescent="0.2">
      <c r="K38" s="411">
        <v>38</v>
      </c>
    </row>
    <row r="39" spans="11:11" x14ac:dyDescent="0.2">
      <c r="K39" s="411">
        <v>39</v>
      </c>
    </row>
    <row r="40" spans="11:11" x14ac:dyDescent="0.2">
      <c r="K40" s="411">
        <v>40</v>
      </c>
    </row>
    <row r="41" spans="11:11" x14ac:dyDescent="0.2">
      <c r="K41" s="411">
        <v>41</v>
      </c>
    </row>
    <row r="42" spans="11:11" x14ac:dyDescent="0.2">
      <c r="K42" s="411">
        <v>42</v>
      </c>
    </row>
    <row r="43" spans="11:11" x14ac:dyDescent="0.2">
      <c r="K43" s="411">
        <v>43</v>
      </c>
    </row>
    <row r="44" spans="11:11" x14ac:dyDescent="0.2">
      <c r="K44" s="411">
        <v>44</v>
      </c>
    </row>
    <row r="45" spans="11:11" x14ac:dyDescent="0.2">
      <c r="K45" s="411">
        <v>45</v>
      </c>
    </row>
    <row r="46" spans="11:11" x14ac:dyDescent="0.2">
      <c r="K46" s="411">
        <v>46</v>
      </c>
    </row>
    <row r="47" spans="11:11" x14ac:dyDescent="0.2">
      <c r="K47" s="411">
        <v>47</v>
      </c>
    </row>
    <row r="48" spans="11:11" x14ac:dyDescent="0.2">
      <c r="K48" s="411">
        <v>48</v>
      </c>
    </row>
    <row r="49" spans="11:11" x14ac:dyDescent="0.2">
      <c r="K49" s="411">
        <v>49</v>
      </c>
    </row>
    <row r="50" spans="11:11" x14ac:dyDescent="0.2">
      <c r="K50" s="411">
        <v>50</v>
      </c>
    </row>
    <row r="51" spans="11:11" x14ac:dyDescent="0.2">
      <c r="K51" s="411">
        <v>51</v>
      </c>
    </row>
    <row r="52" spans="11:11" x14ac:dyDescent="0.2">
      <c r="K52" s="411">
        <v>52</v>
      </c>
    </row>
    <row r="53" spans="11:11" x14ac:dyDescent="0.2">
      <c r="K53" s="411">
        <v>53</v>
      </c>
    </row>
    <row r="54" spans="11:11" x14ac:dyDescent="0.2">
      <c r="K54" s="411">
        <v>54</v>
      </c>
    </row>
    <row r="55" spans="11:11" x14ac:dyDescent="0.2">
      <c r="K55" s="411">
        <v>55</v>
      </c>
    </row>
    <row r="56" spans="11:11" x14ac:dyDescent="0.2">
      <c r="K56" s="411">
        <v>56</v>
      </c>
    </row>
    <row r="57" spans="11:11" x14ac:dyDescent="0.2">
      <c r="K57" s="411">
        <v>57</v>
      </c>
    </row>
    <row r="58" spans="11:11" x14ac:dyDescent="0.2">
      <c r="K58" s="411">
        <v>58</v>
      </c>
    </row>
  </sheetData>
  <pageMargins left="0.25" right="0.25" top="0.25" bottom="0.25" header="0.3" footer="0.3"/>
  <pageSetup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54"/>
  <sheetViews>
    <sheetView showGridLines="0" workbookViewId="0">
      <pane ySplit="1" topLeftCell="A33" activePane="bottomLeft" state="frozen"/>
      <selection pane="bottomLeft" activeCell="K61" sqref="K61:K62"/>
    </sheetView>
  </sheetViews>
  <sheetFormatPr defaultRowHeight="15.75" x14ac:dyDescent="0.25"/>
  <cols>
    <col min="1" max="1" width="14.83203125" style="385" customWidth="1"/>
    <col min="2" max="2" width="28.33203125" style="385" customWidth="1"/>
    <col min="3" max="3" width="32.1640625" style="385" customWidth="1"/>
    <col min="4" max="4" width="62.33203125" style="385" customWidth="1"/>
    <col min="5" max="7" width="16.6640625" style="385" customWidth="1"/>
    <col min="10" max="12" width="16.6640625" style="385" customWidth="1"/>
    <col min="13" max="15" width="16.6640625" customWidth="1"/>
  </cols>
  <sheetData>
    <row r="1" spans="1:12" x14ac:dyDescent="0.25">
      <c r="A1" s="386" t="s">
        <v>1</v>
      </c>
      <c r="B1" s="386" t="s">
        <v>5840</v>
      </c>
      <c r="C1" s="386" t="s">
        <v>14</v>
      </c>
      <c r="D1" s="386" t="s">
        <v>5841</v>
      </c>
      <c r="E1" s="386" t="s">
        <v>24</v>
      </c>
      <c r="F1" s="386" t="s">
        <v>25</v>
      </c>
      <c r="G1" s="386" t="s">
        <v>5842</v>
      </c>
      <c r="H1" s="34"/>
      <c r="I1" s="34"/>
      <c r="J1" s="386" t="s">
        <v>5921</v>
      </c>
      <c r="K1" s="386" t="s">
        <v>5799</v>
      </c>
      <c r="L1" s="386" t="s">
        <v>420</v>
      </c>
    </row>
    <row r="2" spans="1:12" x14ac:dyDescent="0.25">
      <c r="A2" s="359"/>
      <c r="B2" s="360"/>
      <c r="C2" s="360"/>
      <c r="D2" s="361" t="s">
        <v>17</v>
      </c>
      <c r="E2" s="362">
        <v>0</v>
      </c>
      <c r="F2" s="362"/>
      <c r="G2" s="362">
        <f>E2</f>
        <v>0</v>
      </c>
      <c r="J2" s="362"/>
      <c r="K2" s="362"/>
      <c r="L2" s="362"/>
    </row>
    <row r="3" spans="1:12" x14ac:dyDescent="0.25">
      <c r="A3" s="363">
        <v>38714</v>
      </c>
      <c r="B3" s="364" t="s">
        <v>5843</v>
      </c>
      <c r="C3" s="365"/>
      <c r="D3" s="361" t="s">
        <v>5844</v>
      </c>
      <c r="E3" s="362"/>
      <c r="F3" s="362">
        <v>50000</v>
      </c>
      <c r="G3" s="362">
        <f>G2+F3-E3</f>
        <v>50000</v>
      </c>
      <c r="J3" s="362"/>
      <c r="K3" s="362"/>
      <c r="L3" s="362"/>
    </row>
    <row r="4" spans="1:12" x14ac:dyDescent="0.25">
      <c r="A4" s="363">
        <v>38717</v>
      </c>
      <c r="B4" s="364" t="s">
        <v>5845</v>
      </c>
      <c r="C4" s="365"/>
      <c r="D4" s="361" t="s">
        <v>5846</v>
      </c>
      <c r="E4" s="362"/>
      <c r="F4" s="362">
        <v>500</v>
      </c>
      <c r="G4" s="362">
        <f t="shared" ref="G4:G67" si="0">G3+F4-E4</f>
        <v>50500</v>
      </c>
      <c r="J4" s="362"/>
      <c r="K4" s="362"/>
      <c r="L4" s="362"/>
    </row>
    <row r="5" spans="1:12" x14ac:dyDescent="0.25">
      <c r="A5" s="363">
        <v>38729</v>
      </c>
      <c r="B5" s="366" t="s">
        <v>5847</v>
      </c>
      <c r="C5" s="365"/>
      <c r="D5" s="361" t="s">
        <v>5848</v>
      </c>
      <c r="E5" s="362"/>
      <c r="F5" s="362">
        <v>2000</v>
      </c>
      <c r="G5" s="362">
        <f t="shared" si="0"/>
        <v>52500</v>
      </c>
      <c r="J5" s="362"/>
      <c r="K5" s="362"/>
      <c r="L5" s="362"/>
    </row>
    <row r="6" spans="1:12" x14ac:dyDescent="0.25">
      <c r="A6" s="363">
        <v>38743</v>
      </c>
      <c r="B6" s="366" t="s">
        <v>5849</v>
      </c>
      <c r="C6" s="365"/>
      <c r="D6" s="361" t="s">
        <v>5850</v>
      </c>
      <c r="E6" s="362"/>
      <c r="F6" s="362">
        <v>50</v>
      </c>
      <c r="G6" s="362">
        <f t="shared" si="0"/>
        <v>52550</v>
      </c>
      <c r="J6" s="362"/>
      <c r="K6" s="362"/>
      <c r="L6" s="362"/>
    </row>
    <row r="7" spans="1:12" x14ac:dyDescent="0.25">
      <c r="A7" s="363">
        <v>38855</v>
      </c>
      <c r="B7" s="364" t="s">
        <v>5851</v>
      </c>
      <c r="C7" s="365"/>
      <c r="D7" s="361" t="s">
        <v>5852</v>
      </c>
      <c r="E7" s="362"/>
      <c r="F7" s="362">
        <v>500</v>
      </c>
      <c r="G7" s="362">
        <f t="shared" si="0"/>
        <v>53050</v>
      </c>
      <c r="J7" s="362"/>
      <c r="K7" s="362"/>
      <c r="L7" s="362"/>
    </row>
    <row r="8" spans="1:12" ht="16.5" thickBot="1" x14ac:dyDescent="0.3">
      <c r="A8" s="367">
        <v>38898</v>
      </c>
      <c r="B8" s="368" t="s">
        <v>5853</v>
      </c>
      <c r="C8" s="369"/>
      <c r="D8" s="370" t="s">
        <v>5854</v>
      </c>
      <c r="E8" s="371"/>
      <c r="F8" s="371">
        <v>906.8</v>
      </c>
      <c r="G8" s="371">
        <f t="shared" si="0"/>
        <v>53956.800000000003</v>
      </c>
      <c r="I8" s="386" t="s">
        <v>427</v>
      </c>
      <c r="J8" s="371">
        <f>SUM(E3:E8)</f>
        <v>0</v>
      </c>
      <c r="K8" s="371">
        <f>SUM(F3:F8)</f>
        <v>53956.800000000003</v>
      </c>
      <c r="L8" s="371">
        <v>0</v>
      </c>
    </row>
    <row r="9" spans="1:12" ht="16.5" thickTop="1" x14ac:dyDescent="0.25">
      <c r="A9" s="363">
        <v>39081</v>
      </c>
      <c r="B9" s="364" t="s">
        <v>5855</v>
      </c>
      <c r="C9" s="365"/>
      <c r="D9" s="361" t="s">
        <v>641</v>
      </c>
      <c r="E9" s="362"/>
      <c r="F9" s="362">
        <v>1000</v>
      </c>
      <c r="G9" s="362">
        <f t="shared" si="0"/>
        <v>54956.800000000003</v>
      </c>
      <c r="J9" s="362"/>
      <c r="K9" s="362"/>
      <c r="L9" s="362"/>
    </row>
    <row r="10" spans="1:12" x14ac:dyDescent="0.25">
      <c r="A10" s="363">
        <v>39082</v>
      </c>
      <c r="B10" s="364" t="s">
        <v>5856</v>
      </c>
      <c r="C10" s="365"/>
      <c r="D10" s="361" t="s">
        <v>5857</v>
      </c>
      <c r="E10" s="362"/>
      <c r="F10" s="362">
        <v>3000</v>
      </c>
      <c r="G10" s="362">
        <f t="shared" si="0"/>
        <v>57956.800000000003</v>
      </c>
      <c r="J10" s="362"/>
      <c r="K10" s="362"/>
      <c r="L10" s="362"/>
    </row>
    <row r="11" spans="1:12" x14ac:dyDescent="0.25">
      <c r="A11" s="372">
        <v>39082</v>
      </c>
      <c r="B11" s="373" t="s">
        <v>5858</v>
      </c>
      <c r="C11" s="365"/>
      <c r="D11" s="361" t="s">
        <v>5859</v>
      </c>
      <c r="E11" s="362"/>
      <c r="F11" s="362">
        <v>1109.01</v>
      </c>
      <c r="G11" s="362">
        <f t="shared" si="0"/>
        <v>59065.810000000005</v>
      </c>
      <c r="J11" s="362"/>
      <c r="K11" s="362"/>
      <c r="L11" s="362"/>
    </row>
    <row r="12" spans="1:12" ht="16.5" thickBot="1" x14ac:dyDescent="0.3">
      <c r="A12" s="367">
        <v>39263</v>
      </c>
      <c r="B12" s="374" t="s">
        <v>5860</v>
      </c>
      <c r="C12" s="369"/>
      <c r="D12" s="370" t="s">
        <v>5861</v>
      </c>
      <c r="E12" s="371"/>
      <c r="F12" s="371">
        <v>1206.74</v>
      </c>
      <c r="G12" s="371">
        <f t="shared" si="0"/>
        <v>60272.55</v>
      </c>
      <c r="I12" s="386" t="s">
        <v>428</v>
      </c>
      <c r="J12" s="371">
        <f>SUM(E9:E12)</f>
        <v>0</v>
      </c>
      <c r="K12" s="371">
        <f>SUM(F9:F12)</f>
        <v>6315.75</v>
      </c>
      <c r="L12" s="371">
        <v>0</v>
      </c>
    </row>
    <row r="13" spans="1:12" ht="16.5" thickTop="1" x14ac:dyDescent="0.25">
      <c r="A13" s="372">
        <v>39443</v>
      </c>
      <c r="B13" s="373" t="s">
        <v>5862</v>
      </c>
      <c r="C13" s="365"/>
      <c r="D13" s="361" t="s">
        <v>5863</v>
      </c>
      <c r="E13" s="362"/>
      <c r="F13" s="362">
        <v>100</v>
      </c>
      <c r="G13" s="362">
        <f t="shared" si="0"/>
        <v>60372.55</v>
      </c>
      <c r="J13" s="362"/>
      <c r="K13" s="362"/>
      <c r="L13" s="362"/>
    </row>
    <row r="14" spans="1:12" x14ac:dyDescent="0.25">
      <c r="A14" s="363">
        <v>39555</v>
      </c>
      <c r="B14" s="364" t="s">
        <v>5864</v>
      </c>
      <c r="C14" s="365"/>
      <c r="D14" s="361" t="s">
        <v>5865</v>
      </c>
      <c r="E14" s="362"/>
      <c r="F14" s="362">
        <v>100</v>
      </c>
      <c r="G14" s="362">
        <f t="shared" si="0"/>
        <v>60472.55</v>
      </c>
      <c r="J14" s="362"/>
      <c r="K14" s="362"/>
      <c r="L14" s="362"/>
    </row>
    <row r="15" spans="1:12" x14ac:dyDescent="0.25">
      <c r="A15" s="363">
        <v>39567</v>
      </c>
      <c r="B15" s="373" t="s">
        <v>5866</v>
      </c>
      <c r="C15" s="365"/>
      <c r="D15" s="361" t="s">
        <v>5867</v>
      </c>
      <c r="E15" s="362"/>
      <c r="F15" s="362">
        <v>500</v>
      </c>
      <c r="G15" s="362">
        <f t="shared" si="0"/>
        <v>60972.55</v>
      </c>
      <c r="J15" s="362"/>
      <c r="K15" s="362"/>
      <c r="L15" s="362"/>
    </row>
    <row r="16" spans="1:12" ht="16.5" thickBot="1" x14ac:dyDescent="0.3">
      <c r="A16" s="375">
        <v>39629</v>
      </c>
      <c r="B16" s="376" t="s">
        <v>5868</v>
      </c>
      <c r="C16" s="369"/>
      <c r="D16" s="370" t="s">
        <v>5869</v>
      </c>
      <c r="E16" s="371"/>
      <c r="F16" s="371">
        <v>2114.9699999999998</v>
      </c>
      <c r="G16" s="371">
        <f t="shared" si="0"/>
        <v>63087.520000000004</v>
      </c>
      <c r="I16" s="386" t="s">
        <v>4185</v>
      </c>
      <c r="J16" s="371">
        <f>SUM(E13:E16)</f>
        <v>0</v>
      </c>
      <c r="K16" s="371">
        <f>SUM(F13:F16)</f>
        <v>2814.97</v>
      </c>
      <c r="L16" s="371">
        <v>0</v>
      </c>
    </row>
    <row r="17" spans="1:12" ht="8.1" customHeight="1" thickTop="1" thickBot="1" x14ac:dyDescent="0.3">
      <c r="A17" s="377"/>
      <c r="B17" s="378"/>
      <c r="C17" s="379"/>
      <c r="D17" s="380"/>
      <c r="E17" s="381"/>
      <c r="F17" s="381"/>
      <c r="G17" s="381"/>
      <c r="I17" s="387" t="s">
        <v>417</v>
      </c>
      <c r="J17" s="381"/>
      <c r="K17" s="381"/>
      <c r="L17" s="381"/>
    </row>
    <row r="18" spans="1:12" ht="16.5" thickTop="1" x14ac:dyDescent="0.25">
      <c r="A18" s="372">
        <v>40100</v>
      </c>
      <c r="B18" s="373" t="s">
        <v>5870</v>
      </c>
      <c r="C18" s="365"/>
      <c r="D18" s="361" t="s">
        <v>5871</v>
      </c>
      <c r="E18" s="362"/>
      <c r="F18" s="362">
        <v>40923.68</v>
      </c>
      <c r="G18" s="362">
        <f>G16+F18-E18</f>
        <v>104011.20000000001</v>
      </c>
      <c r="J18" s="362"/>
      <c r="K18" s="362"/>
      <c r="L18" s="362"/>
    </row>
    <row r="19" spans="1:12" x14ac:dyDescent="0.25">
      <c r="A19" s="372">
        <v>40178</v>
      </c>
      <c r="B19" s="382">
        <v>20873</v>
      </c>
      <c r="C19" s="365" t="s">
        <v>5872</v>
      </c>
      <c r="D19" s="361" t="s">
        <v>5873</v>
      </c>
      <c r="E19" s="362">
        <v>37521.870000000003</v>
      </c>
      <c r="F19" s="362"/>
      <c r="G19" s="362">
        <f t="shared" si="0"/>
        <v>66489.330000000016</v>
      </c>
      <c r="J19" s="362"/>
      <c r="K19" s="362"/>
      <c r="L19" s="362"/>
    </row>
    <row r="20" spans="1:12" x14ac:dyDescent="0.25">
      <c r="A20" s="372">
        <v>40237</v>
      </c>
      <c r="B20" s="382">
        <v>20993</v>
      </c>
      <c r="C20" s="365" t="s">
        <v>5872</v>
      </c>
      <c r="D20" s="361" t="s">
        <v>4035</v>
      </c>
      <c r="E20" s="362">
        <v>6528.35</v>
      </c>
      <c r="F20" s="362"/>
      <c r="G20" s="362">
        <f t="shared" si="0"/>
        <v>59960.980000000018</v>
      </c>
      <c r="J20" s="362"/>
      <c r="K20" s="362"/>
      <c r="L20" s="362"/>
    </row>
    <row r="21" spans="1:12" ht="16.5" thickBot="1" x14ac:dyDescent="0.3">
      <c r="A21" s="375">
        <v>40329</v>
      </c>
      <c r="B21" s="383" t="s">
        <v>5874</v>
      </c>
      <c r="C21" s="369"/>
      <c r="D21" s="370" t="s">
        <v>5875</v>
      </c>
      <c r="E21" s="371">
        <v>73.260000000000005</v>
      </c>
      <c r="F21" s="371"/>
      <c r="G21" s="371">
        <f t="shared" si="0"/>
        <v>59887.720000000016</v>
      </c>
      <c r="I21" s="386" t="s">
        <v>418</v>
      </c>
      <c r="J21" s="371">
        <f>SUM(E18:E21)</f>
        <v>44123.48</v>
      </c>
      <c r="K21" s="371">
        <f>SUM(F18:F21)</f>
        <v>40923.68</v>
      </c>
      <c r="L21" s="371">
        <v>0</v>
      </c>
    </row>
    <row r="22" spans="1:12" ht="16.5" thickTop="1" x14ac:dyDescent="0.25">
      <c r="A22" s="372">
        <v>40540</v>
      </c>
      <c r="B22" s="384" t="s">
        <v>5876</v>
      </c>
      <c r="C22" s="365"/>
      <c r="D22" s="361" t="s">
        <v>641</v>
      </c>
      <c r="E22" s="362"/>
      <c r="F22" s="362">
        <v>1000</v>
      </c>
      <c r="G22" s="362">
        <f t="shared" si="0"/>
        <v>60887.720000000016</v>
      </c>
      <c r="J22" s="362"/>
      <c r="K22" s="362"/>
      <c r="L22" s="362"/>
    </row>
    <row r="23" spans="1:12" x14ac:dyDescent="0.25">
      <c r="A23" s="372">
        <v>40543</v>
      </c>
      <c r="B23" s="382" t="s">
        <v>776</v>
      </c>
      <c r="C23" s="365"/>
      <c r="D23" s="361" t="s">
        <v>641</v>
      </c>
      <c r="E23" s="362"/>
      <c r="F23" s="362">
        <v>400</v>
      </c>
      <c r="G23" s="362">
        <f t="shared" si="0"/>
        <v>61287.720000000016</v>
      </c>
      <c r="J23" s="362"/>
      <c r="K23" s="362"/>
      <c r="L23" s="362"/>
    </row>
    <row r="24" spans="1:12" x14ac:dyDescent="0.25">
      <c r="A24" s="372">
        <v>40659</v>
      </c>
      <c r="B24" s="382" t="s">
        <v>5877</v>
      </c>
      <c r="C24" s="365"/>
      <c r="D24" s="361" t="s">
        <v>5878</v>
      </c>
      <c r="E24" s="362"/>
      <c r="F24" s="362">
        <v>50</v>
      </c>
      <c r="G24" s="362">
        <f t="shared" si="0"/>
        <v>61337.720000000016</v>
      </c>
      <c r="J24" s="362"/>
      <c r="K24" s="362"/>
      <c r="L24" s="362"/>
    </row>
    <row r="25" spans="1:12" ht="16.5" thickBot="1" x14ac:dyDescent="0.3">
      <c r="A25" s="375">
        <v>40724</v>
      </c>
      <c r="B25" s="383" t="s">
        <v>5879</v>
      </c>
      <c r="C25" s="369"/>
      <c r="D25" s="370" t="s">
        <v>5880</v>
      </c>
      <c r="E25" s="371"/>
      <c r="F25" s="371">
        <v>596.78</v>
      </c>
      <c r="G25" s="371">
        <f t="shared" si="0"/>
        <v>61934.500000000015</v>
      </c>
      <c r="I25" s="386" t="s">
        <v>421</v>
      </c>
      <c r="J25" s="371">
        <f>SUM(E22:E25)</f>
        <v>0</v>
      </c>
      <c r="K25" s="371">
        <f>SUM(F22:F25)</f>
        <v>2046.78</v>
      </c>
      <c r="L25" s="371">
        <v>0</v>
      </c>
    </row>
    <row r="26" spans="1:12" ht="16.5" thickTop="1" x14ac:dyDescent="0.25">
      <c r="A26" s="372">
        <v>40769</v>
      </c>
      <c r="B26" s="382" t="s">
        <v>5881</v>
      </c>
      <c r="C26" s="365"/>
      <c r="D26" s="361" t="s">
        <v>641</v>
      </c>
      <c r="E26" s="362"/>
      <c r="F26" s="362">
        <v>150</v>
      </c>
      <c r="G26" s="362">
        <f t="shared" si="0"/>
        <v>62084.500000000015</v>
      </c>
      <c r="J26" s="362"/>
      <c r="K26" s="362"/>
      <c r="L26" s="362"/>
    </row>
    <row r="27" spans="1:12" x14ac:dyDescent="0.25">
      <c r="A27" s="372">
        <v>40908</v>
      </c>
      <c r="B27" s="382" t="s">
        <v>640</v>
      </c>
      <c r="C27" s="365"/>
      <c r="D27" s="361" t="s">
        <v>641</v>
      </c>
      <c r="E27" s="362"/>
      <c r="F27" s="362">
        <v>50</v>
      </c>
      <c r="G27" s="362">
        <f t="shared" si="0"/>
        <v>62134.500000000015</v>
      </c>
      <c r="J27" s="362"/>
      <c r="K27" s="362"/>
      <c r="L27" s="362"/>
    </row>
    <row r="28" spans="1:12" ht="16.5" thickBot="1" x14ac:dyDescent="0.3">
      <c r="A28" s="375">
        <v>41037</v>
      </c>
      <c r="B28" s="383" t="s">
        <v>654</v>
      </c>
      <c r="C28" s="369"/>
      <c r="D28" s="370" t="s">
        <v>641</v>
      </c>
      <c r="E28" s="371"/>
      <c r="F28" s="371">
        <v>1000</v>
      </c>
      <c r="G28" s="371">
        <f t="shared" si="0"/>
        <v>63134.500000000015</v>
      </c>
      <c r="I28" s="386" t="s">
        <v>422</v>
      </c>
      <c r="J28" s="371">
        <f>SUM(E26:E28)</f>
        <v>0</v>
      </c>
      <c r="K28" s="371">
        <f>SUM(F26:F28)</f>
        <v>1200</v>
      </c>
      <c r="L28" s="371">
        <v>0</v>
      </c>
    </row>
    <row r="29" spans="1:12" ht="16.5" thickTop="1" x14ac:dyDescent="0.25">
      <c r="A29" s="372">
        <v>41233</v>
      </c>
      <c r="B29" s="382" t="s">
        <v>1001</v>
      </c>
      <c r="C29" s="365"/>
      <c r="D29" s="361" t="s">
        <v>5882</v>
      </c>
      <c r="E29" s="362"/>
      <c r="F29" s="362">
        <v>700</v>
      </c>
      <c r="G29" s="362">
        <f t="shared" si="0"/>
        <v>63834.500000000015</v>
      </c>
      <c r="J29" s="362"/>
      <c r="K29" s="362"/>
      <c r="L29" s="362"/>
    </row>
    <row r="30" spans="1:12" x14ac:dyDescent="0.25">
      <c r="A30" s="372">
        <v>41240</v>
      </c>
      <c r="B30" s="382" t="s">
        <v>668</v>
      </c>
      <c r="C30" s="365"/>
      <c r="D30" s="361" t="s">
        <v>5882</v>
      </c>
      <c r="E30" s="362"/>
      <c r="F30" s="362">
        <v>250</v>
      </c>
      <c r="G30" s="362">
        <f t="shared" si="0"/>
        <v>64084.500000000015</v>
      </c>
      <c r="J30" s="362"/>
      <c r="K30" s="362"/>
      <c r="L30" s="362"/>
    </row>
    <row r="31" spans="1:12" x14ac:dyDescent="0.25">
      <c r="A31" s="372">
        <v>41247</v>
      </c>
      <c r="B31" s="382" t="s">
        <v>1005</v>
      </c>
      <c r="C31" s="365"/>
      <c r="D31" s="361" t="s">
        <v>5883</v>
      </c>
      <c r="E31" s="362"/>
      <c r="F31" s="362">
        <v>9000</v>
      </c>
      <c r="G31" s="362">
        <f t="shared" si="0"/>
        <v>73084.500000000015</v>
      </c>
      <c r="J31" s="362"/>
      <c r="K31" s="362"/>
      <c r="L31" s="362"/>
    </row>
    <row r="32" spans="1:12" x14ac:dyDescent="0.25">
      <c r="A32" s="372">
        <v>41274</v>
      </c>
      <c r="B32" s="382" t="s">
        <v>5884</v>
      </c>
      <c r="C32" s="365"/>
      <c r="D32" s="361" t="s">
        <v>5885</v>
      </c>
      <c r="E32" s="362"/>
      <c r="F32" s="362">
        <v>9050</v>
      </c>
      <c r="G32" s="362">
        <f t="shared" si="0"/>
        <v>82134.500000000015</v>
      </c>
      <c r="J32" s="362"/>
      <c r="K32" s="362"/>
      <c r="L32" s="362"/>
    </row>
    <row r="33" spans="1:12" x14ac:dyDescent="0.25">
      <c r="A33" s="372">
        <v>41274</v>
      </c>
      <c r="B33" s="382" t="s">
        <v>5886</v>
      </c>
      <c r="C33" s="365" t="s">
        <v>5887</v>
      </c>
      <c r="D33" s="361" t="s">
        <v>5888</v>
      </c>
      <c r="E33" s="362">
        <v>2750</v>
      </c>
      <c r="F33" s="362"/>
      <c r="G33" s="362">
        <f t="shared" si="0"/>
        <v>79384.500000000015</v>
      </c>
      <c r="J33" s="362"/>
      <c r="K33" s="362"/>
      <c r="L33" s="362"/>
    </row>
    <row r="34" spans="1:12" x14ac:dyDescent="0.25">
      <c r="A34" s="372">
        <v>41282</v>
      </c>
      <c r="B34" s="382" t="s">
        <v>5889</v>
      </c>
      <c r="C34" s="365"/>
      <c r="D34" s="361" t="s">
        <v>5857</v>
      </c>
      <c r="E34" s="362"/>
      <c r="F34" s="362">
        <v>250</v>
      </c>
      <c r="G34" s="362">
        <f t="shared" si="0"/>
        <v>79634.500000000015</v>
      </c>
      <c r="J34" s="362"/>
      <c r="K34" s="362"/>
      <c r="L34" s="362"/>
    </row>
    <row r="35" spans="1:12" x14ac:dyDescent="0.25">
      <c r="A35" s="372">
        <v>41320</v>
      </c>
      <c r="B35" s="382" t="s">
        <v>227</v>
      </c>
      <c r="C35" s="365" t="s">
        <v>247</v>
      </c>
      <c r="D35" s="361" t="s">
        <v>264</v>
      </c>
      <c r="E35" s="362">
        <v>300</v>
      </c>
      <c r="F35" s="362"/>
      <c r="G35" s="362">
        <f t="shared" si="0"/>
        <v>79334.500000000015</v>
      </c>
      <c r="J35" s="362"/>
      <c r="K35" s="362"/>
      <c r="L35" s="362"/>
    </row>
    <row r="36" spans="1:12" ht="16.5" thickBot="1" x14ac:dyDescent="0.3">
      <c r="A36" s="375">
        <v>41436</v>
      </c>
      <c r="B36" s="383" t="s">
        <v>1053</v>
      </c>
      <c r="C36" s="369"/>
      <c r="D36" s="370" t="s">
        <v>5890</v>
      </c>
      <c r="E36" s="371"/>
      <c r="F36" s="371">
        <v>17000</v>
      </c>
      <c r="G36" s="371">
        <f t="shared" si="0"/>
        <v>96334.500000000015</v>
      </c>
      <c r="I36" s="386" t="s">
        <v>425</v>
      </c>
      <c r="J36" s="371">
        <f>SUM(E29:E36)</f>
        <v>3050</v>
      </c>
      <c r="K36" s="371">
        <f>SUM(F29:F36)</f>
        <v>36250</v>
      </c>
      <c r="L36" s="371">
        <v>0</v>
      </c>
    </row>
    <row r="37" spans="1:12" ht="16.5" thickTop="1" x14ac:dyDescent="0.25">
      <c r="A37" s="372">
        <v>41465</v>
      </c>
      <c r="B37" s="382" t="s">
        <v>5891</v>
      </c>
      <c r="C37" s="365"/>
      <c r="D37" s="361" t="s">
        <v>641</v>
      </c>
      <c r="E37" s="362"/>
      <c r="F37" s="362">
        <v>5500</v>
      </c>
      <c r="G37" s="362">
        <f t="shared" si="0"/>
        <v>101834.50000000001</v>
      </c>
    </row>
    <row r="38" spans="1:12" x14ac:dyDescent="0.25">
      <c r="A38" s="372">
        <v>41541</v>
      </c>
      <c r="B38" s="382" t="s">
        <v>5892</v>
      </c>
      <c r="C38" s="365"/>
      <c r="D38" s="361" t="s">
        <v>5878</v>
      </c>
      <c r="E38" s="362"/>
      <c r="F38" s="362">
        <v>250</v>
      </c>
      <c r="G38" s="362">
        <f t="shared" si="0"/>
        <v>102084.50000000001</v>
      </c>
      <c r="J38" s="362"/>
      <c r="K38" s="362"/>
      <c r="L38" s="362"/>
    </row>
    <row r="39" spans="1:12" x14ac:dyDescent="0.25">
      <c r="A39" s="372">
        <v>41576</v>
      </c>
      <c r="B39" s="382" t="s">
        <v>672</v>
      </c>
      <c r="C39" s="365"/>
      <c r="D39" s="361" t="s">
        <v>5893</v>
      </c>
      <c r="E39" s="362"/>
      <c r="F39" s="362">
        <v>10000</v>
      </c>
      <c r="G39" s="362">
        <f t="shared" si="0"/>
        <v>112084.50000000001</v>
      </c>
      <c r="J39" s="362"/>
      <c r="K39" s="362"/>
      <c r="L39" s="362"/>
    </row>
    <row r="40" spans="1:12" x14ac:dyDescent="0.25">
      <c r="A40" s="372">
        <v>41583</v>
      </c>
      <c r="B40" s="382" t="s">
        <v>1100</v>
      </c>
      <c r="C40" s="365"/>
      <c r="D40" s="361" t="s">
        <v>5894</v>
      </c>
      <c r="E40" s="362"/>
      <c r="F40" s="362">
        <v>250</v>
      </c>
      <c r="G40" s="362">
        <f t="shared" si="0"/>
        <v>112334.50000000001</v>
      </c>
      <c r="J40" s="362"/>
      <c r="K40" s="362"/>
      <c r="L40" s="362"/>
    </row>
    <row r="41" spans="1:12" x14ac:dyDescent="0.25">
      <c r="A41" s="372">
        <v>41590</v>
      </c>
      <c r="B41" s="382" t="s">
        <v>5895</v>
      </c>
      <c r="C41" s="365"/>
      <c r="D41" s="361" t="s">
        <v>5896</v>
      </c>
      <c r="E41" s="362"/>
      <c r="F41" s="362">
        <v>20355.599999999999</v>
      </c>
      <c r="G41" s="362">
        <f t="shared" si="0"/>
        <v>132690.1</v>
      </c>
      <c r="J41" s="362"/>
      <c r="K41" s="362"/>
      <c r="L41" s="362"/>
    </row>
    <row r="42" spans="1:12" x14ac:dyDescent="0.25">
      <c r="A42" s="372">
        <v>41593</v>
      </c>
      <c r="B42" s="382" t="s">
        <v>5897</v>
      </c>
      <c r="C42" s="365"/>
      <c r="D42" s="361" t="s">
        <v>5898</v>
      </c>
      <c r="E42" s="362"/>
      <c r="F42" s="362">
        <v>15402.72</v>
      </c>
      <c r="G42" s="362">
        <f t="shared" si="0"/>
        <v>148092.82</v>
      </c>
      <c r="J42" s="362"/>
      <c r="K42" s="362"/>
      <c r="L42" s="362"/>
    </row>
    <row r="43" spans="1:12" x14ac:dyDescent="0.25">
      <c r="A43" s="372">
        <v>41593</v>
      </c>
      <c r="B43" s="382" t="s">
        <v>5897</v>
      </c>
      <c r="C43" s="365"/>
      <c r="D43" s="361" t="s">
        <v>5899</v>
      </c>
      <c r="E43" s="362"/>
      <c r="F43" s="362">
        <v>123.36</v>
      </c>
      <c r="G43" s="362">
        <f t="shared" si="0"/>
        <v>148216.18</v>
      </c>
      <c r="J43" s="362"/>
      <c r="K43" s="362"/>
      <c r="L43" s="362"/>
    </row>
    <row r="44" spans="1:12" x14ac:dyDescent="0.25">
      <c r="A44" s="372">
        <v>41611</v>
      </c>
      <c r="B44" s="384" t="s">
        <v>1106</v>
      </c>
      <c r="C44" s="365"/>
      <c r="D44" s="361" t="s">
        <v>5900</v>
      </c>
      <c r="E44" s="362"/>
      <c r="F44" s="362">
        <v>50</v>
      </c>
      <c r="G44" s="362">
        <f t="shared" si="0"/>
        <v>148266.18</v>
      </c>
      <c r="J44" s="362"/>
      <c r="K44" s="362"/>
      <c r="L44" s="362"/>
    </row>
    <row r="45" spans="1:12" x14ac:dyDescent="0.25">
      <c r="A45" s="372">
        <v>41611</v>
      </c>
      <c r="B45" s="384" t="s">
        <v>5901</v>
      </c>
      <c r="C45" s="365"/>
      <c r="D45" s="361" t="s">
        <v>5902</v>
      </c>
      <c r="E45" s="362">
        <v>24.94</v>
      </c>
      <c r="F45" s="362"/>
      <c r="G45" s="362">
        <f t="shared" si="0"/>
        <v>148241.24</v>
      </c>
      <c r="J45" s="362"/>
      <c r="K45" s="362"/>
      <c r="L45" s="362"/>
    </row>
    <row r="46" spans="1:12" x14ac:dyDescent="0.25">
      <c r="A46" s="372">
        <v>41625</v>
      </c>
      <c r="B46" s="382" t="s">
        <v>5903</v>
      </c>
      <c r="C46" s="365"/>
      <c r="D46" s="361" t="s">
        <v>855</v>
      </c>
      <c r="E46" s="362"/>
      <c r="F46" s="362">
        <v>2000</v>
      </c>
      <c r="G46" s="362">
        <f t="shared" si="0"/>
        <v>150241.24</v>
      </c>
      <c r="J46" s="362"/>
      <c r="K46" s="362"/>
      <c r="L46" s="362"/>
    </row>
    <row r="47" spans="1:12" x14ac:dyDescent="0.25">
      <c r="A47" s="372">
        <v>41632</v>
      </c>
      <c r="B47" s="382" t="s">
        <v>674</v>
      </c>
      <c r="C47" s="365"/>
      <c r="D47" s="361" t="s">
        <v>5904</v>
      </c>
      <c r="E47" s="362"/>
      <c r="F47" s="362">
        <v>8000</v>
      </c>
      <c r="G47" s="362">
        <f t="shared" si="0"/>
        <v>158241.24</v>
      </c>
      <c r="J47" s="362"/>
      <c r="K47" s="362"/>
      <c r="L47" s="362"/>
    </row>
    <row r="48" spans="1:12" x14ac:dyDescent="0.25">
      <c r="A48" s="372">
        <v>41646</v>
      </c>
      <c r="B48" s="382" t="s">
        <v>1117</v>
      </c>
      <c r="C48" s="365"/>
      <c r="D48" s="361" t="s">
        <v>5905</v>
      </c>
      <c r="E48" s="362"/>
      <c r="F48" s="362">
        <v>17000</v>
      </c>
      <c r="G48" s="362">
        <f t="shared" si="0"/>
        <v>175241.24</v>
      </c>
      <c r="J48" s="362"/>
      <c r="K48" s="362"/>
      <c r="L48" s="362"/>
    </row>
    <row r="49" spans="1:12" x14ac:dyDescent="0.25">
      <c r="A49" s="372">
        <v>41674</v>
      </c>
      <c r="B49" s="382" t="s">
        <v>1122</v>
      </c>
      <c r="C49" s="365"/>
      <c r="D49" s="361" t="s">
        <v>855</v>
      </c>
      <c r="E49" s="362"/>
      <c r="F49" s="362">
        <v>200</v>
      </c>
      <c r="G49" s="362">
        <f t="shared" si="0"/>
        <v>175441.24</v>
      </c>
      <c r="J49" s="362"/>
      <c r="K49" s="362"/>
      <c r="L49" s="362"/>
    </row>
    <row r="50" spans="1:12" x14ac:dyDescent="0.25">
      <c r="A50" s="372">
        <v>41694</v>
      </c>
      <c r="B50" s="382" t="s">
        <v>1129</v>
      </c>
      <c r="C50" s="365"/>
      <c r="D50" s="361" t="s">
        <v>5904</v>
      </c>
      <c r="E50" s="362"/>
      <c r="F50" s="362">
        <v>100</v>
      </c>
      <c r="G50" s="362">
        <f t="shared" si="0"/>
        <v>175541.24</v>
      </c>
      <c r="J50" s="362"/>
      <c r="K50" s="362"/>
      <c r="L50" s="362"/>
    </row>
    <row r="51" spans="1:12" x14ac:dyDescent="0.25">
      <c r="A51" s="372">
        <v>41699</v>
      </c>
      <c r="B51" s="382" t="s">
        <v>5906</v>
      </c>
      <c r="C51" s="365"/>
      <c r="D51" s="361" t="s">
        <v>5907</v>
      </c>
      <c r="E51" s="362"/>
      <c r="F51" s="362">
        <v>100</v>
      </c>
      <c r="G51" s="362">
        <f t="shared" si="0"/>
        <v>175641.24</v>
      </c>
      <c r="J51" s="362"/>
      <c r="K51" s="362"/>
      <c r="L51" s="362"/>
    </row>
    <row r="52" spans="1:12" x14ac:dyDescent="0.25">
      <c r="A52" s="372">
        <v>41730</v>
      </c>
      <c r="B52" s="382" t="s">
        <v>5908</v>
      </c>
      <c r="C52" s="365"/>
      <c r="D52" s="361" t="s">
        <v>1502</v>
      </c>
      <c r="E52" s="362"/>
      <c r="F52" s="362">
        <v>275</v>
      </c>
      <c r="G52" s="362">
        <f t="shared" si="0"/>
        <v>175916.24</v>
      </c>
      <c r="J52" s="362"/>
      <c r="K52" s="362"/>
      <c r="L52" s="362"/>
    </row>
    <row r="53" spans="1:12" x14ac:dyDescent="0.25">
      <c r="A53" s="372">
        <v>41730</v>
      </c>
      <c r="B53" s="382" t="s">
        <v>5906</v>
      </c>
      <c r="C53" s="365"/>
      <c r="D53" s="361" t="s">
        <v>5907</v>
      </c>
      <c r="E53" s="362"/>
      <c r="F53" s="362">
        <v>100</v>
      </c>
      <c r="G53" s="362">
        <f t="shared" si="0"/>
        <v>176016.24</v>
      </c>
      <c r="J53" s="362"/>
      <c r="K53" s="362"/>
      <c r="L53" s="362"/>
    </row>
    <row r="54" spans="1:12" x14ac:dyDescent="0.25">
      <c r="A54" s="372">
        <v>41737</v>
      </c>
      <c r="B54" s="382" t="s">
        <v>1144</v>
      </c>
      <c r="C54" s="365"/>
      <c r="D54" s="361" t="s">
        <v>5909</v>
      </c>
      <c r="E54" s="362"/>
      <c r="F54" s="362">
        <v>30050</v>
      </c>
      <c r="G54" s="362">
        <f t="shared" si="0"/>
        <v>206066.24</v>
      </c>
      <c r="J54" s="362"/>
      <c r="K54" s="362"/>
      <c r="L54" s="362"/>
    </row>
    <row r="55" spans="1:12" x14ac:dyDescent="0.25">
      <c r="A55" s="372">
        <v>41760</v>
      </c>
      <c r="B55" s="382" t="s">
        <v>5910</v>
      </c>
      <c r="C55" s="365"/>
      <c r="D55" s="361" t="s">
        <v>3959</v>
      </c>
      <c r="E55" s="362"/>
      <c r="F55" s="362">
        <v>875</v>
      </c>
      <c r="G55" s="362">
        <f t="shared" si="0"/>
        <v>206941.24</v>
      </c>
      <c r="J55" s="362"/>
      <c r="K55" s="362"/>
      <c r="L55" s="362"/>
    </row>
    <row r="56" spans="1:12" x14ac:dyDescent="0.25">
      <c r="A56" s="372">
        <v>41765</v>
      </c>
      <c r="B56" s="382" t="s">
        <v>1150</v>
      </c>
      <c r="C56" s="365"/>
      <c r="D56" s="361" t="s">
        <v>855</v>
      </c>
      <c r="E56" s="362"/>
      <c r="F56" s="362">
        <v>1000</v>
      </c>
      <c r="G56" s="362">
        <f t="shared" si="0"/>
        <v>207941.24</v>
      </c>
      <c r="J56" s="362"/>
      <c r="K56" s="362"/>
      <c r="L56" s="362"/>
    </row>
    <row r="57" spans="1:12" x14ac:dyDescent="0.25">
      <c r="A57" s="372">
        <v>41791</v>
      </c>
      <c r="B57" s="382" t="s">
        <v>5911</v>
      </c>
      <c r="C57" s="365"/>
      <c r="D57" s="361" t="s">
        <v>3959</v>
      </c>
      <c r="E57" s="362"/>
      <c r="F57" s="362">
        <v>875</v>
      </c>
      <c r="G57" s="362">
        <f t="shared" si="0"/>
        <v>208816.24</v>
      </c>
      <c r="J57" s="362"/>
      <c r="K57" s="362"/>
      <c r="L57" s="362"/>
    </row>
    <row r="58" spans="1:12" x14ac:dyDescent="0.25">
      <c r="A58" s="372">
        <v>41814</v>
      </c>
      <c r="B58" s="382" t="s">
        <v>5912</v>
      </c>
      <c r="C58" s="365"/>
      <c r="D58" s="361" t="s">
        <v>855</v>
      </c>
      <c r="E58" s="362"/>
      <c r="F58" s="362">
        <v>50</v>
      </c>
      <c r="G58" s="362">
        <f t="shared" si="0"/>
        <v>208866.24</v>
      </c>
      <c r="J58" s="362"/>
      <c r="K58" s="362"/>
      <c r="L58" s="362"/>
    </row>
    <row r="59" spans="1:12" ht="16.5" thickBot="1" x14ac:dyDescent="0.3">
      <c r="A59" s="375">
        <v>41820</v>
      </c>
      <c r="B59" s="383" t="s">
        <v>4065</v>
      </c>
      <c r="C59" s="369"/>
      <c r="D59" s="370" t="s">
        <v>5913</v>
      </c>
      <c r="E59" s="371"/>
      <c r="F59" s="371">
        <v>39692.15</v>
      </c>
      <c r="G59" s="371">
        <f t="shared" si="0"/>
        <v>248558.38999999998</v>
      </c>
      <c r="I59" s="386" t="s">
        <v>426</v>
      </c>
      <c r="J59" s="371"/>
      <c r="K59" s="371">
        <f>SUM(F37:F58)-E45</f>
        <v>112531.73999999999</v>
      </c>
      <c r="L59" s="371">
        <f>F59</f>
        <v>39692.15</v>
      </c>
    </row>
    <row r="60" spans="1:12" ht="16.5" thickTop="1" x14ac:dyDescent="0.25">
      <c r="A60" s="372">
        <v>41843</v>
      </c>
      <c r="B60" s="382" t="s">
        <v>5914</v>
      </c>
      <c r="C60" s="365"/>
      <c r="D60" s="361" t="s">
        <v>641</v>
      </c>
      <c r="E60" s="362"/>
      <c r="F60" s="362">
        <v>3000</v>
      </c>
      <c r="G60" s="362">
        <f t="shared" si="0"/>
        <v>251558.38999999998</v>
      </c>
      <c r="J60" s="362"/>
      <c r="K60" s="362"/>
      <c r="L60" s="362"/>
    </row>
    <row r="61" spans="1:12" x14ac:dyDescent="0.25">
      <c r="A61" s="372">
        <v>41856</v>
      </c>
      <c r="B61" s="382" t="s">
        <v>5915</v>
      </c>
      <c r="C61" s="365"/>
      <c r="D61" s="361" t="s">
        <v>641</v>
      </c>
      <c r="E61" s="362"/>
      <c r="F61" s="362">
        <v>100</v>
      </c>
      <c r="G61" s="362">
        <f t="shared" si="0"/>
        <v>251658.38999999998</v>
      </c>
      <c r="J61" s="362"/>
      <c r="K61" s="362"/>
      <c r="L61" s="362"/>
    </row>
    <row r="62" spans="1:12" x14ac:dyDescent="0.25">
      <c r="A62" s="372">
        <v>41870</v>
      </c>
      <c r="B62" s="382" t="s">
        <v>5916</v>
      </c>
      <c r="C62" s="365"/>
      <c r="D62" s="361" t="s">
        <v>641</v>
      </c>
      <c r="E62" s="362"/>
      <c r="F62" s="362">
        <v>5000</v>
      </c>
      <c r="G62" s="362">
        <f t="shared" si="0"/>
        <v>256658.38999999998</v>
      </c>
      <c r="J62" s="362"/>
      <c r="K62" s="362"/>
      <c r="L62" s="362"/>
    </row>
    <row r="63" spans="1:12" x14ac:dyDescent="0.25">
      <c r="A63" s="372"/>
      <c r="B63" s="382"/>
      <c r="C63" s="365"/>
      <c r="D63" s="361"/>
      <c r="E63" s="362"/>
      <c r="F63" s="362"/>
      <c r="G63" s="362">
        <f t="shared" si="0"/>
        <v>256658.38999999998</v>
      </c>
    </row>
    <row r="64" spans="1:12" x14ac:dyDescent="0.25">
      <c r="A64" s="372"/>
      <c r="B64" s="382"/>
      <c r="C64" s="365"/>
      <c r="D64" s="361"/>
      <c r="E64" s="362"/>
      <c r="F64" s="362"/>
      <c r="G64" s="362">
        <f t="shared" si="0"/>
        <v>256658.38999999998</v>
      </c>
    </row>
    <row r="65" spans="1:13" x14ac:dyDescent="0.25">
      <c r="A65" s="372"/>
      <c r="B65" s="382"/>
      <c r="C65" s="365"/>
      <c r="D65" s="361"/>
      <c r="E65" s="362"/>
      <c r="F65" s="362"/>
      <c r="G65" s="362">
        <f t="shared" si="0"/>
        <v>256658.38999999998</v>
      </c>
    </row>
    <row r="66" spans="1:13" x14ac:dyDescent="0.25">
      <c r="A66" s="372"/>
      <c r="B66" s="382"/>
      <c r="C66" s="365"/>
      <c r="D66" s="361"/>
      <c r="E66" s="362"/>
      <c r="F66" s="362"/>
      <c r="G66" s="362">
        <f t="shared" si="0"/>
        <v>256658.38999999998</v>
      </c>
    </row>
    <row r="67" spans="1:13" x14ac:dyDescent="0.25">
      <c r="A67" s="372"/>
      <c r="B67" s="382"/>
      <c r="C67" s="365"/>
      <c r="D67" s="361"/>
      <c r="E67" s="362"/>
      <c r="F67" s="362"/>
      <c r="G67" s="362">
        <f t="shared" si="0"/>
        <v>256658.38999999998</v>
      </c>
    </row>
    <row r="68" spans="1:13" x14ac:dyDescent="0.25">
      <c r="A68" s="372"/>
      <c r="B68" s="382"/>
      <c r="C68" s="365"/>
      <c r="D68" s="361"/>
      <c r="E68" s="362"/>
      <c r="F68" s="362"/>
      <c r="G68" s="362">
        <f t="shared" ref="G68:G76" si="1">G67+F68-E68</f>
        <v>256658.38999999998</v>
      </c>
    </row>
    <row r="69" spans="1:13" x14ac:dyDescent="0.25">
      <c r="A69" s="372"/>
      <c r="B69" s="382"/>
      <c r="C69" s="365"/>
      <c r="D69" s="361"/>
      <c r="E69" s="362"/>
      <c r="F69" s="362"/>
      <c r="G69" s="362">
        <f t="shared" si="1"/>
        <v>256658.38999999998</v>
      </c>
    </row>
    <row r="70" spans="1:13" x14ac:dyDescent="0.25">
      <c r="A70" s="372"/>
      <c r="B70" s="382"/>
      <c r="C70" s="365"/>
      <c r="D70" s="361"/>
      <c r="E70" s="362"/>
      <c r="F70" s="362"/>
      <c r="G70" s="362">
        <f t="shared" si="1"/>
        <v>256658.38999999998</v>
      </c>
    </row>
    <row r="71" spans="1:13" x14ac:dyDescent="0.25">
      <c r="A71" s="372"/>
      <c r="B71" s="382"/>
      <c r="C71" s="365"/>
      <c r="D71" s="361"/>
      <c r="E71" s="362"/>
      <c r="F71" s="362"/>
      <c r="G71" s="362">
        <f t="shared" si="1"/>
        <v>256658.38999999998</v>
      </c>
    </row>
    <row r="72" spans="1:13" x14ac:dyDescent="0.25">
      <c r="A72" s="372"/>
      <c r="B72" s="382"/>
      <c r="C72" s="365"/>
      <c r="D72" s="361"/>
      <c r="E72" s="362"/>
      <c r="F72" s="362"/>
      <c r="G72" s="362">
        <f t="shared" si="1"/>
        <v>256658.38999999998</v>
      </c>
    </row>
    <row r="73" spans="1:13" x14ac:dyDescent="0.25">
      <c r="A73" s="372"/>
      <c r="B73" s="382"/>
      <c r="C73" s="365"/>
      <c r="D73" s="361"/>
      <c r="E73" s="362"/>
      <c r="F73" s="362"/>
      <c r="G73" s="362">
        <f t="shared" si="1"/>
        <v>256658.38999999998</v>
      </c>
    </row>
    <row r="74" spans="1:13" x14ac:dyDescent="0.25">
      <c r="A74" s="372"/>
      <c r="B74" s="382"/>
      <c r="C74" s="365"/>
      <c r="D74" s="361"/>
      <c r="E74" s="362"/>
      <c r="F74" s="362"/>
      <c r="G74" s="362">
        <f t="shared" si="1"/>
        <v>256658.38999999998</v>
      </c>
    </row>
    <row r="75" spans="1:13" x14ac:dyDescent="0.25">
      <c r="A75" s="372"/>
      <c r="B75" s="382"/>
      <c r="C75" s="365"/>
      <c r="D75" s="361"/>
      <c r="E75" s="362"/>
      <c r="F75" s="362"/>
      <c r="G75" s="362">
        <f t="shared" si="1"/>
        <v>256658.38999999998</v>
      </c>
    </row>
    <row r="76" spans="1:13" ht="16.5" thickBot="1" x14ac:dyDescent="0.3">
      <c r="A76" s="375"/>
      <c r="B76" s="383"/>
      <c r="C76" s="369"/>
      <c r="D76" s="370"/>
      <c r="E76" s="371"/>
      <c r="F76" s="371"/>
      <c r="G76" s="371">
        <f t="shared" si="1"/>
        <v>256658.38999999998</v>
      </c>
      <c r="I76" s="386" t="s">
        <v>5917</v>
      </c>
      <c r="J76" s="371">
        <f>SUM(E60:E76)</f>
        <v>0</v>
      </c>
      <c r="K76" s="371">
        <f>SUM(F60:F76)</f>
        <v>8100</v>
      </c>
      <c r="L76" s="371">
        <v>0</v>
      </c>
    </row>
    <row r="77" spans="1:13" ht="16.5" thickTop="1" x14ac:dyDescent="0.25"/>
    <row r="78" spans="1:13" x14ac:dyDescent="0.25">
      <c r="A78" s="388"/>
      <c r="J78" s="392">
        <f>SUM(J2:J76)</f>
        <v>47173.48</v>
      </c>
      <c r="K78" s="392">
        <f>SUM(K2:K76)</f>
        <v>264139.71999999997</v>
      </c>
      <c r="L78" s="392">
        <f>SUM(L2:L76)</f>
        <v>39692.15</v>
      </c>
      <c r="M78" s="390" t="s">
        <v>482</v>
      </c>
    </row>
    <row r="79" spans="1:13" x14ac:dyDescent="0.25">
      <c r="A79" s="388"/>
      <c r="J79" s="393"/>
      <c r="K79" s="393"/>
      <c r="L79" s="393"/>
      <c r="M79" s="391"/>
    </row>
    <row r="80" spans="1:13" x14ac:dyDescent="0.25">
      <c r="A80" s="388"/>
      <c r="J80" s="393"/>
      <c r="K80" s="393"/>
      <c r="L80" s="392">
        <f>K78+L78-J78</f>
        <v>256658.38999999998</v>
      </c>
      <c r="M80" s="390" t="s">
        <v>5920</v>
      </c>
    </row>
    <row r="81" spans="1:15" x14ac:dyDescent="0.25">
      <c r="B81" s="393" t="s">
        <v>5933</v>
      </c>
    </row>
    <row r="82" spans="1:15" x14ac:dyDescent="0.25">
      <c r="C82" s="385" t="s">
        <v>5945</v>
      </c>
      <c r="D82" s="407" t="s">
        <v>5946</v>
      </c>
      <c r="E82" s="362">
        <v>35000</v>
      </c>
    </row>
    <row r="83" spans="1:15" x14ac:dyDescent="0.25">
      <c r="C83" s="385" t="s">
        <v>5947</v>
      </c>
      <c r="D83" s="407" t="s">
        <v>5946</v>
      </c>
      <c r="E83" s="362">
        <v>103021.54</v>
      </c>
      <c r="J83" s="394">
        <v>40513</v>
      </c>
      <c r="K83" s="385" t="s">
        <v>5919</v>
      </c>
    </row>
    <row r="84" spans="1:15" x14ac:dyDescent="0.25">
      <c r="C84" s="385" t="s">
        <v>5948</v>
      </c>
      <c r="D84" s="407" t="s">
        <v>5946</v>
      </c>
      <c r="E84" s="362">
        <v>34000</v>
      </c>
      <c r="J84" s="394">
        <v>40513</v>
      </c>
      <c r="K84" s="385" t="s">
        <v>5918</v>
      </c>
    </row>
    <row r="85" spans="1:15" x14ac:dyDescent="0.25">
      <c r="J85" s="394">
        <v>41000</v>
      </c>
      <c r="K85" s="385" t="s">
        <v>5922</v>
      </c>
    </row>
    <row r="86" spans="1:15" x14ac:dyDescent="0.25">
      <c r="B86" s="372">
        <v>41091</v>
      </c>
      <c r="C86" s="365" t="s">
        <v>166</v>
      </c>
      <c r="D86" s="361" t="s">
        <v>5814</v>
      </c>
      <c r="E86" s="362">
        <v>5000</v>
      </c>
      <c r="J86" s="394">
        <v>41091</v>
      </c>
      <c r="K86" s="385" t="s">
        <v>5923</v>
      </c>
    </row>
    <row r="87" spans="1:15" x14ac:dyDescent="0.25">
      <c r="B87" s="372">
        <v>41091</v>
      </c>
      <c r="C87" s="365" t="s">
        <v>167</v>
      </c>
      <c r="D87" s="361" t="s">
        <v>5814</v>
      </c>
      <c r="E87" s="362">
        <v>10000</v>
      </c>
      <c r="J87" s="394">
        <v>41153</v>
      </c>
      <c r="K87" s="385" t="s">
        <v>5924</v>
      </c>
    </row>
    <row r="88" spans="1:15" x14ac:dyDescent="0.25">
      <c r="B88" s="372">
        <v>41100</v>
      </c>
      <c r="C88" s="365" t="s">
        <v>170</v>
      </c>
      <c r="D88" s="361" t="s">
        <v>5814</v>
      </c>
      <c r="E88" s="362">
        <v>9000</v>
      </c>
      <c r="J88" s="394">
        <v>41671</v>
      </c>
      <c r="K88" s="385" t="s">
        <v>5938</v>
      </c>
    </row>
    <row r="89" spans="1:15" ht="16.5" thickBot="1" x14ac:dyDescent="0.3">
      <c r="B89" s="372">
        <v>41148</v>
      </c>
      <c r="C89" s="365" t="s">
        <v>218</v>
      </c>
      <c r="D89" s="361" t="s">
        <v>5814</v>
      </c>
      <c r="E89" s="403">
        <v>4037.78</v>
      </c>
      <c r="N89" s="396" t="s">
        <v>5842</v>
      </c>
    </row>
    <row r="90" spans="1:15" ht="16.5" thickTop="1" x14ac:dyDescent="0.25">
      <c r="E90" s="389">
        <f>SUM(E82:E89)</f>
        <v>200059.31999999998</v>
      </c>
      <c r="J90" s="386" t="s">
        <v>5921</v>
      </c>
      <c r="K90" s="386" t="s">
        <v>5799</v>
      </c>
      <c r="L90" s="386" t="s">
        <v>420</v>
      </c>
      <c r="M90" s="396" t="s">
        <v>5842</v>
      </c>
      <c r="N90" s="397" t="s">
        <v>5925</v>
      </c>
      <c r="O90" s="396" t="s">
        <v>5926</v>
      </c>
    </row>
    <row r="91" spans="1:15" x14ac:dyDescent="0.25">
      <c r="I91" s="386" t="s">
        <v>427</v>
      </c>
      <c r="J91" s="362"/>
      <c r="K91" s="362">
        <v>53050</v>
      </c>
      <c r="L91" s="362">
        <v>906.8</v>
      </c>
      <c r="M91" s="362">
        <f>K91+L91-J91</f>
        <v>53956.800000000003</v>
      </c>
      <c r="N91" s="362">
        <v>53956.800000000003</v>
      </c>
    </row>
    <row r="92" spans="1:15" x14ac:dyDescent="0.25">
      <c r="B92" s="393" t="s">
        <v>5927</v>
      </c>
      <c r="I92" s="386" t="s">
        <v>428</v>
      </c>
      <c r="J92" s="362"/>
      <c r="K92" s="362">
        <v>5109.01</v>
      </c>
      <c r="L92" s="362">
        <v>1206.74</v>
      </c>
      <c r="M92" s="362">
        <f>K92+L92-J92+M91</f>
        <v>60272.55</v>
      </c>
      <c r="N92" s="362">
        <v>60272.55</v>
      </c>
    </row>
    <row r="93" spans="1:15" x14ac:dyDescent="0.25">
      <c r="B93" s="372">
        <v>41177</v>
      </c>
      <c r="C93" s="365" t="s">
        <v>5928</v>
      </c>
      <c r="D93" s="361" t="s">
        <v>5934</v>
      </c>
      <c r="E93" s="362">
        <v>10000</v>
      </c>
      <c r="I93" s="386" t="s">
        <v>4185</v>
      </c>
      <c r="J93" s="362"/>
      <c r="K93" s="362">
        <v>700</v>
      </c>
      <c r="L93" s="362">
        <v>2114.9699999999998</v>
      </c>
      <c r="M93" s="362">
        <f t="shared" ref="M93:M100" si="2">K93+L93-J93+M92</f>
        <v>63087.520000000004</v>
      </c>
      <c r="N93" s="362">
        <v>63087.519999999997</v>
      </c>
    </row>
    <row r="94" spans="1:15" x14ac:dyDescent="0.25">
      <c r="B94" s="372">
        <v>41213</v>
      </c>
      <c r="C94" s="365" t="s">
        <v>5928</v>
      </c>
      <c r="D94" s="361" t="s">
        <v>5816</v>
      </c>
      <c r="E94" s="362">
        <v>10017</v>
      </c>
      <c r="I94" s="386" t="s">
        <v>417</v>
      </c>
      <c r="J94" s="362"/>
      <c r="K94" s="362"/>
      <c r="L94" s="362"/>
      <c r="M94" s="362">
        <f t="shared" si="2"/>
        <v>63087.520000000004</v>
      </c>
      <c r="N94" s="362">
        <v>63087.519999999997</v>
      </c>
    </row>
    <row r="95" spans="1:15" x14ac:dyDescent="0.25">
      <c r="A95" s="372"/>
      <c r="B95" s="372">
        <v>41243</v>
      </c>
      <c r="C95" s="365" t="s">
        <v>5928</v>
      </c>
      <c r="D95" s="361" t="s">
        <v>5816</v>
      </c>
      <c r="E95" s="362">
        <v>11517</v>
      </c>
      <c r="I95" s="386" t="s">
        <v>418</v>
      </c>
      <c r="J95" s="362">
        <v>44123.48</v>
      </c>
      <c r="K95" s="362">
        <v>40923.68</v>
      </c>
      <c r="L95" s="362"/>
      <c r="M95" s="362">
        <f t="shared" si="2"/>
        <v>59887.72</v>
      </c>
      <c r="N95" s="362">
        <v>59887.72</v>
      </c>
    </row>
    <row r="96" spans="1:15" x14ac:dyDescent="0.25">
      <c r="B96" s="372">
        <v>41274</v>
      </c>
      <c r="C96" s="365" t="s">
        <v>5887</v>
      </c>
      <c r="D96" s="361" t="s">
        <v>5935</v>
      </c>
      <c r="E96" s="362">
        <v>2750</v>
      </c>
      <c r="I96" s="386" t="s">
        <v>421</v>
      </c>
      <c r="J96" s="362"/>
      <c r="K96" s="362">
        <v>1450</v>
      </c>
      <c r="L96" s="362">
        <v>596.78</v>
      </c>
      <c r="M96" s="362">
        <f t="shared" si="2"/>
        <v>61934.5</v>
      </c>
      <c r="N96" s="362">
        <v>61934.5</v>
      </c>
    </row>
    <row r="97" spans="2:20" ht="16.5" thickBot="1" x14ac:dyDescent="0.3">
      <c r="B97" s="372">
        <v>41320</v>
      </c>
      <c r="C97" s="365" t="s">
        <v>247</v>
      </c>
      <c r="D97" s="361" t="s">
        <v>264</v>
      </c>
      <c r="E97" s="362">
        <v>300</v>
      </c>
      <c r="I97" s="398" t="s">
        <v>422</v>
      </c>
      <c r="J97" s="399"/>
      <c r="K97" s="399">
        <v>1200</v>
      </c>
      <c r="L97" s="399"/>
      <c r="M97" s="399">
        <f t="shared" si="2"/>
        <v>63134.5</v>
      </c>
      <c r="N97" s="399">
        <v>63134.5</v>
      </c>
      <c r="O97" s="400"/>
    </row>
    <row r="98" spans="2:20" ht="16.5" thickTop="1" x14ac:dyDescent="0.25">
      <c r="B98" s="372">
        <v>41440</v>
      </c>
      <c r="C98" s="365" t="s">
        <v>247</v>
      </c>
      <c r="D98" s="361" t="s">
        <v>264</v>
      </c>
      <c r="E98" s="362">
        <v>150</v>
      </c>
      <c r="I98" s="386" t="s">
        <v>425</v>
      </c>
      <c r="J98" s="362">
        <v>3050</v>
      </c>
      <c r="K98" s="362">
        <v>36250</v>
      </c>
      <c r="L98" s="362"/>
      <c r="M98" s="362">
        <f t="shared" si="2"/>
        <v>96334.5</v>
      </c>
      <c r="N98" s="362">
        <v>96334.5</v>
      </c>
      <c r="O98" s="362"/>
    </row>
    <row r="99" spans="2:20" x14ac:dyDescent="0.25">
      <c r="B99" s="372">
        <v>41534</v>
      </c>
      <c r="C99" s="365" t="s">
        <v>5928</v>
      </c>
      <c r="D99" s="361" t="s">
        <v>5936</v>
      </c>
      <c r="E99" s="362">
        <v>20868</v>
      </c>
      <c r="I99" s="386" t="s">
        <v>426</v>
      </c>
      <c r="J99" s="362"/>
      <c r="K99" s="362">
        <v>112531.73999999999</v>
      </c>
      <c r="L99" s="362">
        <v>39692.15</v>
      </c>
      <c r="M99" s="362">
        <f t="shared" si="2"/>
        <v>248558.38999999998</v>
      </c>
      <c r="N99" s="362">
        <v>208866.24</v>
      </c>
      <c r="O99" s="362">
        <f>M99-N99</f>
        <v>39692.149999999994</v>
      </c>
    </row>
    <row r="100" spans="2:20" x14ac:dyDescent="0.25">
      <c r="B100" s="372">
        <v>41557</v>
      </c>
      <c r="C100" s="365" t="s">
        <v>5928</v>
      </c>
      <c r="D100" s="361" t="s">
        <v>5817</v>
      </c>
      <c r="E100" s="362">
        <v>8035</v>
      </c>
      <c r="I100" s="386" t="s">
        <v>5917</v>
      </c>
      <c r="J100" s="401"/>
      <c r="K100" s="401">
        <v>8100</v>
      </c>
      <c r="L100" s="401"/>
      <c r="M100" s="401">
        <f t="shared" si="2"/>
        <v>256658.38999999998</v>
      </c>
      <c r="N100" s="402"/>
      <c r="O100" s="402"/>
    </row>
    <row r="101" spans="2:20" x14ac:dyDescent="0.25">
      <c r="B101" s="372">
        <v>41759</v>
      </c>
      <c r="C101" s="365" t="s">
        <v>5928</v>
      </c>
      <c r="D101" s="361" t="s">
        <v>5817</v>
      </c>
      <c r="E101" s="362">
        <v>8050</v>
      </c>
      <c r="I101" s="487" t="s">
        <v>5932</v>
      </c>
      <c r="J101" s="362">
        <f>SUM(J98:J100)</f>
        <v>3050</v>
      </c>
      <c r="K101" s="362">
        <f>SUM(K98:K100)</f>
        <v>156881.74</v>
      </c>
      <c r="L101" s="362">
        <f>SUM(L98:L100)</f>
        <v>39692.15</v>
      </c>
      <c r="M101" s="362">
        <f>K101+L101-J101</f>
        <v>193523.88999999998</v>
      </c>
    </row>
    <row r="102" spans="2:20" x14ac:dyDescent="0.25">
      <c r="B102" s="372">
        <v>41820</v>
      </c>
      <c r="C102" s="365" t="s">
        <v>5928</v>
      </c>
      <c r="D102" s="361" t="s">
        <v>5937</v>
      </c>
      <c r="E102" s="362">
        <v>26690</v>
      </c>
      <c r="I102" s="487" t="s">
        <v>6052</v>
      </c>
      <c r="J102" s="362">
        <f>SUM(J91:J100)</f>
        <v>47173.48</v>
      </c>
      <c r="K102" s="362">
        <f>SUM(K91:K100)</f>
        <v>259314.43</v>
      </c>
      <c r="L102" s="362">
        <f>SUM(L91:L100)</f>
        <v>44517.440000000002</v>
      </c>
      <c r="M102" s="362">
        <f>K102+L102-J102</f>
        <v>256658.38999999998</v>
      </c>
    </row>
    <row r="103" spans="2:20" x14ac:dyDescent="0.25">
      <c r="J103" s="362"/>
      <c r="K103" s="362"/>
      <c r="L103" s="362"/>
      <c r="M103" s="35">
        <f>M100-K100</f>
        <v>248558.38999999998</v>
      </c>
    </row>
    <row r="104" spans="2:20" x14ac:dyDescent="0.25">
      <c r="C104" s="385" t="s">
        <v>5931</v>
      </c>
      <c r="D104" s="385" t="s">
        <v>5929</v>
      </c>
      <c r="E104" s="362">
        <f>SUM(E93:E103)</f>
        <v>98377</v>
      </c>
      <c r="G104" s="362"/>
      <c r="H104" s="362"/>
      <c r="I104" s="362"/>
      <c r="J104" s="362"/>
      <c r="K104" s="362"/>
      <c r="L104" s="362"/>
      <c r="M104" s="362"/>
      <c r="N104" s="362"/>
      <c r="O104" s="362"/>
      <c r="P104" s="362"/>
      <c r="Q104" s="362"/>
      <c r="R104" s="362"/>
      <c r="S104" s="362"/>
      <c r="T104" s="362"/>
    </row>
    <row r="105" spans="2:20" x14ac:dyDescent="0.25">
      <c r="G105" s="362"/>
      <c r="H105" s="488" t="s">
        <v>6053</v>
      </c>
      <c r="I105" s="362"/>
      <c r="J105" s="362"/>
      <c r="K105" s="362"/>
      <c r="L105" s="362"/>
      <c r="M105" s="362"/>
      <c r="N105" s="362"/>
      <c r="O105" s="362"/>
      <c r="P105" s="362"/>
      <c r="Q105" s="362"/>
      <c r="R105" s="362"/>
      <c r="S105" s="362"/>
      <c r="T105" s="362"/>
    </row>
    <row r="106" spans="2:20" x14ac:dyDescent="0.25">
      <c r="C106" s="385" t="s">
        <v>5931</v>
      </c>
      <c r="D106" s="385" t="s">
        <v>5930</v>
      </c>
      <c r="E106" s="362">
        <v>87785.22</v>
      </c>
      <c r="G106" s="362"/>
      <c r="H106" s="362"/>
      <c r="I106" s="362"/>
      <c r="J106" s="362"/>
      <c r="K106" s="362"/>
      <c r="L106" s="362"/>
      <c r="M106" s="362"/>
      <c r="N106" s="362"/>
      <c r="O106" s="362"/>
      <c r="P106" s="362"/>
      <c r="Q106" s="362"/>
      <c r="R106" s="362"/>
      <c r="S106" s="362"/>
      <c r="T106" s="362"/>
    </row>
    <row r="107" spans="2:20" x14ac:dyDescent="0.25">
      <c r="G107" s="362"/>
      <c r="H107" s="362"/>
      <c r="I107" s="362"/>
      <c r="J107" s="362"/>
      <c r="K107" s="362"/>
      <c r="L107" s="362"/>
      <c r="M107" s="362"/>
      <c r="N107" s="362"/>
      <c r="O107" s="362"/>
      <c r="P107" s="362"/>
      <c r="Q107" s="362"/>
      <c r="R107" s="362"/>
      <c r="S107" s="362"/>
      <c r="T107" s="362"/>
    </row>
    <row r="108" spans="2:20" x14ac:dyDescent="0.25">
      <c r="B108" s="393" t="s">
        <v>5944</v>
      </c>
      <c r="G108" s="362"/>
      <c r="H108" s="362"/>
      <c r="I108" s="362"/>
      <c r="J108" s="362"/>
      <c r="K108" s="362"/>
      <c r="L108" s="362"/>
      <c r="M108" s="362"/>
      <c r="N108" s="362"/>
      <c r="O108" s="362"/>
      <c r="P108" s="362"/>
      <c r="Q108" s="362"/>
      <c r="R108" s="362"/>
      <c r="S108" s="362"/>
      <c r="T108" s="362"/>
    </row>
    <row r="109" spans="2:20" x14ac:dyDescent="0.25">
      <c r="D109" s="385" t="s">
        <v>5939</v>
      </c>
      <c r="E109" s="404">
        <v>2000000</v>
      </c>
      <c r="G109" s="362"/>
      <c r="H109" s="362"/>
      <c r="I109" s="362"/>
      <c r="J109" s="362"/>
      <c r="K109" s="362"/>
      <c r="L109" s="362"/>
      <c r="M109" s="362"/>
      <c r="N109" s="362"/>
      <c r="O109" s="362"/>
      <c r="P109" s="362"/>
      <c r="Q109" s="362"/>
      <c r="R109" s="362"/>
      <c r="S109" s="362"/>
      <c r="T109" s="362"/>
    </row>
    <row r="110" spans="2:20" x14ac:dyDescent="0.25">
      <c r="D110" s="385" t="s">
        <v>5940</v>
      </c>
      <c r="E110" s="406">
        <f>K101</f>
        <v>156881.74</v>
      </c>
      <c r="G110" s="362"/>
      <c r="H110" s="362"/>
      <c r="I110" s="362"/>
      <c r="J110" s="362"/>
      <c r="K110" s="362"/>
      <c r="L110" s="362"/>
      <c r="M110" s="362"/>
      <c r="N110" s="362"/>
      <c r="O110" s="362"/>
      <c r="P110" s="362"/>
      <c r="Q110" s="362"/>
      <c r="R110" s="362"/>
      <c r="S110" s="362"/>
      <c r="T110" s="362"/>
    </row>
    <row r="111" spans="2:20" x14ac:dyDescent="0.25">
      <c r="D111" s="385" t="s">
        <v>5941</v>
      </c>
      <c r="E111" s="405">
        <f>E109-E110</f>
        <v>1843118.26</v>
      </c>
      <c r="G111" s="362"/>
      <c r="H111" s="362"/>
      <c r="I111" s="362"/>
      <c r="J111" s="362"/>
      <c r="K111" s="362"/>
      <c r="L111" s="362"/>
      <c r="M111" s="362"/>
      <c r="N111" s="362"/>
      <c r="O111" s="362"/>
      <c r="P111" s="362"/>
      <c r="Q111" s="362"/>
      <c r="R111" s="362"/>
      <c r="S111" s="362"/>
      <c r="T111" s="362"/>
    </row>
    <row r="112" spans="2:20" x14ac:dyDescent="0.25">
      <c r="G112" s="362"/>
      <c r="H112" s="362"/>
      <c r="I112" s="362"/>
      <c r="J112" s="362"/>
      <c r="K112" s="362"/>
      <c r="L112" s="362"/>
      <c r="M112" s="362"/>
      <c r="N112" s="362"/>
      <c r="O112" s="362"/>
      <c r="P112" s="362"/>
      <c r="Q112" s="362"/>
      <c r="R112" s="362"/>
      <c r="S112" s="362"/>
      <c r="T112" s="362"/>
    </row>
    <row r="113" spans="4:20" x14ac:dyDescent="0.25">
      <c r="D113" s="385" t="s">
        <v>5942</v>
      </c>
      <c r="E113" s="404">
        <v>2000000</v>
      </c>
      <c r="G113" s="362"/>
      <c r="H113" s="362"/>
      <c r="I113" s="362"/>
      <c r="J113" s="362"/>
      <c r="K113" s="362"/>
      <c r="L113" s="362"/>
      <c r="M113" s="362"/>
      <c r="N113" s="362"/>
      <c r="O113" s="362"/>
      <c r="P113" s="362"/>
      <c r="Q113" s="362"/>
      <c r="R113" s="362"/>
      <c r="S113" s="362"/>
      <c r="T113" s="362"/>
    </row>
    <row r="114" spans="4:20" x14ac:dyDescent="0.25">
      <c r="D114" s="385" t="s">
        <v>5943</v>
      </c>
      <c r="E114" s="406">
        <f>E104</f>
        <v>98377</v>
      </c>
      <c r="G114" s="362"/>
      <c r="H114" s="362"/>
      <c r="I114" s="362"/>
      <c r="J114" s="362"/>
      <c r="K114" s="362"/>
      <c r="L114" s="362"/>
      <c r="M114" s="362"/>
      <c r="N114" s="362"/>
      <c r="O114" s="362"/>
      <c r="P114" s="362"/>
      <c r="Q114" s="362"/>
      <c r="R114" s="362"/>
      <c r="S114" s="362"/>
      <c r="T114" s="362"/>
    </row>
    <row r="115" spans="4:20" x14ac:dyDescent="0.25">
      <c r="D115" s="385" t="s">
        <v>5941</v>
      </c>
      <c r="E115" s="405">
        <f>E113-E114</f>
        <v>1901623</v>
      </c>
      <c r="G115" s="362"/>
      <c r="H115" s="362"/>
      <c r="I115" s="362"/>
      <c r="J115" s="362"/>
      <c r="K115" s="362"/>
      <c r="L115" s="362"/>
      <c r="M115" s="362"/>
      <c r="N115" s="362"/>
      <c r="O115" s="362"/>
      <c r="P115" s="362"/>
      <c r="Q115" s="362"/>
      <c r="R115" s="362"/>
      <c r="S115" s="362"/>
      <c r="T115" s="362"/>
    </row>
    <row r="116" spans="4:20" x14ac:dyDescent="0.25">
      <c r="G116" s="362"/>
      <c r="H116" s="362"/>
      <c r="I116" s="362"/>
      <c r="J116" s="362"/>
      <c r="K116" s="362"/>
      <c r="L116" s="362"/>
      <c r="M116" s="362"/>
      <c r="N116" s="362"/>
      <c r="O116" s="362"/>
      <c r="P116" s="362"/>
      <c r="Q116" s="362"/>
      <c r="R116" s="362"/>
      <c r="S116" s="362"/>
      <c r="T116" s="362"/>
    </row>
    <row r="117" spans="4:20" x14ac:dyDescent="0.25">
      <c r="G117" s="362"/>
      <c r="H117" s="362"/>
      <c r="I117" s="362"/>
      <c r="J117" s="362"/>
      <c r="K117" s="362"/>
      <c r="L117" s="362"/>
      <c r="M117" s="362"/>
      <c r="N117" s="362"/>
      <c r="O117" s="362"/>
      <c r="P117" s="362"/>
      <c r="Q117" s="362"/>
      <c r="R117" s="362"/>
      <c r="S117" s="362"/>
      <c r="T117" s="362"/>
    </row>
    <row r="118" spans="4:20" x14ac:dyDescent="0.25">
      <c r="G118" s="362"/>
      <c r="H118" s="362"/>
      <c r="I118" s="362"/>
      <c r="J118" s="362"/>
      <c r="K118" s="362"/>
      <c r="L118" s="362"/>
      <c r="M118" s="362"/>
      <c r="N118" s="362"/>
      <c r="O118" s="362"/>
      <c r="P118" s="362"/>
      <c r="Q118" s="362"/>
      <c r="R118" s="362"/>
      <c r="S118" s="362"/>
      <c r="T118" s="362"/>
    </row>
    <row r="119" spans="4:20" x14ac:dyDescent="0.25">
      <c r="G119" s="362"/>
      <c r="H119" s="362"/>
      <c r="I119" s="362"/>
      <c r="J119" s="362"/>
      <c r="K119" s="362"/>
      <c r="L119" s="362"/>
      <c r="M119" s="362"/>
      <c r="N119" s="362"/>
      <c r="O119" s="362"/>
      <c r="P119" s="362"/>
      <c r="Q119" s="362"/>
      <c r="R119" s="362"/>
      <c r="S119" s="362"/>
      <c r="T119" s="362"/>
    </row>
    <row r="120" spans="4:20" x14ac:dyDescent="0.25">
      <c r="G120" s="362"/>
      <c r="H120" s="362"/>
      <c r="I120" s="362"/>
      <c r="J120" s="362"/>
      <c r="K120" s="362"/>
      <c r="L120" s="362"/>
      <c r="M120" s="362"/>
      <c r="N120" s="362"/>
      <c r="O120" s="362"/>
      <c r="P120" s="362"/>
      <c r="Q120" s="362"/>
      <c r="R120" s="362"/>
      <c r="S120" s="362"/>
      <c r="T120" s="362"/>
    </row>
    <row r="121" spans="4:20" x14ac:dyDescent="0.25">
      <c r="G121" s="362"/>
      <c r="H121" s="362"/>
      <c r="I121" s="362"/>
      <c r="J121" s="362"/>
      <c r="K121" s="362"/>
      <c r="L121" s="362"/>
      <c r="M121" s="362"/>
      <c r="N121" s="362"/>
      <c r="O121" s="362"/>
      <c r="P121" s="362"/>
      <c r="Q121" s="362"/>
      <c r="R121" s="362"/>
      <c r="S121" s="362"/>
      <c r="T121" s="362"/>
    </row>
    <row r="122" spans="4:20" x14ac:dyDescent="0.25">
      <c r="G122" s="362"/>
      <c r="H122" s="362"/>
      <c r="I122" s="362"/>
      <c r="J122" s="362"/>
      <c r="K122" s="362"/>
      <c r="L122" s="362"/>
      <c r="M122" s="362"/>
      <c r="N122" s="362"/>
      <c r="O122" s="362"/>
      <c r="P122" s="362"/>
      <c r="Q122" s="362"/>
      <c r="R122" s="362"/>
      <c r="S122" s="362"/>
      <c r="T122" s="362"/>
    </row>
    <row r="123" spans="4:20" x14ac:dyDescent="0.25">
      <c r="G123" s="362"/>
      <c r="H123" s="362"/>
      <c r="I123" s="362"/>
      <c r="J123" s="362"/>
      <c r="K123" s="362"/>
      <c r="L123" s="362"/>
      <c r="M123" s="362"/>
      <c r="N123" s="362"/>
      <c r="O123" s="362"/>
      <c r="P123" s="362"/>
      <c r="Q123" s="362"/>
      <c r="R123" s="362"/>
      <c r="S123" s="362"/>
      <c r="T123" s="362"/>
    </row>
    <row r="124" spans="4:20" x14ac:dyDescent="0.25">
      <c r="G124" s="362"/>
      <c r="H124" s="362"/>
      <c r="I124" s="362"/>
      <c r="J124" s="362"/>
      <c r="K124" s="362"/>
      <c r="L124" s="362"/>
      <c r="M124" s="362"/>
      <c r="N124" s="362"/>
      <c r="O124" s="362"/>
      <c r="P124" s="362"/>
      <c r="Q124" s="362"/>
      <c r="R124" s="362"/>
      <c r="S124" s="362"/>
      <c r="T124" s="362"/>
    </row>
    <row r="125" spans="4:20" x14ac:dyDescent="0.25">
      <c r="G125" s="362"/>
      <c r="H125" s="362"/>
      <c r="I125" s="362"/>
      <c r="J125" s="362"/>
      <c r="K125" s="362"/>
      <c r="L125" s="362"/>
      <c r="M125" s="362"/>
      <c r="N125" s="362"/>
      <c r="O125" s="362"/>
      <c r="P125" s="362"/>
      <c r="Q125" s="362"/>
      <c r="R125" s="362"/>
      <c r="S125" s="362"/>
      <c r="T125" s="362"/>
    </row>
    <row r="126" spans="4:20" x14ac:dyDescent="0.25">
      <c r="G126" s="362"/>
      <c r="H126" s="362"/>
      <c r="I126" s="362"/>
      <c r="J126" s="362"/>
      <c r="K126" s="362"/>
      <c r="L126" s="362"/>
      <c r="M126" s="362"/>
      <c r="N126" s="362"/>
      <c r="O126" s="362"/>
      <c r="P126" s="362"/>
      <c r="Q126" s="362"/>
      <c r="R126" s="362"/>
      <c r="S126" s="362"/>
      <c r="T126" s="362"/>
    </row>
    <row r="127" spans="4:20" x14ac:dyDescent="0.25">
      <c r="G127" s="362"/>
      <c r="H127" s="362"/>
      <c r="I127" s="362"/>
      <c r="J127" s="362"/>
      <c r="K127" s="362"/>
      <c r="L127" s="362"/>
      <c r="M127" s="362"/>
      <c r="N127" s="362"/>
      <c r="O127" s="362"/>
      <c r="P127" s="362"/>
      <c r="Q127" s="362"/>
      <c r="R127" s="362"/>
      <c r="S127" s="362"/>
      <c r="T127" s="362"/>
    </row>
    <row r="128" spans="4:20" x14ac:dyDescent="0.25">
      <c r="G128" s="362"/>
      <c r="H128" s="362"/>
      <c r="I128" s="362"/>
      <c r="J128" s="362"/>
      <c r="K128" s="362"/>
      <c r="L128" s="362"/>
      <c r="M128" s="362"/>
      <c r="N128" s="362"/>
      <c r="O128" s="362"/>
      <c r="P128" s="362"/>
      <c r="Q128" s="362"/>
      <c r="R128" s="362"/>
      <c r="S128" s="362"/>
      <c r="T128" s="362"/>
    </row>
    <row r="129" spans="7:20" x14ac:dyDescent="0.25">
      <c r="G129" s="362"/>
      <c r="H129" s="362"/>
      <c r="I129" s="362"/>
      <c r="J129" s="362"/>
      <c r="K129" s="362"/>
      <c r="L129" s="362"/>
      <c r="M129" s="362"/>
      <c r="N129" s="362"/>
      <c r="O129" s="362"/>
      <c r="P129" s="362"/>
      <c r="Q129" s="362"/>
      <c r="R129" s="362"/>
      <c r="S129" s="362"/>
      <c r="T129" s="362"/>
    </row>
    <row r="130" spans="7:20" x14ac:dyDescent="0.25">
      <c r="G130" s="362"/>
      <c r="H130" s="362"/>
      <c r="I130" s="362"/>
      <c r="J130" s="362"/>
      <c r="K130" s="362"/>
      <c r="L130" s="362"/>
      <c r="M130" s="362"/>
      <c r="N130" s="362"/>
      <c r="O130" s="362"/>
      <c r="P130" s="362"/>
      <c r="Q130" s="362"/>
      <c r="R130" s="362"/>
      <c r="S130" s="362"/>
      <c r="T130" s="362"/>
    </row>
    <row r="131" spans="7:20" x14ac:dyDescent="0.25">
      <c r="G131" s="362"/>
      <c r="H131" s="362"/>
      <c r="I131" s="362"/>
      <c r="J131" s="362"/>
      <c r="K131" s="362"/>
      <c r="L131" s="362"/>
      <c r="M131" s="362"/>
      <c r="N131" s="362"/>
      <c r="O131" s="362"/>
      <c r="P131" s="362"/>
      <c r="Q131" s="362"/>
      <c r="R131" s="362"/>
      <c r="S131" s="362"/>
      <c r="T131" s="362"/>
    </row>
    <row r="132" spans="7:20" x14ac:dyDescent="0.25">
      <c r="J132" s="362"/>
      <c r="K132" s="362"/>
      <c r="L132" s="362"/>
    </row>
    <row r="133" spans="7:20" x14ac:dyDescent="0.25">
      <c r="J133" s="362"/>
      <c r="K133" s="362"/>
      <c r="L133" s="362"/>
    </row>
    <row r="134" spans="7:20" x14ac:dyDescent="0.25">
      <c r="J134" s="362"/>
      <c r="K134" s="362"/>
      <c r="L134" s="362"/>
    </row>
    <row r="135" spans="7:20" x14ac:dyDescent="0.25">
      <c r="J135" s="362"/>
      <c r="K135" s="362"/>
      <c r="L135" s="362"/>
    </row>
    <row r="136" spans="7:20" x14ac:dyDescent="0.25">
      <c r="J136" s="362"/>
      <c r="K136" s="362"/>
      <c r="L136" s="362"/>
    </row>
    <row r="137" spans="7:20" x14ac:dyDescent="0.25">
      <c r="J137" s="362"/>
      <c r="K137" s="362"/>
      <c r="L137" s="362"/>
    </row>
    <row r="138" spans="7:20" x14ac:dyDescent="0.25">
      <c r="J138" s="362"/>
      <c r="K138" s="362"/>
      <c r="L138" s="362"/>
    </row>
    <row r="139" spans="7:20" x14ac:dyDescent="0.25">
      <c r="J139" s="362"/>
      <c r="K139" s="362"/>
      <c r="L139" s="362"/>
    </row>
    <row r="140" spans="7:20" x14ac:dyDescent="0.25">
      <c r="J140" s="362"/>
      <c r="K140" s="362"/>
      <c r="L140" s="362"/>
    </row>
    <row r="153" spans="10:12" ht="16.5" thickBot="1" x14ac:dyDescent="0.3">
      <c r="J153" s="395"/>
      <c r="K153" s="395"/>
      <c r="L153" s="395"/>
    </row>
    <row r="154" spans="10:12" ht="16.5" thickTop="1" x14ac:dyDescent="0.25"/>
  </sheetData>
  <sortState ref="B105:E114">
    <sortCondition ref="B105:B114"/>
  </sortState>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8"/>
  <sheetViews>
    <sheetView zoomScale="120" zoomScaleNormal="120" workbookViewId="0">
      <pane xSplit="7" ySplit="1" topLeftCell="H29" activePane="bottomRight" state="frozen"/>
      <selection pane="topRight" activeCell="H1" sqref="H1"/>
      <selection pane="bottomLeft" activeCell="A2" sqref="A2"/>
      <selection pane="bottomRight" activeCell="E30" sqref="E30"/>
    </sheetView>
  </sheetViews>
  <sheetFormatPr defaultRowHeight="10.5" x14ac:dyDescent="0.15"/>
  <cols>
    <col min="1" max="1" width="39" style="5" customWidth="1"/>
    <col min="2" max="12" width="16" style="248" customWidth="1"/>
    <col min="13" max="13" width="19.33203125" style="248" customWidth="1"/>
    <col min="14" max="14" width="11.83203125" customWidth="1"/>
  </cols>
  <sheetData>
    <row r="1" spans="1:13" ht="25.5" customHeight="1" x14ac:dyDescent="0.3">
      <c r="B1" s="251">
        <v>38168</v>
      </c>
      <c r="C1" s="251">
        <v>38533</v>
      </c>
      <c r="D1" s="251">
        <v>38898</v>
      </c>
      <c r="E1" s="251">
        <v>39263</v>
      </c>
      <c r="F1" s="251">
        <v>39629</v>
      </c>
      <c r="G1" s="251">
        <v>39994</v>
      </c>
      <c r="H1" s="251">
        <v>40359</v>
      </c>
      <c r="I1" s="251">
        <v>40724</v>
      </c>
      <c r="J1" s="251">
        <v>41090</v>
      </c>
      <c r="K1" s="251">
        <v>41455</v>
      </c>
      <c r="L1" s="251">
        <v>41820</v>
      </c>
      <c r="M1" s="244"/>
    </row>
    <row r="2" spans="1:13" ht="14.1" customHeight="1" x14ac:dyDescent="0.15"/>
    <row r="3" spans="1:13" ht="14.1" customHeight="1" x14ac:dyDescent="0.15">
      <c r="A3" s="245" t="s">
        <v>4079</v>
      </c>
      <c r="B3" s="246"/>
      <c r="C3" s="246"/>
      <c r="D3" s="246"/>
      <c r="E3" s="246"/>
      <c r="F3" s="246"/>
      <c r="G3" s="246"/>
      <c r="H3" s="246"/>
      <c r="I3" s="246"/>
      <c r="J3" s="246"/>
      <c r="K3" s="246"/>
      <c r="L3" s="246"/>
      <c r="M3" s="246"/>
    </row>
    <row r="4" spans="1:13" ht="14.1" customHeight="1" x14ac:dyDescent="0.15">
      <c r="A4" s="245" t="s">
        <v>4080</v>
      </c>
      <c r="B4" s="246"/>
      <c r="C4" s="246"/>
      <c r="D4" s="246"/>
      <c r="E4" s="246"/>
      <c r="F4" s="246"/>
      <c r="G4" s="246"/>
      <c r="H4" s="246"/>
      <c r="I4" s="246"/>
      <c r="J4" s="246"/>
      <c r="K4" s="246"/>
      <c r="L4" s="246"/>
      <c r="M4" s="246"/>
    </row>
    <row r="5" spans="1:13" ht="14.1" customHeight="1" x14ac:dyDescent="0.15">
      <c r="A5" s="245" t="s">
        <v>4081</v>
      </c>
      <c r="B5" s="246">
        <v>50195.35</v>
      </c>
      <c r="C5" s="246">
        <v>104816.31</v>
      </c>
      <c r="D5" s="246">
        <v>0</v>
      </c>
      <c r="E5" s="246">
        <v>0</v>
      </c>
      <c r="F5" s="246">
        <v>0</v>
      </c>
      <c r="G5" s="246">
        <v>0</v>
      </c>
      <c r="H5" s="246">
        <v>0</v>
      </c>
      <c r="I5" s="246">
        <v>0</v>
      </c>
      <c r="J5" s="246">
        <v>0</v>
      </c>
      <c r="K5" s="246">
        <v>0</v>
      </c>
      <c r="L5" s="246">
        <v>0</v>
      </c>
      <c r="M5" s="246"/>
    </row>
    <row r="6" spans="1:13" ht="14.1" customHeight="1" x14ac:dyDescent="0.15">
      <c r="A6" s="245" t="s">
        <v>4082</v>
      </c>
      <c r="B6" s="246">
        <v>6919.6</v>
      </c>
      <c r="C6" s="246">
        <v>2705.28</v>
      </c>
      <c r="D6" s="246">
        <v>21735.119999999999</v>
      </c>
      <c r="E6" s="246">
        <v>0</v>
      </c>
      <c r="F6" s="246">
        <v>0</v>
      </c>
      <c r="G6" s="246">
        <v>0</v>
      </c>
      <c r="H6" s="246">
        <v>0</v>
      </c>
      <c r="I6" s="246">
        <v>0</v>
      </c>
      <c r="J6" s="246">
        <v>0</v>
      </c>
      <c r="K6" s="246">
        <v>0</v>
      </c>
      <c r="L6" s="246">
        <v>0</v>
      </c>
      <c r="M6" s="246"/>
    </row>
    <row r="7" spans="1:13" ht="14.1" customHeight="1" x14ac:dyDescent="0.15">
      <c r="A7" s="245" t="s">
        <v>4083</v>
      </c>
      <c r="B7" s="246">
        <v>1624</v>
      </c>
      <c r="C7" s="246">
        <v>1024</v>
      </c>
      <c r="D7" s="246">
        <v>1194</v>
      </c>
      <c r="E7" s="246">
        <v>1294</v>
      </c>
      <c r="F7" s="246">
        <v>1194</v>
      </c>
      <c r="G7" s="246">
        <v>1194</v>
      </c>
      <c r="H7" s="246">
        <v>0</v>
      </c>
      <c r="I7" s="246">
        <v>0</v>
      </c>
      <c r="J7" s="246">
        <v>0</v>
      </c>
      <c r="K7" s="246">
        <v>0</v>
      </c>
      <c r="L7" s="246">
        <v>0</v>
      </c>
      <c r="M7" s="246"/>
    </row>
    <row r="8" spans="1:13" ht="14.1" customHeight="1" x14ac:dyDescent="0.15">
      <c r="A8" s="245" t="s">
        <v>4171</v>
      </c>
      <c r="B8" s="246">
        <v>0</v>
      </c>
      <c r="C8" s="246">
        <v>0</v>
      </c>
      <c r="D8" s="246">
        <v>127159.96</v>
      </c>
      <c r="E8" s="246">
        <v>138661.82999999999</v>
      </c>
      <c r="F8" s="246">
        <v>110236.85</v>
      </c>
      <c r="G8" s="246">
        <v>166209.64000000001</v>
      </c>
      <c r="H8" s="246">
        <v>147046.85999999999</v>
      </c>
      <c r="I8" s="246">
        <v>152871.87</v>
      </c>
      <c r="J8" s="246">
        <v>161494</v>
      </c>
      <c r="K8" s="246">
        <v>213479.67</v>
      </c>
      <c r="L8" s="246">
        <v>300225.26</v>
      </c>
      <c r="M8" s="246">
        <f>L8+L23</f>
        <v>2289697.7199999997</v>
      </c>
    </row>
    <row r="9" spans="1:13" ht="14.1" customHeight="1" x14ac:dyDescent="0.15">
      <c r="A9" s="245" t="s">
        <v>4181</v>
      </c>
      <c r="B9" s="246">
        <v>0</v>
      </c>
      <c r="C9" s="246">
        <v>0</v>
      </c>
      <c r="D9" s="246">
        <v>0</v>
      </c>
      <c r="E9" s="246">
        <v>0</v>
      </c>
      <c r="F9" s="246">
        <v>0</v>
      </c>
      <c r="G9" s="246">
        <v>0</v>
      </c>
      <c r="H9" s="246">
        <v>0</v>
      </c>
      <c r="I9" s="246">
        <v>0</v>
      </c>
      <c r="J9" s="246">
        <v>0</v>
      </c>
      <c r="K9" s="246">
        <v>0</v>
      </c>
      <c r="L9" s="246">
        <v>-15</v>
      </c>
      <c r="M9" s="246"/>
    </row>
    <row r="10" spans="1:13" ht="14.1" customHeight="1" x14ac:dyDescent="0.15">
      <c r="A10" s="245" t="s">
        <v>4084</v>
      </c>
      <c r="B10" s="246">
        <v>21816.32</v>
      </c>
      <c r="C10" s="246">
        <v>22180.26</v>
      </c>
      <c r="D10" s="246">
        <v>0</v>
      </c>
      <c r="E10" s="246">
        <v>0</v>
      </c>
      <c r="F10" s="246">
        <v>0</v>
      </c>
      <c r="G10" s="246">
        <v>0</v>
      </c>
      <c r="H10" s="246">
        <v>0</v>
      </c>
      <c r="I10" s="246">
        <v>0</v>
      </c>
      <c r="J10" s="246">
        <v>0</v>
      </c>
      <c r="K10" s="246">
        <v>0</v>
      </c>
      <c r="L10" s="246">
        <v>0</v>
      </c>
      <c r="M10" s="246"/>
    </row>
    <row r="11" spans="1:13" ht="14.1" customHeight="1" x14ac:dyDescent="0.15">
      <c r="A11" s="245" t="s">
        <v>4085</v>
      </c>
      <c r="B11" s="246">
        <v>107118.76</v>
      </c>
      <c r="C11" s="246">
        <v>37658.870000000003</v>
      </c>
      <c r="D11" s="246">
        <v>23429.29</v>
      </c>
      <c r="E11" s="246">
        <v>34485.949999999997</v>
      </c>
      <c r="F11" s="246">
        <v>65904.009999999995</v>
      </c>
      <c r="G11" s="246">
        <v>35047.519999999997</v>
      </c>
      <c r="H11" s="246">
        <v>80290.73</v>
      </c>
      <c r="I11" s="246">
        <v>100.13</v>
      </c>
      <c r="J11" s="246">
        <v>100.13</v>
      </c>
      <c r="K11" s="246">
        <v>5.13</v>
      </c>
      <c r="L11" s="246">
        <v>0</v>
      </c>
      <c r="M11" s="246"/>
    </row>
    <row r="12" spans="1:13" ht="14.1" customHeight="1" x14ac:dyDescent="0.15">
      <c r="A12" s="245" t="s">
        <v>4086</v>
      </c>
      <c r="B12" s="247">
        <v>310</v>
      </c>
      <c r="C12" s="247">
        <v>300</v>
      </c>
      <c r="D12" s="247">
        <v>300</v>
      </c>
      <c r="E12" s="247">
        <v>300</v>
      </c>
      <c r="F12" s="247">
        <v>300</v>
      </c>
      <c r="G12" s="247">
        <v>300</v>
      </c>
      <c r="H12" s="247">
        <v>300</v>
      </c>
      <c r="I12" s="247">
        <v>300</v>
      </c>
      <c r="J12" s="247">
        <v>300</v>
      </c>
      <c r="K12" s="247">
        <v>200</v>
      </c>
      <c r="L12" s="247">
        <v>200</v>
      </c>
      <c r="M12" s="247"/>
    </row>
    <row r="13" spans="1:13" ht="14.1" customHeight="1" x14ac:dyDescent="0.15">
      <c r="A13" s="245" t="s">
        <v>4087</v>
      </c>
      <c r="B13" s="246">
        <v>187984.03</v>
      </c>
      <c r="C13" s="246">
        <v>168684.72</v>
      </c>
      <c r="D13" s="246">
        <v>173818.37</v>
      </c>
      <c r="E13" s="246">
        <v>174741.78</v>
      </c>
      <c r="F13" s="246">
        <v>177634.86</v>
      </c>
      <c r="G13" s="246">
        <v>202751.16</v>
      </c>
      <c r="H13" s="246">
        <v>227637.59</v>
      </c>
      <c r="I13" s="246">
        <v>153272</v>
      </c>
      <c r="J13" s="246">
        <v>161894.13</v>
      </c>
      <c r="K13" s="246">
        <v>213684.8</v>
      </c>
      <c r="L13" s="246">
        <v>300410.26</v>
      </c>
      <c r="M13" s="246">
        <v>300410</v>
      </c>
    </row>
    <row r="14" spans="1:13" ht="14.1" customHeight="1" x14ac:dyDescent="0.15">
      <c r="A14" s="245" t="s">
        <v>4088</v>
      </c>
      <c r="B14" s="246"/>
      <c r="C14" s="246"/>
      <c r="D14" s="246"/>
      <c r="E14" s="246"/>
      <c r="F14" s="246"/>
      <c r="G14" s="246"/>
      <c r="H14" s="246"/>
      <c r="I14" s="246"/>
      <c r="J14" s="246"/>
      <c r="K14" s="246"/>
      <c r="L14" s="246"/>
      <c r="M14" s="246"/>
    </row>
    <row r="15" spans="1:13" ht="14.1" customHeight="1" x14ac:dyDescent="0.15">
      <c r="A15" s="245" t="s">
        <v>4089</v>
      </c>
      <c r="B15" s="246">
        <v>0</v>
      </c>
      <c r="C15" s="246">
        <v>75000</v>
      </c>
      <c r="D15" s="246">
        <v>75000</v>
      </c>
      <c r="E15" s="246">
        <v>125674.48</v>
      </c>
      <c r="F15" s="246">
        <v>165674.48000000001</v>
      </c>
      <c r="G15" s="246">
        <v>165674.48000000001</v>
      </c>
      <c r="H15" s="246">
        <v>215237.04</v>
      </c>
      <c r="I15" s="246">
        <v>315237.03999999998</v>
      </c>
      <c r="J15" s="246">
        <v>320237.03999999998</v>
      </c>
      <c r="K15" s="246">
        <v>333603.02</v>
      </c>
      <c r="L15" s="246">
        <v>474653.02</v>
      </c>
      <c r="M15" s="246"/>
    </row>
    <row r="16" spans="1:13" ht="14.1" customHeight="1" x14ac:dyDescent="0.15">
      <c r="A16" s="245" t="s">
        <v>4090</v>
      </c>
      <c r="B16" s="246">
        <v>278773.09000000003</v>
      </c>
      <c r="C16" s="246">
        <v>278773.09000000003</v>
      </c>
      <c r="D16" s="246">
        <v>278773.09000000003</v>
      </c>
      <c r="E16" s="246">
        <v>283044.53999999998</v>
      </c>
      <c r="F16" s="246">
        <v>283044.53999999998</v>
      </c>
      <c r="G16" s="246">
        <v>283044.53999999998</v>
      </c>
      <c r="H16" s="246">
        <v>228252.02</v>
      </c>
      <c r="I16" s="246">
        <v>228252.02</v>
      </c>
      <c r="J16" s="246">
        <v>228252.02</v>
      </c>
      <c r="K16" s="246">
        <v>216678.49</v>
      </c>
      <c r="L16" s="246">
        <v>83628.490000000005</v>
      </c>
      <c r="M16" s="246"/>
    </row>
    <row r="17" spans="1:13" ht="14.1" customHeight="1" x14ac:dyDescent="0.15">
      <c r="A17" s="245" t="s">
        <v>4091</v>
      </c>
      <c r="B17" s="246">
        <v>49895.48</v>
      </c>
      <c r="C17" s="246">
        <v>49895.48</v>
      </c>
      <c r="D17" s="246">
        <v>90935.48</v>
      </c>
      <c r="E17" s="246">
        <v>35989.550000000003</v>
      </c>
      <c r="F17" s="246">
        <v>35989.550000000003</v>
      </c>
      <c r="G17" s="246">
        <v>35989.550000000003</v>
      </c>
      <c r="H17" s="246">
        <v>41219.51</v>
      </c>
      <c r="I17" s="246">
        <v>41219.51</v>
      </c>
      <c r="J17" s="246">
        <v>35660.300000000003</v>
      </c>
      <c r="K17" s="246">
        <v>0</v>
      </c>
      <c r="L17" s="246">
        <v>0</v>
      </c>
      <c r="M17" s="246"/>
    </row>
    <row r="18" spans="1:13" ht="14.1" customHeight="1" x14ac:dyDescent="0.15">
      <c r="A18" s="245" t="s">
        <v>4092</v>
      </c>
      <c r="B18" s="246">
        <v>301922.21999999997</v>
      </c>
      <c r="C18" s="246">
        <v>301922.21999999997</v>
      </c>
      <c r="D18" s="246">
        <v>301922.21999999997</v>
      </c>
      <c r="E18" s="246">
        <v>301922.21999999997</v>
      </c>
      <c r="F18" s="246">
        <v>301922.21999999997</v>
      </c>
      <c r="G18" s="246">
        <v>301922.21999999997</v>
      </c>
      <c r="H18" s="246">
        <v>301922.21999999997</v>
      </c>
      <c r="I18" s="246">
        <v>301922.21999999997</v>
      </c>
      <c r="J18" s="246">
        <v>301922.21999999997</v>
      </c>
      <c r="K18" s="246">
        <v>301922.21999999997</v>
      </c>
      <c r="L18" s="246">
        <v>301922.21999999997</v>
      </c>
      <c r="M18" s="246"/>
    </row>
    <row r="19" spans="1:13" ht="14.1" customHeight="1" x14ac:dyDescent="0.15">
      <c r="A19" s="245" t="s">
        <v>4093</v>
      </c>
      <c r="B19" s="246">
        <v>0</v>
      </c>
      <c r="C19" s="246">
        <v>3827</v>
      </c>
      <c r="D19" s="246">
        <v>7898</v>
      </c>
      <c r="E19" s="246">
        <v>15704.09</v>
      </c>
      <c r="F19" s="246">
        <v>-2883.04</v>
      </c>
      <c r="G19" s="246">
        <v>-39899.83</v>
      </c>
      <c r="H19" s="246">
        <v>-33959.379999999997</v>
      </c>
      <c r="I19" s="246">
        <v>-7588.02</v>
      </c>
      <c r="J19" s="246">
        <v>-20105.900000000001</v>
      </c>
      <c r="K19" s="246">
        <v>-390.21</v>
      </c>
      <c r="L19" s="246">
        <v>40617.050000000003</v>
      </c>
      <c r="M19" s="246"/>
    </row>
    <row r="20" spans="1:13" ht="14.1" customHeight="1" x14ac:dyDescent="0.15">
      <c r="A20" s="245" t="s">
        <v>4094</v>
      </c>
      <c r="B20" s="246">
        <v>25886.91</v>
      </c>
      <c r="C20" s="246">
        <v>35141.910000000003</v>
      </c>
      <c r="D20" s="246">
        <v>51356.91</v>
      </c>
      <c r="E20" s="246">
        <v>71243.78</v>
      </c>
      <c r="F20" s="246">
        <v>29999.4</v>
      </c>
      <c r="G20" s="246">
        <v>-41183.040000000001</v>
      </c>
      <c r="H20" s="246">
        <v>-23250.84</v>
      </c>
      <c r="I20" s="246">
        <v>8165.44</v>
      </c>
      <c r="J20" s="246">
        <v>4597.1400000000003</v>
      </c>
      <c r="K20" s="246">
        <v>20350.22</v>
      </c>
      <c r="L20" s="246">
        <v>49520.46</v>
      </c>
      <c r="M20" s="246"/>
    </row>
    <row r="21" spans="1:13" ht="14.1" customHeight="1" x14ac:dyDescent="0.15">
      <c r="A21" s="245" t="s">
        <v>4095</v>
      </c>
      <c r="B21" s="246">
        <v>150.52000000000001</v>
      </c>
      <c r="C21" s="246">
        <v>1671.52</v>
      </c>
      <c r="D21" s="246">
        <v>5317.52</v>
      </c>
      <c r="E21" s="246">
        <v>7509.27</v>
      </c>
      <c r="F21" s="246">
        <v>2445.1</v>
      </c>
      <c r="G21" s="246">
        <v>-6294.48</v>
      </c>
      <c r="H21" s="246">
        <v>-4492.1099999999997</v>
      </c>
      <c r="I21" s="246">
        <v>698.3</v>
      </c>
      <c r="J21" s="246">
        <v>-2280.9899999999998</v>
      </c>
      <c r="K21" s="246">
        <v>0</v>
      </c>
      <c r="L21" s="246">
        <v>0</v>
      </c>
      <c r="M21" s="246"/>
    </row>
    <row r="22" spans="1:13" ht="14.1" customHeight="1" x14ac:dyDescent="0.15">
      <c r="A22" s="245" t="s">
        <v>4096</v>
      </c>
      <c r="B22" s="247">
        <v>905136.16</v>
      </c>
      <c r="C22" s="247">
        <v>941805.78</v>
      </c>
      <c r="D22" s="247">
        <v>1006045.78</v>
      </c>
      <c r="E22" s="247">
        <v>1082797.95</v>
      </c>
      <c r="F22" s="247">
        <v>921596.12</v>
      </c>
      <c r="G22" s="247">
        <v>643382.59</v>
      </c>
      <c r="H22" s="247">
        <v>702242.14</v>
      </c>
      <c r="I22" s="247">
        <v>852824.42</v>
      </c>
      <c r="J22" s="247">
        <v>814151.86</v>
      </c>
      <c r="K22" s="247">
        <v>892177.79</v>
      </c>
      <c r="L22" s="247">
        <v>1039131.22</v>
      </c>
      <c r="M22" s="247"/>
    </row>
    <row r="23" spans="1:13" ht="14.1" customHeight="1" x14ac:dyDescent="0.15">
      <c r="A23" s="245" t="s">
        <v>4097</v>
      </c>
      <c r="B23" s="246">
        <v>1561764.38</v>
      </c>
      <c r="C23" s="246">
        <v>1688037</v>
      </c>
      <c r="D23" s="246">
        <v>1817249</v>
      </c>
      <c r="E23" s="246">
        <v>1923885.88</v>
      </c>
      <c r="F23" s="246">
        <v>1737788.37</v>
      </c>
      <c r="G23" s="246">
        <v>1342636.03</v>
      </c>
      <c r="H23" s="246">
        <v>1427170.6</v>
      </c>
      <c r="I23" s="246">
        <v>1740730.93</v>
      </c>
      <c r="J23" s="246">
        <v>1682433.69</v>
      </c>
      <c r="K23" s="246">
        <v>1764341.53</v>
      </c>
      <c r="L23" s="246">
        <v>1989472.46</v>
      </c>
      <c r="M23" s="246">
        <v>1989472</v>
      </c>
    </row>
    <row r="24" spans="1:13" ht="14.1" customHeight="1" x14ac:dyDescent="0.15">
      <c r="A24" s="245" t="s">
        <v>4098</v>
      </c>
      <c r="B24" s="246"/>
      <c r="C24" s="246"/>
      <c r="D24" s="246"/>
      <c r="E24" s="246"/>
      <c r="F24" s="246"/>
      <c r="G24" s="246"/>
      <c r="H24" s="246"/>
      <c r="I24" s="246"/>
      <c r="J24" s="246"/>
      <c r="K24" s="246"/>
      <c r="L24" s="246"/>
      <c r="M24" s="246"/>
    </row>
    <row r="25" spans="1:13" ht="14.1" customHeight="1" x14ac:dyDescent="0.15">
      <c r="A25" s="245" t="s">
        <v>4099</v>
      </c>
      <c r="B25" s="246">
        <v>3194.57</v>
      </c>
      <c r="C25" s="246">
        <v>70</v>
      </c>
      <c r="D25" s="246">
        <v>2442.77</v>
      </c>
      <c r="E25" s="246">
        <v>134</v>
      </c>
      <c r="F25" s="246">
        <v>1410</v>
      </c>
      <c r="G25" s="246">
        <v>500</v>
      </c>
      <c r="H25" s="246">
        <v>2920.5</v>
      </c>
      <c r="I25" s="246">
        <v>76.8</v>
      </c>
      <c r="J25" s="246">
        <v>800</v>
      </c>
      <c r="K25" s="246">
        <v>200</v>
      </c>
      <c r="L25" s="246">
        <v>745</v>
      </c>
      <c r="M25" s="246"/>
    </row>
    <row r="26" spans="1:13" ht="14.1" customHeight="1" x14ac:dyDescent="0.15">
      <c r="A26" s="245" t="s">
        <v>4100</v>
      </c>
      <c r="B26" s="246">
        <v>1782.08</v>
      </c>
      <c r="C26" s="246">
        <v>21.58</v>
      </c>
      <c r="D26" s="246">
        <v>590</v>
      </c>
      <c r="E26" s="246">
        <v>2275.9899999999998</v>
      </c>
      <c r="F26" s="246">
        <v>4034.18</v>
      </c>
      <c r="G26" s="246">
        <v>14261.98</v>
      </c>
      <c r="H26" s="246">
        <v>13562</v>
      </c>
      <c r="I26" s="246">
        <v>12726.42</v>
      </c>
      <c r="J26" s="246">
        <v>12488.23</v>
      </c>
      <c r="K26" s="246">
        <v>11569.93</v>
      </c>
      <c r="L26" s="246">
        <v>12193.61</v>
      </c>
      <c r="M26" s="246"/>
    </row>
    <row r="27" spans="1:13" ht="14.1" customHeight="1" x14ac:dyDescent="0.15">
      <c r="A27" s="245" t="s">
        <v>4172</v>
      </c>
      <c r="B27" s="246">
        <v>0</v>
      </c>
      <c r="C27" s="246">
        <v>0</v>
      </c>
      <c r="D27" s="246">
        <v>0</v>
      </c>
      <c r="E27" s="246">
        <v>100</v>
      </c>
      <c r="F27" s="246">
        <v>0</v>
      </c>
      <c r="G27" s="246">
        <v>0</v>
      </c>
      <c r="H27" s="246">
        <v>0</v>
      </c>
      <c r="I27" s="246">
        <v>0</v>
      </c>
      <c r="J27" s="246">
        <v>0</v>
      </c>
      <c r="K27" s="246">
        <v>50</v>
      </c>
      <c r="L27" s="249">
        <v>8683</v>
      </c>
      <c r="M27" s="247"/>
    </row>
    <row r="28" spans="1:13" ht="14.1" customHeight="1" x14ac:dyDescent="0.15">
      <c r="A28" s="245" t="s">
        <v>4101</v>
      </c>
      <c r="B28" s="247">
        <v>108.66</v>
      </c>
      <c r="C28" s="247">
        <v>559.99</v>
      </c>
      <c r="D28" s="247">
        <v>113.14</v>
      </c>
      <c r="E28" s="247">
        <v>118.47</v>
      </c>
      <c r="F28" s="247">
        <v>140.03</v>
      </c>
      <c r="G28" s="247">
        <v>396.7</v>
      </c>
      <c r="H28" s="247">
        <v>242.27</v>
      </c>
      <c r="I28" s="247">
        <v>242.27</v>
      </c>
      <c r="J28" s="247">
        <v>242.27</v>
      </c>
      <c r="K28" s="247">
        <v>0</v>
      </c>
      <c r="L28" s="247">
        <v>0</v>
      </c>
      <c r="M28" s="247"/>
    </row>
    <row r="29" spans="1:13" ht="14.1" customHeight="1" x14ac:dyDescent="0.15">
      <c r="A29" s="245" t="s">
        <v>4102</v>
      </c>
      <c r="B29" s="246">
        <v>5085.3100000000004</v>
      </c>
      <c r="C29" s="246">
        <v>651.57000000000005</v>
      </c>
      <c r="D29" s="246">
        <v>3145.91</v>
      </c>
      <c r="E29" s="246">
        <v>2628.46</v>
      </c>
      <c r="F29" s="246">
        <v>5584.21</v>
      </c>
      <c r="G29" s="246">
        <v>15158.68</v>
      </c>
      <c r="H29" s="246">
        <v>16724.77</v>
      </c>
      <c r="I29" s="246">
        <v>13045.49</v>
      </c>
      <c r="J29" s="246">
        <v>13530.5</v>
      </c>
      <c r="K29" s="246">
        <v>11819.93</v>
      </c>
      <c r="L29" s="246">
        <v>21621.61</v>
      </c>
      <c r="M29" s="246">
        <v>21622</v>
      </c>
    </row>
    <row r="30" spans="1:13" ht="14.1" customHeight="1" x14ac:dyDescent="0.15">
      <c r="A30" s="245" t="s">
        <v>4103</v>
      </c>
      <c r="B30" s="246"/>
      <c r="C30" s="246"/>
      <c r="D30" s="246"/>
      <c r="E30" s="246"/>
      <c r="F30" s="246"/>
      <c r="G30" s="246"/>
      <c r="H30" s="246"/>
      <c r="I30" s="246"/>
      <c r="J30" s="246"/>
      <c r="K30" s="246"/>
      <c r="L30" s="246"/>
      <c r="M30" s="246"/>
    </row>
    <row r="31" spans="1:13" ht="14.1" customHeight="1" x14ac:dyDescent="0.15">
      <c r="A31" s="245" t="s">
        <v>4104</v>
      </c>
      <c r="B31" s="247">
        <v>12800</v>
      </c>
      <c r="C31" s="247">
        <v>12800</v>
      </c>
      <c r="D31" s="247">
        <v>12800</v>
      </c>
      <c r="E31" s="247">
        <v>12800</v>
      </c>
      <c r="F31" s="247">
        <v>12800</v>
      </c>
      <c r="G31" s="247">
        <v>12800</v>
      </c>
      <c r="H31" s="247">
        <v>12800</v>
      </c>
      <c r="I31" s="247">
        <v>12800</v>
      </c>
      <c r="J31" s="247">
        <v>12800</v>
      </c>
      <c r="K31" s="247">
        <v>12000</v>
      </c>
      <c r="L31" s="247">
        <v>12000</v>
      </c>
      <c r="M31" s="247"/>
    </row>
    <row r="32" spans="1:13" ht="14.1" customHeight="1" x14ac:dyDescent="0.15">
      <c r="A32" s="245" t="s">
        <v>4105</v>
      </c>
      <c r="B32" s="247">
        <v>12800</v>
      </c>
      <c r="C32" s="247">
        <v>12800</v>
      </c>
      <c r="D32" s="247">
        <v>12800</v>
      </c>
      <c r="E32" s="247">
        <v>12800</v>
      </c>
      <c r="F32" s="247">
        <v>12800</v>
      </c>
      <c r="G32" s="247">
        <v>12800</v>
      </c>
      <c r="H32" s="247">
        <v>12800</v>
      </c>
      <c r="I32" s="247">
        <v>12800</v>
      </c>
      <c r="J32" s="247">
        <v>12800</v>
      </c>
      <c r="K32" s="247">
        <v>12000</v>
      </c>
      <c r="L32" s="247">
        <v>12000</v>
      </c>
      <c r="M32" s="247">
        <v>12000</v>
      </c>
    </row>
    <row r="33" spans="1:13" ht="14.1" customHeight="1" x14ac:dyDescent="0.15">
      <c r="A33" s="245" t="s">
        <v>4106</v>
      </c>
      <c r="B33" s="247">
        <v>1767633.72</v>
      </c>
      <c r="C33" s="247">
        <v>1870173.29</v>
      </c>
      <c r="D33" s="247">
        <v>2007013.28</v>
      </c>
      <c r="E33" s="247">
        <v>2114056.12</v>
      </c>
      <c r="F33" s="247">
        <v>1933807.44</v>
      </c>
      <c r="G33" s="247">
        <v>1573345.87</v>
      </c>
      <c r="H33" s="247">
        <v>1684332.96</v>
      </c>
      <c r="I33" s="247">
        <v>1919848.42</v>
      </c>
      <c r="J33" s="247">
        <v>1870658.32</v>
      </c>
      <c r="K33" s="247">
        <v>2001846.26</v>
      </c>
      <c r="L33" s="247">
        <v>2323504.33</v>
      </c>
      <c r="M33" s="247">
        <f>M13+M23+M29+M32</f>
        <v>2323504</v>
      </c>
    </row>
    <row r="34" spans="1:13" ht="14.1" customHeight="1" x14ac:dyDescent="0.15">
      <c r="A34" s="245"/>
      <c r="B34" s="246"/>
      <c r="C34" s="246"/>
      <c r="D34" s="246"/>
      <c r="E34" s="246"/>
      <c r="F34" s="246"/>
      <c r="G34" s="246"/>
      <c r="H34" s="246"/>
      <c r="I34" s="246"/>
      <c r="J34" s="246"/>
      <c r="K34" s="246"/>
      <c r="L34" s="246"/>
      <c r="M34" s="246"/>
    </row>
    <row r="35" spans="1:13" ht="14.1" customHeight="1" x14ac:dyDescent="0.15">
      <c r="A35" s="245" t="s">
        <v>4107</v>
      </c>
      <c r="B35" s="246"/>
      <c r="C35" s="246"/>
      <c r="D35" s="246"/>
      <c r="E35" s="246"/>
      <c r="F35" s="246"/>
      <c r="G35" s="246"/>
      <c r="H35" s="246"/>
      <c r="I35" s="246"/>
      <c r="J35" s="246"/>
      <c r="K35" s="246"/>
      <c r="L35" s="246"/>
      <c r="M35" s="246"/>
    </row>
    <row r="36" spans="1:13" ht="14.1" customHeight="1" x14ac:dyDescent="0.15">
      <c r="A36" s="245" t="s">
        <v>4108</v>
      </c>
      <c r="B36" s="246"/>
      <c r="C36" s="246"/>
      <c r="D36" s="246"/>
      <c r="E36" s="246"/>
      <c r="F36" s="246"/>
      <c r="G36" s="246"/>
      <c r="H36" s="246"/>
      <c r="I36" s="246"/>
      <c r="J36" s="246"/>
      <c r="K36" s="246"/>
      <c r="L36" s="246"/>
      <c r="M36" s="246"/>
    </row>
    <row r="37" spans="1:13" ht="14.1" customHeight="1" x14ac:dyDescent="0.15">
      <c r="A37" s="245" t="s">
        <v>4109</v>
      </c>
      <c r="B37" s="246">
        <v>231888</v>
      </c>
      <c r="C37" s="246">
        <v>231888</v>
      </c>
      <c r="D37" s="246">
        <v>231888</v>
      </c>
      <c r="E37" s="246">
        <v>231888</v>
      </c>
      <c r="F37" s="246">
        <v>231888</v>
      </c>
      <c r="G37" s="246">
        <v>231888</v>
      </c>
      <c r="H37" s="246">
        <v>231888</v>
      </c>
      <c r="I37" s="246">
        <v>231888</v>
      </c>
      <c r="J37" s="246">
        <v>231888</v>
      </c>
      <c r="K37" s="246">
        <v>231888</v>
      </c>
      <c r="L37" s="246">
        <v>231888</v>
      </c>
      <c r="M37" s="246"/>
    </row>
    <row r="38" spans="1:13" ht="14.1" customHeight="1" x14ac:dyDescent="0.15">
      <c r="A38" s="245" t="s">
        <v>4110</v>
      </c>
      <c r="B38" s="246">
        <v>60488</v>
      </c>
      <c r="C38" s="246">
        <v>60488</v>
      </c>
      <c r="D38" s="246">
        <v>60488</v>
      </c>
      <c r="E38" s="246">
        <v>60488</v>
      </c>
      <c r="F38" s="246">
        <v>58671</v>
      </c>
      <c r="G38" s="246">
        <v>74979</v>
      </c>
      <c r="H38" s="246">
        <v>74979</v>
      </c>
      <c r="I38" s="246">
        <v>74979</v>
      </c>
      <c r="J38" s="246">
        <v>74979</v>
      </c>
      <c r="K38" s="246">
        <v>74979</v>
      </c>
      <c r="L38" s="246">
        <v>74979</v>
      </c>
      <c r="M38" s="246"/>
    </row>
    <row r="39" spans="1:13" ht="14.1" customHeight="1" x14ac:dyDescent="0.15">
      <c r="A39" s="245" t="s">
        <v>4111</v>
      </c>
      <c r="B39" s="247">
        <v>-16211.26</v>
      </c>
      <c r="C39" s="247">
        <v>-20255.060000000001</v>
      </c>
      <c r="D39" s="247">
        <v>-24298.86</v>
      </c>
      <c r="E39" s="247">
        <v>-28175.98</v>
      </c>
      <c r="F39" s="247">
        <v>-31657.42</v>
      </c>
      <c r="G39" s="247">
        <v>-36545.69</v>
      </c>
      <c r="H39" s="247">
        <v>-41943.6</v>
      </c>
      <c r="I39" s="247">
        <v>-47341.5</v>
      </c>
      <c r="J39" s="247">
        <v>-52739.4</v>
      </c>
      <c r="K39" s="247">
        <v>-58137.3</v>
      </c>
      <c r="L39" s="247">
        <v>-62946.17</v>
      </c>
      <c r="M39" s="247"/>
    </row>
    <row r="40" spans="1:13" ht="14.1" customHeight="1" x14ac:dyDescent="0.15">
      <c r="A40" s="245" t="s">
        <v>4112</v>
      </c>
      <c r="B40" s="246">
        <v>276164.74</v>
      </c>
      <c r="C40" s="246">
        <v>272120.94</v>
      </c>
      <c r="D40" s="246">
        <v>268077.14</v>
      </c>
      <c r="E40" s="246">
        <v>264200.02</v>
      </c>
      <c r="F40" s="246">
        <v>258901.58</v>
      </c>
      <c r="G40" s="246">
        <v>270321.31</v>
      </c>
      <c r="H40" s="246">
        <v>264923.40000000002</v>
      </c>
      <c r="I40" s="246">
        <v>259525.5</v>
      </c>
      <c r="J40" s="246">
        <v>254127.6</v>
      </c>
      <c r="K40" s="246">
        <v>248729.7</v>
      </c>
      <c r="L40" s="246">
        <v>243920.83</v>
      </c>
      <c r="M40" s="246"/>
    </row>
    <row r="41" spans="1:13" ht="14.1" customHeight="1" x14ac:dyDescent="0.15">
      <c r="A41" s="245" t="s">
        <v>4113</v>
      </c>
      <c r="B41" s="246"/>
      <c r="C41" s="246"/>
      <c r="D41" s="246"/>
      <c r="E41" s="246"/>
      <c r="F41" s="246"/>
      <c r="G41" s="246"/>
      <c r="H41" s="246"/>
      <c r="I41" s="246"/>
      <c r="J41" s="246"/>
      <c r="K41" s="246"/>
      <c r="L41" s="246"/>
      <c r="M41" s="246"/>
    </row>
    <row r="42" spans="1:13" ht="14.1" customHeight="1" x14ac:dyDescent="0.15">
      <c r="A42" s="245" t="s">
        <v>4114</v>
      </c>
      <c r="B42" s="246">
        <v>785773.33</v>
      </c>
      <c r="C42" s="246">
        <v>785773.33</v>
      </c>
      <c r="D42" s="246">
        <v>785773.33</v>
      </c>
      <c r="E42" s="246">
        <v>789983.51</v>
      </c>
      <c r="F42" s="246">
        <v>773760.3</v>
      </c>
      <c r="G42" s="246">
        <v>821425.55</v>
      </c>
      <c r="H42" s="246">
        <v>865549.03</v>
      </c>
      <c r="I42" s="246">
        <v>887991.19</v>
      </c>
      <c r="J42" s="246">
        <v>947680.52</v>
      </c>
      <c r="K42" s="246">
        <v>847982.62</v>
      </c>
      <c r="L42" s="246">
        <v>894451.47</v>
      </c>
      <c r="M42" s="246"/>
    </row>
    <row r="43" spans="1:13" ht="14.1" customHeight="1" x14ac:dyDescent="0.15">
      <c r="A43" s="245" t="s">
        <v>4115</v>
      </c>
      <c r="B43" s="247">
        <v>-449950.35</v>
      </c>
      <c r="C43" s="247">
        <v>-480037.64</v>
      </c>
      <c r="D43" s="249">
        <v>-509524.64</v>
      </c>
      <c r="E43" s="247">
        <v>-542239.18999999994</v>
      </c>
      <c r="F43" s="249">
        <v>-556115.91</v>
      </c>
      <c r="G43" s="249">
        <v>-583934</v>
      </c>
      <c r="H43" s="249">
        <v>-606584.69999999995</v>
      </c>
      <c r="I43" s="249">
        <v>-604819.68000000005</v>
      </c>
      <c r="J43" s="246">
        <v>-630734.51</v>
      </c>
      <c r="K43" s="246">
        <v>-656698.42000000004</v>
      </c>
      <c r="L43" s="246">
        <v>-686743.18</v>
      </c>
      <c r="M43" s="246"/>
    </row>
    <row r="44" spans="1:13" ht="14.1" customHeight="1" x14ac:dyDescent="0.15">
      <c r="A44" s="245" t="s">
        <v>4182</v>
      </c>
      <c r="B44" s="247">
        <v>0</v>
      </c>
      <c r="C44" s="247">
        <v>0</v>
      </c>
      <c r="D44" s="247">
        <v>0</v>
      </c>
      <c r="E44" s="247">
        <v>0</v>
      </c>
      <c r="F44" s="247">
        <v>0</v>
      </c>
      <c r="G44" s="247">
        <v>0</v>
      </c>
      <c r="H44" s="247">
        <v>0</v>
      </c>
      <c r="I44" s="247">
        <v>0</v>
      </c>
      <c r="J44" s="247">
        <v>0</v>
      </c>
      <c r="K44" s="247">
        <v>160705.82</v>
      </c>
      <c r="L44" s="247">
        <v>226028.82</v>
      </c>
      <c r="M44" s="247"/>
    </row>
    <row r="45" spans="1:13" ht="14.1" customHeight="1" x14ac:dyDescent="0.15">
      <c r="A45" s="245" t="s">
        <v>4116</v>
      </c>
      <c r="B45" s="246">
        <v>335822.98</v>
      </c>
      <c r="C45" s="246">
        <v>305735.69</v>
      </c>
      <c r="D45" s="246">
        <v>276248.69</v>
      </c>
      <c r="E45" s="246">
        <v>247744.32</v>
      </c>
      <c r="F45" s="246">
        <v>217644.39</v>
      </c>
      <c r="G45" s="246">
        <v>237491.55</v>
      </c>
      <c r="H45" s="246">
        <v>258964.33</v>
      </c>
      <c r="I45" s="246">
        <v>283171.51</v>
      </c>
      <c r="J45" s="246">
        <v>316946.01</v>
      </c>
      <c r="K45" s="246">
        <v>351990.02</v>
      </c>
      <c r="L45" s="246">
        <v>433737.11</v>
      </c>
      <c r="M45" s="246"/>
    </row>
    <row r="46" spans="1:13" ht="14.1" customHeight="1" x14ac:dyDescent="0.15">
      <c r="A46" s="245" t="s">
        <v>4117</v>
      </c>
      <c r="B46" s="246"/>
      <c r="C46" s="246"/>
      <c r="D46" s="246"/>
      <c r="E46" s="246"/>
      <c r="F46" s="246"/>
      <c r="G46" s="246"/>
      <c r="H46" s="246"/>
      <c r="I46" s="246"/>
      <c r="J46" s="246"/>
      <c r="K46" s="246"/>
      <c r="L46" s="246"/>
      <c r="M46" s="246"/>
    </row>
    <row r="47" spans="1:13" ht="14.1" customHeight="1" x14ac:dyDescent="0.15">
      <c r="A47" s="245" t="s">
        <v>4118</v>
      </c>
      <c r="B47" s="246">
        <v>56064.97</v>
      </c>
      <c r="C47" s="246">
        <v>51036.08</v>
      </c>
      <c r="D47" s="246">
        <v>59937.82</v>
      </c>
      <c r="E47" s="246">
        <v>57598.75</v>
      </c>
      <c r="F47" s="246">
        <v>19356.75</v>
      </c>
      <c r="G47" s="246">
        <v>19356.75</v>
      </c>
      <c r="H47" s="246">
        <v>19356.75</v>
      </c>
      <c r="I47" s="246">
        <v>19356.75</v>
      </c>
      <c r="J47" s="246">
        <v>19356.75</v>
      </c>
      <c r="K47" s="246">
        <v>19356.75</v>
      </c>
      <c r="L47" s="246">
        <v>19356.75</v>
      </c>
      <c r="M47" s="246"/>
    </row>
    <row r="48" spans="1:13" ht="14.1" customHeight="1" x14ac:dyDescent="0.15">
      <c r="A48" s="245" t="s">
        <v>4119</v>
      </c>
      <c r="B48" s="247">
        <v>-30570.28</v>
      </c>
      <c r="C48" s="247">
        <v>-32567.88</v>
      </c>
      <c r="D48" s="247">
        <v>-39109.160000000003</v>
      </c>
      <c r="E48" s="247">
        <v>-42956.58</v>
      </c>
      <c r="F48" s="247">
        <v>-14441.53</v>
      </c>
      <c r="G48" s="247">
        <v>-17294.2</v>
      </c>
      <c r="H48" s="247">
        <v>-19356.75</v>
      </c>
      <c r="I48" s="247">
        <v>-19356.75</v>
      </c>
      <c r="J48" s="247">
        <v>-19356.75</v>
      </c>
      <c r="K48" s="247">
        <v>-19356.75</v>
      </c>
      <c r="L48" s="247">
        <v>-19356.75</v>
      </c>
      <c r="M48" s="247"/>
    </row>
    <row r="49" spans="1:13" ht="14.1" customHeight="1" x14ac:dyDescent="0.15">
      <c r="A49" s="245" t="s">
        <v>4120</v>
      </c>
      <c r="B49" s="247">
        <v>25494.69</v>
      </c>
      <c r="C49" s="247">
        <v>18468.2</v>
      </c>
      <c r="D49" s="247">
        <v>20828.66</v>
      </c>
      <c r="E49" s="247">
        <v>14642.17</v>
      </c>
      <c r="F49" s="247">
        <v>4915.22</v>
      </c>
      <c r="G49" s="247">
        <v>2062.5500000000002</v>
      </c>
      <c r="H49" s="247">
        <v>0</v>
      </c>
      <c r="I49" s="247">
        <v>0</v>
      </c>
      <c r="J49" s="247">
        <v>0</v>
      </c>
      <c r="K49" s="247">
        <v>0</v>
      </c>
      <c r="L49" s="247">
        <v>0</v>
      </c>
      <c r="M49" s="247"/>
    </row>
    <row r="50" spans="1:13" ht="14.1" customHeight="1" x14ac:dyDescent="0.15">
      <c r="A50" s="245" t="s">
        <v>4121</v>
      </c>
      <c r="B50" s="247">
        <v>637482.41</v>
      </c>
      <c r="C50" s="247">
        <v>596324.82999999996</v>
      </c>
      <c r="D50" s="247">
        <v>565154.49</v>
      </c>
      <c r="E50" s="247">
        <v>526586.51</v>
      </c>
      <c r="F50" s="247">
        <v>481461.19</v>
      </c>
      <c r="G50" s="247">
        <v>509875.41</v>
      </c>
      <c r="H50" s="247">
        <v>523887.73</v>
      </c>
      <c r="I50" s="247">
        <v>542697.01</v>
      </c>
      <c r="J50" s="247">
        <v>571073.61</v>
      </c>
      <c r="K50" s="247">
        <v>600719.72</v>
      </c>
      <c r="L50" s="247">
        <v>677657.94</v>
      </c>
      <c r="M50" s="247">
        <v>677658</v>
      </c>
    </row>
    <row r="51" spans="1:13" ht="14.1" customHeight="1" x14ac:dyDescent="0.15">
      <c r="A51" s="245"/>
      <c r="B51" s="246"/>
      <c r="C51" s="246"/>
      <c r="D51" s="246"/>
      <c r="E51" s="246"/>
      <c r="F51" s="246"/>
      <c r="G51" s="246"/>
      <c r="H51" s="246"/>
      <c r="I51" s="246"/>
      <c r="J51" s="246"/>
      <c r="K51" s="246"/>
      <c r="L51" s="246"/>
      <c r="M51" s="246"/>
    </row>
    <row r="52" spans="1:13" ht="14.1" customHeight="1" x14ac:dyDescent="0.15">
      <c r="A52" s="245" t="s">
        <v>567</v>
      </c>
      <c r="B52" s="247">
        <v>2405116.13</v>
      </c>
      <c r="C52" s="247">
        <v>2466498.12</v>
      </c>
      <c r="D52" s="247">
        <v>2572167.77</v>
      </c>
      <c r="E52" s="247">
        <v>2640642.63</v>
      </c>
      <c r="F52" s="247">
        <v>2415268.63</v>
      </c>
      <c r="G52" s="247">
        <v>2083221.28</v>
      </c>
      <c r="H52" s="247">
        <v>2208220.69</v>
      </c>
      <c r="I52" s="247">
        <v>2462545.4300000002</v>
      </c>
      <c r="J52" s="247">
        <v>2441731.9300000002</v>
      </c>
      <c r="K52" s="247">
        <v>2602565.98</v>
      </c>
      <c r="L52" s="247">
        <v>3001162.27</v>
      </c>
      <c r="M52" s="247">
        <f>M33+M50</f>
        <v>3001162</v>
      </c>
    </row>
    <row r="53" spans="1:13" ht="14.1" customHeight="1" x14ac:dyDescent="0.15">
      <c r="A53" s="245"/>
      <c r="B53" s="246"/>
      <c r="C53" s="246"/>
      <c r="D53" s="246"/>
      <c r="E53" s="246"/>
      <c r="F53" s="246"/>
      <c r="G53" s="246"/>
      <c r="H53" s="246"/>
      <c r="I53" s="246"/>
      <c r="J53" s="246"/>
      <c r="K53" s="246"/>
      <c r="L53" s="246"/>
      <c r="M53" s="246"/>
    </row>
    <row r="54" spans="1:13" ht="14.1" customHeight="1" x14ac:dyDescent="0.15">
      <c r="A54" s="245" t="s">
        <v>4122</v>
      </c>
      <c r="B54" s="246"/>
      <c r="C54" s="246"/>
      <c r="D54" s="246"/>
      <c r="E54" s="246"/>
      <c r="F54" s="246"/>
      <c r="G54" s="246"/>
      <c r="H54" s="246"/>
      <c r="I54" s="246"/>
      <c r="J54" s="246"/>
      <c r="K54" s="246"/>
      <c r="L54" s="246"/>
      <c r="M54" s="246"/>
    </row>
    <row r="55" spans="1:13" ht="14.1" customHeight="1" x14ac:dyDescent="0.15">
      <c r="A55" s="245" t="s">
        <v>4123</v>
      </c>
      <c r="B55" s="246"/>
      <c r="C55" s="246"/>
      <c r="D55" s="246"/>
      <c r="E55" s="246"/>
      <c r="F55" s="246"/>
      <c r="G55" s="246"/>
      <c r="H55" s="246"/>
      <c r="I55" s="246"/>
      <c r="J55" s="246"/>
      <c r="K55" s="246"/>
      <c r="L55" s="246"/>
      <c r="M55" s="246"/>
    </row>
    <row r="56" spans="1:13" ht="14.1" customHeight="1" x14ac:dyDescent="0.15">
      <c r="A56" s="245" t="s">
        <v>4124</v>
      </c>
      <c r="B56" s="246">
        <v>10360.280000000001</v>
      </c>
      <c r="C56" s="246">
        <v>17504.150000000001</v>
      </c>
      <c r="D56" s="246">
        <v>29133.63</v>
      </c>
      <c r="E56" s="246">
        <v>13569.66</v>
      </c>
      <c r="F56" s="246">
        <v>25312.799999999999</v>
      </c>
      <c r="G56" s="246">
        <v>27314.31</v>
      </c>
      <c r="H56" s="246">
        <v>22107</v>
      </c>
      <c r="I56" s="246">
        <v>14319.31</v>
      </c>
      <c r="J56" s="246">
        <v>54992.27</v>
      </c>
      <c r="K56" s="246">
        <v>15099.9</v>
      </c>
      <c r="L56" s="246">
        <v>39304.9</v>
      </c>
      <c r="M56" s="246"/>
    </row>
    <row r="57" spans="1:13" ht="14.1" customHeight="1" x14ac:dyDescent="0.15">
      <c r="A57" s="245" t="s">
        <v>4125</v>
      </c>
      <c r="B57" s="246">
        <v>3.84</v>
      </c>
      <c r="C57" s="246">
        <v>0</v>
      </c>
      <c r="D57" s="246">
        <v>0</v>
      </c>
      <c r="E57" s="246">
        <v>0</v>
      </c>
      <c r="F57" s="246">
        <v>0</v>
      </c>
      <c r="G57" s="246">
        <v>0</v>
      </c>
      <c r="H57" s="246">
        <v>0</v>
      </c>
      <c r="I57" s="246">
        <v>0</v>
      </c>
      <c r="J57" s="246">
        <v>0</v>
      </c>
      <c r="K57" s="246">
        <v>0</v>
      </c>
      <c r="L57" s="246">
        <v>1185.8399999999999</v>
      </c>
      <c r="M57" s="246"/>
    </row>
    <row r="58" spans="1:13" ht="14.1" customHeight="1" x14ac:dyDescent="0.15">
      <c r="A58" s="245" t="s">
        <v>4126</v>
      </c>
      <c r="B58" s="249">
        <v>56.91</v>
      </c>
      <c r="C58" s="249">
        <v>70.62</v>
      </c>
      <c r="D58" s="246">
        <v>32.14</v>
      </c>
      <c r="E58" s="246">
        <v>47.22</v>
      </c>
      <c r="F58" s="249">
        <v>53.53</v>
      </c>
      <c r="G58" s="249">
        <v>48.38</v>
      </c>
      <c r="H58" s="246">
        <v>72.739999999999995</v>
      </c>
      <c r="I58" s="246">
        <v>0</v>
      </c>
      <c r="J58" s="246">
        <v>0</v>
      </c>
      <c r="K58" s="246">
        <v>0</v>
      </c>
      <c r="L58" s="246">
        <v>0</v>
      </c>
      <c r="M58" s="246"/>
    </row>
    <row r="59" spans="1:13" ht="14.1" customHeight="1" x14ac:dyDescent="0.15">
      <c r="A59" s="245" t="s">
        <v>4173</v>
      </c>
      <c r="B59" s="247">
        <v>0</v>
      </c>
      <c r="C59" s="247">
        <v>0</v>
      </c>
      <c r="D59" s="247">
        <v>-273.83999999999997</v>
      </c>
      <c r="E59" s="247">
        <v>0</v>
      </c>
      <c r="F59" s="247">
        <v>0</v>
      </c>
      <c r="G59" s="247">
        <v>0</v>
      </c>
      <c r="H59" s="247">
        <v>0</v>
      </c>
      <c r="I59" s="247">
        <v>142</v>
      </c>
      <c r="J59" s="250">
        <v>599</v>
      </c>
      <c r="K59" s="250">
        <v>5700</v>
      </c>
      <c r="L59" s="247">
        <v>0</v>
      </c>
      <c r="M59" s="247"/>
    </row>
    <row r="60" spans="1:13" ht="14.1" customHeight="1" x14ac:dyDescent="0.15">
      <c r="A60" s="245" t="s">
        <v>4127</v>
      </c>
      <c r="B60" s="246">
        <v>10421.030000000001</v>
      </c>
      <c r="C60" s="246">
        <v>17574.77</v>
      </c>
      <c r="D60" s="246">
        <v>28891.93</v>
      </c>
      <c r="E60" s="246">
        <v>13616.88</v>
      </c>
      <c r="F60" s="246">
        <v>25366.33</v>
      </c>
      <c r="G60" s="246">
        <v>27362.69</v>
      </c>
      <c r="H60" s="246">
        <v>22179.74</v>
      </c>
      <c r="I60" s="246">
        <v>14461.31</v>
      </c>
      <c r="J60" s="246">
        <v>55591.27</v>
      </c>
      <c r="K60" s="246">
        <v>20799.900000000001</v>
      </c>
      <c r="L60" s="246">
        <v>40490.74</v>
      </c>
      <c r="M60" s="246"/>
    </row>
    <row r="61" spans="1:13" ht="14.1" customHeight="1" x14ac:dyDescent="0.15">
      <c r="A61" s="245" t="s">
        <v>4128</v>
      </c>
      <c r="B61" s="246"/>
      <c r="C61" s="246"/>
      <c r="D61" s="246"/>
      <c r="E61" s="246"/>
      <c r="F61" s="246"/>
      <c r="G61" s="246"/>
      <c r="H61" s="246"/>
      <c r="I61" s="246"/>
      <c r="J61" s="246"/>
      <c r="K61" s="246"/>
      <c r="L61" s="246"/>
      <c r="M61" s="246"/>
    </row>
    <row r="62" spans="1:13" ht="14.1" customHeight="1" x14ac:dyDescent="0.15">
      <c r="A62" s="245" t="s">
        <v>4129</v>
      </c>
      <c r="B62" s="249">
        <v>7228.84</v>
      </c>
      <c r="C62" s="249">
        <v>7674.24</v>
      </c>
      <c r="D62" s="249">
        <v>9169.2000000000007</v>
      </c>
      <c r="E62" s="249">
        <v>5803.95</v>
      </c>
      <c r="F62" s="249">
        <v>5127.18</v>
      </c>
      <c r="G62" s="249">
        <v>6390.5</v>
      </c>
      <c r="H62" s="249">
        <v>5170.93</v>
      </c>
      <c r="I62" s="249">
        <v>2639.9</v>
      </c>
      <c r="J62" s="246">
        <v>6354.94</v>
      </c>
      <c r="K62" s="246">
        <v>2308.7800000000002</v>
      </c>
      <c r="L62" s="246">
        <v>1872.54</v>
      </c>
      <c r="M62" s="246"/>
    </row>
    <row r="63" spans="1:13" ht="14.1" customHeight="1" x14ac:dyDescent="0.15">
      <c r="A63" s="245" t="s">
        <v>4183</v>
      </c>
      <c r="B63" s="247">
        <v>0</v>
      </c>
      <c r="C63" s="247">
        <v>0</v>
      </c>
      <c r="D63" s="247">
        <v>0</v>
      </c>
      <c r="E63" s="247">
        <v>0</v>
      </c>
      <c r="F63" s="247">
        <v>0</v>
      </c>
      <c r="G63" s="247">
        <v>0</v>
      </c>
      <c r="H63" s="247">
        <v>0</v>
      </c>
      <c r="I63" s="247">
        <v>0</v>
      </c>
      <c r="J63" s="247">
        <v>0</v>
      </c>
      <c r="K63" s="247">
        <v>1219.8499999999999</v>
      </c>
      <c r="L63" s="247">
        <v>3091.24</v>
      </c>
      <c r="M63" s="247"/>
    </row>
    <row r="64" spans="1:13" ht="14.1" customHeight="1" x14ac:dyDescent="0.15">
      <c r="A64" s="245" t="s">
        <v>4130</v>
      </c>
      <c r="B64" s="246">
        <v>7228.84</v>
      </c>
      <c r="C64" s="246">
        <v>7674.24</v>
      </c>
      <c r="D64" s="246">
        <v>9169.2000000000007</v>
      </c>
      <c r="E64" s="246">
        <v>5803.95</v>
      </c>
      <c r="F64" s="246">
        <v>5127.18</v>
      </c>
      <c r="G64" s="246">
        <v>6390.5</v>
      </c>
      <c r="H64" s="246">
        <v>5170.93</v>
      </c>
      <c r="I64" s="246">
        <v>2639.9</v>
      </c>
      <c r="J64" s="246">
        <v>6354.94</v>
      </c>
      <c r="K64" s="246">
        <v>3528.63</v>
      </c>
      <c r="L64" s="246">
        <v>4963.78</v>
      </c>
      <c r="M64" s="246"/>
    </row>
    <row r="65" spans="1:15" ht="14.1" customHeight="1" x14ac:dyDescent="0.15">
      <c r="A65" s="245" t="s">
        <v>4131</v>
      </c>
      <c r="B65" s="246"/>
      <c r="C65" s="246"/>
      <c r="D65" s="246"/>
      <c r="E65" s="246"/>
      <c r="F65" s="246"/>
      <c r="G65" s="246"/>
      <c r="H65" s="246"/>
      <c r="I65" s="246"/>
      <c r="J65" s="246"/>
      <c r="K65" s="246"/>
      <c r="L65" s="246"/>
      <c r="M65" s="246"/>
    </row>
    <row r="66" spans="1:15" ht="14.1" customHeight="1" x14ac:dyDescent="0.15">
      <c r="A66" s="245" t="s">
        <v>4132</v>
      </c>
      <c r="B66" s="247">
        <v>300</v>
      </c>
      <c r="C66" s="247">
        <v>0</v>
      </c>
      <c r="D66" s="247">
        <v>1825</v>
      </c>
      <c r="E66" s="247">
        <v>0</v>
      </c>
      <c r="F66" s="247">
        <v>0</v>
      </c>
      <c r="G66" s="247">
        <v>500</v>
      </c>
      <c r="H66" s="247">
        <v>1884</v>
      </c>
      <c r="I66" s="247">
        <v>0</v>
      </c>
      <c r="J66" s="247">
        <v>1427</v>
      </c>
      <c r="K66" s="247">
        <v>6012</v>
      </c>
      <c r="L66" s="247">
        <v>7674.12</v>
      </c>
      <c r="M66" s="247"/>
    </row>
    <row r="67" spans="1:15" ht="14.1" customHeight="1" x14ac:dyDescent="0.15">
      <c r="A67" s="245" t="s">
        <v>4133</v>
      </c>
      <c r="B67" s="246">
        <v>300</v>
      </c>
      <c r="C67" s="246">
        <v>0</v>
      </c>
      <c r="D67" s="246">
        <v>1825</v>
      </c>
      <c r="E67" s="246">
        <v>0</v>
      </c>
      <c r="F67" s="246">
        <v>0</v>
      </c>
      <c r="G67" s="246">
        <v>500</v>
      </c>
      <c r="H67" s="246">
        <v>1884</v>
      </c>
      <c r="I67" s="246">
        <v>0</v>
      </c>
      <c r="J67" s="246">
        <v>1427</v>
      </c>
      <c r="K67" s="246">
        <v>6012</v>
      </c>
      <c r="L67" s="246">
        <v>7674.12</v>
      </c>
      <c r="M67" s="246"/>
    </row>
    <row r="68" spans="1:15" ht="14.1" customHeight="1" x14ac:dyDescent="0.15">
      <c r="A68" s="245" t="s">
        <v>4134</v>
      </c>
      <c r="B68" s="246"/>
      <c r="C68" s="246"/>
      <c r="D68" s="246"/>
      <c r="E68" s="246"/>
      <c r="F68" s="246"/>
      <c r="G68" s="246"/>
      <c r="H68" s="246"/>
      <c r="I68" s="246"/>
      <c r="J68" s="246"/>
      <c r="K68" s="246"/>
      <c r="L68" s="246"/>
      <c r="M68" s="246"/>
    </row>
    <row r="69" spans="1:15" ht="14.1" customHeight="1" x14ac:dyDescent="0.15">
      <c r="A69" s="245" t="s">
        <v>4135</v>
      </c>
      <c r="B69" s="247">
        <v>520</v>
      </c>
      <c r="C69" s="247">
        <v>520</v>
      </c>
      <c r="D69" s="247">
        <v>520</v>
      </c>
      <c r="E69" s="247">
        <v>520</v>
      </c>
      <c r="F69" s="247">
        <v>520</v>
      </c>
      <c r="G69" s="247">
        <v>520</v>
      </c>
      <c r="H69" s="247">
        <v>20</v>
      </c>
      <c r="I69" s="247">
        <v>6180</v>
      </c>
      <c r="J69" s="247">
        <v>8930</v>
      </c>
      <c r="K69" s="247">
        <v>10885</v>
      </c>
      <c r="L69" s="247">
        <v>10233</v>
      </c>
      <c r="M69" s="247"/>
    </row>
    <row r="70" spans="1:15" ht="14.1" customHeight="1" x14ac:dyDescent="0.15">
      <c r="A70" s="245" t="s">
        <v>4136</v>
      </c>
      <c r="B70" s="247">
        <v>520</v>
      </c>
      <c r="C70" s="247">
        <v>520</v>
      </c>
      <c r="D70" s="247">
        <v>520</v>
      </c>
      <c r="E70" s="247">
        <v>520</v>
      </c>
      <c r="F70" s="247">
        <v>520</v>
      </c>
      <c r="G70" s="247">
        <v>520</v>
      </c>
      <c r="H70" s="247">
        <v>20</v>
      </c>
      <c r="I70" s="247">
        <v>6180</v>
      </c>
      <c r="J70" s="247">
        <v>8930</v>
      </c>
      <c r="K70" s="247">
        <v>10885</v>
      </c>
      <c r="L70" s="247">
        <v>10233</v>
      </c>
      <c r="M70" s="247"/>
    </row>
    <row r="71" spans="1:15" ht="14.1" customHeight="1" x14ac:dyDescent="0.15">
      <c r="A71" s="245" t="s">
        <v>4137</v>
      </c>
      <c r="B71" s="247">
        <v>18469.87</v>
      </c>
      <c r="C71" s="247">
        <v>25769.01</v>
      </c>
      <c r="D71" s="247">
        <v>40406.129999999997</v>
      </c>
      <c r="E71" s="247">
        <v>19940.830000000002</v>
      </c>
      <c r="F71" s="247">
        <v>31013.51</v>
      </c>
      <c r="G71" s="247">
        <v>34773.19</v>
      </c>
      <c r="H71" s="247">
        <v>29254.67</v>
      </c>
      <c r="I71" s="247">
        <v>23281.21</v>
      </c>
      <c r="J71" s="247">
        <v>72303.210000000006</v>
      </c>
      <c r="K71" s="247">
        <v>41225.53</v>
      </c>
      <c r="L71" s="247">
        <v>63361.64</v>
      </c>
      <c r="M71" s="246">
        <v>63361</v>
      </c>
    </row>
    <row r="72" spans="1:15" ht="14.1" customHeight="1" x14ac:dyDescent="0.15">
      <c r="A72" s="245"/>
      <c r="B72" s="246"/>
      <c r="C72" s="246"/>
      <c r="D72" s="246"/>
      <c r="E72" s="246"/>
      <c r="F72" s="246"/>
      <c r="G72" s="246"/>
      <c r="H72" s="246"/>
      <c r="I72" s="246"/>
      <c r="J72" s="246"/>
      <c r="K72" s="246"/>
      <c r="L72" s="246"/>
      <c r="M72" s="246"/>
    </row>
    <row r="73" spans="1:15" ht="14.1" customHeight="1" x14ac:dyDescent="0.15">
      <c r="A73" s="245" t="s">
        <v>4138</v>
      </c>
      <c r="B73" s="246"/>
      <c r="C73" s="246"/>
      <c r="D73" s="246"/>
      <c r="E73" s="246"/>
      <c r="F73" s="246"/>
      <c r="G73" s="246"/>
      <c r="H73" s="246"/>
      <c r="I73" s="246"/>
      <c r="J73" s="246"/>
      <c r="K73" s="246"/>
      <c r="L73" s="246"/>
      <c r="M73" s="246"/>
    </row>
    <row r="74" spans="1:15" ht="14.1" customHeight="1" x14ac:dyDescent="0.15">
      <c r="A74" s="245" t="s">
        <v>4139</v>
      </c>
      <c r="B74" s="246"/>
      <c r="C74" s="246"/>
      <c r="D74" s="246"/>
      <c r="E74" s="246"/>
      <c r="F74" s="246"/>
      <c r="G74" s="246"/>
      <c r="H74" s="246"/>
      <c r="I74" s="246"/>
      <c r="J74" s="246"/>
      <c r="K74" s="246"/>
      <c r="L74" s="246"/>
      <c r="M74" s="246"/>
    </row>
    <row r="75" spans="1:15" ht="14.1" customHeight="1" x14ac:dyDescent="0.15">
      <c r="A75" s="245" t="s">
        <v>4140</v>
      </c>
      <c r="B75" s="246">
        <v>650282.41</v>
      </c>
      <c r="C75" s="246">
        <v>609124.82999999996</v>
      </c>
      <c r="D75" s="246">
        <v>577954.49</v>
      </c>
      <c r="E75" s="246">
        <v>539386.51</v>
      </c>
      <c r="F75" s="246">
        <v>494261.19</v>
      </c>
      <c r="G75" s="246">
        <v>522675.41</v>
      </c>
      <c r="H75" s="246">
        <v>536687.73</v>
      </c>
      <c r="I75" s="246">
        <v>555497.01</v>
      </c>
      <c r="J75" s="246">
        <v>571073.61</v>
      </c>
      <c r="K75" s="246">
        <v>612719.72</v>
      </c>
      <c r="L75" s="246">
        <v>621587.72</v>
      </c>
      <c r="M75" s="246"/>
    </row>
    <row r="76" spans="1:15" ht="14.1" customHeight="1" x14ac:dyDescent="0.15">
      <c r="A76" s="245" t="s">
        <v>4141</v>
      </c>
      <c r="B76" s="247">
        <v>31980.16</v>
      </c>
      <c r="C76" s="247">
        <v>48324.15</v>
      </c>
      <c r="D76" s="247">
        <v>73480.210000000006</v>
      </c>
      <c r="E76" s="247">
        <v>88328.37</v>
      </c>
      <c r="F76" s="247">
        <v>84574.9</v>
      </c>
      <c r="G76" s="247">
        <v>72259.95</v>
      </c>
      <c r="H76" s="247">
        <v>97780.21</v>
      </c>
      <c r="I76" s="247">
        <v>178082.22</v>
      </c>
      <c r="J76" s="247">
        <v>187679.5</v>
      </c>
      <c r="K76" s="247">
        <v>242809.3</v>
      </c>
      <c r="L76" s="247">
        <v>383074.54</v>
      </c>
      <c r="M76" s="247"/>
    </row>
    <row r="77" spans="1:15" ht="14.1" customHeight="1" x14ac:dyDescent="0.15">
      <c r="A77" s="245" t="s">
        <v>4142</v>
      </c>
      <c r="B77" s="246">
        <v>682262.57</v>
      </c>
      <c r="C77" s="246">
        <v>657448.98</v>
      </c>
      <c r="D77" s="246">
        <v>651434.69999999995</v>
      </c>
      <c r="E77" s="246">
        <v>627714.88</v>
      </c>
      <c r="F77" s="246">
        <v>578836.09</v>
      </c>
      <c r="G77" s="246">
        <v>594935.36</v>
      </c>
      <c r="H77" s="246">
        <v>634467.93999999994</v>
      </c>
      <c r="I77" s="246">
        <v>733579.23</v>
      </c>
      <c r="J77" s="246">
        <v>758753.11</v>
      </c>
      <c r="K77" s="246">
        <v>855529.02</v>
      </c>
      <c r="L77" s="246">
        <v>1004662.26</v>
      </c>
      <c r="M77" s="246">
        <f>L77</f>
        <v>1004662.26</v>
      </c>
    </row>
    <row r="78" spans="1:15" ht="14.1" customHeight="1" x14ac:dyDescent="0.15">
      <c r="A78" s="245" t="s">
        <v>4143</v>
      </c>
      <c r="B78" s="246"/>
      <c r="C78" s="246"/>
      <c r="D78" s="246"/>
      <c r="E78" s="246"/>
      <c r="F78" s="246"/>
      <c r="G78" s="246"/>
      <c r="H78" s="246"/>
      <c r="I78" s="246"/>
      <c r="J78" s="246"/>
      <c r="K78" s="246"/>
      <c r="L78" s="246"/>
      <c r="M78" s="246"/>
    </row>
    <row r="79" spans="1:15" ht="14.1" customHeight="1" x14ac:dyDescent="0.2">
      <c r="A79" s="245" t="s">
        <v>4144</v>
      </c>
      <c r="B79" s="246">
        <v>61424.38</v>
      </c>
      <c r="C79" s="246">
        <v>74422.38</v>
      </c>
      <c r="D79" s="246">
        <v>73382.38</v>
      </c>
      <c r="E79" s="246">
        <v>99632.38</v>
      </c>
      <c r="F79" s="246">
        <v>117677.39</v>
      </c>
      <c r="G79" s="246">
        <v>102769.39</v>
      </c>
      <c r="H79" s="246">
        <v>123438.39</v>
      </c>
      <c r="I79" s="246">
        <v>118349.34</v>
      </c>
      <c r="J79" s="246">
        <v>84187.77</v>
      </c>
      <c r="K79" s="246">
        <v>87402.35</v>
      </c>
      <c r="L79" s="246">
        <v>173733.73</v>
      </c>
      <c r="M79" s="246"/>
      <c r="N79" s="246">
        <v>563685</v>
      </c>
      <c r="O79" s="173" t="s">
        <v>574</v>
      </c>
    </row>
    <row r="80" spans="1:15" ht="14.1" customHeight="1" x14ac:dyDescent="0.2">
      <c r="A80" s="245" t="s">
        <v>4145</v>
      </c>
      <c r="B80" s="246">
        <v>309180.92</v>
      </c>
      <c r="C80" s="246">
        <v>318435.92</v>
      </c>
      <c r="D80" s="246">
        <v>334650.92</v>
      </c>
      <c r="E80" s="246">
        <v>354288.32</v>
      </c>
      <c r="F80" s="246">
        <v>313043.94</v>
      </c>
      <c r="G80" s="246">
        <v>196068.98</v>
      </c>
      <c r="H80" s="246">
        <v>205001.18</v>
      </c>
      <c r="I80" s="246">
        <v>236417.46</v>
      </c>
      <c r="J80" s="246">
        <v>232849.16</v>
      </c>
      <c r="K80" s="246">
        <v>237028.71</v>
      </c>
      <c r="L80" s="246">
        <v>106458.95</v>
      </c>
      <c r="M80" s="246"/>
      <c r="N80" s="246">
        <v>677658</v>
      </c>
      <c r="O80" s="173" t="s">
        <v>575</v>
      </c>
    </row>
    <row r="81" spans="1:24" ht="14.1" customHeight="1" x14ac:dyDescent="0.2">
      <c r="A81" s="245" t="s">
        <v>4146</v>
      </c>
      <c r="B81" s="249">
        <v>72231.55</v>
      </c>
      <c r="C81" s="249">
        <v>102607.07</v>
      </c>
      <c r="D81" s="246">
        <v>67623.37</v>
      </c>
      <c r="E81" s="246">
        <v>45692.81</v>
      </c>
      <c r="F81" s="246">
        <v>40628.639999999999</v>
      </c>
      <c r="G81" s="246">
        <v>31889.06</v>
      </c>
      <c r="H81" s="246">
        <v>34612.42</v>
      </c>
      <c r="I81" s="246">
        <v>39802.83</v>
      </c>
      <c r="J81" s="246">
        <v>33379.31</v>
      </c>
      <c r="K81" s="246">
        <v>0</v>
      </c>
      <c r="L81" s="246">
        <v>0</v>
      </c>
      <c r="M81" s="246"/>
      <c r="N81" s="246">
        <v>1039131</v>
      </c>
      <c r="O81" s="173" t="s">
        <v>576</v>
      </c>
    </row>
    <row r="82" spans="1:24" ht="14.1" customHeight="1" x14ac:dyDescent="0.2">
      <c r="A82" s="245" t="s">
        <v>4174</v>
      </c>
      <c r="B82" s="246">
        <v>0</v>
      </c>
      <c r="C82" s="246">
        <v>0</v>
      </c>
      <c r="D82" s="246">
        <v>53956.800000000003</v>
      </c>
      <c r="E82" s="246">
        <v>60272.55</v>
      </c>
      <c r="F82" s="246">
        <v>63087.519999999997</v>
      </c>
      <c r="G82" s="246">
        <v>63087.519999999997</v>
      </c>
      <c r="H82" s="246">
        <v>59887.72</v>
      </c>
      <c r="I82" s="246">
        <v>61934.5</v>
      </c>
      <c r="J82" s="246">
        <v>63134.5</v>
      </c>
      <c r="K82" s="246">
        <v>96334.5</v>
      </c>
      <c r="L82" s="246">
        <v>208866.24</v>
      </c>
      <c r="M82" s="247"/>
      <c r="N82" s="246">
        <v>252271</v>
      </c>
      <c r="O82" s="173" t="s">
        <v>577</v>
      </c>
      <c r="W82">
        <v>61934.5</v>
      </c>
    </row>
    <row r="83" spans="1:24" ht="14.1" customHeight="1" x14ac:dyDescent="0.15">
      <c r="A83" s="245" t="s">
        <v>4175</v>
      </c>
      <c r="B83" s="247">
        <v>0</v>
      </c>
      <c r="C83" s="247">
        <v>0</v>
      </c>
      <c r="D83" s="247">
        <v>0</v>
      </c>
      <c r="E83" s="247">
        <v>1082797.95</v>
      </c>
      <c r="F83" s="247">
        <v>921596.12</v>
      </c>
      <c r="G83" s="247">
        <v>643382.59</v>
      </c>
      <c r="H83" s="247">
        <v>702242.14</v>
      </c>
      <c r="I83" s="247">
        <v>852824.42</v>
      </c>
      <c r="J83" s="247">
        <v>814151.86</v>
      </c>
      <c r="K83" s="247">
        <v>892177.79</v>
      </c>
      <c r="L83" s="247">
        <v>1039131.22</v>
      </c>
      <c r="M83" s="246"/>
      <c r="W83">
        <v>63134.5</v>
      </c>
      <c r="X83">
        <f>W83-W82</f>
        <v>1200</v>
      </c>
    </row>
    <row r="84" spans="1:24" ht="14.1" customHeight="1" x14ac:dyDescent="0.15">
      <c r="A84" s="245" t="s">
        <v>4147</v>
      </c>
      <c r="B84" s="246">
        <v>442836.85</v>
      </c>
      <c r="C84" s="246">
        <v>495465.37</v>
      </c>
      <c r="D84" s="246">
        <v>529613.47</v>
      </c>
      <c r="E84" s="246">
        <v>1642684.01</v>
      </c>
      <c r="F84" s="246">
        <v>1456033.61</v>
      </c>
      <c r="G84" s="246">
        <v>1037197.54</v>
      </c>
      <c r="H84" s="246">
        <v>1125181.8500000001</v>
      </c>
      <c r="I84" s="246">
        <v>1309328.55</v>
      </c>
      <c r="J84" s="246">
        <v>1227702.6000000001</v>
      </c>
      <c r="K84" s="246">
        <v>1312943.3500000001</v>
      </c>
      <c r="L84" s="246">
        <v>1528190.14</v>
      </c>
      <c r="M84" s="246">
        <f>L84</f>
        <v>1528190.14</v>
      </c>
      <c r="N84" s="35"/>
      <c r="W84">
        <v>96334.5</v>
      </c>
      <c r="X84">
        <f>W84-W83</f>
        <v>33200</v>
      </c>
    </row>
    <row r="85" spans="1:24" ht="14.1" customHeight="1" x14ac:dyDescent="0.15">
      <c r="A85" s="245" t="s">
        <v>4148</v>
      </c>
      <c r="B85" s="246"/>
      <c r="C85" s="246"/>
      <c r="D85" s="246"/>
      <c r="E85" s="246"/>
      <c r="F85" s="246"/>
      <c r="G85" s="246"/>
      <c r="H85" s="246"/>
      <c r="I85" s="246"/>
      <c r="J85" s="246"/>
      <c r="K85" s="246"/>
      <c r="L85" s="246"/>
      <c r="M85" s="246"/>
      <c r="W85">
        <v>208866.24</v>
      </c>
      <c r="X85">
        <f>W85-W84</f>
        <v>112531.73999999999</v>
      </c>
    </row>
    <row r="86" spans="1:24" ht="14.1" customHeight="1" x14ac:dyDescent="0.15">
      <c r="A86" s="245" t="s">
        <v>4176</v>
      </c>
      <c r="B86" s="246">
        <v>0</v>
      </c>
      <c r="C86" s="246">
        <v>0</v>
      </c>
      <c r="D86" s="246">
        <v>0</v>
      </c>
      <c r="E86" s="246">
        <v>4.7</v>
      </c>
      <c r="F86" s="246">
        <v>58.09</v>
      </c>
      <c r="G86" s="246">
        <v>1.25</v>
      </c>
      <c r="H86" s="246">
        <v>114.39</v>
      </c>
      <c r="I86" s="246">
        <v>13.39</v>
      </c>
      <c r="J86" s="246">
        <v>11.44</v>
      </c>
      <c r="K86" s="246">
        <v>28.77</v>
      </c>
      <c r="L86" s="246">
        <v>-107.53</v>
      </c>
      <c r="M86" s="246">
        <f>L86</f>
        <v>-107.53</v>
      </c>
      <c r="W86">
        <f>250000-W83</f>
        <v>186865.5</v>
      </c>
    </row>
    <row r="87" spans="1:24" ht="14.1" customHeight="1" x14ac:dyDescent="0.15">
      <c r="A87" s="245" t="s">
        <v>4149</v>
      </c>
      <c r="B87" s="246">
        <v>-165</v>
      </c>
      <c r="C87" s="246">
        <v>0</v>
      </c>
      <c r="D87" s="246">
        <v>0</v>
      </c>
      <c r="E87" s="246">
        <v>0</v>
      </c>
      <c r="F87" s="246">
        <v>0</v>
      </c>
      <c r="G87" s="246">
        <v>0</v>
      </c>
      <c r="H87" s="246">
        <v>0</v>
      </c>
      <c r="I87" s="246">
        <v>0</v>
      </c>
      <c r="J87" s="246">
        <v>0</v>
      </c>
      <c r="K87" s="246">
        <v>0</v>
      </c>
      <c r="L87" s="246">
        <v>0</v>
      </c>
      <c r="M87" s="246"/>
    </row>
    <row r="88" spans="1:24" ht="14.1" customHeight="1" x14ac:dyDescent="0.15">
      <c r="A88" s="245" t="s">
        <v>4150</v>
      </c>
      <c r="B88" s="246">
        <v>110.8</v>
      </c>
      <c r="C88" s="246">
        <v>0</v>
      </c>
      <c r="D88" s="246">
        <v>0</v>
      </c>
      <c r="E88" s="246">
        <v>0</v>
      </c>
      <c r="F88" s="246">
        <v>0</v>
      </c>
      <c r="G88" s="246">
        <v>0</v>
      </c>
      <c r="H88" s="246">
        <v>0</v>
      </c>
      <c r="I88" s="246">
        <v>0</v>
      </c>
      <c r="J88" s="246">
        <v>0</v>
      </c>
      <c r="K88" s="246">
        <v>0</v>
      </c>
      <c r="L88" s="246">
        <v>0</v>
      </c>
      <c r="M88" s="246"/>
    </row>
    <row r="89" spans="1:24" ht="14.1" customHeight="1" x14ac:dyDescent="0.15">
      <c r="A89" s="245" t="s">
        <v>4151</v>
      </c>
      <c r="B89" s="246">
        <v>1475</v>
      </c>
      <c r="C89" s="246">
        <v>1475</v>
      </c>
      <c r="D89" s="246">
        <v>1475</v>
      </c>
      <c r="E89" s="246">
        <v>1475</v>
      </c>
      <c r="F89" s="246">
        <v>1475</v>
      </c>
      <c r="G89" s="246">
        <v>1475</v>
      </c>
      <c r="H89" s="246">
        <v>0</v>
      </c>
      <c r="I89" s="246">
        <v>0</v>
      </c>
      <c r="J89" s="246">
        <v>0</v>
      </c>
      <c r="K89" s="246">
        <v>0</v>
      </c>
      <c r="L89" s="246">
        <v>0</v>
      </c>
      <c r="M89" s="246"/>
    </row>
    <row r="90" spans="1:24" ht="14.1" customHeight="1" x14ac:dyDescent="0.15">
      <c r="A90" s="245" t="s">
        <v>4152</v>
      </c>
      <c r="B90" s="246">
        <v>3562.01</v>
      </c>
      <c r="C90" s="246">
        <v>7093.01</v>
      </c>
      <c r="D90" s="246">
        <v>7868.01</v>
      </c>
      <c r="E90" s="246">
        <v>8706.01</v>
      </c>
      <c r="F90" s="246">
        <v>9142.01</v>
      </c>
      <c r="G90" s="246">
        <v>10367.01</v>
      </c>
      <c r="H90" s="246">
        <v>11802.01</v>
      </c>
      <c r="I90" s="246">
        <v>13162.01</v>
      </c>
      <c r="J90" s="246">
        <v>13412.01</v>
      </c>
      <c r="K90" s="246">
        <v>12252.01</v>
      </c>
      <c r="L90" s="246">
        <v>12582.01</v>
      </c>
      <c r="M90" s="246"/>
    </row>
    <row r="91" spans="1:24" ht="14.1" customHeight="1" x14ac:dyDescent="0.15">
      <c r="A91" s="245" t="s">
        <v>4153</v>
      </c>
      <c r="B91" s="246">
        <v>188.4</v>
      </c>
      <c r="C91" s="246">
        <v>0</v>
      </c>
      <c r="D91" s="246">
        <v>0</v>
      </c>
      <c r="E91" s="246">
        <v>0</v>
      </c>
      <c r="F91" s="246">
        <v>0</v>
      </c>
      <c r="G91" s="246">
        <v>0</v>
      </c>
      <c r="H91" s="246">
        <v>0</v>
      </c>
      <c r="I91" s="246">
        <v>0</v>
      </c>
      <c r="J91" s="246">
        <v>0</v>
      </c>
      <c r="K91" s="246">
        <v>0</v>
      </c>
      <c r="L91" s="246">
        <v>0</v>
      </c>
      <c r="M91" s="246"/>
    </row>
    <row r="92" spans="1:24" ht="14.1" customHeight="1" x14ac:dyDescent="0.15">
      <c r="A92" s="245" t="s">
        <v>4154</v>
      </c>
      <c r="B92" s="246">
        <v>372.48</v>
      </c>
      <c r="C92" s="246">
        <v>372.48</v>
      </c>
      <c r="D92" s="246">
        <v>372.48</v>
      </c>
      <c r="E92" s="246">
        <v>372.48</v>
      </c>
      <c r="F92" s="246">
        <v>372.48</v>
      </c>
      <c r="G92" s="246">
        <v>372.48</v>
      </c>
      <c r="H92" s="246">
        <v>372.48</v>
      </c>
      <c r="I92" s="246">
        <v>372.48</v>
      </c>
      <c r="J92" s="246">
        <v>372.48</v>
      </c>
      <c r="K92" s="246">
        <v>372.48</v>
      </c>
      <c r="L92" s="246">
        <v>372.48</v>
      </c>
      <c r="M92" s="246"/>
    </row>
    <row r="93" spans="1:24" ht="14.1" customHeight="1" x14ac:dyDescent="0.15">
      <c r="A93" s="245" t="s">
        <v>4177</v>
      </c>
      <c r="B93" s="246">
        <v>0</v>
      </c>
      <c r="C93" s="246">
        <v>0</v>
      </c>
      <c r="D93" s="246">
        <v>392</v>
      </c>
      <c r="E93" s="246">
        <v>16.079999999999998</v>
      </c>
      <c r="F93" s="246">
        <v>0</v>
      </c>
      <c r="G93" s="246">
        <v>595.26</v>
      </c>
      <c r="H93" s="246">
        <v>718.26</v>
      </c>
      <c r="I93" s="246">
        <v>783.26</v>
      </c>
      <c r="J93" s="246">
        <v>783.26</v>
      </c>
      <c r="K93" s="246">
        <v>783.26</v>
      </c>
      <c r="L93" s="246">
        <v>1089.28</v>
      </c>
      <c r="M93" s="246"/>
    </row>
    <row r="94" spans="1:24" ht="14.1" customHeight="1" x14ac:dyDescent="0.15">
      <c r="A94" s="245" t="s">
        <v>4155</v>
      </c>
      <c r="B94" s="246">
        <v>792.58</v>
      </c>
      <c r="C94" s="246">
        <v>833.58</v>
      </c>
      <c r="D94" s="246">
        <v>727.88</v>
      </c>
      <c r="E94" s="246">
        <v>727.88</v>
      </c>
      <c r="F94" s="246">
        <v>727.88</v>
      </c>
      <c r="G94" s="246">
        <v>727.88</v>
      </c>
      <c r="H94" s="246">
        <v>627.88</v>
      </c>
      <c r="I94" s="246">
        <v>627.88</v>
      </c>
      <c r="J94" s="246">
        <v>627.88</v>
      </c>
      <c r="K94" s="246">
        <v>627.88</v>
      </c>
      <c r="L94" s="246">
        <v>627.88</v>
      </c>
      <c r="M94" s="246"/>
    </row>
    <row r="95" spans="1:24" ht="14.1" customHeight="1" x14ac:dyDescent="0.15">
      <c r="A95" s="245" t="s">
        <v>4178</v>
      </c>
      <c r="B95" s="246">
        <v>0</v>
      </c>
      <c r="C95" s="246">
        <v>0</v>
      </c>
      <c r="D95" s="246">
        <v>326.70999999999998</v>
      </c>
      <c r="E95" s="246">
        <v>0</v>
      </c>
      <c r="F95" s="246">
        <v>0</v>
      </c>
      <c r="G95" s="246">
        <v>0</v>
      </c>
      <c r="H95" s="246">
        <v>0</v>
      </c>
      <c r="I95" s="246">
        <v>0</v>
      </c>
      <c r="J95" s="246">
        <v>0</v>
      </c>
      <c r="K95" s="246">
        <v>0</v>
      </c>
      <c r="L95" s="246">
        <v>0</v>
      </c>
      <c r="M95" s="246"/>
    </row>
    <row r="96" spans="1:24" ht="14.1" customHeight="1" x14ac:dyDescent="0.15">
      <c r="A96" s="245" t="s">
        <v>4156</v>
      </c>
      <c r="B96" s="246">
        <v>122.37</v>
      </c>
      <c r="C96" s="246">
        <v>0</v>
      </c>
      <c r="D96" s="246">
        <v>0</v>
      </c>
      <c r="E96" s="246">
        <v>0</v>
      </c>
      <c r="F96" s="246">
        <v>0</v>
      </c>
      <c r="G96" s="246">
        <v>0</v>
      </c>
      <c r="H96" s="246">
        <v>0</v>
      </c>
      <c r="I96" s="246">
        <v>0</v>
      </c>
      <c r="J96" s="246">
        <v>0</v>
      </c>
      <c r="K96" s="246">
        <v>0</v>
      </c>
      <c r="L96" s="246">
        <v>0</v>
      </c>
      <c r="M96" s="246"/>
    </row>
    <row r="97" spans="1:13" ht="14.1" customHeight="1" x14ac:dyDescent="0.15">
      <c r="A97" s="245" t="s">
        <v>4157</v>
      </c>
      <c r="B97" s="246">
        <v>2112.62</v>
      </c>
      <c r="C97" s="246">
        <v>723.83</v>
      </c>
      <c r="D97" s="246">
        <v>0</v>
      </c>
      <c r="E97" s="246">
        <v>0</v>
      </c>
      <c r="F97" s="246">
        <v>0</v>
      </c>
      <c r="G97" s="246">
        <v>0</v>
      </c>
      <c r="H97" s="246">
        <v>0</v>
      </c>
      <c r="I97" s="246">
        <v>0</v>
      </c>
      <c r="J97" s="246">
        <v>0</v>
      </c>
      <c r="K97" s="246">
        <v>0</v>
      </c>
      <c r="L97" s="246">
        <v>0</v>
      </c>
      <c r="M97" s="246"/>
    </row>
    <row r="98" spans="1:13" ht="14.1" customHeight="1" x14ac:dyDescent="0.15">
      <c r="A98" s="245" t="s">
        <v>4158</v>
      </c>
      <c r="B98" s="246">
        <v>4007.73</v>
      </c>
      <c r="C98" s="246">
        <v>0</v>
      </c>
      <c r="D98" s="246">
        <v>0</v>
      </c>
      <c r="E98" s="246">
        <v>0</v>
      </c>
      <c r="F98" s="246">
        <v>0</v>
      </c>
      <c r="G98" s="246">
        <v>0</v>
      </c>
      <c r="H98" s="246">
        <v>0</v>
      </c>
      <c r="I98" s="246">
        <v>0</v>
      </c>
      <c r="J98" s="246">
        <v>0</v>
      </c>
      <c r="K98" s="246">
        <v>0</v>
      </c>
      <c r="L98" s="246">
        <v>0</v>
      </c>
      <c r="M98" s="246"/>
    </row>
    <row r="99" spans="1:13" ht="14.1" customHeight="1" x14ac:dyDescent="0.15">
      <c r="A99" s="245" t="s">
        <v>4159</v>
      </c>
      <c r="B99" s="246">
        <v>3357.26</v>
      </c>
      <c r="C99" s="246">
        <v>3357.26</v>
      </c>
      <c r="D99" s="246">
        <v>3357.26</v>
      </c>
      <c r="E99" s="246">
        <v>3545.26</v>
      </c>
      <c r="F99" s="246">
        <v>3545.26</v>
      </c>
      <c r="G99" s="246">
        <v>3545.26</v>
      </c>
      <c r="H99" s="246">
        <v>3545.26</v>
      </c>
      <c r="I99" s="246">
        <v>3545.26</v>
      </c>
      <c r="J99" s="246">
        <v>3545.26</v>
      </c>
      <c r="K99" s="246">
        <v>3545.26</v>
      </c>
      <c r="L99" s="246">
        <v>3545.26</v>
      </c>
      <c r="M99" s="246"/>
    </row>
    <row r="100" spans="1:13" ht="14.1" customHeight="1" x14ac:dyDescent="0.15">
      <c r="A100" s="245" t="s">
        <v>4160</v>
      </c>
      <c r="B100" s="246">
        <v>1981.76</v>
      </c>
      <c r="C100" s="246">
        <v>1981.76</v>
      </c>
      <c r="D100" s="246">
        <v>1981.76</v>
      </c>
      <c r="E100" s="246">
        <v>1981.76</v>
      </c>
      <c r="F100" s="246">
        <v>1981.76</v>
      </c>
      <c r="G100" s="246">
        <v>0</v>
      </c>
      <c r="H100" s="246">
        <v>0</v>
      </c>
      <c r="I100" s="246">
        <v>0</v>
      </c>
      <c r="J100" s="246">
        <v>0</v>
      </c>
      <c r="K100" s="246">
        <v>0</v>
      </c>
      <c r="L100" s="246">
        <v>0</v>
      </c>
      <c r="M100" s="247"/>
    </row>
    <row r="101" spans="1:13" ht="14.1" customHeight="1" x14ac:dyDescent="0.15">
      <c r="A101" s="245" t="s">
        <v>4161</v>
      </c>
      <c r="B101" s="246">
        <v>6487.41</v>
      </c>
      <c r="C101" s="246">
        <v>6487.41</v>
      </c>
      <c r="D101" s="246">
        <v>6487.41</v>
      </c>
      <c r="E101" s="246">
        <v>6487.41</v>
      </c>
      <c r="F101" s="246">
        <v>6431.62</v>
      </c>
      <c r="G101" s="246">
        <v>6431.62</v>
      </c>
      <c r="H101" s="246">
        <v>6431.62</v>
      </c>
      <c r="I101" s="246">
        <v>6431.62</v>
      </c>
      <c r="J101" s="246">
        <v>6431.62</v>
      </c>
      <c r="K101" s="246">
        <v>6431.62</v>
      </c>
      <c r="L101" s="246">
        <v>6431.62</v>
      </c>
      <c r="M101" s="246"/>
    </row>
    <row r="102" spans="1:13" ht="14.1" customHeight="1" x14ac:dyDescent="0.15">
      <c r="A102" s="245" t="s">
        <v>4162</v>
      </c>
      <c r="B102" s="246">
        <v>8171.78</v>
      </c>
      <c r="C102" s="246">
        <v>7349</v>
      </c>
      <c r="D102" s="246">
        <v>4017.99</v>
      </c>
      <c r="E102" s="246">
        <v>7337.54</v>
      </c>
      <c r="F102" s="246">
        <v>3201.53</v>
      </c>
      <c r="G102" s="246">
        <v>64024.29</v>
      </c>
      <c r="H102" s="246">
        <v>58792.03</v>
      </c>
      <c r="I102" s="246">
        <v>38275.4</v>
      </c>
      <c r="J102" s="246">
        <v>24840.92</v>
      </c>
      <c r="K102" s="246">
        <v>20431.66</v>
      </c>
      <c r="L102" s="246">
        <v>25923.09</v>
      </c>
      <c r="M102" s="246"/>
    </row>
    <row r="103" spans="1:13" ht="14.1" customHeight="1" x14ac:dyDescent="0.15">
      <c r="A103" s="245" t="s">
        <v>4163</v>
      </c>
      <c r="B103" s="246">
        <v>17960.93</v>
      </c>
      <c r="C103" s="246">
        <v>14367.75</v>
      </c>
      <c r="D103" s="246">
        <v>15732.29</v>
      </c>
      <c r="E103" s="246">
        <v>16899.89</v>
      </c>
      <c r="F103" s="246">
        <v>19700.89</v>
      </c>
      <c r="G103" s="246">
        <v>25637.09</v>
      </c>
      <c r="H103" s="246">
        <v>26492.59</v>
      </c>
      <c r="I103" s="246">
        <v>24647.59</v>
      </c>
      <c r="J103" s="246">
        <v>27865.59</v>
      </c>
      <c r="K103" s="246">
        <v>42964.59</v>
      </c>
      <c r="L103" s="246">
        <v>49342.59</v>
      </c>
      <c r="M103" s="247"/>
    </row>
    <row r="104" spans="1:13" ht="14.1" customHeight="1" x14ac:dyDescent="0.15">
      <c r="A104" s="245" t="s">
        <v>4164</v>
      </c>
      <c r="B104" s="249">
        <v>3950.33</v>
      </c>
      <c r="C104" s="249">
        <v>45.68</v>
      </c>
      <c r="D104" s="249">
        <v>6.68</v>
      </c>
      <c r="E104" s="249">
        <v>826.68</v>
      </c>
      <c r="F104" s="246">
        <v>826.68</v>
      </c>
      <c r="G104" s="246">
        <v>1180.83</v>
      </c>
      <c r="H104" s="246">
        <v>1476.33</v>
      </c>
      <c r="I104" s="246">
        <v>656.33</v>
      </c>
      <c r="J104" s="246">
        <v>691.33</v>
      </c>
      <c r="K104" s="246">
        <v>1081.33</v>
      </c>
      <c r="L104" s="246">
        <v>92.33</v>
      </c>
      <c r="M104" s="247"/>
    </row>
    <row r="105" spans="1:13" ht="14.1" customHeight="1" x14ac:dyDescent="0.15">
      <c r="A105" s="245" t="s">
        <v>4179</v>
      </c>
      <c r="B105" s="249">
        <v>0</v>
      </c>
      <c r="C105" s="249">
        <v>0</v>
      </c>
      <c r="D105" s="249">
        <v>0</v>
      </c>
      <c r="E105" s="249">
        <v>0</v>
      </c>
      <c r="F105" s="249">
        <v>0</v>
      </c>
      <c r="G105" s="249">
        <v>35</v>
      </c>
      <c r="H105" s="246">
        <v>7021.16</v>
      </c>
      <c r="I105" s="246">
        <v>5502</v>
      </c>
      <c r="J105" s="246">
        <v>1302</v>
      </c>
      <c r="K105" s="246">
        <v>2427</v>
      </c>
      <c r="L105" s="246">
        <v>3027</v>
      </c>
      <c r="M105" s="247"/>
    </row>
    <row r="106" spans="1:13" ht="14.1" customHeight="1" x14ac:dyDescent="0.15">
      <c r="A106" s="245" t="s">
        <v>4180</v>
      </c>
      <c r="B106" s="247">
        <v>0</v>
      </c>
      <c r="C106" s="247">
        <v>0</v>
      </c>
      <c r="D106" s="247">
        <v>0</v>
      </c>
      <c r="E106" s="247">
        <v>0</v>
      </c>
      <c r="F106" s="247">
        <v>0</v>
      </c>
      <c r="G106" s="247">
        <v>0</v>
      </c>
      <c r="H106" s="247">
        <v>0</v>
      </c>
      <c r="I106" s="247">
        <v>417</v>
      </c>
      <c r="J106" s="247">
        <v>1167</v>
      </c>
      <c r="K106" s="247">
        <v>0</v>
      </c>
      <c r="L106" s="247">
        <v>100</v>
      </c>
      <c r="M106" s="246"/>
    </row>
    <row r="107" spans="1:13" ht="14.1" customHeight="1" x14ac:dyDescent="0.15">
      <c r="A107" s="245" t="s">
        <v>4165</v>
      </c>
      <c r="B107" s="246">
        <v>54488.46</v>
      </c>
      <c r="C107" s="246">
        <v>44086.76</v>
      </c>
      <c r="D107" s="246">
        <v>42745.47</v>
      </c>
      <c r="E107" s="246">
        <v>48380.69</v>
      </c>
      <c r="F107" s="246">
        <v>47463.199999999997</v>
      </c>
      <c r="G107" s="246">
        <v>114392.97</v>
      </c>
      <c r="H107" s="246">
        <v>117394.01</v>
      </c>
      <c r="I107" s="246">
        <v>94434.22</v>
      </c>
      <c r="J107" s="246">
        <v>81050.789999999994</v>
      </c>
      <c r="K107" s="246">
        <v>90945.86</v>
      </c>
      <c r="L107" s="246">
        <v>103026.01</v>
      </c>
      <c r="M107" s="247">
        <v>103134</v>
      </c>
    </row>
    <row r="108" spans="1:13" ht="14.1" customHeight="1" x14ac:dyDescent="0.15">
      <c r="A108" s="245" t="s">
        <v>4166</v>
      </c>
      <c r="B108" s="246"/>
      <c r="C108" s="246"/>
      <c r="D108" s="246"/>
      <c r="E108" s="246"/>
      <c r="F108" s="246"/>
      <c r="G108" s="246"/>
      <c r="H108" s="246">
        <f>'Audits 5-14'!J84-'Bal Sht 4-14'!H107</f>
        <v>-114.00999999999476</v>
      </c>
      <c r="I108" s="246">
        <f>'Audits 5-14'!K84-'Bal Sht 4-14'!I107</f>
        <v>-13.220000000001164</v>
      </c>
      <c r="J108" s="246">
        <f>'Audits 5-14'!L84-'Bal Sht 4-14'!J107</f>
        <v>-11.789999999993597</v>
      </c>
      <c r="K108" s="246">
        <f>'Audits 5-14'!M84-'Bal Sht 4-14'!K107</f>
        <v>-28.860000000000582</v>
      </c>
      <c r="L108" s="246">
        <f>'Audits 5-14'!N84-'Bal Sht 4-14'!L107</f>
        <v>107.99000000000524</v>
      </c>
    </row>
    <row r="109" spans="1:13" ht="14.1" customHeight="1" x14ac:dyDescent="0.15">
      <c r="A109" s="245" t="s">
        <v>4167</v>
      </c>
      <c r="B109" s="247">
        <v>1207058.3799999999</v>
      </c>
      <c r="C109" s="247">
        <v>1243728</v>
      </c>
      <c r="D109" s="247">
        <v>1307968</v>
      </c>
      <c r="E109" s="247">
        <v>301922.21999999997</v>
      </c>
      <c r="F109" s="247">
        <v>301922.21999999997</v>
      </c>
      <c r="G109" s="247">
        <v>301922.21999999997</v>
      </c>
      <c r="H109" s="247">
        <v>301922.21999999997</v>
      </c>
      <c r="I109" s="247">
        <v>301922.21999999997</v>
      </c>
      <c r="J109" s="247">
        <v>301922.21999999997</v>
      </c>
      <c r="K109" s="247">
        <v>301922.21999999997</v>
      </c>
      <c r="L109" s="247">
        <v>301922.21999999997</v>
      </c>
    </row>
    <row r="110" spans="1:13" ht="14.1" customHeight="1" x14ac:dyDescent="0.15">
      <c r="A110" s="245" t="s">
        <v>4168</v>
      </c>
      <c r="B110" s="247">
        <v>1207058.3799999999</v>
      </c>
      <c r="C110" s="247">
        <v>1243728</v>
      </c>
      <c r="D110" s="247">
        <v>1307968</v>
      </c>
      <c r="E110" s="247">
        <v>301922.21999999997</v>
      </c>
      <c r="F110" s="247">
        <v>301922.21999999997</v>
      </c>
      <c r="G110" s="247">
        <v>301922.21999999997</v>
      </c>
      <c r="H110" s="247">
        <v>301922.21999999997</v>
      </c>
      <c r="I110" s="247">
        <v>301922.21999999997</v>
      </c>
      <c r="J110" s="247">
        <v>301922.21999999997</v>
      </c>
      <c r="K110" s="247">
        <v>301922.21999999997</v>
      </c>
      <c r="L110" s="247">
        <v>301922.21999999997</v>
      </c>
      <c r="M110" s="248">
        <v>301922</v>
      </c>
    </row>
    <row r="111" spans="1:13" ht="14.1" customHeight="1" x14ac:dyDescent="0.15">
      <c r="A111" s="245" t="s">
        <v>4169</v>
      </c>
      <c r="B111" s="247">
        <f t="shared" ref="B111:L111" si="0">B77+B84+B107+B110</f>
        <v>2386646.2599999998</v>
      </c>
      <c r="C111" s="247">
        <f t="shared" si="0"/>
        <v>2440729.1100000003</v>
      </c>
      <c r="D111" s="247">
        <f t="shared" si="0"/>
        <v>2531761.6399999997</v>
      </c>
      <c r="E111" s="247">
        <f t="shared" si="0"/>
        <v>2620701.7999999998</v>
      </c>
      <c r="F111" s="247">
        <f t="shared" si="0"/>
        <v>2384255.12</v>
      </c>
      <c r="G111" s="247">
        <f t="shared" si="0"/>
        <v>2048448.0899999999</v>
      </c>
      <c r="H111" s="247">
        <f t="shared" si="0"/>
        <v>2178966.02</v>
      </c>
      <c r="I111" s="247">
        <f t="shared" si="0"/>
        <v>2439264.2199999997</v>
      </c>
      <c r="J111" s="247">
        <f t="shared" si="0"/>
        <v>2369428.7199999997</v>
      </c>
      <c r="K111" s="247">
        <f t="shared" si="0"/>
        <v>2561340.4500000002</v>
      </c>
      <c r="L111" s="247">
        <f t="shared" si="0"/>
        <v>2937800.63</v>
      </c>
      <c r="M111" s="352" t="s">
        <v>5809</v>
      </c>
    </row>
    <row r="112" spans="1:13" ht="14.1" customHeight="1" x14ac:dyDescent="0.15">
      <c r="A112" s="245"/>
      <c r="B112" s="246"/>
      <c r="C112" s="246"/>
      <c r="D112" s="246"/>
      <c r="E112" s="246"/>
      <c r="F112" s="246"/>
      <c r="G112" s="246"/>
      <c r="H112" s="246"/>
      <c r="I112" s="246"/>
      <c r="J112" s="246"/>
      <c r="K112" s="246"/>
      <c r="L112" s="246"/>
    </row>
    <row r="113" spans="1:13" ht="14.1" customHeight="1" x14ac:dyDescent="0.15">
      <c r="A113" s="245" t="s">
        <v>4170</v>
      </c>
      <c r="B113" s="247">
        <v>2405116.13</v>
      </c>
      <c r="C113" s="247">
        <v>2466498.12</v>
      </c>
      <c r="D113" s="247">
        <v>2572167.77</v>
      </c>
      <c r="E113" s="247">
        <v>2640642.63</v>
      </c>
      <c r="F113" s="247">
        <v>2415268.63</v>
      </c>
      <c r="G113" s="247">
        <v>2083221.28</v>
      </c>
      <c r="H113" s="247">
        <v>2208220.69</v>
      </c>
      <c r="I113" s="247">
        <v>2462545.4300000002</v>
      </c>
      <c r="J113" s="247">
        <v>2441731.9300000002</v>
      </c>
      <c r="K113" s="247">
        <v>2602565.98</v>
      </c>
      <c r="L113" s="247">
        <v>3001162.27</v>
      </c>
      <c r="M113" s="247">
        <f>M71+M77+M84+M107+M110</f>
        <v>3001269.4</v>
      </c>
    </row>
    <row r="114" spans="1:13" ht="14.1" customHeight="1" x14ac:dyDescent="0.15"/>
    <row r="115" spans="1:13" ht="14.1" customHeight="1" x14ac:dyDescent="0.15"/>
    <row r="116" spans="1:13" ht="14.1" customHeight="1" x14ac:dyDescent="0.15"/>
    <row r="117" spans="1:13" ht="14.1" customHeight="1" x14ac:dyDescent="0.15"/>
    <row r="118" spans="1:13" ht="14.1" customHeight="1" x14ac:dyDescent="0.15"/>
    <row r="119" spans="1:13" ht="14.1" customHeight="1" x14ac:dyDescent="0.15"/>
    <row r="120" spans="1:13" ht="14.1" customHeight="1" x14ac:dyDescent="0.15"/>
    <row r="121" spans="1:13" ht="14.1" customHeight="1" x14ac:dyDescent="0.15"/>
    <row r="122" spans="1:13" ht="14.1" customHeight="1" x14ac:dyDescent="0.15"/>
    <row r="123" spans="1:13" ht="14.1" customHeight="1" x14ac:dyDescent="0.15"/>
    <row r="124" spans="1:13" ht="14.1" customHeight="1" x14ac:dyDescent="0.15"/>
    <row r="125" spans="1:13" ht="14.1" customHeight="1" x14ac:dyDescent="0.15"/>
    <row r="126" spans="1:13" ht="14.1" customHeight="1" x14ac:dyDescent="0.15"/>
    <row r="127" spans="1:13" ht="14.1" customHeight="1" x14ac:dyDescent="0.15"/>
    <row r="128" spans="1:13" ht="14.1" customHeight="1" x14ac:dyDescent="0.15"/>
  </sheetData>
  <pageMargins left="0.7" right="0.7" top="0.75" bottom="0.75" header="0.3" footer="0.3"/>
  <pageSetup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4"/>
  <sheetViews>
    <sheetView zoomScale="130" zoomScaleNormal="130" workbookViewId="0">
      <pane xSplit="1" ySplit="1" topLeftCell="E23" activePane="bottomRight" state="frozen"/>
      <selection pane="topRight"/>
      <selection pane="bottomLeft"/>
      <selection pane="bottomRight" activeCell="L52" sqref="L52"/>
    </sheetView>
  </sheetViews>
  <sheetFormatPr defaultRowHeight="10.5" x14ac:dyDescent="0.15"/>
  <cols>
    <col min="1" max="1" width="39.83203125" style="237" customWidth="1"/>
    <col min="2" max="12" width="19.33203125" style="248" customWidth="1"/>
  </cols>
  <sheetData>
    <row r="1" spans="1:13" ht="19.5" customHeight="1" x14ac:dyDescent="0.55000000000000004">
      <c r="A1" s="252"/>
      <c r="B1" s="253" t="s">
        <v>4184</v>
      </c>
      <c r="C1" s="253" t="s">
        <v>427</v>
      </c>
      <c r="D1" s="253" t="s">
        <v>428</v>
      </c>
      <c r="E1" s="253" t="s">
        <v>4185</v>
      </c>
      <c r="F1" s="253" t="s">
        <v>417</v>
      </c>
      <c r="G1" s="253" t="s">
        <v>418</v>
      </c>
      <c r="H1" s="253" t="s">
        <v>421</v>
      </c>
      <c r="I1" s="253" t="s">
        <v>422</v>
      </c>
      <c r="J1" s="253" t="s">
        <v>425</v>
      </c>
      <c r="K1" s="253" t="s">
        <v>426</v>
      </c>
      <c r="L1" s="254"/>
    </row>
    <row r="3" spans="1:13" ht="12.75" customHeight="1" x14ac:dyDescent="0.15">
      <c r="A3" s="235" t="s">
        <v>4186</v>
      </c>
      <c r="B3" s="255">
        <f t="shared" ref="B3:J3" si="0">B9+B30+B33+B31+B32+B34</f>
        <v>274811.44</v>
      </c>
      <c r="C3" s="255">
        <f t="shared" si="0"/>
        <v>327411.08999999997</v>
      </c>
      <c r="D3" s="255">
        <f t="shared" si="0"/>
        <v>268382.55</v>
      </c>
      <c r="E3" s="255">
        <f t="shared" si="0"/>
        <v>277430.98</v>
      </c>
      <c r="F3" s="255">
        <f t="shared" si="0"/>
        <v>364850.85</v>
      </c>
      <c r="G3" s="255">
        <f t="shared" si="0"/>
        <v>339842.27</v>
      </c>
      <c r="H3" s="255">
        <f t="shared" si="0"/>
        <v>298422.69</v>
      </c>
      <c r="I3" s="255">
        <f t="shared" si="0"/>
        <v>255242.83000000002</v>
      </c>
      <c r="J3" s="255">
        <f t="shared" si="0"/>
        <v>296628.78000000003</v>
      </c>
      <c r="K3" s="255">
        <f>K9+K30+K33+K31+K32+K34</f>
        <v>362552.5</v>
      </c>
      <c r="L3" s="255"/>
    </row>
    <row r="4" spans="1:13" ht="12.75" customHeight="1" x14ac:dyDescent="0.15">
      <c r="A4" s="235" t="s">
        <v>4187</v>
      </c>
      <c r="B4" s="255"/>
      <c r="C4" s="255"/>
      <c r="D4" s="255"/>
      <c r="E4" s="255"/>
      <c r="F4" s="255"/>
      <c r="G4" s="255"/>
      <c r="H4" s="255"/>
      <c r="I4" s="255"/>
      <c r="J4" s="255"/>
      <c r="K4" s="255"/>
      <c r="L4" s="255"/>
    </row>
    <row r="5" spans="1:13" ht="12.75" customHeight="1" x14ac:dyDescent="0.15">
      <c r="A5" s="235" t="s">
        <v>4188</v>
      </c>
      <c r="B5" s="255">
        <v>200068.41</v>
      </c>
      <c r="C5" s="255">
        <v>197473.8</v>
      </c>
      <c r="D5" s="255">
        <v>205591.46</v>
      </c>
      <c r="E5" s="255">
        <v>193055.19</v>
      </c>
      <c r="F5" s="255">
        <v>240064.45</v>
      </c>
      <c r="G5" s="255">
        <v>223703.36</v>
      </c>
      <c r="H5" s="255">
        <v>231785.62</v>
      </c>
      <c r="I5" s="255">
        <v>214009.61</v>
      </c>
      <c r="J5" s="255">
        <v>196479.11</v>
      </c>
      <c r="K5" s="255">
        <v>196076.99</v>
      </c>
      <c r="L5" s="255"/>
    </row>
    <row r="6" spans="1:13" ht="12.75" customHeight="1" x14ac:dyDescent="0.15">
      <c r="A6" s="235" t="s">
        <v>4189</v>
      </c>
      <c r="B6" s="255">
        <v>4884</v>
      </c>
      <c r="C6" s="255">
        <v>4803.1000000000004</v>
      </c>
      <c r="D6" s="255">
        <v>4730.63</v>
      </c>
      <c r="E6" s="255">
        <v>29091.200000000001</v>
      </c>
      <c r="F6" s="255">
        <v>0</v>
      </c>
      <c r="G6" s="255">
        <v>3587.28</v>
      </c>
      <c r="H6" s="255">
        <v>0</v>
      </c>
      <c r="I6" s="255">
        <v>0</v>
      </c>
      <c r="J6" s="255">
        <v>0</v>
      </c>
      <c r="K6" s="255">
        <v>0</v>
      </c>
      <c r="L6" s="255"/>
    </row>
    <row r="7" spans="1:13" ht="12.75" customHeight="1" x14ac:dyDescent="0.15">
      <c r="A7" s="235" t="s">
        <v>4190</v>
      </c>
      <c r="B7" s="255">
        <v>28.58</v>
      </c>
      <c r="C7" s="255">
        <v>137.35</v>
      </c>
      <c r="D7" s="255">
        <v>808.89</v>
      </c>
      <c r="E7" s="255">
        <v>741</v>
      </c>
      <c r="F7" s="255">
        <v>277.42</v>
      </c>
      <c r="G7" s="255">
        <v>3158.79</v>
      </c>
      <c r="H7" s="255">
        <v>1431.56</v>
      </c>
      <c r="I7" s="255">
        <v>1405.73</v>
      </c>
      <c r="J7" s="255">
        <v>3149.48</v>
      </c>
      <c r="K7" s="255">
        <v>936.77</v>
      </c>
      <c r="L7" s="255"/>
    </row>
    <row r="8" spans="1:13" ht="12.75" customHeight="1" x14ac:dyDescent="0.15">
      <c r="A8" s="235" t="s">
        <v>4191</v>
      </c>
      <c r="B8" s="256">
        <v>6579.91</v>
      </c>
      <c r="C8" s="256">
        <v>5665.44</v>
      </c>
      <c r="D8" s="256">
        <v>4819.1499999999996</v>
      </c>
      <c r="E8" s="256">
        <v>7219.22</v>
      </c>
      <c r="F8" s="256">
        <v>5255.05</v>
      </c>
      <c r="G8" s="256">
        <v>2306.2399999999998</v>
      </c>
      <c r="H8" s="256">
        <v>3049.41</v>
      </c>
      <c r="I8" s="256">
        <v>3497.23</v>
      </c>
      <c r="J8" s="256">
        <v>3644.17</v>
      </c>
      <c r="K8" s="256">
        <v>4088.61</v>
      </c>
      <c r="L8" s="256"/>
    </row>
    <row r="9" spans="1:13" ht="12.75" customHeight="1" x14ac:dyDescent="0.15">
      <c r="A9" s="235" t="s">
        <v>4192</v>
      </c>
      <c r="B9" s="255">
        <v>211560.9</v>
      </c>
      <c r="C9" s="255">
        <v>208079.69</v>
      </c>
      <c r="D9" s="255">
        <v>215950.13</v>
      </c>
      <c r="E9" s="255">
        <v>230106.61</v>
      </c>
      <c r="F9" s="255">
        <v>245596.92</v>
      </c>
      <c r="G9" s="255">
        <v>232755.67</v>
      </c>
      <c r="H9" s="255">
        <v>236266.59</v>
      </c>
      <c r="I9" s="255">
        <v>218912.57</v>
      </c>
      <c r="J9" s="255">
        <v>203272.76</v>
      </c>
      <c r="K9" s="255">
        <v>201102.37</v>
      </c>
      <c r="L9" s="255"/>
    </row>
    <row r="10" spans="1:13" ht="12.75" customHeight="1" x14ac:dyDescent="0.15">
      <c r="A10" s="235" t="s">
        <v>4193</v>
      </c>
      <c r="B10" s="255"/>
      <c r="C10" s="255"/>
      <c r="D10" s="255"/>
      <c r="E10" s="255"/>
      <c r="F10" s="255"/>
      <c r="G10" s="255"/>
      <c r="H10" s="255"/>
      <c r="I10" s="255"/>
      <c r="J10" s="255"/>
      <c r="K10" s="255"/>
      <c r="L10" s="255"/>
    </row>
    <row r="11" spans="1:13" ht="12.75" customHeight="1" x14ac:dyDescent="0.15">
      <c r="A11" s="235" t="s">
        <v>4194</v>
      </c>
      <c r="B11" s="255">
        <v>2160.1999999999998</v>
      </c>
      <c r="C11" s="255">
        <v>1757.61</v>
      </c>
      <c r="D11" s="255">
        <v>1982.57</v>
      </c>
      <c r="E11" s="255">
        <v>973.23</v>
      </c>
      <c r="F11" s="255">
        <v>965.96</v>
      </c>
      <c r="G11" s="255">
        <v>1457.38</v>
      </c>
      <c r="H11" s="255">
        <v>976.34</v>
      </c>
      <c r="I11" s="255">
        <v>278.45</v>
      </c>
      <c r="J11" s="255">
        <v>437.68</v>
      </c>
      <c r="K11" s="255">
        <v>379.5</v>
      </c>
      <c r="L11" s="255"/>
    </row>
    <row r="12" spans="1:13" ht="12.75" customHeight="1" x14ac:dyDescent="0.15">
      <c r="A12" s="235" t="s">
        <v>4195</v>
      </c>
      <c r="B12" s="256">
        <v>325</v>
      </c>
      <c r="C12" s="256">
        <v>2</v>
      </c>
      <c r="D12" s="256">
        <v>0</v>
      </c>
      <c r="E12" s="256">
        <v>64.3</v>
      </c>
      <c r="F12" s="256">
        <v>257.52999999999997</v>
      </c>
      <c r="G12" s="256">
        <v>0</v>
      </c>
      <c r="H12" s="256">
        <v>0</v>
      </c>
      <c r="I12" s="256">
        <v>0</v>
      </c>
      <c r="J12" s="256">
        <v>508</v>
      </c>
      <c r="K12" s="256">
        <v>0</v>
      </c>
      <c r="L12" s="256"/>
    </row>
    <row r="13" spans="1:13" ht="12.75" customHeight="1" x14ac:dyDescent="0.15">
      <c r="A13" s="235" t="s">
        <v>4196</v>
      </c>
      <c r="B13" s="255">
        <v>2485.1999999999998</v>
      </c>
      <c r="C13" s="255">
        <v>1759.61</v>
      </c>
      <c r="D13" s="255">
        <v>1982.57</v>
      </c>
      <c r="E13" s="255">
        <v>1037.53</v>
      </c>
      <c r="F13" s="255">
        <v>1223.49</v>
      </c>
      <c r="G13" s="255">
        <v>1457.38</v>
      </c>
      <c r="H13" s="255">
        <v>976.34</v>
      </c>
      <c r="I13" s="255">
        <v>278.45</v>
      </c>
      <c r="J13" s="255">
        <v>945.68</v>
      </c>
      <c r="K13" s="255">
        <v>379.5</v>
      </c>
      <c r="L13" s="255"/>
      <c r="M13" s="35"/>
    </row>
    <row r="14" spans="1:13" ht="12.75" customHeight="1" x14ac:dyDescent="0.15">
      <c r="A14" s="235" t="s">
        <v>4197</v>
      </c>
      <c r="B14" s="255"/>
      <c r="C14" s="255"/>
      <c r="D14" s="255"/>
      <c r="E14" s="255"/>
      <c r="F14" s="255"/>
      <c r="G14" s="255"/>
      <c r="H14" s="255"/>
      <c r="I14" s="255"/>
      <c r="J14" s="255"/>
      <c r="K14" s="255"/>
      <c r="L14" s="255"/>
    </row>
    <row r="15" spans="1:13" ht="12.75" customHeight="1" x14ac:dyDescent="0.15">
      <c r="A15" s="235" t="s">
        <v>4198</v>
      </c>
      <c r="B15" s="255">
        <v>33835</v>
      </c>
      <c r="C15" s="255">
        <v>31412</v>
      </c>
      <c r="D15" s="255">
        <v>34383</v>
      </c>
      <c r="E15" s="255">
        <v>37308</v>
      </c>
      <c r="F15" s="255">
        <v>41292.5</v>
      </c>
      <c r="G15" s="255">
        <v>39715</v>
      </c>
      <c r="H15" s="255">
        <v>64313</v>
      </c>
      <c r="I15" s="255">
        <v>111522</v>
      </c>
      <c r="J15" s="255">
        <v>125220</v>
      </c>
      <c r="K15" s="255">
        <v>106966.13</v>
      </c>
      <c r="L15" s="255"/>
    </row>
    <row r="16" spans="1:13" ht="12.75" customHeight="1" x14ac:dyDescent="0.15">
      <c r="A16" s="235" t="s">
        <v>4199</v>
      </c>
      <c r="B16" s="255">
        <v>0</v>
      </c>
      <c r="C16" s="255">
        <v>0</v>
      </c>
      <c r="D16" s="255">
        <v>0</v>
      </c>
      <c r="E16" s="255">
        <v>0</v>
      </c>
      <c r="F16" s="255">
        <v>0</v>
      </c>
      <c r="G16" s="255">
        <v>0</v>
      </c>
      <c r="H16" s="255">
        <v>0</v>
      </c>
      <c r="I16" s="255">
        <v>0</v>
      </c>
      <c r="J16" s="255">
        <v>0</v>
      </c>
      <c r="K16" s="255">
        <v>565</v>
      </c>
      <c r="L16" s="255"/>
    </row>
    <row r="17" spans="1:12" ht="12.75" customHeight="1" x14ac:dyDescent="0.15">
      <c r="A17" s="235" t="s">
        <v>4200</v>
      </c>
      <c r="B17" s="256">
        <v>7393.5</v>
      </c>
      <c r="C17" s="256">
        <v>10418.75</v>
      </c>
      <c r="D17" s="256">
        <v>7812</v>
      </c>
      <c r="E17" s="256">
        <v>7475</v>
      </c>
      <c r="F17" s="256">
        <v>7959</v>
      </c>
      <c r="G17" s="256">
        <v>4084</v>
      </c>
      <c r="H17" s="256">
        <v>7323</v>
      </c>
      <c r="I17" s="256">
        <v>6829</v>
      </c>
      <c r="J17" s="256">
        <v>9893</v>
      </c>
      <c r="K17" s="256">
        <v>76417.95</v>
      </c>
      <c r="L17" s="256"/>
    </row>
    <row r="18" spans="1:12" ht="12.75" customHeight="1" x14ac:dyDescent="0.15">
      <c r="A18" s="235" t="s">
        <v>4201</v>
      </c>
      <c r="B18" s="255">
        <v>41228.5</v>
      </c>
      <c r="C18" s="255">
        <v>41830.75</v>
      </c>
      <c r="D18" s="255">
        <v>42195</v>
      </c>
      <c r="E18" s="255">
        <v>44783</v>
      </c>
      <c r="F18" s="255">
        <v>49251.5</v>
      </c>
      <c r="G18" s="255">
        <v>43799</v>
      </c>
      <c r="H18" s="255">
        <v>71636</v>
      </c>
      <c r="I18" s="255">
        <v>118351</v>
      </c>
      <c r="J18" s="255">
        <v>135113</v>
      </c>
      <c r="K18" s="255">
        <v>183949.08</v>
      </c>
      <c r="L18" s="255"/>
    </row>
    <row r="19" spans="1:12" ht="12.75" customHeight="1" x14ac:dyDescent="0.15">
      <c r="A19" s="235" t="s">
        <v>4202</v>
      </c>
      <c r="B19" s="255"/>
      <c r="C19" s="255"/>
      <c r="D19" s="255"/>
      <c r="E19" s="255"/>
      <c r="F19" s="255"/>
      <c r="G19" s="255"/>
      <c r="H19" s="255"/>
      <c r="I19" s="255"/>
      <c r="J19" s="255"/>
      <c r="K19" s="255"/>
      <c r="L19" s="255"/>
    </row>
    <row r="20" spans="1:12" ht="12.75" customHeight="1" x14ac:dyDescent="0.15">
      <c r="A20" s="235" t="s">
        <v>4203</v>
      </c>
      <c r="B20" s="255">
        <v>63964.72</v>
      </c>
      <c r="C20" s="255">
        <v>64791.85</v>
      </c>
      <c r="D20" s="255">
        <v>68933.009999999995</v>
      </c>
      <c r="E20" s="255">
        <v>71960.31</v>
      </c>
      <c r="F20" s="255">
        <v>71679.09</v>
      </c>
      <c r="G20" s="255">
        <v>63970.23</v>
      </c>
      <c r="H20" s="255">
        <v>55698.93</v>
      </c>
      <c r="I20" s="255">
        <v>51006.35</v>
      </c>
      <c r="J20" s="255">
        <v>50730.64</v>
      </c>
      <c r="K20" s="255">
        <v>51557.77</v>
      </c>
      <c r="L20" s="255"/>
    </row>
    <row r="21" spans="1:12" ht="12.75" customHeight="1" x14ac:dyDescent="0.15">
      <c r="A21" s="235" t="s">
        <v>4204</v>
      </c>
      <c r="B21" s="255">
        <v>16144.62</v>
      </c>
      <c r="C21" s="255">
        <v>16353.39</v>
      </c>
      <c r="D21" s="255">
        <v>17636.900000000001</v>
      </c>
      <c r="E21" s="255">
        <v>18411.439999999999</v>
      </c>
      <c r="F21" s="255">
        <v>18339.490000000002</v>
      </c>
      <c r="G21" s="255">
        <v>14554.31</v>
      </c>
      <c r="H21" s="255">
        <v>11620.6</v>
      </c>
      <c r="I21" s="255">
        <v>10641.57</v>
      </c>
      <c r="J21" s="255">
        <v>10410.23</v>
      </c>
      <c r="K21" s="255">
        <v>10234.209999999999</v>
      </c>
      <c r="L21" s="255"/>
    </row>
    <row r="22" spans="1:12" ht="12.75" customHeight="1" x14ac:dyDescent="0.15">
      <c r="A22" s="235" t="s">
        <v>4205</v>
      </c>
      <c r="B22" s="255">
        <v>2658.48</v>
      </c>
      <c r="C22" s="255">
        <v>4049.28</v>
      </c>
      <c r="D22" s="255">
        <v>3332.98</v>
      </c>
      <c r="E22" s="255">
        <v>2263.5</v>
      </c>
      <c r="F22" s="255">
        <v>2251.67</v>
      </c>
      <c r="G22" s="255">
        <v>2062.94</v>
      </c>
      <c r="H22" s="255">
        <v>1919.88</v>
      </c>
      <c r="I22" s="255">
        <v>1745.03</v>
      </c>
      <c r="J22" s="255">
        <v>775.11</v>
      </c>
      <c r="K22" s="255">
        <v>0</v>
      </c>
      <c r="L22" s="255"/>
    </row>
    <row r="23" spans="1:12" ht="12.75" customHeight="1" x14ac:dyDescent="0.15">
      <c r="A23" s="235" t="s">
        <v>4206</v>
      </c>
      <c r="B23" s="255">
        <v>4142.3100000000004</v>
      </c>
      <c r="C23" s="255">
        <v>7187.09</v>
      </c>
      <c r="D23" s="255">
        <v>8514.5</v>
      </c>
      <c r="E23" s="255">
        <v>9533.2800000000007</v>
      </c>
      <c r="F23" s="255">
        <v>9991.4599999999991</v>
      </c>
      <c r="G23" s="255">
        <v>10609.4</v>
      </c>
      <c r="H23" s="255">
        <v>11776.97</v>
      </c>
      <c r="I23" s="255">
        <v>13736.66</v>
      </c>
      <c r="J23" s="255">
        <v>13998.32</v>
      </c>
      <c r="K23" s="255">
        <v>14709.6</v>
      </c>
      <c r="L23" s="255"/>
    </row>
    <row r="24" spans="1:12" ht="12.75" customHeight="1" x14ac:dyDescent="0.15">
      <c r="A24" s="235" t="s">
        <v>4207</v>
      </c>
      <c r="B24" s="256">
        <v>0</v>
      </c>
      <c r="C24" s="256">
        <v>-80.72</v>
      </c>
      <c r="D24" s="256">
        <v>-9.6199999999999992</v>
      </c>
      <c r="E24" s="256">
        <v>509.83</v>
      </c>
      <c r="F24" s="256">
        <v>15</v>
      </c>
      <c r="G24" s="256">
        <v>697.23</v>
      </c>
      <c r="H24" s="256">
        <v>5.2</v>
      </c>
      <c r="I24" s="256">
        <v>-559.21</v>
      </c>
      <c r="J24" s="256">
        <v>832.83</v>
      </c>
      <c r="K24" s="256">
        <v>-89.54</v>
      </c>
      <c r="L24" s="256"/>
    </row>
    <row r="25" spans="1:12" ht="12.75" customHeight="1" x14ac:dyDescent="0.15">
      <c r="A25" s="235" t="s">
        <v>4208</v>
      </c>
      <c r="B25" s="255">
        <v>86910.13</v>
      </c>
      <c r="C25" s="255">
        <v>92300.89</v>
      </c>
      <c r="D25" s="255">
        <v>98407.77</v>
      </c>
      <c r="E25" s="255">
        <v>102678.36</v>
      </c>
      <c r="F25" s="255">
        <v>102276.71</v>
      </c>
      <c r="G25" s="255">
        <v>91894.11</v>
      </c>
      <c r="H25" s="255">
        <v>81021.58</v>
      </c>
      <c r="I25" s="255">
        <v>76570.399999999994</v>
      </c>
      <c r="J25" s="255">
        <v>76747.13</v>
      </c>
      <c r="K25" s="255">
        <v>76412.039999999994</v>
      </c>
      <c r="L25" s="255"/>
    </row>
    <row r="26" spans="1:12" ht="12.75" customHeight="1" x14ac:dyDescent="0.15">
      <c r="A26" s="235" t="s">
        <v>4209</v>
      </c>
      <c r="B26" s="255"/>
      <c r="C26" s="255"/>
      <c r="D26" s="255"/>
      <c r="E26" s="255"/>
      <c r="F26" s="255"/>
      <c r="G26" s="255"/>
      <c r="H26" s="255"/>
      <c r="I26" s="255"/>
      <c r="J26" s="255"/>
      <c r="K26" s="255"/>
      <c r="L26" s="255"/>
    </row>
    <row r="27" spans="1:12" ht="12.75" customHeight="1" x14ac:dyDescent="0.15">
      <c r="A27" s="235" t="s">
        <v>4210</v>
      </c>
      <c r="B27" s="256">
        <v>374.87</v>
      </c>
      <c r="C27" s="256">
        <v>325</v>
      </c>
      <c r="D27" s="256">
        <v>423.25</v>
      </c>
      <c r="E27" s="256">
        <v>750.01</v>
      </c>
      <c r="F27" s="256">
        <v>540</v>
      </c>
      <c r="G27" s="256">
        <v>820</v>
      </c>
      <c r="H27" s="256">
        <v>510</v>
      </c>
      <c r="I27" s="256">
        <v>714.36</v>
      </c>
      <c r="J27" s="256">
        <v>695</v>
      </c>
      <c r="K27" s="256">
        <v>682.4</v>
      </c>
      <c r="L27" s="256"/>
    </row>
    <row r="28" spans="1:12" ht="12.75" customHeight="1" x14ac:dyDescent="0.15">
      <c r="A28" s="235" t="s">
        <v>4211</v>
      </c>
      <c r="B28" s="255">
        <v>374.87</v>
      </c>
      <c r="C28" s="255">
        <v>325</v>
      </c>
      <c r="D28" s="255">
        <v>423.25</v>
      </c>
      <c r="E28" s="255">
        <v>750.01</v>
      </c>
      <c r="F28" s="255">
        <v>540</v>
      </c>
      <c r="G28" s="255">
        <v>820</v>
      </c>
      <c r="H28" s="255">
        <v>510</v>
      </c>
      <c r="I28" s="255">
        <v>714.36</v>
      </c>
      <c r="J28" s="255">
        <v>695</v>
      </c>
      <c r="K28" s="255">
        <v>682.4</v>
      </c>
      <c r="L28" s="255"/>
    </row>
    <row r="29" spans="1:12" ht="12.75" customHeight="1" x14ac:dyDescent="0.15">
      <c r="A29" s="235" t="s">
        <v>4212</v>
      </c>
      <c r="B29" s="255"/>
      <c r="C29" s="255"/>
      <c r="D29" s="255"/>
      <c r="E29" s="255"/>
      <c r="F29" s="255"/>
      <c r="G29" s="255"/>
      <c r="H29" s="255"/>
      <c r="I29" s="255"/>
      <c r="J29" s="255"/>
      <c r="K29" s="255"/>
      <c r="L29" s="255"/>
    </row>
    <row r="30" spans="1:12" ht="12.75" customHeight="1" x14ac:dyDescent="0.15">
      <c r="A30" s="235" t="s">
        <v>4213</v>
      </c>
      <c r="B30" s="255">
        <v>28854.52</v>
      </c>
      <c r="C30" s="255">
        <v>0</v>
      </c>
      <c r="D30" s="255">
        <v>0</v>
      </c>
      <c r="E30" s="255">
        <v>0</v>
      </c>
      <c r="F30" s="255">
        <v>0</v>
      </c>
      <c r="G30" s="255">
        <v>1000</v>
      </c>
      <c r="H30" s="255">
        <v>0</v>
      </c>
      <c r="I30" s="255">
        <v>0</v>
      </c>
      <c r="J30" s="255">
        <v>5000</v>
      </c>
      <c r="K30" s="255">
        <v>20355.599999999999</v>
      </c>
      <c r="L30" s="255"/>
    </row>
    <row r="31" spans="1:12" ht="12.75" customHeight="1" x14ac:dyDescent="0.15">
      <c r="A31" s="235" t="s">
        <v>4214</v>
      </c>
      <c r="B31" s="255">
        <v>0</v>
      </c>
      <c r="C31" s="255">
        <v>400</v>
      </c>
      <c r="D31" s="255">
        <v>2090</v>
      </c>
      <c r="E31" s="255">
        <v>125</v>
      </c>
      <c r="F31" s="255">
        <v>1400</v>
      </c>
      <c r="G31" s="255">
        <v>0</v>
      </c>
      <c r="H31" s="255">
        <v>0</v>
      </c>
      <c r="I31" s="255">
        <v>150</v>
      </c>
      <c r="J31" s="255">
        <v>36250</v>
      </c>
      <c r="K31" s="255">
        <v>86501.08</v>
      </c>
      <c r="L31" s="353"/>
    </row>
    <row r="32" spans="1:12" ht="12.75" customHeight="1" x14ac:dyDescent="0.15">
      <c r="A32" s="235" t="s">
        <v>4215</v>
      </c>
      <c r="B32" s="255">
        <v>0</v>
      </c>
      <c r="C32" s="255">
        <v>0</v>
      </c>
      <c r="D32" s="255">
        <v>0</v>
      </c>
      <c r="E32" s="255">
        <v>600</v>
      </c>
      <c r="F32" s="255">
        <v>0</v>
      </c>
      <c r="G32" s="255">
        <v>0</v>
      </c>
      <c r="H32" s="255">
        <v>0</v>
      </c>
      <c r="I32" s="255">
        <v>0</v>
      </c>
      <c r="J32" s="255">
        <v>0</v>
      </c>
      <c r="K32" s="255">
        <v>0</v>
      </c>
      <c r="L32" s="255"/>
    </row>
    <row r="33" spans="1:12" ht="12.75" customHeight="1" x14ac:dyDescent="0.15">
      <c r="A33" s="235" t="s">
        <v>4216</v>
      </c>
      <c r="B33" s="255">
        <v>34396.019999999997</v>
      </c>
      <c r="C33" s="255">
        <v>118931.4</v>
      </c>
      <c r="D33" s="255">
        <v>50342.42</v>
      </c>
      <c r="E33" s="255">
        <v>46599.37</v>
      </c>
      <c r="F33" s="255">
        <v>117853.93</v>
      </c>
      <c r="G33" s="255">
        <v>106061.6</v>
      </c>
      <c r="H33" s="255">
        <v>62156.1</v>
      </c>
      <c r="I33" s="255">
        <v>36180.26</v>
      </c>
      <c r="J33" s="255">
        <v>52106.02</v>
      </c>
      <c r="K33" s="255">
        <v>54593.45</v>
      </c>
      <c r="L33" s="255"/>
    </row>
    <row r="34" spans="1:12" ht="12.75" customHeight="1" x14ac:dyDescent="0.15">
      <c r="A34" s="235" t="s">
        <v>4217</v>
      </c>
      <c r="B34" s="255">
        <v>0</v>
      </c>
      <c r="C34" s="255">
        <v>0</v>
      </c>
      <c r="D34" s="255">
        <v>0</v>
      </c>
      <c r="E34" s="255">
        <v>0</v>
      </c>
      <c r="F34" s="255">
        <v>0</v>
      </c>
      <c r="G34" s="255">
        <v>25</v>
      </c>
      <c r="H34" s="255">
        <v>0</v>
      </c>
      <c r="I34" s="255">
        <v>0</v>
      </c>
      <c r="J34" s="255">
        <v>0</v>
      </c>
      <c r="K34" s="255">
        <v>0</v>
      </c>
      <c r="L34" s="255"/>
    </row>
    <row r="35" spans="1:12" ht="12.75" customHeight="1" x14ac:dyDescent="0.15">
      <c r="A35" s="235" t="s">
        <v>4218</v>
      </c>
      <c r="B35" s="255">
        <v>-119378.67</v>
      </c>
      <c r="C35" s="255">
        <v>-208859.69</v>
      </c>
      <c r="D35" s="255">
        <v>-53260.77</v>
      </c>
      <c r="E35" s="255">
        <v>-47455.37</v>
      </c>
      <c r="F35" s="255">
        <v>-118603.93</v>
      </c>
      <c r="G35" s="255">
        <v>-108075.8</v>
      </c>
      <c r="H35" s="255">
        <v>-63133.1</v>
      </c>
      <c r="I35" s="255">
        <v>-36180.26</v>
      </c>
      <c r="J35" s="255">
        <v>-53586.02</v>
      </c>
      <c r="K35" s="255">
        <v>-55294.47</v>
      </c>
      <c r="L35" s="255"/>
    </row>
    <row r="36" spans="1:12" ht="12.75" customHeight="1" x14ac:dyDescent="0.15">
      <c r="A36" s="235" t="s">
        <v>4219</v>
      </c>
      <c r="B36" s="255">
        <v>0</v>
      </c>
      <c r="C36" s="255">
        <v>0</v>
      </c>
      <c r="D36" s="255">
        <v>-105067.16</v>
      </c>
      <c r="E36" s="255">
        <v>203814.92</v>
      </c>
      <c r="F36" s="255">
        <v>353391.8</v>
      </c>
      <c r="G36" s="255">
        <v>-79954.05</v>
      </c>
      <c r="H36" s="255">
        <v>-188158.57</v>
      </c>
      <c r="I36" s="255">
        <v>45749.37</v>
      </c>
      <c r="J36" s="255">
        <v>-135993.28</v>
      </c>
      <c r="K36" s="255">
        <v>-284154.99</v>
      </c>
      <c r="L36" s="255"/>
    </row>
    <row r="37" spans="1:12" ht="12.75" customHeight="1" x14ac:dyDescent="0.15">
      <c r="A37" s="235" t="s">
        <v>4220</v>
      </c>
      <c r="B37" s="255">
        <v>6652.51</v>
      </c>
      <c r="C37" s="255">
        <v>5340.67</v>
      </c>
      <c r="D37" s="255">
        <v>1467</v>
      </c>
      <c r="E37" s="255">
        <v>807.89</v>
      </c>
      <c r="F37" s="255">
        <v>3324.11</v>
      </c>
      <c r="G37" s="255">
        <v>425.14</v>
      </c>
      <c r="H37" s="255">
        <v>1014.6</v>
      </c>
      <c r="I37" s="255">
        <v>1705.8</v>
      </c>
      <c r="J37" s="255">
        <v>147.93</v>
      </c>
      <c r="K37" s="255">
        <v>1174.4000000000001</v>
      </c>
      <c r="L37" s="353"/>
    </row>
    <row r="38" spans="1:12" ht="12.75" customHeight="1" x14ac:dyDescent="0.15">
      <c r="A38" s="235" t="s">
        <v>4221</v>
      </c>
      <c r="B38" s="255">
        <v>0</v>
      </c>
      <c r="C38" s="255">
        <v>0</v>
      </c>
      <c r="D38" s="255">
        <v>0</v>
      </c>
      <c r="E38" s="255">
        <v>106</v>
      </c>
      <c r="F38" s="255">
        <v>0</v>
      </c>
      <c r="G38" s="255">
        <v>2003</v>
      </c>
      <c r="H38" s="255">
        <v>932</v>
      </c>
      <c r="I38" s="255">
        <v>0</v>
      </c>
      <c r="J38" s="255">
        <v>1480</v>
      </c>
      <c r="K38" s="255">
        <v>701.02</v>
      </c>
      <c r="L38" s="255"/>
    </row>
    <row r="39" spans="1:12" ht="12.75" customHeight="1" x14ac:dyDescent="0.15">
      <c r="A39" s="235" t="s">
        <v>4222</v>
      </c>
      <c r="B39" s="255">
        <v>0</v>
      </c>
      <c r="C39" s="255">
        <v>906.8</v>
      </c>
      <c r="D39" s="255">
        <v>-354.92</v>
      </c>
      <c r="E39" s="255">
        <v>2864.97</v>
      </c>
      <c r="F39" s="255">
        <v>0</v>
      </c>
      <c r="G39" s="255">
        <v>0</v>
      </c>
      <c r="H39" s="255">
        <v>0</v>
      </c>
      <c r="I39" s="255">
        <v>0</v>
      </c>
      <c r="J39" s="255">
        <v>0</v>
      </c>
      <c r="K39" s="255">
        <v>0</v>
      </c>
      <c r="L39" s="255"/>
    </row>
    <row r="40" spans="1:12" ht="12.75" customHeight="1" x14ac:dyDescent="0.15">
      <c r="A40" s="235" t="s">
        <v>4223</v>
      </c>
      <c r="B40" s="255">
        <v>0</v>
      </c>
      <c r="C40" s="255">
        <v>0</v>
      </c>
      <c r="D40" s="255">
        <v>2918.35</v>
      </c>
      <c r="E40" s="255">
        <v>0</v>
      </c>
      <c r="F40" s="255">
        <v>750</v>
      </c>
      <c r="G40" s="255">
        <v>0</v>
      </c>
      <c r="H40" s="255">
        <v>0</v>
      </c>
      <c r="I40" s="255">
        <v>0</v>
      </c>
      <c r="J40" s="255">
        <v>0</v>
      </c>
      <c r="K40" s="255">
        <v>0</v>
      </c>
      <c r="L40" s="255"/>
    </row>
    <row r="41" spans="1:12" ht="12.75" customHeight="1" x14ac:dyDescent="0.15">
      <c r="A41" s="235" t="s">
        <v>4224</v>
      </c>
      <c r="B41" s="255">
        <v>0</v>
      </c>
      <c r="C41" s="255">
        <v>0</v>
      </c>
      <c r="D41" s="255">
        <v>0</v>
      </c>
      <c r="E41" s="255">
        <v>-207510.38</v>
      </c>
      <c r="F41" s="255">
        <v>-358135.55</v>
      </c>
      <c r="G41" s="255">
        <v>78515.11</v>
      </c>
      <c r="H41" s="255">
        <v>187188.97</v>
      </c>
      <c r="I41" s="255">
        <v>-47605.17</v>
      </c>
      <c r="J41" s="255">
        <v>94595.35</v>
      </c>
      <c r="K41" s="255">
        <v>176123.91</v>
      </c>
      <c r="L41" s="353"/>
    </row>
    <row r="42" spans="1:12" ht="12.75" customHeight="1" x14ac:dyDescent="0.15">
      <c r="A42" s="235" t="s">
        <v>4225</v>
      </c>
      <c r="B42" s="255">
        <v>599.4</v>
      </c>
      <c r="C42" s="255">
        <v>452.03</v>
      </c>
      <c r="D42" s="255">
        <v>28295.45</v>
      </c>
      <c r="E42" s="255">
        <v>2358.29</v>
      </c>
      <c r="F42" s="255">
        <v>2121.1799999999998</v>
      </c>
      <c r="G42" s="255">
        <v>9312</v>
      </c>
      <c r="H42" s="255">
        <v>363</v>
      </c>
      <c r="I42" s="255">
        <v>1758.65</v>
      </c>
      <c r="J42" s="255">
        <v>6345.1</v>
      </c>
      <c r="K42" s="255">
        <v>3980.56</v>
      </c>
      <c r="L42" s="353"/>
    </row>
    <row r="43" spans="1:12" ht="12.75" customHeight="1" x14ac:dyDescent="0.15">
      <c r="A43" s="235" t="s">
        <v>4226</v>
      </c>
      <c r="B43" s="256">
        <v>51555.83</v>
      </c>
      <c r="C43" s="256">
        <v>111360.85</v>
      </c>
      <c r="D43" s="256">
        <v>42372.5</v>
      </c>
      <c r="E43" s="256">
        <v>48350.05</v>
      </c>
      <c r="F43" s="256">
        <v>69954.73</v>
      </c>
      <c r="G43" s="256">
        <v>108401.5</v>
      </c>
      <c r="H43" s="256">
        <v>85249.49</v>
      </c>
      <c r="I43" s="256">
        <v>60096.74</v>
      </c>
      <c r="J43" s="256">
        <v>46458.28</v>
      </c>
      <c r="K43" s="256">
        <v>38393.019999999997</v>
      </c>
      <c r="L43" s="255"/>
    </row>
    <row r="44" spans="1:12" ht="12.75" customHeight="1" x14ac:dyDescent="0.15">
      <c r="A44" s="235" t="s">
        <v>4227</v>
      </c>
      <c r="B44" s="255">
        <v>2679.61</v>
      </c>
      <c r="C44" s="255">
        <v>28532.06</v>
      </c>
      <c r="D44" s="255">
        <v>-31197.13</v>
      </c>
      <c r="E44" s="255">
        <v>50660.74</v>
      </c>
      <c r="F44" s="255">
        <v>72056.27</v>
      </c>
      <c r="G44" s="255">
        <v>117713.5</v>
      </c>
      <c r="H44" s="255">
        <v>85612.49</v>
      </c>
      <c r="I44" s="255">
        <v>61855.39</v>
      </c>
      <c r="J44" s="255">
        <v>52803.38</v>
      </c>
      <c r="K44" s="255">
        <v>42373.58</v>
      </c>
      <c r="L44" s="255"/>
    </row>
    <row r="45" spans="1:12" ht="12.75" customHeight="1" x14ac:dyDescent="0.15">
      <c r="A45" s="235" t="s">
        <v>4228</v>
      </c>
      <c r="B45" s="255"/>
      <c r="C45" s="255"/>
      <c r="D45" s="255"/>
      <c r="E45" s="255"/>
      <c r="F45" s="255"/>
      <c r="G45" s="255"/>
      <c r="H45" s="255"/>
      <c r="I45" s="255"/>
      <c r="J45" s="255"/>
      <c r="K45" s="255"/>
      <c r="L45" s="255"/>
    </row>
    <row r="46" spans="1:12" ht="12.75" customHeight="1" x14ac:dyDescent="0.15">
      <c r="A46" s="235" t="s">
        <v>4229</v>
      </c>
      <c r="B46" s="255">
        <v>4330</v>
      </c>
      <c r="C46" s="255">
        <v>5360</v>
      </c>
      <c r="D46" s="255">
        <v>1050</v>
      </c>
      <c r="E46" s="255">
        <v>3380</v>
      </c>
      <c r="F46" s="255">
        <v>750</v>
      </c>
      <c r="G46" s="255">
        <v>2477</v>
      </c>
      <c r="H46" s="255">
        <v>1545</v>
      </c>
      <c r="I46" s="255">
        <v>2800</v>
      </c>
      <c r="J46" s="255">
        <v>2281</v>
      </c>
      <c r="K46" s="255">
        <v>3757.5</v>
      </c>
      <c r="L46" s="255"/>
    </row>
    <row r="47" spans="1:12" ht="12.75" customHeight="1" x14ac:dyDescent="0.15">
      <c r="A47" s="235" t="s">
        <v>4230</v>
      </c>
      <c r="B47" s="256">
        <v>0</v>
      </c>
      <c r="C47" s="256">
        <v>0</v>
      </c>
      <c r="D47" s="256">
        <v>0</v>
      </c>
      <c r="E47" s="256">
        <v>0</v>
      </c>
      <c r="F47" s="256">
        <v>0</v>
      </c>
      <c r="G47" s="256">
        <v>0</v>
      </c>
      <c r="H47" s="256">
        <v>600</v>
      </c>
      <c r="I47" s="256">
        <v>0</v>
      </c>
      <c r="J47" s="256">
        <v>0</v>
      </c>
      <c r="K47" s="256">
        <v>0</v>
      </c>
      <c r="L47" s="256"/>
    </row>
    <row r="48" spans="1:12" ht="12.75" customHeight="1" x14ac:dyDescent="0.15">
      <c r="A48" s="235" t="s">
        <v>4231</v>
      </c>
      <c r="B48" s="256">
        <v>4330</v>
      </c>
      <c r="C48" s="256">
        <v>5360</v>
      </c>
      <c r="D48" s="256">
        <v>1050</v>
      </c>
      <c r="E48" s="256">
        <v>3380</v>
      </c>
      <c r="F48" s="256">
        <v>750</v>
      </c>
      <c r="G48" s="256">
        <v>2477</v>
      </c>
      <c r="H48" s="256">
        <v>2145</v>
      </c>
      <c r="I48" s="256">
        <v>2800</v>
      </c>
      <c r="J48" s="256">
        <v>2281</v>
      </c>
      <c r="K48" s="256">
        <v>3757.5</v>
      </c>
      <c r="L48" s="256"/>
    </row>
    <row r="49" spans="1:12" ht="12.75" customHeight="1" x14ac:dyDescent="0.15">
      <c r="A49" s="235" t="s">
        <v>4232</v>
      </c>
      <c r="B49" s="256">
        <v>349569.21</v>
      </c>
      <c r="C49" s="256">
        <v>378188</v>
      </c>
      <c r="D49" s="256">
        <v>328811.59000000003</v>
      </c>
      <c r="E49" s="256">
        <v>433396.25</v>
      </c>
      <c r="F49" s="256">
        <v>471694.89</v>
      </c>
      <c r="G49" s="256">
        <v>490916.66</v>
      </c>
      <c r="H49" s="256">
        <v>478168</v>
      </c>
      <c r="I49" s="256">
        <v>479482.17</v>
      </c>
      <c r="J49" s="256">
        <v>471857.95</v>
      </c>
      <c r="K49" s="256">
        <v>508656.47</v>
      </c>
      <c r="L49" s="256"/>
    </row>
    <row r="50" spans="1:12" ht="11.25" x14ac:dyDescent="0.15">
      <c r="A50" s="235"/>
      <c r="B50" s="255"/>
      <c r="C50" s="255"/>
      <c r="D50" s="255"/>
      <c r="E50" s="255"/>
      <c r="F50" s="255"/>
      <c r="G50" s="255"/>
      <c r="H50" s="255"/>
      <c r="I50" s="255"/>
      <c r="J50" s="255">
        <v>437291</v>
      </c>
      <c r="K50" s="255"/>
      <c r="L50" s="255"/>
    </row>
    <row r="51" spans="1:12" ht="12.75" customHeight="1" x14ac:dyDescent="0.15">
      <c r="A51" s="235" t="s">
        <v>4233</v>
      </c>
      <c r="B51" s="255"/>
      <c r="C51" s="255"/>
      <c r="D51" s="255"/>
      <c r="E51" s="255"/>
      <c r="F51" s="255"/>
      <c r="G51" s="255"/>
      <c r="H51" s="255"/>
      <c r="I51" s="255"/>
      <c r="J51" s="255">
        <f>J49-J50</f>
        <v>34566.950000000012</v>
      </c>
      <c r="K51" s="255"/>
      <c r="L51" s="255"/>
    </row>
    <row r="52" spans="1:12" ht="12.75" customHeight="1" x14ac:dyDescent="0.15">
      <c r="A52" s="235" t="s">
        <v>4234</v>
      </c>
      <c r="B52" s="255"/>
      <c r="C52" s="255"/>
      <c r="D52" s="255"/>
      <c r="E52" s="255"/>
      <c r="F52" s="255"/>
      <c r="G52" s="255"/>
      <c r="H52" s="255"/>
      <c r="I52" s="255"/>
      <c r="J52" s="255"/>
      <c r="K52" s="255"/>
      <c r="L52" s="255"/>
    </row>
    <row r="53" spans="1:12" ht="12.75" customHeight="1" x14ac:dyDescent="0.15">
      <c r="A53" s="235" t="s">
        <v>4235</v>
      </c>
      <c r="B53" s="255"/>
      <c r="C53" s="255"/>
      <c r="D53" s="255"/>
      <c r="E53" s="255"/>
      <c r="F53" s="255"/>
      <c r="G53" s="255"/>
      <c r="H53" s="255"/>
      <c r="I53" s="255"/>
      <c r="J53" s="255"/>
      <c r="K53" s="255"/>
      <c r="L53" s="255"/>
    </row>
    <row r="54" spans="1:12" ht="12.75" customHeight="1" x14ac:dyDescent="0.15">
      <c r="A54" s="235" t="s">
        <v>4236</v>
      </c>
      <c r="B54" s="255">
        <v>97113.56</v>
      </c>
      <c r="C54" s="255">
        <v>104128.96000000001</v>
      </c>
      <c r="D54" s="255">
        <v>88783.16</v>
      </c>
      <c r="E54" s="255">
        <v>100412.97</v>
      </c>
      <c r="F54" s="255">
        <v>108300.57</v>
      </c>
      <c r="G54" s="255">
        <v>82824.77</v>
      </c>
      <c r="H54" s="255">
        <v>63918.36</v>
      </c>
      <c r="I54" s="255">
        <v>86260.58</v>
      </c>
      <c r="J54" s="255">
        <v>90914.42</v>
      </c>
      <c r="K54" s="255">
        <v>106700.86</v>
      </c>
      <c r="L54" s="255"/>
    </row>
    <row r="55" spans="1:12" ht="12.75" customHeight="1" x14ac:dyDescent="0.15">
      <c r="A55" s="235" t="s">
        <v>4237</v>
      </c>
      <c r="B55" s="255">
        <v>7721.2</v>
      </c>
      <c r="C55" s="255">
        <v>8512.94</v>
      </c>
      <c r="D55" s="255">
        <v>6654.88</v>
      </c>
      <c r="E55" s="255">
        <v>8269.59</v>
      </c>
      <c r="F55" s="255">
        <v>8779.93</v>
      </c>
      <c r="G55" s="255">
        <v>6701.92</v>
      </c>
      <c r="H55" s="255">
        <v>4910.29</v>
      </c>
      <c r="I55" s="255">
        <v>6754.74</v>
      </c>
      <c r="J55" s="255">
        <v>7753.58</v>
      </c>
      <c r="K55" s="255">
        <v>8231.5</v>
      </c>
      <c r="L55" s="255"/>
    </row>
    <row r="56" spans="1:12" ht="11.25" x14ac:dyDescent="0.15">
      <c r="A56" s="235" t="s">
        <v>4238</v>
      </c>
      <c r="B56" s="255">
        <v>14292.06</v>
      </c>
      <c r="C56" s="255">
        <v>14395.2</v>
      </c>
      <c r="D56" s="255">
        <v>9538.89</v>
      </c>
      <c r="E56" s="255">
        <v>11087.57</v>
      </c>
      <c r="F56" s="255">
        <v>12283.21</v>
      </c>
      <c r="G56" s="255">
        <v>7434.23</v>
      </c>
      <c r="H56" s="255">
        <v>7386.24</v>
      </c>
      <c r="I56" s="255">
        <v>7904.52</v>
      </c>
      <c r="J56" s="255">
        <v>1336.28</v>
      </c>
      <c r="K56" s="255">
        <v>5004.5200000000004</v>
      </c>
      <c r="L56" s="255"/>
    </row>
    <row r="57" spans="1:12" ht="12.75" customHeight="1" x14ac:dyDescent="0.15">
      <c r="A57" s="235" t="s">
        <v>4239</v>
      </c>
      <c r="B57" s="256">
        <v>0</v>
      </c>
      <c r="C57" s="256">
        <v>0</v>
      </c>
      <c r="D57" s="256">
        <v>3464.98</v>
      </c>
      <c r="E57" s="256">
        <v>4875.12</v>
      </c>
      <c r="F57" s="256">
        <v>5147.28</v>
      </c>
      <c r="G57" s="256">
        <v>2946.82</v>
      </c>
      <c r="H57" s="256">
        <v>2803.2</v>
      </c>
      <c r="I57" s="256">
        <v>2988.24</v>
      </c>
      <c r="J57" s="256">
        <v>1317.13</v>
      </c>
      <c r="K57" s="256">
        <v>3623.95</v>
      </c>
      <c r="L57" s="256"/>
    </row>
    <row r="58" spans="1:12" ht="12.75" customHeight="1" x14ac:dyDescent="0.15">
      <c r="A58" s="235" t="s">
        <v>4240</v>
      </c>
      <c r="B58" s="255">
        <v>119126.82</v>
      </c>
      <c r="C58" s="255">
        <v>127037.1</v>
      </c>
      <c r="D58" s="255">
        <v>108441.91</v>
      </c>
      <c r="E58" s="255">
        <v>124645.25</v>
      </c>
      <c r="F58" s="255">
        <v>134510.99</v>
      </c>
      <c r="G58" s="255">
        <v>99907.74</v>
      </c>
      <c r="H58" s="255">
        <v>79018.09</v>
      </c>
      <c r="I58" s="255">
        <v>103908.08</v>
      </c>
      <c r="J58" s="255">
        <v>101321.41</v>
      </c>
      <c r="K58" s="255">
        <v>123560.83</v>
      </c>
      <c r="L58" s="255"/>
    </row>
    <row r="59" spans="1:12" ht="12.75" customHeight="1" x14ac:dyDescent="0.15">
      <c r="A59" s="235" t="s">
        <v>4241</v>
      </c>
      <c r="B59" s="255"/>
      <c r="C59" s="255"/>
      <c r="D59" s="255"/>
      <c r="E59" s="255"/>
      <c r="F59" s="255"/>
      <c r="G59" s="255"/>
      <c r="H59" s="255"/>
      <c r="I59" s="255"/>
      <c r="J59" s="255"/>
      <c r="K59" s="255"/>
      <c r="L59" s="255"/>
    </row>
    <row r="60" spans="1:12" ht="12.75" customHeight="1" x14ac:dyDescent="0.15">
      <c r="A60" s="235" t="s">
        <v>4242</v>
      </c>
      <c r="B60" s="255">
        <v>0</v>
      </c>
      <c r="C60" s="255">
        <v>0</v>
      </c>
      <c r="D60" s="255">
        <v>0</v>
      </c>
      <c r="E60" s="255">
        <v>0</v>
      </c>
      <c r="F60" s="255">
        <v>0</v>
      </c>
      <c r="G60" s="255">
        <v>0</v>
      </c>
      <c r="H60" s="255">
        <v>8325.5400000000009</v>
      </c>
      <c r="I60" s="255">
        <v>8201.65</v>
      </c>
      <c r="J60" s="255">
        <v>5310</v>
      </c>
      <c r="K60" s="255">
        <v>9184.75</v>
      </c>
      <c r="L60" s="255"/>
    </row>
    <row r="61" spans="1:12" ht="12.75" customHeight="1" x14ac:dyDescent="0.15">
      <c r="A61" s="235" t="s">
        <v>4243</v>
      </c>
      <c r="B61" s="256">
        <v>0</v>
      </c>
      <c r="C61" s="256">
        <v>0</v>
      </c>
      <c r="D61" s="256">
        <v>0</v>
      </c>
      <c r="E61" s="256">
        <v>0</v>
      </c>
      <c r="F61" s="256">
        <v>0</v>
      </c>
      <c r="G61" s="256">
        <v>0</v>
      </c>
      <c r="H61" s="256">
        <v>803.4</v>
      </c>
      <c r="I61" s="256">
        <v>791.48</v>
      </c>
      <c r="J61" s="256">
        <v>512.96</v>
      </c>
      <c r="K61" s="256">
        <v>884.13</v>
      </c>
      <c r="L61" s="256"/>
    </row>
    <row r="62" spans="1:12" ht="12.75" customHeight="1" x14ac:dyDescent="0.15">
      <c r="A62" s="235" t="s">
        <v>4244</v>
      </c>
      <c r="B62" s="255">
        <v>0</v>
      </c>
      <c r="C62" s="255">
        <v>0</v>
      </c>
      <c r="D62" s="255">
        <v>0</v>
      </c>
      <c r="E62" s="255">
        <v>0</v>
      </c>
      <c r="F62" s="255">
        <v>0</v>
      </c>
      <c r="G62" s="255">
        <v>0</v>
      </c>
      <c r="H62" s="255">
        <v>9128.94</v>
      </c>
      <c r="I62" s="255">
        <v>8993.1299999999992</v>
      </c>
      <c r="J62" s="255">
        <v>5822.96</v>
      </c>
      <c r="K62" s="255">
        <v>10068.879999999999</v>
      </c>
      <c r="L62" s="255"/>
    </row>
    <row r="63" spans="1:12" ht="12.75" customHeight="1" x14ac:dyDescent="0.15">
      <c r="A63" s="235" t="s">
        <v>4245</v>
      </c>
      <c r="B63" s="255"/>
      <c r="C63" s="255"/>
      <c r="D63" s="255"/>
      <c r="E63" s="255"/>
      <c r="F63" s="255"/>
      <c r="G63" s="255"/>
      <c r="H63" s="255"/>
      <c r="I63" s="255"/>
      <c r="J63" s="255"/>
      <c r="K63" s="255"/>
      <c r="L63" s="255"/>
    </row>
    <row r="64" spans="1:12" ht="12.75" customHeight="1" x14ac:dyDescent="0.15">
      <c r="A64" s="235" t="s">
        <v>4246</v>
      </c>
      <c r="B64" s="255">
        <v>235</v>
      </c>
      <c r="C64" s="255">
        <v>49</v>
      </c>
      <c r="D64" s="255">
        <v>452.58</v>
      </c>
      <c r="E64" s="255">
        <v>0</v>
      </c>
      <c r="F64" s="255">
        <v>0</v>
      </c>
      <c r="G64" s="255">
        <v>0</v>
      </c>
      <c r="H64" s="255">
        <v>0</v>
      </c>
      <c r="I64" s="255">
        <v>0</v>
      </c>
      <c r="J64" s="255">
        <v>0</v>
      </c>
      <c r="K64" s="255">
        <v>0</v>
      </c>
      <c r="L64" s="255"/>
    </row>
    <row r="65" spans="1:12" ht="12.75" customHeight="1" x14ac:dyDescent="0.15">
      <c r="A65" s="235" t="s">
        <v>4247</v>
      </c>
      <c r="B65" s="256">
        <v>1437</v>
      </c>
      <c r="C65" s="256">
        <v>480</v>
      </c>
      <c r="D65" s="256">
        <v>1835</v>
      </c>
      <c r="E65" s="256">
        <v>1310</v>
      </c>
      <c r="F65" s="256">
        <v>940</v>
      </c>
      <c r="G65" s="256">
        <v>167.5</v>
      </c>
      <c r="H65" s="256">
        <v>0</v>
      </c>
      <c r="I65" s="256">
        <v>0</v>
      </c>
      <c r="J65" s="256">
        <v>246</v>
      </c>
      <c r="K65" s="256">
        <v>731</v>
      </c>
      <c r="L65" s="256"/>
    </row>
    <row r="66" spans="1:12" ht="12.75" customHeight="1" x14ac:dyDescent="0.15">
      <c r="A66" s="235" t="s">
        <v>4248</v>
      </c>
      <c r="B66" s="255">
        <v>1672</v>
      </c>
      <c r="C66" s="255">
        <v>529</v>
      </c>
      <c r="D66" s="255">
        <v>2287.58</v>
      </c>
      <c r="E66" s="255">
        <v>1310</v>
      </c>
      <c r="F66" s="255">
        <v>940</v>
      </c>
      <c r="G66" s="255">
        <v>167.5</v>
      </c>
      <c r="H66" s="255">
        <v>0</v>
      </c>
      <c r="I66" s="255">
        <v>0</v>
      </c>
      <c r="J66" s="255">
        <v>246</v>
      </c>
      <c r="K66" s="255">
        <v>731</v>
      </c>
      <c r="L66" s="255"/>
    </row>
    <row r="67" spans="1:12" ht="12.75" customHeight="1" x14ac:dyDescent="0.15">
      <c r="A67" s="235" t="s">
        <v>4249</v>
      </c>
      <c r="B67" s="255"/>
      <c r="C67" s="255"/>
      <c r="D67" s="255"/>
      <c r="E67" s="255"/>
      <c r="F67" s="255"/>
      <c r="G67" s="255"/>
      <c r="H67" s="255"/>
      <c r="I67" s="255"/>
      <c r="J67" s="255"/>
      <c r="K67" s="255"/>
      <c r="L67" s="255"/>
    </row>
    <row r="68" spans="1:12" ht="12.75" customHeight="1" x14ac:dyDescent="0.15">
      <c r="A68" s="235" t="s">
        <v>4250</v>
      </c>
      <c r="B68" s="255">
        <v>-661.19</v>
      </c>
      <c r="C68" s="255">
        <v>-777.74</v>
      </c>
      <c r="D68" s="255">
        <v>584.70000000000005</v>
      </c>
      <c r="E68" s="255">
        <v>-405.5</v>
      </c>
      <c r="F68" s="255">
        <v>346.2</v>
      </c>
      <c r="G68" s="255">
        <v>136.6</v>
      </c>
      <c r="H68" s="255">
        <v>489.42</v>
      </c>
      <c r="I68" s="255">
        <v>334.42</v>
      </c>
      <c r="J68" s="255">
        <v>2391.21</v>
      </c>
      <c r="K68" s="255">
        <v>7215.64</v>
      </c>
      <c r="L68" s="255"/>
    </row>
    <row r="69" spans="1:12" ht="12.75" customHeight="1" x14ac:dyDescent="0.15">
      <c r="A69" s="235" t="s">
        <v>4251</v>
      </c>
      <c r="B69" s="256">
        <v>1152.97</v>
      </c>
      <c r="C69" s="256">
        <v>959.33</v>
      </c>
      <c r="D69" s="256">
        <v>3080.79</v>
      </c>
      <c r="E69" s="256">
        <v>1815</v>
      </c>
      <c r="F69" s="256">
        <v>2676.3</v>
      </c>
      <c r="G69" s="256">
        <v>3920.4</v>
      </c>
      <c r="H69" s="256">
        <v>1447.37</v>
      </c>
      <c r="I69" s="256">
        <v>9159.09</v>
      </c>
      <c r="J69" s="256">
        <v>815.79</v>
      </c>
      <c r="K69" s="256">
        <v>1866.78</v>
      </c>
      <c r="L69" s="256"/>
    </row>
    <row r="70" spans="1:12" ht="12.75" customHeight="1" x14ac:dyDescent="0.15">
      <c r="A70" s="235" t="s">
        <v>4252</v>
      </c>
      <c r="B70" s="256">
        <v>491.78</v>
      </c>
      <c r="C70" s="256">
        <v>181.59</v>
      </c>
      <c r="D70" s="256">
        <v>3665.49</v>
      </c>
      <c r="E70" s="256">
        <v>1409.5</v>
      </c>
      <c r="F70" s="256">
        <v>3022.5</v>
      </c>
      <c r="G70" s="256">
        <v>4057</v>
      </c>
      <c r="H70" s="256">
        <v>1936.79</v>
      </c>
      <c r="I70" s="256">
        <v>9493.51</v>
      </c>
      <c r="J70" s="256">
        <v>3207</v>
      </c>
      <c r="K70" s="256">
        <v>9082.42</v>
      </c>
      <c r="L70" s="256"/>
    </row>
    <row r="71" spans="1:12" ht="12.75" customHeight="1" x14ac:dyDescent="0.15">
      <c r="A71" s="235" t="s">
        <v>4253</v>
      </c>
      <c r="B71" s="255">
        <v>121290.6</v>
      </c>
      <c r="C71" s="255">
        <v>127747.69</v>
      </c>
      <c r="D71" s="255">
        <v>114394.98</v>
      </c>
      <c r="E71" s="255">
        <v>127364.75</v>
      </c>
      <c r="F71" s="255">
        <v>138473.49</v>
      </c>
      <c r="G71" s="255">
        <v>104132.24</v>
      </c>
      <c r="H71" s="255">
        <v>90083.82</v>
      </c>
      <c r="I71" s="255">
        <v>122394.72</v>
      </c>
      <c r="J71" s="255">
        <v>110597.37</v>
      </c>
      <c r="K71" s="255">
        <v>143443.13</v>
      </c>
      <c r="L71" s="255"/>
    </row>
    <row r="72" spans="1:12" ht="12.75" customHeight="1" x14ac:dyDescent="0.15">
      <c r="A72" s="235" t="s">
        <v>4254</v>
      </c>
      <c r="B72" s="255"/>
      <c r="C72" s="255"/>
      <c r="D72" s="255"/>
      <c r="E72" s="255"/>
      <c r="F72" s="255"/>
      <c r="G72" s="255"/>
      <c r="H72" s="255"/>
      <c r="I72" s="255"/>
      <c r="J72" s="255"/>
      <c r="K72" s="255"/>
      <c r="L72" s="255"/>
    </row>
    <row r="73" spans="1:12" ht="12.75" customHeight="1" x14ac:dyDescent="0.15">
      <c r="A73" s="235" t="s">
        <v>4255</v>
      </c>
      <c r="B73" s="255">
        <v>30082.25</v>
      </c>
      <c r="C73" s="255">
        <v>28362.09</v>
      </c>
      <c r="D73" s="255">
        <v>29026.880000000001</v>
      </c>
      <c r="E73" s="255">
        <v>24316.25</v>
      </c>
      <c r="F73" s="255">
        <v>32926.25</v>
      </c>
      <c r="G73" s="255">
        <v>28625.200000000001</v>
      </c>
      <c r="H73" s="255">
        <v>22167.5</v>
      </c>
      <c r="I73" s="255">
        <v>25650.44</v>
      </c>
      <c r="J73" s="255">
        <v>26705</v>
      </c>
      <c r="K73" s="255">
        <v>26304.75</v>
      </c>
      <c r="L73" s="255"/>
    </row>
    <row r="74" spans="1:12" ht="12.75" customHeight="1" x14ac:dyDescent="0.15">
      <c r="A74" s="235" t="s">
        <v>4256</v>
      </c>
      <c r="B74" s="255">
        <v>9487.25</v>
      </c>
      <c r="C74" s="255">
        <v>3100</v>
      </c>
      <c r="D74" s="255">
        <v>3200</v>
      </c>
      <c r="E74" s="255">
        <v>5900</v>
      </c>
      <c r="F74" s="255">
        <v>3400</v>
      </c>
      <c r="G74" s="255">
        <v>3500</v>
      </c>
      <c r="H74" s="255">
        <v>6300</v>
      </c>
      <c r="I74" s="255">
        <v>3800</v>
      </c>
      <c r="J74" s="255">
        <v>3900</v>
      </c>
      <c r="K74" s="255">
        <v>9424.8799999999992</v>
      </c>
      <c r="L74" s="255"/>
    </row>
    <row r="75" spans="1:12" ht="12.75" customHeight="1" x14ac:dyDescent="0.15">
      <c r="A75" s="235" t="s">
        <v>4257</v>
      </c>
      <c r="B75" s="256">
        <v>200</v>
      </c>
      <c r="C75" s="256">
        <v>36250.19</v>
      </c>
      <c r="D75" s="256">
        <v>28441.15</v>
      </c>
      <c r="E75" s="256">
        <v>0</v>
      </c>
      <c r="F75" s="256">
        <v>1260</v>
      </c>
      <c r="G75" s="256">
        <v>14889.76</v>
      </c>
      <c r="H75" s="256">
        <v>791.66</v>
      </c>
      <c r="I75" s="256">
        <v>85</v>
      </c>
      <c r="J75" s="256">
        <v>2850</v>
      </c>
      <c r="K75" s="256">
        <v>2850</v>
      </c>
      <c r="L75" s="256"/>
    </row>
    <row r="76" spans="1:12" ht="12.75" customHeight="1" x14ac:dyDescent="0.15">
      <c r="A76" s="235" t="s">
        <v>4258</v>
      </c>
      <c r="B76" s="255">
        <v>39769.5</v>
      </c>
      <c r="C76" s="255">
        <v>67712.28</v>
      </c>
      <c r="D76" s="255">
        <v>60668.03</v>
      </c>
      <c r="E76" s="255">
        <v>30216.25</v>
      </c>
      <c r="F76" s="255">
        <v>37586.25</v>
      </c>
      <c r="G76" s="255">
        <v>47014.96</v>
      </c>
      <c r="H76" s="255">
        <v>29259.16</v>
      </c>
      <c r="I76" s="255">
        <v>29535.439999999999</v>
      </c>
      <c r="J76" s="255">
        <v>33455</v>
      </c>
      <c r="K76" s="255">
        <v>38579.629999999997</v>
      </c>
      <c r="L76" s="255"/>
    </row>
    <row r="77" spans="1:12" ht="12.75" customHeight="1" x14ac:dyDescent="0.15">
      <c r="A77" s="235" t="s">
        <v>4259</v>
      </c>
      <c r="B77" s="255"/>
      <c r="C77" s="255"/>
      <c r="D77" s="255"/>
      <c r="E77" s="255"/>
      <c r="F77" s="255"/>
      <c r="G77" s="255"/>
      <c r="H77" s="255"/>
      <c r="I77" s="255"/>
      <c r="J77" s="255"/>
      <c r="K77" s="255"/>
      <c r="L77" s="255"/>
    </row>
    <row r="78" spans="1:12" ht="12.75" customHeight="1" x14ac:dyDescent="0.15">
      <c r="A78" s="235" t="s">
        <v>4260</v>
      </c>
      <c r="B78" s="255"/>
      <c r="C78" s="255"/>
      <c r="D78" s="255"/>
      <c r="E78" s="255"/>
      <c r="F78" s="255"/>
      <c r="G78" s="255"/>
      <c r="H78" s="255"/>
      <c r="I78" s="255"/>
      <c r="J78" s="255"/>
      <c r="K78" s="255"/>
      <c r="L78" s="255"/>
    </row>
    <row r="79" spans="1:12" ht="12.75" customHeight="1" x14ac:dyDescent="0.15">
      <c r="A79" s="235" t="s">
        <v>4261</v>
      </c>
      <c r="B79" s="255">
        <v>10434.08</v>
      </c>
      <c r="C79" s="255">
        <v>27270.240000000002</v>
      </c>
      <c r="D79" s="255">
        <v>15028.71</v>
      </c>
      <c r="E79" s="255">
        <v>12328</v>
      </c>
      <c r="F79" s="255">
        <v>15479.16</v>
      </c>
      <c r="G79" s="255">
        <v>12400</v>
      </c>
      <c r="H79" s="255">
        <v>23882.16</v>
      </c>
      <c r="I79" s="255">
        <v>19320</v>
      </c>
      <c r="J79" s="255">
        <v>10067</v>
      </c>
      <c r="K79" s="255">
        <v>8990</v>
      </c>
      <c r="L79" s="255"/>
    </row>
    <row r="80" spans="1:12" ht="12.75" customHeight="1" x14ac:dyDescent="0.15">
      <c r="A80" s="235" t="s">
        <v>4262</v>
      </c>
      <c r="B80" s="256">
        <v>17157.73</v>
      </c>
      <c r="C80" s="256">
        <v>7900</v>
      </c>
      <c r="D80" s="256">
        <v>6095</v>
      </c>
      <c r="E80" s="256">
        <v>13900</v>
      </c>
      <c r="F80" s="256">
        <v>13083</v>
      </c>
      <c r="G80" s="256">
        <v>19000</v>
      </c>
      <c r="H80" s="256">
        <v>19526</v>
      </c>
      <c r="I80" s="256">
        <v>15800</v>
      </c>
      <c r="J80" s="256">
        <v>17200</v>
      </c>
      <c r="K80" s="256">
        <v>18932.95</v>
      </c>
      <c r="L80" s="256"/>
    </row>
    <row r="81" spans="1:12" ht="12.75" customHeight="1" x14ac:dyDescent="0.15">
      <c r="A81" s="235" t="s">
        <v>4263</v>
      </c>
      <c r="B81" s="255">
        <v>27591.81</v>
      </c>
      <c r="C81" s="255">
        <v>35170.239999999998</v>
      </c>
      <c r="D81" s="255">
        <v>21123.71</v>
      </c>
      <c r="E81" s="255">
        <v>26228</v>
      </c>
      <c r="F81" s="255">
        <v>28562.16</v>
      </c>
      <c r="G81" s="255">
        <v>31400</v>
      </c>
      <c r="H81" s="255">
        <v>43408.160000000003</v>
      </c>
      <c r="I81" s="255">
        <v>35120</v>
      </c>
      <c r="J81" s="255">
        <v>27267</v>
      </c>
      <c r="K81" s="255">
        <v>27922.95</v>
      </c>
      <c r="L81" s="255"/>
    </row>
    <row r="82" spans="1:12" ht="12.75" customHeight="1" x14ac:dyDescent="0.15">
      <c r="A82" s="235" t="s">
        <v>4264</v>
      </c>
      <c r="B82" s="255"/>
      <c r="C82" s="255"/>
      <c r="D82" s="255"/>
      <c r="E82" s="255"/>
      <c r="F82" s="255"/>
      <c r="G82" s="255"/>
      <c r="H82" s="255"/>
      <c r="I82" s="255"/>
      <c r="J82" s="255"/>
      <c r="K82" s="255"/>
      <c r="L82" s="255"/>
    </row>
    <row r="83" spans="1:12" ht="12.75" customHeight="1" x14ac:dyDescent="0.15">
      <c r="A83" s="235" t="s">
        <v>4265</v>
      </c>
      <c r="B83" s="255">
        <v>29617.599999999999</v>
      </c>
      <c r="C83" s="255">
        <v>45199.76</v>
      </c>
      <c r="D83" s="255">
        <v>35847.620000000003</v>
      </c>
      <c r="E83" s="255">
        <v>36169.410000000003</v>
      </c>
      <c r="F83" s="255">
        <v>37050.839999999997</v>
      </c>
      <c r="G83" s="255">
        <v>43230.13</v>
      </c>
      <c r="H83" s="255">
        <v>50119.4</v>
      </c>
      <c r="I83" s="255">
        <v>29493.06</v>
      </c>
      <c r="J83" s="255">
        <v>25827.96</v>
      </c>
      <c r="K83" s="255">
        <v>22316.39</v>
      </c>
      <c r="L83" s="255"/>
    </row>
    <row r="84" spans="1:12" ht="12.75" customHeight="1" x14ac:dyDescent="0.15">
      <c r="A84" s="235" t="s">
        <v>4266</v>
      </c>
      <c r="B84" s="255">
        <v>5734.43</v>
      </c>
      <c r="C84" s="255">
        <v>7390.65</v>
      </c>
      <c r="D84" s="255">
        <v>7271.9</v>
      </c>
      <c r="E84" s="255">
        <v>6930.31</v>
      </c>
      <c r="F84" s="255">
        <v>7038.64</v>
      </c>
      <c r="G84" s="255">
        <v>7895.07</v>
      </c>
      <c r="H84" s="255">
        <v>7302.35</v>
      </c>
      <c r="I84" s="255">
        <v>7653.45</v>
      </c>
      <c r="J84" s="255">
        <v>6340.19</v>
      </c>
      <c r="K84" s="255">
        <v>6763.29</v>
      </c>
      <c r="L84" s="255"/>
    </row>
    <row r="85" spans="1:12" ht="12.75" customHeight="1" x14ac:dyDescent="0.15">
      <c r="A85" s="235" t="s">
        <v>4267</v>
      </c>
      <c r="B85" s="255">
        <v>2672.4</v>
      </c>
      <c r="C85" s="255">
        <v>2225.5</v>
      </c>
      <c r="D85" s="255">
        <v>4002.15</v>
      </c>
      <c r="E85" s="255">
        <v>1265.5</v>
      </c>
      <c r="F85" s="255">
        <v>2957.42</v>
      </c>
      <c r="G85" s="255">
        <v>876.5</v>
      </c>
      <c r="H85" s="255">
        <v>121.5</v>
      </c>
      <c r="I85" s="255">
        <v>0</v>
      </c>
      <c r="J85" s="255">
        <v>0</v>
      </c>
      <c r="K85" s="255">
        <v>0</v>
      </c>
      <c r="L85" s="255"/>
    </row>
    <row r="86" spans="1:12" ht="12.75" customHeight="1" x14ac:dyDescent="0.15">
      <c r="A86" s="235" t="s">
        <v>4268</v>
      </c>
      <c r="B86" s="255">
        <v>546.54999999999995</v>
      </c>
      <c r="C86" s="255">
        <v>133.41999999999999</v>
      </c>
      <c r="D86" s="255">
        <v>206</v>
      </c>
      <c r="E86" s="255">
        <v>588.25</v>
      </c>
      <c r="F86" s="255">
        <v>50</v>
      </c>
      <c r="G86" s="255">
        <v>2085.39</v>
      </c>
      <c r="H86" s="255">
        <v>657</v>
      </c>
      <c r="I86" s="255">
        <v>540.75</v>
      </c>
      <c r="J86" s="255">
        <v>1644.25</v>
      </c>
      <c r="K86" s="255">
        <v>800.31</v>
      </c>
      <c r="L86" s="255"/>
    </row>
    <row r="87" spans="1:12" ht="12.75" customHeight="1" x14ac:dyDescent="0.15">
      <c r="A87" s="235" t="s">
        <v>4269</v>
      </c>
      <c r="B87" s="255">
        <v>2463.33</v>
      </c>
      <c r="C87" s="255">
        <v>1209.71</v>
      </c>
      <c r="D87" s="255">
        <v>1047.3900000000001</v>
      </c>
      <c r="E87" s="255">
        <v>1745.79</v>
      </c>
      <c r="F87" s="255">
        <v>2307.98</v>
      </c>
      <c r="G87" s="255">
        <v>1808.41</v>
      </c>
      <c r="H87" s="255">
        <v>1063.08</v>
      </c>
      <c r="I87" s="255">
        <v>5.15</v>
      </c>
      <c r="J87" s="255">
        <v>1104.5</v>
      </c>
      <c r="K87" s="255">
        <v>697.15</v>
      </c>
      <c r="L87" s="255"/>
    </row>
    <row r="88" spans="1:12" ht="12.75" customHeight="1" x14ac:dyDescent="0.15">
      <c r="A88" s="235" t="s">
        <v>4270</v>
      </c>
      <c r="B88" s="255">
        <v>1264</v>
      </c>
      <c r="C88" s="255">
        <v>823</v>
      </c>
      <c r="D88" s="255">
        <v>658</v>
      </c>
      <c r="E88" s="255">
        <v>865</v>
      </c>
      <c r="F88" s="255">
        <v>675</v>
      </c>
      <c r="G88" s="255">
        <v>667.49</v>
      </c>
      <c r="H88" s="255">
        <v>618.49</v>
      </c>
      <c r="I88" s="255">
        <v>859.01</v>
      </c>
      <c r="J88" s="255">
        <v>1442.41</v>
      </c>
      <c r="K88" s="255">
        <v>1045.5</v>
      </c>
      <c r="L88" s="255"/>
    </row>
    <row r="89" spans="1:12" ht="12.75" customHeight="1" x14ac:dyDescent="0.15">
      <c r="A89" s="235" t="s">
        <v>4271</v>
      </c>
      <c r="B89" s="256">
        <v>0</v>
      </c>
      <c r="C89" s="256">
        <v>0</v>
      </c>
      <c r="D89" s="256">
        <v>0</v>
      </c>
      <c r="E89" s="256">
        <v>160.75</v>
      </c>
      <c r="F89" s="256">
        <v>226.7</v>
      </c>
      <c r="G89" s="256">
        <v>0</v>
      </c>
      <c r="H89" s="256">
        <v>0</v>
      </c>
      <c r="I89" s="256">
        <v>0</v>
      </c>
      <c r="J89" s="256">
        <v>0</v>
      </c>
      <c r="K89" s="256">
        <v>16</v>
      </c>
      <c r="L89" s="256"/>
    </row>
    <row r="90" spans="1:12" ht="12.75" customHeight="1" x14ac:dyDescent="0.15">
      <c r="A90" s="235" t="s">
        <v>4272</v>
      </c>
      <c r="B90" s="256">
        <v>42298.31</v>
      </c>
      <c r="C90" s="256">
        <v>56982.04</v>
      </c>
      <c r="D90" s="256">
        <v>49033.06</v>
      </c>
      <c r="E90" s="256">
        <v>47725.01</v>
      </c>
      <c r="F90" s="256">
        <v>50306.58</v>
      </c>
      <c r="G90" s="256">
        <v>56562.99</v>
      </c>
      <c r="H90" s="256">
        <v>59881.82</v>
      </c>
      <c r="I90" s="256">
        <v>38551.42</v>
      </c>
      <c r="J90" s="256">
        <v>36359.31</v>
      </c>
      <c r="K90" s="256">
        <v>31638.639999999999</v>
      </c>
      <c r="L90" s="256"/>
    </row>
    <row r="91" spans="1:12" ht="12.75" customHeight="1" x14ac:dyDescent="0.15">
      <c r="A91" s="235" t="s">
        <v>4273</v>
      </c>
      <c r="B91" s="255">
        <v>69890.12</v>
      </c>
      <c r="C91" s="255">
        <v>92152.28</v>
      </c>
      <c r="D91" s="255">
        <v>70156.77</v>
      </c>
      <c r="E91" s="255">
        <v>73953.009999999995</v>
      </c>
      <c r="F91" s="255">
        <v>78868.740000000005</v>
      </c>
      <c r="G91" s="255">
        <v>87962.99</v>
      </c>
      <c r="H91" s="255">
        <v>103289.98</v>
      </c>
      <c r="I91" s="255">
        <v>73671.42</v>
      </c>
      <c r="J91" s="255">
        <v>63626.31</v>
      </c>
      <c r="K91" s="255">
        <v>59561.59</v>
      </c>
      <c r="L91" s="255"/>
    </row>
    <row r="92" spans="1:12" ht="12.75" customHeight="1" x14ac:dyDescent="0.15">
      <c r="A92" s="235" t="s">
        <v>4274</v>
      </c>
      <c r="B92" s="255"/>
      <c r="C92" s="255"/>
      <c r="D92" s="255"/>
      <c r="E92" s="255"/>
      <c r="F92" s="255"/>
      <c r="G92" s="255"/>
      <c r="H92" s="255"/>
      <c r="I92" s="255"/>
      <c r="J92" s="255"/>
      <c r="K92" s="255"/>
      <c r="L92" s="255"/>
    </row>
    <row r="93" spans="1:12" ht="12.75" customHeight="1" x14ac:dyDescent="0.15">
      <c r="A93" s="235" t="s">
        <v>4275</v>
      </c>
      <c r="B93" s="255"/>
      <c r="C93" s="255"/>
      <c r="D93" s="255"/>
      <c r="E93" s="255"/>
      <c r="F93" s="255"/>
      <c r="G93" s="255"/>
      <c r="H93" s="255"/>
      <c r="I93" s="255"/>
      <c r="J93" s="255"/>
      <c r="K93" s="255"/>
      <c r="L93" s="255"/>
    </row>
    <row r="94" spans="1:12" ht="12.75" customHeight="1" x14ac:dyDescent="0.15">
      <c r="A94" s="235" t="s">
        <v>4276</v>
      </c>
      <c r="B94" s="255">
        <v>3158.47</v>
      </c>
      <c r="C94" s="255">
        <v>3112.51</v>
      </c>
      <c r="D94" s="255">
        <v>3048.63</v>
      </c>
      <c r="E94" s="255">
        <v>2454.36</v>
      </c>
      <c r="F94" s="255">
        <v>2187.9699999999998</v>
      </c>
      <c r="G94" s="255">
        <v>2239.86</v>
      </c>
      <c r="H94" s="255">
        <v>3015.24</v>
      </c>
      <c r="I94" s="255">
        <v>2831.8</v>
      </c>
      <c r="J94" s="255">
        <v>2219.2800000000002</v>
      </c>
      <c r="K94" s="255">
        <v>2198.59</v>
      </c>
      <c r="L94" s="255"/>
    </row>
    <row r="95" spans="1:12" ht="12.75" customHeight="1" x14ac:dyDescent="0.15">
      <c r="A95" s="235" t="s">
        <v>4277</v>
      </c>
      <c r="B95" s="255">
        <v>13297.41</v>
      </c>
      <c r="C95" s="255">
        <v>10433.9</v>
      </c>
      <c r="D95" s="255">
        <v>10232.629999999999</v>
      </c>
      <c r="E95" s="255">
        <v>10803.22</v>
      </c>
      <c r="F95" s="255">
        <v>13175.16</v>
      </c>
      <c r="G95" s="255">
        <v>8690.35</v>
      </c>
      <c r="H95" s="255">
        <v>7098.05</v>
      </c>
      <c r="I95" s="255">
        <v>6013.27</v>
      </c>
      <c r="J95" s="255">
        <v>5949.13</v>
      </c>
      <c r="K95" s="255">
        <v>7611.52</v>
      </c>
      <c r="L95" s="255"/>
    </row>
    <row r="96" spans="1:12" ht="12.75" customHeight="1" x14ac:dyDescent="0.15">
      <c r="A96" s="235" t="s">
        <v>4278</v>
      </c>
      <c r="B96" s="255">
        <v>8034.58</v>
      </c>
      <c r="C96" s="255">
        <v>8026.34</v>
      </c>
      <c r="D96" s="255">
        <v>8919.07</v>
      </c>
      <c r="E96" s="255">
        <v>8828.7999999999993</v>
      </c>
      <c r="F96" s="255">
        <v>10879.96</v>
      </c>
      <c r="G96" s="255">
        <v>9731.1299999999992</v>
      </c>
      <c r="H96" s="255">
        <v>7922.03</v>
      </c>
      <c r="I96" s="255">
        <v>8310.64</v>
      </c>
      <c r="J96" s="255">
        <v>8193.61</v>
      </c>
      <c r="K96" s="255">
        <v>8938.0400000000009</v>
      </c>
      <c r="L96" s="255"/>
    </row>
    <row r="97" spans="1:12" ht="12.75" customHeight="1" x14ac:dyDescent="0.15">
      <c r="A97" s="235" t="s">
        <v>4279</v>
      </c>
      <c r="B97" s="256">
        <v>1213.77</v>
      </c>
      <c r="C97" s="256">
        <v>1503.15</v>
      </c>
      <c r="D97" s="256">
        <v>1861.6</v>
      </c>
      <c r="E97" s="256">
        <v>1368.2</v>
      </c>
      <c r="F97" s="256">
        <v>3032.67</v>
      </c>
      <c r="G97" s="256">
        <v>2759.78</v>
      </c>
      <c r="H97" s="256">
        <v>1922.72</v>
      </c>
      <c r="I97" s="256">
        <v>2144.9299999999998</v>
      </c>
      <c r="J97" s="256">
        <v>2798.97</v>
      </c>
      <c r="K97" s="256">
        <v>3292.24</v>
      </c>
      <c r="L97" s="256"/>
    </row>
    <row r="98" spans="1:12" ht="12.75" customHeight="1" x14ac:dyDescent="0.15">
      <c r="A98" s="235" t="s">
        <v>4280</v>
      </c>
      <c r="B98" s="255">
        <v>25704.23</v>
      </c>
      <c r="C98" s="255">
        <v>23075.9</v>
      </c>
      <c r="D98" s="255">
        <v>24061.93</v>
      </c>
      <c r="E98" s="255">
        <v>23454.58</v>
      </c>
      <c r="F98" s="255">
        <v>29275.759999999998</v>
      </c>
      <c r="G98" s="255">
        <v>23421.119999999999</v>
      </c>
      <c r="H98" s="255">
        <v>19958.04</v>
      </c>
      <c r="I98" s="255">
        <v>19300.64</v>
      </c>
      <c r="J98" s="255">
        <v>19160.990000000002</v>
      </c>
      <c r="K98" s="255">
        <v>22040.39</v>
      </c>
      <c r="L98" s="255"/>
    </row>
    <row r="99" spans="1:12" ht="12.75" customHeight="1" x14ac:dyDescent="0.15">
      <c r="A99" s="235" t="s">
        <v>4281</v>
      </c>
      <c r="B99" s="255"/>
      <c r="C99" s="255"/>
      <c r="D99" s="255"/>
      <c r="E99" s="255"/>
      <c r="F99" s="255"/>
      <c r="G99" s="255"/>
      <c r="H99" s="255"/>
      <c r="I99" s="255"/>
      <c r="J99" s="255"/>
      <c r="K99" s="255"/>
      <c r="L99" s="255"/>
    </row>
    <row r="100" spans="1:12" ht="12.75" customHeight="1" x14ac:dyDescent="0.15">
      <c r="A100" s="235" t="s">
        <v>4282</v>
      </c>
      <c r="B100" s="255">
        <v>3604.95</v>
      </c>
      <c r="C100" s="255">
        <v>1908.81</v>
      </c>
      <c r="D100" s="255">
        <v>8317.8700000000008</v>
      </c>
      <c r="E100" s="255">
        <v>9944.56</v>
      </c>
      <c r="F100" s="255">
        <v>20072.5</v>
      </c>
      <c r="G100" s="255">
        <v>21002.21</v>
      </c>
      <c r="H100" s="255">
        <v>18695.28</v>
      </c>
      <c r="I100" s="255">
        <v>46721.24</v>
      </c>
      <c r="J100" s="255">
        <v>36514.89</v>
      </c>
      <c r="K100" s="255">
        <v>22551.1</v>
      </c>
      <c r="L100" s="255"/>
    </row>
    <row r="101" spans="1:12" ht="12.75" customHeight="1" x14ac:dyDescent="0.15">
      <c r="A101" s="235" t="s">
        <v>4283</v>
      </c>
      <c r="B101" s="255">
        <v>3021.23</v>
      </c>
      <c r="C101" s="255">
        <v>3700.9</v>
      </c>
      <c r="D101" s="255">
        <v>3063.25</v>
      </c>
      <c r="E101" s="255">
        <v>0</v>
      </c>
      <c r="F101" s="255">
        <v>0</v>
      </c>
      <c r="G101" s="255">
        <v>0</v>
      </c>
      <c r="H101" s="255">
        <v>0</v>
      </c>
      <c r="I101" s="255">
        <v>0</v>
      </c>
      <c r="J101" s="255">
        <v>0</v>
      </c>
      <c r="K101" s="255">
        <v>0</v>
      </c>
      <c r="L101" s="255"/>
    </row>
    <row r="102" spans="1:12" ht="12.75" customHeight="1" x14ac:dyDescent="0.15">
      <c r="A102" s="235" t="s">
        <v>4284</v>
      </c>
      <c r="B102" s="256">
        <v>8051.5</v>
      </c>
      <c r="C102" s="256">
        <v>10363.65</v>
      </c>
      <c r="D102" s="256">
        <v>9402.75</v>
      </c>
      <c r="E102" s="256">
        <v>9935.1200000000008</v>
      </c>
      <c r="F102" s="256">
        <v>11674.89</v>
      </c>
      <c r="G102" s="256">
        <v>16136.71</v>
      </c>
      <c r="H102" s="256">
        <v>10182.91</v>
      </c>
      <c r="I102" s="256">
        <v>8145.36</v>
      </c>
      <c r="J102" s="256">
        <v>9941.4699999999993</v>
      </c>
      <c r="K102" s="256">
        <v>16200.47</v>
      </c>
      <c r="L102" s="256"/>
    </row>
    <row r="103" spans="1:12" ht="12.75" customHeight="1" x14ac:dyDescent="0.15">
      <c r="A103" s="235" t="s">
        <v>4285</v>
      </c>
      <c r="B103" s="255">
        <v>14677.68</v>
      </c>
      <c r="C103" s="255">
        <v>15973.36</v>
      </c>
      <c r="D103" s="255">
        <v>20783.87</v>
      </c>
      <c r="E103" s="255">
        <v>19879.68</v>
      </c>
      <c r="F103" s="255">
        <v>31747.39</v>
      </c>
      <c r="G103" s="255">
        <v>37138.92</v>
      </c>
      <c r="H103" s="255">
        <v>28878.19</v>
      </c>
      <c r="I103" s="255">
        <v>54866.6</v>
      </c>
      <c r="J103" s="255">
        <v>46456.36</v>
      </c>
      <c r="K103" s="255">
        <v>38751.57</v>
      </c>
      <c r="L103" s="255"/>
    </row>
    <row r="104" spans="1:12" ht="12.75" customHeight="1" x14ac:dyDescent="0.15">
      <c r="A104" s="235" t="s">
        <v>4286</v>
      </c>
      <c r="B104" s="255"/>
      <c r="C104" s="255"/>
      <c r="D104" s="255"/>
      <c r="E104" s="255"/>
      <c r="F104" s="255"/>
      <c r="G104" s="255"/>
      <c r="H104" s="255"/>
      <c r="I104" s="255"/>
      <c r="J104" s="255"/>
      <c r="K104" s="255"/>
      <c r="L104" s="255"/>
    </row>
    <row r="105" spans="1:12" ht="12.75" customHeight="1" x14ac:dyDescent="0.15">
      <c r="A105" s="235" t="s">
        <v>4287</v>
      </c>
      <c r="B105" s="255">
        <v>6354</v>
      </c>
      <c r="C105" s="255">
        <v>7350.75</v>
      </c>
      <c r="D105" s="255">
        <v>5255.25</v>
      </c>
      <c r="E105" s="255">
        <v>1008</v>
      </c>
      <c r="F105" s="255">
        <v>4050</v>
      </c>
      <c r="G105" s="255">
        <v>4000</v>
      </c>
      <c r="H105" s="255">
        <v>4725</v>
      </c>
      <c r="I105" s="255">
        <v>5260</v>
      </c>
      <c r="J105" s="255">
        <v>5523.59</v>
      </c>
      <c r="K105" s="255">
        <v>4026.12</v>
      </c>
      <c r="L105" s="255"/>
    </row>
    <row r="106" spans="1:12" ht="12.75" customHeight="1" x14ac:dyDescent="0.15">
      <c r="A106" s="235" t="s">
        <v>4288</v>
      </c>
      <c r="B106" s="255">
        <v>9600</v>
      </c>
      <c r="C106" s="255">
        <v>9600</v>
      </c>
      <c r="D106" s="255">
        <v>9600</v>
      </c>
      <c r="E106" s="255">
        <v>10860</v>
      </c>
      <c r="F106" s="255">
        <v>10560</v>
      </c>
      <c r="G106" s="255">
        <v>11260</v>
      </c>
      <c r="H106" s="255">
        <v>11317</v>
      </c>
      <c r="I106" s="255">
        <v>13471.16</v>
      </c>
      <c r="J106" s="255">
        <v>14645.93</v>
      </c>
      <c r="K106" s="255">
        <v>16025.02</v>
      </c>
      <c r="L106" s="255"/>
    </row>
    <row r="107" spans="1:12" ht="12.75" customHeight="1" x14ac:dyDescent="0.15">
      <c r="A107" s="235" t="s">
        <v>4289</v>
      </c>
      <c r="B107" s="255">
        <v>0</v>
      </c>
      <c r="C107" s="255">
        <v>0</v>
      </c>
      <c r="D107" s="255">
        <v>0</v>
      </c>
      <c r="E107" s="255">
        <v>0</v>
      </c>
      <c r="F107" s="255">
        <v>0</v>
      </c>
      <c r="G107" s="255">
        <v>0</v>
      </c>
      <c r="H107" s="255">
        <v>0</v>
      </c>
      <c r="I107" s="255">
        <v>0</v>
      </c>
      <c r="J107" s="255">
        <v>0</v>
      </c>
      <c r="K107" s="255">
        <v>802.14</v>
      </c>
      <c r="L107" s="255"/>
    </row>
    <row r="108" spans="1:12" ht="12.75" customHeight="1" x14ac:dyDescent="0.15">
      <c r="A108" s="235" t="s">
        <v>4290</v>
      </c>
      <c r="B108" s="256">
        <v>2232.02</v>
      </c>
      <c r="C108" s="256">
        <v>3071.14</v>
      </c>
      <c r="D108" s="256">
        <v>2328.86</v>
      </c>
      <c r="E108" s="256">
        <v>2478.16</v>
      </c>
      <c r="F108" s="256">
        <v>2040.06</v>
      </c>
      <c r="G108" s="256">
        <v>1587.64</v>
      </c>
      <c r="H108" s="256">
        <v>795.98</v>
      </c>
      <c r="I108" s="256">
        <v>977.45</v>
      </c>
      <c r="J108" s="256">
        <v>1474.51</v>
      </c>
      <c r="K108" s="256">
        <v>1991.85</v>
      </c>
      <c r="L108" s="256"/>
    </row>
    <row r="109" spans="1:12" ht="12.75" customHeight="1" x14ac:dyDescent="0.15">
      <c r="A109" s="235" t="s">
        <v>4291</v>
      </c>
      <c r="B109" s="255">
        <v>18186.02</v>
      </c>
      <c r="C109" s="255">
        <v>20021.89</v>
      </c>
      <c r="D109" s="255">
        <v>17184.11</v>
      </c>
      <c r="E109" s="255">
        <v>14346.16</v>
      </c>
      <c r="F109" s="255">
        <v>16650.060000000001</v>
      </c>
      <c r="G109" s="255">
        <v>16847.64</v>
      </c>
      <c r="H109" s="255">
        <v>16837.98</v>
      </c>
      <c r="I109" s="255">
        <v>19708.61</v>
      </c>
      <c r="J109" s="255">
        <v>21644.03</v>
      </c>
      <c r="K109" s="255">
        <v>22845.13</v>
      </c>
      <c r="L109" s="255"/>
    </row>
    <row r="110" spans="1:12" ht="11.25" x14ac:dyDescent="0.15">
      <c r="A110" s="235" t="s">
        <v>4292</v>
      </c>
      <c r="B110" s="255"/>
      <c r="C110" s="255"/>
      <c r="D110" s="255"/>
      <c r="E110" s="255"/>
      <c r="F110" s="255"/>
      <c r="G110" s="255"/>
      <c r="H110" s="255"/>
      <c r="I110" s="255"/>
      <c r="J110" s="255"/>
      <c r="K110" s="255"/>
      <c r="L110" s="255"/>
    </row>
    <row r="111" spans="1:12" ht="12.75" customHeight="1" x14ac:dyDescent="0.15">
      <c r="A111" s="235" t="s">
        <v>4293</v>
      </c>
      <c r="B111" s="256">
        <v>0</v>
      </c>
      <c r="C111" s="256">
        <v>0</v>
      </c>
      <c r="D111" s="256">
        <v>0</v>
      </c>
      <c r="E111" s="256">
        <v>0</v>
      </c>
      <c r="F111" s="256">
        <v>0</v>
      </c>
      <c r="G111" s="256">
        <v>0</v>
      </c>
      <c r="H111" s="256">
        <v>0</v>
      </c>
      <c r="I111" s="256">
        <v>21411.94</v>
      </c>
      <c r="J111" s="256">
        <v>22613.439999999999</v>
      </c>
      <c r="K111" s="256">
        <v>23405.040000000001</v>
      </c>
      <c r="L111" s="256"/>
    </row>
    <row r="112" spans="1:12" ht="12.75" customHeight="1" x14ac:dyDescent="0.15">
      <c r="A112" s="235" t="s">
        <v>4294</v>
      </c>
      <c r="B112" s="255">
        <v>0</v>
      </c>
      <c r="C112" s="255">
        <v>0</v>
      </c>
      <c r="D112" s="255">
        <v>0</v>
      </c>
      <c r="E112" s="255">
        <v>0</v>
      </c>
      <c r="F112" s="255">
        <v>0</v>
      </c>
      <c r="G112" s="255">
        <v>0</v>
      </c>
      <c r="H112" s="255">
        <v>0</v>
      </c>
      <c r="I112" s="255">
        <v>21411.94</v>
      </c>
      <c r="J112" s="255">
        <v>22613.439999999999</v>
      </c>
      <c r="K112" s="255">
        <v>23405.040000000001</v>
      </c>
      <c r="L112" s="255"/>
    </row>
    <row r="113" spans="1:12" ht="12.75" customHeight="1" x14ac:dyDescent="0.15">
      <c r="A113" s="235" t="s">
        <v>4295</v>
      </c>
      <c r="B113" s="255"/>
      <c r="C113" s="255"/>
      <c r="D113" s="255"/>
      <c r="E113" s="255"/>
      <c r="F113" s="255"/>
      <c r="G113" s="255"/>
      <c r="H113" s="255"/>
      <c r="I113" s="255"/>
      <c r="J113" s="255"/>
      <c r="K113" s="255"/>
      <c r="L113" s="255"/>
    </row>
    <row r="114" spans="1:12" ht="12.75" customHeight="1" x14ac:dyDescent="0.15">
      <c r="A114" s="235" t="s">
        <v>4296</v>
      </c>
      <c r="B114" s="255">
        <v>8627.67</v>
      </c>
      <c r="C114" s="255">
        <v>11153.92</v>
      </c>
      <c r="D114" s="255">
        <v>12341.01</v>
      </c>
      <c r="E114" s="255">
        <v>12536.8</v>
      </c>
      <c r="F114" s="255">
        <v>13978.91</v>
      </c>
      <c r="G114" s="255">
        <v>14350.5</v>
      </c>
      <c r="H114" s="255">
        <v>15225.95</v>
      </c>
      <c r="I114" s="255">
        <v>13364.71</v>
      </c>
      <c r="J114" s="255">
        <v>12392.1</v>
      </c>
      <c r="K114" s="255">
        <v>10049.219999999999</v>
      </c>
      <c r="L114" s="255"/>
    </row>
    <row r="115" spans="1:12" ht="12.75" customHeight="1" x14ac:dyDescent="0.15">
      <c r="A115" s="235" t="s">
        <v>4297</v>
      </c>
      <c r="B115" s="255">
        <v>0</v>
      </c>
      <c r="C115" s="255">
        <v>144.25</v>
      </c>
      <c r="D115" s="255">
        <v>0</v>
      </c>
      <c r="E115" s="255">
        <v>129.25</v>
      </c>
      <c r="F115" s="255">
        <v>361.75</v>
      </c>
      <c r="G115" s="255">
        <v>431.5</v>
      </c>
      <c r="H115" s="255">
        <v>1321.91</v>
      </c>
      <c r="I115" s="255">
        <v>1375</v>
      </c>
      <c r="J115" s="255">
        <v>170</v>
      </c>
      <c r="K115" s="255">
        <v>240.48</v>
      </c>
      <c r="L115" s="255"/>
    </row>
    <row r="116" spans="1:12" ht="12.75" customHeight="1" x14ac:dyDescent="0.15">
      <c r="A116" s="235" t="s">
        <v>4298</v>
      </c>
      <c r="B116" s="255">
        <v>0</v>
      </c>
      <c r="C116" s="255">
        <v>0</v>
      </c>
      <c r="D116" s="255">
        <v>0</v>
      </c>
      <c r="E116" s="255">
        <v>2745.53</v>
      </c>
      <c r="F116" s="255">
        <v>0</v>
      </c>
      <c r="G116" s="255">
        <v>901</v>
      </c>
      <c r="H116" s="255">
        <v>34.97</v>
      </c>
      <c r="I116" s="255">
        <v>339.81</v>
      </c>
      <c r="J116" s="255">
        <v>61.99</v>
      </c>
      <c r="K116" s="255">
        <v>3493.75</v>
      </c>
      <c r="L116" s="255"/>
    </row>
    <row r="117" spans="1:12" ht="12.75" customHeight="1" x14ac:dyDescent="0.15">
      <c r="A117" s="235" t="s">
        <v>4299</v>
      </c>
      <c r="B117" s="256">
        <v>924</v>
      </c>
      <c r="C117" s="256">
        <v>260</v>
      </c>
      <c r="D117" s="256">
        <v>0</v>
      </c>
      <c r="E117" s="256">
        <v>0</v>
      </c>
      <c r="F117" s="256">
        <v>0</v>
      </c>
      <c r="G117" s="256">
        <v>0</v>
      </c>
      <c r="H117" s="256">
        <v>0</v>
      </c>
      <c r="I117" s="256">
        <v>0</v>
      </c>
      <c r="J117" s="256">
        <v>0</v>
      </c>
      <c r="K117" s="256">
        <v>0</v>
      </c>
      <c r="L117" s="256"/>
    </row>
    <row r="118" spans="1:12" ht="12.75" customHeight="1" x14ac:dyDescent="0.15">
      <c r="A118" s="235" t="s">
        <v>4300</v>
      </c>
      <c r="B118" s="256">
        <v>9551.67</v>
      </c>
      <c r="C118" s="256">
        <v>11558.17</v>
      </c>
      <c r="D118" s="256">
        <v>12341.01</v>
      </c>
      <c r="E118" s="256">
        <v>15411.58</v>
      </c>
      <c r="F118" s="256">
        <v>14340.66</v>
      </c>
      <c r="G118" s="256">
        <v>15683</v>
      </c>
      <c r="H118" s="256">
        <v>16582.830000000002</v>
      </c>
      <c r="I118" s="256">
        <v>15079.52</v>
      </c>
      <c r="J118" s="256">
        <v>12624.09</v>
      </c>
      <c r="K118" s="256">
        <v>13783.45</v>
      </c>
      <c r="L118" s="256"/>
    </row>
    <row r="119" spans="1:12" ht="12.75" customHeight="1" x14ac:dyDescent="0.15">
      <c r="A119" s="235" t="s">
        <v>4301</v>
      </c>
      <c r="B119" s="255">
        <v>68119.600000000006</v>
      </c>
      <c r="C119" s="255">
        <v>70629.320000000007</v>
      </c>
      <c r="D119" s="255">
        <v>74370.92</v>
      </c>
      <c r="E119" s="255">
        <v>73092</v>
      </c>
      <c r="F119" s="255">
        <v>92013.87</v>
      </c>
      <c r="G119" s="255">
        <v>93090.68</v>
      </c>
      <c r="H119" s="255">
        <v>82257.039999999994</v>
      </c>
      <c r="I119" s="255">
        <v>130367.31</v>
      </c>
      <c r="J119" s="255">
        <v>122498.91</v>
      </c>
      <c r="K119" s="255">
        <v>120825.58</v>
      </c>
      <c r="L119" s="255"/>
    </row>
    <row r="120" spans="1:12" ht="12.75" customHeight="1" x14ac:dyDescent="0.15">
      <c r="A120" s="235" t="s">
        <v>4302</v>
      </c>
      <c r="B120" s="255"/>
      <c r="C120" s="255"/>
      <c r="D120" s="255"/>
      <c r="E120" s="255"/>
      <c r="F120" s="255"/>
      <c r="G120" s="255"/>
      <c r="H120" s="255"/>
      <c r="I120" s="255"/>
      <c r="J120" s="255">
        <f>J119-J112</f>
        <v>99885.47</v>
      </c>
      <c r="K120" s="255">
        <f>K119-K112</f>
        <v>97420.540000000008</v>
      </c>
      <c r="L120" s="255"/>
    </row>
    <row r="121" spans="1:12" ht="12.75" customHeight="1" x14ac:dyDescent="0.15">
      <c r="A121" s="235" t="s">
        <v>4303</v>
      </c>
      <c r="B121" s="255"/>
      <c r="C121" s="255"/>
      <c r="D121" s="255"/>
      <c r="E121" s="255"/>
      <c r="F121" s="255"/>
      <c r="G121" s="255"/>
      <c r="H121" s="255"/>
      <c r="I121" s="255"/>
      <c r="J121" s="255"/>
      <c r="K121" s="255"/>
      <c r="L121" s="255"/>
    </row>
    <row r="122" spans="1:12" ht="12.75" customHeight="1" x14ac:dyDescent="0.15">
      <c r="A122" s="235" t="s">
        <v>4304</v>
      </c>
      <c r="B122" s="255">
        <v>152.05000000000001</v>
      </c>
      <c r="C122" s="255">
        <v>39.99</v>
      </c>
      <c r="D122" s="255">
        <v>829.74</v>
      </c>
      <c r="E122" s="255">
        <v>7136.42</v>
      </c>
      <c r="F122" s="255">
        <v>4136.72</v>
      </c>
      <c r="G122" s="255">
        <v>3599.91</v>
      </c>
      <c r="H122" s="255">
        <v>5143.51</v>
      </c>
      <c r="I122" s="255">
        <v>6266.61</v>
      </c>
      <c r="J122" s="255">
        <v>3117.37</v>
      </c>
      <c r="K122" s="255">
        <v>5388.6</v>
      </c>
      <c r="L122" s="255"/>
    </row>
    <row r="123" spans="1:12" ht="12.75" customHeight="1" x14ac:dyDescent="0.15">
      <c r="A123" s="235" t="s">
        <v>4305</v>
      </c>
      <c r="B123" s="255">
        <v>1537.38</v>
      </c>
      <c r="C123" s="255">
        <v>1001.92</v>
      </c>
      <c r="D123" s="255">
        <v>86.36</v>
      </c>
      <c r="E123" s="255">
        <v>0</v>
      </c>
      <c r="F123" s="255">
        <v>0</v>
      </c>
      <c r="G123" s="255">
        <v>0</v>
      </c>
      <c r="H123" s="255">
        <v>0</v>
      </c>
      <c r="I123" s="255">
        <v>0</v>
      </c>
      <c r="J123" s="255">
        <v>0</v>
      </c>
      <c r="K123" s="255">
        <v>0</v>
      </c>
      <c r="L123" s="255"/>
    </row>
    <row r="124" spans="1:12" ht="12.75" customHeight="1" x14ac:dyDescent="0.15">
      <c r="A124" s="235" t="s">
        <v>4306</v>
      </c>
      <c r="B124" s="255">
        <v>900</v>
      </c>
      <c r="C124" s="255">
        <v>1924</v>
      </c>
      <c r="D124" s="255">
        <v>3186.5</v>
      </c>
      <c r="E124" s="255">
        <v>0</v>
      </c>
      <c r="F124" s="255">
        <v>0</v>
      </c>
      <c r="G124" s="255">
        <v>0</v>
      </c>
      <c r="H124" s="255">
        <v>0</v>
      </c>
      <c r="I124" s="255">
        <v>0</v>
      </c>
      <c r="J124" s="255">
        <v>0</v>
      </c>
      <c r="K124" s="255">
        <v>0</v>
      </c>
      <c r="L124" s="255"/>
    </row>
    <row r="125" spans="1:12" ht="12.75" customHeight="1" x14ac:dyDescent="0.15">
      <c r="A125" s="235" t="s">
        <v>4307</v>
      </c>
      <c r="B125" s="256">
        <v>1008.88</v>
      </c>
      <c r="C125" s="256">
        <v>1492.64</v>
      </c>
      <c r="D125" s="256">
        <v>1016.24</v>
      </c>
      <c r="E125" s="256">
        <v>0</v>
      </c>
      <c r="F125" s="256">
        <v>0</v>
      </c>
      <c r="G125" s="256">
        <v>0</v>
      </c>
      <c r="H125" s="256">
        <v>0</v>
      </c>
      <c r="I125" s="256">
        <v>0</v>
      </c>
      <c r="J125" s="256">
        <v>0</v>
      </c>
      <c r="K125" s="256">
        <v>0</v>
      </c>
      <c r="L125" s="256"/>
    </row>
    <row r="126" spans="1:12" ht="12.75" customHeight="1" x14ac:dyDescent="0.15">
      <c r="A126" s="235" t="s">
        <v>4308</v>
      </c>
      <c r="B126" s="255">
        <v>3598.31</v>
      </c>
      <c r="C126" s="255">
        <v>4458.55</v>
      </c>
      <c r="D126" s="255">
        <v>5118.84</v>
      </c>
      <c r="E126" s="255">
        <v>7136.42</v>
      </c>
      <c r="F126" s="255">
        <v>4136.72</v>
      </c>
      <c r="G126" s="255">
        <v>3599.91</v>
      </c>
      <c r="H126" s="255">
        <v>5143.51</v>
      </c>
      <c r="I126" s="255">
        <v>6266.61</v>
      </c>
      <c r="J126" s="255">
        <v>3117.37</v>
      </c>
      <c r="K126" s="255">
        <v>5388.6</v>
      </c>
      <c r="L126" s="255"/>
    </row>
    <row r="127" spans="1:12" ht="12.75" customHeight="1" x14ac:dyDescent="0.15">
      <c r="A127" s="235" t="s">
        <v>4309</v>
      </c>
      <c r="B127" s="255"/>
      <c r="C127" s="255"/>
      <c r="D127" s="255"/>
      <c r="E127" s="255"/>
      <c r="F127" s="255"/>
      <c r="G127" s="255"/>
      <c r="H127" s="255"/>
      <c r="I127" s="255"/>
      <c r="J127" s="255"/>
      <c r="K127" s="255"/>
      <c r="L127" s="255"/>
    </row>
    <row r="128" spans="1:12" ht="12.75" customHeight="1" x14ac:dyDescent="0.15">
      <c r="A128" s="235" t="s">
        <v>4310</v>
      </c>
      <c r="B128" s="255">
        <v>267.25</v>
      </c>
      <c r="C128" s="255">
        <v>291.87</v>
      </c>
      <c r="D128" s="255">
        <v>94.45</v>
      </c>
      <c r="E128" s="255">
        <v>5772.6</v>
      </c>
      <c r="F128" s="255">
        <v>1225</v>
      </c>
      <c r="G128" s="255">
        <v>300.32</v>
      </c>
      <c r="H128" s="255">
        <v>1350.43</v>
      </c>
      <c r="I128" s="255">
        <v>3072.75</v>
      </c>
      <c r="J128" s="255">
        <v>2624.96</v>
      </c>
      <c r="K128" s="255">
        <v>643.29</v>
      </c>
      <c r="L128" s="255"/>
    </row>
    <row r="129" spans="1:12" ht="12.75" customHeight="1" x14ac:dyDescent="0.15">
      <c r="A129" s="235" t="s">
        <v>4311</v>
      </c>
      <c r="B129" s="256">
        <v>270</v>
      </c>
      <c r="C129" s="256">
        <v>0</v>
      </c>
      <c r="D129" s="256">
        <v>175</v>
      </c>
      <c r="E129" s="256">
        <v>0</v>
      </c>
      <c r="F129" s="256">
        <v>0</v>
      </c>
      <c r="G129" s="256">
        <v>0</v>
      </c>
      <c r="H129" s="256">
        <v>0</v>
      </c>
      <c r="I129" s="256">
        <v>0</v>
      </c>
      <c r="J129" s="256">
        <v>0</v>
      </c>
      <c r="K129" s="256">
        <v>0</v>
      </c>
      <c r="L129" s="256"/>
    </row>
    <row r="130" spans="1:12" ht="12.75" customHeight="1" x14ac:dyDescent="0.15">
      <c r="A130" s="235" t="s">
        <v>4312</v>
      </c>
      <c r="B130" s="255">
        <v>537.25</v>
      </c>
      <c r="C130" s="255">
        <v>291.87</v>
      </c>
      <c r="D130" s="255">
        <v>269.45</v>
      </c>
      <c r="E130" s="255">
        <v>5772.6</v>
      </c>
      <c r="F130" s="255">
        <v>1225</v>
      </c>
      <c r="G130" s="255">
        <v>300.32</v>
      </c>
      <c r="H130" s="255">
        <v>1350.43</v>
      </c>
      <c r="I130" s="255">
        <v>3072.75</v>
      </c>
      <c r="J130" s="255">
        <v>2624.96</v>
      </c>
      <c r="K130" s="255">
        <v>643.29</v>
      </c>
      <c r="L130" s="255"/>
    </row>
    <row r="131" spans="1:12" ht="12.75" customHeight="1" x14ac:dyDescent="0.15">
      <c r="A131" s="235" t="s">
        <v>4313</v>
      </c>
      <c r="B131" s="255"/>
      <c r="C131" s="255"/>
      <c r="D131" s="255"/>
      <c r="E131" s="255"/>
      <c r="F131" s="255"/>
      <c r="G131" s="255"/>
      <c r="H131" s="255"/>
      <c r="I131" s="255"/>
      <c r="J131" s="255"/>
      <c r="K131" s="255"/>
      <c r="L131" s="255"/>
    </row>
    <row r="132" spans="1:12" ht="12.75" customHeight="1" x14ac:dyDescent="0.15">
      <c r="A132" s="235" t="s">
        <v>4314</v>
      </c>
      <c r="B132" s="255">
        <v>823.91</v>
      </c>
      <c r="C132" s="255">
        <v>1289.9100000000001</v>
      </c>
      <c r="D132" s="255">
        <v>1137.4000000000001</v>
      </c>
      <c r="E132" s="255">
        <v>1498.14</v>
      </c>
      <c r="F132" s="255">
        <v>743.52</v>
      </c>
      <c r="G132" s="255">
        <v>772.49</v>
      </c>
      <c r="H132" s="255">
        <v>586.29999999999995</v>
      </c>
      <c r="I132" s="255">
        <v>1241.4000000000001</v>
      </c>
      <c r="J132" s="255">
        <v>1600.94</v>
      </c>
      <c r="K132" s="255">
        <v>2091.06</v>
      </c>
      <c r="L132" s="255"/>
    </row>
    <row r="133" spans="1:12" ht="12.75" customHeight="1" x14ac:dyDescent="0.15">
      <c r="A133" s="235" t="s">
        <v>4315</v>
      </c>
      <c r="B133" s="255">
        <v>907.39</v>
      </c>
      <c r="C133" s="255">
        <v>337.24</v>
      </c>
      <c r="D133" s="255">
        <v>279.7</v>
      </c>
      <c r="E133" s="255">
        <v>0</v>
      </c>
      <c r="F133" s="255">
        <v>0</v>
      </c>
      <c r="G133" s="255">
        <v>0</v>
      </c>
      <c r="H133" s="255">
        <v>0</v>
      </c>
      <c r="I133" s="255">
        <v>0</v>
      </c>
      <c r="J133" s="255">
        <v>0</v>
      </c>
      <c r="K133" s="255">
        <v>0</v>
      </c>
      <c r="L133" s="255"/>
    </row>
    <row r="134" spans="1:12" ht="12.75" customHeight="1" x14ac:dyDescent="0.15">
      <c r="A134" s="235" t="s">
        <v>4316</v>
      </c>
      <c r="B134" s="255">
        <v>5079.88</v>
      </c>
      <c r="C134" s="255">
        <v>4725.5</v>
      </c>
      <c r="D134" s="255">
        <v>3954.54</v>
      </c>
      <c r="E134" s="255">
        <v>3769.82</v>
      </c>
      <c r="F134" s="255">
        <v>1779.34</v>
      </c>
      <c r="G134" s="255">
        <v>2603.2399999999998</v>
      </c>
      <c r="H134" s="255">
        <v>1005.38</v>
      </c>
      <c r="I134" s="255">
        <v>2187.3000000000002</v>
      </c>
      <c r="J134" s="255">
        <v>1497.97</v>
      </c>
      <c r="K134" s="255">
        <v>1355.6</v>
      </c>
      <c r="L134" s="255"/>
    </row>
    <row r="135" spans="1:12" ht="12.75" customHeight="1" x14ac:dyDescent="0.15">
      <c r="A135" s="235" t="s">
        <v>4317</v>
      </c>
      <c r="B135" s="255">
        <v>11754.13</v>
      </c>
      <c r="C135" s="255">
        <v>14357.9</v>
      </c>
      <c r="D135" s="255">
        <v>11472.5</v>
      </c>
      <c r="E135" s="255">
        <v>16675.96</v>
      </c>
      <c r="F135" s="255">
        <v>10473.450000000001</v>
      </c>
      <c r="G135" s="255">
        <v>4819.3999999999996</v>
      </c>
      <c r="H135" s="255">
        <v>2558.86</v>
      </c>
      <c r="I135" s="255">
        <v>2366.54</v>
      </c>
      <c r="J135" s="255">
        <v>866.01</v>
      </c>
      <c r="K135" s="255">
        <v>152.97</v>
      </c>
      <c r="L135" s="255"/>
    </row>
    <row r="136" spans="1:12" ht="12.75" customHeight="1" x14ac:dyDescent="0.15">
      <c r="A136" s="235" t="s">
        <v>4318</v>
      </c>
      <c r="B136" s="256">
        <v>1507.02</v>
      </c>
      <c r="C136" s="256">
        <v>1310.45</v>
      </c>
      <c r="D136" s="256">
        <v>0</v>
      </c>
      <c r="E136" s="256">
        <v>0</v>
      </c>
      <c r="F136" s="256">
        <v>0</v>
      </c>
      <c r="G136" s="256">
        <v>0</v>
      </c>
      <c r="H136" s="256">
        <v>0</v>
      </c>
      <c r="I136" s="256">
        <v>0</v>
      </c>
      <c r="J136" s="256">
        <v>0</v>
      </c>
      <c r="K136" s="256">
        <v>0</v>
      </c>
      <c r="L136" s="256"/>
    </row>
    <row r="137" spans="1:12" ht="12.75" customHeight="1" x14ac:dyDescent="0.15">
      <c r="A137" s="235" t="s">
        <v>4319</v>
      </c>
      <c r="B137" s="256">
        <v>20072.330000000002</v>
      </c>
      <c r="C137" s="256">
        <v>22021</v>
      </c>
      <c r="D137" s="256">
        <v>16844.14</v>
      </c>
      <c r="E137" s="256">
        <v>21943.919999999998</v>
      </c>
      <c r="F137" s="256">
        <v>12996.31</v>
      </c>
      <c r="G137" s="256">
        <v>8195.1299999999992</v>
      </c>
      <c r="H137" s="256">
        <v>4150.54</v>
      </c>
      <c r="I137" s="256">
        <v>5795.24</v>
      </c>
      <c r="J137" s="256">
        <v>3964.92</v>
      </c>
      <c r="K137" s="256">
        <v>3599.63</v>
      </c>
      <c r="L137" s="256"/>
    </row>
    <row r="138" spans="1:12" ht="12.75" customHeight="1" x14ac:dyDescent="0.15">
      <c r="A138" s="235" t="s">
        <v>4320</v>
      </c>
      <c r="B138" s="255">
        <v>24207.89</v>
      </c>
      <c r="C138" s="255">
        <v>26771.42</v>
      </c>
      <c r="D138" s="255">
        <v>22232.43</v>
      </c>
      <c r="E138" s="255">
        <v>34852.94</v>
      </c>
      <c r="F138" s="255">
        <v>18358.03</v>
      </c>
      <c r="G138" s="255">
        <v>12095.36</v>
      </c>
      <c r="H138" s="255">
        <v>10644.48</v>
      </c>
      <c r="I138" s="255">
        <v>15134.6</v>
      </c>
      <c r="J138" s="255">
        <v>9707.25</v>
      </c>
      <c r="K138" s="255">
        <v>9631.52</v>
      </c>
      <c r="L138" s="255"/>
    </row>
    <row r="139" spans="1:12" ht="12.75" customHeight="1" x14ac:dyDescent="0.15">
      <c r="A139" s="235" t="s">
        <v>4321</v>
      </c>
      <c r="B139" s="255"/>
      <c r="C139" s="255"/>
      <c r="D139" s="255"/>
      <c r="E139" s="255"/>
      <c r="F139" s="255"/>
      <c r="G139" s="255"/>
      <c r="H139" s="255"/>
      <c r="I139" s="255"/>
      <c r="J139" s="255"/>
      <c r="K139" s="255"/>
      <c r="L139" s="255"/>
    </row>
    <row r="140" spans="1:12" ht="12.75" customHeight="1" x14ac:dyDescent="0.15">
      <c r="A140" s="235" t="s">
        <v>4322</v>
      </c>
      <c r="B140" s="255"/>
      <c r="C140" s="255"/>
      <c r="D140" s="255"/>
      <c r="E140" s="255"/>
      <c r="F140" s="255"/>
      <c r="G140" s="255"/>
      <c r="H140" s="255"/>
      <c r="I140" s="255"/>
      <c r="J140" s="255"/>
      <c r="K140" s="255"/>
      <c r="L140" s="255"/>
    </row>
    <row r="141" spans="1:12" ht="12.75" customHeight="1" x14ac:dyDescent="0.15">
      <c r="A141" s="235" t="s">
        <v>4323</v>
      </c>
      <c r="B141" s="256">
        <v>43500</v>
      </c>
      <c r="C141" s="256">
        <v>44250</v>
      </c>
      <c r="D141" s="256">
        <v>48750</v>
      </c>
      <c r="E141" s="256">
        <v>56250</v>
      </c>
      <c r="F141" s="256">
        <v>59500</v>
      </c>
      <c r="G141" s="256">
        <v>57635</v>
      </c>
      <c r="H141" s="256">
        <v>59785</v>
      </c>
      <c r="I141" s="256">
        <v>61740</v>
      </c>
      <c r="J141" s="256">
        <v>58315</v>
      </c>
      <c r="K141" s="256">
        <v>57715</v>
      </c>
      <c r="L141" s="256"/>
    </row>
    <row r="142" spans="1:12" ht="12.75" customHeight="1" x14ac:dyDescent="0.15">
      <c r="A142" s="235" t="s">
        <v>4324</v>
      </c>
      <c r="B142" s="255">
        <v>43500</v>
      </c>
      <c r="C142" s="255">
        <v>44250</v>
      </c>
      <c r="D142" s="255">
        <v>48750</v>
      </c>
      <c r="E142" s="255">
        <v>56250</v>
      </c>
      <c r="F142" s="255">
        <v>59500</v>
      </c>
      <c r="G142" s="255">
        <v>57635</v>
      </c>
      <c r="H142" s="255">
        <v>59785</v>
      </c>
      <c r="I142" s="255">
        <v>61740</v>
      </c>
      <c r="J142" s="255">
        <v>58315</v>
      </c>
      <c r="K142" s="255">
        <v>57715</v>
      </c>
      <c r="L142" s="255"/>
    </row>
    <row r="143" spans="1:12" ht="12.75" customHeight="1" x14ac:dyDescent="0.15">
      <c r="A143" s="235" t="s">
        <v>4325</v>
      </c>
      <c r="B143" s="255"/>
      <c r="C143" s="255"/>
      <c r="D143" s="255"/>
      <c r="E143" s="255"/>
      <c r="F143" s="255"/>
      <c r="G143" s="255"/>
      <c r="H143" s="255"/>
      <c r="I143" s="255"/>
      <c r="J143" s="255"/>
      <c r="K143" s="255"/>
      <c r="L143" s="255"/>
    </row>
    <row r="144" spans="1:12" ht="12.75" customHeight="1" x14ac:dyDescent="0.15">
      <c r="A144" s="235" t="s">
        <v>4326</v>
      </c>
      <c r="B144" s="255">
        <v>1694</v>
      </c>
      <c r="C144" s="255">
        <v>1840.25</v>
      </c>
      <c r="D144" s="255">
        <v>1947.7</v>
      </c>
      <c r="E144" s="255">
        <v>2090.41</v>
      </c>
      <c r="F144" s="255">
        <v>2236.54</v>
      </c>
      <c r="G144" s="255">
        <v>1792.79</v>
      </c>
      <c r="H144" s="255">
        <v>1864.07</v>
      </c>
      <c r="I144" s="255">
        <v>2103.0300000000002</v>
      </c>
      <c r="J144" s="255">
        <v>2561.5300000000002</v>
      </c>
      <c r="K144" s="255">
        <v>2705.32</v>
      </c>
      <c r="L144" s="255"/>
    </row>
    <row r="145" spans="1:12" ht="12.75" customHeight="1" x14ac:dyDescent="0.15">
      <c r="A145" s="235" t="s">
        <v>4327</v>
      </c>
      <c r="B145" s="255">
        <v>1043.1300000000001</v>
      </c>
      <c r="C145" s="255">
        <v>1027.46</v>
      </c>
      <c r="D145" s="255">
        <v>904.99</v>
      </c>
      <c r="E145" s="255">
        <v>1043.8599999999999</v>
      </c>
      <c r="F145" s="255">
        <v>1024.67</v>
      </c>
      <c r="G145" s="255">
        <v>1704.47</v>
      </c>
      <c r="H145" s="255">
        <v>2057.92</v>
      </c>
      <c r="I145" s="255">
        <v>1471.74</v>
      </c>
      <c r="J145" s="255">
        <v>1996.15</v>
      </c>
      <c r="K145" s="255">
        <v>2440.0300000000002</v>
      </c>
      <c r="L145" s="255"/>
    </row>
    <row r="146" spans="1:12" ht="12.75" customHeight="1" x14ac:dyDescent="0.15">
      <c r="A146" s="235" t="s">
        <v>4328</v>
      </c>
      <c r="B146" s="255">
        <v>0</v>
      </c>
      <c r="C146" s="255">
        <v>0</v>
      </c>
      <c r="D146" s="255">
        <v>0</v>
      </c>
      <c r="E146" s="255">
        <v>0</v>
      </c>
      <c r="F146" s="255">
        <v>0</v>
      </c>
      <c r="G146" s="255">
        <v>0</v>
      </c>
      <c r="H146" s="255">
        <v>0</v>
      </c>
      <c r="I146" s="255">
        <v>0</v>
      </c>
      <c r="J146" s="255">
        <v>0</v>
      </c>
      <c r="K146" s="255">
        <v>15</v>
      </c>
      <c r="L146" s="255"/>
    </row>
    <row r="147" spans="1:12" ht="12.75" customHeight="1" x14ac:dyDescent="0.15">
      <c r="A147" s="235" t="s">
        <v>4329</v>
      </c>
      <c r="B147" s="255">
        <v>283</v>
      </c>
      <c r="C147" s="255">
        <v>341.5</v>
      </c>
      <c r="D147" s="255">
        <v>758.3</v>
      </c>
      <c r="E147" s="255">
        <v>99.37</v>
      </c>
      <c r="F147" s="255">
        <v>0.73</v>
      </c>
      <c r="G147" s="255">
        <v>0.89</v>
      </c>
      <c r="H147" s="255">
        <v>54.99</v>
      </c>
      <c r="I147" s="255">
        <v>29.32</v>
      </c>
      <c r="J147" s="255">
        <v>80.61</v>
      </c>
      <c r="K147" s="255">
        <v>509</v>
      </c>
      <c r="L147" s="255"/>
    </row>
    <row r="148" spans="1:12" ht="12.75" customHeight="1" x14ac:dyDescent="0.15">
      <c r="A148" s="235" t="s">
        <v>4330</v>
      </c>
      <c r="B148" s="256">
        <v>2658.16</v>
      </c>
      <c r="C148" s="256">
        <v>0</v>
      </c>
      <c r="D148" s="256">
        <v>0</v>
      </c>
      <c r="E148" s="256">
        <v>453.75</v>
      </c>
      <c r="F148" s="256">
        <v>0</v>
      </c>
      <c r="G148" s="256">
        <v>0</v>
      </c>
      <c r="H148" s="256">
        <v>0</v>
      </c>
      <c r="I148" s="256">
        <v>0</v>
      </c>
      <c r="J148" s="256">
        <v>0</v>
      </c>
      <c r="K148" s="256">
        <v>0</v>
      </c>
      <c r="L148" s="256"/>
    </row>
    <row r="149" spans="1:12" ht="12.75" customHeight="1" x14ac:dyDescent="0.15">
      <c r="A149" s="235" t="s">
        <v>4331</v>
      </c>
      <c r="B149" s="256">
        <v>5678.29</v>
      </c>
      <c r="C149" s="256">
        <v>3209.21</v>
      </c>
      <c r="D149" s="256">
        <v>3610.99</v>
      </c>
      <c r="E149" s="256">
        <v>3687.39</v>
      </c>
      <c r="F149" s="256">
        <v>3261.94</v>
      </c>
      <c r="G149" s="256">
        <v>3498.15</v>
      </c>
      <c r="H149" s="256">
        <v>3976.98</v>
      </c>
      <c r="I149" s="256">
        <v>3604.09</v>
      </c>
      <c r="J149" s="256">
        <v>4638.29</v>
      </c>
      <c r="K149" s="256">
        <v>5669.35</v>
      </c>
      <c r="L149" s="256"/>
    </row>
    <row r="150" spans="1:12" ht="12.75" customHeight="1" x14ac:dyDescent="0.15">
      <c r="A150" s="235" t="s">
        <v>4332</v>
      </c>
      <c r="B150" s="256">
        <v>49178.29</v>
      </c>
      <c r="C150" s="256">
        <v>47459.21</v>
      </c>
      <c r="D150" s="256">
        <v>52360.99</v>
      </c>
      <c r="E150" s="256">
        <v>59937.39</v>
      </c>
      <c r="F150" s="256">
        <v>62761.94</v>
      </c>
      <c r="G150" s="256">
        <v>61133.15</v>
      </c>
      <c r="H150" s="256">
        <v>63761.98</v>
      </c>
      <c r="I150" s="256">
        <v>65344.09</v>
      </c>
      <c r="J150" s="256">
        <v>62953.29</v>
      </c>
      <c r="K150" s="256">
        <v>63384.35</v>
      </c>
      <c r="L150" s="256"/>
    </row>
    <row r="151" spans="1:12" ht="12.75" customHeight="1" x14ac:dyDescent="0.15">
      <c r="A151" s="235" t="s">
        <v>4333</v>
      </c>
      <c r="B151" s="256">
        <v>372456</v>
      </c>
      <c r="C151" s="256">
        <v>432472.2</v>
      </c>
      <c r="D151" s="256">
        <v>394184.12</v>
      </c>
      <c r="E151" s="256">
        <v>399416.34</v>
      </c>
      <c r="F151" s="256">
        <v>428062.32</v>
      </c>
      <c r="G151" s="256">
        <v>405429.38</v>
      </c>
      <c r="H151" s="256">
        <v>379296.46</v>
      </c>
      <c r="I151" s="256">
        <v>436447.58</v>
      </c>
      <c r="J151" s="256">
        <v>402838.13</v>
      </c>
      <c r="K151" s="256">
        <v>435425.8</v>
      </c>
      <c r="L151" s="256"/>
    </row>
    <row r="152" spans="1:12" ht="11.25" x14ac:dyDescent="0.15">
      <c r="A152" s="235"/>
      <c r="B152" s="255"/>
      <c r="C152" s="255"/>
      <c r="D152" s="255"/>
      <c r="E152" s="255"/>
      <c r="F152" s="255"/>
      <c r="G152" s="255"/>
      <c r="H152" s="255"/>
      <c r="I152" s="255"/>
      <c r="J152" s="255"/>
      <c r="K152" s="255"/>
      <c r="L152" s="255"/>
    </row>
    <row r="153" spans="1:12" ht="12.75" customHeight="1" x14ac:dyDescent="0.15">
      <c r="A153" s="235" t="s">
        <v>4334</v>
      </c>
      <c r="B153" s="256">
        <v>-22886.79</v>
      </c>
      <c r="C153" s="256">
        <v>-54284.2</v>
      </c>
      <c r="D153" s="256">
        <v>-65372.53</v>
      </c>
      <c r="E153" s="256">
        <v>33979.910000000003</v>
      </c>
      <c r="F153" s="256">
        <v>43632.57</v>
      </c>
      <c r="G153" s="256">
        <v>85487.28</v>
      </c>
      <c r="H153" s="256">
        <v>98871.54</v>
      </c>
      <c r="I153" s="256">
        <v>43034.59</v>
      </c>
      <c r="J153" s="256">
        <v>69019.820000000007</v>
      </c>
      <c r="K153" s="256">
        <v>73230.67</v>
      </c>
      <c r="L153" s="256"/>
    </row>
    <row r="154" spans="1:12" ht="11.25" x14ac:dyDescent="0.15">
      <c r="A154" s="235"/>
      <c r="B154" s="255"/>
      <c r="C154" s="255"/>
      <c r="D154" s="255"/>
      <c r="E154" s="255"/>
      <c r="F154" s="255"/>
      <c r="G154" s="255"/>
      <c r="H154" s="255"/>
      <c r="I154" s="255"/>
      <c r="J154" s="255"/>
      <c r="K154" s="255"/>
      <c r="L154" s="255"/>
    </row>
    <row r="155" spans="1:12" ht="12.75" customHeight="1" x14ac:dyDescent="0.15">
      <c r="A155" s="235" t="s">
        <v>4335</v>
      </c>
      <c r="B155" s="255"/>
      <c r="C155" s="255"/>
      <c r="D155" s="255"/>
      <c r="E155" s="255"/>
      <c r="F155" s="255"/>
      <c r="G155" s="255"/>
      <c r="H155" s="255"/>
      <c r="I155" s="255"/>
      <c r="J155" s="255"/>
      <c r="K155" s="255"/>
      <c r="L155" s="255"/>
    </row>
    <row r="156" spans="1:12" ht="12.75" customHeight="1" x14ac:dyDescent="0.15">
      <c r="A156" s="235"/>
      <c r="B156" s="256">
        <v>40926.42</v>
      </c>
      <c r="C156" s="256">
        <v>40072.080000000002</v>
      </c>
      <c r="D156" s="256">
        <v>40439.089999999997</v>
      </c>
      <c r="E156" s="256">
        <v>44671.57</v>
      </c>
      <c r="F156" s="256">
        <v>35559.03</v>
      </c>
      <c r="G156" s="256">
        <v>30111.16</v>
      </c>
      <c r="H156" s="256">
        <v>30623.88</v>
      </c>
      <c r="I156" s="256">
        <v>31312.73</v>
      </c>
      <c r="J156" s="256">
        <v>34575.81</v>
      </c>
      <c r="K156" s="256">
        <v>34853.629999999997</v>
      </c>
      <c r="L156" s="256"/>
    </row>
    <row r="157" spans="1:12" ht="12.75" customHeight="1" x14ac:dyDescent="0.15">
      <c r="A157" s="235" t="s">
        <v>4336</v>
      </c>
      <c r="B157" s="256">
        <v>40926.42</v>
      </c>
      <c r="C157" s="256">
        <v>40072.080000000002</v>
      </c>
      <c r="D157" s="256">
        <v>40439.089999999997</v>
      </c>
      <c r="E157" s="256">
        <v>44671.57</v>
      </c>
      <c r="F157" s="256">
        <v>35559.03</v>
      </c>
      <c r="G157" s="256">
        <v>30111.16</v>
      </c>
      <c r="H157" s="256">
        <v>30623.88</v>
      </c>
      <c r="I157" s="256">
        <v>31312.73</v>
      </c>
      <c r="J157" s="256">
        <v>34575.81</v>
      </c>
      <c r="K157" s="256">
        <v>34853.629999999997</v>
      </c>
      <c r="L157" s="256"/>
    </row>
    <row r="158" spans="1:12" ht="11.25" x14ac:dyDescent="0.15">
      <c r="A158" s="235"/>
      <c r="B158" s="255"/>
      <c r="C158" s="255"/>
      <c r="D158" s="255"/>
      <c r="E158" s="255"/>
      <c r="F158" s="255"/>
      <c r="G158" s="255"/>
      <c r="H158" s="255"/>
      <c r="I158" s="255"/>
      <c r="J158" s="255"/>
      <c r="K158" s="255"/>
      <c r="L158" s="255"/>
    </row>
    <row r="159" spans="1:12" ht="12.75" customHeight="1" x14ac:dyDescent="0.15">
      <c r="A159" s="235" t="s">
        <v>4337</v>
      </c>
      <c r="B159" s="256">
        <v>-63813.21</v>
      </c>
      <c r="C159" s="256">
        <v>-94356.28</v>
      </c>
      <c r="D159" s="256">
        <v>-105811.62</v>
      </c>
      <c r="E159" s="256">
        <v>-10691.66</v>
      </c>
      <c r="F159" s="256">
        <v>8073.54</v>
      </c>
      <c r="G159" s="256">
        <v>55376.12</v>
      </c>
      <c r="H159" s="256">
        <v>68247.66</v>
      </c>
      <c r="I159" s="256">
        <v>11721.86</v>
      </c>
      <c r="J159" s="256">
        <v>34444.01</v>
      </c>
      <c r="K159" s="256">
        <v>38377.040000000001</v>
      </c>
      <c r="L159" s="256"/>
    </row>
    <row r="160" spans="1:12" ht="11.25" x14ac:dyDescent="0.15">
      <c r="A160" s="235"/>
      <c r="B160" s="255"/>
      <c r="C160" s="255"/>
      <c r="D160" s="255"/>
      <c r="E160" s="255"/>
      <c r="F160" s="255"/>
      <c r="G160" s="255"/>
      <c r="H160" s="255"/>
      <c r="I160" s="255"/>
      <c r="J160" s="255"/>
      <c r="K160" s="255"/>
      <c r="L160" s="255"/>
    </row>
    <row r="161" spans="1:12" ht="12.75" customHeight="1" x14ac:dyDescent="0.15">
      <c r="A161" s="235" t="s">
        <v>4338</v>
      </c>
      <c r="B161" s="255"/>
      <c r="C161" s="255"/>
      <c r="D161" s="255"/>
      <c r="E161" s="255"/>
      <c r="F161" s="255"/>
      <c r="G161" s="255"/>
      <c r="H161" s="255"/>
      <c r="I161" s="255"/>
      <c r="J161" s="255"/>
      <c r="K161" s="255"/>
      <c r="L161" s="255"/>
    </row>
    <row r="162" spans="1:12" ht="12.75" customHeight="1" x14ac:dyDescent="0.15">
      <c r="A162" s="235"/>
      <c r="B162" s="256">
        <v>51272.62</v>
      </c>
      <c r="C162" s="256">
        <v>88172</v>
      </c>
      <c r="D162" s="256">
        <v>106991.8</v>
      </c>
      <c r="E162" s="256">
        <v>-18587.13</v>
      </c>
      <c r="F162" s="256">
        <v>-37016.79</v>
      </c>
      <c r="G162" s="256">
        <v>6019.46</v>
      </c>
      <c r="H162" s="256">
        <v>26371.360000000001</v>
      </c>
      <c r="I162" s="256">
        <v>-10132.86</v>
      </c>
      <c r="J162" s="256">
        <v>20691.8</v>
      </c>
      <c r="K162" s="256">
        <v>41007.26</v>
      </c>
      <c r="L162" s="256"/>
    </row>
    <row r="163" spans="1:12" ht="13.5" x14ac:dyDescent="0.15">
      <c r="A163" s="235" t="s">
        <v>4339</v>
      </c>
      <c r="B163" s="256">
        <v>51272.62</v>
      </c>
      <c r="C163" s="256">
        <v>88172</v>
      </c>
      <c r="D163" s="256">
        <v>106991.8</v>
      </c>
      <c r="E163" s="256">
        <v>-18587.13</v>
      </c>
      <c r="F163" s="256">
        <v>-37016.79</v>
      </c>
      <c r="G163" s="256">
        <v>6019.46</v>
      </c>
      <c r="H163" s="256">
        <v>26371.360000000001</v>
      </c>
      <c r="I163" s="256">
        <v>-10132.86</v>
      </c>
      <c r="J163" s="256">
        <v>20691.8</v>
      </c>
      <c r="K163" s="256">
        <v>41007.26</v>
      </c>
      <c r="L163" s="256"/>
    </row>
    <row r="164" spans="1:12" ht="38.25" customHeight="1" x14ac:dyDescent="0.15">
      <c r="A164" s="235" t="s">
        <v>4340</v>
      </c>
      <c r="B164" s="257">
        <v>-12540.59</v>
      </c>
      <c r="C164" s="257">
        <v>-6184.28</v>
      </c>
      <c r="D164" s="257">
        <v>1180.18</v>
      </c>
      <c r="E164" s="257">
        <v>-29278.79</v>
      </c>
      <c r="F164" s="257">
        <v>-28943.25</v>
      </c>
      <c r="G164" s="257">
        <v>61395.58</v>
      </c>
      <c r="H164" s="257">
        <v>94619.02</v>
      </c>
      <c r="I164" s="257">
        <v>1589</v>
      </c>
      <c r="J164" s="257">
        <v>55135.81</v>
      </c>
      <c r="K164" s="257">
        <v>79384.3</v>
      </c>
      <c r="L164" s="257"/>
    </row>
  </sheetData>
  <pageMargins left="0.7" right="0.7" top="0.75" bottom="0.75" header="0.3" footer="0.3"/>
  <pageSetup orientation="portrait"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R83"/>
  <sheetViews>
    <sheetView zoomScale="160" zoomScaleNormal="160" workbookViewId="0">
      <selection activeCell="H10" sqref="H10"/>
    </sheetView>
  </sheetViews>
  <sheetFormatPr defaultRowHeight="10.5" x14ac:dyDescent="0.15"/>
  <cols>
    <col min="2" max="2" width="26.1640625" customWidth="1"/>
    <col min="3" max="12" width="9.1640625" customWidth="1"/>
  </cols>
  <sheetData>
    <row r="4" spans="2:13" ht="11.25" x14ac:dyDescent="0.2">
      <c r="B4" s="252"/>
    </row>
    <row r="5" spans="2:13" ht="15" x14ac:dyDescent="0.35">
      <c r="B5" s="237"/>
      <c r="C5" s="258" t="s">
        <v>4184</v>
      </c>
      <c r="D5" s="258" t="s">
        <v>427</v>
      </c>
      <c r="E5" s="258" t="s">
        <v>428</v>
      </c>
      <c r="F5" s="258" t="s">
        <v>4185</v>
      </c>
      <c r="G5" s="258" t="s">
        <v>417</v>
      </c>
      <c r="H5" s="258" t="s">
        <v>418</v>
      </c>
      <c r="I5" s="258" t="s">
        <v>421</v>
      </c>
      <c r="J5" s="258" t="s">
        <v>422</v>
      </c>
      <c r="K5" s="258" t="s">
        <v>425</v>
      </c>
      <c r="L5" s="258" t="s">
        <v>426</v>
      </c>
    </row>
    <row r="6" spans="2:13" ht="11.25" x14ac:dyDescent="0.15">
      <c r="B6" s="259" t="s">
        <v>4186</v>
      </c>
      <c r="C6" s="255"/>
      <c r="D6" s="255"/>
      <c r="E6" s="255"/>
      <c r="F6" s="255"/>
      <c r="G6" s="255"/>
      <c r="H6" s="255"/>
      <c r="I6" s="255"/>
      <c r="J6" s="255"/>
      <c r="K6" s="255"/>
      <c r="L6" s="255"/>
    </row>
    <row r="7" spans="2:13" ht="11.25" x14ac:dyDescent="0.15">
      <c r="B7" s="259" t="s">
        <v>4187</v>
      </c>
      <c r="C7" s="255"/>
      <c r="D7" s="255"/>
      <c r="E7" s="255"/>
      <c r="F7" s="255"/>
      <c r="G7" s="255"/>
      <c r="H7" s="255"/>
      <c r="I7" s="255"/>
      <c r="J7" s="255"/>
      <c r="K7" s="255"/>
      <c r="L7" s="255"/>
    </row>
    <row r="8" spans="2:13" ht="11.25" x14ac:dyDescent="0.15">
      <c r="B8" s="235" t="s">
        <v>4188</v>
      </c>
      <c r="C8" s="260">
        <v>200068.41</v>
      </c>
      <c r="D8" s="260">
        <v>197473.8</v>
      </c>
      <c r="E8" s="260">
        <v>205591.46</v>
      </c>
      <c r="F8" s="260">
        <v>193055.19</v>
      </c>
      <c r="G8" s="260">
        <v>240064.45</v>
      </c>
      <c r="H8" s="260">
        <v>223703.36</v>
      </c>
      <c r="I8" s="260">
        <v>231785.62</v>
      </c>
      <c r="J8" s="260">
        <v>214009.61</v>
      </c>
      <c r="K8" s="260">
        <v>196479.11</v>
      </c>
      <c r="L8" s="260">
        <v>196076.99</v>
      </c>
      <c r="M8" s="349" t="s">
        <v>5795</v>
      </c>
    </row>
    <row r="9" spans="2:13" ht="11.25" x14ac:dyDescent="0.15">
      <c r="B9" s="235" t="s">
        <v>4189</v>
      </c>
      <c r="C9" s="260">
        <v>4884</v>
      </c>
      <c r="D9" s="260">
        <v>4803.1000000000004</v>
      </c>
      <c r="E9" s="260">
        <v>4730.63</v>
      </c>
      <c r="F9" s="260">
        <v>29091.200000000001</v>
      </c>
      <c r="G9" s="260">
        <v>0</v>
      </c>
      <c r="H9" s="260">
        <v>3587.28</v>
      </c>
      <c r="I9" s="260">
        <v>0</v>
      </c>
      <c r="J9" s="260">
        <v>0</v>
      </c>
      <c r="K9" s="260">
        <v>0</v>
      </c>
      <c r="L9" s="260">
        <v>0</v>
      </c>
      <c r="M9" s="349" t="s">
        <v>5795</v>
      </c>
    </row>
    <row r="10" spans="2:13" ht="11.25" x14ac:dyDescent="0.15">
      <c r="B10" s="235" t="s">
        <v>4190</v>
      </c>
      <c r="C10" s="260">
        <v>28.58</v>
      </c>
      <c r="D10" s="260">
        <v>137.35</v>
      </c>
      <c r="E10" s="260">
        <v>808.89</v>
      </c>
      <c r="F10" s="260">
        <v>741</v>
      </c>
      <c r="G10" s="260">
        <v>277.42</v>
      </c>
      <c r="H10" s="260">
        <v>3158.79</v>
      </c>
      <c r="I10" s="260">
        <v>1431.56</v>
      </c>
      <c r="J10" s="260">
        <v>1405.73</v>
      </c>
      <c r="K10" s="260">
        <v>3149.48</v>
      </c>
      <c r="L10" s="260">
        <v>936.77</v>
      </c>
      <c r="M10" s="349" t="s">
        <v>5795</v>
      </c>
    </row>
    <row r="11" spans="2:13" ht="13.5" x14ac:dyDescent="0.15">
      <c r="B11" s="235" t="s">
        <v>4191</v>
      </c>
      <c r="C11" s="261">
        <v>6579.91</v>
      </c>
      <c r="D11" s="261">
        <v>5665.44</v>
      </c>
      <c r="E11" s="261">
        <v>4819.1499999999996</v>
      </c>
      <c r="F11" s="261">
        <v>7219.22</v>
      </c>
      <c r="G11" s="261">
        <v>5255.05</v>
      </c>
      <c r="H11" s="261">
        <v>2306.2399999999998</v>
      </c>
      <c r="I11" s="261">
        <v>3049.41</v>
      </c>
      <c r="J11" s="261">
        <v>3497.23</v>
      </c>
      <c r="K11" s="261">
        <v>3644.17</v>
      </c>
      <c r="L11" s="261">
        <v>4088.61</v>
      </c>
      <c r="M11" s="349" t="s">
        <v>5795</v>
      </c>
    </row>
    <row r="12" spans="2:13" x14ac:dyDescent="0.15">
      <c r="B12" s="259" t="s">
        <v>4192</v>
      </c>
      <c r="C12" s="262">
        <v>211560.9</v>
      </c>
      <c r="D12" s="262">
        <v>208079.69</v>
      </c>
      <c r="E12" s="262">
        <v>215950.13</v>
      </c>
      <c r="F12" s="262">
        <v>230106.61</v>
      </c>
      <c r="G12" s="262">
        <v>245596.92</v>
      </c>
      <c r="H12" s="262">
        <v>232755.67</v>
      </c>
      <c r="I12" s="262">
        <v>236266.59</v>
      </c>
      <c r="J12" s="262">
        <v>218912.57</v>
      </c>
      <c r="K12" s="262">
        <v>203272.76</v>
      </c>
      <c r="L12" s="262">
        <v>201102.37</v>
      </c>
    </row>
    <row r="13" spans="2:13" x14ac:dyDescent="0.15">
      <c r="C13" s="263"/>
      <c r="D13" s="263"/>
      <c r="E13" s="263"/>
      <c r="F13" s="263"/>
      <c r="G13" s="263"/>
      <c r="H13" s="263"/>
      <c r="I13" s="263"/>
      <c r="J13" s="263">
        <v>1200</v>
      </c>
      <c r="K13" s="263">
        <v>36250</v>
      </c>
      <c r="L13" s="263">
        <v>112531.73999999999</v>
      </c>
    </row>
    <row r="14" spans="2:13" ht="11.25" x14ac:dyDescent="0.15">
      <c r="B14" s="259" t="s">
        <v>4212</v>
      </c>
      <c r="C14" s="260"/>
      <c r="D14" s="260"/>
      <c r="E14" s="260"/>
      <c r="F14" s="260"/>
      <c r="G14" s="260"/>
      <c r="H14" s="260"/>
      <c r="I14" s="260"/>
      <c r="J14" s="260"/>
      <c r="K14" s="260"/>
      <c r="L14" s="260"/>
    </row>
    <row r="15" spans="2:13" ht="11.25" x14ac:dyDescent="0.15">
      <c r="B15" s="235" t="s">
        <v>4213</v>
      </c>
      <c r="C15" s="260">
        <v>28854.52</v>
      </c>
      <c r="D15" s="260">
        <v>0</v>
      </c>
      <c r="E15" s="260">
        <v>0</v>
      </c>
      <c r="F15" s="260">
        <v>0</v>
      </c>
      <c r="G15" s="260">
        <v>0</v>
      </c>
      <c r="H15" s="260">
        <v>1000</v>
      </c>
      <c r="I15" s="260">
        <v>0</v>
      </c>
      <c r="J15" s="260">
        <v>0</v>
      </c>
      <c r="K15" s="260">
        <v>5000</v>
      </c>
      <c r="L15" s="260">
        <v>20355.599999999999</v>
      </c>
      <c r="M15" s="349" t="s">
        <v>5795</v>
      </c>
    </row>
    <row r="16" spans="2:13" ht="11.25" x14ac:dyDescent="0.15">
      <c r="B16" s="235" t="s">
        <v>4214</v>
      </c>
      <c r="C16" s="260">
        <v>0</v>
      </c>
      <c r="D16" s="260">
        <v>400</v>
      </c>
      <c r="E16" s="260">
        <v>2090</v>
      </c>
      <c r="F16" s="260">
        <v>125</v>
      </c>
      <c r="G16" s="260">
        <v>1400</v>
      </c>
      <c r="H16" s="260">
        <v>0</v>
      </c>
      <c r="I16" s="260">
        <v>0</v>
      </c>
      <c r="J16" s="260">
        <v>150</v>
      </c>
      <c r="K16" s="260">
        <v>36250</v>
      </c>
      <c r="L16" s="260">
        <v>86501.08</v>
      </c>
      <c r="M16" s="349" t="s">
        <v>5795</v>
      </c>
    </row>
    <row r="17" spans="2:13" ht="11.25" x14ac:dyDescent="0.15">
      <c r="B17" s="235" t="s">
        <v>4215</v>
      </c>
      <c r="C17" s="260">
        <v>0</v>
      </c>
      <c r="D17" s="260">
        <v>0</v>
      </c>
      <c r="E17" s="260">
        <v>0</v>
      </c>
      <c r="F17" s="260">
        <v>600</v>
      </c>
      <c r="G17" s="260">
        <v>0</v>
      </c>
      <c r="H17" s="260">
        <v>0</v>
      </c>
      <c r="I17" s="260">
        <v>0</v>
      </c>
      <c r="J17" s="260">
        <v>0</v>
      </c>
      <c r="K17" s="260">
        <v>0</v>
      </c>
      <c r="L17" s="260">
        <v>0</v>
      </c>
      <c r="M17" s="349" t="s">
        <v>5795</v>
      </c>
    </row>
    <row r="18" spans="2:13" ht="11.25" x14ac:dyDescent="0.15">
      <c r="B18" s="235" t="s">
        <v>4216</v>
      </c>
      <c r="C18" s="260">
        <v>34396.019999999997</v>
      </c>
      <c r="D18" s="260">
        <v>118931.4</v>
      </c>
      <c r="E18" s="260">
        <v>50342.42</v>
      </c>
      <c r="F18" s="260">
        <v>46599.37</v>
      </c>
      <c r="G18" s="260">
        <v>117853.93</v>
      </c>
      <c r="H18" s="260">
        <v>106061.6</v>
      </c>
      <c r="I18" s="260">
        <v>62156.1</v>
      </c>
      <c r="J18" s="260">
        <v>36180.26</v>
      </c>
      <c r="K18" s="260">
        <v>52106.02</v>
      </c>
      <c r="L18" s="260">
        <v>54593.45</v>
      </c>
      <c r="M18" s="349" t="s">
        <v>5795</v>
      </c>
    </row>
    <row r="19" spans="2:13" ht="11.25" x14ac:dyDescent="0.15">
      <c r="B19" s="235" t="s">
        <v>4217</v>
      </c>
      <c r="C19" s="264">
        <v>0</v>
      </c>
      <c r="D19" s="264">
        <v>0</v>
      </c>
      <c r="E19" s="264">
        <v>0</v>
      </c>
      <c r="F19" s="264">
        <v>0</v>
      </c>
      <c r="G19" s="264">
        <v>0</v>
      </c>
      <c r="H19" s="264">
        <v>25</v>
      </c>
      <c r="I19" s="264">
        <v>0</v>
      </c>
      <c r="J19" s="264">
        <v>0</v>
      </c>
      <c r="K19" s="264">
        <v>0</v>
      </c>
      <c r="L19" s="264">
        <v>0</v>
      </c>
      <c r="M19" s="349" t="s">
        <v>5795</v>
      </c>
    </row>
    <row r="20" spans="2:13" x14ac:dyDescent="0.15">
      <c r="B20" s="259" t="s">
        <v>4341</v>
      </c>
      <c r="C20" s="262">
        <f>SUM(C12:C19)</f>
        <v>274811.44</v>
      </c>
      <c r="D20" s="262">
        <f t="shared" ref="D20:L20" si="0">SUM(D12:D19)</f>
        <v>327411.08999999997</v>
      </c>
      <c r="E20" s="262">
        <f t="shared" si="0"/>
        <v>268382.55</v>
      </c>
      <c r="F20" s="262">
        <f t="shared" si="0"/>
        <v>277430.98</v>
      </c>
      <c r="G20" s="262">
        <f t="shared" si="0"/>
        <v>364850.85</v>
      </c>
      <c r="H20" s="262">
        <f t="shared" si="0"/>
        <v>339842.27</v>
      </c>
      <c r="I20" s="262">
        <f t="shared" si="0"/>
        <v>298422.69</v>
      </c>
      <c r="J20" s="262">
        <f t="shared" si="0"/>
        <v>256442.83000000002</v>
      </c>
      <c r="K20" s="262">
        <f t="shared" si="0"/>
        <v>332878.78000000003</v>
      </c>
      <c r="L20" s="262">
        <f t="shared" si="0"/>
        <v>475084.24</v>
      </c>
    </row>
    <row r="21" spans="2:13" x14ac:dyDescent="0.15">
      <c r="C21" s="263"/>
      <c r="D21" s="263"/>
      <c r="E21" s="263"/>
      <c r="F21" s="263"/>
      <c r="G21" s="263"/>
      <c r="H21" s="263"/>
      <c r="I21" s="263"/>
      <c r="J21" s="263"/>
      <c r="K21" s="263"/>
      <c r="L21" s="263"/>
    </row>
    <row r="22" spans="2:13" ht="11.25" x14ac:dyDescent="0.15">
      <c r="B22" s="235" t="s">
        <v>4229</v>
      </c>
      <c r="C22" s="260">
        <v>4330</v>
      </c>
      <c r="D22" s="260">
        <v>5360</v>
      </c>
      <c r="E22" s="260">
        <v>1050</v>
      </c>
      <c r="F22" s="260">
        <v>3380</v>
      </c>
      <c r="G22" s="260">
        <v>750</v>
      </c>
      <c r="H22" s="260">
        <v>2477</v>
      </c>
      <c r="I22" s="260">
        <v>1545</v>
      </c>
      <c r="J22" s="260">
        <v>2800</v>
      </c>
      <c r="K22" s="260">
        <v>2281</v>
      </c>
      <c r="L22" s="260">
        <v>3757.5</v>
      </c>
      <c r="M22" s="349" t="s">
        <v>5795</v>
      </c>
    </row>
    <row r="23" spans="2:13" ht="11.25" x14ac:dyDescent="0.15">
      <c r="B23" s="235"/>
      <c r="C23" s="255"/>
      <c r="D23" s="255"/>
      <c r="E23" s="255"/>
      <c r="F23" s="255"/>
      <c r="G23" s="255"/>
      <c r="H23" s="255"/>
      <c r="I23" s="255"/>
      <c r="J23" s="255"/>
      <c r="K23" s="255"/>
      <c r="L23" s="255"/>
    </row>
    <row r="24" spans="2:13" ht="11.25" x14ac:dyDescent="0.15">
      <c r="B24" s="259" t="s">
        <v>5806</v>
      </c>
      <c r="C24" s="260">
        <f>C20+C22</f>
        <v>279141.44</v>
      </c>
      <c r="D24" s="260">
        <f t="shared" ref="D24:L24" si="1">D20+D22</f>
        <v>332771.08999999997</v>
      </c>
      <c r="E24" s="260">
        <f t="shared" si="1"/>
        <v>269432.55</v>
      </c>
      <c r="F24" s="260">
        <f t="shared" si="1"/>
        <v>280810.98</v>
      </c>
      <c r="G24" s="260">
        <f t="shared" si="1"/>
        <v>365600.85</v>
      </c>
      <c r="H24" s="260">
        <f t="shared" si="1"/>
        <v>342319.27</v>
      </c>
      <c r="I24" s="260">
        <f t="shared" si="1"/>
        <v>299967.69</v>
      </c>
      <c r="J24" s="260">
        <f t="shared" si="1"/>
        <v>259242.83000000002</v>
      </c>
      <c r="K24" s="260">
        <f t="shared" si="1"/>
        <v>335159.78000000003</v>
      </c>
      <c r="L24" s="260">
        <f t="shared" si="1"/>
        <v>478841.74</v>
      </c>
    </row>
    <row r="25" spans="2:13" ht="11.25" x14ac:dyDescent="0.15">
      <c r="B25" s="350" t="s">
        <v>5808</v>
      </c>
      <c r="C25" s="351">
        <f>C24-C28</f>
        <v>0.44000000000232831</v>
      </c>
      <c r="D25" s="351">
        <f t="shared" ref="D25:L25" si="2">D24-D28</f>
        <v>8.999999996740371E-2</v>
      </c>
      <c r="E25" s="351">
        <f t="shared" si="2"/>
        <v>-0.45000000001164153</v>
      </c>
      <c r="F25" s="351">
        <f t="shared" si="2"/>
        <v>-2.0000000018626451E-2</v>
      </c>
      <c r="G25" s="351">
        <f t="shared" si="2"/>
        <v>-0.15000000002328306</v>
      </c>
      <c r="H25" s="351">
        <f t="shared" si="2"/>
        <v>0.27000000001862645</v>
      </c>
      <c r="I25" s="351">
        <f t="shared" si="2"/>
        <v>-0.30999999999767169</v>
      </c>
      <c r="J25" s="351">
        <f t="shared" si="2"/>
        <v>1199.8300000000163</v>
      </c>
      <c r="K25" s="351">
        <f t="shared" si="2"/>
        <v>36250.780000000028</v>
      </c>
      <c r="L25" s="351">
        <f t="shared" si="2"/>
        <v>112654.73999999999</v>
      </c>
    </row>
    <row r="26" spans="2:13" ht="12" x14ac:dyDescent="0.2">
      <c r="B26" s="346" t="s">
        <v>468</v>
      </c>
      <c r="C26" s="347">
        <v>245957</v>
      </c>
      <c r="D26" s="347">
        <v>327411</v>
      </c>
      <c r="E26" s="347">
        <v>268383</v>
      </c>
      <c r="F26" s="347">
        <v>277431</v>
      </c>
      <c r="G26" s="347">
        <v>364851</v>
      </c>
      <c r="H26" s="347">
        <v>338842</v>
      </c>
      <c r="I26" s="347">
        <v>298423</v>
      </c>
      <c r="J26" s="347">
        <v>255243</v>
      </c>
      <c r="K26" s="347">
        <v>296628</v>
      </c>
      <c r="L26" s="347">
        <v>342071</v>
      </c>
      <c r="M26" s="34" t="s">
        <v>5805</v>
      </c>
    </row>
    <row r="27" spans="2:13" ht="12" x14ac:dyDescent="0.2">
      <c r="B27" s="346" t="s">
        <v>518</v>
      </c>
      <c r="C27" s="348">
        <v>33184</v>
      </c>
      <c r="D27" s="348">
        <v>5360</v>
      </c>
      <c r="E27" s="348">
        <v>1050</v>
      </c>
      <c r="F27" s="348">
        <v>3380</v>
      </c>
      <c r="G27" s="348">
        <v>750</v>
      </c>
      <c r="H27" s="348">
        <v>3477</v>
      </c>
      <c r="I27" s="348">
        <v>1545</v>
      </c>
      <c r="J27" s="348">
        <v>2800</v>
      </c>
      <c r="K27" s="348">
        <v>2281</v>
      </c>
      <c r="L27" s="348">
        <v>24116</v>
      </c>
      <c r="M27" s="34" t="s">
        <v>5805</v>
      </c>
    </row>
    <row r="28" spans="2:13" ht="12" x14ac:dyDescent="0.2">
      <c r="B28" s="346" t="s">
        <v>5807</v>
      </c>
      <c r="C28" s="347">
        <f>C26+C27</f>
        <v>279141</v>
      </c>
      <c r="D28" s="347">
        <f t="shared" ref="D28:L28" si="3">D26+D27</f>
        <v>332771</v>
      </c>
      <c r="E28" s="347">
        <f t="shared" si="3"/>
        <v>269433</v>
      </c>
      <c r="F28" s="347">
        <f t="shared" si="3"/>
        <v>280811</v>
      </c>
      <c r="G28" s="347">
        <f t="shared" si="3"/>
        <v>365601</v>
      </c>
      <c r="H28" s="347">
        <f t="shared" si="3"/>
        <v>342319</v>
      </c>
      <c r="I28" s="347">
        <f t="shared" si="3"/>
        <v>299968</v>
      </c>
      <c r="J28" s="347">
        <f t="shared" si="3"/>
        <v>258043</v>
      </c>
      <c r="K28" s="347">
        <f t="shared" si="3"/>
        <v>298909</v>
      </c>
      <c r="L28" s="347">
        <f t="shared" si="3"/>
        <v>366187</v>
      </c>
      <c r="M28" s="34" t="s">
        <v>5805</v>
      </c>
    </row>
    <row r="29" spans="2:13" x14ac:dyDescent="0.15">
      <c r="C29" s="263"/>
      <c r="D29" s="263"/>
      <c r="E29" s="263"/>
      <c r="F29" s="263"/>
      <c r="G29" s="263"/>
      <c r="H29" s="263"/>
      <c r="I29" s="263"/>
      <c r="J29" s="263"/>
      <c r="K29" s="263"/>
      <c r="L29" s="263"/>
    </row>
    <row r="30" spans="2:13" x14ac:dyDescent="0.15">
      <c r="B30" s="259" t="s">
        <v>4192</v>
      </c>
      <c r="C30" s="262">
        <f t="shared" ref="C30:L30" si="4">C12</f>
        <v>211560.9</v>
      </c>
      <c r="D30" s="262">
        <f t="shared" si="4"/>
        <v>208079.69</v>
      </c>
      <c r="E30" s="262">
        <f t="shared" si="4"/>
        <v>215950.13</v>
      </c>
      <c r="F30" s="262">
        <f t="shared" si="4"/>
        <v>230106.61</v>
      </c>
      <c r="G30" s="262">
        <f t="shared" si="4"/>
        <v>245596.92</v>
      </c>
      <c r="H30" s="262">
        <f t="shared" si="4"/>
        <v>232755.67</v>
      </c>
      <c r="I30" s="262">
        <f t="shared" si="4"/>
        <v>236266.59</v>
      </c>
      <c r="J30" s="262">
        <f t="shared" si="4"/>
        <v>218912.57</v>
      </c>
      <c r="K30" s="262">
        <f t="shared" si="4"/>
        <v>203272.76</v>
      </c>
      <c r="L30" s="262">
        <f t="shared" si="4"/>
        <v>201102.37</v>
      </c>
    </row>
    <row r="31" spans="2:13" x14ac:dyDescent="0.15">
      <c r="B31" s="259" t="s">
        <v>4201</v>
      </c>
      <c r="C31" s="265">
        <v>41228.5</v>
      </c>
      <c r="D31" s="265">
        <v>41830.75</v>
      </c>
      <c r="E31" s="265">
        <v>42195</v>
      </c>
      <c r="F31" s="265">
        <v>44783</v>
      </c>
      <c r="G31" s="265">
        <v>49251.5</v>
      </c>
      <c r="H31" s="265">
        <v>43799</v>
      </c>
      <c r="I31" s="265">
        <v>71636</v>
      </c>
      <c r="J31" s="265">
        <v>118351</v>
      </c>
      <c r="K31" s="265">
        <v>135113</v>
      </c>
      <c r="L31" s="265">
        <v>183949.08</v>
      </c>
    </row>
    <row r="32" spans="2:13" x14ac:dyDescent="0.15">
      <c r="B32" s="259" t="s">
        <v>4342</v>
      </c>
      <c r="C32" s="262">
        <f>C30+C31</f>
        <v>252789.4</v>
      </c>
      <c r="D32" s="262">
        <f t="shared" ref="D32:L32" si="5">D30+D31</f>
        <v>249910.44</v>
      </c>
      <c r="E32" s="262">
        <f t="shared" si="5"/>
        <v>258145.13</v>
      </c>
      <c r="F32" s="262">
        <f t="shared" si="5"/>
        <v>274889.61</v>
      </c>
      <c r="G32" s="262">
        <f t="shared" si="5"/>
        <v>294848.42000000004</v>
      </c>
      <c r="H32" s="262">
        <f t="shared" si="5"/>
        <v>276554.67000000004</v>
      </c>
      <c r="I32" s="262">
        <f t="shared" si="5"/>
        <v>307902.58999999997</v>
      </c>
      <c r="J32" s="262">
        <f t="shared" si="5"/>
        <v>337263.57</v>
      </c>
      <c r="K32" s="262">
        <f t="shared" si="5"/>
        <v>338385.76</v>
      </c>
      <c r="L32" s="262">
        <f t="shared" si="5"/>
        <v>385051.44999999995</v>
      </c>
    </row>
    <row r="34" spans="2:18" x14ac:dyDescent="0.15">
      <c r="Q34" t="s">
        <v>4343</v>
      </c>
      <c r="R34" t="s">
        <v>4344</v>
      </c>
    </row>
    <row r="35" spans="2:18" x14ac:dyDescent="0.15">
      <c r="B35" s="259" t="s">
        <v>4201</v>
      </c>
      <c r="C35" s="262">
        <v>41228.5</v>
      </c>
      <c r="D35" s="262">
        <v>41830.75</v>
      </c>
      <c r="E35" s="262">
        <v>42195</v>
      </c>
      <c r="F35" s="262">
        <v>44783</v>
      </c>
      <c r="G35" s="262">
        <v>49251.5</v>
      </c>
      <c r="H35" s="262">
        <v>43799</v>
      </c>
      <c r="I35" s="262">
        <v>71636</v>
      </c>
      <c r="J35" s="262">
        <v>118351</v>
      </c>
      <c r="K35" s="262">
        <v>135113</v>
      </c>
      <c r="L35" s="262">
        <v>183949.08</v>
      </c>
    </row>
    <row r="36" spans="2:18" x14ac:dyDescent="0.15">
      <c r="B36" s="259" t="s">
        <v>4301</v>
      </c>
      <c r="C36" s="265">
        <v>68119.600000000006</v>
      </c>
      <c r="D36" s="265">
        <v>70629.320000000007</v>
      </c>
      <c r="E36" s="265">
        <v>74370.92</v>
      </c>
      <c r="F36" s="265">
        <v>73092</v>
      </c>
      <c r="G36" s="265">
        <v>92013.87</v>
      </c>
      <c r="H36" s="265">
        <v>93090.68</v>
      </c>
      <c r="I36" s="265">
        <v>82257.039999999994</v>
      </c>
      <c r="J36" s="265">
        <v>130367.31</v>
      </c>
      <c r="K36" s="265">
        <v>122498.91</v>
      </c>
      <c r="L36" s="265">
        <v>120825.58</v>
      </c>
      <c r="P36">
        <v>1</v>
      </c>
      <c r="Q36">
        <v>191608</v>
      </c>
      <c r="R36">
        <v>113390</v>
      </c>
    </row>
    <row r="37" spans="2:18" x14ac:dyDescent="0.15">
      <c r="B37" s="259" t="s">
        <v>4345</v>
      </c>
      <c r="C37" s="266">
        <f>C35-C36</f>
        <v>-26891.100000000006</v>
      </c>
      <c r="D37" s="266">
        <f t="shared" ref="D37:L37" si="6">D35-D36</f>
        <v>-28798.570000000007</v>
      </c>
      <c r="E37" s="266">
        <f t="shared" si="6"/>
        <v>-32175.919999999998</v>
      </c>
      <c r="F37" s="266">
        <f t="shared" si="6"/>
        <v>-28309</v>
      </c>
      <c r="G37" s="266">
        <f t="shared" si="6"/>
        <v>-42762.369999999995</v>
      </c>
      <c r="H37" s="266">
        <f t="shared" si="6"/>
        <v>-49291.679999999993</v>
      </c>
      <c r="I37" s="266">
        <f t="shared" si="6"/>
        <v>-10621.039999999994</v>
      </c>
      <c r="J37" s="266">
        <f t="shared" si="6"/>
        <v>-12016.309999999998</v>
      </c>
      <c r="K37" s="266">
        <f t="shared" si="6"/>
        <v>12614.089999999997</v>
      </c>
      <c r="L37" s="266">
        <f t="shared" si="6"/>
        <v>63123.499999999985</v>
      </c>
      <c r="P37">
        <v>2</v>
      </c>
      <c r="Q37">
        <v>226218</v>
      </c>
      <c r="R37">
        <v>136402</v>
      </c>
    </row>
    <row r="38" spans="2:18" x14ac:dyDescent="0.15">
      <c r="P38">
        <v>3</v>
      </c>
      <c r="Q38">
        <v>200321</v>
      </c>
      <c r="R38">
        <v>118907</v>
      </c>
    </row>
    <row r="39" spans="2:18" ht="11.25" x14ac:dyDescent="0.2">
      <c r="B39" s="267"/>
      <c r="C39" s="268" t="s">
        <v>4346</v>
      </c>
      <c r="D39" s="268" t="s">
        <v>4346</v>
      </c>
      <c r="E39" s="268" t="s">
        <v>4346</v>
      </c>
      <c r="F39" s="268" t="s">
        <v>4346</v>
      </c>
      <c r="G39" s="268" t="s">
        <v>4346</v>
      </c>
      <c r="H39" s="268" t="s">
        <v>4346</v>
      </c>
      <c r="I39" s="268" t="s">
        <v>4346</v>
      </c>
      <c r="J39" s="268" t="s">
        <v>4346</v>
      </c>
      <c r="K39" s="268" t="s">
        <v>4346</v>
      </c>
      <c r="L39" s="268" t="s">
        <v>4346</v>
      </c>
      <c r="M39" s="267"/>
      <c r="P39">
        <v>4</v>
      </c>
      <c r="Q39">
        <v>196527</v>
      </c>
      <c r="R39">
        <v>130203</v>
      </c>
    </row>
    <row r="40" spans="2:18" ht="11.25" x14ac:dyDescent="0.2">
      <c r="B40" s="267"/>
      <c r="C40" s="268">
        <v>2005</v>
      </c>
      <c r="D40" s="268">
        <v>2006</v>
      </c>
      <c r="E40" s="268">
        <v>2007</v>
      </c>
      <c r="F40" s="268">
        <v>2008</v>
      </c>
      <c r="G40" s="268">
        <v>2009</v>
      </c>
      <c r="H40" s="268">
        <v>2010</v>
      </c>
      <c r="I40" s="268">
        <v>2011</v>
      </c>
      <c r="J40" s="268">
        <v>2012</v>
      </c>
      <c r="K40" s="268">
        <v>2013</v>
      </c>
      <c r="L40" s="268">
        <v>2014</v>
      </c>
      <c r="M40" s="267"/>
      <c r="P40">
        <v>5</v>
      </c>
      <c r="Q40">
        <v>197333</v>
      </c>
      <c r="R40">
        <v>138369</v>
      </c>
    </row>
    <row r="41" spans="2:18" ht="11.25" x14ac:dyDescent="0.2">
      <c r="B41" s="267"/>
      <c r="C41" s="267"/>
      <c r="D41" s="267"/>
      <c r="E41" s="267"/>
      <c r="F41" s="267"/>
      <c r="G41" s="267"/>
      <c r="H41" s="267"/>
      <c r="I41" s="267"/>
      <c r="J41" s="267"/>
      <c r="K41" s="267"/>
      <c r="L41" s="267"/>
      <c r="M41" s="267"/>
      <c r="P41">
        <v>6</v>
      </c>
      <c r="Q41">
        <v>166740</v>
      </c>
      <c r="R41">
        <v>145598</v>
      </c>
    </row>
    <row r="42" spans="2:18" ht="11.25" x14ac:dyDescent="0.2">
      <c r="B42" s="267"/>
      <c r="C42" s="267"/>
      <c r="D42" s="267"/>
      <c r="E42" s="267"/>
      <c r="F42" s="267"/>
      <c r="G42" s="267"/>
      <c r="H42" s="267"/>
      <c r="I42" s="267"/>
      <c r="J42" s="267"/>
      <c r="K42" s="267"/>
      <c r="L42" s="267"/>
      <c r="M42" s="267"/>
      <c r="P42">
        <v>7</v>
      </c>
      <c r="Q42">
        <v>133965</v>
      </c>
      <c r="R42">
        <v>163074</v>
      </c>
    </row>
    <row r="43" spans="2:18" x14ac:dyDescent="0.15">
      <c r="P43">
        <v>8</v>
      </c>
      <c r="Q43">
        <v>170671</v>
      </c>
      <c r="R43">
        <v>135411</v>
      </c>
    </row>
    <row r="44" spans="2:18" x14ac:dyDescent="0.15">
      <c r="P44">
        <v>9</v>
      </c>
      <c r="Q44">
        <v>158395</v>
      </c>
      <c r="R44">
        <v>121941</v>
      </c>
    </row>
    <row r="45" spans="2:18" x14ac:dyDescent="0.15">
      <c r="P45">
        <v>10</v>
      </c>
      <c r="Q45">
        <v>196635</v>
      </c>
      <c r="R45">
        <v>117277</v>
      </c>
    </row>
    <row r="46" spans="2:18" ht="11.25" x14ac:dyDescent="0.2">
      <c r="B46" s="267"/>
      <c r="C46" s="267"/>
      <c r="D46" s="267"/>
      <c r="E46" s="267"/>
      <c r="F46" s="267"/>
      <c r="G46" s="267"/>
      <c r="H46" s="267"/>
      <c r="I46" s="267"/>
      <c r="J46" s="267"/>
      <c r="K46" s="267"/>
      <c r="L46" s="267"/>
      <c r="M46" s="267"/>
    </row>
    <row r="47" spans="2:18" ht="11.25" x14ac:dyDescent="0.2">
      <c r="B47" s="267"/>
      <c r="C47" s="267"/>
      <c r="D47" s="267"/>
      <c r="E47" s="267"/>
      <c r="F47" s="267"/>
      <c r="G47" s="267"/>
      <c r="H47" s="267"/>
      <c r="I47" s="267"/>
      <c r="J47" s="267"/>
      <c r="K47" s="267"/>
      <c r="L47" s="267"/>
      <c r="M47" s="267"/>
    </row>
    <row r="48" spans="2:18" ht="11.25" x14ac:dyDescent="0.2">
      <c r="B48" s="267"/>
      <c r="C48" s="267"/>
      <c r="D48" s="267"/>
      <c r="E48" s="267"/>
      <c r="F48" s="267"/>
      <c r="G48" s="267"/>
      <c r="H48" s="267"/>
      <c r="I48" s="267"/>
      <c r="J48" s="267"/>
      <c r="K48" s="267"/>
      <c r="L48" s="267"/>
      <c r="M48" s="267"/>
    </row>
    <row r="49" spans="2:13" ht="11.25" x14ac:dyDescent="0.2">
      <c r="B49" s="267"/>
      <c r="C49" s="267"/>
      <c r="D49" s="267"/>
      <c r="E49" s="267"/>
      <c r="F49" s="267"/>
      <c r="G49" s="267"/>
      <c r="H49" s="267"/>
      <c r="I49" s="267"/>
      <c r="J49" s="267"/>
      <c r="K49" s="267"/>
      <c r="L49" s="267"/>
      <c r="M49" s="267"/>
    </row>
    <row r="50" spans="2:13" ht="11.25" x14ac:dyDescent="0.2">
      <c r="B50" s="267"/>
      <c r="C50" s="267"/>
      <c r="D50" s="267"/>
      <c r="E50" s="267"/>
      <c r="F50" s="267"/>
      <c r="G50" s="267"/>
      <c r="H50" s="267"/>
      <c r="I50" s="267"/>
      <c r="J50" s="267"/>
      <c r="K50" s="267"/>
      <c r="L50" s="267"/>
      <c r="M50" s="267"/>
    </row>
    <row r="51" spans="2:13" ht="11.25" x14ac:dyDescent="0.2">
      <c r="B51" s="267"/>
      <c r="C51" s="267"/>
      <c r="D51" s="267"/>
      <c r="E51" s="267"/>
      <c r="F51" s="267"/>
      <c r="G51" s="267"/>
      <c r="H51" s="267"/>
      <c r="I51" s="267"/>
      <c r="J51" s="267"/>
      <c r="K51" s="267"/>
      <c r="L51" s="267"/>
      <c r="M51" s="267"/>
    </row>
    <row r="52" spans="2:13" ht="11.25" x14ac:dyDescent="0.2">
      <c r="B52" s="267"/>
      <c r="C52" s="267"/>
      <c r="D52" s="267"/>
      <c r="E52" s="267"/>
      <c r="F52" s="267"/>
      <c r="G52" s="267"/>
      <c r="H52" s="267"/>
      <c r="I52" s="267"/>
      <c r="J52" s="267"/>
      <c r="K52" s="267"/>
      <c r="L52" s="267"/>
      <c r="M52" s="267"/>
    </row>
    <row r="53" spans="2:13" ht="11.25" x14ac:dyDescent="0.2">
      <c r="B53" s="267"/>
      <c r="C53" s="267"/>
      <c r="D53" s="267"/>
      <c r="E53" s="267"/>
      <c r="F53" s="267"/>
      <c r="G53" s="267"/>
      <c r="H53" s="267"/>
      <c r="I53" s="267"/>
      <c r="J53" s="267"/>
      <c r="K53" s="267"/>
      <c r="L53" s="267"/>
      <c r="M53" s="267"/>
    </row>
    <row r="54" spans="2:13" ht="11.25" x14ac:dyDescent="0.2">
      <c r="B54" s="267"/>
      <c r="C54" s="267"/>
      <c r="D54" s="267"/>
      <c r="E54" s="267"/>
      <c r="F54" s="267"/>
      <c r="G54" s="267"/>
      <c r="H54" s="267"/>
      <c r="I54" s="267"/>
      <c r="J54" s="267"/>
      <c r="K54" s="267"/>
      <c r="L54" s="267"/>
      <c r="M54" s="267"/>
    </row>
    <row r="55" spans="2:13" ht="11.25" x14ac:dyDescent="0.2">
      <c r="B55" s="267"/>
      <c r="C55" s="267"/>
      <c r="D55" s="267"/>
      <c r="E55" s="267"/>
      <c r="F55" s="267"/>
      <c r="G55" s="267"/>
      <c r="H55" s="267"/>
      <c r="I55" s="267"/>
      <c r="J55" s="267"/>
      <c r="K55" s="267"/>
      <c r="L55" s="267"/>
      <c r="M55" s="267"/>
    </row>
    <row r="56" spans="2:13" ht="11.25" x14ac:dyDescent="0.2">
      <c r="B56" s="267"/>
      <c r="C56" s="267"/>
      <c r="D56" s="267"/>
      <c r="E56" s="267"/>
      <c r="F56" s="267"/>
      <c r="G56" s="267"/>
      <c r="H56" s="267"/>
      <c r="I56" s="267"/>
      <c r="J56" s="267"/>
      <c r="K56" s="267"/>
      <c r="L56" s="267"/>
      <c r="M56" s="267"/>
    </row>
    <row r="57" spans="2:13" ht="11.25" x14ac:dyDescent="0.2">
      <c r="B57" s="267"/>
      <c r="C57" s="267"/>
      <c r="D57" s="267">
        <v>2014</v>
      </c>
      <c r="E57" s="267">
        <v>2013</v>
      </c>
      <c r="F57" s="267">
        <v>2012</v>
      </c>
      <c r="G57" s="267">
        <v>2011</v>
      </c>
      <c r="H57" s="267">
        <v>2010</v>
      </c>
      <c r="I57" s="267">
        <v>2009</v>
      </c>
      <c r="J57" s="267">
        <v>2008</v>
      </c>
      <c r="K57" s="267">
        <v>2007</v>
      </c>
      <c r="L57" s="267">
        <v>2006</v>
      </c>
      <c r="M57" s="267">
        <v>2005</v>
      </c>
    </row>
    <row r="58" spans="2:13" ht="11.25" x14ac:dyDescent="0.2">
      <c r="B58" s="267"/>
      <c r="C58" s="267"/>
      <c r="D58" s="267"/>
      <c r="E58" s="267"/>
      <c r="F58" s="267"/>
      <c r="G58" s="267"/>
      <c r="H58" s="267"/>
      <c r="I58" s="267"/>
      <c r="J58" s="267"/>
      <c r="K58" s="267"/>
      <c r="L58" s="267"/>
      <c r="M58" s="267"/>
    </row>
    <row r="59" spans="2:13" x14ac:dyDescent="0.15">
      <c r="B59" t="s">
        <v>518</v>
      </c>
      <c r="D59">
        <v>6694</v>
      </c>
      <c r="E59">
        <v>5550</v>
      </c>
      <c r="F59">
        <v>5498</v>
      </c>
      <c r="G59">
        <v>5577</v>
      </c>
      <c r="H59">
        <v>8183</v>
      </c>
      <c r="I59">
        <v>5837</v>
      </c>
      <c r="J59">
        <v>6081</v>
      </c>
      <c r="K59">
        <v>4922</v>
      </c>
      <c r="L59">
        <v>12785</v>
      </c>
      <c r="M59">
        <v>42697</v>
      </c>
    </row>
    <row r="62" spans="2:13" x14ac:dyDescent="0.15">
      <c r="B62" t="s">
        <v>520</v>
      </c>
      <c r="D62">
        <v>2255</v>
      </c>
      <c r="E62">
        <v>2574</v>
      </c>
      <c r="F62">
        <v>1984</v>
      </c>
      <c r="G62">
        <v>2923</v>
      </c>
      <c r="H62">
        <v>3886</v>
      </c>
      <c r="I62">
        <v>4547</v>
      </c>
      <c r="J62">
        <v>1951</v>
      </c>
      <c r="K62">
        <v>3449</v>
      </c>
      <c r="L62">
        <v>7100</v>
      </c>
      <c r="M62">
        <v>9138</v>
      </c>
    </row>
    <row r="65" spans="2:13" x14ac:dyDescent="0.15">
      <c r="B65" t="s">
        <v>420</v>
      </c>
      <c r="D65">
        <v>682</v>
      </c>
      <c r="E65">
        <v>695</v>
      </c>
      <c r="F65">
        <v>714</v>
      </c>
      <c r="G65">
        <v>1109</v>
      </c>
      <c r="H65">
        <v>820</v>
      </c>
      <c r="I65">
        <v>540</v>
      </c>
      <c r="J65">
        <v>750</v>
      </c>
      <c r="K65">
        <v>423</v>
      </c>
      <c r="L65">
        <v>325</v>
      </c>
      <c r="M65">
        <v>375</v>
      </c>
    </row>
    <row r="67" spans="2:13" x14ac:dyDescent="0.15">
      <c r="D67">
        <f>SUM(D59:D65)</f>
        <v>9631</v>
      </c>
      <c r="E67">
        <f>SUM(E59:E65)</f>
        <v>8819</v>
      </c>
      <c r="F67">
        <f t="shared" ref="F67:M67" si="7">SUM(F59:F65)</f>
        <v>8196</v>
      </c>
      <c r="G67">
        <f t="shared" si="7"/>
        <v>9609</v>
      </c>
      <c r="H67">
        <f t="shared" si="7"/>
        <v>12889</v>
      </c>
      <c r="I67">
        <f t="shared" si="7"/>
        <v>10924</v>
      </c>
      <c r="J67">
        <f t="shared" si="7"/>
        <v>8782</v>
      </c>
      <c r="K67">
        <f t="shared" si="7"/>
        <v>8794</v>
      </c>
      <c r="L67">
        <f t="shared" si="7"/>
        <v>20210</v>
      </c>
      <c r="M67">
        <f t="shared" si="7"/>
        <v>52210</v>
      </c>
    </row>
    <row r="70" spans="2:13" x14ac:dyDescent="0.15">
      <c r="D70">
        <v>2005</v>
      </c>
      <c r="F70">
        <v>42697</v>
      </c>
    </row>
    <row r="71" spans="2:13" x14ac:dyDescent="0.15">
      <c r="D71">
        <v>2006</v>
      </c>
      <c r="F71">
        <v>12785</v>
      </c>
    </row>
    <row r="72" spans="2:13" x14ac:dyDescent="0.15">
      <c r="D72">
        <v>2007</v>
      </c>
      <c r="F72">
        <v>4922</v>
      </c>
    </row>
    <row r="73" spans="2:13" x14ac:dyDescent="0.15">
      <c r="D73">
        <v>2008</v>
      </c>
      <c r="F73">
        <v>6081</v>
      </c>
    </row>
    <row r="74" spans="2:13" x14ac:dyDescent="0.15">
      <c r="D74">
        <v>2009</v>
      </c>
      <c r="F74">
        <v>5837</v>
      </c>
    </row>
    <row r="75" spans="2:13" x14ac:dyDescent="0.15">
      <c r="D75">
        <v>2010</v>
      </c>
      <c r="F75">
        <v>8183</v>
      </c>
    </row>
    <row r="76" spans="2:13" x14ac:dyDescent="0.15">
      <c r="D76">
        <v>2011</v>
      </c>
      <c r="F76">
        <v>5577</v>
      </c>
    </row>
    <row r="77" spans="2:13" x14ac:dyDescent="0.15">
      <c r="D77">
        <v>2012</v>
      </c>
      <c r="F77">
        <v>5498</v>
      </c>
    </row>
    <row r="78" spans="2:13" x14ac:dyDescent="0.15">
      <c r="D78">
        <v>2013</v>
      </c>
      <c r="F78">
        <v>5550</v>
      </c>
    </row>
    <row r="79" spans="2:13" x14ac:dyDescent="0.15">
      <c r="D79">
        <v>2014</v>
      </c>
      <c r="F79">
        <v>6694</v>
      </c>
    </row>
    <row r="81" spans="4:13" x14ac:dyDescent="0.15">
      <c r="D81">
        <v>2005</v>
      </c>
      <c r="E81">
        <v>2006</v>
      </c>
      <c r="F81">
        <v>2007</v>
      </c>
      <c r="G81">
        <v>2008</v>
      </c>
      <c r="H81">
        <v>2009</v>
      </c>
      <c r="I81">
        <v>2010</v>
      </c>
      <c r="J81">
        <v>2011</v>
      </c>
      <c r="K81">
        <v>2012</v>
      </c>
      <c r="L81">
        <v>2013</v>
      </c>
      <c r="M81">
        <v>2014</v>
      </c>
    </row>
    <row r="83" spans="4:13" x14ac:dyDescent="0.15">
      <c r="D83">
        <v>42697</v>
      </c>
      <c r="E83">
        <v>12785</v>
      </c>
      <c r="F83">
        <v>4922</v>
      </c>
      <c r="G83">
        <v>6081</v>
      </c>
      <c r="H83">
        <v>5837</v>
      </c>
      <c r="I83">
        <v>8183</v>
      </c>
      <c r="J83">
        <v>5577</v>
      </c>
      <c r="K83">
        <v>5498</v>
      </c>
      <c r="L83">
        <v>5550</v>
      </c>
      <c r="M83">
        <v>6694</v>
      </c>
    </row>
  </sheetData>
  <pageMargins left="0.7" right="0.7" top="0.75" bottom="0.75" header="0.3" footer="0.3"/>
  <pageSetup paperSize="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0"/>
  <sheetViews>
    <sheetView workbookViewId="0">
      <selection sqref="A1:P1"/>
    </sheetView>
  </sheetViews>
  <sheetFormatPr defaultRowHeight="15.75" x14ac:dyDescent="0.25"/>
  <cols>
    <col min="1" max="1" width="24.1640625" style="67" customWidth="1"/>
    <col min="2" max="2" width="10.1640625" style="67" customWidth="1"/>
    <col min="3" max="3" width="10.6640625" style="67" customWidth="1"/>
    <col min="4" max="4" width="11" style="67" customWidth="1"/>
    <col min="5" max="5" width="12" style="67" customWidth="1"/>
    <col min="6" max="6" width="11.83203125" style="67" customWidth="1"/>
    <col min="7" max="7" width="12" style="67" customWidth="1"/>
    <col min="8" max="9" width="11.5" style="67" customWidth="1"/>
    <col min="10" max="10" width="11.33203125" style="67" customWidth="1"/>
    <col min="11" max="11" width="11.5" style="67" customWidth="1"/>
    <col min="12" max="12" width="11.33203125" style="67" customWidth="1"/>
    <col min="13" max="13" width="11.5" style="67" customWidth="1"/>
    <col min="14" max="14" width="11.1640625" style="67" customWidth="1"/>
    <col min="15" max="15" width="11.5" style="67" customWidth="1"/>
    <col min="16" max="16" width="11.1640625" style="67" customWidth="1"/>
    <col min="17" max="17" width="8.83203125" style="67"/>
    <col min="18" max="24" width="10.5" style="67" customWidth="1"/>
    <col min="25" max="25" width="6.1640625" style="67" customWidth="1"/>
    <col min="26" max="30" width="11.5" style="67" customWidth="1"/>
    <col min="31" max="256" width="8.83203125" style="67"/>
    <col min="257" max="257" width="24.1640625" style="67" customWidth="1"/>
    <col min="258" max="258" width="10.1640625" style="67" customWidth="1"/>
    <col min="259" max="259" width="10.6640625" style="67" customWidth="1"/>
    <col min="260" max="260" width="11" style="67" customWidth="1"/>
    <col min="261" max="261" width="12" style="67" customWidth="1"/>
    <col min="262" max="262" width="11.83203125" style="67" customWidth="1"/>
    <col min="263" max="263" width="12" style="67" customWidth="1"/>
    <col min="264" max="265" width="11.5" style="67" customWidth="1"/>
    <col min="266" max="266" width="11.33203125" style="67" customWidth="1"/>
    <col min="267" max="267" width="11.5" style="67" customWidth="1"/>
    <col min="268" max="268" width="11.33203125" style="67" customWidth="1"/>
    <col min="269" max="269" width="11.5" style="67" customWidth="1"/>
    <col min="270" max="270" width="11.1640625" style="67" customWidth="1"/>
    <col min="271" max="271" width="11.5" style="67" customWidth="1"/>
    <col min="272" max="272" width="11.1640625" style="67" customWidth="1"/>
    <col min="273" max="280" width="8.83203125" style="67"/>
    <col min="281" max="281" width="6.1640625" style="67" customWidth="1"/>
    <col min="282" max="286" width="11.5" style="67" customWidth="1"/>
    <col min="287" max="512" width="8.83203125" style="67"/>
    <col min="513" max="513" width="24.1640625" style="67" customWidth="1"/>
    <col min="514" max="514" width="10.1640625" style="67" customWidth="1"/>
    <col min="515" max="515" width="10.6640625" style="67" customWidth="1"/>
    <col min="516" max="516" width="11" style="67" customWidth="1"/>
    <col min="517" max="517" width="12" style="67" customWidth="1"/>
    <col min="518" max="518" width="11.83203125" style="67" customWidth="1"/>
    <col min="519" max="519" width="12" style="67" customWidth="1"/>
    <col min="520" max="521" width="11.5" style="67" customWidth="1"/>
    <col min="522" max="522" width="11.33203125" style="67" customWidth="1"/>
    <col min="523" max="523" width="11.5" style="67" customWidth="1"/>
    <col min="524" max="524" width="11.33203125" style="67" customWidth="1"/>
    <col min="525" max="525" width="11.5" style="67" customWidth="1"/>
    <col min="526" max="526" width="11.1640625" style="67" customWidth="1"/>
    <col min="527" max="527" width="11.5" style="67" customWidth="1"/>
    <col min="528" max="528" width="11.1640625" style="67" customWidth="1"/>
    <col min="529" max="536" width="8.83203125" style="67"/>
    <col min="537" max="537" width="6.1640625" style="67" customWidth="1"/>
    <col min="538" max="542" width="11.5" style="67" customWidth="1"/>
    <col min="543" max="768" width="8.83203125" style="67"/>
    <col min="769" max="769" width="24.1640625" style="67" customWidth="1"/>
    <col min="770" max="770" width="10.1640625" style="67" customWidth="1"/>
    <col min="771" max="771" width="10.6640625" style="67" customWidth="1"/>
    <col min="772" max="772" width="11" style="67" customWidth="1"/>
    <col min="773" max="773" width="12" style="67" customWidth="1"/>
    <col min="774" max="774" width="11.83203125" style="67" customWidth="1"/>
    <col min="775" max="775" width="12" style="67" customWidth="1"/>
    <col min="776" max="777" width="11.5" style="67" customWidth="1"/>
    <col min="778" max="778" width="11.33203125" style="67" customWidth="1"/>
    <col min="779" max="779" width="11.5" style="67" customWidth="1"/>
    <col min="780" max="780" width="11.33203125" style="67" customWidth="1"/>
    <col min="781" max="781" width="11.5" style="67" customWidth="1"/>
    <col min="782" max="782" width="11.1640625" style="67" customWidth="1"/>
    <col min="783" max="783" width="11.5" style="67" customWidth="1"/>
    <col min="784" max="784" width="11.1640625" style="67" customWidth="1"/>
    <col min="785" max="792" width="8.83203125" style="67"/>
    <col min="793" max="793" width="6.1640625" style="67" customWidth="1"/>
    <col min="794" max="798" width="11.5" style="67" customWidth="1"/>
    <col min="799" max="1024" width="8.83203125" style="67"/>
    <col min="1025" max="1025" width="24.1640625" style="67" customWidth="1"/>
    <col min="1026" max="1026" width="10.1640625" style="67" customWidth="1"/>
    <col min="1027" max="1027" width="10.6640625" style="67" customWidth="1"/>
    <col min="1028" max="1028" width="11" style="67" customWidth="1"/>
    <col min="1029" max="1029" width="12" style="67" customWidth="1"/>
    <col min="1030" max="1030" width="11.83203125" style="67" customWidth="1"/>
    <col min="1031" max="1031" width="12" style="67" customWidth="1"/>
    <col min="1032" max="1033" width="11.5" style="67" customWidth="1"/>
    <col min="1034" max="1034" width="11.33203125" style="67" customWidth="1"/>
    <col min="1035" max="1035" width="11.5" style="67" customWidth="1"/>
    <col min="1036" max="1036" width="11.33203125" style="67" customWidth="1"/>
    <col min="1037" max="1037" width="11.5" style="67" customWidth="1"/>
    <col min="1038" max="1038" width="11.1640625" style="67" customWidth="1"/>
    <col min="1039" max="1039" width="11.5" style="67" customWidth="1"/>
    <col min="1040" max="1040" width="11.1640625" style="67" customWidth="1"/>
    <col min="1041" max="1048" width="8.83203125" style="67"/>
    <col min="1049" max="1049" width="6.1640625" style="67" customWidth="1"/>
    <col min="1050" max="1054" width="11.5" style="67" customWidth="1"/>
    <col min="1055" max="1280" width="8.83203125" style="67"/>
    <col min="1281" max="1281" width="24.1640625" style="67" customWidth="1"/>
    <col min="1282" max="1282" width="10.1640625" style="67" customWidth="1"/>
    <col min="1283" max="1283" width="10.6640625" style="67" customWidth="1"/>
    <col min="1284" max="1284" width="11" style="67" customWidth="1"/>
    <col min="1285" max="1285" width="12" style="67" customWidth="1"/>
    <col min="1286" max="1286" width="11.83203125" style="67" customWidth="1"/>
    <col min="1287" max="1287" width="12" style="67" customWidth="1"/>
    <col min="1288" max="1289" width="11.5" style="67" customWidth="1"/>
    <col min="1290" max="1290" width="11.33203125" style="67" customWidth="1"/>
    <col min="1291" max="1291" width="11.5" style="67" customWidth="1"/>
    <col min="1292" max="1292" width="11.33203125" style="67" customWidth="1"/>
    <col min="1293" max="1293" width="11.5" style="67" customWidth="1"/>
    <col min="1294" max="1294" width="11.1640625" style="67" customWidth="1"/>
    <col min="1295" max="1295" width="11.5" style="67" customWidth="1"/>
    <col min="1296" max="1296" width="11.1640625" style="67" customWidth="1"/>
    <col min="1297" max="1304" width="8.83203125" style="67"/>
    <col min="1305" max="1305" width="6.1640625" style="67" customWidth="1"/>
    <col min="1306" max="1310" width="11.5" style="67" customWidth="1"/>
    <col min="1311" max="1536" width="8.83203125" style="67"/>
    <col min="1537" max="1537" width="24.1640625" style="67" customWidth="1"/>
    <col min="1538" max="1538" width="10.1640625" style="67" customWidth="1"/>
    <col min="1539" max="1539" width="10.6640625" style="67" customWidth="1"/>
    <col min="1540" max="1540" width="11" style="67" customWidth="1"/>
    <col min="1541" max="1541" width="12" style="67" customWidth="1"/>
    <col min="1542" max="1542" width="11.83203125" style="67" customWidth="1"/>
    <col min="1543" max="1543" width="12" style="67" customWidth="1"/>
    <col min="1544" max="1545" width="11.5" style="67" customWidth="1"/>
    <col min="1546" max="1546" width="11.33203125" style="67" customWidth="1"/>
    <col min="1547" max="1547" width="11.5" style="67" customWidth="1"/>
    <col min="1548" max="1548" width="11.33203125" style="67" customWidth="1"/>
    <col min="1549" max="1549" width="11.5" style="67" customWidth="1"/>
    <col min="1550" max="1550" width="11.1640625" style="67" customWidth="1"/>
    <col min="1551" max="1551" width="11.5" style="67" customWidth="1"/>
    <col min="1552" max="1552" width="11.1640625" style="67" customWidth="1"/>
    <col min="1553" max="1560" width="8.83203125" style="67"/>
    <col min="1561" max="1561" width="6.1640625" style="67" customWidth="1"/>
    <col min="1562" max="1566" width="11.5" style="67" customWidth="1"/>
    <col min="1567" max="1792" width="8.83203125" style="67"/>
    <col min="1793" max="1793" width="24.1640625" style="67" customWidth="1"/>
    <col min="1794" max="1794" width="10.1640625" style="67" customWidth="1"/>
    <col min="1795" max="1795" width="10.6640625" style="67" customWidth="1"/>
    <col min="1796" max="1796" width="11" style="67" customWidth="1"/>
    <col min="1797" max="1797" width="12" style="67" customWidth="1"/>
    <col min="1798" max="1798" width="11.83203125" style="67" customWidth="1"/>
    <col min="1799" max="1799" width="12" style="67" customWidth="1"/>
    <col min="1800" max="1801" width="11.5" style="67" customWidth="1"/>
    <col min="1802" max="1802" width="11.33203125" style="67" customWidth="1"/>
    <col min="1803" max="1803" width="11.5" style="67" customWidth="1"/>
    <col min="1804" max="1804" width="11.33203125" style="67" customWidth="1"/>
    <col min="1805" max="1805" width="11.5" style="67" customWidth="1"/>
    <col min="1806" max="1806" width="11.1640625" style="67" customWidth="1"/>
    <col min="1807" max="1807" width="11.5" style="67" customWidth="1"/>
    <col min="1808" max="1808" width="11.1640625" style="67" customWidth="1"/>
    <col min="1809" max="1816" width="8.83203125" style="67"/>
    <col min="1817" max="1817" width="6.1640625" style="67" customWidth="1"/>
    <col min="1818" max="1822" width="11.5" style="67" customWidth="1"/>
    <col min="1823" max="2048" width="8.83203125" style="67"/>
    <col min="2049" max="2049" width="24.1640625" style="67" customWidth="1"/>
    <col min="2050" max="2050" width="10.1640625" style="67" customWidth="1"/>
    <col min="2051" max="2051" width="10.6640625" style="67" customWidth="1"/>
    <col min="2052" max="2052" width="11" style="67" customWidth="1"/>
    <col min="2053" max="2053" width="12" style="67" customWidth="1"/>
    <col min="2054" max="2054" width="11.83203125" style="67" customWidth="1"/>
    <col min="2055" max="2055" width="12" style="67" customWidth="1"/>
    <col min="2056" max="2057" width="11.5" style="67" customWidth="1"/>
    <col min="2058" max="2058" width="11.33203125" style="67" customWidth="1"/>
    <col min="2059" max="2059" width="11.5" style="67" customWidth="1"/>
    <col min="2060" max="2060" width="11.33203125" style="67" customWidth="1"/>
    <col min="2061" max="2061" width="11.5" style="67" customWidth="1"/>
    <col min="2062" max="2062" width="11.1640625" style="67" customWidth="1"/>
    <col min="2063" max="2063" width="11.5" style="67" customWidth="1"/>
    <col min="2064" max="2064" width="11.1640625" style="67" customWidth="1"/>
    <col min="2065" max="2072" width="8.83203125" style="67"/>
    <col min="2073" max="2073" width="6.1640625" style="67" customWidth="1"/>
    <col min="2074" max="2078" width="11.5" style="67" customWidth="1"/>
    <col min="2079" max="2304" width="8.83203125" style="67"/>
    <col min="2305" max="2305" width="24.1640625" style="67" customWidth="1"/>
    <col min="2306" max="2306" width="10.1640625" style="67" customWidth="1"/>
    <col min="2307" max="2307" width="10.6640625" style="67" customWidth="1"/>
    <col min="2308" max="2308" width="11" style="67" customWidth="1"/>
    <col min="2309" max="2309" width="12" style="67" customWidth="1"/>
    <col min="2310" max="2310" width="11.83203125" style="67" customWidth="1"/>
    <col min="2311" max="2311" width="12" style="67" customWidth="1"/>
    <col min="2312" max="2313" width="11.5" style="67" customWidth="1"/>
    <col min="2314" max="2314" width="11.33203125" style="67" customWidth="1"/>
    <col min="2315" max="2315" width="11.5" style="67" customWidth="1"/>
    <col min="2316" max="2316" width="11.33203125" style="67" customWidth="1"/>
    <col min="2317" max="2317" width="11.5" style="67" customWidth="1"/>
    <col min="2318" max="2318" width="11.1640625" style="67" customWidth="1"/>
    <col min="2319" max="2319" width="11.5" style="67" customWidth="1"/>
    <col min="2320" max="2320" width="11.1640625" style="67" customWidth="1"/>
    <col min="2321" max="2328" width="8.83203125" style="67"/>
    <col min="2329" max="2329" width="6.1640625" style="67" customWidth="1"/>
    <col min="2330" max="2334" width="11.5" style="67" customWidth="1"/>
    <col min="2335" max="2560" width="8.83203125" style="67"/>
    <col min="2561" max="2561" width="24.1640625" style="67" customWidth="1"/>
    <col min="2562" max="2562" width="10.1640625" style="67" customWidth="1"/>
    <col min="2563" max="2563" width="10.6640625" style="67" customWidth="1"/>
    <col min="2564" max="2564" width="11" style="67" customWidth="1"/>
    <col min="2565" max="2565" width="12" style="67" customWidth="1"/>
    <col min="2566" max="2566" width="11.83203125" style="67" customWidth="1"/>
    <col min="2567" max="2567" width="12" style="67" customWidth="1"/>
    <col min="2568" max="2569" width="11.5" style="67" customWidth="1"/>
    <col min="2570" max="2570" width="11.33203125" style="67" customWidth="1"/>
    <col min="2571" max="2571" width="11.5" style="67" customWidth="1"/>
    <col min="2572" max="2572" width="11.33203125" style="67" customWidth="1"/>
    <col min="2573" max="2573" width="11.5" style="67" customWidth="1"/>
    <col min="2574" max="2574" width="11.1640625" style="67" customWidth="1"/>
    <col min="2575" max="2575" width="11.5" style="67" customWidth="1"/>
    <col min="2576" max="2576" width="11.1640625" style="67" customWidth="1"/>
    <col min="2577" max="2584" width="8.83203125" style="67"/>
    <col min="2585" max="2585" width="6.1640625" style="67" customWidth="1"/>
    <col min="2586" max="2590" width="11.5" style="67" customWidth="1"/>
    <col min="2591" max="2816" width="8.83203125" style="67"/>
    <col min="2817" max="2817" width="24.1640625" style="67" customWidth="1"/>
    <col min="2818" max="2818" width="10.1640625" style="67" customWidth="1"/>
    <col min="2819" max="2819" width="10.6640625" style="67" customWidth="1"/>
    <col min="2820" max="2820" width="11" style="67" customWidth="1"/>
    <col min="2821" max="2821" width="12" style="67" customWidth="1"/>
    <col min="2822" max="2822" width="11.83203125" style="67" customWidth="1"/>
    <col min="2823" max="2823" width="12" style="67" customWidth="1"/>
    <col min="2824" max="2825" width="11.5" style="67" customWidth="1"/>
    <col min="2826" max="2826" width="11.33203125" style="67" customWidth="1"/>
    <col min="2827" max="2827" width="11.5" style="67" customWidth="1"/>
    <col min="2828" max="2828" width="11.33203125" style="67" customWidth="1"/>
    <col min="2829" max="2829" width="11.5" style="67" customWidth="1"/>
    <col min="2830" max="2830" width="11.1640625" style="67" customWidth="1"/>
    <col min="2831" max="2831" width="11.5" style="67" customWidth="1"/>
    <col min="2832" max="2832" width="11.1640625" style="67" customWidth="1"/>
    <col min="2833" max="2840" width="8.83203125" style="67"/>
    <col min="2841" max="2841" width="6.1640625" style="67" customWidth="1"/>
    <col min="2842" max="2846" width="11.5" style="67" customWidth="1"/>
    <col min="2847" max="3072" width="8.83203125" style="67"/>
    <col min="3073" max="3073" width="24.1640625" style="67" customWidth="1"/>
    <col min="3074" max="3074" width="10.1640625" style="67" customWidth="1"/>
    <col min="3075" max="3075" width="10.6640625" style="67" customWidth="1"/>
    <col min="3076" max="3076" width="11" style="67" customWidth="1"/>
    <col min="3077" max="3077" width="12" style="67" customWidth="1"/>
    <col min="3078" max="3078" width="11.83203125" style="67" customWidth="1"/>
    <col min="3079" max="3079" width="12" style="67" customWidth="1"/>
    <col min="3080" max="3081" width="11.5" style="67" customWidth="1"/>
    <col min="3082" max="3082" width="11.33203125" style="67" customWidth="1"/>
    <col min="3083" max="3083" width="11.5" style="67" customWidth="1"/>
    <col min="3084" max="3084" width="11.33203125" style="67" customWidth="1"/>
    <col min="3085" max="3085" width="11.5" style="67" customWidth="1"/>
    <col min="3086" max="3086" width="11.1640625" style="67" customWidth="1"/>
    <col min="3087" max="3087" width="11.5" style="67" customWidth="1"/>
    <col min="3088" max="3088" width="11.1640625" style="67" customWidth="1"/>
    <col min="3089" max="3096" width="8.83203125" style="67"/>
    <col min="3097" max="3097" width="6.1640625" style="67" customWidth="1"/>
    <col min="3098" max="3102" width="11.5" style="67" customWidth="1"/>
    <col min="3103" max="3328" width="8.83203125" style="67"/>
    <col min="3329" max="3329" width="24.1640625" style="67" customWidth="1"/>
    <col min="3330" max="3330" width="10.1640625" style="67" customWidth="1"/>
    <col min="3331" max="3331" width="10.6640625" style="67" customWidth="1"/>
    <col min="3332" max="3332" width="11" style="67" customWidth="1"/>
    <col min="3333" max="3333" width="12" style="67" customWidth="1"/>
    <col min="3334" max="3334" width="11.83203125" style="67" customWidth="1"/>
    <col min="3335" max="3335" width="12" style="67" customWidth="1"/>
    <col min="3336" max="3337" width="11.5" style="67" customWidth="1"/>
    <col min="3338" max="3338" width="11.33203125" style="67" customWidth="1"/>
    <col min="3339" max="3339" width="11.5" style="67" customWidth="1"/>
    <col min="3340" max="3340" width="11.33203125" style="67" customWidth="1"/>
    <col min="3341" max="3341" width="11.5" style="67" customWidth="1"/>
    <col min="3342" max="3342" width="11.1640625" style="67" customWidth="1"/>
    <col min="3343" max="3343" width="11.5" style="67" customWidth="1"/>
    <col min="3344" max="3344" width="11.1640625" style="67" customWidth="1"/>
    <col min="3345" max="3352" width="8.83203125" style="67"/>
    <col min="3353" max="3353" width="6.1640625" style="67" customWidth="1"/>
    <col min="3354" max="3358" width="11.5" style="67" customWidth="1"/>
    <col min="3359" max="3584" width="8.83203125" style="67"/>
    <col min="3585" max="3585" width="24.1640625" style="67" customWidth="1"/>
    <col min="3586" max="3586" width="10.1640625" style="67" customWidth="1"/>
    <col min="3587" max="3587" width="10.6640625" style="67" customWidth="1"/>
    <col min="3588" max="3588" width="11" style="67" customWidth="1"/>
    <col min="3589" max="3589" width="12" style="67" customWidth="1"/>
    <col min="3590" max="3590" width="11.83203125" style="67" customWidth="1"/>
    <col min="3591" max="3591" width="12" style="67" customWidth="1"/>
    <col min="3592" max="3593" width="11.5" style="67" customWidth="1"/>
    <col min="3594" max="3594" width="11.33203125" style="67" customWidth="1"/>
    <col min="3595" max="3595" width="11.5" style="67" customWidth="1"/>
    <col min="3596" max="3596" width="11.33203125" style="67" customWidth="1"/>
    <col min="3597" max="3597" width="11.5" style="67" customWidth="1"/>
    <col min="3598" max="3598" width="11.1640625" style="67" customWidth="1"/>
    <col min="3599" max="3599" width="11.5" style="67" customWidth="1"/>
    <col min="3600" max="3600" width="11.1640625" style="67" customWidth="1"/>
    <col min="3601" max="3608" width="8.83203125" style="67"/>
    <col min="3609" max="3609" width="6.1640625" style="67" customWidth="1"/>
    <col min="3610" max="3614" width="11.5" style="67" customWidth="1"/>
    <col min="3615" max="3840" width="8.83203125" style="67"/>
    <col min="3841" max="3841" width="24.1640625" style="67" customWidth="1"/>
    <col min="3842" max="3842" width="10.1640625" style="67" customWidth="1"/>
    <col min="3843" max="3843" width="10.6640625" style="67" customWidth="1"/>
    <col min="3844" max="3844" width="11" style="67" customWidth="1"/>
    <col min="3845" max="3845" width="12" style="67" customWidth="1"/>
    <col min="3846" max="3846" width="11.83203125" style="67" customWidth="1"/>
    <col min="3847" max="3847" width="12" style="67" customWidth="1"/>
    <col min="3848" max="3849" width="11.5" style="67" customWidth="1"/>
    <col min="3850" max="3850" width="11.33203125" style="67" customWidth="1"/>
    <col min="3851" max="3851" width="11.5" style="67" customWidth="1"/>
    <col min="3852" max="3852" width="11.33203125" style="67" customWidth="1"/>
    <col min="3853" max="3853" width="11.5" style="67" customWidth="1"/>
    <col min="3854" max="3854" width="11.1640625" style="67" customWidth="1"/>
    <col min="3855" max="3855" width="11.5" style="67" customWidth="1"/>
    <col min="3856" max="3856" width="11.1640625" style="67" customWidth="1"/>
    <col min="3857" max="3864" width="8.83203125" style="67"/>
    <col min="3865" max="3865" width="6.1640625" style="67" customWidth="1"/>
    <col min="3866" max="3870" width="11.5" style="67" customWidth="1"/>
    <col min="3871" max="4096" width="8.83203125" style="67"/>
    <col min="4097" max="4097" width="24.1640625" style="67" customWidth="1"/>
    <col min="4098" max="4098" width="10.1640625" style="67" customWidth="1"/>
    <col min="4099" max="4099" width="10.6640625" style="67" customWidth="1"/>
    <col min="4100" max="4100" width="11" style="67" customWidth="1"/>
    <col min="4101" max="4101" width="12" style="67" customWidth="1"/>
    <col min="4102" max="4102" width="11.83203125" style="67" customWidth="1"/>
    <col min="4103" max="4103" width="12" style="67" customWidth="1"/>
    <col min="4104" max="4105" width="11.5" style="67" customWidth="1"/>
    <col min="4106" max="4106" width="11.33203125" style="67" customWidth="1"/>
    <col min="4107" max="4107" width="11.5" style="67" customWidth="1"/>
    <col min="4108" max="4108" width="11.33203125" style="67" customWidth="1"/>
    <col min="4109" max="4109" width="11.5" style="67" customWidth="1"/>
    <col min="4110" max="4110" width="11.1640625" style="67" customWidth="1"/>
    <col min="4111" max="4111" width="11.5" style="67" customWidth="1"/>
    <col min="4112" max="4112" width="11.1640625" style="67" customWidth="1"/>
    <col min="4113" max="4120" width="8.83203125" style="67"/>
    <col min="4121" max="4121" width="6.1640625" style="67" customWidth="1"/>
    <col min="4122" max="4126" width="11.5" style="67" customWidth="1"/>
    <col min="4127" max="4352" width="8.83203125" style="67"/>
    <col min="4353" max="4353" width="24.1640625" style="67" customWidth="1"/>
    <col min="4354" max="4354" width="10.1640625" style="67" customWidth="1"/>
    <col min="4355" max="4355" width="10.6640625" style="67" customWidth="1"/>
    <col min="4356" max="4356" width="11" style="67" customWidth="1"/>
    <col min="4357" max="4357" width="12" style="67" customWidth="1"/>
    <col min="4358" max="4358" width="11.83203125" style="67" customWidth="1"/>
    <col min="4359" max="4359" width="12" style="67" customWidth="1"/>
    <col min="4360" max="4361" width="11.5" style="67" customWidth="1"/>
    <col min="4362" max="4362" width="11.33203125" style="67" customWidth="1"/>
    <col min="4363" max="4363" width="11.5" style="67" customWidth="1"/>
    <col min="4364" max="4364" width="11.33203125" style="67" customWidth="1"/>
    <col min="4365" max="4365" width="11.5" style="67" customWidth="1"/>
    <col min="4366" max="4366" width="11.1640625" style="67" customWidth="1"/>
    <col min="4367" max="4367" width="11.5" style="67" customWidth="1"/>
    <col min="4368" max="4368" width="11.1640625" style="67" customWidth="1"/>
    <col min="4369" max="4376" width="8.83203125" style="67"/>
    <col min="4377" max="4377" width="6.1640625" style="67" customWidth="1"/>
    <col min="4378" max="4382" width="11.5" style="67" customWidth="1"/>
    <col min="4383" max="4608" width="8.83203125" style="67"/>
    <col min="4609" max="4609" width="24.1640625" style="67" customWidth="1"/>
    <col min="4610" max="4610" width="10.1640625" style="67" customWidth="1"/>
    <col min="4611" max="4611" width="10.6640625" style="67" customWidth="1"/>
    <col min="4612" max="4612" width="11" style="67" customWidth="1"/>
    <col min="4613" max="4613" width="12" style="67" customWidth="1"/>
    <col min="4614" max="4614" width="11.83203125" style="67" customWidth="1"/>
    <col min="4615" max="4615" width="12" style="67" customWidth="1"/>
    <col min="4616" max="4617" width="11.5" style="67" customWidth="1"/>
    <col min="4618" max="4618" width="11.33203125" style="67" customWidth="1"/>
    <col min="4619" max="4619" width="11.5" style="67" customWidth="1"/>
    <col min="4620" max="4620" width="11.33203125" style="67" customWidth="1"/>
    <col min="4621" max="4621" width="11.5" style="67" customWidth="1"/>
    <col min="4622" max="4622" width="11.1640625" style="67" customWidth="1"/>
    <col min="4623" max="4623" width="11.5" style="67" customWidth="1"/>
    <col min="4624" max="4624" width="11.1640625" style="67" customWidth="1"/>
    <col min="4625" max="4632" width="8.83203125" style="67"/>
    <col min="4633" max="4633" width="6.1640625" style="67" customWidth="1"/>
    <col min="4634" max="4638" width="11.5" style="67" customWidth="1"/>
    <col min="4639" max="4864" width="8.83203125" style="67"/>
    <col min="4865" max="4865" width="24.1640625" style="67" customWidth="1"/>
    <col min="4866" max="4866" width="10.1640625" style="67" customWidth="1"/>
    <col min="4867" max="4867" width="10.6640625" style="67" customWidth="1"/>
    <col min="4868" max="4868" width="11" style="67" customWidth="1"/>
    <col min="4869" max="4869" width="12" style="67" customWidth="1"/>
    <col min="4870" max="4870" width="11.83203125" style="67" customWidth="1"/>
    <col min="4871" max="4871" width="12" style="67" customWidth="1"/>
    <col min="4872" max="4873" width="11.5" style="67" customWidth="1"/>
    <col min="4874" max="4874" width="11.33203125" style="67" customWidth="1"/>
    <col min="4875" max="4875" width="11.5" style="67" customWidth="1"/>
    <col min="4876" max="4876" width="11.33203125" style="67" customWidth="1"/>
    <col min="4877" max="4877" width="11.5" style="67" customWidth="1"/>
    <col min="4878" max="4878" width="11.1640625" style="67" customWidth="1"/>
    <col min="4879" max="4879" width="11.5" style="67" customWidth="1"/>
    <col min="4880" max="4880" width="11.1640625" style="67" customWidth="1"/>
    <col min="4881" max="4888" width="8.83203125" style="67"/>
    <col min="4889" max="4889" width="6.1640625" style="67" customWidth="1"/>
    <col min="4890" max="4894" width="11.5" style="67" customWidth="1"/>
    <col min="4895" max="5120" width="8.83203125" style="67"/>
    <col min="5121" max="5121" width="24.1640625" style="67" customWidth="1"/>
    <col min="5122" max="5122" width="10.1640625" style="67" customWidth="1"/>
    <col min="5123" max="5123" width="10.6640625" style="67" customWidth="1"/>
    <col min="5124" max="5124" width="11" style="67" customWidth="1"/>
    <col min="5125" max="5125" width="12" style="67" customWidth="1"/>
    <col min="5126" max="5126" width="11.83203125" style="67" customWidth="1"/>
    <col min="5127" max="5127" width="12" style="67" customWidth="1"/>
    <col min="5128" max="5129" width="11.5" style="67" customWidth="1"/>
    <col min="5130" max="5130" width="11.33203125" style="67" customWidth="1"/>
    <col min="5131" max="5131" width="11.5" style="67" customWidth="1"/>
    <col min="5132" max="5132" width="11.33203125" style="67" customWidth="1"/>
    <col min="5133" max="5133" width="11.5" style="67" customWidth="1"/>
    <col min="5134" max="5134" width="11.1640625" style="67" customWidth="1"/>
    <col min="5135" max="5135" width="11.5" style="67" customWidth="1"/>
    <col min="5136" max="5136" width="11.1640625" style="67" customWidth="1"/>
    <col min="5137" max="5144" width="8.83203125" style="67"/>
    <col min="5145" max="5145" width="6.1640625" style="67" customWidth="1"/>
    <col min="5146" max="5150" width="11.5" style="67" customWidth="1"/>
    <col min="5151" max="5376" width="8.83203125" style="67"/>
    <col min="5377" max="5377" width="24.1640625" style="67" customWidth="1"/>
    <col min="5378" max="5378" width="10.1640625" style="67" customWidth="1"/>
    <col min="5379" max="5379" width="10.6640625" style="67" customWidth="1"/>
    <col min="5380" max="5380" width="11" style="67" customWidth="1"/>
    <col min="5381" max="5381" width="12" style="67" customWidth="1"/>
    <col min="5382" max="5382" width="11.83203125" style="67" customWidth="1"/>
    <col min="5383" max="5383" width="12" style="67" customWidth="1"/>
    <col min="5384" max="5385" width="11.5" style="67" customWidth="1"/>
    <col min="5386" max="5386" width="11.33203125" style="67" customWidth="1"/>
    <col min="5387" max="5387" width="11.5" style="67" customWidth="1"/>
    <col min="5388" max="5388" width="11.33203125" style="67" customWidth="1"/>
    <col min="5389" max="5389" width="11.5" style="67" customWidth="1"/>
    <col min="5390" max="5390" width="11.1640625" style="67" customWidth="1"/>
    <col min="5391" max="5391" width="11.5" style="67" customWidth="1"/>
    <col min="5392" max="5392" width="11.1640625" style="67" customWidth="1"/>
    <col min="5393" max="5400" width="8.83203125" style="67"/>
    <col min="5401" max="5401" width="6.1640625" style="67" customWidth="1"/>
    <col min="5402" max="5406" width="11.5" style="67" customWidth="1"/>
    <col min="5407" max="5632" width="8.83203125" style="67"/>
    <col min="5633" max="5633" width="24.1640625" style="67" customWidth="1"/>
    <col min="5634" max="5634" width="10.1640625" style="67" customWidth="1"/>
    <col min="5635" max="5635" width="10.6640625" style="67" customWidth="1"/>
    <col min="5636" max="5636" width="11" style="67" customWidth="1"/>
    <col min="5637" max="5637" width="12" style="67" customWidth="1"/>
    <col min="5638" max="5638" width="11.83203125" style="67" customWidth="1"/>
    <col min="5639" max="5639" width="12" style="67" customWidth="1"/>
    <col min="5640" max="5641" width="11.5" style="67" customWidth="1"/>
    <col min="5642" max="5642" width="11.33203125" style="67" customWidth="1"/>
    <col min="5643" max="5643" width="11.5" style="67" customWidth="1"/>
    <col min="5644" max="5644" width="11.33203125" style="67" customWidth="1"/>
    <col min="5645" max="5645" width="11.5" style="67" customWidth="1"/>
    <col min="5646" max="5646" width="11.1640625" style="67" customWidth="1"/>
    <col min="5647" max="5647" width="11.5" style="67" customWidth="1"/>
    <col min="5648" max="5648" width="11.1640625" style="67" customWidth="1"/>
    <col min="5649" max="5656" width="8.83203125" style="67"/>
    <col min="5657" max="5657" width="6.1640625" style="67" customWidth="1"/>
    <col min="5658" max="5662" width="11.5" style="67" customWidth="1"/>
    <col min="5663" max="5888" width="8.83203125" style="67"/>
    <col min="5889" max="5889" width="24.1640625" style="67" customWidth="1"/>
    <col min="5890" max="5890" width="10.1640625" style="67" customWidth="1"/>
    <col min="5891" max="5891" width="10.6640625" style="67" customWidth="1"/>
    <col min="5892" max="5892" width="11" style="67" customWidth="1"/>
    <col min="5893" max="5893" width="12" style="67" customWidth="1"/>
    <col min="5894" max="5894" width="11.83203125" style="67" customWidth="1"/>
    <col min="5895" max="5895" width="12" style="67" customWidth="1"/>
    <col min="5896" max="5897" width="11.5" style="67" customWidth="1"/>
    <col min="5898" max="5898" width="11.33203125" style="67" customWidth="1"/>
    <col min="5899" max="5899" width="11.5" style="67" customWidth="1"/>
    <col min="5900" max="5900" width="11.33203125" style="67" customWidth="1"/>
    <col min="5901" max="5901" width="11.5" style="67" customWidth="1"/>
    <col min="5902" max="5902" width="11.1640625" style="67" customWidth="1"/>
    <col min="5903" max="5903" width="11.5" style="67" customWidth="1"/>
    <col min="5904" max="5904" width="11.1640625" style="67" customWidth="1"/>
    <col min="5905" max="5912" width="8.83203125" style="67"/>
    <col min="5913" max="5913" width="6.1640625" style="67" customWidth="1"/>
    <col min="5914" max="5918" width="11.5" style="67" customWidth="1"/>
    <col min="5919" max="6144" width="8.83203125" style="67"/>
    <col min="6145" max="6145" width="24.1640625" style="67" customWidth="1"/>
    <col min="6146" max="6146" width="10.1640625" style="67" customWidth="1"/>
    <col min="6147" max="6147" width="10.6640625" style="67" customWidth="1"/>
    <col min="6148" max="6148" width="11" style="67" customWidth="1"/>
    <col min="6149" max="6149" width="12" style="67" customWidth="1"/>
    <col min="6150" max="6150" width="11.83203125" style="67" customWidth="1"/>
    <col min="6151" max="6151" width="12" style="67" customWidth="1"/>
    <col min="6152" max="6153" width="11.5" style="67" customWidth="1"/>
    <col min="6154" max="6154" width="11.33203125" style="67" customWidth="1"/>
    <col min="6155" max="6155" width="11.5" style="67" customWidth="1"/>
    <col min="6156" max="6156" width="11.33203125" style="67" customWidth="1"/>
    <col min="6157" max="6157" width="11.5" style="67" customWidth="1"/>
    <col min="6158" max="6158" width="11.1640625" style="67" customWidth="1"/>
    <col min="6159" max="6159" width="11.5" style="67" customWidth="1"/>
    <col min="6160" max="6160" width="11.1640625" style="67" customWidth="1"/>
    <col min="6161" max="6168" width="8.83203125" style="67"/>
    <col min="6169" max="6169" width="6.1640625" style="67" customWidth="1"/>
    <col min="6170" max="6174" width="11.5" style="67" customWidth="1"/>
    <col min="6175" max="6400" width="8.83203125" style="67"/>
    <col min="6401" max="6401" width="24.1640625" style="67" customWidth="1"/>
    <col min="6402" max="6402" width="10.1640625" style="67" customWidth="1"/>
    <col min="6403" max="6403" width="10.6640625" style="67" customWidth="1"/>
    <col min="6404" max="6404" width="11" style="67" customWidth="1"/>
    <col min="6405" max="6405" width="12" style="67" customWidth="1"/>
    <col min="6406" max="6406" width="11.83203125" style="67" customWidth="1"/>
    <col min="6407" max="6407" width="12" style="67" customWidth="1"/>
    <col min="6408" max="6409" width="11.5" style="67" customWidth="1"/>
    <col min="6410" max="6410" width="11.33203125" style="67" customWidth="1"/>
    <col min="6411" max="6411" width="11.5" style="67" customWidth="1"/>
    <col min="6412" max="6412" width="11.33203125" style="67" customWidth="1"/>
    <col min="6413" max="6413" width="11.5" style="67" customWidth="1"/>
    <col min="6414" max="6414" width="11.1640625" style="67" customWidth="1"/>
    <col min="6415" max="6415" width="11.5" style="67" customWidth="1"/>
    <col min="6416" max="6416" width="11.1640625" style="67" customWidth="1"/>
    <col min="6417" max="6424" width="8.83203125" style="67"/>
    <col min="6425" max="6425" width="6.1640625" style="67" customWidth="1"/>
    <col min="6426" max="6430" width="11.5" style="67" customWidth="1"/>
    <col min="6431" max="6656" width="8.83203125" style="67"/>
    <col min="6657" max="6657" width="24.1640625" style="67" customWidth="1"/>
    <col min="6658" max="6658" width="10.1640625" style="67" customWidth="1"/>
    <col min="6659" max="6659" width="10.6640625" style="67" customWidth="1"/>
    <col min="6660" max="6660" width="11" style="67" customWidth="1"/>
    <col min="6661" max="6661" width="12" style="67" customWidth="1"/>
    <col min="6662" max="6662" width="11.83203125" style="67" customWidth="1"/>
    <col min="6663" max="6663" width="12" style="67" customWidth="1"/>
    <col min="6664" max="6665" width="11.5" style="67" customWidth="1"/>
    <col min="6666" max="6666" width="11.33203125" style="67" customWidth="1"/>
    <col min="6667" max="6667" width="11.5" style="67" customWidth="1"/>
    <col min="6668" max="6668" width="11.33203125" style="67" customWidth="1"/>
    <col min="6669" max="6669" width="11.5" style="67" customWidth="1"/>
    <col min="6670" max="6670" width="11.1640625" style="67" customWidth="1"/>
    <col min="6671" max="6671" width="11.5" style="67" customWidth="1"/>
    <col min="6672" max="6672" width="11.1640625" style="67" customWidth="1"/>
    <col min="6673" max="6680" width="8.83203125" style="67"/>
    <col min="6681" max="6681" width="6.1640625" style="67" customWidth="1"/>
    <col min="6682" max="6686" width="11.5" style="67" customWidth="1"/>
    <col min="6687" max="6912" width="8.83203125" style="67"/>
    <col min="6913" max="6913" width="24.1640625" style="67" customWidth="1"/>
    <col min="6914" max="6914" width="10.1640625" style="67" customWidth="1"/>
    <col min="6915" max="6915" width="10.6640625" style="67" customWidth="1"/>
    <col min="6916" max="6916" width="11" style="67" customWidth="1"/>
    <col min="6917" max="6917" width="12" style="67" customWidth="1"/>
    <col min="6918" max="6918" width="11.83203125" style="67" customWidth="1"/>
    <col min="6919" max="6919" width="12" style="67" customWidth="1"/>
    <col min="6920" max="6921" width="11.5" style="67" customWidth="1"/>
    <col min="6922" max="6922" width="11.33203125" style="67" customWidth="1"/>
    <col min="6923" max="6923" width="11.5" style="67" customWidth="1"/>
    <col min="6924" max="6924" width="11.33203125" style="67" customWidth="1"/>
    <col min="6925" max="6925" width="11.5" style="67" customWidth="1"/>
    <col min="6926" max="6926" width="11.1640625" style="67" customWidth="1"/>
    <col min="6927" max="6927" width="11.5" style="67" customWidth="1"/>
    <col min="6928" max="6928" width="11.1640625" style="67" customWidth="1"/>
    <col min="6929" max="6936" width="8.83203125" style="67"/>
    <col min="6937" max="6937" width="6.1640625" style="67" customWidth="1"/>
    <col min="6938" max="6942" width="11.5" style="67" customWidth="1"/>
    <col min="6943" max="7168" width="8.83203125" style="67"/>
    <col min="7169" max="7169" width="24.1640625" style="67" customWidth="1"/>
    <col min="7170" max="7170" width="10.1640625" style="67" customWidth="1"/>
    <col min="7171" max="7171" width="10.6640625" style="67" customWidth="1"/>
    <col min="7172" max="7172" width="11" style="67" customWidth="1"/>
    <col min="7173" max="7173" width="12" style="67" customWidth="1"/>
    <col min="7174" max="7174" width="11.83203125" style="67" customWidth="1"/>
    <col min="7175" max="7175" width="12" style="67" customWidth="1"/>
    <col min="7176" max="7177" width="11.5" style="67" customWidth="1"/>
    <col min="7178" max="7178" width="11.33203125" style="67" customWidth="1"/>
    <col min="7179" max="7179" width="11.5" style="67" customWidth="1"/>
    <col min="7180" max="7180" width="11.33203125" style="67" customWidth="1"/>
    <col min="7181" max="7181" width="11.5" style="67" customWidth="1"/>
    <col min="7182" max="7182" width="11.1640625" style="67" customWidth="1"/>
    <col min="7183" max="7183" width="11.5" style="67" customWidth="1"/>
    <col min="7184" max="7184" width="11.1640625" style="67" customWidth="1"/>
    <col min="7185" max="7192" width="8.83203125" style="67"/>
    <col min="7193" max="7193" width="6.1640625" style="67" customWidth="1"/>
    <col min="7194" max="7198" width="11.5" style="67" customWidth="1"/>
    <col min="7199" max="7424" width="8.83203125" style="67"/>
    <col min="7425" max="7425" width="24.1640625" style="67" customWidth="1"/>
    <col min="7426" max="7426" width="10.1640625" style="67" customWidth="1"/>
    <col min="7427" max="7427" width="10.6640625" style="67" customWidth="1"/>
    <col min="7428" max="7428" width="11" style="67" customWidth="1"/>
    <col min="7429" max="7429" width="12" style="67" customWidth="1"/>
    <col min="7430" max="7430" width="11.83203125" style="67" customWidth="1"/>
    <col min="7431" max="7431" width="12" style="67" customWidth="1"/>
    <col min="7432" max="7433" width="11.5" style="67" customWidth="1"/>
    <col min="7434" max="7434" width="11.33203125" style="67" customWidth="1"/>
    <col min="7435" max="7435" width="11.5" style="67" customWidth="1"/>
    <col min="7436" max="7436" width="11.33203125" style="67" customWidth="1"/>
    <col min="7437" max="7437" width="11.5" style="67" customWidth="1"/>
    <col min="7438" max="7438" width="11.1640625" style="67" customWidth="1"/>
    <col min="7439" max="7439" width="11.5" style="67" customWidth="1"/>
    <col min="7440" max="7440" width="11.1640625" style="67" customWidth="1"/>
    <col min="7441" max="7448" width="8.83203125" style="67"/>
    <col min="7449" max="7449" width="6.1640625" style="67" customWidth="1"/>
    <col min="7450" max="7454" width="11.5" style="67" customWidth="1"/>
    <col min="7455" max="7680" width="8.83203125" style="67"/>
    <col min="7681" max="7681" width="24.1640625" style="67" customWidth="1"/>
    <col min="7682" max="7682" width="10.1640625" style="67" customWidth="1"/>
    <col min="7683" max="7683" width="10.6640625" style="67" customWidth="1"/>
    <col min="7684" max="7684" width="11" style="67" customWidth="1"/>
    <col min="7685" max="7685" width="12" style="67" customWidth="1"/>
    <col min="7686" max="7686" width="11.83203125" style="67" customWidth="1"/>
    <col min="7687" max="7687" width="12" style="67" customWidth="1"/>
    <col min="7688" max="7689" width="11.5" style="67" customWidth="1"/>
    <col min="7690" max="7690" width="11.33203125" style="67" customWidth="1"/>
    <col min="7691" max="7691" width="11.5" style="67" customWidth="1"/>
    <col min="7692" max="7692" width="11.33203125" style="67" customWidth="1"/>
    <col min="7693" max="7693" width="11.5" style="67" customWidth="1"/>
    <col min="7694" max="7694" width="11.1640625" style="67" customWidth="1"/>
    <col min="7695" max="7695" width="11.5" style="67" customWidth="1"/>
    <col min="7696" max="7696" width="11.1640625" style="67" customWidth="1"/>
    <col min="7697" max="7704" width="8.83203125" style="67"/>
    <col min="7705" max="7705" width="6.1640625" style="67" customWidth="1"/>
    <col min="7706" max="7710" width="11.5" style="67" customWidth="1"/>
    <col min="7711" max="7936" width="8.83203125" style="67"/>
    <col min="7937" max="7937" width="24.1640625" style="67" customWidth="1"/>
    <col min="7938" max="7938" width="10.1640625" style="67" customWidth="1"/>
    <col min="7939" max="7939" width="10.6640625" style="67" customWidth="1"/>
    <col min="7940" max="7940" width="11" style="67" customWidth="1"/>
    <col min="7941" max="7941" width="12" style="67" customWidth="1"/>
    <col min="7942" max="7942" width="11.83203125" style="67" customWidth="1"/>
    <col min="7943" max="7943" width="12" style="67" customWidth="1"/>
    <col min="7944" max="7945" width="11.5" style="67" customWidth="1"/>
    <col min="7946" max="7946" width="11.33203125" style="67" customWidth="1"/>
    <col min="7947" max="7947" width="11.5" style="67" customWidth="1"/>
    <col min="7948" max="7948" width="11.33203125" style="67" customWidth="1"/>
    <col min="7949" max="7949" width="11.5" style="67" customWidth="1"/>
    <col min="7950" max="7950" width="11.1640625" style="67" customWidth="1"/>
    <col min="7951" max="7951" width="11.5" style="67" customWidth="1"/>
    <col min="7952" max="7952" width="11.1640625" style="67" customWidth="1"/>
    <col min="7953" max="7960" width="8.83203125" style="67"/>
    <col min="7961" max="7961" width="6.1640625" style="67" customWidth="1"/>
    <col min="7962" max="7966" width="11.5" style="67" customWidth="1"/>
    <col min="7967" max="8192" width="8.83203125" style="67"/>
    <col min="8193" max="8193" width="24.1640625" style="67" customWidth="1"/>
    <col min="8194" max="8194" width="10.1640625" style="67" customWidth="1"/>
    <col min="8195" max="8195" width="10.6640625" style="67" customWidth="1"/>
    <col min="8196" max="8196" width="11" style="67" customWidth="1"/>
    <col min="8197" max="8197" width="12" style="67" customWidth="1"/>
    <col min="8198" max="8198" width="11.83203125" style="67" customWidth="1"/>
    <col min="8199" max="8199" width="12" style="67" customWidth="1"/>
    <col min="8200" max="8201" width="11.5" style="67" customWidth="1"/>
    <col min="8202" max="8202" width="11.33203125" style="67" customWidth="1"/>
    <col min="8203" max="8203" width="11.5" style="67" customWidth="1"/>
    <col min="8204" max="8204" width="11.33203125" style="67" customWidth="1"/>
    <col min="8205" max="8205" width="11.5" style="67" customWidth="1"/>
    <col min="8206" max="8206" width="11.1640625" style="67" customWidth="1"/>
    <col min="8207" max="8207" width="11.5" style="67" customWidth="1"/>
    <col min="8208" max="8208" width="11.1640625" style="67" customWidth="1"/>
    <col min="8209" max="8216" width="8.83203125" style="67"/>
    <col min="8217" max="8217" width="6.1640625" style="67" customWidth="1"/>
    <col min="8218" max="8222" width="11.5" style="67" customWidth="1"/>
    <col min="8223" max="8448" width="8.83203125" style="67"/>
    <col min="8449" max="8449" width="24.1640625" style="67" customWidth="1"/>
    <col min="8450" max="8450" width="10.1640625" style="67" customWidth="1"/>
    <col min="8451" max="8451" width="10.6640625" style="67" customWidth="1"/>
    <col min="8452" max="8452" width="11" style="67" customWidth="1"/>
    <col min="8453" max="8453" width="12" style="67" customWidth="1"/>
    <col min="8454" max="8454" width="11.83203125" style="67" customWidth="1"/>
    <col min="8455" max="8455" width="12" style="67" customWidth="1"/>
    <col min="8456" max="8457" width="11.5" style="67" customWidth="1"/>
    <col min="8458" max="8458" width="11.33203125" style="67" customWidth="1"/>
    <col min="8459" max="8459" width="11.5" style="67" customWidth="1"/>
    <col min="8460" max="8460" width="11.33203125" style="67" customWidth="1"/>
    <col min="8461" max="8461" width="11.5" style="67" customWidth="1"/>
    <col min="8462" max="8462" width="11.1640625" style="67" customWidth="1"/>
    <col min="8463" max="8463" width="11.5" style="67" customWidth="1"/>
    <col min="8464" max="8464" width="11.1640625" style="67" customWidth="1"/>
    <col min="8465" max="8472" width="8.83203125" style="67"/>
    <col min="8473" max="8473" width="6.1640625" style="67" customWidth="1"/>
    <col min="8474" max="8478" width="11.5" style="67" customWidth="1"/>
    <col min="8479" max="8704" width="8.83203125" style="67"/>
    <col min="8705" max="8705" width="24.1640625" style="67" customWidth="1"/>
    <col min="8706" max="8706" width="10.1640625" style="67" customWidth="1"/>
    <col min="8707" max="8707" width="10.6640625" style="67" customWidth="1"/>
    <col min="8708" max="8708" width="11" style="67" customWidth="1"/>
    <col min="8709" max="8709" width="12" style="67" customWidth="1"/>
    <col min="8710" max="8710" width="11.83203125" style="67" customWidth="1"/>
    <col min="8711" max="8711" width="12" style="67" customWidth="1"/>
    <col min="8712" max="8713" width="11.5" style="67" customWidth="1"/>
    <col min="8714" max="8714" width="11.33203125" style="67" customWidth="1"/>
    <col min="8715" max="8715" width="11.5" style="67" customWidth="1"/>
    <col min="8716" max="8716" width="11.33203125" style="67" customWidth="1"/>
    <col min="8717" max="8717" width="11.5" style="67" customWidth="1"/>
    <col min="8718" max="8718" width="11.1640625" style="67" customWidth="1"/>
    <col min="8719" max="8719" width="11.5" style="67" customWidth="1"/>
    <col min="8720" max="8720" width="11.1640625" style="67" customWidth="1"/>
    <col min="8721" max="8728" width="8.83203125" style="67"/>
    <col min="8729" max="8729" width="6.1640625" style="67" customWidth="1"/>
    <col min="8730" max="8734" width="11.5" style="67" customWidth="1"/>
    <col min="8735" max="8960" width="8.83203125" style="67"/>
    <col min="8961" max="8961" width="24.1640625" style="67" customWidth="1"/>
    <col min="8962" max="8962" width="10.1640625" style="67" customWidth="1"/>
    <col min="8963" max="8963" width="10.6640625" style="67" customWidth="1"/>
    <col min="8964" max="8964" width="11" style="67" customWidth="1"/>
    <col min="8965" max="8965" width="12" style="67" customWidth="1"/>
    <col min="8966" max="8966" width="11.83203125" style="67" customWidth="1"/>
    <col min="8967" max="8967" width="12" style="67" customWidth="1"/>
    <col min="8968" max="8969" width="11.5" style="67" customWidth="1"/>
    <col min="8970" max="8970" width="11.33203125" style="67" customWidth="1"/>
    <col min="8971" max="8971" width="11.5" style="67" customWidth="1"/>
    <col min="8972" max="8972" width="11.33203125" style="67" customWidth="1"/>
    <col min="8973" max="8973" width="11.5" style="67" customWidth="1"/>
    <col min="8974" max="8974" width="11.1640625" style="67" customWidth="1"/>
    <col min="8975" max="8975" width="11.5" style="67" customWidth="1"/>
    <col min="8976" max="8976" width="11.1640625" style="67" customWidth="1"/>
    <col min="8977" max="8984" width="8.83203125" style="67"/>
    <col min="8985" max="8985" width="6.1640625" style="67" customWidth="1"/>
    <col min="8986" max="8990" width="11.5" style="67" customWidth="1"/>
    <col min="8991" max="9216" width="8.83203125" style="67"/>
    <col min="9217" max="9217" width="24.1640625" style="67" customWidth="1"/>
    <col min="9218" max="9218" width="10.1640625" style="67" customWidth="1"/>
    <col min="9219" max="9219" width="10.6640625" style="67" customWidth="1"/>
    <col min="9220" max="9220" width="11" style="67" customWidth="1"/>
    <col min="9221" max="9221" width="12" style="67" customWidth="1"/>
    <col min="9222" max="9222" width="11.83203125" style="67" customWidth="1"/>
    <col min="9223" max="9223" width="12" style="67" customWidth="1"/>
    <col min="9224" max="9225" width="11.5" style="67" customWidth="1"/>
    <col min="9226" max="9226" width="11.33203125" style="67" customWidth="1"/>
    <col min="9227" max="9227" width="11.5" style="67" customWidth="1"/>
    <col min="9228" max="9228" width="11.33203125" style="67" customWidth="1"/>
    <col min="9229" max="9229" width="11.5" style="67" customWidth="1"/>
    <col min="9230" max="9230" width="11.1640625" style="67" customWidth="1"/>
    <col min="9231" max="9231" width="11.5" style="67" customWidth="1"/>
    <col min="9232" max="9232" width="11.1640625" style="67" customWidth="1"/>
    <col min="9233" max="9240" width="8.83203125" style="67"/>
    <col min="9241" max="9241" width="6.1640625" style="67" customWidth="1"/>
    <col min="9242" max="9246" width="11.5" style="67" customWidth="1"/>
    <col min="9247" max="9472" width="8.83203125" style="67"/>
    <col min="9473" max="9473" width="24.1640625" style="67" customWidth="1"/>
    <col min="9474" max="9474" width="10.1640625" style="67" customWidth="1"/>
    <col min="9475" max="9475" width="10.6640625" style="67" customWidth="1"/>
    <col min="9476" max="9476" width="11" style="67" customWidth="1"/>
    <col min="9477" max="9477" width="12" style="67" customWidth="1"/>
    <col min="9478" max="9478" width="11.83203125" style="67" customWidth="1"/>
    <col min="9479" max="9479" width="12" style="67" customWidth="1"/>
    <col min="9480" max="9481" width="11.5" style="67" customWidth="1"/>
    <col min="9482" max="9482" width="11.33203125" style="67" customWidth="1"/>
    <col min="9483" max="9483" width="11.5" style="67" customWidth="1"/>
    <col min="9484" max="9484" width="11.33203125" style="67" customWidth="1"/>
    <col min="9485" max="9485" width="11.5" style="67" customWidth="1"/>
    <col min="9486" max="9486" width="11.1640625" style="67" customWidth="1"/>
    <col min="9487" max="9487" width="11.5" style="67" customWidth="1"/>
    <col min="9488" max="9488" width="11.1640625" style="67" customWidth="1"/>
    <col min="9489" max="9496" width="8.83203125" style="67"/>
    <col min="9497" max="9497" width="6.1640625" style="67" customWidth="1"/>
    <col min="9498" max="9502" width="11.5" style="67" customWidth="1"/>
    <col min="9503" max="9728" width="8.83203125" style="67"/>
    <col min="9729" max="9729" width="24.1640625" style="67" customWidth="1"/>
    <col min="9730" max="9730" width="10.1640625" style="67" customWidth="1"/>
    <col min="9731" max="9731" width="10.6640625" style="67" customWidth="1"/>
    <col min="9732" max="9732" width="11" style="67" customWidth="1"/>
    <col min="9733" max="9733" width="12" style="67" customWidth="1"/>
    <col min="9734" max="9734" width="11.83203125" style="67" customWidth="1"/>
    <col min="9735" max="9735" width="12" style="67" customWidth="1"/>
    <col min="9736" max="9737" width="11.5" style="67" customWidth="1"/>
    <col min="9738" max="9738" width="11.33203125" style="67" customWidth="1"/>
    <col min="9739" max="9739" width="11.5" style="67" customWidth="1"/>
    <col min="9740" max="9740" width="11.33203125" style="67" customWidth="1"/>
    <col min="9741" max="9741" width="11.5" style="67" customWidth="1"/>
    <col min="9742" max="9742" width="11.1640625" style="67" customWidth="1"/>
    <col min="9743" max="9743" width="11.5" style="67" customWidth="1"/>
    <col min="9744" max="9744" width="11.1640625" style="67" customWidth="1"/>
    <col min="9745" max="9752" width="8.83203125" style="67"/>
    <col min="9753" max="9753" width="6.1640625" style="67" customWidth="1"/>
    <col min="9754" max="9758" width="11.5" style="67" customWidth="1"/>
    <col min="9759" max="9984" width="8.83203125" style="67"/>
    <col min="9985" max="9985" width="24.1640625" style="67" customWidth="1"/>
    <col min="9986" max="9986" width="10.1640625" style="67" customWidth="1"/>
    <col min="9987" max="9987" width="10.6640625" style="67" customWidth="1"/>
    <col min="9988" max="9988" width="11" style="67" customWidth="1"/>
    <col min="9989" max="9989" width="12" style="67" customWidth="1"/>
    <col min="9990" max="9990" width="11.83203125" style="67" customWidth="1"/>
    <col min="9991" max="9991" width="12" style="67" customWidth="1"/>
    <col min="9992" max="9993" width="11.5" style="67" customWidth="1"/>
    <col min="9994" max="9994" width="11.33203125" style="67" customWidth="1"/>
    <col min="9995" max="9995" width="11.5" style="67" customWidth="1"/>
    <col min="9996" max="9996" width="11.33203125" style="67" customWidth="1"/>
    <col min="9997" max="9997" width="11.5" style="67" customWidth="1"/>
    <col min="9998" max="9998" width="11.1640625" style="67" customWidth="1"/>
    <col min="9999" max="9999" width="11.5" style="67" customWidth="1"/>
    <col min="10000" max="10000" width="11.1640625" style="67" customWidth="1"/>
    <col min="10001" max="10008" width="8.83203125" style="67"/>
    <col min="10009" max="10009" width="6.1640625" style="67" customWidth="1"/>
    <col min="10010" max="10014" width="11.5" style="67" customWidth="1"/>
    <col min="10015" max="10240" width="8.83203125" style="67"/>
    <col min="10241" max="10241" width="24.1640625" style="67" customWidth="1"/>
    <col min="10242" max="10242" width="10.1640625" style="67" customWidth="1"/>
    <col min="10243" max="10243" width="10.6640625" style="67" customWidth="1"/>
    <col min="10244" max="10244" width="11" style="67" customWidth="1"/>
    <col min="10245" max="10245" width="12" style="67" customWidth="1"/>
    <col min="10246" max="10246" width="11.83203125" style="67" customWidth="1"/>
    <col min="10247" max="10247" width="12" style="67" customWidth="1"/>
    <col min="10248" max="10249" width="11.5" style="67" customWidth="1"/>
    <col min="10250" max="10250" width="11.33203125" style="67" customWidth="1"/>
    <col min="10251" max="10251" width="11.5" style="67" customWidth="1"/>
    <col min="10252" max="10252" width="11.33203125" style="67" customWidth="1"/>
    <col min="10253" max="10253" width="11.5" style="67" customWidth="1"/>
    <col min="10254" max="10254" width="11.1640625" style="67" customWidth="1"/>
    <col min="10255" max="10255" width="11.5" style="67" customWidth="1"/>
    <col min="10256" max="10256" width="11.1640625" style="67" customWidth="1"/>
    <col min="10257" max="10264" width="8.83203125" style="67"/>
    <col min="10265" max="10265" width="6.1640625" style="67" customWidth="1"/>
    <col min="10266" max="10270" width="11.5" style="67" customWidth="1"/>
    <col min="10271" max="10496" width="8.83203125" style="67"/>
    <col min="10497" max="10497" width="24.1640625" style="67" customWidth="1"/>
    <col min="10498" max="10498" width="10.1640625" style="67" customWidth="1"/>
    <col min="10499" max="10499" width="10.6640625" style="67" customWidth="1"/>
    <col min="10500" max="10500" width="11" style="67" customWidth="1"/>
    <col min="10501" max="10501" width="12" style="67" customWidth="1"/>
    <col min="10502" max="10502" width="11.83203125" style="67" customWidth="1"/>
    <col min="10503" max="10503" width="12" style="67" customWidth="1"/>
    <col min="10504" max="10505" width="11.5" style="67" customWidth="1"/>
    <col min="10506" max="10506" width="11.33203125" style="67" customWidth="1"/>
    <col min="10507" max="10507" width="11.5" style="67" customWidth="1"/>
    <col min="10508" max="10508" width="11.33203125" style="67" customWidth="1"/>
    <col min="10509" max="10509" width="11.5" style="67" customWidth="1"/>
    <col min="10510" max="10510" width="11.1640625" style="67" customWidth="1"/>
    <col min="10511" max="10511" width="11.5" style="67" customWidth="1"/>
    <col min="10512" max="10512" width="11.1640625" style="67" customWidth="1"/>
    <col min="10513" max="10520" width="8.83203125" style="67"/>
    <col min="10521" max="10521" width="6.1640625" style="67" customWidth="1"/>
    <col min="10522" max="10526" width="11.5" style="67" customWidth="1"/>
    <col min="10527" max="10752" width="8.83203125" style="67"/>
    <col min="10753" max="10753" width="24.1640625" style="67" customWidth="1"/>
    <col min="10754" max="10754" width="10.1640625" style="67" customWidth="1"/>
    <col min="10755" max="10755" width="10.6640625" style="67" customWidth="1"/>
    <col min="10756" max="10756" width="11" style="67" customWidth="1"/>
    <col min="10757" max="10757" width="12" style="67" customWidth="1"/>
    <col min="10758" max="10758" width="11.83203125" style="67" customWidth="1"/>
    <col min="10759" max="10759" width="12" style="67" customWidth="1"/>
    <col min="10760" max="10761" width="11.5" style="67" customWidth="1"/>
    <col min="10762" max="10762" width="11.33203125" style="67" customWidth="1"/>
    <col min="10763" max="10763" width="11.5" style="67" customWidth="1"/>
    <col min="10764" max="10764" width="11.33203125" style="67" customWidth="1"/>
    <col min="10765" max="10765" width="11.5" style="67" customWidth="1"/>
    <col min="10766" max="10766" width="11.1640625" style="67" customWidth="1"/>
    <col min="10767" max="10767" width="11.5" style="67" customWidth="1"/>
    <col min="10768" max="10768" width="11.1640625" style="67" customWidth="1"/>
    <col min="10769" max="10776" width="8.83203125" style="67"/>
    <col min="10777" max="10777" width="6.1640625" style="67" customWidth="1"/>
    <col min="10778" max="10782" width="11.5" style="67" customWidth="1"/>
    <col min="10783" max="11008" width="8.83203125" style="67"/>
    <col min="11009" max="11009" width="24.1640625" style="67" customWidth="1"/>
    <col min="11010" max="11010" width="10.1640625" style="67" customWidth="1"/>
    <col min="11011" max="11011" width="10.6640625" style="67" customWidth="1"/>
    <col min="11012" max="11012" width="11" style="67" customWidth="1"/>
    <col min="11013" max="11013" width="12" style="67" customWidth="1"/>
    <col min="11014" max="11014" width="11.83203125" style="67" customWidth="1"/>
    <col min="11015" max="11015" width="12" style="67" customWidth="1"/>
    <col min="11016" max="11017" width="11.5" style="67" customWidth="1"/>
    <col min="11018" max="11018" width="11.33203125" style="67" customWidth="1"/>
    <col min="11019" max="11019" width="11.5" style="67" customWidth="1"/>
    <col min="11020" max="11020" width="11.33203125" style="67" customWidth="1"/>
    <col min="11021" max="11021" width="11.5" style="67" customWidth="1"/>
    <col min="11022" max="11022" width="11.1640625" style="67" customWidth="1"/>
    <col min="11023" max="11023" width="11.5" style="67" customWidth="1"/>
    <col min="11024" max="11024" width="11.1640625" style="67" customWidth="1"/>
    <col min="11025" max="11032" width="8.83203125" style="67"/>
    <col min="11033" max="11033" width="6.1640625" style="67" customWidth="1"/>
    <col min="11034" max="11038" width="11.5" style="67" customWidth="1"/>
    <col min="11039" max="11264" width="8.83203125" style="67"/>
    <col min="11265" max="11265" width="24.1640625" style="67" customWidth="1"/>
    <col min="11266" max="11266" width="10.1640625" style="67" customWidth="1"/>
    <col min="11267" max="11267" width="10.6640625" style="67" customWidth="1"/>
    <col min="11268" max="11268" width="11" style="67" customWidth="1"/>
    <col min="11269" max="11269" width="12" style="67" customWidth="1"/>
    <col min="11270" max="11270" width="11.83203125" style="67" customWidth="1"/>
    <col min="11271" max="11271" width="12" style="67" customWidth="1"/>
    <col min="11272" max="11273" width="11.5" style="67" customWidth="1"/>
    <col min="11274" max="11274" width="11.33203125" style="67" customWidth="1"/>
    <col min="11275" max="11275" width="11.5" style="67" customWidth="1"/>
    <col min="11276" max="11276" width="11.33203125" style="67" customWidth="1"/>
    <col min="11277" max="11277" width="11.5" style="67" customWidth="1"/>
    <col min="11278" max="11278" width="11.1640625" style="67" customWidth="1"/>
    <col min="11279" max="11279" width="11.5" style="67" customWidth="1"/>
    <col min="11280" max="11280" width="11.1640625" style="67" customWidth="1"/>
    <col min="11281" max="11288" width="8.83203125" style="67"/>
    <col min="11289" max="11289" width="6.1640625" style="67" customWidth="1"/>
    <col min="11290" max="11294" width="11.5" style="67" customWidth="1"/>
    <col min="11295" max="11520" width="8.83203125" style="67"/>
    <col min="11521" max="11521" width="24.1640625" style="67" customWidth="1"/>
    <col min="11522" max="11522" width="10.1640625" style="67" customWidth="1"/>
    <col min="11523" max="11523" width="10.6640625" style="67" customWidth="1"/>
    <col min="11524" max="11524" width="11" style="67" customWidth="1"/>
    <col min="11525" max="11525" width="12" style="67" customWidth="1"/>
    <col min="11526" max="11526" width="11.83203125" style="67" customWidth="1"/>
    <col min="11527" max="11527" width="12" style="67" customWidth="1"/>
    <col min="11528" max="11529" width="11.5" style="67" customWidth="1"/>
    <col min="11530" max="11530" width="11.33203125" style="67" customWidth="1"/>
    <col min="11531" max="11531" width="11.5" style="67" customWidth="1"/>
    <col min="11532" max="11532" width="11.33203125" style="67" customWidth="1"/>
    <col min="11533" max="11533" width="11.5" style="67" customWidth="1"/>
    <col min="11534" max="11534" width="11.1640625" style="67" customWidth="1"/>
    <col min="11535" max="11535" width="11.5" style="67" customWidth="1"/>
    <col min="11536" max="11536" width="11.1640625" style="67" customWidth="1"/>
    <col min="11537" max="11544" width="8.83203125" style="67"/>
    <col min="11545" max="11545" width="6.1640625" style="67" customWidth="1"/>
    <col min="11546" max="11550" width="11.5" style="67" customWidth="1"/>
    <col min="11551" max="11776" width="8.83203125" style="67"/>
    <col min="11777" max="11777" width="24.1640625" style="67" customWidth="1"/>
    <col min="11778" max="11778" width="10.1640625" style="67" customWidth="1"/>
    <col min="11779" max="11779" width="10.6640625" style="67" customWidth="1"/>
    <col min="11780" max="11780" width="11" style="67" customWidth="1"/>
    <col min="11781" max="11781" width="12" style="67" customWidth="1"/>
    <col min="11782" max="11782" width="11.83203125" style="67" customWidth="1"/>
    <col min="11783" max="11783" width="12" style="67" customWidth="1"/>
    <col min="11784" max="11785" width="11.5" style="67" customWidth="1"/>
    <col min="11786" max="11786" width="11.33203125" style="67" customWidth="1"/>
    <col min="11787" max="11787" width="11.5" style="67" customWidth="1"/>
    <col min="11788" max="11788" width="11.33203125" style="67" customWidth="1"/>
    <col min="11789" max="11789" width="11.5" style="67" customWidth="1"/>
    <col min="11790" max="11790" width="11.1640625" style="67" customWidth="1"/>
    <col min="11791" max="11791" width="11.5" style="67" customWidth="1"/>
    <col min="11792" max="11792" width="11.1640625" style="67" customWidth="1"/>
    <col min="11793" max="11800" width="8.83203125" style="67"/>
    <col min="11801" max="11801" width="6.1640625" style="67" customWidth="1"/>
    <col min="11802" max="11806" width="11.5" style="67" customWidth="1"/>
    <col min="11807" max="12032" width="8.83203125" style="67"/>
    <col min="12033" max="12033" width="24.1640625" style="67" customWidth="1"/>
    <col min="12034" max="12034" width="10.1640625" style="67" customWidth="1"/>
    <col min="12035" max="12035" width="10.6640625" style="67" customWidth="1"/>
    <col min="12036" max="12036" width="11" style="67" customWidth="1"/>
    <col min="12037" max="12037" width="12" style="67" customWidth="1"/>
    <col min="12038" max="12038" width="11.83203125" style="67" customWidth="1"/>
    <col min="12039" max="12039" width="12" style="67" customWidth="1"/>
    <col min="12040" max="12041" width="11.5" style="67" customWidth="1"/>
    <col min="12042" max="12042" width="11.33203125" style="67" customWidth="1"/>
    <col min="12043" max="12043" width="11.5" style="67" customWidth="1"/>
    <col min="12044" max="12044" width="11.33203125" style="67" customWidth="1"/>
    <col min="12045" max="12045" width="11.5" style="67" customWidth="1"/>
    <col min="12046" max="12046" width="11.1640625" style="67" customWidth="1"/>
    <col min="12047" max="12047" width="11.5" style="67" customWidth="1"/>
    <col min="12048" max="12048" width="11.1640625" style="67" customWidth="1"/>
    <col min="12049" max="12056" width="8.83203125" style="67"/>
    <col min="12057" max="12057" width="6.1640625" style="67" customWidth="1"/>
    <col min="12058" max="12062" width="11.5" style="67" customWidth="1"/>
    <col min="12063" max="12288" width="8.83203125" style="67"/>
    <col min="12289" max="12289" width="24.1640625" style="67" customWidth="1"/>
    <col min="12290" max="12290" width="10.1640625" style="67" customWidth="1"/>
    <col min="12291" max="12291" width="10.6640625" style="67" customWidth="1"/>
    <col min="12292" max="12292" width="11" style="67" customWidth="1"/>
    <col min="12293" max="12293" width="12" style="67" customWidth="1"/>
    <col min="12294" max="12294" width="11.83203125" style="67" customWidth="1"/>
    <col min="12295" max="12295" width="12" style="67" customWidth="1"/>
    <col min="12296" max="12297" width="11.5" style="67" customWidth="1"/>
    <col min="12298" max="12298" width="11.33203125" style="67" customWidth="1"/>
    <col min="12299" max="12299" width="11.5" style="67" customWidth="1"/>
    <col min="12300" max="12300" width="11.33203125" style="67" customWidth="1"/>
    <col min="12301" max="12301" width="11.5" style="67" customWidth="1"/>
    <col min="12302" max="12302" width="11.1640625" style="67" customWidth="1"/>
    <col min="12303" max="12303" width="11.5" style="67" customWidth="1"/>
    <col min="12304" max="12304" width="11.1640625" style="67" customWidth="1"/>
    <col min="12305" max="12312" width="8.83203125" style="67"/>
    <col min="12313" max="12313" width="6.1640625" style="67" customWidth="1"/>
    <col min="12314" max="12318" width="11.5" style="67" customWidth="1"/>
    <col min="12319" max="12544" width="8.83203125" style="67"/>
    <col min="12545" max="12545" width="24.1640625" style="67" customWidth="1"/>
    <col min="12546" max="12546" width="10.1640625" style="67" customWidth="1"/>
    <col min="12547" max="12547" width="10.6640625" style="67" customWidth="1"/>
    <col min="12548" max="12548" width="11" style="67" customWidth="1"/>
    <col min="12549" max="12549" width="12" style="67" customWidth="1"/>
    <col min="12550" max="12550" width="11.83203125" style="67" customWidth="1"/>
    <col min="12551" max="12551" width="12" style="67" customWidth="1"/>
    <col min="12552" max="12553" width="11.5" style="67" customWidth="1"/>
    <col min="12554" max="12554" width="11.33203125" style="67" customWidth="1"/>
    <col min="12555" max="12555" width="11.5" style="67" customWidth="1"/>
    <col min="12556" max="12556" width="11.33203125" style="67" customWidth="1"/>
    <col min="12557" max="12557" width="11.5" style="67" customWidth="1"/>
    <col min="12558" max="12558" width="11.1640625" style="67" customWidth="1"/>
    <col min="12559" max="12559" width="11.5" style="67" customWidth="1"/>
    <col min="12560" max="12560" width="11.1640625" style="67" customWidth="1"/>
    <col min="12561" max="12568" width="8.83203125" style="67"/>
    <col min="12569" max="12569" width="6.1640625" style="67" customWidth="1"/>
    <col min="12570" max="12574" width="11.5" style="67" customWidth="1"/>
    <col min="12575" max="12800" width="8.83203125" style="67"/>
    <col min="12801" max="12801" width="24.1640625" style="67" customWidth="1"/>
    <col min="12802" max="12802" width="10.1640625" style="67" customWidth="1"/>
    <col min="12803" max="12803" width="10.6640625" style="67" customWidth="1"/>
    <col min="12804" max="12804" width="11" style="67" customWidth="1"/>
    <col min="12805" max="12805" width="12" style="67" customWidth="1"/>
    <col min="12806" max="12806" width="11.83203125" style="67" customWidth="1"/>
    <col min="12807" max="12807" width="12" style="67" customWidth="1"/>
    <col min="12808" max="12809" width="11.5" style="67" customWidth="1"/>
    <col min="12810" max="12810" width="11.33203125" style="67" customWidth="1"/>
    <col min="12811" max="12811" width="11.5" style="67" customWidth="1"/>
    <col min="12812" max="12812" width="11.33203125" style="67" customWidth="1"/>
    <col min="12813" max="12813" width="11.5" style="67" customWidth="1"/>
    <col min="12814" max="12814" width="11.1640625" style="67" customWidth="1"/>
    <col min="12815" max="12815" width="11.5" style="67" customWidth="1"/>
    <col min="12816" max="12816" width="11.1640625" style="67" customWidth="1"/>
    <col min="12817" max="12824" width="8.83203125" style="67"/>
    <col min="12825" max="12825" width="6.1640625" style="67" customWidth="1"/>
    <col min="12826" max="12830" width="11.5" style="67" customWidth="1"/>
    <col min="12831" max="13056" width="8.83203125" style="67"/>
    <col min="13057" max="13057" width="24.1640625" style="67" customWidth="1"/>
    <col min="13058" max="13058" width="10.1640625" style="67" customWidth="1"/>
    <col min="13059" max="13059" width="10.6640625" style="67" customWidth="1"/>
    <col min="13060" max="13060" width="11" style="67" customWidth="1"/>
    <col min="13061" max="13061" width="12" style="67" customWidth="1"/>
    <col min="13062" max="13062" width="11.83203125" style="67" customWidth="1"/>
    <col min="13063" max="13063" width="12" style="67" customWidth="1"/>
    <col min="13064" max="13065" width="11.5" style="67" customWidth="1"/>
    <col min="13066" max="13066" width="11.33203125" style="67" customWidth="1"/>
    <col min="13067" max="13067" width="11.5" style="67" customWidth="1"/>
    <col min="13068" max="13068" width="11.33203125" style="67" customWidth="1"/>
    <col min="13069" max="13069" width="11.5" style="67" customWidth="1"/>
    <col min="13070" max="13070" width="11.1640625" style="67" customWidth="1"/>
    <col min="13071" max="13071" width="11.5" style="67" customWidth="1"/>
    <col min="13072" max="13072" width="11.1640625" style="67" customWidth="1"/>
    <col min="13073" max="13080" width="8.83203125" style="67"/>
    <col min="13081" max="13081" width="6.1640625" style="67" customWidth="1"/>
    <col min="13082" max="13086" width="11.5" style="67" customWidth="1"/>
    <col min="13087" max="13312" width="8.83203125" style="67"/>
    <col min="13313" max="13313" width="24.1640625" style="67" customWidth="1"/>
    <col min="13314" max="13314" width="10.1640625" style="67" customWidth="1"/>
    <col min="13315" max="13315" width="10.6640625" style="67" customWidth="1"/>
    <col min="13316" max="13316" width="11" style="67" customWidth="1"/>
    <col min="13317" max="13317" width="12" style="67" customWidth="1"/>
    <col min="13318" max="13318" width="11.83203125" style="67" customWidth="1"/>
    <col min="13319" max="13319" width="12" style="67" customWidth="1"/>
    <col min="13320" max="13321" width="11.5" style="67" customWidth="1"/>
    <col min="13322" max="13322" width="11.33203125" style="67" customWidth="1"/>
    <col min="13323" max="13323" width="11.5" style="67" customWidth="1"/>
    <col min="13324" max="13324" width="11.33203125" style="67" customWidth="1"/>
    <col min="13325" max="13325" width="11.5" style="67" customWidth="1"/>
    <col min="13326" max="13326" width="11.1640625" style="67" customWidth="1"/>
    <col min="13327" max="13327" width="11.5" style="67" customWidth="1"/>
    <col min="13328" max="13328" width="11.1640625" style="67" customWidth="1"/>
    <col min="13329" max="13336" width="8.83203125" style="67"/>
    <col min="13337" max="13337" width="6.1640625" style="67" customWidth="1"/>
    <col min="13338" max="13342" width="11.5" style="67" customWidth="1"/>
    <col min="13343" max="13568" width="8.83203125" style="67"/>
    <col min="13569" max="13569" width="24.1640625" style="67" customWidth="1"/>
    <col min="13570" max="13570" width="10.1640625" style="67" customWidth="1"/>
    <col min="13571" max="13571" width="10.6640625" style="67" customWidth="1"/>
    <col min="13572" max="13572" width="11" style="67" customWidth="1"/>
    <col min="13573" max="13573" width="12" style="67" customWidth="1"/>
    <col min="13574" max="13574" width="11.83203125" style="67" customWidth="1"/>
    <col min="13575" max="13575" width="12" style="67" customWidth="1"/>
    <col min="13576" max="13577" width="11.5" style="67" customWidth="1"/>
    <col min="13578" max="13578" width="11.33203125" style="67" customWidth="1"/>
    <col min="13579" max="13579" width="11.5" style="67" customWidth="1"/>
    <col min="13580" max="13580" width="11.33203125" style="67" customWidth="1"/>
    <col min="13581" max="13581" width="11.5" style="67" customWidth="1"/>
    <col min="13582" max="13582" width="11.1640625" style="67" customWidth="1"/>
    <col min="13583" max="13583" width="11.5" style="67" customWidth="1"/>
    <col min="13584" max="13584" width="11.1640625" style="67" customWidth="1"/>
    <col min="13585" max="13592" width="8.83203125" style="67"/>
    <col min="13593" max="13593" width="6.1640625" style="67" customWidth="1"/>
    <col min="13594" max="13598" width="11.5" style="67" customWidth="1"/>
    <col min="13599" max="13824" width="8.83203125" style="67"/>
    <col min="13825" max="13825" width="24.1640625" style="67" customWidth="1"/>
    <col min="13826" max="13826" width="10.1640625" style="67" customWidth="1"/>
    <col min="13827" max="13827" width="10.6640625" style="67" customWidth="1"/>
    <col min="13828" max="13828" width="11" style="67" customWidth="1"/>
    <col min="13829" max="13829" width="12" style="67" customWidth="1"/>
    <col min="13830" max="13830" width="11.83203125" style="67" customWidth="1"/>
    <col min="13831" max="13831" width="12" style="67" customWidth="1"/>
    <col min="13832" max="13833" width="11.5" style="67" customWidth="1"/>
    <col min="13834" max="13834" width="11.33203125" style="67" customWidth="1"/>
    <col min="13835" max="13835" width="11.5" style="67" customWidth="1"/>
    <col min="13836" max="13836" width="11.33203125" style="67" customWidth="1"/>
    <col min="13837" max="13837" width="11.5" style="67" customWidth="1"/>
    <col min="13838" max="13838" width="11.1640625" style="67" customWidth="1"/>
    <col min="13839" max="13839" width="11.5" style="67" customWidth="1"/>
    <col min="13840" max="13840" width="11.1640625" style="67" customWidth="1"/>
    <col min="13841" max="13848" width="8.83203125" style="67"/>
    <col min="13849" max="13849" width="6.1640625" style="67" customWidth="1"/>
    <col min="13850" max="13854" width="11.5" style="67" customWidth="1"/>
    <col min="13855" max="14080" width="8.83203125" style="67"/>
    <col min="14081" max="14081" width="24.1640625" style="67" customWidth="1"/>
    <col min="14082" max="14082" width="10.1640625" style="67" customWidth="1"/>
    <col min="14083" max="14083" width="10.6640625" style="67" customWidth="1"/>
    <col min="14084" max="14084" width="11" style="67" customWidth="1"/>
    <col min="14085" max="14085" width="12" style="67" customWidth="1"/>
    <col min="14086" max="14086" width="11.83203125" style="67" customWidth="1"/>
    <col min="14087" max="14087" width="12" style="67" customWidth="1"/>
    <col min="14088" max="14089" width="11.5" style="67" customWidth="1"/>
    <col min="14090" max="14090" width="11.33203125" style="67" customWidth="1"/>
    <col min="14091" max="14091" width="11.5" style="67" customWidth="1"/>
    <col min="14092" max="14092" width="11.33203125" style="67" customWidth="1"/>
    <col min="14093" max="14093" width="11.5" style="67" customWidth="1"/>
    <col min="14094" max="14094" width="11.1640625" style="67" customWidth="1"/>
    <col min="14095" max="14095" width="11.5" style="67" customWidth="1"/>
    <col min="14096" max="14096" width="11.1640625" style="67" customWidth="1"/>
    <col min="14097" max="14104" width="8.83203125" style="67"/>
    <col min="14105" max="14105" width="6.1640625" style="67" customWidth="1"/>
    <col min="14106" max="14110" width="11.5" style="67" customWidth="1"/>
    <col min="14111" max="14336" width="8.83203125" style="67"/>
    <col min="14337" max="14337" width="24.1640625" style="67" customWidth="1"/>
    <col min="14338" max="14338" width="10.1640625" style="67" customWidth="1"/>
    <col min="14339" max="14339" width="10.6640625" style="67" customWidth="1"/>
    <col min="14340" max="14340" width="11" style="67" customWidth="1"/>
    <col min="14341" max="14341" width="12" style="67" customWidth="1"/>
    <col min="14342" max="14342" width="11.83203125" style="67" customWidth="1"/>
    <col min="14343" max="14343" width="12" style="67" customWidth="1"/>
    <col min="14344" max="14345" width="11.5" style="67" customWidth="1"/>
    <col min="14346" max="14346" width="11.33203125" style="67" customWidth="1"/>
    <col min="14347" max="14347" width="11.5" style="67" customWidth="1"/>
    <col min="14348" max="14348" width="11.33203125" style="67" customWidth="1"/>
    <col min="14349" max="14349" width="11.5" style="67" customWidth="1"/>
    <col min="14350" max="14350" width="11.1640625" style="67" customWidth="1"/>
    <col min="14351" max="14351" width="11.5" style="67" customWidth="1"/>
    <col min="14352" max="14352" width="11.1640625" style="67" customWidth="1"/>
    <col min="14353" max="14360" width="8.83203125" style="67"/>
    <col min="14361" max="14361" width="6.1640625" style="67" customWidth="1"/>
    <col min="14362" max="14366" width="11.5" style="67" customWidth="1"/>
    <col min="14367" max="14592" width="8.83203125" style="67"/>
    <col min="14593" max="14593" width="24.1640625" style="67" customWidth="1"/>
    <col min="14594" max="14594" width="10.1640625" style="67" customWidth="1"/>
    <col min="14595" max="14595" width="10.6640625" style="67" customWidth="1"/>
    <col min="14596" max="14596" width="11" style="67" customWidth="1"/>
    <col min="14597" max="14597" width="12" style="67" customWidth="1"/>
    <col min="14598" max="14598" width="11.83203125" style="67" customWidth="1"/>
    <col min="14599" max="14599" width="12" style="67" customWidth="1"/>
    <col min="14600" max="14601" width="11.5" style="67" customWidth="1"/>
    <col min="14602" max="14602" width="11.33203125" style="67" customWidth="1"/>
    <col min="14603" max="14603" width="11.5" style="67" customWidth="1"/>
    <col min="14604" max="14604" width="11.33203125" style="67" customWidth="1"/>
    <col min="14605" max="14605" width="11.5" style="67" customWidth="1"/>
    <col min="14606" max="14606" width="11.1640625" style="67" customWidth="1"/>
    <col min="14607" max="14607" width="11.5" style="67" customWidth="1"/>
    <col min="14608" max="14608" width="11.1640625" style="67" customWidth="1"/>
    <col min="14609" max="14616" width="8.83203125" style="67"/>
    <col min="14617" max="14617" width="6.1640625" style="67" customWidth="1"/>
    <col min="14618" max="14622" width="11.5" style="67" customWidth="1"/>
    <col min="14623" max="14848" width="8.83203125" style="67"/>
    <col min="14849" max="14849" width="24.1640625" style="67" customWidth="1"/>
    <col min="14850" max="14850" width="10.1640625" style="67" customWidth="1"/>
    <col min="14851" max="14851" width="10.6640625" style="67" customWidth="1"/>
    <col min="14852" max="14852" width="11" style="67" customWidth="1"/>
    <col min="14853" max="14853" width="12" style="67" customWidth="1"/>
    <col min="14854" max="14854" width="11.83203125" style="67" customWidth="1"/>
    <col min="14855" max="14855" width="12" style="67" customWidth="1"/>
    <col min="14856" max="14857" width="11.5" style="67" customWidth="1"/>
    <col min="14858" max="14858" width="11.33203125" style="67" customWidth="1"/>
    <col min="14859" max="14859" width="11.5" style="67" customWidth="1"/>
    <col min="14860" max="14860" width="11.33203125" style="67" customWidth="1"/>
    <col min="14861" max="14861" width="11.5" style="67" customWidth="1"/>
    <col min="14862" max="14862" width="11.1640625" style="67" customWidth="1"/>
    <col min="14863" max="14863" width="11.5" style="67" customWidth="1"/>
    <col min="14864" max="14864" width="11.1640625" style="67" customWidth="1"/>
    <col min="14865" max="14872" width="8.83203125" style="67"/>
    <col min="14873" max="14873" width="6.1640625" style="67" customWidth="1"/>
    <col min="14874" max="14878" width="11.5" style="67" customWidth="1"/>
    <col min="14879" max="15104" width="8.83203125" style="67"/>
    <col min="15105" max="15105" width="24.1640625" style="67" customWidth="1"/>
    <col min="15106" max="15106" width="10.1640625" style="67" customWidth="1"/>
    <col min="15107" max="15107" width="10.6640625" style="67" customWidth="1"/>
    <col min="15108" max="15108" width="11" style="67" customWidth="1"/>
    <col min="15109" max="15109" width="12" style="67" customWidth="1"/>
    <col min="15110" max="15110" width="11.83203125" style="67" customWidth="1"/>
    <col min="15111" max="15111" width="12" style="67" customWidth="1"/>
    <col min="15112" max="15113" width="11.5" style="67" customWidth="1"/>
    <col min="15114" max="15114" width="11.33203125" style="67" customWidth="1"/>
    <col min="15115" max="15115" width="11.5" style="67" customWidth="1"/>
    <col min="15116" max="15116" width="11.33203125" style="67" customWidth="1"/>
    <col min="15117" max="15117" width="11.5" style="67" customWidth="1"/>
    <col min="15118" max="15118" width="11.1640625" style="67" customWidth="1"/>
    <col min="15119" max="15119" width="11.5" style="67" customWidth="1"/>
    <col min="15120" max="15120" width="11.1640625" style="67" customWidth="1"/>
    <col min="15121" max="15128" width="8.83203125" style="67"/>
    <col min="15129" max="15129" width="6.1640625" style="67" customWidth="1"/>
    <col min="15130" max="15134" width="11.5" style="67" customWidth="1"/>
    <col min="15135" max="15360" width="8.83203125" style="67"/>
    <col min="15361" max="15361" width="24.1640625" style="67" customWidth="1"/>
    <col min="15362" max="15362" width="10.1640625" style="67" customWidth="1"/>
    <col min="15363" max="15363" width="10.6640625" style="67" customWidth="1"/>
    <col min="15364" max="15364" width="11" style="67" customWidth="1"/>
    <col min="15365" max="15365" width="12" style="67" customWidth="1"/>
    <col min="15366" max="15366" width="11.83203125" style="67" customWidth="1"/>
    <col min="15367" max="15367" width="12" style="67" customWidth="1"/>
    <col min="15368" max="15369" width="11.5" style="67" customWidth="1"/>
    <col min="15370" max="15370" width="11.33203125" style="67" customWidth="1"/>
    <col min="15371" max="15371" width="11.5" style="67" customWidth="1"/>
    <col min="15372" max="15372" width="11.33203125" style="67" customWidth="1"/>
    <col min="15373" max="15373" width="11.5" style="67" customWidth="1"/>
    <col min="15374" max="15374" width="11.1640625" style="67" customWidth="1"/>
    <col min="15375" max="15375" width="11.5" style="67" customWidth="1"/>
    <col min="15376" max="15376" width="11.1640625" style="67" customWidth="1"/>
    <col min="15377" max="15384" width="8.83203125" style="67"/>
    <col min="15385" max="15385" width="6.1640625" style="67" customWidth="1"/>
    <col min="15386" max="15390" width="11.5" style="67" customWidth="1"/>
    <col min="15391" max="15616" width="8.83203125" style="67"/>
    <col min="15617" max="15617" width="24.1640625" style="67" customWidth="1"/>
    <col min="15618" max="15618" width="10.1640625" style="67" customWidth="1"/>
    <col min="15619" max="15619" width="10.6640625" style="67" customWidth="1"/>
    <col min="15620" max="15620" width="11" style="67" customWidth="1"/>
    <col min="15621" max="15621" width="12" style="67" customWidth="1"/>
    <col min="15622" max="15622" width="11.83203125" style="67" customWidth="1"/>
    <col min="15623" max="15623" width="12" style="67" customWidth="1"/>
    <col min="15624" max="15625" width="11.5" style="67" customWidth="1"/>
    <col min="15626" max="15626" width="11.33203125" style="67" customWidth="1"/>
    <col min="15627" max="15627" width="11.5" style="67" customWidth="1"/>
    <col min="15628" max="15628" width="11.33203125" style="67" customWidth="1"/>
    <col min="15629" max="15629" width="11.5" style="67" customWidth="1"/>
    <col min="15630" max="15630" width="11.1640625" style="67" customWidth="1"/>
    <col min="15631" max="15631" width="11.5" style="67" customWidth="1"/>
    <col min="15632" max="15632" width="11.1640625" style="67" customWidth="1"/>
    <col min="15633" max="15640" width="8.83203125" style="67"/>
    <col min="15641" max="15641" width="6.1640625" style="67" customWidth="1"/>
    <col min="15642" max="15646" width="11.5" style="67" customWidth="1"/>
    <col min="15647" max="15872" width="8.83203125" style="67"/>
    <col min="15873" max="15873" width="24.1640625" style="67" customWidth="1"/>
    <col min="15874" max="15874" width="10.1640625" style="67" customWidth="1"/>
    <col min="15875" max="15875" width="10.6640625" style="67" customWidth="1"/>
    <col min="15876" max="15876" width="11" style="67" customWidth="1"/>
    <col min="15877" max="15877" width="12" style="67" customWidth="1"/>
    <col min="15878" max="15878" width="11.83203125" style="67" customWidth="1"/>
    <col min="15879" max="15879" width="12" style="67" customWidth="1"/>
    <col min="15880" max="15881" width="11.5" style="67" customWidth="1"/>
    <col min="15882" max="15882" width="11.33203125" style="67" customWidth="1"/>
    <col min="15883" max="15883" width="11.5" style="67" customWidth="1"/>
    <col min="15884" max="15884" width="11.33203125" style="67" customWidth="1"/>
    <col min="15885" max="15885" width="11.5" style="67" customWidth="1"/>
    <col min="15886" max="15886" width="11.1640625" style="67" customWidth="1"/>
    <col min="15887" max="15887" width="11.5" style="67" customWidth="1"/>
    <col min="15888" max="15888" width="11.1640625" style="67" customWidth="1"/>
    <col min="15889" max="15896" width="8.83203125" style="67"/>
    <col min="15897" max="15897" width="6.1640625" style="67" customWidth="1"/>
    <col min="15898" max="15902" width="11.5" style="67" customWidth="1"/>
    <col min="15903" max="16128" width="8.83203125" style="67"/>
    <col min="16129" max="16129" width="24.1640625" style="67" customWidth="1"/>
    <col min="16130" max="16130" width="10.1640625" style="67" customWidth="1"/>
    <col min="16131" max="16131" width="10.6640625" style="67" customWidth="1"/>
    <col min="16132" max="16132" width="11" style="67" customWidth="1"/>
    <col min="16133" max="16133" width="12" style="67" customWidth="1"/>
    <col min="16134" max="16134" width="11.83203125" style="67" customWidth="1"/>
    <col min="16135" max="16135" width="12" style="67" customWidth="1"/>
    <col min="16136" max="16137" width="11.5" style="67" customWidth="1"/>
    <col min="16138" max="16138" width="11.33203125" style="67" customWidth="1"/>
    <col min="16139" max="16139" width="11.5" style="67" customWidth="1"/>
    <col min="16140" max="16140" width="11.33203125" style="67" customWidth="1"/>
    <col min="16141" max="16141" width="11.5" style="67" customWidth="1"/>
    <col min="16142" max="16142" width="11.1640625" style="67" customWidth="1"/>
    <col min="16143" max="16143" width="11.5" style="67" customWidth="1"/>
    <col min="16144" max="16144" width="11.1640625" style="67" customWidth="1"/>
    <col min="16145" max="16152" width="8.83203125" style="67"/>
    <col min="16153" max="16153" width="6.1640625" style="67" customWidth="1"/>
    <col min="16154" max="16158" width="11.5" style="67" customWidth="1"/>
    <col min="16159" max="16384" width="8.83203125" style="67"/>
  </cols>
  <sheetData>
    <row r="1" spans="1:30" s="88" customFormat="1" ht="21" x14ac:dyDescent="0.35">
      <c r="A1" s="510" t="s">
        <v>452</v>
      </c>
      <c r="B1" s="510"/>
      <c r="C1" s="510"/>
      <c r="D1" s="510"/>
      <c r="E1" s="510"/>
      <c r="F1" s="510"/>
      <c r="G1" s="510"/>
      <c r="H1" s="510"/>
      <c r="I1" s="510"/>
      <c r="J1" s="510"/>
      <c r="K1" s="510"/>
      <c r="L1" s="510"/>
      <c r="M1" s="510"/>
      <c r="N1" s="510"/>
      <c r="O1" s="492"/>
      <c r="P1" s="492"/>
    </row>
    <row r="2" spans="1:30" s="88" customFormat="1" ht="21" x14ac:dyDescent="0.35">
      <c r="A2" s="89"/>
      <c r="B2" s="89"/>
      <c r="C2" s="89"/>
      <c r="D2" s="89"/>
      <c r="E2" s="89"/>
      <c r="F2" s="89"/>
      <c r="G2" s="89"/>
      <c r="H2" s="89"/>
      <c r="I2" s="89"/>
      <c r="J2" s="89"/>
      <c r="K2" s="89"/>
      <c r="L2" s="89"/>
      <c r="M2" s="89"/>
      <c r="N2" s="89"/>
      <c r="O2" s="90"/>
      <c r="P2" s="90"/>
    </row>
    <row r="3" spans="1:30" s="88" customFormat="1" ht="21" customHeight="1" x14ac:dyDescent="0.35">
      <c r="A3" s="89"/>
      <c r="B3" s="89"/>
      <c r="C3" s="89"/>
      <c r="D3" s="89"/>
      <c r="E3" s="510" t="s">
        <v>453</v>
      </c>
      <c r="F3" s="492"/>
      <c r="G3" s="492"/>
      <c r="H3" s="492"/>
      <c r="I3" s="492"/>
      <c r="J3" s="492"/>
      <c r="K3" s="492"/>
      <c r="L3" s="89"/>
      <c r="M3" s="89"/>
      <c r="N3" s="89"/>
      <c r="O3" s="90"/>
      <c r="P3" s="90"/>
    </row>
    <row r="4" spans="1:30" s="88" customFormat="1" ht="21" customHeight="1" x14ac:dyDescent="0.35">
      <c r="A4" s="89"/>
      <c r="B4" s="89"/>
      <c r="C4" s="89"/>
      <c r="D4" s="89"/>
      <c r="E4" s="89"/>
      <c r="F4" s="89"/>
      <c r="G4" s="89"/>
      <c r="H4" s="89"/>
      <c r="I4" s="89"/>
      <c r="J4" s="89"/>
      <c r="K4" s="89"/>
      <c r="L4" s="89"/>
      <c r="M4" s="89"/>
      <c r="N4" s="89"/>
      <c r="O4" s="90"/>
      <c r="P4" s="90"/>
    </row>
    <row r="5" spans="1:30" s="93" customFormat="1" ht="21" customHeight="1" thickBot="1" x14ac:dyDescent="0.25">
      <c r="A5" s="91"/>
      <c r="B5" s="511" t="s">
        <v>454</v>
      </c>
      <c r="C5" s="512"/>
      <c r="D5" s="512"/>
      <c r="E5" s="512"/>
      <c r="F5" s="512"/>
      <c r="G5" s="512"/>
      <c r="H5" s="91"/>
      <c r="I5" s="91"/>
      <c r="J5" s="91"/>
      <c r="K5" s="91"/>
      <c r="L5" s="91"/>
      <c r="M5" s="91"/>
      <c r="N5" s="91"/>
      <c r="O5" s="92"/>
      <c r="P5" s="92"/>
    </row>
    <row r="6" spans="1:30" s="93" customFormat="1" ht="21" customHeight="1" thickTop="1" thickBot="1" x14ac:dyDescent="0.25">
      <c r="A6" s="91"/>
      <c r="B6" s="513" t="s">
        <v>455</v>
      </c>
      <c r="C6" s="514"/>
      <c r="D6" s="514"/>
      <c r="E6" s="514"/>
      <c r="F6" s="514"/>
      <c r="G6" s="513" t="s">
        <v>456</v>
      </c>
      <c r="H6" s="515"/>
      <c r="I6" s="515"/>
      <c r="J6" s="511" t="s">
        <v>457</v>
      </c>
      <c r="K6" s="512"/>
      <c r="L6" s="512"/>
      <c r="M6" s="512"/>
      <c r="N6" s="512"/>
      <c r="O6" s="512"/>
      <c r="P6" s="512"/>
    </row>
    <row r="7" spans="1:30" s="93" customFormat="1" ht="21" customHeight="1" thickTop="1" x14ac:dyDescent="0.2">
      <c r="A7" s="92"/>
      <c r="B7" s="94">
        <v>42036</v>
      </c>
      <c r="C7" s="94">
        <v>42064</v>
      </c>
      <c r="D7" s="94">
        <v>42095</v>
      </c>
      <c r="E7" s="94">
        <v>42125</v>
      </c>
      <c r="F7" s="94">
        <v>42156</v>
      </c>
      <c r="G7" s="95">
        <v>42186</v>
      </c>
      <c r="H7" s="96">
        <v>42217</v>
      </c>
      <c r="I7" s="97">
        <v>42551</v>
      </c>
      <c r="J7" s="98" t="s">
        <v>458</v>
      </c>
      <c r="K7" s="98" t="s">
        <v>459</v>
      </c>
      <c r="L7" s="98" t="s">
        <v>460</v>
      </c>
      <c r="M7" s="98" t="s">
        <v>461</v>
      </c>
      <c r="N7" s="98" t="s">
        <v>462</v>
      </c>
      <c r="O7" s="91" t="s">
        <v>463</v>
      </c>
      <c r="P7" s="91" t="s">
        <v>464</v>
      </c>
      <c r="R7" s="516" t="s">
        <v>5979</v>
      </c>
      <c r="S7" s="517"/>
      <c r="T7" s="517"/>
      <c r="U7" s="517"/>
      <c r="V7" s="517"/>
      <c r="W7" s="517"/>
      <c r="X7" s="518"/>
      <c r="Z7" s="99"/>
      <c r="AA7" s="100" t="s">
        <v>440</v>
      </c>
      <c r="AB7" s="100" t="s">
        <v>441</v>
      </c>
      <c r="AC7" s="100" t="s">
        <v>442</v>
      </c>
      <c r="AD7" s="101" t="s">
        <v>465</v>
      </c>
    </row>
    <row r="8" spans="1:30" s="105" customFormat="1" ht="21" customHeight="1" x14ac:dyDescent="0.2">
      <c r="A8" s="102" t="s">
        <v>466</v>
      </c>
      <c r="B8" s="94"/>
      <c r="C8" s="94"/>
      <c r="D8" s="94"/>
      <c r="E8" s="94"/>
      <c r="F8" s="94"/>
      <c r="G8" s="94"/>
      <c r="H8" s="102"/>
      <c r="I8" s="103"/>
      <c r="J8" s="103"/>
      <c r="K8" s="103"/>
      <c r="L8" s="103"/>
      <c r="M8" s="103"/>
      <c r="N8" s="104"/>
      <c r="O8" s="104"/>
      <c r="P8" s="104"/>
      <c r="R8" s="519"/>
      <c r="S8" s="520"/>
      <c r="T8" s="520"/>
      <c r="U8" s="520"/>
      <c r="V8" s="520"/>
      <c r="W8" s="520"/>
      <c r="X8" s="521"/>
      <c r="Z8" s="106" t="s">
        <v>467</v>
      </c>
      <c r="AA8" s="107">
        <v>200000</v>
      </c>
      <c r="AB8" s="107">
        <v>200000</v>
      </c>
      <c r="AC8" s="107">
        <v>250000</v>
      </c>
      <c r="AD8" s="108">
        <v>300000</v>
      </c>
    </row>
    <row r="9" spans="1:30" s="111" customFormat="1" ht="21" customHeight="1" x14ac:dyDescent="0.2">
      <c r="A9" s="109" t="s">
        <v>468</v>
      </c>
      <c r="B9" s="110">
        <v>200000</v>
      </c>
      <c r="C9" s="110">
        <v>250000</v>
      </c>
      <c r="D9" s="110">
        <v>300000</v>
      </c>
      <c r="E9" s="110">
        <v>350000</v>
      </c>
      <c r="F9" s="110">
        <v>400000</v>
      </c>
      <c r="G9" s="110">
        <v>450000</v>
      </c>
      <c r="H9" s="110">
        <v>500000</v>
      </c>
      <c r="I9" s="110">
        <v>650000</v>
      </c>
      <c r="J9" s="110">
        <v>825000</v>
      </c>
      <c r="K9" s="110">
        <v>1000000</v>
      </c>
      <c r="L9" s="110">
        <v>1175000</v>
      </c>
      <c r="M9" s="110">
        <v>1325000</v>
      </c>
      <c r="N9" s="110">
        <v>1525000</v>
      </c>
      <c r="O9" s="110">
        <v>1775000</v>
      </c>
      <c r="P9" s="110">
        <v>2000000</v>
      </c>
      <c r="R9" s="519"/>
      <c r="S9" s="520"/>
      <c r="T9" s="520"/>
      <c r="U9" s="520"/>
      <c r="V9" s="520"/>
      <c r="W9" s="520"/>
      <c r="X9" s="521"/>
      <c r="Z9" s="106" t="s">
        <v>469</v>
      </c>
      <c r="AA9" s="107">
        <v>250000</v>
      </c>
      <c r="AB9" s="107">
        <v>375000</v>
      </c>
      <c r="AC9" s="107">
        <v>475000</v>
      </c>
      <c r="AD9" s="108">
        <v>150000</v>
      </c>
    </row>
    <row r="10" spans="1:30" s="114" customFormat="1" ht="21" customHeight="1" x14ac:dyDescent="0.2">
      <c r="A10" s="112" t="s">
        <v>470</v>
      </c>
      <c r="B10" s="113"/>
      <c r="C10" s="113">
        <v>250000</v>
      </c>
      <c r="D10" s="113">
        <v>500000</v>
      </c>
      <c r="E10" s="113">
        <v>750000</v>
      </c>
      <c r="F10" s="113">
        <v>1000000</v>
      </c>
      <c r="G10" s="113">
        <v>1000000</v>
      </c>
      <c r="H10" s="113">
        <v>1000000</v>
      </c>
      <c r="I10" s="113">
        <v>1000000</v>
      </c>
      <c r="J10" s="113">
        <v>1000000</v>
      </c>
      <c r="K10" s="113">
        <v>1000000</v>
      </c>
      <c r="L10" s="113">
        <v>825000</v>
      </c>
      <c r="M10" s="113">
        <v>675000</v>
      </c>
      <c r="N10" s="113">
        <v>475000</v>
      </c>
      <c r="O10" s="113">
        <v>225000</v>
      </c>
      <c r="P10" s="113">
        <v>0</v>
      </c>
      <c r="R10" s="519"/>
      <c r="S10" s="520"/>
      <c r="T10" s="520"/>
      <c r="U10" s="520"/>
      <c r="V10" s="520"/>
      <c r="W10" s="520"/>
      <c r="X10" s="521"/>
      <c r="Z10" s="106" t="s">
        <v>471</v>
      </c>
      <c r="AA10" s="107">
        <v>200000</v>
      </c>
      <c r="AB10" s="107">
        <v>175000</v>
      </c>
      <c r="AC10" s="107">
        <v>275000</v>
      </c>
      <c r="AD10" s="108">
        <v>250000</v>
      </c>
    </row>
    <row r="11" spans="1:30" s="117" customFormat="1" ht="21" customHeight="1" x14ac:dyDescent="0.2">
      <c r="A11" s="115" t="s">
        <v>472</v>
      </c>
      <c r="B11" s="116"/>
      <c r="C11" s="116">
        <v>0</v>
      </c>
      <c r="D11" s="116">
        <v>0</v>
      </c>
      <c r="E11" s="116">
        <v>0</v>
      </c>
      <c r="F11" s="116">
        <v>0</v>
      </c>
      <c r="G11" s="116">
        <v>250000</v>
      </c>
      <c r="H11" s="116">
        <v>500000</v>
      </c>
      <c r="I11" s="116">
        <v>350000</v>
      </c>
      <c r="J11" s="116">
        <v>175000</v>
      </c>
      <c r="K11" s="116">
        <v>0</v>
      </c>
      <c r="L11" s="116">
        <v>0</v>
      </c>
      <c r="M11" s="116">
        <v>0</v>
      </c>
      <c r="N11" s="116">
        <v>0</v>
      </c>
      <c r="O11" s="116">
        <v>0</v>
      </c>
      <c r="P11" s="116">
        <v>0</v>
      </c>
      <c r="R11" s="519"/>
      <c r="S11" s="520"/>
      <c r="T11" s="520"/>
      <c r="U11" s="520"/>
      <c r="V11" s="520"/>
      <c r="W11" s="520"/>
      <c r="X11" s="521"/>
      <c r="Z11" s="106" t="s">
        <v>473</v>
      </c>
      <c r="AA11" s="107">
        <v>175000</v>
      </c>
      <c r="AB11" s="107">
        <v>200000</v>
      </c>
      <c r="AC11" s="107">
        <v>200000</v>
      </c>
      <c r="AD11" s="108">
        <v>200000</v>
      </c>
    </row>
    <row r="12" spans="1:30" s="93" customFormat="1" ht="21" customHeight="1" x14ac:dyDescent="0.2">
      <c r="A12" s="92" t="s">
        <v>474</v>
      </c>
      <c r="B12" s="118">
        <f>SUM(B9:B11)</f>
        <v>200000</v>
      </c>
      <c r="C12" s="118">
        <f>SUM(C9:C11)</f>
        <v>500000</v>
      </c>
      <c r="D12" s="118">
        <f>SUM(D9:D11)</f>
        <v>800000</v>
      </c>
      <c r="E12" s="118">
        <f>SUM(E9:E11)</f>
        <v>1100000</v>
      </c>
      <c r="F12" s="118">
        <f>SUM(F9:F11)</f>
        <v>1400000</v>
      </c>
      <c r="G12" s="118">
        <f t="shared" ref="G12:P12" si="0">SUM(G9:G11)</f>
        <v>1700000</v>
      </c>
      <c r="H12" s="118">
        <f t="shared" si="0"/>
        <v>2000000</v>
      </c>
      <c r="I12" s="118">
        <f t="shared" si="0"/>
        <v>2000000</v>
      </c>
      <c r="J12" s="118">
        <f t="shared" si="0"/>
        <v>2000000</v>
      </c>
      <c r="K12" s="118">
        <f t="shared" si="0"/>
        <v>2000000</v>
      </c>
      <c r="L12" s="118">
        <f t="shared" si="0"/>
        <v>2000000</v>
      </c>
      <c r="M12" s="118">
        <f t="shared" si="0"/>
        <v>2000000</v>
      </c>
      <c r="N12" s="118">
        <f t="shared" si="0"/>
        <v>2000000</v>
      </c>
      <c r="O12" s="118">
        <f t="shared" si="0"/>
        <v>2000000</v>
      </c>
      <c r="P12" s="118">
        <f t="shared" si="0"/>
        <v>2000000</v>
      </c>
      <c r="R12" s="519"/>
      <c r="S12" s="520"/>
      <c r="T12" s="520"/>
      <c r="U12" s="520"/>
      <c r="V12" s="520"/>
      <c r="W12" s="520"/>
      <c r="X12" s="521"/>
      <c r="Z12" s="106" t="s">
        <v>475</v>
      </c>
      <c r="AA12" s="107">
        <v>175000</v>
      </c>
      <c r="AB12" s="107">
        <v>200000</v>
      </c>
      <c r="AC12" s="107">
        <v>200000</v>
      </c>
      <c r="AD12" s="108">
        <v>200000</v>
      </c>
    </row>
    <row r="13" spans="1:30" s="93" customFormat="1" ht="21" customHeight="1" x14ac:dyDescent="0.2">
      <c r="A13" s="92"/>
      <c r="B13" s="110">
        <f>B9</f>
        <v>200000</v>
      </c>
      <c r="C13" s="110">
        <f>C9-B9</f>
        <v>50000</v>
      </c>
      <c r="D13" s="110">
        <f t="shared" ref="D13:P13" si="1">D9-C9</f>
        <v>50000</v>
      </c>
      <c r="E13" s="110">
        <f t="shared" si="1"/>
        <v>50000</v>
      </c>
      <c r="F13" s="110">
        <f t="shared" si="1"/>
        <v>50000</v>
      </c>
      <c r="G13" s="110">
        <f t="shared" si="1"/>
        <v>50000</v>
      </c>
      <c r="H13" s="110">
        <f t="shared" si="1"/>
        <v>50000</v>
      </c>
      <c r="I13" s="110">
        <f t="shared" si="1"/>
        <v>150000</v>
      </c>
      <c r="J13" s="110">
        <f t="shared" si="1"/>
        <v>175000</v>
      </c>
      <c r="K13" s="110">
        <f t="shared" si="1"/>
        <v>175000</v>
      </c>
      <c r="L13" s="110">
        <f t="shared" si="1"/>
        <v>175000</v>
      </c>
      <c r="M13" s="110">
        <f t="shared" si="1"/>
        <v>150000</v>
      </c>
      <c r="N13" s="110">
        <f t="shared" si="1"/>
        <v>200000</v>
      </c>
      <c r="O13" s="110">
        <f t="shared" si="1"/>
        <v>250000</v>
      </c>
      <c r="P13" s="110">
        <f t="shared" si="1"/>
        <v>225000</v>
      </c>
      <c r="R13" s="519"/>
      <c r="S13" s="520"/>
      <c r="T13" s="520"/>
      <c r="U13" s="520"/>
      <c r="V13" s="520"/>
      <c r="W13" s="520"/>
      <c r="X13" s="521"/>
      <c r="Z13" s="106" t="s">
        <v>476</v>
      </c>
      <c r="AA13" s="107">
        <v>175000</v>
      </c>
      <c r="AB13" s="107">
        <v>200000</v>
      </c>
      <c r="AC13" s="107">
        <v>200000</v>
      </c>
      <c r="AD13" s="108">
        <v>200000</v>
      </c>
    </row>
    <row r="14" spans="1:30" ht="21" customHeight="1" x14ac:dyDescent="0.25">
      <c r="A14" s="119"/>
      <c r="R14" s="519"/>
      <c r="S14" s="520"/>
      <c r="T14" s="520"/>
      <c r="U14" s="520"/>
      <c r="V14" s="520"/>
      <c r="W14" s="520"/>
      <c r="X14" s="521"/>
      <c r="Z14" s="106" t="s">
        <v>477</v>
      </c>
      <c r="AA14" s="107">
        <v>150000</v>
      </c>
      <c r="AB14" s="107">
        <v>200000</v>
      </c>
      <c r="AC14" s="107">
        <v>200000</v>
      </c>
      <c r="AD14" s="108">
        <v>200000</v>
      </c>
    </row>
    <row r="15" spans="1:30" s="88" customFormat="1" ht="21" customHeight="1" x14ac:dyDescent="0.35">
      <c r="A15" s="89"/>
      <c r="B15" s="89"/>
      <c r="C15" s="89"/>
      <c r="D15" s="89"/>
      <c r="E15" s="510" t="s">
        <v>478</v>
      </c>
      <c r="F15" s="492"/>
      <c r="G15" s="492"/>
      <c r="H15" s="492"/>
      <c r="I15" s="492"/>
      <c r="J15" s="492"/>
      <c r="K15" s="492"/>
      <c r="L15" s="89"/>
      <c r="M15" s="89"/>
      <c r="N15" s="89"/>
      <c r="O15" s="90"/>
      <c r="P15" s="90"/>
      <c r="R15" s="519"/>
      <c r="S15" s="520"/>
      <c r="T15" s="520"/>
      <c r="U15" s="520"/>
      <c r="V15" s="520"/>
      <c r="W15" s="520"/>
      <c r="X15" s="521"/>
      <c r="Z15" s="106" t="s">
        <v>479</v>
      </c>
      <c r="AA15" s="107">
        <v>200000</v>
      </c>
      <c r="AB15" s="107">
        <v>200000</v>
      </c>
      <c r="AC15" s="107">
        <v>200000</v>
      </c>
      <c r="AD15" s="108">
        <v>200000</v>
      </c>
    </row>
    <row r="16" spans="1:30" s="88" customFormat="1" ht="21" customHeight="1" x14ac:dyDescent="0.35">
      <c r="A16" s="89"/>
      <c r="B16" s="89"/>
      <c r="C16" s="89"/>
      <c r="D16" s="89"/>
      <c r="E16" s="89"/>
      <c r="F16" s="89"/>
      <c r="G16" s="89"/>
      <c r="H16" s="89"/>
      <c r="I16" s="89"/>
      <c r="J16" s="89"/>
      <c r="K16" s="89"/>
      <c r="L16" s="89"/>
      <c r="M16" s="89"/>
      <c r="N16" s="89"/>
      <c r="O16" s="90"/>
      <c r="P16" s="90"/>
      <c r="R16" s="519"/>
      <c r="S16" s="520"/>
      <c r="T16" s="520"/>
      <c r="U16" s="520"/>
      <c r="V16" s="520"/>
      <c r="W16" s="520"/>
      <c r="X16" s="521"/>
      <c r="Z16" s="106" t="s">
        <v>480</v>
      </c>
      <c r="AA16" s="107">
        <v>250000</v>
      </c>
      <c r="AB16" s="107">
        <v>200000</v>
      </c>
      <c r="AC16" s="107">
        <v>0</v>
      </c>
      <c r="AD16" s="108">
        <v>200000</v>
      </c>
    </row>
    <row r="17" spans="1:30" s="93" customFormat="1" ht="21" customHeight="1" thickBot="1" x14ac:dyDescent="0.25">
      <c r="A17" s="91"/>
      <c r="B17" s="511" t="s">
        <v>454</v>
      </c>
      <c r="C17" s="512"/>
      <c r="D17" s="512"/>
      <c r="E17" s="512"/>
      <c r="F17" s="512"/>
      <c r="G17" s="512"/>
      <c r="H17" s="91"/>
      <c r="I17" s="91"/>
      <c r="J17" s="91"/>
      <c r="K17" s="91"/>
      <c r="L17" s="91"/>
      <c r="M17" s="91"/>
      <c r="N17" s="91"/>
      <c r="O17" s="92"/>
      <c r="P17" s="92"/>
      <c r="R17" s="519"/>
      <c r="S17" s="520"/>
      <c r="T17" s="520"/>
      <c r="U17" s="520"/>
      <c r="V17" s="520"/>
      <c r="W17" s="520"/>
      <c r="X17" s="521"/>
      <c r="Z17" s="106" t="s">
        <v>481</v>
      </c>
      <c r="AA17" s="120">
        <v>225000</v>
      </c>
      <c r="AB17" s="120">
        <v>50000</v>
      </c>
      <c r="AC17" s="120">
        <v>0</v>
      </c>
      <c r="AD17" s="121">
        <v>100000</v>
      </c>
    </row>
    <row r="18" spans="1:30" s="93" customFormat="1" ht="21" customHeight="1" thickTop="1" thickBot="1" x14ac:dyDescent="0.25">
      <c r="A18" s="91"/>
      <c r="B18" s="513" t="s">
        <v>455</v>
      </c>
      <c r="C18" s="514"/>
      <c r="D18" s="514"/>
      <c r="E18" s="514"/>
      <c r="F18" s="514"/>
      <c r="G18" s="513" t="s">
        <v>456</v>
      </c>
      <c r="H18" s="515"/>
      <c r="I18" s="515"/>
      <c r="J18" s="511" t="s">
        <v>457</v>
      </c>
      <c r="K18" s="512"/>
      <c r="L18" s="512"/>
      <c r="M18" s="512"/>
      <c r="N18" s="512"/>
      <c r="O18" s="512"/>
      <c r="P18" s="512"/>
      <c r="R18" s="519"/>
      <c r="S18" s="520"/>
      <c r="T18" s="520"/>
      <c r="U18" s="520"/>
      <c r="V18" s="520"/>
      <c r="W18" s="520"/>
      <c r="X18" s="521"/>
      <c r="Z18" s="122" t="s">
        <v>482</v>
      </c>
      <c r="AA18" s="120">
        <f>SUM(AA8:AA17)</f>
        <v>2000000</v>
      </c>
      <c r="AB18" s="120">
        <f>SUM(AB8:AB17)</f>
        <v>2000000</v>
      </c>
      <c r="AC18" s="120">
        <f>SUM(AC8:AC17)</f>
        <v>2000000</v>
      </c>
      <c r="AD18" s="121">
        <f>SUM(AD8:AD17)</f>
        <v>2000000</v>
      </c>
    </row>
    <row r="19" spans="1:30" s="93" customFormat="1" ht="21" customHeight="1" thickTop="1" x14ac:dyDescent="0.2">
      <c r="A19" s="92"/>
      <c r="B19" s="94">
        <v>42036</v>
      </c>
      <c r="C19" s="94">
        <v>42064</v>
      </c>
      <c r="D19" s="94">
        <v>42095</v>
      </c>
      <c r="E19" s="94">
        <v>42125</v>
      </c>
      <c r="F19" s="94">
        <v>42156</v>
      </c>
      <c r="G19" s="95">
        <v>42186</v>
      </c>
      <c r="H19" s="96">
        <v>42217</v>
      </c>
      <c r="I19" s="97">
        <v>42551</v>
      </c>
      <c r="J19" s="98" t="s">
        <v>458</v>
      </c>
      <c r="K19" s="98" t="s">
        <v>459</v>
      </c>
      <c r="L19" s="98" t="s">
        <v>460</v>
      </c>
      <c r="M19" s="98" t="s">
        <v>461</v>
      </c>
      <c r="N19" s="98" t="s">
        <v>462</v>
      </c>
      <c r="O19" s="91" t="s">
        <v>463</v>
      </c>
      <c r="P19" s="91" t="s">
        <v>464</v>
      </c>
      <c r="R19" s="519"/>
      <c r="S19" s="520"/>
      <c r="T19" s="520"/>
      <c r="U19" s="520"/>
      <c r="V19" s="520"/>
      <c r="W19" s="520"/>
      <c r="X19" s="521"/>
    </row>
    <row r="20" spans="1:30" s="105" customFormat="1" ht="21" customHeight="1" x14ac:dyDescent="0.2">
      <c r="A20" s="102" t="s">
        <v>466</v>
      </c>
      <c r="B20" s="94"/>
      <c r="C20" s="94"/>
      <c r="D20" s="94"/>
      <c r="E20" s="94"/>
      <c r="F20" s="94"/>
      <c r="G20" s="94"/>
      <c r="H20" s="102"/>
      <c r="I20" s="103"/>
      <c r="J20" s="103"/>
      <c r="K20" s="103"/>
      <c r="L20" s="103"/>
      <c r="M20" s="103"/>
      <c r="N20" s="104"/>
      <c r="O20" s="104"/>
      <c r="P20" s="104"/>
      <c r="R20" s="519"/>
      <c r="S20" s="520"/>
      <c r="T20" s="520"/>
      <c r="U20" s="520"/>
      <c r="V20" s="520"/>
      <c r="W20" s="520"/>
      <c r="X20" s="521"/>
      <c r="Z20" s="123"/>
      <c r="AA20" s="100" t="s">
        <v>441</v>
      </c>
      <c r="AB20" s="101" t="s">
        <v>465</v>
      </c>
    </row>
    <row r="21" spans="1:30" s="111" customFormat="1" ht="21" customHeight="1" x14ac:dyDescent="0.2">
      <c r="A21" s="109" t="s">
        <v>468</v>
      </c>
      <c r="B21" s="110">
        <v>200000</v>
      </c>
      <c r="C21" s="110">
        <v>275000</v>
      </c>
      <c r="D21" s="110">
        <v>350000</v>
      </c>
      <c r="E21" s="110">
        <v>425000</v>
      </c>
      <c r="F21" s="110">
        <v>500000</v>
      </c>
      <c r="G21" s="110">
        <v>575000</v>
      </c>
      <c r="H21" s="110">
        <v>650000</v>
      </c>
      <c r="I21" s="110">
        <v>750000</v>
      </c>
      <c r="J21" s="110">
        <v>950000</v>
      </c>
      <c r="K21" s="110">
        <v>1150000</v>
      </c>
      <c r="L21" s="110">
        <v>1350000</v>
      </c>
      <c r="M21" s="110">
        <v>1550000</v>
      </c>
      <c r="N21" s="110">
        <v>1750000</v>
      </c>
      <c r="O21" s="110">
        <v>1950000</v>
      </c>
      <c r="P21" s="110">
        <v>2000000</v>
      </c>
      <c r="R21" s="519"/>
      <c r="S21" s="520"/>
      <c r="T21" s="520"/>
      <c r="U21" s="520"/>
      <c r="V21" s="520"/>
      <c r="W21" s="520"/>
      <c r="X21" s="521"/>
      <c r="Z21" s="124" t="s">
        <v>5978</v>
      </c>
      <c r="AA21" s="107"/>
      <c r="AB21" s="108">
        <v>100000</v>
      </c>
    </row>
    <row r="22" spans="1:30" s="114" customFormat="1" ht="21" customHeight="1" x14ac:dyDescent="0.2">
      <c r="A22" s="112" t="s">
        <v>470</v>
      </c>
      <c r="B22" s="113"/>
      <c r="C22" s="113">
        <v>225000</v>
      </c>
      <c r="D22" s="113">
        <v>450000</v>
      </c>
      <c r="E22" s="113">
        <v>675000</v>
      </c>
      <c r="F22" s="113">
        <v>900000</v>
      </c>
      <c r="G22" s="113">
        <v>1000000</v>
      </c>
      <c r="H22" s="113">
        <v>1000000</v>
      </c>
      <c r="I22" s="113">
        <v>1000000</v>
      </c>
      <c r="J22" s="113">
        <v>1000000</v>
      </c>
      <c r="K22" s="113">
        <v>850000</v>
      </c>
      <c r="L22" s="113">
        <v>650000</v>
      </c>
      <c r="M22" s="113">
        <v>450000</v>
      </c>
      <c r="N22" s="113">
        <v>250000</v>
      </c>
      <c r="O22" s="113">
        <v>50000</v>
      </c>
      <c r="P22" s="113">
        <v>0</v>
      </c>
      <c r="R22" s="519"/>
      <c r="S22" s="520"/>
      <c r="T22" s="520"/>
      <c r="U22" s="520"/>
      <c r="V22" s="520"/>
      <c r="W22" s="520"/>
      <c r="X22" s="521"/>
      <c r="Y22" s="111"/>
      <c r="Z22" s="124">
        <v>42036</v>
      </c>
      <c r="AA22" s="107">
        <v>200000</v>
      </c>
      <c r="AB22" s="108">
        <v>200000</v>
      </c>
      <c r="AC22" s="111"/>
    </row>
    <row r="23" spans="1:30" s="117" customFormat="1" ht="21" customHeight="1" x14ac:dyDescent="0.2">
      <c r="A23" s="115" t="s">
        <v>472</v>
      </c>
      <c r="B23" s="116"/>
      <c r="C23" s="116">
        <v>0</v>
      </c>
      <c r="D23" s="116">
        <v>0</v>
      </c>
      <c r="E23" s="116">
        <v>0</v>
      </c>
      <c r="F23" s="116">
        <v>0</v>
      </c>
      <c r="G23" s="116">
        <v>125000</v>
      </c>
      <c r="H23" s="116">
        <v>350000</v>
      </c>
      <c r="I23" s="116">
        <v>250000</v>
      </c>
      <c r="J23" s="116">
        <v>50000</v>
      </c>
      <c r="K23" s="116">
        <v>0</v>
      </c>
      <c r="L23" s="116">
        <v>0</v>
      </c>
      <c r="M23" s="116">
        <v>0</v>
      </c>
      <c r="N23" s="116">
        <v>0</v>
      </c>
      <c r="O23" s="116">
        <v>0</v>
      </c>
      <c r="P23" s="116">
        <v>0</v>
      </c>
      <c r="R23" s="519"/>
      <c r="S23" s="520"/>
      <c r="T23" s="520"/>
      <c r="U23" s="520"/>
      <c r="V23" s="520"/>
      <c r="W23" s="520"/>
      <c r="X23" s="521"/>
      <c r="Y23" s="114"/>
      <c r="Z23" s="124">
        <v>42064</v>
      </c>
      <c r="AA23" s="107">
        <v>300000</v>
      </c>
      <c r="AB23" s="108">
        <v>300000</v>
      </c>
      <c r="AC23" s="114"/>
    </row>
    <row r="24" spans="1:30" s="93" customFormat="1" ht="21" customHeight="1" x14ac:dyDescent="0.2">
      <c r="A24" s="92" t="s">
        <v>474</v>
      </c>
      <c r="B24" s="118">
        <f t="shared" ref="B24:P24" si="2">SUM(B21:B23)</f>
        <v>200000</v>
      </c>
      <c r="C24" s="118">
        <f t="shared" si="2"/>
        <v>500000</v>
      </c>
      <c r="D24" s="118">
        <f t="shared" si="2"/>
        <v>800000</v>
      </c>
      <c r="E24" s="118">
        <f t="shared" si="2"/>
        <v>1100000</v>
      </c>
      <c r="F24" s="118">
        <f t="shared" si="2"/>
        <v>1400000</v>
      </c>
      <c r="G24" s="118">
        <f t="shared" si="2"/>
        <v>1700000</v>
      </c>
      <c r="H24" s="118">
        <f t="shared" si="2"/>
        <v>2000000</v>
      </c>
      <c r="I24" s="118">
        <f t="shared" si="2"/>
        <v>2000000</v>
      </c>
      <c r="J24" s="118">
        <f t="shared" si="2"/>
        <v>2000000</v>
      </c>
      <c r="K24" s="118">
        <f t="shared" si="2"/>
        <v>2000000</v>
      </c>
      <c r="L24" s="118">
        <f t="shared" si="2"/>
        <v>2000000</v>
      </c>
      <c r="M24" s="118">
        <f t="shared" si="2"/>
        <v>2000000</v>
      </c>
      <c r="N24" s="118">
        <f t="shared" si="2"/>
        <v>2000000</v>
      </c>
      <c r="O24" s="118">
        <f t="shared" si="2"/>
        <v>2000000</v>
      </c>
      <c r="P24" s="118">
        <f t="shared" si="2"/>
        <v>2000000</v>
      </c>
      <c r="R24" s="519"/>
      <c r="S24" s="520"/>
      <c r="T24" s="520"/>
      <c r="U24" s="520"/>
      <c r="V24" s="520"/>
      <c r="W24" s="520"/>
      <c r="X24" s="521"/>
      <c r="Y24" s="117"/>
      <c r="Z24" s="124">
        <v>42095</v>
      </c>
      <c r="AA24" s="107">
        <v>300000</v>
      </c>
      <c r="AB24" s="108">
        <v>350000</v>
      </c>
      <c r="AC24" s="117"/>
    </row>
    <row r="25" spans="1:30" s="93" customFormat="1" ht="21" customHeight="1" x14ac:dyDescent="0.2">
      <c r="A25" s="92"/>
      <c r="B25" s="110">
        <f>B21</f>
        <v>200000</v>
      </c>
      <c r="C25" s="110">
        <f>C21-B21</f>
        <v>75000</v>
      </c>
      <c r="D25" s="110">
        <f t="shared" ref="D25:P25" si="3">D21-C21</f>
        <v>75000</v>
      </c>
      <c r="E25" s="110">
        <f t="shared" si="3"/>
        <v>75000</v>
      </c>
      <c r="F25" s="110">
        <f t="shared" si="3"/>
        <v>75000</v>
      </c>
      <c r="G25" s="110">
        <f t="shared" si="3"/>
        <v>75000</v>
      </c>
      <c r="H25" s="110">
        <f t="shared" si="3"/>
        <v>75000</v>
      </c>
      <c r="I25" s="110">
        <f t="shared" si="3"/>
        <v>100000</v>
      </c>
      <c r="J25" s="110">
        <f t="shared" si="3"/>
        <v>200000</v>
      </c>
      <c r="K25" s="110">
        <f t="shared" si="3"/>
        <v>200000</v>
      </c>
      <c r="L25" s="110">
        <f t="shared" si="3"/>
        <v>200000</v>
      </c>
      <c r="M25" s="110">
        <f t="shared" si="3"/>
        <v>200000</v>
      </c>
      <c r="N25" s="110">
        <f t="shared" si="3"/>
        <v>200000</v>
      </c>
      <c r="O25" s="110">
        <f t="shared" si="3"/>
        <v>200000</v>
      </c>
      <c r="P25" s="110">
        <f t="shared" si="3"/>
        <v>50000</v>
      </c>
      <c r="R25" s="519"/>
      <c r="S25" s="520"/>
      <c r="T25" s="520"/>
      <c r="U25" s="520"/>
      <c r="V25" s="520"/>
      <c r="W25" s="520"/>
      <c r="X25" s="521"/>
      <c r="Z25" s="124">
        <v>42125</v>
      </c>
      <c r="AA25" s="107">
        <v>300000</v>
      </c>
      <c r="AB25" s="108">
        <v>350000</v>
      </c>
    </row>
    <row r="26" spans="1:30" ht="21" customHeight="1" x14ac:dyDescent="0.25">
      <c r="R26" s="519"/>
      <c r="S26" s="520"/>
      <c r="T26" s="520"/>
      <c r="U26" s="520"/>
      <c r="V26" s="520"/>
      <c r="W26" s="520"/>
      <c r="X26" s="521"/>
      <c r="Y26" s="93"/>
      <c r="Z26" s="124">
        <v>42156</v>
      </c>
      <c r="AA26" s="107">
        <v>300000</v>
      </c>
      <c r="AB26" s="108">
        <v>300000</v>
      </c>
      <c r="AC26" s="93"/>
    </row>
    <row r="27" spans="1:30" s="88" customFormat="1" ht="21" customHeight="1" x14ac:dyDescent="0.35">
      <c r="A27" s="89"/>
      <c r="B27" s="89"/>
      <c r="C27" s="89"/>
      <c r="D27" s="89"/>
      <c r="E27" s="510" t="s">
        <v>483</v>
      </c>
      <c r="F27" s="492"/>
      <c r="G27" s="492"/>
      <c r="H27" s="492"/>
      <c r="I27" s="492"/>
      <c r="J27" s="492"/>
      <c r="K27" s="492"/>
      <c r="L27" s="89"/>
      <c r="M27" s="89"/>
      <c r="N27" s="89"/>
      <c r="O27" s="90"/>
      <c r="P27" s="90"/>
      <c r="R27" s="519"/>
      <c r="S27" s="520"/>
      <c r="T27" s="520"/>
      <c r="U27" s="520"/>
      <c r="V27" s="520"/>
      <c r="W27" s="520"/>
      <c r="X27" s="521"/>
      <c r="Y27" s="67"/>
      <c r="Z27" s="124">
        <v>42186</v>
      </c>
      <c r="AA27" s="107">
        <v>300000</v>
      </c>
      <c r="AB27" s="108">
        <v>200000</v>
      </c>
      <c r="AC27" s="67"/>
    </row>
    <row r="28" spans="1:30" s="88" customFormat="1" ht="21" customHeight="1" x14ac:dyDescent="0.35">
      <c r="A28" s="89"/>
      <c r="B28" s="89"/>
      <c r="C28" s="89"/>
      <c r="D28" s="89"/>
      <c r="E28" s="89"/>
      <c r="F28" s="89"/>
      <c r="G28" s="89"/>
      <c r="H28" s="89"/>
      <c r="I28" s="89"/>
      <c r="J28" s="89"/>
      <c r="K28" s="89"/>
      <c r="L28" s="89"/>
      <c r="M28" s="89"/>
      <c r="N28" s="89"/>
      <c r="O28" s="90"/>
      <c r="P28" s="90"/>
      <c r="R28" s="519"/>
      <c r="S28" s="520"/>
      <c r="T28" s="520"/>
      <c r="U28" s="520"/>
      <c r="V28" s="520"/>
      <c r="W28" s="520"/>
      <c r="X28" s="521"/>
      <c r="Z28" s="124">
        <v>42217</v>
      </c>
      <c r="AA28" s="120">
        <v>300000</v>
      </c>
      <c r="AB28" s="121">
        <v>100000</v>
      </c>
    </row>
    <row r="29" spans="1:30" s="93" customFormat="1" ht="21" customHeight="1" thickBot="1" x14ac:dyDescent="0.35">
      <c r="A29" s="91"/>
      <c r="B29" s="511" t="s">
        <v>454</v>
      </c>
      <c r="C29" s="512"/>
      <c r="D29" s="512"/>
      <c r="E29" s="512"/>
      <c r="F29" s="512"/>
      <c r="G29" s="512"/>
      <c r="H29" s="91"/>
      <c r="I29" s="91"/>
      <c r="J29" s="91"/>
      <c r="K29" s="91"/>
      <c r="L29" s="91"/>
      <c r="M29" s="91"/>
      <c r="N29" s="91"/>
      <c r="O29" s="92"/>
      <c r="P29" s="92"/>
      <c r="R29" s="522"/>
      <c r="S29" s="523"/>
      <c r="T29" s="523"/>
      <c r="U29" s="523"/>
      <c r="V29" s="523"/>
      <c r="W29" s="523"/>
      <c r="X29" s="524"/>
      <c r="Y29" s="88"/>
      <c r="Z29" s="125"/>
      <c r="AA29" s="120">
        <f>SUM(AA22:AA28)</f>
        <v>2000000</v>
      </c>
      <c r="AB29" s="121">
        <f>SUM(AB21:AB28)</f>
        <v>1900000</v>
      </c>
      <c r="AC29" s="88"/>
    </row>
    <row r="30" spans="1:30" s="93" customFormat="1" ht="21" customHeight="1" thickTop="1" thickBot="1" x14ac:dyDescent="0.25">
      <c r="A30" s="91"/>
      <c r="B30" s="513" t="s">
        <v>455</v>
      </c>
      <c r="C30" s="514"/>
      <c r="D30" s="514"/>
      <c r="E30" s="514"/>
      <c r="F30" s="514"/>
      <c r="G30" s="513" t="s">
        <v>456</v>
      </c>
      <c r="H30" s="515"/>
      <c r="I30" s="515"/>
      <c r="J30" s="511" t="s">
        <v>457</v>
      </c>
      <c r="K30" s="512"/>
      <c r="L30" s="512"/>
      <c r="M30" s="512"/>
      <c r="N30" s="512"/>
      <c r="O30" s="512"/>
      <c r="P30" s="512"/>
      <c r="R30" s="522"/>
      <c r="S30" s="523"/>
      <c r="T30" s="523"/>
      <c r="U30" s="523"/>
      <c r="V30" s="523"/>
      <c r="W30" s="523"/>
      <c r="X30" s="524"/>
    </row>
    <row r="31" spans="1:30" s="93" customFormat="1" ht="21" customHeight="1" thickTop="1" x14ac:dyDescent="0.2">
      <c r="A31" s="92"/>
      <c r="B31" s="94">
        <v>42036</v>
      </c>
      <c r="C31" s="94">
        <v>42064</v>
      </c>
      <c r="D31" s="94">
        <v>42095</v>
      </c>
      <c r="E31" s="94">
        <v>42125</v>
      </c>
      <c r="F31" s="94">
        <v>42156</v>
      </c>
      <c r="G31" s="95">
        <v>42186</v>
      </c>
      <c r="H31" s="96">
        <v>42217</v>
      </c>
      <c r="I31" s="97">
        <v>42551</v>
      </c>
      <c r="J31" s="98" t="s">
        <v>458</v>
      </c>
      <c r="K31" s="98" t="s">
        <v>459</v>
      </c>
      <c r="L31" s="98" t="s">
        <v>460</v>
      </c>
      <c r="M31" s="98" t="s">
        <v>461</v>
      </c>
      <c r="N31" s="98" t="s">
        <v>462</v>
      </c>
      <c r="O31" s="91" t="s">
        <v>463</v>
      </c>
      <c r="P31" s="91" t="s">
        <v>464</v>
      </c>
      <c r="R31" s="522"/>
      <c r="S31" s="523"/>
      <c r="T31" s="523"/>
      <c r="U31" s="523"/>
      <c r="V31" s="523"/>
      <c r="W31" s="523"/>
      <c r="X31" s="524"/>
    </row>
    <row r="32" spans="1:30" s="105" customFormat="1" ht="21" customHeight="1" x14ac:dyDescent="0.2">
      <c r="A32" s="102" t="s">
        <v>466</v>
      </c>
      <c r="B32" s="94"/>
      <c r="C32" s="94"/>
      <c r="D32" s="94"/>
      <c r="E32" s="94"/>
      <c r="F32" s="94"/>
      <c r="G32" s="94"/>
      <c r="H32" s="102"/>
      <c r="I32" s="103"/>
      <c r="J32" s="103"/>
      <c r="K32" s="103"/>
      <c r="L32" s="103"/>
      <c r="M32" s="103"/>
      <c r="N32" s="104"/>
      <c r="O32" s="104"/>
      <c r="P32" s="104"/>
      <c r="R32" s="522"/>
      <c r="S32" s="523"/>
      <c r="T32" s="523"/>
      <c r="U32" s="523"/>
      <c r="V32" s="523"/>
      <c r="W32" s="523"/>
      <c r="X32" s="524"/>
    </row>
    <row r="33" spans="1:24" s="111" customFormat="1" ht="21" customHeight="1" x14ac:dyDescent="0.2">
      <c r="A33" s="109" t="s">
        <v>468</v>
      </c>
      <c r="B33" s="110">
        <v>250000</v>
      </c>
      <c r="C33" s="110">
        <v>350000</v>
      </c>
      <c r="D33" s="110">
        <v>450000</v>
      </c>
      <c r="E33" s="110">
        <v>575000</v>
      </c>
      <c r="F33" s="110">
        <v>675000</v>
      </c>
      <c r="G33" s="110">
        <v>725000</v>
      </c>
      <c r="H33" s="110">
        <v>800000</v>
      </c>
      <c r="I33" s="110">
        <v>1000000</v>
      </c>
      <c r="J33" s="110">
        <v>1200000</v>
      </c>
      <c r="K33" s="110">
        <v>1400000</v>
      </c>
      <c r="L33" s="110">
        <v>1600000</v>
      </c>
      <c r="M33" s="110">
        <v>1800000</v>
      </c>
      <c r="N33" s="110">
        <v>2000000</v>
      </c>
      <c r="O33" s="110">
        <v>2000000</v>
      </c>
      <c r="P33" s="110">
        <v>2000000</v>
      </c>
      <c r="R33" s="522"/>
      <c r="S33" s="523"/>
      <c r="T33" s="523"/>
      <c r="U33" s="523"/>
      <c r="V33" s="523"/>
      <c r="W33" s="523"/>
      <c r="X33" s="524"/>
    </row>
    <row r="34" spans="1:24" s="114" customFormat="1" ht="21" customHeight="1" x14ac:dyDescent="0.2">
      <c r="A34" s="112" t="s">
        <v>470</v>
      </c>
      <c r="B34" s="113"/>
      <c r="C34" s="113">
        <v>150000</v>
      </c>
      <c r="D34" s="113">
        <v>350000</v>
      </c>
      <c r="E34" s="113">
        <v>525000</v>
      </c>
      <c r="F34" s="113">
        <v>725000</v>
      </c>
      <c r="G34" s="113">
        <v>975000</v>
      </c>
      <c r="H34" s="113">
        <v>1000000</v>
      </c>
      <c r="I34" s="113">
        <v>1000000</v>
      </c>
      <c r="J34" s="113">
        <v>800000</v>
      </c>
      <c r="K34" s="113">
        <v>600000</v>
      </c>
      <c r="L34" s="113">
        <v>400000</v>
      </c>
      <c r="M34" s="113">
        <v>200000</v>
      </c>
      <c r="N34" s="113">
        <v>0</v>
      </c>
      <c r="O34" s="113">
        <v>0</v>
      </c>
      <c r="P34" s="113">
        <v>0</v>
      </c>
      <c r="R34" s="522"/>
      <c r="S34" s="523"/>
      <c r="T34" s="523"/>
      <c r="U34" s="523"/>
      <c r="V34" s="523"/>
      <c r="W34" s="523"/>
      <c r="X34" s="524"/>
    </row>
    <row r="35" spans="1:24" s="117" customFormat="1" ht="21" customHeight="1" thickBot="1" x14ac:dyDescent="0.25">
      <c r="A35" s="115" t="s">
        <v>472</v>
      </c>
      <c r="B35" s="116"/>
      <c r="C35" s="116">
        <v>0</v>
      </c>
      <c r="D35" s="116">
        <v>0</v>
      </c>
      <c r="E35" s="116">
        <v>0</v>
      </c>
      <c r="F35" s="116">
        <v>0</v>
      </c>
      <c r="G35" s="116">
        <v>0</v>
      </c>
      <c r="H35" s="116">
        <v>200000</v>
      </c>
      <c r="I35" s="116">
        <v>0</v>
      </c>
      <c r="J35" s="116">
        <v>0</v>
      </c>
      <c r="K35" s="116">
        <v>0</v>
      </c>
      <c r="L35" s="116">
        <v>0</v>
      </c>
      <c r="M35" s="116">
        <v>0</v>
      </c>
      <c r="N35" s="116">
        <v>0</v>
      </c>
      <c r="O35" s="116">
        <v>0</v>
      </c>
      <c r="P35" s="116">
        <v>0</v>
      </c>
      <c r="R35" s="525"/>
      <c r="S35" s="526"/>
      <c r="T35" s="526"/>
      <c r="U35" s="526"/>
      <c r="V35" s="526"/>
      <c r="W35" s="526"/>
      <c r="X35" s="527"/>
    </row>
    <row r="36" spans="1:24" s="93" customFormat="1" ht="21" customHeight="1" thickTop="1" x14ac:dyDescent="0.2">
      <c r="A36" s="92" t="s">
        <v>474</v>
      </c>
      <c r="B36" s="118">
        <f t="shared" ref="B36:P36" si="4">SUM(B33:B35)</f>
        <v>250000</v>
      </c>
      <c r="C36" s="118">
        <f t="shared" si="4"/>
        <v>500000</v>
      </c>
      <c r="D36" s="118">
        <f t="shared" si="4"/>
        <v>800000</v>
      </c>
      <c r="E36" s="118">
        <f t="shared" si="4"/>
        <v>1100000</v>
      </c>
      <c r="F36" s="118">
        <f t="shared" si="4"/>
        <v>1400000</v>
      </c>
      <c r="G36" s="118">
        <f t="shared" si="4"/>
        <v>1700000</v>
      </c>
      <c r="H36" s="118">
        <f t="shared" si="4"/>
        <v>2000000</v>
      </c>
      <c r="I36" s="118">
        <f t="shared" si="4"/>
        <v>2000000</v>
      </c>
      <c r="J36" s="118">
        <f t="shared" si="4"/>
        <v>2000000</v>
      </c>
      <c r="K36" s="118">
        <f t="shared" si="4"/>
        <v>2000000</v>
      </c>
      <c r="L36" s="118">
        <f t="shared" si="4"/>
        <v>2000000</v>
      </c>
      <c r="M36" s="118">
        <f t="shared" si="4"/>
        <v>2000000</v>
      </c>
      <c r="N36" s="118">
        <f t="shared" si="4"/>
        <v>2000000</v>
      </c>
      <c r="O36" s="118">
        <f t="shared" si="4"/>
        <v>2000000</v>
      </c>
      <c r="P36" s="118">
        <f t="shared" si="4"/>
        <v>2000000</v>
      </c>
    </row>
    <row r="37" spans="1:24" s="93" customFormat="1" ht="21" customHeight="1" x14ac:dyDescent="0.2">
      <c r="A37" s="92"/>
      <c r="B37" s="110">
        <f>B33</f>
        <v>250000</v>
      </c>
      <c r="C37" s="110">
        <f>C33-B33</f>
        <v>100000</v>
      </c>
      <c r="D37" s="110">
        <f t="shared" ref="D37:P37" si="5">D33-C33</f>
        <v>100000</v>
      </c>
      <c r="E37" s="110">
        <f t="shared" si="5"/>
        <v>125000</v>
      </c>
      <c r="F37" s="110">
        <f t="shared" si="5"/>
        <v>100000</v>
      </c>
      <c r="G37" s="110">
        <f t="shared" si="5"/>
        <v>50000</v>
      </c>
      <c r="H37" s="110">
        <f t="shared" si="5"/>
        <v>75000</v>
      </c>
      <c r="I37" s="110">
        <f t="shared" si="5"/>
        <v>200000</v>
      </c>
      <c r="J37" s="110">
        <f t="shared" si="5"/>
        <v>200000</v>
      </c>
      <c r="K37" s="110">
        <f t="shared" si="5"/>
        <v>200000</v>
      </c>
      <c r="L37" s="110">
        <f t="shared" si="5"/>
        <v>200000</v>
      </c>
      <c r="M37" s="110">
        <f t="shared" si="5"/>
        <v>200000</v>
      </c>
      <c r="N37" s="110">
        <f t="shared" si="5"/>
        <v>200000</v>
      </c>
      <c r="O37" s="110">
        <f t="shared" si="5"/>
        <v>0</v>
      </c>
      <c r="P37" s="110">
        <f t="shared" si="5"/>
        <v>0</v>
      </c>
    </row>
    <row r="38" spans="1:24" ht="21" customHeight="1" x14ac:dyDescent="0.25"/>
    <row r="39" spans="1:24" ht="21" customHeight="1" x14ac:dyDescent="0.35">
      <c r="A39" s="89"/>
      <c r="B39" s="89"/>
      <c r="C39" s="89"/>
      <c r="D39" s="89"/>
      <c r="E39" s="510" t="s">
        <v>484</v>
      </c>
      <c r="F39" s="492"/>
      <c r="G39" s="492"/>
      <c r="H39" s="492"/>
      <c r="I39" s="492"/>
      <c r="J39" s="492"/>
      <c r="K39" s="492"/>
      <c r="L39" s="89"/>
      <c r="M39" s="89"/>
      <c r="N39" s="89"/>
      <c r="O39" s="90"/>
      <c r="P39" s="90"/>
    </row>
    <row r="40" spans="1:24" ht="21" customHeight="1" x14ac:dyDescent="0.35">
      <c r="A40" s="89"/>
      <c r="B40" s="89"/>
      <c r="C40" s="89"/>
      <c r="D40" s="89"/>
      <c r="E40" s="89"/>
      <c r="F40" s="89"/>
      <c r="G40" s="89"/>
      <c r="H40" s="89"/>
      <c r="I40" s="89"/>
      <c r="J40" s="89"/>
      <c r="K40" s="89"/>
      <c r="L40" s="89"/>
      <c r="M40" s="89"/>
      <c r="N40" s="89"/>
      <c r="O40" s="90"/>
      <c r="P40" s="90"/>
    </row>
    <row r="41" spans="1:24" ht="21" customHeight="1" thickBot="1" x14ac:dyDescent="0.3">
      <c r="A41" s="91"/>
      <c r="B41" s="511" t="s">
        <v>454</v>
      </c>
      <c r="C41" s="512"/>
      <c r="D41" s="512"/>
      <c r="E41" s="512"/>
      <c r="F41" s="512"/>
      <c r="G41" s="512"/>
      <c r="H41" s="91"/>
      <c r="I41" s="91"/>
      <c r="J41" s="91"/>
      <c r="K41" s="91"/>
      <c r="L41" s="91"/>
      <c r="M41" s="91"/>
      <c r="N41" s="91"/>
      <c r="O41" s="92"/>
      <c r="P41" s="92"/>
    </row>
    <row r="42" spans="1:24" ht="21" customHeight="1" thickTop="1" thickBot="1" x14ac:dyDescent="0.3">
      <c r="A42" s="91"/>
      <c r="B42" s="513" t="s">
        <v>455</v>
      </c>
      <c r="C42" s="514"/>
      <c r="D42" s="514"/>
      <c r="E42" s="514"/>
      <c r="F42" s="514"/>
      <c r="G42" s="513" t="s">
        <v>456</v>
      </c>
      <c r="H42" s="515"/>
      <c r="I42" s="515"/>
      <c r="J42" s="511" t="s">
        <v>457</v>
      </c>
      <c r="K42" s="512"/>
      <c r="L42" s="512"/>
      <c r="M42" s="512"/>
      <c r="N42" s="512"/>
      <c r="O42" s="512"/>
      <c r="P42" s="512"/>
    </row>
    <row r="43" spans="1:24" ht="21" customHeight="1" thickTop="1" x14ac:dyDescent="0.25">
      <c r="A43" s="92"/>
      <c r="B43" s="94">
        <v>42036</v>
      </c>
      <c r="C43" s="94">
        <v>42064</v>
      </c>
      <c r="D43" s="94">
        <v>42095</v>
      </c>
      <c r="E43" s="94">
        <v>42125</v>
      </c>
      <c r="F43" s="94">
        <v>42156</v>
      </c>
      <c r="G43" s="95">
        <v>42186</v>
      </c>
      <c r="H43" s="96">
        <v>42217</v>
      </c>
      <c r="I43" s="97">
        <v>42551</v>
      </c>
      <c r="J43" s="98" t="s">
        <v>458</v>
      </c>
      <c r="K43" s="98" t="s">
        <v>459</v>
      </c>
      <c r="L43" s="98" t="s">
        <v>460</v>
      </c>
      <c r="M43" s="98" t="s">
        <v>461</v>
      </c>
      <c r="N43" s="98" t="s">
        <v>462</v>
      </c>
      <c r="O43" s="91" t="s">
        <v>463</v>
      </c>
      <c r="P43" s="91" t="s">
        <v>464</v>
      </c>
    </row>
    <row r="44" spans="1:24" ht="21" customHeight="1" x14ac:dyDescent="0.25">
      <c r="A44" s="102" t="s">
        <v>466</v>
      </c>
      <c r="B44" s="94"/>
      <c r="C44" s="94"/>
      <c r="D44" s="94"/>
      <c r="E44" s="94"/>
      <c r="F44" s="94"/>
      <c r="G44" s="94"/>
      <c r="H44" s="102"/>
      <c r="I44" s="103"/>
      <c r="J44" s="103"/>
      <c r="K44" s="103"/>
      <c r="L44" s="103"/>
      <c r="M44" s="103"/>
      <c r="N44" s="104"/>
      <c r="O44" s="104"/>
      <c r="P44" s="104"/>
    </row>
    <row r="45" spans="1:24" x14ac:dyDescent="0.25">
      <c r="A45" s="109" t="s">
        <v>468</v>
      </c>
      <c r="B45" s="110">
        <v>300000</v>
      </c>
      <c r="C45" s="110">
        <v>350000</v>
      </c>
      <c r="D45" s="110">
        <v>350000</v>
      </c>
      <c r="E45" s="110">
        <v>400000</v>
      </c>
      <c r="F45" s="110">
        <v>400000</v>
      </c>
      <c r="G45" s="110">
        <v>450000</v>
      </c>
      <c r="H45" s="110">
        <v>500000</v>
      </c>
      <c r="I45" s="110">
        <v>700000</v>
      </c>
      <c r="J45" s="110">
        <v>900000</v>
      </c>
      <c r="K45" s="110">
        <v>1100000</v>
      </c>
      <c r="L45" s="110">
        <v>1300000</v>
      </c>
      <c r="M45" s="110">
        <v>1500000</v>
      </c>
      <c r="N45" s="110">
        <v>1700000</v>
      </c>
      <c r="O45" s="110">
        <v>1900000</v>
      </c>
      <c r="P45" s="110">
        <v>1900000</v>
      </c>
    </row>
    <row r="46" spans="1:24" x14ac:dyDescent="0.25">
      <c r="A46" s="112" t="s">
        <v>470</v>
      </c>
      <c r="B46" s="113"/>
      <c r="C46" s="113">
        <v>250000</v>
      </c>
      <c r="D46" s="113">
        <v>600000</v>
      </c>
      <c r="E46" s="113">
        <v>600000</v>
      </c>
      <c r="F46" s="113">
        <v>601638</v>
      </c>
      <c r="G46" s="113">
        <v>753281</v>
      </c>
      <c r="H46" s="113">
        <v>804930</v>
      </c>
      <c r="I46" s="113">
        <v>623430</v>
      </c>
      <c r="J46" s="113">
        <v>444398</v>
      </c>
      <c r="K46" s="113">
        <v>266219</v>
      </c>
      <c r="L46" s="113">
        <v>88926</v>
      </c>
      <c r="M46" s="113">
        <v>0</v>
      </c>
      <c r="N46" s="113">
        <v>0</v>
      </c>
      <c r="O46" s="113">
        <v>0</v>
      </c>
      <c r="P46" s="113">
        <v>0</v>
      </c>
    </row>
    <row r="47" spans="1:24" x14ac:dyDescent="0.25">
      <c r="A47" s="115" t="s">
        <v>472</v>
      </c>
      <c r="B47" s="116"/>
      <c r="C47" s="116"/>
      <c r="D47" s="116"/>
      <c r="E47" s="116">
        <v>300000</v>
      </c>
      <c r="F47" s="116">
        <v>598362</v>
      </c>
      <c r="G47" s="116">
        <v>596719.11458100006</v>
      </c>
      <c r="H47" s="116">
        <v>595070.4856369819</v>
      </c>
      <c r="I47" s="116">
        <v>576570</v>
      </c>
      <c r="J47" s="116">
        <v>555602</v>
      </c>
      <c r="K47" s="116">
        <v>533781</v>
      </c>
      <c r="L47" s="116">
        <v>511074</v>
      </c>
      <c r="M47" s="116">
        <v>400000</v>
      </c>
      <c r="N47" s="116">
        <v>200000</v>
      </c>
      <c r="O47" s="116">
        <v>0</v>
      </c>
      <c r="P47" s="116">
        <v>0</v>
      </c>
    </row>
    <row r="48" spans="1:24" x14ac:dyDescent="0.25">
      <c r="A48" s="92" t="s">
        <v>474</v>
      </c>
      <c r="B48" s="118">
        <f t="shared" ref="B48:P48" si="6">SUM(B45:B47)</f>
        <v>300000</v>
      </c>
      <c r="C48" s="118">
        <f t="shared" si="6"/>
        <v>600000</v>
      </c>
      <c r="D48" s="118">
        <f t="shared" si="6"/>
        <v>950000</v>
      </c>
      <c r="E48" s="118">
        <f t="shared" si="6"/>
        <v>1300000</v>
      </c>
      <c r="F48" s="118">
        <f t="shared" si="6"/>
        <v>1600000</v>
      </c>
      <c r="G48" s="118">
        <f t="shared" si="6"/>
        <v>1800000.1145810001</v>
      </c>
      <c r="H48" s="118">
        <f t="shared" si="6"/>
        <v>1900000.4856369819</v>
      </c>
      <c r="I48" s="118">
        <f t="shared" si="6"/>
        <v>1900000</v>
      </c>
      <c r="J48" s="118">
        <f t="shared" si="6"/>
        <v>1900000</v>
      </c>
      <c r="K48" s="118">
        <f t="shared" si="6"/>
        <v>1900000</v>
      </c>
      <c r="L48" s="118">
        <f t="shared" si="6"/>
        <v>1900000</v>
      </c>
      <c r="M48" s="118">
        <f t="shared" si="6"/>
        <v>1900000</v>
      </c>
      <c r="N48" s="118">
        <f t="shared" si="6"/>
        <v>1900000</v>
      </c>
      <c r="O48" s="118">
        <f t="shared" si="6"/>
        <v>1900000</v>
      </c>
      <c r="P48" s="118">
        <f t="shared" si="6"/>
        <v>1900000</v>
      </c>
    </row>
    <row r="49" spans="1:16" x14ac:dyDescent="0.25">
      <c r="A49" s="92"/>
      <c r="B49" s="110">
        <v>300000</v>
      </c>
      <c r="C49" s="110">
        <v>600000</v>
      </c>
      <c r="D49" s="110">
        <v>950000</v>
      </c>
      <c r="E49" s="110">
        <v>1300000</v>
      </c>
      <c r="F49" s="110">
        <v>1600000</v>
      </c>
      <c r="G49" s="110">
        <v>1800000</v>
      </c>
      <c r="H49" s="110">
        <v>1900000</v>
      </c>
      <c r="I49" s="110">
        <v>1900000</v>
      </c>
      <c r="J49" s="110">
        <v>1900000</v>
      </c>
      <c r="K49" s="110">
        <v>1900000</v>
      </c>
      <c r="L49" s="110">
        <v>1900000</v>
      </c>
      <c r="M49" s="110">
        <v>1900000</v>
      </c>
      <c r="N49" s="110">
        <v>1900000</v>
      </c>
      <c r="O49" s="110">
        <v>1900000</v>
      </c>
      <c r="P49" s="110">
        <v>1900000</v>
      </c>
    </row>
    <row r="54" spans="1:16" x14ac:dyDescent="0.25">
      <c r="B54" s="110">
        <v>200000</v>
      </c>
      <c r="C54" s="110">
        <f t="shared" ref="C54:H54" si="7">C48-B48</f>
        <v>300000</v>
      </c>
      <c r="D54" s="110">
        <f t="shared" si="7"/>
        <v>350000</v>
      </c>
      <c r="E54" s="110">
        <f t="shared" si="7"/>
        <v>350000</v>
      </c>
      <c r="F54" s="110">
        <f t="shared" si="7"/>
        <v>300000</v>
      </c>
      <c r="G54" s="110">
        <f t="shared" si="7"/>
        <v>200000.11458100006</v>
      </c>
      <c r="H54" s="110">
        <f t="shared" si="7"/>
        <v>100000.37105598184</v>
      </c>
      <c r="I54" s="110"/>
      <c r="J54" s="110"/>
      <c r="K54" s="78"/>
      <c r="L54" s="78"/>
      <c r="M54" s="78"/>
    </row>
    <row r="55" spans="1:16" x14ac:dyDescent="0.25">
      <c r="C55" s="110">
        <f>C45-B45</f>
        <v>50000</v>
      </c>
      <c r="D55" s="110"/>
      <c r="E55" s="110">
        <f>E45-D45</f>
        <v>50000</v>
      </c>
      <c r="F55" s="110"/>
      <c r="G55" s="110">
        <f>G45-F45</f>
        <v>50000</v>
      </c>
      <c r="H55" s="110">
        <f>H45-G45</f>
        <v>50000</v>
      </c>
    </row>
    <row r="56" spans="1:16" x14ac:dyDescent="0.25">
      <c r="B56" s="110">
        <f>B54-B55</f>
        <v>200000</v>
      </c>
      <c r="C56" s="110">
        <f t="shared" ref="C56:H56" si="8">C54-C55</f>
        <v>250000</v>
      </c>
      <c r="D56" s="110">
        <f t="shared" si="8"/>
        <v>350000</v>
      </c>
      <c r="E56" s="110">
        <f t="shared" si="8"/>
        <v>300000</v>
      </c>
      <c r="F56" s="110">
        <f t="shared" si="8"/>
        <v>300000</v>
      </c>
      <c r="G56" s="110">
        <f t="shared" si="8"/>
        <v>150000.11458100006</v>
      </c>
      <c r="H56" s="110">
        <f t="shared" si="8"/>
        <v>50000.371055981843</v>
      </c>
    </row>
    <row r="57" spans="1:16" x14ac:dyDescent="0.25">
      <c r="A57" s="67" t="s">
        <v>6032</v>
      </c>
      <c r="B57" s="110">
        <f>B56</f>
        <v>200000</v>
      </c>
      <c r="C57" s="110">
        <f>C56</f>
        <v>250000</v>
      </c>
      <c r="D57" s="110">
        <f>D56</f>
        <v>350000</v>
      </c>
    </row>
    <row r="58" spans="1:16" x14ac:dyDescent="0.25">
      <c r="A58" s="67" t="s">
        <v>6033</v>
      </c>
      <c r="B58" s="110">
        <f>B57</f>
        <v>200000</v>
      </c>
      <c r="C58" s="110">
        <f>B58+C57</f>
        <v>450000</v>
      </c>
      <c r="D58" s="110">
        <f>C58+D57</f>
        <v>800000</v>
      </c>
    </row>
    <row r="60" spans="1:16" x14ac:dyDescent="0.25">
      <c r="J60" s="431"/>
      <c r="K60" s="431"/>
      <c r="L60" s="431"/>
      <c r="M60" s="431"/>
      <c r="N60" s="431"/>
      <c r="O60" s="431"/>
    </row>
  </sheetData>
  <mergeCells count="22">
    <mergeCell ref="A1:P1"/>
    <mergeCell ref="E3:K3"/>
    <mergeCell ref="B5:G5"/>
    <mergeCell ref="B6:F6"/>
    <mergeCell ref="G6:I6"/>
    <mergeCell ref="J6:P6"/>
    <mergeCell ref="R7:X35"/>
    <mergeCell ref="E15:K15"/>
    <mergeCell ref="B17:G17"/>
    <mergeCell ref="B18:F18"/>
    <mergeCell ref="G18:I18"/>
    <mergeCell ref="J18:P18"/>
    <mergeCell ref="E27:K27"/>
    <mergeCell ref="B29:G29"/>
    <mergeCell ref="B30:F30"/>
    <mergeCell ref="G30:I30"/>
    <mergeCell ref="J30:P30"/>
    <mergeCell ref="E39:K39"/>
    <mergeCell ref="B41:G41"/>
    <mergeCell ref="B42:F42"/>
    <mergeCell ref="G42:I42"/>
    <mergeCell ref="J42:P42"/>
  </mergeCells>
  <pageMargins left="0.7" right="0.7" top="0.75" bottom="0.75" header="0.3" footer="0.3"/>
  <pageSetup paperSize="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89"/>
  <sheetViews>
    <sheetView zoomScale="140" zoomScaleNormal="140" workbookViewId="0">
      <selection activeCell="L1" sqref="L1"/>
    </sheetView>
  </sheetViews>
  <sheetFormatPr defaultColWidth="8.83203125" defaultRowHeight="12.75" x14ac:dyDescent="0.2"/>
  <cols>
    <col min="1" max="2" width="8.83203125" style="269"/>
    <col min="3" max="3" width="39.5" style="269" customWidth="1"/>
    <col min="4" max="4" width="9.5" style="269" bestFit="1" customWidth="1"/>
    <col min="5" max="5" width="9.6640625" style="269" bestFit="1" customWidth="1"/>
    <col min="6" max="9" width="9.5" style="269" bestFit="1" customWidth="1"/>
    <col min="10" max="12" width="9.6640625" style="269" bestFit="1" customWidth="1"/>
    <col min="13" max="13" width="9.5" style="269" bestFit="1" customWidth="1"/>
    <col min="14" max="14" width="8.83203125" style="269"/>
    <col min="15" max="15" width="30.1640625" style="269" customWidth="1"/>
    <col min="16" max="16384" width="8.83203125" style="269"/>
  </cols>
  <sheetData>
    <row r="1" spans="1:41" x14ac:dyDescent="0.2">
      <c r="A1" s="269">
        <v>2</v>
      </c>
      <c r="F1" s="270"/>
    </row>
    <row r="2" spans="1:41" ht="25.5" x14ac:dyDescent="0.2">
      <c r="D2" s="271" t="s">
        <v>4347</v>
      </c>
      <c r="E2" s="271" t="s">
        <v>4348</v>
      </c>
      <c r="F2" s="271" t="s">
        <v>4349</v>
      </c>
      <c r="G2" s="271" t="s">
        <v>4350</v>
      </c>
      <c r="H2" s="271" t="s">
        <v>4351</v>
      </c>
      <c r="I2" s="271" t="s">
        <v>4352</v>
      </c>
      <c r="J2" s="271" t="s">
        <v>4353</v>
      </c>
      <c r="K2" s="271" t="s">
        <v>4354</v>
      </c>
      <c r="L2" s="271" t="s">
        <v>4355</v>
      </c>
      <c r="M2" s="271" t="s">
        <v>4356</v>
      </c>
    </row>
    <row r="3" spans="1:41" ht="6.95" customHeight="1" x14ac:dyDescent="0.2">
      <c r="P3"/>
      <c r="Q3"/>
      <c r="R3"/>
      <c r="S3"/>
      <c r="T3"/>
      <c r="U3"/>
      <c r="V3"/>
      <c r="W3"/>
      <c r="X3"/>
      <c r="Y3"/>
      <c r="Z3"/>
      <c r="AA3"/>
      <c r="AB3"/>
      <c r="AC3"/>
      <c r="AD3"/>
      <c r="AE3"/>
      <c r="AF3"/>
      <c r="AG3"/>
      <c r="AH3"/>
      <c r="AI3"/>
      <c r="AJ3"/>
      <c r="AK3"/>
      <c r="AL3"/>
      <c r="AM3"/>
      <c r="AN3"/>
      <c r="AO3"/>
    </row>
    <row r="4" spans="1:41" x14ac:dyDescent="0.2">
      <c r="C4" s="272" t="s">
        <v>4357</v>
      </c>
      <c r="D4" s="273">
        <v>254257.9</v>
      </c>
      <c r="E4" s="273">
        <v>220864.69</v>
      </c>
      <c r="F4" s="273">
        <v>220872.13</v>
      </c>
      <c r="G4" s="273">
        <v>236187.61</v>
      </c>
      <c r="H4" s="273">
        <v>251433.92</v>
      </c>
      <c r="I4" s="273">
        <v>240938.67</v>
      </c>
      <c r="J4" s="273">
        <v>241843.59</v>
      </c>
      <c r="K4" s="273">
        <v>224410.57</v>
      </c>
      <c r="L4" s="273">
        <v>208822.76</v>
      </c>
      <c r="M4" s="273">
        <v>207796.37</v>
      </c>
      <c r="P4"/>
      <c r="Q4"/>
      <c r="R4"/>
      <c r="S4"/>
      <c r="T4"/>
      <c r="U4"/>
      <c r="V4"/>
      <c r="W4"/>
      <c r="X4"/>
      <c r="Y4"/>
      <c r="Z4"/>
      <c r="AA4"/>
      <c r="AB4"/>
      <c r="AC4"/>
      <c r="AD4"/>
      <c r="AE4"/>
      <c r="AF4"/>
      <c r="AG4"/>
      <c r="AH4"/>
      <c r="AI4"/>
      <c r="AJ4"/>
      <c r="AK4"/>
      <c r="AL4"/>
      <c r="AM4"/>
      <c r="AN4"/>
      <c r="AO4"/>
    </row>
    <row r="5" spans="1:41" x14ac:dyDescent="0.2">
      <c r="C5" s="269" t="s">
        <v>4358</v>
      </c>
      <c r="D5" s="274">
        <v>191608</v>
      </c>
      <c r="E5" s="274">
        <v>226218</v>
      </c>
      <c r="F5" s="274">
        <v>200321</v>
      </c>
      <c r="G5" s="274">
        <v>196527</v>
      </c>
      <c r="H5" s="274">
        <v>197333</v>
      </c>
      <c r="I5" s="274">
        <v>166740</v>
      </c>
      <c r="J5" s="274">
        <v>133965</v>
      </c>
      <c r="K5" s="274">
        <v>170671</v>
      </c>
      <c r="L5" s="274">
        <v>158395</v>
      </c>
      <c r="M5" s="274">
        <v>196635</v>
      </c>
      <c r="P5"/>
      <c r="Q5"/>
      <c r="R5"/>
      <c r="S5"/>
      <c r="T5"/>
      <c r="U5"/>
      <c r="V5"/>
      <c r="W5"/>
      <c r="X5"/>
      <c r="Y5"/>
      <c r="Z5"/>
      <c r="AA5"/>
      <c r="AB5"/>
      <c r="AC5"/>
      <c r="AD5"/>
      <c r="AE5"/>
      <c r="AF5"/>
      <c r="AG5"/>
      <c r="AH5"/>
      <c r="AI5"/>
      <c r="AJ5"/>
      <c r="AK5"/>
      <c r="AL5"/>
      <c r="AM5"/>
      <c r="AN5"/>
      <c r="AO5"/>
    </row>
    <row r="6" spans="1:41" x14ac:dyDescent="0.2">
      <c r="C6" s="269" t="s">
        <v>4359</v>
      </c>
      <c r="D6" s="275">
        <v>113390</v>
      </c>
      <c r="E6" s="275">
        <v>136402</v>
      </c>
      <c r="F6" s="275">
        <v>118907</v>
      </c>
      <c r="G6" s="275">
        <v>130203</v>
      </c>
      <c r="H6" s="275">
        <v>138369</v>
      </c>
      <c r="I6" s="275">
        <v>145598</v>
      </c>
      <c r="J6" s="275">
        <v>163074</v>
      </c>
      <c r="K6" s="275">
        <v>135411</v>
      </c>
      <c r="L6" s="275">
        <v>121941</v>
      </c>
      <c r="M6" s="275">
        <v>117277</v>
      </c>
      <c r="P6"/>
      <c r="Q6"/>
      <c r="R6"/>
      <c r="S6"/>
      <c r="T6"/>
      <c r="U6"/>
      <c r="V6"/>
      <c r="W6"/>
      <c r="X6"/>
      <c r="Y6"/>
      <c r="Z6"/>
      <c r="AA6"/>
      <c r="AB6"/>
      <c r="AC6"/>
      <c r="AD6"/>
      <c r="AE6"/>
      <c r="AF6"/>
      <c r="AG6"/>
      <c r="AH6"/>
      <c r="AI6"/>
      <c r="AJ6"/>
      <c r="AK6"/>
      <c r="AL6"/>
      <c r="AM6"/>
      <c r="AN6"/>
      <c r="AO6"/>
    </row>
    <row r="7" spans="1:41" x14ac:dyDescent="0.2">
      <c r="C7" s="276" t="s">
        <v>4360</v>
      </c>
      <c r="D7" s="277">
        <f>D4-D5-D6</f>
        <v>-50740.100000000006</v>
      </c>
      <c r="E7" s="277">
        <f t="shared" ref="E7:M7" si="0">E4-E5-E6</f>
        <v>-141755.31</v>
      </c>
      <c r="F7" s="277">
        <f t="shared" si="0"/>
        <v>-98355.87</v>
      </c>
      <c r="G7" s="277">
        <f t="shared" si="0"/>
        <v>-90542.390000000014</v>
      </c>
      <c r="H7" s="277">
        <f t="shared" si="0"/>
        <v>-84268.079999999987</v>
      </c>
      <c r="I7" s="277">
        <f t="shared" si="0"/>
        <v>-71399.329999999987</v>
      </c>
      <c r="J7" s="277">
        <f t="shared" si="0"/>
        <v>-55195.41</v>
      </c>
      <c r="K7" s="277">
        <f t="shared" si="0"/>
        <v>-81671.429999999993</v>
      </c>
      <c r="L7" s="277">
        <f t="shared" si="0"/>
        <v>-71513.239999999991</v>
      </c>
      <c r="M7" s="277">
        <f t="shared" si="0"/>
        <v>-106115.63</v>
      </c>
      <c r="P7"/>
      <c r="Q7"/>
      <c r="R7"/>
      <c r="S7"/>
      <c r="T7"/>
      <c r="U7"/>
      <c r="V7"/>
      <c r="W7"/>
      <c r="X7"/>
      <c r="Y7"/>
      <c r="Z7"/>
      <c r="AA7"/>
      <c r="AB7"/>
      <c r="AC7"/>
      <c r="AD7"/>
      <c r="AE7"/>
      <c r="AF7"/>
      <c r="AG7"/>
      <c r="AH7"/>
      <c r="AI7"/>
      <c r="AJ7"/>
      <c r="AK7"/>
      <c r="AL7"/>
      <c r="AM7"/>
      <c r="AN7"/>
      <c r="AO7"/>
    </row>
    <row r="8" spans="1:41" x14ac:dyDescent="0.2">
      <c r="P8"/>
      <c r="Q8"/>
      <c r="R8"/>
      <c r="S8"/>
      <c r="T8"/>
      <c r="U8"/>
      <c r="V8"/>
      <c r="W8"/>
      <c r="X8"/>
      <c r="Y8"/>
      <c r="Z8"/>
      <c r="AA8"/>
      <c r="AB8"/>
      <c r="AC8"/>
      <c r="AD8"/>
      <c r="AE8"/>
      <c r="AF8"/>
      <c r="AG8"/>
      <c r="AH8"/>
      <c r="AI8"/>
      <c r="AJ8"/>
      <c r="AK8"/>
      <c r="AL8"/>
      <c r="AM8"/>
      <c r="AN8"/>
      <c r="AO8"/>
    </row>
    <row r="9" spans="1:41" x14ac:dyDescent="0.2">
      <c r="P9"/>
      <c r="Q9"/>
      <c r="R9"/>
      <c r="S9"/>
      <c r="T9"/>
      <c r="U9"/>
      <c r="V9"/>
      <c r="W9"/>
      <c r="X9"/>
      <c r="Y9"/>
      <c r="Z9"/>
      <c r="AA9"/>
      <c r="AB9"/>
      <c r="AC9"/>
      <c r="AD9"/>
      <c r="AE9"/>
      <c r="AF9"/>
      <c r="AG9"/>
      <c r="AH9"/>
      <c r="AI9"/>
      <c r="AJ9"/>
      <c r="AK9"/>
      <c r="AL9"/>
      <c r="AM9"/>
      <c r="AN9"/>
      <c r="AO9"/>
    </row>
    <row r="10" spans="1:41" x14ac:dyDescent="0.2">
      <c r="C10" s="269" t="s">
        <v>599</v>
      </c>
      <c r="D10" s="274">
        <v>33835</v>
      </c>
      <c r="E10" s="274">
        <v>31412</v>
      </c>
      <c r="F10" s="274">
        <v>34383</v>
      </c>
      <c r="G10" s="274">
        <v>37308</v>
      </c>
      <c r="H10" s="274">
        <v>41292.5</v>
      </c>
      <c r="I10" s="274">
        <v>39715</v>
      </c>
      <c r="J10" s="274">
        <v>64313</v>
      </c>
      <c r="K10" s="274">
        <v>111522</v>
      </c>
      <c r="L10" s="274">
        <v>125220</v>
      </c>
      <c r="M10" s="274">
        <v>107531.13</v>
      </c>
      <c r="P10"/>
      <c r="Q10"/>
      <c r="R10"/>
      <c r="S10"/>
      <c r="T10"/>
      <c r="U10"/>
      <c r="V10"/>
      <c r="W10"/>
      <c r="X10"/>
      <c r="Y10"/>
      <c r="Z10"/>
      <c r="AA10"/>
      <c r="AB10"/>
      <c r="AC10"/>
      <c r="AD10"/>
      <c r="AE10"/>
      <c r="AF10"/>
      <c r="AG10"/>
      <c r="AH10"/>
      <c r="AI10"/>
      <c r="AJ10"/>
      <c r="AK10"/>
      <c r="AL10"/>
      <c r="AM10"/>
      <c r="AN10"/>
      <c r="AO10"/>
    </row>
    <row r="11" spans="1:41" x14ac:dyDescent="0.2">
      <c r="C11" s="269" t="s">
        <v>600</v>
      </c>
      <c r="D11" s="275">
        <v>7393.5</v>
      </c>
      <c r="E11" s="275">
        <v>10418.75</v>
      </c>
      <c r="F11" s="275">
        <v>7812</v>
      </c>
      <c r="G11" s="275">
        <v>7475</v>
      </c>
      <c r="H11" s="275">
        <v>7959</v>
      </c>
      <c r="I11" s="275">
        <v>4084</v>
      </c>
      <c r="J11" s="275">
        <v>7323</v>
      </c>
      <c r="K11" s="275">
        <v>6829</v>
      </c>
      <c r="L11" s="275">
        <v>9893</v>
      </c>
      <c r="M11" s="275">
        <v>76417.95</v>
      </c>
      <c r="P11"/>
      <c r="Q11"/>
      <c r="R11"/>
      <c r="S11"/>
      <c r="T11"/>
      <c r="U11"/>
      <c r="V11"/>
      <c r="W11"/>
      <c r="X11"/>
      <c r="Y11"/>
      <c r="Z11"/>
      <c r="AA11"/>
      <c r="AB11"/>
      <c r="AC11"/>
      <c r="AD11"/>
      <c r="AE11"/>
      <c r="AF11"/>
      <c r="AG11"/>
      <c r="AH11"/>
      <c r="AI11"/>
      <c r="AJ11"/>
      <c r="AK11"/>
      <c r="AL11"/>
      <c r="AM11"/>
      <c r="AN11"/>
      <c r="AO11"/>
    </row>
    <row r="12" spans="1:41" x14ac:dyDescent="0.2">
      <c r="C12" s="278" t="s">
        <v>601</v>
      </c>
      <c r="D12" s="273">
        <f>SUM(D10:D11)</f>
        <v>41228.5</v>
      </c>
      <c r="E12" s="273">
        <f t="shared" ref="E12:M12" si="1">SUM(E10:E11)</f>
        <v>41830.75</v>
      </c>
      <c r="F12" s="273">
        <f t="shared" si="1"/>
        <v>42195</v>
      </c>
      <c r="G12" s="273">
        <f t="shared" si="1"/>
        <v>44783</v>
      </c>
      <c r="H12" s="273">
        <f t="shared" si="1"/>
        <v>49251.5</v>
      </c>
      <c r="I12" s="273">
        <f t="shared" si="1"/>
        <v>43799</v>
      </c>
      <c r="J12" s="273">
        <f t="shared" si="1"/>
        <v>71636</v>
      </c>
      <c r="K12" s="273">
        <f t="shared" si="1"/>
        <v>118351</v>
      </c>
      <c r="L12" s="273">
        <f t="shared" si="1"/>
        <v>135113</v>
      </c>
      <c r="M12" s="273">
        <f t="shared" si="1"/>
        <v>183949.08000000002</v>
      </c>
      <c r="O12" s="279"/>
      <c r="P12"/>
      <c r="Q12"/>
      <c r="R12"/>
      <c r="S12"/>
      <c r="T12"/>
      <c r="U12"/>
      <c r="V12"/>
      <c r="W12"/>
      <c r="X12"/>
      <c r="Y12"/>
      <c r="Z12"/>
      <c r="AA12"/>
      <c r="AB12"/>
      <c r="AC12"/>
      <c r="AD12"/>
      <c r="AE12"/>
      <c r="AF12"/>
      <c r="AG12"/>
      <c r="AH12"/>
      <c r="AI12"/>
      <c r="AJ12"/>
      <c r="AK12"/>
      <c r="AL12"/>
      <c r="AM12"/>
      <c r="AN12"/>
      <c r="AO12"/>
    </row>
    <row r="13" spans="1:41" x14ac:dyDescent="0.2">
      <c r="P13"/>
      <c r="Q13"/>
      <c r="R13"/>
      <c r="S13"/>
      <c r="T13"/>
      <c r="U13"/>
      <c r="V13"/>
      <c r="W13"/>
      <c r="X13"/>
      <c r="Y13"/>
      <c r="Z13"/>
      <c r="AA13"/>
      <c r="AB13"/>
      <c r="AC13"/>
      <c r="AD13"/>
      <c r="AE13"/>
      <c r="AF13"/>
      <c r="AG13"/>
      <c r="AH13"/>
      <c r="AI13"/>
      <c r="AJ13"/>
      <c r="AK13"/>
      <c r="AL13"/>
      <c r="AM13"/>
      <c r="AN13"/>
      <c r="AO13"/>
    </row>
    <row r="14" spans="1:41" x14ac:dyDescent="0.2">
      <c r="C14" s="269" t="s">
        <v>603</v>
      </c>
      <c r="D14" s="274">
        <v>25704.23</v>
      </c>
      <c r="E14" s="274">
        <v>23075.9</v>
      </c>
      <c r="F14" s="274">
        <v>24061.93</v>
      </c>
      <c r="G14" s="274">
        <v>23454.58</v>
      </c>
      <c r="H14" s="274">
        <v>29275.759999999998</v>
      </c>
      <c r="I14" s="274">
        <v>23421.119999999999</v>
      </c>
      <c r="J14" s="274">
        <v>19958.04</v>
      </c>
      <c r="K14" s="274">
        <v>19300.64</v>
      </c>
      <c r="L14" s="274">
        <v>19160.990000000002</v>
      </c>
      <c r="M14" s="274">
        <v>22040.39</v>
      </c>
    </row>
    <row r="15" spans="1:41" x14ac:dyDescent="0.2">
      <c r="C15" s="269" t="s">
        <v>604</v>
      </c>
      <c r="D15" s="274">
        <v>14677.68</v>
      </c>
      <c r="E15" s="274">
        <v>15973.36</v>
      </c>
      <c r="F15" s="274">
        <v>20783.87</v>
      </c>
      <c r="G15" s="274">
        <v>19879.68</v>
      </c>
      <c r="H15" s="274">
        <v>31747.39</v>
      </c>
      <c r="I15" s="274">
        <v>37138.92</v>
      </c>
      <c r="J15" s="274">
        <v>28878.19</v>
      </c>
      <c r="K15" s="274">
        <v>54866.6</v>
      </c>
      <c r="L15" s="274">
        <v>46456.36</v>
      </c>
      <c r="M15" s="274">
        <v>38751.57</v>
      </c>
      <c r="O15" s="269" t="s">
        <v>4361</v>
      </c>
      <c r="P15" s="274">
        <v>38751.57</v>
      </c>
      <c r="Q15"/>
      <c r="R15"/>
      <c r="S15"/>
      <c r="T15"/>
      <c r="U15"/>
      <c r="V15"/>
      <c r="W15"/>
      <c r="X15"/>
      <c r="Y15"/>
      <c r="Z15"/>
      <c r="AA15"/>
      <c r="AB15"/>
      <c r="AC15"/>
      <c r="AD15"/>
      <c r="AE15"/>
    </row>
    <row r="16" spans="1:41" x14ac:dyDescent="0.2">
      <c r="C16" s="269" t="s">
        <v>605</v>
      </c>
      <c r="D16" s="274">
        <v>18186.02</v>
      </c>
      <c r="E16" s="274">
        <v>20021.89</v>
      </c>
      <c r="F16" s="274">
        <v>17184.11</v>
      </c>
      <c r="G16" s="274">
        <v>14346.16</v>
      </c>
      <c r="H16" s="274">
        <v>16650.060000000001</v>
      </c>
      <c r="I16" s="274">
        <v>16847.64</v>
      </c>
      <c r="J16" s="274">
        <v>16837.98</v>
      </c>
      <c r="K16" s="274">
        <v>19708.61</v>
      </c>
      <c r="L16" s="274">
        <v>21644.03</v>
      </c>
      <c r="M16" s="274">
        <v>22845.13</v>
      </c>
      <c r="O16" s="269" t="s">
        <v>4362</v>
      </c>
      <c r="P16" s="275">
        <v>48148</v>
      </c>
      <c r="Q16"/>
      <c r="R16"/>
      <c r="S16"/>
      <c r="T16"/>
      <c r="U16"/>
      <c r="V16"/>
      <c r="W16"/>
      <c r="X16"/>
      <c r="Y16"/>
      <c r="Z16"/>
      <c r="AA16"/>
      <c r="AB16"/>
      <c r="AC16"/>
      <c r="AD16"/>
      <c r="AE16"/>
    </row>
    <row r="17" spans="3:31" x14ac:dyDescent="0.2">
      <c r="C17" s="269" t="s">
        <v>602</v>
      </c>
      <c r="D17" s="274"/>
      <c r="E17" s="274"/>
      <c r="F17" s="274"/>
      <c r="G17" s="274"/>
      <c r="H17" s="274"/>
      <c r="I17" s="274"/>
      <c r="J17" s="274"/>
      <c r="K17" s="274">
        <v>21411.94</v>
      </c>
      <c r="L17" s="274">
        <v>22613.439999999999</v>
      </c>
      <c r="M17" s="274">
        <v>23405.040000000001</v>
      </c>
      <c r="O17" s="269" t="s">
        <v>482</v>
      </c>
      <c r="P17" s="274">
        <f>P15+P16</f>
        <v>86899.57</v>
      </c>
      <c r="Q17"/>
      <c r="R17"/>
      <c r="S17"/>
      <c r="T17"/>
      <c r="U17"/>
      <c r="V17"/>
      <c r="W17"/>
      <c r="X17"/>
      <c r="Y17"/>
      <c r="Z17"/>
      <c r="AA17"/>
      <c r="AB17"/>
      <c r="AC17"/>
      <c r="AD17"/>
      <c r="AE17"/>
    </row>
    <row r="18" spans="3:31" x14ac:dyDescent="0.2">
      <c r="C18" s="269" t="s">
        <v>4363</v>
      </c>
      <c r="D18" s="275">
        <v>9551.67</v>
      </c>
      <c r="E18" s="275">
        <v>11558.17</v>
      </c>
      <c r="F18" s="275">
        <v>12341.01</v>
      </c>
      <c r="G18" s="275">
        <v>15411.58</v>
      </c>
      <c r="H18" s="275">
        <v>14340.66</v>
      </c>
      <c r="I18" s="275">
        <v>15683</v>
      </c>
      <c r="J18" s="275">
        <v>16582.830000000002</v>
      </c>
      <c r="K18" s="275">
        <v>15079.52</v>
      </c>
      <c r="L18" s="275">
        <v>12624.09</v>
      </c>
      <c r="M18" s="275">
        <v>13783.45</v>
      </c>
      <c r="P18"/>
      <c r="Q18"/>
      <c r="R18"/>
      <c r="S18"/>
      <c r="T18"/>
      <c r="U18"/>
      <c r="V18"/>
      <c r="W18"/>
      <c r="X18"/>
      <c r="Y18"/>
      <c r="Z18"/>
      <c r="AA18"/>
      <c r="AB18"/>
      <c r="AC18"/>
      <c r="AD18"/>
      <c r="AE18"/>
    </row>
    <row r="19" spans="3:31" x14ac:dyDescent="0.2">
      <c r="C19" s="278" t="s">
        <v>607</v>
      </c>
      <c r="D19" s="273">
        <f>SUM(D14:D18)</f>
        <v>68119.600000000006</v>
      </c>
      <c r="E19" s="273">
        <f t="shared" ref="E19:M19" si="2">SUM(E14:E18)</f>
        <v>70629.320000000007</v>
      </c>
      <c r="F19" s="273">
        <f t="shared" si="2"/>
        <v>74370.92</v>
      </c>
      <c r="G19" s="273">
        <f t="shared" si="2"/>
        <v>73092</v>
      </c>
      <c r="H19" s="273">
        <f t="shared" si="2"/>
        <v>92013.87</v>
      </c>
      <c r="I19" s="273">
        <f t="shared" si="2"/>
        <v>93090.68</v>
      </c>
      <c r="J19" s="273">
        <f t="shared" si="2"/>
        <v>82257.039999999994</v>
      </c>
      <c r="K19" s="273">
        <f t="shared" si="2"/>
        <v>130367.31</v>
      </c>
      <c r="L19" s="273">
        <f t="shared" si="2"/>
        <v>122498.91</v>
      </c>
      <c r="M19" s="273">
        <f t="shared" si="2"/>
        <v>120825.58</v>
      </c>
      <c r="P19"/>
      <c r="Q19"/>
      <c r="R19"/>
      <c r="S19"/>
      <c r="T19"/>
      <c r="U19"/>
      <c r="V19"/>
      <c r="W19"/>
      <c r="X19"/>
      <c r="Y19"/>
      <c r="Z19"/>
      <c r="AA19"/>
      <c r="AB19"/>
      <c r="AC19"/>
      <c r="AD19"/>
      <c r="AE19"/>
    </row>
    <row r="20" spans="3:31" x14ac:dyDescent="0.2">
      <c r="P20"/>
      <c r="Q20"/>
      <c r="R20"/>
      <c r="S20"/>
      <c r="T20"/>
      <c r="U20"/>
      <c r="V20"/>
      <c r="W20"/>
      <c r="X20"/>
      <c r="Y20"/>
      <c r="Z20"/>
      <c r="AA20"/>
      <c r="AB20"/>
      <c r="AC20"/>
      <c r="AD20"/>
      <c r="AE20"/>
    </row>
    <row r="21" spans="3:31" x14ac:dyDescent="0.2">
      <c r="C21" s="278" t="s">
        <v>608</v>
      </c>
      <c r="D21" s="277">
        <f>D12-D19</f>
        <v>-26891.100000000006</v>
      </c>
      <c r="E21" s="277">
        <f t="shared" ref="E21:M21" si="3">E12-E19</f>
        <v>-28798.570000000007</v>
      </c>
      <c r="F21" s="277">
        <f t="shared" si="3"/>
        <v>-32175.919999999998</v>
      </c>
      <c r="G21" s="277">
        <f t="shared" si="3"/>
        <v>-28309</v>
      </c>
      <c r="H21" s="277">
        <f t="shared" si="3"/>
        <v>-42762.369999999995</v>
      </c>
      <c r="I21" s="277">
        <f t="shared" si="3"/>
        <v>-49291.679999999993</v>
      </c>
      <c r="J21" s="277">
        <f t="shared" si="3"/>
        <v>-10621.039999999994</v>
      </c>
      <c r="K21" s="277">
        <f t="shared" si="3"/>
        <v>-12016.309999999998</v>
      </c>
      <c r="L21" s="277">
        <f t="shared" si="3"/>
        <v>12614.089999999997</v>
      </c>
      <c r="M21" s="277">
        <f t="shared" si="3"/>
        <v>63123.500000000015</v>
      </c>
      <c r="P21"/>
      <c r="Q21"/>
      <c r="R21"/>
      <c r="S21"/>
      <c r="T21"/>
      <c r="U21"/>
      <c r="V21"/>
      <c r="W21"/>
      <c r="X21"/>
      <c r="Y21"/>
      <c r="Z21"/>
      <c r="AA21"/>
      <c r="AB21"/>
      <c r="AC21"/>
      <c r="AD21"/>
      <c r="AE21"/>
    </row>
    <row r="22" spans="3:31" x14ac:dyDescent="0.2">
      <c r="P22"/>
      <c r="Q22"/>
      <c r="R22"/>
      <c r="S22"/>
      <c r="T22"/>
      <c r="U22"/>
      <c r="V22"/>
      <c r="W22"/>
      <c r="X22"/>
      <c r="Y22"/>
      <c r="Z22"/>
      <c r="AA22"/>
      <c r="AB22"/>
      <c r="AC22"/>
      <c r="AD22"/>
      <c r="AE22"/>
    </row>
    <row r="23" spans="3:31" x14ac:dyDescent="0.2">
      <c r="C23" s="269" t="s">
        <v>609</v>
      </c>
      <c r="D23" s="274"/>
      <c r="E23" s="274">
        <v>8902</v>
      </c>
      <c r="F23" s="274">
        <v>1871</v>
      </c>
      <c r="G23" s="274"/>
      <c r="H23" s="274"/>
      <c r="I23" s="274"/>
      <c r="J23" s="274"/>
      <c r="K23" s="274"/>
      <c r="L23" s="274"/>
      <c r="M23" s="274"/>
      <c r="P23"/>
      <c r="Q23"/>
      <c r="R23"/>
      <c r="S23"/>
      <c r="T23"/>
      <c r="U23"/>
      <c r="V23"/>
      <c r="W23"/>
      <c r="X23"/>
      <c r="Y23"/>
      <c r="Z23"/>
      <c r="AA23"/>
      <c r="AB23"/>
      <c r="AC23"/>
      <c r="AD23"/>
      <c r="AE23"/>
    </row>
    <row r="24" spans="3:31" x14ac:dyDescent="0.2">
      <c r="C24" s="269" t="s">
        <v>610</v>
      </c>
      <c r="D24" s="274"/>
      <c r="E24" s="274"/>
      <c r="F24" s="274"/>
      <c r="G24" s="274"/>
      <c r="H24" s="274">
        <v>16308</v>
      </c>
      <c r="I24" s="274"/>
      <c r="J24" s="274"/>
      <c r="K24" s="274"/>
      <c r="L24" s="274"/>
      <c r="M24" s="274"/>
      <c r="P24"/>
      <c r="Q24"/>
      <c r="R24"/>
      <c r="S24"/>
      <c r="T24"/>
      <c r="U24"/>
      <c r="V24"/>
      <c r="W24"/>
      <c r="X24"/>
      <c r="Y24"/>
      <c r="Z24"/>
      <c r="AA24"/>
      <c r="AB24"/>
      <c r="AC24"/>
      <c r="AD24"/>
      <c r="AE24"/>
    </row>
    <row r="25" spans="3:31" x14ac:dyDescent="0.2">
      <c r="C25" s="269" t="s">
        <v>611</v>
      </c>
      <c r="D25" s="275">
        <v>2427</v>
      </c>
      <c r="E25" s="275"/>
      <c r="F25" s="275"/>
      <c r="G25" s="275"/>
      <c r="H25" s="275">
        <v>2606</v>
      </c>
      <c r="I25" s="275"/>
      <c r="J25" s="275">
        <v>40251</v>
      </c>
      <c r="K25" s="275">
        <v>44690</v>
      </c>
      <c r="L25" s="275">
        <v>18401</v>
      </c>
      <c r="M25" s="275">
        <v>48148</v>
      </c>
      <c r="P25"/>
      <c r="Q25"/>
      <c r="R25"/>
      <c r="S25"/>
      <c r="T25"/>
      <c r="U25"/>
      <c r="V25"/>
      <c r="W25"/>
      <c r="X25"/>
      <c r="Y25"/>
      <c r="Z25"/>
      <c r="AA25"/>
      <c r="AB25"/>
      <c r="AC25"/>
      <c r="AD25"/>
      <c r="AE25"/>
    </row>
    <row r="26" spans="3:31" x14ac:dyDescent="0.2">
      <c r="C26" s="278" t="s">
        <v>612</v>
      </c>
      <c r="D26" s="273">
        <f>SUM(D23:D25)</f>
        <v>2427</v>
      </c>
      <c r="E26" s="273">
        <f t="shared" ref="E26:M26" si="4">SUM(E23:E25)</f>
        <v>8902</v>
      </c>
      <c r="F26" s="273">
        <f t="shared" si="4"/>
        <v>1871</v>
      </c>
      <c r="G26" s="273"/>
      <c r="H26" s="273">
        <f t="shared" si="4"/>
        <v>18914</v>
      </c>
      <c r="I26" s="273"/>
      <c r="J26" s="273">
        <f t="shared" si="4"/>
        <v>40251</v>
      </c>
      <c r="K26" s="273">
        <f t="shared" si="4"/>
        <v>44690</v>
      </c>
      <c r="L26" s="273">
        <f t="shared" si="4"/>
        <v>18401</v>
      </c>
      <c r="M26" s="273">
        <f t="shared" si="4"/>
        <v>48148</v>
      </c>
      <c r="P26"/>
      <c r="Q26"/>
      <c r="R26"/>
      <c r="S26"/>
      <c r="T26"/>
      <c r="U26"/>
      <c r="V26"/>
      <c r="W26"/>
      <c r="X26"/>
      <c r="Y26"/>
      <c r="Z26"/>
      <c r="AA26"/>
      <c r="AB26"/>
      <c r="AC26"/>
      <c r="AD26"/>
      <c r="AE26"/>
    </row>
    <row r="27" spans="3:31" x14ac:dyDescent="0.2">
      <c r="P27"/>
      <c r="Q27"/>
      <c r="R27"/>
      <c r="S27"/>
      <c r="T27"/>
      <c r="U27"/>
      <c r="V27"/>
      <c r="W27"/>
      <c r="X27"/>
      <c r="Y27"/>
      <c r="Z27"/>
      <c r="AA27"/>
      <c r="AB27"/>
      <c r="AC27"/>
      <c r="AD27"/>
      <c r="AE27"/>
    </row>
    <row r="28" spans="3:31" x14ac:dyDescent="0.2">
      <c r="C28" s="278" t="s">
        <v>613</v>
      </c>
      <c r="D28" s="277">
        <f>D21-D26</f>
        <v>-29318.100000000006</v>
      </c>
      <c r="E28" s="277">
        <f t="shared" ref="E28:M28" si="5">E21-E26</f>
        <v>-37700.570000000007</v>
      </c>
      <c r="F28" s="277">
        <f t="shared" si="5"/>
        <v>-34046.92</v>
      </c>
      <c r="G28" s="277">
        <f t="shared" si="5"/>
        <v>-28309</v>
      </c>
      <c r="H28" s="277">
        <f t="shared" si="5"/>
        <v>-61676.369999999995</v>
      </c>
      <c r="I28" s="277">
        <f t="shared" si="5"/>
        <v>-49291.679999999993</v>
      </c>
      <c r="J28" s="277">
        <f t="shared" si="5"/>
        <v>-50872.039999999994</v>
      </c>
      <c r="K28" s="277">
        <f t="shared" si="5"/>
        <v>-56706.31</v>
      </c>
      <c r="L28" s="277">
        <f t="shared" si="5"/>
        <v>-5786.9100000000035</v>
      </c>
      <c r="M28" s="277">
        <f t="shared" si="5"/>
        <v>14975.500000000015</v>
      </c>
      <c r="P28"/>
      <c r="Q28"/>
      <c r="R28"/>
      <c r="S28"/>
      <c r="T28"/>
      <c r="U28"/>
      <c r="V28"/>
      <c r="W28"/>
      <c r="X28"/>
      <c r="Y28"/>
      <c r="Z28"/>
      <c r="AA28"/>
      <c r="AB28"/>
      <c r="AC28"/>
      <c r="AD28"/>
      <c r="AE28"/>
    </row>
    <row r="29" spans="3:31" x14ac:dyDescent="0.2">
      <c r="P29"/>
      <c r="Q29"/>
      <c r="R29"/>
      <c r="S29"/>
      <c r="T29"/>
      <c r="U29"/>
      <c r="V29"/>
      <c r="W29"/>
      <c r="X29"/>
      <c r="Y29"/>
      <c r="Z29"/>
      <c r="AA29"/>
      <c r="AB29"/>
      <c r="AC29"/>
      <c r="AD29"/>
      <c r="AE29"/>
    </row>
    <row r="30" spans="3:31" x14ac:dyDescent="0.2">
      <c r="C30" s="278" t="s">
        <v>4364</v>
      </c>
      <c r="D30" s="277"/>
      <c r="E30" s="277"/>
      <c r="F30" s="277"/>
      <c r="G30" s="277"/>
      <c r="H30" s="277">
        <v>45043</v>
      </c>
      <c r="I30" s="277">
        <v>44124</v>
      </c>
      <c r="J30" s="277">
        <v>9181</v>
      </c>
      <c r="K30" s="277">
        <v>15000</v>
      </c>
      <c r="L30" s="277">
        <v>45022</v>
      </c>
      <c r="M30" s="277">
        <v>63643</v>
      </c>
      <c r="P30"/>
      <c r="Q30"/>
      <c r="R30"/>
      <c r="S30"/>
      <c r="T30"/>
      <c r="U30"/>
      <c r="V30"/>
      <c r="W30"/>
      <c r="X30"/>
      <c r="Y30"/>
      <c r="Z30"/>
      <c r="AA30"/>
      <c r="AB30"/>
      <c r="AC30"/>
      <c r="AD30"/>
      <c r="AE30"/>
    </row>
    <row r="31" spans="3:31" x14ac:dyDescent="0.2">
      <c r="P31"/>
      <c r="Q31"/>
      <c r="R31"/>
      <c r="S31"/>
      <c r="T31"/>
      <c r="U31"/>
      <c r="V31"/>
      <c r="W31"/>
      <c r="X31"/>
      <c r="Y31"/>
      <c r="Z31"/>
      <c r="AA31"/>
      <c r="AB31"/>
      <c r="AC31"/>
      <c r="AD31"/>
      <c r="AE31"/>
    </row>
    <row r="32" spans="3:31" x14ac:dyDescent="0.2">
      <c r="P32"/>
      <c r="Q32"/>
      <c r="R32"/>
      <c r="S32"/>
      <c r="T32"/>
      <c r="U32"/>
      <c r="V32"/>
      <c r="W32"/>
      <c r="X32"/>
      <c r="Y32"/>
      <c r="Z32"/>
      <c r="AA32"/>
      <c r="AB32"/>
      <c r="AC32"/>
      <c r="AD32"/>
      <c r="AE32"/>
    </row>
    <row r="33" spans="3:31" x14ac:dyDescent="0.2">
      <c r="C33" s="269" t="s">
        <v>4365</v>
      </c>
      <c r="D33" s="280">
        <v>63250.539999999994</v>
      </c>
      <c r="E33" s="280">
        <v>119331.4</v>
      </c>
      <c r="F33" s="280">
        <v>52432.42</v>
      </c>
      <c r="G33" s="280">
        <v>47324.37</v>
      </c>
      <c r="H33" s="280">
        <v>119253.93</v>
      </c>
      <c r="I33" s="280">
        <v>107086.6</v>
      </c>
      <c r="J33" s="280">
        <v>62156.1</v>
      </c>
      <c r="K33" s="280">
        <v>36330.26</v>
      </c>
      <c r="L33" s="280">
        <v>93356.01999999999</v>
      </c>
      <c r="M33" s="280">
        <v>161450.13</v>
      </c>
      <c r="P33"/>
      <c r="Q33"/>
      <c r="R33"/>
      <c r="S33"/>
      <c r="T33"/>
      <c r="U33"/>
      <c r="V33"/>
      <c r="W33"/>
      <c r="X33"/>
      <c r="Y33"/>
      <c r="Z33"/>
      <c r="AA33"/>
      <c r="AB33"/>
      <c r="AC33"/>
      <c r="AD33"/>
      <c r="AE33"/>
    </row>
    <row r="34" spans="3:31" x14ac:dyDescent="0.2">
      <c r="C34" s="269" t="s">
        <v>4366</v>
      </c>
      <c r="D34" s="280">
        <v>86910</v>
      </c>
      <c r="E34" s="280">
        <v>93289</v>
      </c>
      <c r="F34" s="280">
        <v>100981</v>
      </c>
      <c r="G34" s="280">
        <v>105034</v>
      </c>
      <c r="H34" s="280">
        <v>103012</v>
      </c>
      <c r="I34" s="280">
        <v>91197</v>
      </c>
      <c r="J34" s="280">
        <v>81017</v>
      </c>
      <c r="K34" s="280">
        <v>77130</v>
      </c>
      <c r="L34" s="280">
        <v>75914</v>
      </c>
      <c r="M34" s="280">
        <v>76502</v>
      </c>
      <c r="O34" s="281"/>
      <c r="P34" s="281"/>
      <c r="Q34"/>
      <c r="R34"/>
      <c r="S34"/>
      <c r="T34"/>
      <c r="U34"/>
      <c r="V34"/>
      <c r="W34"/>
      <c r="X34"/>
      <c r="Y34"/>
      <c r="Z34"/>
      <c r="AA34"/>
      <c r="AB34"/>
      <c r="AC34"/>
      <c r="AD34"/>
      <c r="AE34"/>
    </row>
    <row r="35" spans="3:31" x14ac:dyDescent="0.2">
      <c r="C35" s="269" t="s">
        <v>4367</v>
      </c>
      <c r="D35" s="282">
        <v>51273</v>
      </c>
      <c r="E35" s="282">
        <v>88091</v>
      </c>
      <c r="F35" s="282">
        <v>106982</v>
      </c>
      <c r="G35" s="282">
        <v>-225588</v>
      </c>
      <c r="H35" s="282">
        <v>-395137</v>
      </c>
      <c r="I35" s="282">
        <v>85232</v>
      </c>
      <c r="J35" s="282">
        <v>213565</v>
      </c>
      <c r="K35" s="282">
        <v>-58297</v>
      </c>
      <c r="L35" s="282">
        <v>116120</v>
      </c>
      <c r="M35" s="283" t="s">
        <v>4368</v>
      </c>
      <c r="O35" s="281"/>
      <c r="P35" s="281"/>
      <c r="Q35"/>
      <c r="R35"/>
      <c r="S35"/>
      <c r="T35"/>
      <c r="U35"/>
      <c r="V35"/>
      <c r="W35"/>
      <c r="X35"/>
      <c r="Y35"/>
      <c r="Z35"/>
      <c r="AA35"/>
      <c r="AB35"/>
      <c r="AC35"/>
      <c r="AD35"/>
      <c r="AE35"/>
    </row>
    <row r="36" spans="3:31" x14ac:dyDescent="0.2">
      <c r="C36" s="278" t="s">
        <v>4369</v>
      </c>
      <c r="D36" s="284">
        <f>SUM(D33:D35)</f>
        <v>201433.53999999998</v>
      </c>
      <c r="E36" s="284">
        <f t="shared" ref="E36:M36" si="6">SUM(E33:E35)</f>
        <v>300711.40000000002</v>
      </c>
      <c r="F36" s="284">
        <f t="shared" si="6"/>
        <v>260395.41999999998</v>
      </c>
      <c r="G36" s="284">
        <f t="shared" si="6"/>
        <v>-73229.63</v>
      </c>
      <c r="H36" s="284">
        <f t="shared" si="6"/>
        <v>-172871.07</v>
      </c>
      <c r="I36" s="284">
        <f t="shared" si="6"/>
        <v>283515.59999999998</v>
      </c>
      <c r="J36" s="284">
        <f t="shared" si="6"/>
        <v>356738.1</v>
      </c>
      <c r="K36" s="284">
        <f t="shared" si="6"/>
        <v>55163.260000000009</v>
      </c>
      <c r="L36" s="284">
        <f t="shared" si="6"/>
        <v>285390.02</v>
      </c>
      <c r="M36" s="284">
        <f t="shared" si="6"/>
        <v>237952.13</v>
      </c>
      <c r="O36" s="281"/>
      <c r="P36" s="281"/>
      <c r="Q36"/>
      <c r="R36"/>
      <c r="S36"/>
      <c r="T36"/>
      <c r="U36"/>
      <c r="V36"/>
      <c r="W36"/>
      <c r="X36"/>
      <c r="Y36"/>
      <c r="Z36"/>
      <c r="AA36"/>
      <c r="AB36"/>
      <c r="AC36"/>
      <c r="AD36"/>
      <c r="AE36"/>
    </row>
    <row r="37" spans="3:31" x14ac:dyDescent="0.2">
      <c r="O37" s="281"/>
      <c r="P37" s="281"/>
      <c r="Q37"/>
      <c r="R37"/>
      <c r="S37"/>
      <c r="T37"/>
      <c r="U37"/>
      <c r="V37"/>
      <c r="W37"/>
      <c r="X37"/>
      <c r="Y37"/>
      <c r="Z37"/>
      <c r="AA37"/>
      <c r="AB37"/>
      <c r="AC37"/>
      <c r="AD37"/>
      <c r="AE37"/>
    </row>
    <row r="38" spans="3:31" x14ac:dyDescent="0.2">
      <c r="C38" s="281"/>
      <c r="D38" s="277">
        <f>D7+D28-D30+D36</f>
        <v>121375.33999999997</v>
      </c>
      <c r="E38" s="277">
        <f t="shared" ref="E38:M38" si="7">E7+E28-E30+E36</f>
        <v>121255.52000000002</v>
      </c>
      <c r="F38" s="277">
        <f t="shared" si="7"/>
        <v>127992.63</v>
      </c>
      <c r="G38" s="277">
        <f t="shared" si="7"/>
        <v>-192081.02000000002</v>
      </c>
      <c r="H38" s="277">
        <f t="shared" si="7"/>
        <v>-363858.52</v>
      </c>
      <c r="I38" s="277">
        <f t="shared" si="7"/>
        <v>118700.59</v>
      </c>
      <c r="J38" s="277">
        <f t="shared" si="7"/>
        <v>241489.64999999997</v>
      </c>
      <c r="K38" s="277">
        <f t="shared" si="7"/>
        <v>-98214.479999999981</v>
      </c>
      <c r="L38" s="277">
        <f t="shared" si="7"/>
        <v>163067.87000000002</v>
      </c>
      <c r="M38" s="277">
        <f t="shared" si="7"/>
        <v>83169</v>
      </c>
      <c r="N38" s="281"/>
      <c r="O38" s="281"/>
      <c r="P38" s="281"/>
      <c r="Q38"/>
      <c r="R38"/>
      <c r="S38"/>
      <c r="T38"/>
      <c r="U38"/>
      <c r="V38"/>
      <c r="W38"/>
      <c r="X38"/>
      <c r="Y38"/>
      <c r="Z38"/>
      <c r="AA38"/>
      <c r="AB38"/>
      <c r="AC38"/>
      <c r="AD38"/>
      <c r="AE38"/>
    </row>
    <row r="40" spans="3:31" x14ac:dyDescent="0.2">
      <c r="I40" s="285"/>
      <c r="J40" s="285"/>
      <c r="K40" s="285"/>
      <c r="L40" s="285"/>
      <c r="M40" s="285"/>
    </row>
    <row r="41" spans="3:31" x14ac:dyDescent="0.2">
      <c r="D41" s="279">
        <f>D19+D26</f>
        <v>70546.600000000006</v>
      </c>
      <c r="E41" s="279">
        <f t="shared" ref="E41:M41" si="8">E19+E26</f>
        <v>79531.320000000007</v>
      </c>
      <c r="F41" s="279">
        <f t="shared" si="8"/>
        <v>76241.919999999998</v>
      </c>
      <c r="G41" s="279">
        <f t="shared" si="8"/>
        <v>73092</v>
      </c>
      <c r="H41" s="279">
        <f t="shared" si="8"/>
        <v>110927.87</v>
      </c>
      <c r="I41" s="279">
        <f t="shared" si="8"/>
        <v>93090.68</v>
      </c>
      <c r="J41" s="279">
        <f t="shared" si="8"/>
        <v>122508.04</v>
      </c>
      <c r="K41" s="279">
        <f t="shared" si="8"/>
        <v>175057.31</v>
      </c>
      <c r="L41" s="279">
        <f t="shared" si="8"/>
        <v>140899.91</v>
      </c>
      <c r="M41" s="279">
        <f t="shared" si="8"/>
        <v>168973.58000000002</v>
      </c>
    </row>
    <row r="42" spans="3:31" x14ac:dyDescent="0.2">
      <c r="K42" s="285"/>
      <c r="L42" s="285"/>
      <c r="M42" s="285"/>
    </row>
    <row r="44" spans="3:31" x14ac:dyDescent="0.2">
      <c r="E44" s="279">
        <f>226/3</f>
        <v>75.333333333333329</v>
      </c>
      <c r="J44" s="279"/>
      <c r="K44" s="279">
        <f>485/3</f>
        <v>161.66666666666666</v>
      </c>
      <c r="L44" s="279"/>
      <c r="M44" s="279"/>
    </row>
    <row r="45" spans="3:31" x14ac:dyDescent="0.2">
      <c r="J45" s="279"/>
      <c r="K45" s="279">
        <f>K44-E44</f>
        <v>86.333333333333329</v>
      </c>
      <c r="L45" s="279"/>
    </row>
    <row r="53" spans="3:13" x14ac:dyDescent="0.2">
      <c r="C53" s="269" t="s">
        <v>4188</v>
      </c>
      <c r="D53" s="280">
        <v>200068.41</v>
      </c>
      <c r="E53" s="280">
        <v>197473.8</v>
      </c>
      <c r="F53" s="280">
        <v>205591.46</v>
      </c>
      <c r="G53" s="280">
        <v>193055.19</v>
      </c>
      <c r="H53" s="280">
        <v>240064.45</v>
      </c>
      <c r="I53" s="280">
        <v>223703.36</v>
      </c>
      <c r="J53" s="280">
        <v>231785.62</v>
      </c>
      <c r="K53" s="280">
        <v>214009.61</v>
      </c>
      <c r="L53" s="280">
        <v>196479.11</v>
      </c>
      <c r="M53" s="280">
        <v>196076.99</v>
      </c>
    </row>
    <row r="54" spans="3:13" x14ac:dyDescent="0.2">
      <c r="C54" s="269" t="s">
        <v>4189</v>
      </c>
      <c r="D54" s="280">
        <v>4884</v>
      </c>
      <c r="E54" s="280">
        <v>4803.1000000000004</v>
      </c>
      <c r="F54" s="280">
        <v>4730.63</v>
      </c>
      <c r="G54" s="280">
        <v>29091.200000000001</v>
      </c>
      <c r="H54" s="280">
        <v>0</v>
      </c>
      <c r="I54" s="280">
        <v>3587.28</v>
      </c>
      <c r="J54" s="280">
        <v>0</v>
      </c>
      <c r="K54" s="280">
        <v>0</v>
      </c>
      <c r="L54" s="280">
        <v>0</v>
      </c>
      <c r="M54" s="280">
        <v>0</v>
      </c>
    </row>
    <row r="55" spans="3:13" x14ac:dyDescent="0.2">
      <c r="C55" s="269" t="s">
        <v>4190</v>
      </c>
      <c r="D55" s="280">
        <v>28.58</v>
      </c>
      <c r="E55" s="280">
        <v>137.35</v>
      </c>
      <c r="F55" s="280">
        <v>808.89</v>
      </c>
      <c r="G55" s="280">
        <v>741</v>
      </c>
      <c r="H55" s="280">
        <v>277.42</v>
      </c>
      <c r="I55" s="280">
        <v>3158.79</v>
      </c>
      <c r="J55" s="280">
        <v>1431.56</v>
      </c>
      <c r="K55" s="280">
        <v>1405.73</v>
      </c>
      <c r="L55" s="280">
        <v>3149.48</v>
      </c>
      <c r="M55" s="280">
        <v>936.77</v>
      </c>
    </row>
    <row r="56" spans="3:13" x14ac:dyDescent="0.2">
      <c r="C56" s="269" t="s">
        <v>4191</v>
      </c>
      <c r="D56" s="282">
        <v>6579.91</v>
      </c>
      <c r="E56" s="282">
        <v>5665.44</v>
      </c>
      <c r="F56" s="282">
        <v>4819.1499999999996</v>
      </c>
      <c r="G56" s="282">
        <v>7219.22</v>
      </c>
      <c r="H56" s="282">
        <v>5255.05</v>
      </c>
      <c r="I56" s="282">
        <v>2306.2399999999998</v>
      </c>
      <c r="J56" s="282">
        <v>3049.41</v>
      </c>
      <c r="K56" s="282">
        <v>3497.23</v>
      </c>
      <c r="L56" s="282">
        <v>3644.17</v>
      </c>
      <c r="M56" s="283">
        <v>4088.61</v>
      </c>
    </row>
    <row r="57" spans="3:13" x14ac:dyDescent="0.2">
      <c r="C57" s="278" t="s">
        <v>4192</v>
      </c>
      <c r="D57" s="284">
        <f t="shared" ref="D57:M57" si="9">SUM(D53:D56)</f>
        <v>211560.9</v>
      </c>
      <c r="E57" s="284">
        <f t="shared" si="9"/>
        <v>208079.69</v>
      </c>
      <c r="F57" s="284">
        <f t="shared" si="9"/>
        <v>215950.13</v>
      </c>
      <c r="G57" s="284">
        <f t="shared" si="9"/>
        <v>230106.61000000002</v>
      </c>
      <c r="H57" s="284">
        <f t="shared" si="9"/>
        <v>245596.92</v>
      </c>
      <c r="I57" s="284">
        <f t="shared" si="9"/>
        <v>232755.66999999998</v>
      </c>
      <c r="J57" s="284">
        <f t="shared" si="9"/>
        <v>236266.59</v>
      </c>
      <c r="K57" s="284">
        <f t="shared" si="9"/>
        <v>218912.57</v>
      </c>
      <c r="L57" s="284">
        <f t="shared" si="9"/>
        <v>203272.76</v>
      </c>
      <c r="M57" s="284">
        <f t="shared" si="9"/>
        <v>201102.36999999997</v>
      </c>
    </row>
    <row r="59" spans="3:13" x14ac:dyDescent="0.2">
      <c r="C59" s="269" t="s">
        <v>4212</v>
      </c>
    </row>
    <row r="60" spans="3:13" x14ac:dyDescent="0.2">
      <c r="C60" s="269" t="s">
        <v>4213</v>
      </c>
      <c r="D60" s="280">
        <v>28854.52</v>
      </c>
      <c r="E60" s="280">
        <v>0</v>
      </c>
      <c r="F60" s="280">
        <v>0</v>
      </c>
      <c r="G60" s="280">
        <v>0</v>
      </c>
      <c r="H60" s="280">
        <v>0</v>
      </c>
      <c r="I60" s="280">
        <v>1000</v>
      </c>
      <c r="J60" s="280">
        <v>0</v>
      </c>
      <c r="K60" s="280">
        <v>0</v>
      </c>
      <c r="L60" s="280">
        <v>5000</v>
      </c>
      <c r="M60" s="280">
        <v>20355.599999999999</v>
      </c>
    </row>
    <row r="61" spans="3:13" x14ac:dyDescent="0.2">
      <c r="C61" s="269" t="s">
        <v>4214</v>
      </c>
      <c r="D61" s="280">
        <v>0</v>
      </c>
      <c r="E61" s="280">
        <v>400</v>
      </c>
      <c r="F61" s="280">
        <v>2090</v>
      </c>
      <c r="G61" s="280">
        <v>125</v>
      </c>
      <c r="H61" s="280">
        <v>1400</v>
      </c>
      <c r="I61" s="280">
        <v>0</v>
      </c>
      <c r="J61" s="280">
        <v>0</v>
      </c>
      <c r="K61" s="280">
        <v>150</v>
      </c>
      <c r="L61" s="280">
        <v>36250</v>
      </c>
      <c r="M61" s="280">
        <v>86501.08</v>
      </c>
    </row>
    <row r="62" spans="3:13" x14ac:dyDescent="0.2">
      <c r="C62" s="269" t="s">
        <v>4215</v>
      </c>
      <c r="D62" s="280">
        <v>0</v>
      </c>
      <c r="E62" s="280">
        <v>0</v>
      </c>
      <c r="F62" s="280">
        <v>0</v>
      </c>
      <c r="G62" s="280">
        <v>600</v>
      </c>
      <c r="H62" s="280">
        <v>0</v>
      </c>
      <c r="I62" s="280">
        <v>0</v>
      </c>
      <c r="J62" s="280">
        <v>0</v>
      </c>
      <c r="K62" s="280">
        <v>0</v>
      </c>
      <c r="L62" s="280">
        <v>0</v>
      </c>
      <c r="M62" s="280">
        <v>0</v>
      </c>
    </row>
    <row r="63" spans="3:13" x14ac:dyDescent="0.2">
      <c r="C63" s="269" t="s">
        <v>4216</v>
      </c>
      <c r="D63" s="280">
        <v>34396.019999999997</v>
      </c>
      <c r="E63" s="280">
        <v>118931.4</v>
      </c>
      <c r="F63" s="280">
        <v>50342.42</v>
      </c>
      <c r="G63" s="280">
        <v>46599.37</v>
      </c>
      <c r="H63" s="280">
        <v>117853.93</v>
      </c>
      <c r="I63" s="280">
        <v>106061.6</v>
      </c>
      <c r="J63" s="280">
        <v>62156.1</v>
      </c>
      <c r="K63" s="280">
        <v>36180.26</v>
      </c>
      <c r="L63" s="280">
        <v>52106.02</v>
      </c>
      <c r="M63" s="280">
        <v>54593.45</v>
      </c>
    </row>
    <row r="64" spans="3:13" x14ac:dyDescent="0.2">
      <c r="C64" s="269" t="s">
        <v>4217</v>
      </c>
      <c r="D64" s="280">
        <v>0</v>
      </c>
      <c r="E64" s="280">
        <v>0</v>
      </c>
      <c r="F64" s="280">
        <v>0</v>
      </c>
      <c r="G64" s="280">
        <v>0</v>
      </c>
      <c r="H64" s="280">
        <v>0</v>
      </c>
      <c r="I64" s="280">
        <v>25</v>
      </c>
      <c r="J64" s="280">
        <v>0</v>
      </c>
      <c r="K64" s="280">
        <v>0</v>
      </c>
      <c r="L64" s="280">
        <v>0</v>
      </c>
      <c r="M64" s="280">
        <v>0</v>
      </c>
    </row>
    <row r="65" spans="3:13" x14ac:dyDescent="0.2">
      <c r="C65" s="269" t="s">
        <v>4218</v>
      </c>
      <c r="D65" s="280">
        <v>-119378.67</v>
      </c>
      <c r="E65" s="280">
        <v>-208859.69</v>
      </c>
      <c r="F65" s="280">
        <v>-53260.77</v>
      </c>
      <c r="G65" s="280">
        <v>-47455.37</v>
      </c>
      <c r="H65" s="280">
        <v>-118603.93</v>
      </c>
      <c r="I65" s="280">
        <v>-108075.8</v>
      </c>
      <c r="J65" s="280">
        <v>-63133.1</v>
      </c>
      <c r="K65" s="280">
        <v>-36180.26</v>
      </c>
      <c r="L65" s="280">
        <v>-53586.02</v>
      </c>
      <c r="M65" s="280">
        <v>-55294.47</v>
      </c>
    </row>
    <row r="66" spans="3:13" x14ac:dyDescent="0.2">
      <c r="C66" s="269" t="s">
        <v>4219</v>
      </c>
      <c r="D66" s="280">
        <v>0</v>
      </c>
      <c r="E66" s="280">
        <v>0</v>
      </c>
      <c r="F66" s="280">
        <v>-105067.16</v>
      </c>
      <c r="G66" s="280">
        <v>203814.92</v>
      </c>
      <c r="H66" s="280">
        <v>353391.8</v>
      </c>
      <c r="I66" s="280">
        <v>-79954.05</v>
      </c>
      <c r="J66" s="280">
        <v>-188158.57</v>
      </c>
      <c r="K66" s="280">
        <v>45749.37</v>
      </c>
      <c r="L66" s="280">
        <v>-135993.28</v>
      </c>
      <c r="M66" s="280">
        <v>-284154.99</v>
      </c>
    </row>
    <row r="67" spans="3:13" x14ac:dyDescent="0.2">
      <c r="C67" s="269" t="s">
        <v>4220</v>
      </c>
      <c r="D67" s="280">
        <v>6652.51</v>
      </c>
      <c r="E67" s="280">
        <v>5340.67</v>
      </c>
      <c r="F67" s="280">
        <v>1467</v>
      </c>
      <c r="G67" s="280">
        <v>807.89</v>
      </c>
      <c r="H67" s="280">
        <v>3324.11</v>
      </c>
      <c r="I67" s="280">
        <v>425.14</v>
      </c>
      <c r="J67" s="280">
        <v>1014.6</v>
      </c>
      <c r="K67" s="280">
        <v>1705.8</v>
      </c>
      <c r="L67" s="280">
        <v>147.93</v>
      </c>
      <c r="M67" s="280">
        <v>1174.4000000000001</v>
      </c>
    </row>
    <row r="68" spans="3:13" x14ac:dyDescent="0.2">
      <c r="C68" s="269" t="s">
        <v>4221</v>
      </c>
      <c r="D68" s="280">
        <v>0</v>
      </c>
      <c r="E68" s="280">
        <v>0</v>
      </c>
      <c r="F68" s="280">
        <v>0</v>
      </c>
      <c r="G68" s="280">
        <v>106</v>
      </c>
      <c r="H68" s="280">
        <v>0</v>
      </c>
      <c r="I68" s="280">
        <v>2003</v>
      </c>
      <c r="J68" s="280">
        <v>932</v>
      </c>
      <c r="K68" s="280">
        <v>0</v>
      </c>
      <c r="L68" s="280">
        <v>1480</v>
      </c>
      <c r="M68" s="280">
        <v>701.02</v>
      </c>
    </row>
    <row r="69" spans="3:13" x14ac:dyDescent="0.2">
      <c r="C69" s="269" t="s">
        <v>4222</v>
      </c>
      <c r="D69" s="280">
        <v>0</v>
      </c>
      <c r="E69" s="280">
        <v>906.8</v>
      </c>
      <c r="F69" s="280">
        <v>-354.92</v>
      </c>
      <c r="G69" s="280">
        <v>2864.97</v>
      </c>
      <c r="H69" s="280">
        <v>0</v>
      </c>
      <c r="I69" s="280">
        <v>0</v>
      </c>
      <c r="J69" s="280">
        <v>0</v>
      </c>
      <c r="K69" s="280">
        <v>0</v>
      </c>
      <c r="L69" s="280">
        <v>0</v>
      </c>
      <c r="M69" s="280">
        <v>0</v>
      </c>
    </row>
    <row r="70" spans="3:13" x14ac:dyDescent="0.2">
      <c r="C70" s="269" t="s">
        <v>4223</v>
      </c>
      <c r="D70" s="280">
        <v>0</v>
      </c>
      <c r="E70" s="280">
        <v>0</v>
      </c>
      <c r="F70" s="280">
        <v>2918.35</v>
      </c>
      <c r="G70" s="280">
        <v>0</v>
      </c>
      <c r="H70" s="280">
        <v>750</v>
      </c>
      <c r="I70" s="280">
        <v>0</v>
      </c>
      <c r="J70" s="280">
        <v>0</v>
      </c>
      <c r="K70" s="280">
        <v>0</v>
      </c>
      <c r="L70" s="280">
        <v>0</v>
      </c>
      <c r="M70" s="280">
        <v>0</v>
      </c>
    </row>
    <row r="71" spans="3:13" x14ac:dyDescent="0.2">
      <c r="C71" s="269" t="s">
        <v>4224</v>
      </c>
      <c r="D71" s="280">
        <v>0</v>
      </c>
      <c r="E71" s="280">
        <v>0</v>
      </c>
      <c r="F71" s="280">
        <v>0</v>
      </c>
      <c r="G71" s="280">
        <v>-207510.38</v>
      </c>
      <c r="H71" s="280">
        <v>-358135.55</v>
      </c>
      <c r="I71" s="280">
        <v>78515.11</v>
      </c>
      <c r="J71" s="280">
        <v>187188.97</v>
      </c>
      <c r="K71" s="280">
        <v>-47605.17</v>
      </c>
      <c r="L71" s="280">
        <v>94595.35</v>
      </c>
      <c r="M71" s="280">
        <v>176123.91</v>
      </c>
    </row>
    <row r="72" spans="3:13" x14ac:dyDescent="0.2">
      <c r="C72" s="269" t="s">
        <v>4225</v>
      </c>
      <c r="D72" s="280">
        <v>599.4</v>
      </c>
      <c r="E72" s="280">
        <v>452.03</v>
      </c>
      <c r="F72" s="280">
        <v>28295.45</v>
      </c>
      <c r="G72" s="280">
        <v>2358.29</v>
      </c>
      <c r="H72" s="280">
        <v>2121.1799999999998</v>
      </c>
      <c r="I72" s="280">
        <v>9312</v>
      </c>
      <c r="J72" s="280">
        <v>363</v>
      </c>
      <c r="K72" s="280">
        <v>1758.65</v>
      </c>
      <c r="L72" s="280">
        <v>6345.1</v>
      </c>
      <c r="M72" s="280">
        <v>3980.56</v>
      </c>
    </row>
    <row r="73" spans="3:13" x14ac:dyDescent="0.2">
      <c r="C73" s="269" t="s">
        <v>4226</v>
      </c>
      <c r="D73" s="282">
        <v>51555.83</v>
      </c>
      <c r="E73" s="282">
        <v>111360.85</v>
      </c>
      <c r="F73" s="282">
        <v>42372.5</v>
      </c>
      <c r="G73" s="282">
        <v>48350.05</v>
      </c>
      <c r="H73" s="282">
        <v>69954.73</v>
      </c>
      <c r="I73" s="282">
        <v>108401.5</v>
      </c>
      <c r="J73" s="282">
        <v>85249.49</v>
      </c>
      <c r="K73" s="282">
        <v>60096.74</v>
      </c>
      <c r="L73" s="282">
        <v>46458.28</v>
      </c>
      <c r="M73" s="283">
        <v>38393.019999999997</v>
      </c>
    </row>
    <row r="74" spans="3:13" x14ac:dyDescent="0.2">
      <c r="C74" s="278" t="s">
        <v>4227</v>
      </c>
      <c r="D74" s="284">
        <v>2679.61</v>
      </c>
      <c r="E74" s="284">
        <v>28532.06</v>
      </c>
      <c r="F74" s="284">
        <v>-31197.13</v>
      </c>
      <c r="G74" s="284">
        <v>50660.74</v>
      </c>
      <c r="H74" s="284">
        <v>72056.27</v>
      </c>
      <c r="I74" s="284">
        <v>117713.5</v>
      </c>
      <c r="J74" s="284">
        <v>85612.49</v>
      </c>
      <c r="K74" s="284">
        <v>61855.39</v>
      </c>
      <c r="L74" s="284">
        <v>52803.38</v>
      </c>
      <c r="M74" s="284">
        <v>42373.58</v>
      </c>
    </row>
    <row r="77" spans="3:13" x14ac:dyDescent="0.2">
      <c r="D77" s="285">
        <f t="shared" ref="D77:K77" si="10">D57+D61+D62+D63+D64+D60</f>
        <v>274811.44</v>
      </c>
      <c r="E77" s="285">
        <f t="shared" si="10"/>
        <v>327411.08999999997</v>
      </c>
      <c r="F77" s="285">
        <f t="shared" si="10"/>
        <v>268382.55</v>
      </c>
      <c r="G77" s="285">
        <f t="shared" si="10"/>
        <v>277430.98000000004</v>
      </c>
      <c r="H77" s="285">
        <f t="shared" si="10"/>
        <v>364850.85</v>
      </c>
      <c r="I77" s="285">
        <f t="shared" si="10"/>
        <v>339842.27</v>
      </c>
      <c r="J77" s="285">
        <f t="shared" si="10"/>
        <v>298422.69</v>
      </c>
      <c r="K77" s="285">
        <f t="shared" si="10"/>
        <v>255242.83000000002</v>
      </c>
      <c r="L77" s="285">
        <f>L57+L61+L62+L63+L64+L60</f>
        <v>296628.78000000003</v>
      </c>
      <c r="M77" s="285">
        <f>M57+M61+M62+M63+M64+M60</f>
        <v>362552.49999999994</v>
      </c>
    </row>
    <row r="79" spans="3:13" x14ac:dyDescent="0.2">
      <c r="C79" s="281" t="s">
        <v>468</v>
      </c>
      <c r="D79" s="280">
        <v>245957</v>
      </c>
      <c r="E79" s="280">
        <v>327411</v>
      </c>
      <c r="F79" s="280">
        <v>268383</v>
      </c>
      <c r="G79" s="280">
        <v>277431</v>
      </c>
      <c r="H79" s="280">
        <v>364851</v>
      </c>
      <c r="I79" s="280">
        <v>338842</v>
      </c>
      <c r="J79" s="280">
        <v>298423</v>
      </c>
      <c r="K79" s="280">
        <v>255243</v>
      </c>
      <c r="L79" s="280">
        <v>296628</v>
      </c>
      <c r="M79" s="280">
        <v>362552</v>
      </c>
    </row>
    <row r="80" spans="3:13" x14ac:dyDescent="0.2">
      <c r="C80" s="281" t="s">
        <v>518</v>
      </c>
      <c r="D80" s="280">
        <v>33184</v>
      </c>
      <c r="E80" s="280">
        <v>5360</v>
      </c>
      <c r="F80" s="280">
        <v>1050</v>
      </c>
      <c r="G80" s="280">
        <v>3380</v>
      </c>
      <c r="H80" s="280">
        <v>750</v>
      </c>
      <c r="I80" s="280">
        <v>3477</v>
      </c>
      <c r="J80" s="280">
        <v>1545</v>
      </c>
      <c r="K80" s="280">
        <v>2800</v>
      </c>
      <c r="L80" s="280">
        <v>2281</v>
      </c>
      <c r="M80" s="280">
        <v>3757</v>
      </c>
    </row>
    <row r="81" spans="4:13" x14ac:dyDescent="0.2">
      <c r="D81" s="280">
        <f>D79-D77</f>
        <v>-28854.440000000002</v>
      </c>
      <c r="E81" s="280">
        <f t="shared" ref="E81:M81" si="11">E79-E77</f>
        <v>-8.999999996740371E-2</v>
      </c>
      <c r="F81" s="280">
        <f t="shared" si="11"/>
        <v>0.45000000001164153</v>
      </c>
      <c r="G81" s="280">
        <f t="shared" si="11"/>
        <v>1.9999999960418791E-2</v>
      </c>
      <c r="H81" s="280">
        <f t="shared" si="11"/>
        <v>0.15000000002328306</v>
      </c>
      <c r="I81" s="280">
        <f t="shared" si="11"/>
        <v>-1000.2700000000186</v>
      </c>
      <c r="J81" s="280">
        <f t="shared" si="11"/>
        <v>0.30999999999767169</v>
      </c>
      <c r="K81" s="280">
        <f t="shared" si="11"/>
        <v>0.16999999998370185</v>
      </c>
      <c r="L81" s="280">
        <f t="shared" si="11"/>
        <v>-0.78000000002793968</v>
      </c>
      <c r="M81" s="280">
        <f t="shared" si="11"/>
        <v>-0.49999999994179234</v>
      </c>
    </row>
    <row r="84" spans="4:13" x14ac:dyDescent="0.2">
      <c r="D84" s="285"/>
      <c r="E84" s="285"/>
      <c r="F84" s="285"/>
      <c r="G84" s="285"/>
      <c r="H84" s="285"/>
      <c r="I84" s="285"/>
      <c r="J84" s="285"/>
      <c r="K84" s="285"/>
      <c r="L84" s="285"/>
      <c r="M84" s="285"/>
    </row>
    <row r="85" spans="4:13" x14ac:dyDescent="0.2">
      <c r="D85" s="285">
        <f t="shared" ref="D85:L85" si="12">D57+D63+D64+D60</f>
        <v>274811.44</v>
      </c>
      <c r="E85" s="285">
        <f t="shared" si="12"/>
        <v>327011.08999999997</v>
      </c>
      <c r="F85" s="285">
        <f t="shared" si="12"/>
        <v>266292.55</v>
      </c>
      <c r="G85" s="285">
        <f t="shared" si="12"/>
        <v>276705.98000000004</v>
      </c>
      <c r="H85" s="285">
        <f t="shared" si="12"/>
        <v>363450.85</v>
      </c>
      <c r="I85" s="285">
        <f t="shared" si="12"/>
        <v>339842.27</v>
      </c>
      <c r="J85" s="285">
        <f t="shared" si="12"/>
        <v>298422.69</v>
      </c>
      <c r="K85" s="285">
        <f t="shared" si="12"/>
        <v>255092.83000000002</v>
      </c>
      <c r="L85" s="285">
        <f t="shared" si="12"/>
        <v>260378.78</v>
      </c>
      <c r="M85" s="285">
        <f>M57+M63+M64+M60</f>
        <v>276051.41999999993</v>
      </c>
    </row>
    <row r="88" spans="4:13" x14ac:dyDescent="0.2">
      <c r="J88" s="269">
        <f>1090000</f>
        <v>1090000</v>
      </c>
    </row>
    <row r="89" spans="4:13" x14ac:dyDescent="0.2">
      <c r="J89" s="269">
        <f>J88/4</f>
        <v>272500</v>
      </c>
    </row>
  </sheetData>
  <pageMargins left="0.25" right="0.25" top="0.25" bottom="0.25" header="0.3" footer="0.3"/>
  <pageSetup scale="96"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1"/>
  <sheetViews>
    <sheetView view="pageLayout" zoomScaleSheetLayoutView="100" workbookViewId="0">
      <selection activeCell="F5" sqref="F5"/>
    </sheetView>
  </sheetViews>
  <sheetFormatPr defaultColWidth="13.5" defaultRowHeight="12.75" x14ac:dyDescent="0.2"/>
  <cols>
    <col min="1" max="1" width="43.5" style="303" bestFit="1" customWidth="1"/>
    <col min="2" max="2" width="13.5" style="303" hidden="1" customWidth="1"/>
    <col min="3" max="3" width="10.1640625" style="304" bestFit="1" customWidth="1"/>
    <col min="4" max="4" width="11.83203125" style="304" bestFit="1" customWidth="1"/>
    <col min="5" max="5" width="11.5" style="304" bestFit="1" customWidth="1"/>
    <col min="6" max="6" width="10.1640625" style="305" bestFit="1" customWidth="1"/>
    <col min="7" max="7" width="71.1640625" style="290" customWidth="1"/>
    <col min="8" max="8" width="34.5" style="290" customWidth="1"/>
    <col min="9" max="256" width="13.5" style="295"/>
    <col min="257" max="257" width="43.5" style="295" bestFit="1" customWidth="1"/>
    <col min="258" max="258" width="0" style="295" hidden="1" customWidth="1"/>
    <col min="259" max="259" width="10.1640625" style="295" bestFit="1" customWidth="1"/>
    <col min="260" max="260" width="11.83203125" style="295" bestFit="1" customWidth="1"/>
    <col min="261" max="261" width="11.5" style="295" bestFit="1" customWidth="1"/>
    <col min="262" max="262" width="10.1640625" style="295" bestFit="1" customWidth="1"/>
    <col min="263" max="263" width="71.1640625" style="295" customWidth="1"/>
    <col min="264" max="264" width="34.5" style="295" customWidth="1"/>
    <col min="265" max="512" width="13.5" style="295"/>
    <col min="513" max="513" width="43.5" style="295" bestFit="1" customWidth="1"/>
    <col min="514" max="514" width="0" style="295" hidden="1" customWidth="1"/>
    <col min="515" max="515" width="10.1640625" style="295" bestFit="1" customWidth="1"/>
    <col min="516" max="516" width="11.83203125" style="295" bestFit="1" customWidth="1"/>
    <col min="517" max="517" width="11.5" style="295" bestFit="1" customWidth="1"/>
    <col min="518" max="518" width="10.1640625" style="295" bestFit="1" customWidth="1"/>
    <col min="519" max="519" width="71.1640625" style="295" customWidth="1"/>
    <col min="520" max="520" width="34.5" style="295" customWidth="1"/>
    <col min="521" max="768" width="13.5" style="295"/>
    <col min="769" max="769" width="43.5" style="295" bestFit="1" customWidth="1"/>
    <col min="770" max="770" width="0" style="295" hidden="1" customWidth="1"/>
    <col min="771" max="771" width="10.1640625" style="295" bestFit="1" customWidth="1"/>
    <col min="772" max="772" width="11.83203125" style="295" bestFit="1" customWidth="1"/>
    <col min="773" max="773" width="11.5" style="295" bestFit="1" customWidth="1"/>
    <col min="774" max="774" width="10.1640625" style="295" bestFit="1" customWidth="1"/>
    <col min="775" max="775" width="71.1640625" style="295" customWidth="1"/>
    <col min="776" max="776" width="34.5" style="295" customWidth="1"/>
    <col min="777" max="1024" width="13.5" style="295"/>
    <col min="1025" max="1025" width="43.5" style="295" bestFit="1" customWidth="1"/>
    <col min="1026" max="1026" width="0" style="295" hidden="1" customWidth="1"/>
    <col min="1027" max="1027" width="10.1640625" style="295" bestFit="1" customWidth="1"/>
    <col min="1028" max="1028" width="11.83203125" style="295" bestFit="1" customWidth="1"/>
    <col min="1029" max="1029" width="11.5" style="295" bestFit="1" customWidth="1"/>
    <col min="1030" max="1030" width="10.1640625" style="295" bestFit="1" customWidth="1"/>
    <col min="1031" max="1031" width="71.1640625" style="295" customWidth="1"/>
    <col min="1032" max="1032" width="34.5" style="295" customWidth="1"/>
    <col min="1033" max="1280" width="13.5" style="295"/>
    <col min="1281" max="1281" width="43.5" style="295" bestFit="1" customWidth="1"/>
    <col min="1282" max="1282" width="0" style="295" hidden="1" customWidth="1"/>
    <col min="1283" max="1283" width="10.1640625" style="295" bestFit="1" customWidth="1"/>
    <col min="1284" max="1284" width="11.83203125" style="295" bestFit="1" customWidth="1"/>
    <col min="1285" max="1285" width="11.5" style="295" bestFit="1" customWidth="1"/>
    <col min="1286" max="1286" width="10.1640625" style="295" bestFit="1" customWidth="1"/>
    <col min="1287" max="1287" width="71.1640625" style="295" customWidth="1"/>
    <col min="1288" max="1288" width="34.5" style="295" customWidth="1"/>
    <col min="1289" max="1536" width="13.5" style="295"/>
    <col min="1537" max="1537" width="43.5" style="295" bestFit="1" customWidth="1"/>
    <col min="1538" max="1538" width="0" style="295" hidden="1" customWidth="1"/>
    <col min="1539" max="1539" width="10.1640625" style="295" bestFit="1" customWidth="1"/>
    <col min="1540" max="1540" width="11.83203125" style="295" bestFit="1" customWidth="1"/>
    <col min="1541" max="1541" width="11.5" style="295" bestFit="1" customWidth="1"/>
    <col min="1542" max="1542" width="10.1640625" style="295" bestFit="1" customWidth="1"/>
    <col min="1543" max="1543" width="71.1640625" style="295" customWidth="1"/>
    <col min="1544" max="1544" width="34.5" style="295" customWidth="1"/>
    <col min="1545" max="1792" width="13.5" style="295"/>
    <col min="1793" max="1793" width="43.5" style="295" bestFit="1" customWidth="1"/>
    <col min="1794" max="1794" width="0" style="295" hidden="1" customWidth="1"/>
    <col min="1795" max="1795" width="10.1640625" style="295" bestFit="1" customWidth="1"/>
    <col min="1796" max="1796" width="11.83203125" style="295" bestFit="1" customWidth="1"/>
    <col min="1797" max="1797" width="11.5" style="295" bestFit="1" customWidth="1"/>
    <col min="1798" max="1798" width="10.1640625" style="295" bestFit="1" customWidth="1"/>
    <col min="1799" max="1799" width="71.1640625" style="295" customWidth="1"/>
    <col min="1800" max="1800" width="34.5" style="295" customWidth="1"/>
    <col min="1801" max="2048" width="13.5" style="295"/>
    <col min="2049" max="2049" width="43.5" style="295" bestFit="1" customWidth="1"/>
    <col min="2050" max="2050" width="0" style="295" hidden="1" customWidth="1"/>
    <col min="2051" max="2051" width="10.1640625" style="295" bestFit="1" customWidth="1"/>
    <col min="2052" max="2052" width="11.83203125" style="295" bestFit="1" customWidth="1"/>
    <col min="2053" max="2053" width="11.5" style="295" bestFit="1" customWidth="1"/>
    <col min="2054" max="2054" width="10.1640625" style="295" bestFit="1" customWidth="1"/>
    <col min="2055" max="2055" width="71.1640625" style="295" customWidth="1"/>
    <col min="2056" max="2056" width="34.5" style="295" customWidth="1"/>
    <col min="2057" max="2304" width="13.5" style="295"/>
    <col min="2305" max="2305" width="43.5" style="295" bestFit="1" customWidth="1"/>
    <col min="2306" max="2306" width="0" style="295" hidden="1" customWidth="1"/>
    <col min="2307" max="2307" width="10.1640625" style="295" bestFit="1" customWidth="1"/>
    <col min="2308" max="2308" width="11.83203125" style="295" bestFit="1" customWidth="1"/>
    <col min="2309" max="2309" width="11.5" style="295" bestFit="1" customWidth="1"/>
    <col min="2310" max="2310" width="10.1640625" style="295" bestFit="1" customWidth="1"/>
    <col min="2311" max="2311" width="71.1640625" style="295" customWidth="1"/>
    <col min="2312" max="2312" width="34.5" style="295" customWidth="1"/>
    <col min="2313" max="2560" width="13.5" style="295"/>
    <col min="2561" max="2561" width="43.5" style="295" bestFit="1" customWidth="1"/>
    <col min="2562" max="2562" width="0" style="295" hidden="1" customWidth="1"/>
    <col min="2563" max="2563" width="10.1640625" style="295" bestFit="1" customWidth="1"/>
    <col min="2564" max="2564" width="11.83203125" style="295" bestFit="1" customWidth="1"/>
    <col min="2565" max="2565" width="11.5" style="295" bestFit="1" customWidth="1"/>
    <col min="2566" max="2566" width="10.1640625" style="295" bestFit="1" customWidth="1"/>
    <col min="2567" max="2567" width="71.1640625" style="295" customWidth="1"/>
    <col min="2568" max="2568" width="34.5" style="295" customWidth="1"/>
    <col min="2569" max="2816" width="13.5" style="295"/>
    <col min="2817" max="2817" width="43.5" style="295" bestFit="1" customWidth="1"/>
    <col min="2818" max="2818" width="0" style="295" hidden="1" customWidth="1"/>
    <col min="2819" max="2819" width="10.1640625" style="295" bestFit="1" customWidth="1"/>
    <col min="2820" max="2820" width="11.83203125" style="295" bestFit="1" customWidth="1"/>
    <col min="2821" max="2821" width="11.5" style="295" bestFit="1" customWidth="1"/>
    <col min="2822" max="2822" width="10.1640625" style="295" bestFit="1" customWidth="1"/>
    <col min="2823" max="2823" width="71.1640625" style="295" customWidth="1"/>
    <col min="2824" max="2824" width="34.5" style="295" customWidth="1"/>
    <col min="2825" max="3072" width="13.5" style="295"/>
    <col min="3073" max="3073" width="43.5" style="295" bestFit="1" customWidth="1"/>
    <col min="3074" max="3074" width="0" style="295" hidden="1" customWidth="1"/>
    <col min="3075" max="3075" width="10.1640625" style="295" bestFit="1" customWidth="1"/>
    <col min="3076" max="3076" width="11.83203125" style="295" bestFit="1" customWidth="1"/>
    <col min="3077" max="3077" width="11.5" style="295" bestFit="1" customWidth="1"/>
    <col min="3078" max="3078" width="10.1640625" style="295" bestFit="1" customWidth="1"/>
    <col min="3079" max="3079" width="71.1640625" style="295" customWidth="1"/>
    <col min="3080" max="3080" width="34.5" style="295" customWidth="1"/>
    <col min="3081" max="3328" width="13.5" style="295"/>
    <col min="3329" max="3329" width="43.5" style="295" bestFit="1" customWidth="1"/>
    <col min="3330" max="3330" width="0" style="295" hidden="1" customWidth="1"/>
    <col min="3331" max="3331" width="10.1640625" style="295" bestFit="1" customWidth="1"/>
    <col min="3332" max="3332" width="11.83203125" style="295" bestFit="1" customWidth="1"/>
    <col min="3333" max="3333" width="11.5" style="295" bestFit="1" customWidth="1"/>
    <col min="3334" max="3334" width="10.1640625" style="295" bestFit="1" customWidth="1"/>
    <col min="3335" max="3335" width="71.1640625" style="295" customWidth="1"/>
    <col min="3336" max="3336" width="34.5" style="295" customWidth="1"/>
    <col min="3337" max="3584" width="13.5" style="295"/>
    <col min="3585" max="3585" width="43.5" style="295" bestFit="1" customWidth="1"/>
    <col min="3586" max="3586" width="0" style="295" hidden="1" customWidth="1"/>
    <col min="3587" max="3587" width="10.1640625" style="295" bestFit="1" customWidth="1"/>
    <col min="3588" max="3588" width="11.83203125" style="295" bestFit="1" customWidth="1"/>
    <col min="3589" max="3589" width="11.5" style="295" bestFit="1" customWidth="1"/>
    <col min="3590" max="3590" width="10.1640625" style="295" bestFit="1" customWidth="1"/>
    <col min="3591" max="3591" width="71.1640625" style="295" customWidth="1"/>
    <col min="3592" max="3592" width="34.5" style="295" customWidth="1"/>
    <col min="3593" max="3840" width="13.5" style="295"/>
    <col min="3841" max="3841" width="43.5" style="295" bestFit="1" customWidth="1"/>
    <col min="3842" max="3842" width="0" style="295" hidden="1" customWidth="1"/>
    <col min="3843" max="3843" width="10.1640625" style="295" bestFit="1" customWidth="1"/>
    <col min="3844" max="3844" width="11.83203125" style="295" bestFit="1" customWidth="1"/>
    <col min="3845" max="3845" width="11.5" style="295" bestFit="1" customWidth="1"/>
    <col min="3846" max="3846" width="10.1640625" style="295" bestFit="1" customWidth="1"/>
    <col min="3847" max="3847" width="71.1640625" style="295" customWidth="1"/>
    <col min="3848" max="3848" width="34.5" style="295" customWidth="1"/>
    <col min="3849" max="4096" width="13.5" style="295"/>
    <col min="4097" max="4097" width="43.5" style="295" bestFit="1" customWidth="1"/>
    <col min="4098" max="4098" width="0" style="295" hidden="1" customWidth="1"/>
    <col min="4099" max="4099" width="10.1640625" style="295" bestFit="1" customWidth="1"/>
    <col min="4100" max="4100" width="11.83203125" style="295" bestFit="1" customWidth="1"/>
    <col min="4101" max="4101" width="11.5" style="295" bestFit="1" customWidth="1"/>
    <col min="4102" max="4102" width="10.1640625" style="295" bestFit="1" customWidth="1"/>
    <col min="4103" max="4103" width="71.1640625" style="295" customWidth="1"/>
    <col min="4104" max="4104" width="34.5" style="295" customWidth="1"/>
    <col min="4105" max="4352" width="13.5" style="295"/>
    <col min="4353" max="4353" width="43.5" style="295" bestFit="1" customWidth="1"/>
    <col min="4354" max="4354" width="0" style="295" hidden="1" customWidth="1"/>
    <col min="4355" max="4355" width="10.1640625" style="295" bestFit="1" customWidth="1"/>
    <col min="4356" max="4356" width="11.83203125" style="295" bestFit="1" customWidth="1"/>
    <col min="4357" max="4357" width="11.5" style="295" bestFit="1" customWidth="1"/>
    <col min="4358" max="4358" width="10.1640625" style="295" bestFit="1" customWidth="1"/>
    <col min="4359" max="4359" width="71.1640625" style="295" customWidth="1"/>
    <col min="4360" max="4360" width="34.5" style="295" customWidth="1"/>
    <col min="4361" max="4608" width="13.5" style="295"/>
    <col min="4609" max="4609" width="43.5" style="295" bestFit="1" customWidth="1"/>
    <col min="4610" max="4610" width="0" style="295" hidden="1" customWidth="1"/>
    <col min="4611" max="4611" width="10.1640625" style="295" bestFit="1" customWidth="1"/>
    <col min="4612" max="4612" width="11.83203125" style="295" bestFit="1" customWidth="1"/>
    <col min="4613" max="4613" width="11.5" style="295" bestFit="1" customWidth="1"/>
    <col min="4614" max="4614" width="10.1640625" style="295" bestFit="1" customWidth="1"/>
    <col min="4615" max="4615" width="71.1640625" style="295" customWidth="1"/>
    <col min="4616" max="4616" width="34.5" style="295" customWidth="1"/>
    <col min="4617" max="4864" width="13.5" style="295"/>
    <col min="4865" max="4865" width="43.5" style="295" bestFit="1" customWidth="1"/>
    <col min="4866" max="4866" width="0" style="295" hidden="1" customWidth="1"/>
    <col min="4867" max="4867" width="10.1640625" style="295" bestFit="1" customWidth="1"/>
    <col min="4868" max="4868" width="11.83203125" style="295" bestFit="1" customWidth="1"/>
    <col min="4869" max="4869" width="11.5" style="295" bestFit="1" customWidth="1"/>
    <col min="4870" max="4870" width="10.1640625" style="295" bestFit="1" customWidth="1"/>
    <col min="4871" max="4871" width="71.1640625" style="295" customWidth="1"/>
    <col min="4872" max="4872" width="34.5" style="295" customWidth="1"/>
    <col min="4873" max="5120" width="13.5" style="295"/>
    <col min="5121" max="5121" width="43.5" style="295" bestFit="1" customWidth="1"/>
    <col min="5122" max="5122" width="0" style="295" hidden="1" customWidth="1"/>
    <col min="5123" max="5123" width="10.1640625" style="295" bestFit="1" customWidth="1"/>
    <col min="5124" max="5124" width="11.83203125" style="295" bestFit="1" customWidth="1"/>
    <col min="5125" max="5125" width="11.5" style="295" bestFit="1" customWidth="1"/>
    <col min="5126" max="5126" width="10.1640625" style="295" bestFit="1" customWidth="1"/>
    <col min="5127" max="5127" width="71.1640625" style="295" customWidth="1"/>
    <col min="5128" max="5128" width="34.5" style="295" customWidth="1"/>
    <col min="5129" max="5376" width="13.5" style="295"/>
    <col min="5377" max="5377" width="43.5" style="295" bestFit="1" customWidth="1"/>
    <col min="5378" max="5378" width="0" style="295" hidden="1" customWidth="1"/>
    <col min="5379" max="5379" width="10.1640625" style="295" bestFit="1" customWidth="1"/>
    <col min="5380" max="5380" width="11.83203125" style="295" bestFit="1" customWidth="1"/>
    <col min="5381" max="5381" width="11.5" style="295" bestFit="1" customWidth="1"/>
    <col min="5382" max="5382" width="10.1640625" style="295" bestFit="1" customWidth="1"/>
    <col min="5383" max="5383" width="71.1640625" style="295" customWidth="1"/>
    <col min="5384" max="5384" width="34.5" style="295" customWidth="1"/>
    <col min="5385" max="5632" width="13.5" style="295"/>
    <col min="5633" max="5633" width="43.5" style="295" bestFit="1" customWidth="1"/>
    <col min="5634" max="5634" width="0" style="295" hidden="1" customWidth="1"/>
    <col min="5635" max="5635" width="10.1640625" style="295" bestFit="1" customWidth="1"/>
    <col min="5636" max="5636" width="11.83203125" style="295" bestFit="1" customWidth="1"/>
    <col min="5637" max="5637" width="11.5" style="295" bestFit="1" customWidth="1"/>
    <col min="5638" max="5638" width="10.1640625" style="295" bestFit="1" customWidth="1"/>
    <col min="5639" max="5639" width="71.1640625" style="295" customWidth="1"/>
    <col min="5640" max="5640" width="34.5" style="295" customWidth="1"/>
    <col min="5641" max="5888" width="13.5" style="295"/>
    <col min="5889" max="5889" width="43.5" style="295" bestFit="1" customWidth="1"/>
    <col min="5890" max="5890" width="0" style="295" hidden="1" customWidth="1"/>
    <col min="5891" max="5891" width="10.1640625" style="295" bestFit="1" customWidth="1"/>
    <col min="5892" max="5892" width="11.83203125" style="295" bestFit="1" customWidth="1"/>
    <col min="5893" max="5893" width="11.5" style="295" bestFit="1" customWidth="1"/>
    <col min="5894" max="5894" width="10.1640625" style="295" bestFit="1" customWidth="1"/>
    <col min="5895" max="5895" width="71.1640625" style="295" customWidth="1"/>
    <col min="5896" max="5896" width="34.5" style="295" customWidth="1"/>
    <col min="5897" max="6144" width="13.5" style="295"/>
    <col min="6145" max="6145" width="43.5" style="295" bestFit="1" customWidth="1"/>
    <col min="6146" max="6146" width="0" style="295" hidden="1" customWidth="1"/>
    <col min="6147" max="6147" width="10.1640625" style="295" bestFit="1" customWidth="1"/>
    <col min="6148" max="6148" width="11.83203125" style="295" bestFit="1" customWidth="1"/>
    <col min="6149" max="6149" width="11.5" style="295" bestFit="1" customWidth="1"/>
    <col min="6150" max="6150" width="10.1640625" style="295" bestFit="1" customWidth="1"/>
    <col min="6151" max="6151" width="71.1640625" style="295" customWidth="1"/>
    <col min="6152" max="6152" width="34.5" style="295" customWidth="1"/>
    <col min="6153" max="6400" width="13.5" style="295"/>
    <col min="6401" max="6401" width="43.5" style="295" bestFit="1" customWidth="1"/>
    <col min="6402" max="6402" width="0" style="295" hidden="1" customWidth="1"/>
    <col min="6403" max="6403" width="10.1640625" style="295" bestFit="1" customWidth="1"/>
    <col min="6404" max="6404" width="11.83203125" style="295" bestFit="1" customWidth="1"/>
    <col min="6405" max="6405" width="11.5" style="295" bestFit="1" customWidth="1"/>
    <col min="6406" max="6406" width="10.1640625" style="295" bestFit="1" customWidth="1"/>
    <col min="6407" max="6407" width="71.1640625" style="295" customWidth="1"/>
    <col min="6408" max="6408" width="34.5" style="295" customWidth="1"/>
    <col min="6409" max="6656" width="13.5" style="295"/>
    <col min="6657" max="6657" width="43.5" style="295" bestFit="1" customWidth="1"/>
    <col min="6658" max="6658" width="0" style="295" hidden="1" customWidth="1"/>
    <col min="6659" max="6659" width="10.1640625" style="295" bestFit="1" customWidth="1"/>
    <col min="6660" max="6660" width="11.83203125" style="295" bestFit="1" customWidth="1"/>
    <col min="6661" max="6661" width="11.5" style="295" bestFit="1" customWidth="1"/>
    <col min="6662" max="6662" width="10.1640625" style="295" bestFit="1" customWidth="1"/>
    <col min="6663" max="6663" width="71.1640625" style="295" customWidth="1"/>
    <col min="6664" max="6664" width="34.5" style="295" customWidth="1"/>
    <col min="6665" max="6912" width="13.5" style="295"/>
    <col min="6913" max="6913" width="43.5" style="295" bestFit="1" customWidth="1"/>
    <col min="6914" max="6914" width="0" style="295" hidden="1" customWidth="1"/>
    <col min="6915" max="6915" width="10.1640625" style="295" bestFit="1" customWidth="1"/>
    <col min="6916" max="6916" width="11.83203125" style="295" bestFit="1" customWidth="1"/>
    <col min="6917" max="6917" width="11.5" style="295" bestFit="1" customWidth="1"/>
    <col min="6918" max="6918" width="10.1640625" style="295" bestFit="1" customWidth="1"/>
    <col min="6919" max="6919" width="71.1640625" style="295" customWidth="1"/>
    <col min="6920" max="6920" width="34.5" style="295" customWidth="1"/>
    <col min="6921" max="7168" width="13.5" style="295"/>
    <col min="7169" max="7169" width="43.5" style="295" bestFit="1" customWidth="1"/>
    <col min="7170" max="7170" width="0" style="295" hidden="1" customWidth="1"/>
    <col min="7171" max="7171" width="10.1640625" style="295" bestFit="1" customWidth="1"/>
    <col min="7172" max="7172" width="11.83203125" style="295" bestFit="1" customWidth="1"/>
    <col min="7173" max="7173" width="11.5" style="295" bestFit="1" customWidth="1"/>
    <col min="7174" max="7174" width="10.1640625" style="295" bestFit="1" customWidth="1"/>
    <col min="7175" max="7175" width="71.1640625" style="295" customWidth="1"/>
    <col min="7176" max="7176" width="34.5" style="295" customWidth="1"/>
    <col min="7177" max="7424" width="13.5" style="295"/>
    <col min="7425" max="7425" width="43.5" style="295" bestFit="1" customWidth="1"/>
    <col min="7426" max="7426" width="0" style="295" hidden="1" customWidth="1"/>
    <col min="7427" max="7427" width="10.1640625" style="295" bestFit="1" customWidth="1"/>
    <col min="7428" max="7428" width="11.83203125" style="295" bestFit="1" customWidth="1"/>
    <col min="7429" max="7429" width="11.5" style="295" bestFit="1" customWidth="1"/>
    <col min="7430" max="7430" width="10.1640625" style="295" bestFit="1" customWidth="1"/>
    <col min="7431" max="7431" width="71.1640625" style="295" customWidth="1"/>
    <col min="7432" max="7432" width="34.5" style="295" customWidth="1"/>
    <col min="7433" max="7680" width="13.5" style="295"/>
    <col min="7681" max="7681" width="43.5" style="295" bestFit="1" customWidth="1"/>
    <col min="7682" max="7682" width="0" style="295" hidden="1" customWidth="1"/>
    <col min="7683" max="7683" width="10.1640625" style="295" bestFit="1" customWidth="1"/>
    <col min="7684" max="7684" width="11.83203125" style="295" bestFit="1" customWidth="1"/>
    <col min="7685" max="7685" width="11.5" style="295" bestFit="1" customWidth="1"/>
    <col min="7686" max="7686" width="10.1640625" style="295" bestFit="1" customWidth="1"/>
    <col min="7687" max="7687" width="71.1640625" style="295" customWidth="1"/>
    <col min="7688" max="7688" width="34.5" style="295" customWidth="1"/>
    <col min="7689" max="7936" width="13.5" style="295"/>
    <col min="7937" max="7937" width="43.5" style="295" bestFit="1" customWidth="1"/>
    <col min="7938" max="7938" width="0" style="295" hidden="1" customWidth="1"/>
    <col min="7939" max="7939" width="10.1640625" style="295" bestFit="1" customWidth="1"/>
    <col min="7940" max="7940" width="11.83203125" style="295" bestFit="1" customWidth="1"/>
    <col min="7941" max="7941" width="11.5" style="295" bestFit="1" customWidth="1"/>
    <col min="7942" max="7942" width="10.1640625" style="295" bestFit="1" customWidth="1"/>
    <col min="7943" max="7943" width="71.1640625" style="295" customWidth="1"/>
    <col min="7944" max="7944" width="34.5" style="295" customWidth="1"/>
    <col min="7945" max="8192" width="13.5" style="295"/>
    <col min="8193" max="8193" width="43.5" style="295" bestFit="1" customWidth="1"/>
    <col min="8194" max="8194" width="0" style="295" hidden="1" customWidth="1"/>
    <col min="8195" max="8195" width="10.1640625" style="295" bestFit="1" customWidth="1"/>
    <col min="8196" max="8196" width="11.83203125" style="295" bestFit="1" customWidth="1"/>
    <col min="8197" max="8197" width="11.5" style="295" bestFit="1" customWidth="1"/>
    <col min="8198" max="8198" width="10.1640625" style="295" bestFit="1" customWidth="1"/>
    <col min="8199" max="8199" width="71.1640625" style="295" customWidth="1"/>
    <col min="8200" max="8200" width="34.5" style="295" customWidth="1"/>
    <col min="8201" max="8448" width="13.5" style="295"/>
    <col min="8449" max="8449" width="43.5" style="295" bestFit="1" customWidth="1"/>
    <col min="8450" max="8450" width="0" style="295" hidden="1" customWidth="1"/>
    <col min="8451" max="8451" width="10.1640625" style="295" bestFit="1" customWidth="1"/>
    <col min="8452" max="8452" width="11.83203125" style="295" bestFit="1" customWidth="1"/>
    <col min="8453" max="8453" width="11.5" style="295" bestFit="1" customWidth="1"/>
    <col min="8454" max="8454" width="10.1640625" style="295" bestFit="1" customWidth="1"/>
    <col min="8455" max="8455" width="71.1640625" style="295" customWidth="1"/>
    <col min="8456" max="8456" width="34.5" style="295" customWidth="1"/>
    <col min="8457" max="8704" width="13.5" style="295"/>
    <col min="8705" max="8705" width="43.5" style="295" bestFit="1" customWidth="1"/>
    <col min="8706" max="8706" width="0" style="295" hidden="1" customWidth="1"/>
    <col min="8707" max="8707" width="10.1640625" style="295" bestFit="1" customWidth="1"/>
    <col min="8708" max="8708" width="11.83203125" style="295" bestFit="1" customWidth="1"/>
    <col min="8709" max="8709" width="11.5" style="295" bestFit="1" customWidth="1"/>
    <col min="8710" max="8710" width="10.1640625" style="295" bestFit="1" customWidth="1"/>
    <col min="8711" max="8711" width="71.1640625" style="295" customWidth="1"/>
    <col min="8712" max="8712" width="34.5" style="295" customWidth="1"/>
    <col min="8713" max="8960" width="13.5" style="295"/>
    <col min="8961" max="8961" width="43.5" style="295" bestFit="1" customWidth="1"/>
    <col min="8962" max="8962" width="0" style="295" hidden="1" customWidth="1"/>
    <col min="8963" max="8963" width="10.1640625" style="295" bestFit="1" customWidth="1"/>
    <col min="8964" max="8964" width="11.83203125" style="295" bestFit="1" customWidth="1"/>
    <col min="8965" max="8965" width="11.5" style="295" bestFit="1" customWidth="1"/>
    <col min="8966" max="8966" width="10.1640625" style="295" bestFit="1" customWidth="1"/>
    <col min="8967" max="8967" width="71.1640625" style="295" customWidth="1"/>
    <col min="8968" max="8968" width="34.5" style="295" customWidth="1"/>
    <col min="8969" max="9216" width="13.5" style="295"/>
    <col min="9217" max="9217" width="43.5" style="295" bestFit="1" customWidth="1"/>
    <col min="9218" max="9218" width="0" style="295" hidden="1" customWidth="1"/>
    <col min="9219" max="9219" width="10.1640625" style="295" bestFit="1" customWidth="1"/>
    <col min="9220" max="9220" width="11.83203125" style="295" bestFit="1" customWidth="1"/>
    <col min="9221" max="9221" width="11.5" style="295" bestFit="1" customWidth="1"/>
    <col min="9222" max="9222" width="10.1640625" style="295" bestFit="1" customWidth="1"/>
    <col min="9223" max="9223" width="71.1640625" style="295" customWidth="1"/>
    <col min="9224" max="9224" width="34.5" style="295" customWidth="1"/>
    <col min="9225" max="9472" width="13.5" style="295"/>
    <col min="9473" max="9473" width="43.5" style="295" bestFit="1" customWidth="1"/>
    <col min="9474" max="9474" width="0" style="295" hidden="1" customWidth="1"/>
    <col min="9475" max="9475" width="10.1640625" style="295" bestFit="1" customWidth="1"/>
    <col min="9476" max="9476" width="11.83203125" style="295" bestFit="1" customWidth="1"/>
    <col min="9477" max="9477" width="11.5" style="295" bestFit="1" customWidth="1"/>
    <col min="9478" max="9478" width="10.1640625" style="295" bestFit="1" customWidth="1"/>
    <col min="9479" max="9479" width="71.1640625" style="295" customWidth="1"/>
    <col min="9480" max="9480" width="34.5" style="295" customWidth="1"/>
    <col min="9481" max="9728" width="13.5" style="295"/>
    <col min="9729" max="9729" width="43.5" style="295" bestFit="1" customWidth="1"/>
    <col min="9730" max="9730" width="0" style="295" hidden="1" customWidth="1"/>
    <col min="9731" max="9731" width="10.1640625" style="295" bestFit="1" customWidth="1"/>
    <col min="9732" max="9732" width="11.83203125" style="295" bestFit="1" customWidth="1"/>
    <col min="9733" max="9733" width="11.5" style="295" bestFit="1" customWidth="1"/>
    <col min="9734" max="9734" width="10.1640625" style="295" bestFit="1" customWidth="1"/>
    <col min="9735" max="9735" width="71.1640625" style="295" customWidth="1"/>
    <col min="9736" max="9736" width="34.5" style="295" customWidth="1"/>
    <col min="9737" max="9984" width="13.5" style="295"/>
    <col min="9985" max="9985" width="43.5" style="295" bestFit="1" customWidth="1"/>
    <col min="9986" max="9986" width="0" style="295" hidden="1" customWidth="1"/>
    <col min="9987" max="9987" width="10.1640625" style="295" bestFit="1" customWidth="1"/>
    <col min="9988" max="9988" width="11.83203125" style="295" bestFit="1" customWidth="1"/>
    <col min="9989" max="9989" width="11.5" style="295" bestFit="1" customWidth="1"/>
    <col min="9990" max="9990" width="10.1640625" style="295" bestFit="1" customWidth="1"/>
    <col min="9991" max="9991" width="71.1640625" style="295" customWidth="1"/>
    <col min="9992" max="9992" width="34.5" style="295" customWidth="1"/>
    <col min="9993" max="10240" width="13.5" style="295"/>
    <col min="10241" max="10241" width="43.5" style="295" bestFit="1" customWidth="1"/>
    <col min="10242" max="10242" width="0" style="295" hidden="1" customWidth="1"/>
    <col min="10243" max="10243" width="10.1640625" style="295" bestFit="1" customWidth="1"/>
    <col min="10244" max="10244" width="11.83203125" style="295" bestFit="1" customWidth="1"/>
    <col min="10245" max="10245" width="11.5" style="295" bestFit="1" customWidth="1"/>
    <col min="10246" max="10246" width="10.1640625" style="295" bestFit="1" customWidth="1"/>
    <col min="10247" max="10247" width="71.1640625" style="295" customWidth="1"/>
    <col min="10248" max="10248" width="34.5" style="295" customWidth="1"/>
    <col min="10249" max="10496" width="13.5" style="295"/>
    <col min="10497" max="10497" width="43.5" style="295" bestFit="1" customWidth="1"/>
    <col min="10498" max="10498" width="0" style="295" hidden="1" customWidth="1"/>
    <col min="10499" max="10499" width="10.1640625" style="295" bestFit="1" customWidth="1"/>
    <col min="10500" max="10500" width="11.83203125" style="295" bestFit="1" customWidth="1"/>
    <col min="10501" max="10501" width="11.5" style="295" bestFit="1" customWidth="1"/>
    <col min="10502" max="10502" width="10.1640625" style="295" bestFit="1" customWidth="1"/>
    <col min="10503" max="10503" width="71.1640625" style="295" customWidth="1"/>
    <col min="10504" max="10504" width="34.5" style="295" customWidth="1"/>
    <col min="10505" max="10752" width="13.5" style="295"/>
    <col min="10753" max="10753" width="43.5" style="295" bestFit="1" customWidth="1"/>
    <col min="10754" max="10754" width="0" style="295" hidden="1" customWidth="1"/>
    <col min="10755" max="10755" width="10.1640625" style="295" bestFit="1" customWidth="1"/>
    <col min="10756" max="10756" width="11.83203125" style="295" bestFit="1" customWidth="1"/>
    <col min="10757" max="10757" width="11.5" style="295" bestFit="1" customWidth="1"/>
    <col min="10758" max="10758" width="10.1640625" style="295" bestFit="1" customWidth="1"/>
    <col min="10759" max="10759" width="71.1640625" style="295" customWidth="1"/>
    <col min="10760" max="10760" width="34.5" style="295" customWidth="1"/>
    <col min="10761" max="11008" width="13.5" style="295"/>
    <col min="11009" max="11009" width="43.5" style="295" bestFit="1" customWidth="1"/>
    <col min="11010" max="11010" width="0" style="295" hidden="1" customWidth="1"/>
    <col min="11011" max="11011" width="10.1640625" style="295" bestFit="1" customWidth="1"/>
    <col min="11012" max="11012" width="11.83203125" style="295" bestFit="1" customWidth="1"/>
    <col min="11013" max="11013" width="11.5" style="295" bestFit="1" customWidth="1"/>
    <col min="11014" max="11014" width="10.1640625" style="295" bestFit="1" customWidth="1"/>
    <col min="11015" max="11015" width="71.1640625" style="295" customWidth="1"/>
    <col min="11016" max="11016" width="34.5" style="295" customWidth="1"/>
    <col min="11017" max="11264" width="13.5" style="295"/>
    <col min="11265" max="11265" width="43.5" style="295" bestFit="1" customWidth="1"/>
    <col min="11266" max="11266" width="0" style="295" hidden="1" customWidth="1"/>
    <col min="11267" max="11267" width="10.1640625" style="295" bestFit="1" customWidth="1"/>
    <col min="11268" max="11268" width="11.83203125" style="295" bestFit="1" customWidth="1"/>
    <col min="11269" max="11269" width="11.5" style="295" bestFit="1" customWidth="1"/>
    <col min="11270" max="11270" width="10.1640625" style="295" bestFit="1" customWidth="1"/>
    <col min="11271" max="11271" width="71.1640625" style="295" customWidth="1"/>
    <col min="11272" max="11272" width="34.5" style="295" customWidth="1"/>
    <col min="11273" max="11520" width="13.5" style="295"/>
    <col min="11521" max="11521" width="43.5" style="295" bestFit="1" customWidth="1"/>
    <col min="11522" max="11522" width="0" style="295" hidden="1" customWidth="1"/>
    <col min="11523" max="11523" width="10.1640625" style="295" bestFit="1" customWidth="1"/>
    <col min="11524" max="11524" width="11.83203125" style="295" bestFit="1" customWidth="1"/>
    <col min="11525" max="11525" width="11.5" style="295" bestFit="1" customWidth="1"/>
    <col min="11526" max="11526" width="10.1640625" style="295" bestFit="1" customWidth="1"/>
    <col min="11527" max="11527" width="71.1640625" style="295" customWidth="1"/>
    <col min="11528" max="11528" width="34.5" style="295" customWidth="1"/>
    <col min="11529" max="11776" width="13.5" style="295"/>
    <col min="11777" max="11777" width="43.5" style="295" bestFit="1" customWidth="1"/>
    <col min="11778" max="11778" width="0" style="295" hidden="1" customWidth="1"/>
    <col min="11779" max="11779" width="10.1640625" style="295" bestFit="1" customWidth="1"/>
    <col min="11780" max="11780" width="11.83203125" style="295" bestFit="1" customWidth="1"/>
    <col min="11781" max="11781" width="11.5" style="295" bestFit="1" customWidth="1"/>
    <col min="11782" max="11782" width="10.1640625" style="295" bestFit="1" customWidth="1"/>
    <col min="11783" max="11783" width="71.1640625" style="295" customWidth="1"/>
    <col min="11784" max="11784" width="34.5" style="295" customWidth="1"/>
    <col min="11785" max="12032" width="13.5" style="295"/>
    <col min="12033" max="12033" width="43.5" style="295" bestFit="1" customWidth="1"/>
    <col min="12034" max="12034" width="0" style="295" hidden="1" customWidth="1"/>
    <col min="12035" max="12035" width="10.1640625" style="295" bestFit="1" customWidth="1"/>
    <col min="12036" max="12036" width="11.83203125" style="295" bestFit="1" customWidth="1"/>
    <col min="12037" max="12037" width="11.5" style="295" bestFit="1" customWidth="1"/>
    <col min="12038" max="12038" width="10.1640625" style="295" bestFit="1" customWidth="1"/>
    <col min="12039" max="12039" width="71.1640625" style="295" customWidth="1"/>
    <col min="12040" max="12040" width="34.5" style="295" customWidth="1"/>
    <col min="12041" max="12288" width="13.5" style="295"/>
    <col min="12289" max="12289" width="43.5" style="295" bestFit="1" customWidth="1"/>
    <col min="12290" max="12290" width="0" style="295" hidden="1" customWidth="1"/>
    <col min="12291" max="12291" width="10.1640625" style="295" bestFit="1" customWidth="1"/>
    <col min="12292" max="12292" width="11.83203125" style="295" bestFit="1" customWidth="1"/>
    <col min="12293" max="12293" width="11.5" style="295" bestFit="1" customWidth="1"/>
    <col min="12294" max="12294" width="10.1640625" style="295" bestFit="1" customWidth="1"/>
    <col min="12295" max="12295" width="71.1640625" style="295" customWidth="1"/>
    <col min="12296" max="12296" width="34.5" style="295" customWidth="1"/>
    <col min="12297" max="12544" width="13.5" style="295"/>
    <col min="12545" max="12545" width="43.5" style="295" bestFit="1" customWidth="1"/>
    <col min="12546" max="12546" width="0" style="295" hidden="1" customWidth="1"/>
    <col min="12547" max="12547" width="10.1640625" style="295" bestFit="1" customWidth="1"/>
    <col min="12548" max="12548" width="11.83203125" style="295" bestFit="1" customWidth="1"/>
    <col min="12549" max="12549" width="11.5" style="295" bestFit="1" customWidth="1"/>
    <col min="12550" max="12550" width="10.1640625" style="295" bestFit="1" customWidth="1"/>
    <col min="12551" max="12551" width="71.1640625" style="295" customWidth="1"/>
    <col min="12552" max="12552" width="34.5" style="295" customWidth="1"/>
    <col min="12553" max="12800" width="13.5" style="295"/>
    <col min="12801" max="12801" width="43.5" style="295" bestFit="1" customWidth="1"/>
    <col min="12802" max="12802" width="0" style="295" hidden="1" customWidth="1"/>
    <col min="12803" max="12803" width="10.1640625" style="295" bestFit="1" customWidth="1"/>
    <col min="12804" max="12804" width="11.83203125" style="295" bestFit="1" customWidth="1"/>
    <col min="12805" max="12805" width="11.5" style="295" bestFit="1" customWidth="1"/>
    <col min="12806" max="12806" width="10.1640625" style="295" bestFit="1" customWidth="1"/>
    <col min="12807" max="12807" width="71.1640625" style="295" customWidth="1"/>
    <col min="12808" max="12808" width="34.5" style="295" customWidth="1"/>
    <col min="12809" max="13056" width="13.5" style="295"/>
    <col min="13057" max="13057" width="43.5" style="295" bestFit="1" customWidth="1"/>
    <col min="13058" max="13058" width="0" style="295" hidden="1" customWidth="1"/>
    <col min="13059" max="13059" width="10.1640625" style="295" bestFit="1" customWidth="1"/>
    <col min="13060" max="13060" width="11.83203125" style="295" bestFit="1" customWidth="1"/>
    <col min="13061" max="13061" width="11.5" style="295" bestFit="1" customWidth="1"/>
    <col min="13062" max="13062" width="10.1640625" style="295" bestFit="1" customWidth="1"/>
    <col min="13063" max="13063" width="71.1640625" style="295" customWidth="1"/>
    <col min="13064" max="13064" width="34.5" style="295" customWidth="1"/>
    <col min="13065" max="13312" width="13.5" style="295"/>
    <col min="13313" max="13313" width="43.5" style="295" bestFit="1" customWidth="1"/>
    <col min="13314" max="13314" width="0" style="295" hidden="1" customWidth="1"/>
    <col min="13315" max="13315" width="10.1640625" style="295" bestFit="1" customWidth="1"/>
    <col min="13316" max="13316" width="11.83203125" style="295" bestFit="1" customWidth="1"/>
    <col min="13317" max="13317" width="11.5" style="295" bestFit="1" customWidth="1"/>
    <col min="13318" max="13318" width="10.1640625" style="295" bestFit="1" customWidth="1"/>
    <col min="13319" max="13319" width="71.1640625" style="295" customWidth="1"/>
    <col min="13320" max="13320" width="34.5" style="295" customWidth="1"/>
    <col min="13321" max="13568" width="13.5" style="295"/>
    <col min="13569" max="13569" width="43.5" style="295" bestFit="1" customWidth="1"/>
    <col min="13570" max="13570" width="0" style="295" hidden="1" customWidth="1"/>
    <col min="13571" max="13571" width="10.1640625" style="295" bestFit="1" customWidth="1"/>
    <col min="13572" max="13572" width="11.83203125" style="295" bestFit="1" customWidth="1"/>
    <col min="13573" max="13573" width="11.5" style="295" bestFit="1" customWidth="1"/>
    <col min="13574" max="13574" width="10.1640625" style="295" bestFit="1" customWidth="1"/>
    <col min="13575" max="13575" width="71.1640625" style="295" customWidth="1"/>
    <col min="13576" max="13576" width="34.5" style="295" customWidth="1"/>
    <col min="13577" max="13824" width="13.5" style="295"/>
    <col min="13825" max="13825" width="43.5" style="295" bestFit="1" customWidth="1"/>
    <col min="13826" max="13826" width="0" style="295" hidden="1" customWidth="1"/>
    <col min="13827" max="13827" width="10.1640625" style="295" bestFit="1" customWidth="1"/>
    <col min="13828" max="13828" width="11.83203125" style="295" bestFit="1" customWidth="1"/>
    <col min="13829" max="13829" width="11.5" style="295" bestFit="1" customWidth="1"/>
    <col min="13830" max="13830" width="10.1640625" style="295" bestFit="1" customWidth="1"/>
    <col min="13831" max="13831" width="71.1640625" style="295" customWidth="1"/>
    <col min="13832" max="13832" width="34.5" style="295" customWidth="1"/>
    <col min="13833" max="14080" width="13.5" style="295"/>
    <col min="14081" max="14081" width="43.5" style="295" bestFit="1" customWidth="1"/>
    <col min="14082" max="14082" width="0" style="295" hidden="1" customWidth="1"/>
    <col min="14083" max="14083" width="10.1640625" style="295" bestFit="1" customWidth="1"/>
    <col min="14084" max="14084" width="11.83203125" style="295" bestFit="1" customWidth="1"/>
    <col min="14085" max="14085" width="11.5" style="295" bestFit="1" customWidth="1"/>
    <col min="14086" max="14086" width="10.1640625" style="295" bestFit="1" customWidth="1"/>
    <col min="14087" max="14087" width="71.1640625" style="295" customWidth="1"/>
    <col min="14088" max="14088" width="34.5" style="295" customWidth="1"/>
    <col min="14089" max="14336" width="13.5" style="295"/>
    <col min="14337" max="14337" width="43.5" style="295" bestFit="1" customWidth="1"/>
    <col min="14338" max="14338" width="0" style="295" hidden="1" customWidth="1"/>
    <col min="14339" max="14339" width="10.1640625" style="295" bestFit="1" customWidth="1"/>
    <col min="14340" max="14340" width="11.83203125" style="295" bestFit="1" customWidth="1"/>
    <col min="14341" max="14341" width="11.5" style="295" bestFit="1" customWidth="1"/>
    <col min="14342" max="14342" width="10.1640625" style="295" bestFit="1" customWidth="1"/>
    <col min="14343" max="14343" width="71.1640625" style="295" customWidth="1"/>
    <col min="14344" max="14344" width="34.5" style="295" customWidth="1"/>
    <col min="14345" max="14592" width="13.5" style="295"/>
    <col min="14593" max="14593" width="43.5" style="295" bestFit="1" customWidth="1"/>
    <col min="14594" max="14594" width="0" style="295" hidden="1" customWidth="1"/>
    <col min="14595" max="14595" width="10.1640625" style="295" bestFit="1" customWidth="1"/>
    <col min="14596" max="14596" width="11.83203125" style="295" bestFit="1" customWidth="1"/>
    <col min="14597" max="14597" width="11.5" style="295" bestFit="1" customWidth="1"/>
    <col min="14598" max="14598" width="10.1640625" style="295" bestFit="1" customWidth="1"/>
    <col min="14599" max="14599" width="71.1640625" style="295" customWidth="1"/>
    <col min="14600" max="14600" width="34.5" style="295" customWidth="1"/>
    <col min="14601" max="14848" width="13.5" style="295"/>
    <col min="14849" max="14849" width="43.5" style="295" bestFit="1" customWidth="1"/>
    <col min="14850" max="14850" width="0" style="295" hidden="1" customWidth="1"/>
    <col min="14851" max="14851" width="10.1640625" style="295" bestFit="1" customWidth="1"/>
    <col min="14852" max="14852" width="11.83203125" style="295" bestFit="1" customWidth="1"/>
    <col min="14853" max="14853" width="11.5" style="295" bestFit="1" customWidth="1"/>
    <col min="14854" max="14854" width="10.1640625" style="295" bestFit="1" customWidth="1"/>
    <col min="14855" max="14855" width="71.1640625" style="295" customWidth="1"/>
    <col min="14856" max="14856" width="34.5" style="295" customWidth="1"/>
    <col min="14857" max="15104" width="13.5" style="295"/>
    <col min="15105" max="15105" width="43.5" style="295" bestFit="1" customWidth="1"/>
    <col min="15106" max="15106" width="0" style="295" hidden="1" customWidth="1"/>
    <col min="15107" max="15107" width="10.1640625" style="295" bestFit="1" customWidth="1"/>
    <col min="15108" max="15108" width="11.83203125" style="295" bestFit="1" customWidth="1"/>
    <col min="15109" max="15109" width="11.5" style="295" bestFit="1" customWidth="1"/>
    <col min="15110" max="15110" width="10.1640625" style="295" bestFit="1" customWidth="1"/>
    <col min="15111" max="15111" width="71.1640625" style="295" customWidth="1"/>
    <col min="15112" max="15112" width="34.5" style="295" customWidth="1"/>
    <col min="15113" max="15360" width="13.5" style="295"/>
    <col min="15361" max="15361" width="43.5" style="295" bestFit="1" customWidth="1"/>
    <col min="15362" max="15362" width="0" style="295" hidden="1" customWidth="1"/>
    <col min="15363" max="15363" width="10.1640625" style="295" bestFit="1" customWidth="1"/>
    <col min="15364" max="15364" width="11.83203125" style="295" bestFit="1" customWidth="1"/>
    <col min="15365" max="15365" width="11.5" style="295" bestFit="1" customWidth="1"/>
    <col min="15366" max="15366" width="10.1640625" style="295" bestFit="1" customWidth="1"/>
    <col min="15367" max="15367" width="71.1640625" style="295" customWidth="1"/>
    <col min="15368" max="15368" width="34.5" style="295" customWidth="1"/>
    <col min="15369" max="15616" width="13.5" style="295"/>
    <col min="15617" max="15617" width="43.5" style="295" bestFit="1" customWidth="1"/>
    <col min="15618" max="15618" width="0" style="295" hidden="1" customWidth="1"/>
    <col min="15619" max="15619" width="10.1640625" style="295" bestFit="1" customWidth="1"/>
    <col min="15620" max="15620" width="11.83203125" style="295" bestFit="1" customWidth="1"/>
    <col min="15621" max="15621" width="11.5" style="295" bestFit="1" customWidth="1"/>
    <col min="15622" max="15622" width="10.1640625" style="295" bestFit="1" customWidth="1"/>
    <col min="15623" max="15623" width="71.1640625" style="295" customWidth="1"/>
    <col min="15624" max="15624" width="34.5" style="295" customWidth="1"/>
    <col min="15625" max="15872" width="13.5" style="295"/>
    <col min="15873" max="15873" width="43.5" style="295" bestFit="1" customWidth="1"/>
    <col min="15874" max="15874" width="0" style="295" hidden="1" customWidth="1"/>
    <col min="15875" max="15875" width="10.1640625" style="295" bestFit="1" customWidth="1"/>
    <col min="15876" max="15876" width="11.83203125" style="295" bestFit="1" customWidth="1"/>
    <col min="15877" max="15877" width="11.5" style="295" bestFit="1" customWidth="1"/>
    <col min="15878" max="15878" width="10.1640625" style="295" bestFit="1" customWidth="1"/>
    <col min="15879" max="15879" width="71.1640625" style="295" customWidth="1"/>
    <col min="15880" max="15880" width="34.5" style="295" customWidth="1"/>
    <col min="15881" max="16128" width="13.5" style="295"/>
    <col min="16129" max="16129" width="43.5" style="295" bestFit="1" customWidth="1"/>
    <col min="16130" max="16130" width="0" style="295" hidden="1" customWidth="1"/>
    <col min="16131" max="16131" width="10.1640625" style="295" bestFit="1" customWidth="1"/>
    <col min="16132" max="16132" width="11.83203125" style="295" bestFit="1" customWidth="1"/>
    <col min="16133" max="16133" width="11.5" style="295" bestFit="1" customWidth="1"/>
    <col min="16134" max="16134" width="10.1640625" style="295" bestFit="1" customWidth="1"/>
    <col min="16135" max="16135" width="71.1640625" style="295" customWidth="1"/>
    <col min="16136" max="16136" width="34.5" style="295" customWidth="1"/>
    <col min="16137" max="16384" width="13.5" style="295"/>
  </cols>
  <sheetData>
    <row r="1" spans="1:8" s="291" customFormat="1" ht="38.25" x14ac:dyDescent="0.2">
      <c r="A1" s="286"/>
      <c r="B1" s="286"/>
      <c r="C1" s="287" t="s">
        <v>4370</v>
      </c>
      <c r="D1" s="287" t="s">
        <v>4371</v>
      </c>
      <c r="E1" s="287" t="s">
        <v>4372</v>
      </c>
      <c r="F1" s="288" t="s">
        <v>4373</v>
      </c>
      <c r="G1" s="289" t="s">
        <v>4374</v>
      </c>
      <c r="H1" s="290"/>
    </row>
    <row r="3" spans="1:8" ht="12.75" customHeight="1" x14ac:dyDescent="0.2">
      <c r="A3" s="292" t="s">
        <v>4186</v>
      </c>
      <c r="B3" s="292"/>
      <c r="C3" s="293"/>
      <c r="D3" s="293"/>
      <c r="E3" s="293"/>
      <c r="F3" s="294"/>
    </row>
    <row r="4" spans="1:8" ht="12.75" customHeight="1" x14ac:dyDescent="0.2">
      <c r="A4" s="292" t="s">
        <v>4187</v>
      </c>
      <c r="B4" s="292"/>
      <c r="C4" s="293"/>
      <c r="D4" s="293"/>
      <c r="E4" s="293"/>
      <c r="F4" s="294"/>
    </row>
    <row r="5" spans="1:8" ht="12.75" customHeight="1" x14ac:dyDescent="0.2">
      <c r="A5" s="292" t="s">
        <v>4375</v>
      </c>
      <c r="B5" s="292" t="s">
        <v>4376</v>
      </c>
      <c r="C5" s="293">
        <v>210000</v>
      </c>
      <c r="D5" s="293">
        <v>162667</v>
      </c>
      <c r="E5" s="293">
        <v>200000</v>
      </c>
      <c r="F5" s="294">
        <v>205000</v>
      </c>
      <c r="G5" s="290" t="s">
        <v>4377</v>
      </c>
    </row>
    <row r="6" spans="1:8" ht="12.75" customHeight="1" x14ac:dyDescent="0.2">
      <c r="A6" s="292" t="s">
        <v>4378</v>
      </c>
      <c r="B6" s="292" t="s">
        <v>4379</v>
      </c>
      <c r="C6" s="293">
        <v>0</v>
      </c>
      <c r="D6" s="293">
        <v>937</v>
      </c>
      <c r="E6" s="293">
        <v>1000</v>
      </c>
      <c r="F6" s="294">
        <v>0</v>
      </c>
      <c r="G6" s="290" t="s">
        <v>4380</v>
      </c>
    </row>
    <row r="7" spans="1:8" ht="12.75" customHeight="1" x14ac:dyDescent="0.2">
      <c r="A7" s="292" t="s">
        <v>4381</v>
      </c>
      <c r="B7" s="292" t="s">
        <v>4382</v>
      </c>
      <c r="C7" s="296">
        <v>3000</v>
      </c>
      <c r="D7" s="296">
        <v>3477</v>
      </c>
      <c r="E7" s="296">
        <v>4000</v>
      </c>
      <c r="F7" s="297">
        <v>3500</v>
      </c>
      <c r="G7" s="290" t="s">
        <v>4383</v>
      </c>
    </row>
    <row r="8" spans="1:8" ht="12.75" customHeight="1" x14ac:dyDescent="0.2">
      <c r="A8" s="292" t="s">
        <v>4192</v>
      </c>
      <c r="B8" s="292"/>
      <c r="C8" s="293">
        <f>SUM(C5:C7)</f>
        <v>213000</v>
      </c>
      <c r="D8" s="293">
        <f>SUM(D5:D7)</f>
        <v>167081</v>
      </c>
      <c r="E8" s="293">
        <f>SUM(E5:E7)</f>
        <v>205000</v>
      </c>
      <c r="F8" s="294">
        <f>SUM(F5:F7)</f>
        <v>208500</v>
      </c>
    </row>
    <row r="9" spans="1:8" ht="12.75" customHeight="1" x14ac:dyDescent="0.2">
      <c r="A9" s="292"/>
      <c r="B9" s="292"/>
      <c r="C9" s="293"/>
      <c r="D9" s="293"/>
      <c r="E9" s="293"/>
      <c r="F9" s="294"/>
    </row>
    <row r="10" spans="1:8" ht="12.75" customHeight="1" x14ac:dyDescent="0.2">
      <c r="A10" s="292" t="s">
        <v>4384</v>
      </c>
      <c r="B10" s="292" t="s">
        <v>4385</v>
      </c>
      <c r="C10" s="293">
        <v>500</v>
      </c>
      <c r="D10" s="293">
        <v>298</v>
      </c>
      <c r="E10" s="293">
        <v>300</v>
      </c>
      <c r="F10" s="294">
        <v>400</v>
      </c>
      <c r="G10" s="290" t="s">
        <v>4377</v>
      </c>
    </row>
    <row r="11" spans="1:8" ht="12.75" customHeight="1" x14ac:dyDescent="0.2">
      <c r="A11" s="292"/>
      <c r="B11" s="292"/>
      <c r="C11" s="293"/>
      <c r="D11" s="293"/>
      <c r="E11" s="293"/>
      <c r="F11" s="294"/>
    </row>
    <row r="12" spans="1:8" ht="12.75" customHeight="1" x14ac:dyDescent="0.2">
      <c r="A12" s="292" t="s">
        <v>4197</v>
      </c>
      <c r="B12" s="292"/>
      <c r="C12" s="293"/>
      <c r="D12" s="293"/>
      <c r="E12" s="293"/>
      <c r="F12" s="294"/>
    </row>
    <row r="13" spans="1:8" ht="12.75" customHeight="1" x14ac:dyDescent="0.2">
      <c r="A13" s="292" t="s">
        <v>4386</v>
      </c>
      <c r="B13" s="292" t="s">
        <v>4387</v>
      </c>
      <c r="C13" s="293">
        <v>125944</v>
      </c>
      <c r="D13" s="293">
        <f>87381+339</f>
        <v>87720</v>
      </c>
      <c r="E13" s="293">
        <v>105225</v>
      </c>
      <c r="F13" s="294">
        <f>116106+1356</f>
        <v>117462</v>
      </c>
      <c r="G13" s="290" t="s">
        <v>4388</v>
      </c>
    </row>
    <row r="14" spans="1:8" ht="12.75" customHeight="1" x14ac:dyDescent="0.2">
      <c r="A14" s="292" t="s">
        <v>4389</v>
      </c>
      <c r="B14" s="292" t="s">
        <v>4390</v>
      </c>
      <c r="C14" s="296">
        <v>12000</v>
      </c>
      <c r="D14" s="296">
        <v>66394</v>
      </c>
      <c r="E14" s="296">
        <v>70000</v>
      </c>
      <c r="F14" s="297">
        <v>40000</v>
      </c>
      <c r="G14" s="290" t="s">
        <v>4391</v>
      </c>
    </row>
    <row r="15" spans="1:8" ht="12.75" customHeight="1" x14ac:dyDescent="0.2">
      <c r="A15" s="292" t="s">
        <v>4201</v>
      </c>
      <c r="B15" s="292"/>
      <c r="C15" s="293">
        <f>SUM(C13:C14)</f>
        <v>137944</v>
      </c>
      <c r="D15" s="293">
        <f>SUM(D13:D14)</f>
        <v>154114</v>
      </c>
      <c r="E15" s="293">
        <f>SUM(E13:E14)</f>
        <v>175225</v>
      </c>
      <c r="F15" s="294">
        <f>SUM(F13:F14)</f>
        <v>157462</v>
      </c>
    </row>
    <row r="16" spans="1:8" ht="12.75" customHeight="1" x14ac:dyDescent="0.2">
      <c r="A16" s="292" t="s">
        <v>4202</v>
      </c>
      <c r="B16" s="292"/>
      <c r="C16" s="293"/>
      <c r="D16" s="293"/>
      <c r="E16" s="293"/>
      <c r="F16" s="294"/>
    </row>
    <row r="17" spans="1:9" ht="12.75" customHeight="1" x14ac:dyDescent="0.2">
      <c r="A17" s="292" t="s">
        <v>4392</v>
      </c>
      <c r="B17" s="292" t="s">
        <v>4393</v>
      </c>
      <c r="C17" s="293">
        <v>52000</v>
      </c>
      <c r="D17" s="293">
        <v>25365</v>
      </c>
      <c r="E17" s="293">
        <v>50730</v>
      </c>
      <c r="F17" s="294">
        <v>55860</v>
      </c>
    </row>
    <row r="18" spans="1:9" ht="12.75" customHeight="1" x14ac:dyDescent="0.2">
      <c r="A18" s="292" t="s">
        <v>4394</v>
      </c>
      <c r="B18" s="292" t="s">
        <v>4395</v>
      </c>
      <c r="C18" s="293">
        <v>10000</v>
      </c>
      <c r="D18" s="293">
        <v>5035</v>
      </c>
      <c r="E18" s="293">
        <v>10070</v>
      </c>
      <c r="F18" s="294">
        <v>11110</v>
      </c>
    </row>
    <row r="19" spans="1:9" ht="12.75" customHeight="1" x14ac:dyDescent="0.2">
      <c r="A19" s="292" t="s">
        <v>4396</v>
      </c>
      <c r="B19" s="292" t="s">
        <v>4397</v>
      </c>
      <c r="C19" s="293">
        <v>14100</v>
      </c>
      <c r="D19" s="293">
        <v>7378</v>
      </c>
      <c r="E19" s="293">
        <v>14756</v>
      </c>
      <c r="F19" s="294">
        <v>15530</v>
      </c>
    </row>
    <row r="20" spans="1:9" ht="12.75" customHeight="1" x14ac:dyDescent="0.2">
      <c r="A20" s="292" t="s">
        <v>4398</v>
      </c>
      <c r="B20" s="292" t="s">
        <v>4399</v>
      </c>
      <c r="C20" s="296">
        <v>0</v>
      </c>
      <c r="D20" s="296">
        <v>-90</v>
      </c>
      <c r="E20" s="296">
        <v>-90</v>
      </c>
      <c r="F20" s="297">
        <v>0</v>
      </c>
    </row>
    <row r="21" spans="1:9" ht="12.75" customHeight="1" x14ac:dyDescent="0.2">
      <c r="A21" s="292" t="s">
        <v>4208</v>
      </c>
      <c r="B21" s="292"/>
      <c r="C21" s="293">
        <f>SUM(C17:C20)</f>
        <v>76100</v>
      </c>
      <c r="D21" s="293">
        <f>SUM(D17:D20)</f>
        <v>37688</v>
      </c>
      <c r="E21" s="293">
        <f>SUM(E17:E20)</f>
        <v>75466</v>
      </c>
      <c r="F21" s="294">
        <f>SUM(F17:F20)</f>
        <v>82500</v>
      </c>
      <c r="I21" s="293"/>
    </row>
    <row r="22" spans="1:9" ht="12.75" customHeight="1" x14ac:dyDescent="0.2">
      <c r="A22" s="292"/>
      <c r="B22" s="292"/>
      <c r="C22" s="293"/>
      <c r="D22" s="293"/>
      <c r="E22" s="293"/>
      <c r="F22" s="294"/>
      <c r="I22" s="293"/>
    </row>
    <row r="23" spans="1:9" ht="12.75" customHeight="1" x14ac:dyDescent="0.2">
      <c r="A23" s="292" t="s">
        <v>4209</v>
      </c>
      <c r="B23" s="292" t="s">
        <v>4400</v>
      </c>
      <c r="C23" s="298">
        <v>0</v>
      </c>
      <c r="D23" s="298">
        <v>305</v>
      </c>
      <c r="E23" s="298">
        <v>305</v>
      </c>
      <c r="F23" s="299">
        <v>600</v>
      </c>
      <c r="G23" s="290" t="s">
        <v>4401</v>
      </c>
      <c r="I23" s="293"/>
    </row>
    <row r="24" spans="1:9" ht="12.75" customHeight="1" x14ac:dyDescent="0.2">
      <c r="A24" s="292"/>
      <c r="B24" s="292"/>
      <c r="C24" s="293"/>
      <c r="D24" s="293"/>
      <c r="E24" s="293"/>
      <c r="F24" s="294"/>
      <c r="I24" s="293"/>
    </row>
    <row r="25" spans="1:9" ht="12.75" customHeight="1" x14ac:dyDescent="0.2">
      <c r="A25" s="292" t="s">
        <v>4212</v>
      </c>
      <c r="B25" s="292"/>
      <c r="C25" s="293"/>
      <c r="D25" s="293"/>
      <c r="E25" s="293"/>
      <c r="F25" s="294"/>
      <c r="I25" s="293"/>
    </row>
    <row r="26" spans="1:9" x14ac:dyDescent="0.2">
      <c r="A26" s="292" t="s">
        <v>4402</v>
      </c>
      <c r="B26" s="292" t="s">
        <v>4403</v>
      </c>
      <c r="C26" s="293">
        <v>300</v>
      </c>
      <c r="D26" s="293">
        <v>3775</v>
      </c>
      <c r="E26" s="293">
        <v>5000</v>
      </c>
      <c r="F26" s="294">
        <v>0</v>
      </c>
      <c r="G26" s="290" t="s">
        <v>4404</v>
      </c>
      <c r="I26" s="293"/>
    </row>
    <row r="27" spans="1:9" ht="12.75" customHeight="1" x14ac:dyDescent="0.2">
      <c r="A27" s="292" t="s">
        <v>4405</v>
      </c>
      <c r="B27" s="292" t="s">
        <v>4406</v>
      </c>
      <c r="C27" s="296">
        <v>42500</v>
      </c>
      <c r="D27" s="296">
        <v>37868</v>
      </c>
      <c r="E27" s="296">
        <v>40000</v>
      </c>
      <c r="F27" s="297">
        <v>25800</v>
      </c>
      <c r="G27" s="300" t="s">
        <v>4407</v>
      </c>
      <c r="I27" s="293"/>
    </row>
    <row r="28" spans="1:9" ht="12.75" customHeight="1" x14ac:dyDescent="0.2">
      <c r="A28" s="292" t="s">
        <v>4227</v>
      </c>
      <c r="B28" s="292"/>
      <c r="C28" s="293">
        <f>SUM(C25:C27)</f>
        <v>42800</v>
      </c>
      <c r="D28" s="293">
        <f>SUM(D25:D27)</f>
        <v>41643</v>
      </c>
      <c r="E28" s="293">
        <f>SUM(E25:E27)</f>
        <v>45000</v>
      </c>
      <c r="F28" s="294">
        <f>SUM(F25:F27)</f>
        <v>25800</v>
      </c>
      <c r="I28" s="293"/>
    </row>
    <row r="29" spans="1:9" ht="12.75" customHeight="1" x14ac:dyDescent="0.2">
      <c r="A29" s="292"/>
      <c r="B29" s="292"/>
      <c r="C29" s="293"/>
      <c r="D29" s="293"/>
      <c r="E29" s="293"/>
      <c r="F29" s="294"/>
      <c r="I29" s="293"/>
    </row>
    <row r="30" spans="1:9" ht="12.75" customHeight="1" x14ac:dyDescent="0.2">
      <c r="A30" s="292" t="s">
        <v>4408</v>
      </c>
      <c r="B30" s="292" t="s">
        <v>4409</v>
      </c>
      <c r="C30" s="296">
        <v>0</v>
      </c>
      <c r="D30" s="296">
        <v>2423</v>
      </c>
      <c r="E30" s="296">
        <v>2423</v>
      </c>
      <c r="F30" s="297">
        <v>0</v>
      </c>
      <c r="I30" s="293"/>
    </row>
    <row r="31" spans="1:9" ht="12.75" customHeight="1" x14ac:dyDescent="0.2">
      <c r="A31" s="292"/>
      <c r="B31" s="292"/>
      <c r="C31" s="298"/>
      <c r="D31" s="298"/>
      <c r="E31" s="298"/>
      <c r="F31" s="299"/>
      <c r="I31" s="293"/>
    </row>
    <row r="32" spans="1:9" ht="12.75" customHeight="1" x14ac:dyDescent="0.2">
      <c r="A32" s="292" t="s">
        <v>4232</v>
      </c>
      <c r="B32" s="292"/>
      <c r="C32" s="296">
        <f>+C8+C10+C15+C21+C23+C28+C30</f>
        <v>470344</v>
      </c>
      <c r="D32" s="296">
        <f>+D8+D10+D15+D21+D23+D28+D30</f>
        <v>403552</v>
      </c>
      <c r="E32" s="296">
        <f>+E8+E10+E15+E21+E23+E28+E30</f>
        <v>503719</v>
      </c>
      <c r="F32" s="297">
        <f>+F8+F10+F15+F21+F23+F28+F30</f>
        <v>475262</v>
      </c>
      <c r="I32" s="293"/>
    </row>
    <row r="33" spans="1:7" x14ac:dyDescent="0.2">
      <c r="A33" s="292" t="s">
        <v>4410</v>
      </c>
      <c r="B33" s="292"/>
      <c r="C33" s="293"/>
      <c r="D33" s="293"/>
      <c r="E33" s="293"/>
      <c r="F33" s="294"/>
    </row>
    <row r="34" spans="1:7" ht="12.75" customHeight="1" x14ac:dyDescent="0.2">
      <c r="A34" s="292" t="s">
        <v>4411</v>
      </c>
      <c r="B34" s="292"/>
      <c r="C34" s="298"/>
      <c r="D34" s="298"/>
      <c r="E34" s="298"/>
      <c r="F34" s="299"/>
    </row>
    <row r="35" spans="1:7" ht="12.75" customHeight="1" x14ac:dyDescent="0.2">
      <c r="A35" s="292"/>
      <c r="B35" s="292"/>
      <c r="C35" s="298"/>
      <c r="D35" s="298"/>
      <c r="E35" s="298"/>
      <c r="F35" s="299"/>
    </row>
    <row r="36" spans="1:7" ht="12.75" customHeight="1" x14ac:dyDescent="0.2">
      <c r="A36" s="292"/>
      <c r="B36" s="292"/>
      <c r="C36" s="298"/>
      <c r="D36" s="298"/>
      <c r="E36" s="298"/>
      <c r="F36" s="299"/>
    </row>
    <row r="37" spans="1:7" ht="12.75" customHeight="1" x14ac:dyDescent="0.2">
      <c r="A37" s="292" t="s">
        <v>4233</v>
      </c>
      <c r="B37" s="292"/>
      <c r="C37" s="293"/>
      <c r="D37" s="293"/>
      <c r="E37" s="293"/>
      <c r="F37" s="294"/>
    </row>
    <row r="38" spans="1:7" ht="12.75" customHeight="1" x14ac:dyDescent="0.2">
      <c r="A38" s="292" t="s">
        <v>4234</v>
      </c>
      <c r="B38" s="292"/>
      <c r="C38" s="293"/>
      <c r="D38" s="293"/>
      <c r="E38" s="293"/>
      <c r="F38" s="294"/>
    </row>
    <row r="39" spans="1:7" x14ac:dyDescent="0.2">
      <c r="A39" s="292" t="s">
        <v>4412</v>
      </c>
      <c r="B39" s="292" t="s">
        <v>4413</v>
      </c>
      <c r="C39" s="293">
        <v>90040</v>
      </c>
      <c r="D39" s="293">
        <v>85686</v>
      </c>
      <c r="E39" s="293">
        <v>103417</v>
      </c>
      <c r="F39" s="294">
        <v>121680</v>
      </c>
      <c r="G39" s="290" t="s">
        <v>4414</v>
      </c>
    </row>
    <row r="40" spans="1:7" ht="12.75" customHeight="1" x14ac:dyDescent="0.2">
      <c r="A40" s="292" t="s">
        <v>4415</v>
      </c>
      <c r="B40" s="292" t="s">
        <v>4416</v>
      </c>
      <c r="C40" s="293">
        <v>13000</v>
      </c>
      <c r="D40" s="293">
        <v>7815</v>
      </c>
      <c r="E40" s="293">
        <v>9892</v>
      </c>
      <c r="F40" s="294">
        <v>13086</v>
      </c>
      <c r="G40" s="290" t="s">
        <v>4417</v>
      </c>
    </row>
    <row r="41" spans="1:7" ht="12.75" customHeight="1" x14ac:dyDescent="0.2">
      <c r="A41" s="292" t="s">
        <v>4418</v>
      </c>
      <c r="B41" s="292" t="s">
        <v>4419</v>
      </c>
      <c r="C41" s="293">
        <v>7743</v>
      </c>
      <c r="D41" s="293">
        <v>6608</v>
      </c>
      <c r="E41" s="293">
        <v>8020</v>
      </c>
      <c r="F41" s="294">
        <v>9766</v>
      </c>
      <c r="G41" s="300" t="s">
        <v>4420</v>
      </c>
    </row>
    <row r="42" spans="1:7" ht="12.75" customHeight="1" x14ac:dyDescent="0.2">
      <c r="A42" s="292" t="s">
        <v>4421</v>
      </c>
      <c r="B42" s="292" t="s">
        <v>4422</v>
      </c>
      <c r="C42" s="293">
        <v>1100</v>
      </c>
      <c r="D42" s="293">
        <v>5089</v>
      </c>
      <c r="E42" s="293">
        <v>4670</v>
      </c>
      <c r="F42" s="294">
        <v>5000</v>
      </c>
      <c r="G42" s="290" t="s">
        <v>4423</v>
      </c>
    </row>
    <row r="43" spans="1:7" ht="12.75" customHeight="1" x14ac:dyDescent="0.2">
      <c r="A43" s="292" t="s">
        <v>4424</v>
      </c>
      <c r="B43" s="292" t="s">
        <v>4425</v>
      </c>
      <c r="C43" s="293">
        <v>1203</v>
      </c>
      <c r="D43" s="293">
        <v>754</v>
      </c>
      <c r="E43" s="293">
        <v>950</v>
      </c>
      <c r="F43" s="294">
        <v>1212</v>
      </c>
      <c r="G43" s="300" t="s">
        <v>4420</v>
      </c>
    </row>
    <row r="44" spans="1:7" ht="12.75" customHeight="1" x14ac:dyDescent="0.2">
      <c r="A44" s="292" t="s">
        <v>4426</v>
      </c>
      <c r="B44" s="292" t="s">
        <v>4427</v>
      </c>
      <c r="C44" s="293">
        <v>8053</v>
      </c>
      <c r="D44" s="293">
        <v>4702</v>
      </c>
      <c r="E44" s="293">
        <v>5136</v>
      </c>
      <c r="F44" s="294">
        <v>5112</v>
      </c>
      <c r="G44" s="290" t="s">
        <v>4428</v>
      </c>
    </row>
    <row r="45" spans="1:7" ht="12.75" customHeight="1" x14ac:dyDescent="0.2">
      <c r="A45" s="292" t="s">
        <v>4429</v>
      </c>
      <c r="B45" s="292" t="s">
        <v>4430</v>
      </c>
      <c r="C45" s="293">
        <v>2353</v>
      </c>
      <c r="D45" s="293">
        <v>2844</v>
      </c>
      <c r="E45" s="293">
        <v>3283</v>
      </c>
      <c r="F45" s="294">
        <v>5304</v>
      </c>
      <c r="G45" s="290" t="s">
        <v>4428</v>
      </c>
    </row>
    <row r="46" spans="1:7" ht="12.75" customHeight="1" x14ac:dyDescent="0.2">
      <c r="A46" s="292" t="s">
        <v>4431</v>
      </c>
      <c r="B46" s="292" t="s">
        <v>4432</v>
      </c>
      <c r="C46" s="293">
        <v>2812</v>
      </c>
      <c r="D46" s="293">
        <v>1742</v>
      </c>
      <c r="E46" s="293">
        <v>1310</v>
      </c>
      <c r="F46" s="294">
        <v>3173</v>
      </c>
      <c r="G46" s="290" t="s">
        <v>4433</v>
      </c>
    </row>
    <row r="47" spans="1:7" ht="12.75" customHeight="1" x14ac:dyDescent="0.2">
      <c r="A47" s="292" t="s">
        <v>4434</v>
      </c>
      <c r="B47" s="292" t="s">
        <v>4435</v>
      </c>
      <c r="C47" s="296">
        <v>1760</v>
      </c>
      <c r="D47" s="296">
        <v>55</v>
      </c>
      <c r="E47" s="296">
        <v>55</v>
      </c>
      <c r="F47" s="297">
        <f>767+1250</f>
        <v>2017</v>
      </c>
      <c r="G47" s="290" t="s">
        <v>4436</v>
      </c>
    </row>
    <row r="48" spans="1:7" ht="38.25" x14ac:dyDescent="0.2">
      <c r="A48" s="292" t="s">
        <v>4253</v>
      </c>
      <c r="B48" s="292"/>
      <c r="C48" s="293">
        <f>SUM(C39:C47)</f>
        <v>128064</v>
      </c>
      <c r="D48" s="293">
        <f>SUM(D39:D47)</f>
        <v>115295</v>
      </c>
      <c r="E48" s="293">
        <f>SUM(E39:E47)</f>
        <v>136733</v>
      </c>
      <c r="F48" s="294">
        <f>SUM(F39:F47)</f>
        <v>166350</v>
      </c>
      <c r="G48" s="290" t="s">
        <v>4437</v>
      </c>
    </row>
    <row r="49" spans="1:7" ht="12.75" customHeight="1" x14ac:dyDescent="0.2">
      <c r="A49" s="292" t="s">
        <v>4254</v>
      </c>
      <c r="B49" s="292"/>
      <c r="C49" s="293"/>
      <c r="D49" s="293"/>
      <c r="E49" s="293"/>
      <c r="F49" s="294"/>
    </row>
    <row r="50" spans="1:7" ht="12.75" customHeight="1" x14ac:dyDescent="0.2">
      <c r="A50" s="292" t="s">
        <v>4438</v>
      </c>
      <c r="B50" s="292" t="s">
        <v>4439</v>
      </c>
      <c r="C50" s="293">
        <v>29000</v>
      </c>
      <c r="D50" s="293">
        <v>17517</v>
      </c>
      <c r="E50" s="293">
        <v>24500</v>
      </c>
      <c r="F50" s="294">
        <v>27600</v>
      </c>
      <c r="G50" s="290" t="s">
        <v>4440</v>
      </c>
    </row>
    <row r="51" spans="1:7" x14ac:dyDescent="0.2">
      <c r="A51" s="292" t="s">
        <v>4441</v>
      </c>
      <c r="B51" s="292" t="s">
        <v>4442</v>
      </c>
      <c r="C51" s="293">
        <v>7500</v>
      </c>
      <c r="D51" s="293">
        <v>11207</v>
      </c>
      <c r="E51" s="293">
        <v>11207</v>
      </c>
      <c r="F51" s="294">
        <v>5300</v>
      </c>
      <c r="G51" s="290" t="s">
        <v>4443</v>
      </c>
    </row>
    <row r="52" spans="1:7" ht="12.75" customHeight="1" x14ac:dyDescent="0.2">
      <c r="A52" s="292" t="s">
        <v>4444</v>
      </c>
      <c r="B52" s="292" t="s">
        <v>4445</v>
      </c>
      <c r="C52" s="296">
        <v>2100</v>
      </c>
      <c r="D52" s="296">
        <v>2850</v>
      </c>
      <c r="E52" s="296">
        <v>3200</v>
      </c>
      <c r="F52" s="297">
        <v>1300</v>
      </c>
      <c r="G52" s="290" t="s">
        <v>4446</v>
      </c>
    </row>
    <row r="53" spans="1:7" ht="12.75" customHeight="1" x14ac:dyDescent="0.2">
      <c r="A53" s="292" t="s">
        <v>4258</v>
      </c>
      <c r="B53" s="292"/>
      <c r="C53" s="293">
        <f>SUM(C50:C52)</f>
        <v>38600</v>
      </c>
      <c r="D53" s="293">
        <f>SUM(D50:D52)</f>
        <v>31574</v>
      </c>
      <c r="E53" s="293">
        <f>SUM(E50:E52)</f>
        <v>38907</v>
      </c>
      <c r="F53" s="294">
        <f>SUM(F50:F52)</f>
        <v>34200</v>
      </c>
      <c r="G53" s="290" t="s">
        <v>4447</v>
      </c>
    </row>
    <row r="54" spans="1:7" ht="12.75" customHeight="1" x14ac:dyDescent="0.2">
      <c r="A54" s="292" t="s">
        <v>4259</v>
      </c>
      <c r="B54" s="292"/>
      <c r="C54" s="293"/>
      <c r="D54" s="293"/>
      <c r="E54" s="293"/>
      <c r="F54" s="294"/>
    </row>
    <row r="55" spans="1:7" ht="12.75" customHeight="1" x14ac:dyDescent="0.2">
      <c r="A55" s="292" t="s">
        <v>4448</v>
      </c>
      <c r="B55" s="292" t="s">
        <v>4449</v>
      </c>
      <c r="C55" s="293">
        <v>28150</v>
      </c>
      <c r="D55" s="293">
        <v>22206</v>
      </c>
      <c r="E55" s="293">
        <v>28150</v>
      </c>
      <c r="F55" s="294">
        <v>10850</v>
      </c>
      <c r="G55" s="300" t="s">
        <v>4450</v>
      </c>
    </row>
    <row r="56" spans="1:7" ht="12.75" customHeight="1" x14ac:dyDescent="0.2">
      <c r="A56" s="292" t="s">
        <v>4451</v>
      </c>
      <c r="B56" s="292" t="s">
        <v>4452</v>
      </c>
      <c r="C56" s="293">
        <v>8200</v>
      </c>
      <c r="D56" s="293">
        <v>5287</v>
      </c>
      <c r="E56" s="293">
        <v>7000</v>
      </c>
      <c r="F56" s="294">
        <v>7185</v>
      </c>
      <c r="G56" s="290" t="s">
        <v>4453</v>
      </c>
    </row>
    <row r="57" spans="1:7" ht="12.75" customHeight="1" x14ac:dyDescent="0.2">
      <c r="A57" s="292" t="s">
        <v>4454</v>
      </c>
      <c r="B57" s="292" t="s">
        <v>4455</v>
      </c>
      <c r="C57" s="293">
        <v>720</v>
      </c>
      <c r="D57" s="293">
        <v>523</v>
      </c>
      <c r="E57" s="293">
        <v>550</v>
      </c>
      <c r="F57" s="294">
        <v>1200</v>
      </c>
      <c r="G57" s="290" t="s">
        <v>4456</v>
      </c>
    </row>
    <row r="58" spans="1:7" ht="12.75" customHeight="1" x14ac:dyDescent="0.2">
      <c r="A58" s="292" t="s">
        <v>4457</v>
      </c>
      <c r="B58" s="292" t="s">
        <v>4458</v>
      </c>
      <c r="C58" s="293">
        <v>500</v>
      </c>
      <c r="D58" s="293">
        <v>441</v>
      </c>
      <c r="E58" s="293">
        <v>441</v>
      </c>
      <c r="F58" s="294">
        <v>450</v>
      </c>
      <c r="G58" s="290" t="s">
        <v>4459</v>
      </c>
    </row>
    <row r="59" spans="1:7" x14ac:dyDescent="0.2">
      <c r="A59" s="292" t="s">
        <v>4460</v>
      </c>
      <c r="B59" s="292" t="s">
        <v>4461</v>
      </c>
      <c r="C59" s="293">
        <v>10300</v>
      </c>
      <c r="D59" s="293">
        <v>8540</v>
      </c>
      <c r="E59" s="293">
        <v>10300</v>
      </c>
      <c r="F59" s="294">
        <v>10300</v>
      </c>
      <c r="G59" s="290" t="s">
        <v>4462</v>
      </c>
    </row>
    <row r="60" spans="1:7" x14ac:dyDescent="0.2">
      <c r="A60" s="292" t="s">
        <v>4463</v>
      </c>
      <c r="B60" s="292" t="s">
        <v>4464</v>
      </c>
      <c r="C60" s="293">
        <v>17900</v>
      </c>
      <c r="D60" s="293">
        <v>18758</v>
      </c>
      <c r="E60" s="293">
        <v>19000</v>
      </c>
      <c r="F60" s="294">
        <v>22400</v>
      </c>
      <c r="G60" s="300" t="s">
        <v>4465</v>
      </c>
    </row>
    <row r="61" spans="1:7" ht="12.75" customHeight="1" x14ac:dyDescent="0.2">
      <c r="A61" s="292" t="s">
        <v>4466</v>
      </c>
      <c r="B61" s="292" t="s">
        <v>4467</v>
      </c>
      <c r="C61" s="296">
        <v>1450</v>
      </c>
      <c r="D61" s="296">
        <f>1046+14</f>
        <v>1060</v>
      </c>
      <c r="E61" s="296">
        <v>1450</v>
      </c>
      <c r="F61" s="297">
        <v>1450</v>
      </c>
      <c r="G61" s="290" t="s">
        <v>4468</v>
      </c>
    </row>
    <row r="62" spans="1:7" ht="25.5" customHeight="1" x14ac:dyDescent="0.2">
      <c r="A62" s="292" t="s">
        <v>4273</v>
      </c>
      <c r="B62" s="292"/>
      <c r="C62" s="293">
        <f>SUM(C55:C61)</f>
        <v>67220</v>
      </c>
      <c r="D62" s="293">
        <f>SUM(D55:D61)</f>
        <v>56815</v>
      </c>
      <c r="E62" s="293">
        <f>SUM(E55:E61)</f>
        <v>66891</v>
      </c>
      <c r="F62" s="294">
        <f>SUM(F55:F61)</f>
        <v>53835</v>
      </c>
      <c r="G62" s="290" t="s">
        <v>4469</v>
      </c>
    </row>
    <row r="63" spans="1:7" ht="12.75" customHeight="1" x14ac:dyDescent="0.2">
      <c r="A63" s="292" t="s">
        <v>4274</v>
      </c>
      <c r="B63" s="292"/>
      <c r="C63" s="293"/>
      <c r="D63" s="293"/>
      <c r="E63" s="293"/>
      <c r="F63" s="294"/>
      <c r="G63" s="290" t="s">
        <v>4470</v>
      </c>
    </row>
    <row r="64" spans="1:7" ht="12.75" customHeight="1" x14ac:dyDescent="0.2">
      <c r="A64" s="292" t="s">
        <v>4471</v>
      </c>
      <c r="B64" s="292" t="s">
        <v>4472</v>
      </c>
      <c r="C64" s="293">
        <v>2600</v>
      </c>
      <c r="D64" s="293">
        <v>1416</v>
      </c>
      <c r="E64" s="293">
        <v>2000</v>
      </c>
      <c r="F64" s="294">
        <v>2700</v>
      </c>
    </row>
    <row r="65" spans="1:7" ht="12.75" customHeight="1" x14ac:dyDescent="0.2">
      <c r="A65" s="292" t="s">
        <v>4473</v>
      </c>
      <c r="B65" s="292" t="s">
        <v>4474</v>
      </c>
      <c r="C65" s="293">
        <v>6600</v>
      </c>
      <c r="D65" s="293">
        <v>6381</v>
      </c>
      <c r="E65" s="293">
        <v>7200</v>
      </c>
      <c r="F65" s="294">
        <v>6600</v>
      </c>
    </row>
    <row r="66" spans="1:7" ht="12.75" customHeight="1" x14ac:dyDescent="0.2">
      <c r="A66" s="292" t="s">
        <v>4475</v>
      </c>
      <c r="B66" s="292" t="s">
        <v>4476</v>
      </c>
      <c r="C66" s="293">
        <v>9500</v>
      </c>
      <c r="D66" s="293">
        <v>7980</v>
      </c>
      <c r="E66" s="293">
        <v>9000</v>
      </c>
      <c r="F66" s="294">
        <v>9500</v>
      </c>
    </row>
    <row r="67" spans="1:7" ht="12.75" customHeight="1" x14ac:dyDescent="0.2">
      <c r="A67" s="292" t="s">
        <v>4477</v>
      </c>
      <c r="B67" s="292" t="s">
        <v>4478</v>
      </c>
      <c r="C67" s="293">
        <v>3000</v>
      </c>
      <c r="D67" s="293">
        <v>2177</v>
      </c>
      <c r="E67" s="293">
        <v>3000</v>
      </c>
      <c r="F67" s="294">
        <v>3150</v>
      </c>
    </row>
    <row r="68" spans="1:7" ht="12.75" customHeight="1" x14ac:dyDescent="0.2">
      <c r="A68" s="292" t="s">
        <v>4479</v>
      </c>
      <c r="B68" s="292" t="s">
        <v>4480</v>
      </c>
      <c r="C68" s="293">
        <v>3660</v>
      </c>
      <c r="D68" s="293">
        <v>3095</v>
      </c>
      <c r="E68" s="293">
        <v>4000</v>
      </c>
      <c r="F68" s="294">
        <v>3800</v>
      </c>
      <c r="G68" s="290">
        <f>SUM(F64:F68)</f>
        <v>25750</v>
      </c>
    </row>
    <row r="69" spans="1:7" ht="12.75" customHeight="1" x14ac:dyDescent="0.2">
      <c r="A69" s="292" t="s">
        <v>4481</v>
      </c>
      <c r="B69" s="292" t="s">
        <v>4482</v>
      </c>
      <c r="C69" s="293">
        <v>21670</v>
      </c>
      <c r="D69" s="293">
        <f>13784+187</f>
        <v>13971</v>
      </c>
      <c r="E69" s="293">
        <v>16500</v>
      </c>
      <c r="F69" s="294">
        <v>40000</v>
      </c>
      <c r="G69" s="290" t="s">
        <v>4483</v>
      </c>
    </row>
    <row r="70" spans="1:7" ht="12.75" customHeight="1" x14ac:dyDescent="0.2">
      <c r="A70" s="292" t="s">
        <v>4484</v>
      </c>
      <c r="B70" s="292" t="s">
        <v>4485</v>
      </c>
      <c r="C70" s="293">
        <v>2000</v>
      </c>
      <c r="D70" s="293">
        <v>1581</v>
      </c>
      <c r="E70" s="293">
        <v>1750</v>
      </c>
      <c r="F70" s="294">
        <v>2000</v>
      </c>
    </row>
    <row r="71" spans="1:7" ht="12.75" customHeight="1" x14ac:dyDescent="0.2">
      <c r="A71" s="292" t="s">
        <v>4486</v>
      </c>
      <c r="B71" s="292" t="s">
        <v>4487</v>
      </c>
      <c r="C71" s="293">
        <v>33000</v>
      </c>
      <c r="D71" s="293">
        <v>17158</v>
      </c>
      <c r="E71" s="293">
        <v>22675</v>
      </c>
      <c r="F71" s="294">
        <v>33000</v>
      </c>
    </row>
    <row r="72" spans="1:7" ht="12.75" customHeight="1" x14ac:dyDescent="0.2">
      <c r="A72" s="292" t="s">
        <v>4488</v>
      </c>
      <c r="B72" s="292" t="s">
        <v>4489</v>
      </c>
      <c r="C72" s="293">
        <v>15000</v>
      </c>
      <c r="D72" s="293">
        <v>10029</v>
      </c>
      <c r="E72" s="293">
        <v>15000</v>
      </c>
      <c r="F72" s="294">
        <v>15000</v>
      </c>
    </row>
    <row r="73" spans="1:7" ht="12.75" customHeight="1" x14ac:dyDescent="0.2">
      <c r="A73" s="292" t="s">
        <v>4490</v>
      </c>
      <c r="B73" s="292" t="s">
        <v>4491</v>
      </c>
      <c r="C73" s="293">
        <v>14000</v>
      </c>
      <c r="D73" s="293">
        <v>12341</v>
      </c>
      <c r="E73" s="293">
        <v>12341</v>
      </c>
      <c r="F73" s="294">
        <v>13200</v>
      </c>
    </row>
    <row r="74" spans="1:7" ht="12.75" customHeight="1" x14ac:dyDescent="0.2">
      <c r="A74" s="292" t="s">
        <v>602</v>
      </c>
      <c r="B74" s="292" t="s">
        <v>4492</v>
      </c>
      <c r="C74" s="293">
        <v>30000</v>
      </c>
      <c r="D74" s="293">
        <v>17615</v>
      </c>
      <c r="E74" s="293">
        <v>22615</v>
      </c>
      <c r="F74" s="294">
        <v>15000</v>
      </c>
      <c r="G74" s="290" t="s">
        <v>4493</v>
      </c>
    </row>
    <row r="75" spans="1:7" ht="12.75" customHeight="1" x14ac:dyDescent="0.2">
      <c r="A75" s="292" t="s">
        <v>4494</v>
      </c>
      <c r="B75" s="292" t="s">
        <v>4495</v>
      </c>
      <c r="C75" s="293">
        <v>0</v>
      </c>
      <c r="D75" s="293">
        <v>29</v>
      </c>
      <c r="E75" s="293">
        <v>29</v>
      </c>
      <c r="F75" s="294">
        <v>0</v>
      </c>
    </row>
    <row r="76" spans="1:7" ht="12.75" customHeight="1" x14ac:dyDescent="0.2">
      <c r="A76" s="292" t="s">
        <v>4496</v>
      </c>
      <c r="B76" s="292" t="s">
        <v>4497</v>
      </c>
      <c r="C76" s="296">
        <v>800</v>
      </c>
      <c r="D76" s="296">
        <v>3494</v>
      </c>
      <c r="E76" s="296">
        <v>3500</v>
      </c>
      <c r="F76" s="297">
        <v>250</v>
      </c>
    </row>
    <row r="77" spans="1:7" x14ac:dyDescent="0.2">
      <c r="A77" s="292" t="s">
        <v>4301</v>
      </c>
      <c r="B77" s="292"/>
      <c r="C77" s="293">
        <f>SUM(C64:C76)</f>
        <v>141830</v>
      </c>
      <c r="D77" s="293">
        <f>SUM(D64:D76)</f>
        <v>97267</v>
      </c>
      <c r="E77" s="293">
        <f>SUM(E64:E76)</f>
        <v>119610</v>
      </c>
      <c r="F77" s="294">
        <f>SUM(F64:F76)</f>
        <v>144200</v>
      </c>
      <c r="G77" s="290" t="s">
        <v>4498</v>
      </c>
    </row>
    <row r="78" spans="1:7" ht="12.75" customHeight="1" x14ac:dyDescent="0.2">
      <c r="A78" s="292" t="s">
        <v>4302</v>
      </c>
      <c r="B78" s="292"/>
      <c r="C78" s="293"/>
      <c r="D78" s="293"/>
      <c r="E78" s="293"/>
      <c r="F78" s="294"/>
    </row>
    <row r="79" spans="1:7" ht="12.75" customHeight="1" x14ac:dyDescent="0.2">
      <c r="A79" s="292" t="s">
        <v>4499</v>
      </c>
      <c r="B79" s="292" t="s">
        <v>4500</v>
      </c>
      <c r="C79" s="293">
        <v>1600</v>
      </c>
      <c r="D79" s="293">
        <v>1647</v>
      </c>
      <c r="E79" s="293">
        <v>2000</v>
      </c>
      <c r="F79" s="294">
        <v>2200</v>
      </c>
      <c r="G79" s="290" t="s">
        <v>4440</v>
      </c>
    </row>
    <row r="80" spans="1:7" ht="12.75" customHeight="1" x14ac:dyDescent="0.2">
      <c r="A80" s="292" t="s">
        <v>4501</v>
      </c>
      <c r="B80" s="292" t="s">
        <v>4502</v>
      </c>
      <c r="C80" s="293">
        <v>1400</v>
      </c>
      <c r="D80" s="293">
        <v>1129</v>
      </c>
      <c r="E80" s="293">
        <v>1400</v>
      </c>
      <c r="F80" s="294">
        <v>2950</v>
      </c>
      <c r="G80" s="290" t="s">
        <v>4503</v>
      </c>
    </row>
    <row r="81" spans="1:9" ht="12.75" customHeight="1" x14ac:dyDescent="0.2">
      <c r="A81" s="292" t="s">
        <v>4504</v>
      </c>
      <c r="B81" s="292" t="s">
        <v>4505</v>
      </c>
      <c r="C81" s="293">
        <v>500</v>
      </c>
      <c r="D81" s="293">
        <v>153</v>
      </c>
      <c r="E81" s="293">
        <v>300</v>
      </c>
      <c r="F81" s="294">
        <v>1350</v>
      </c>
      <c r="G81" s="290" t="s">
        <v>4503</v>
      </c>
    </row>
    <row r="82" spans="1:9" ht="12.75" customHeight="1" x14ac:dyDescent="0.2">
      <c r="A82" s="292" t="s">
        <v>4506</v>
      </c>
      <c r="B82" s="292" t="s">
        <v>4507</v>
      </c>
      <c r="C82" s="293">
        <v>4000</v>
      </c>
      <c r="D82" s="293">
        <v>3948</v>
      </c>
      <c r="E82" s="293">
        <v>5000</v>
      </c>
      <c r="F82" s="294">
        <v>4500</v>
      </c>
      <c r="G82" s="290" t="s">
        <v>4440</v>
      </c>
    </row>
    <row r="83" spans="1:9" ht="12.75" customHeight="1" x14ac:dyDescent="0.2">
      <c r="A83" s="292" t="s">
        <v>4508</v>
      </c>
      <c r="B83" s="292" t="s">
        <v>4509</v>
      </c>
      <c r="C83" s="296">
        <v>0</v>
      </c>
      <c r="D83" s="296">
        <v>400</v>
      </c>
      <c r="E83" s="296">
        <v>400</v>
      </c>
      <c r="F83" s="297">
        <v>125</v>
      </c>
    </row>
    <row r="84" spans="1:9" x14ac:dyDescent="0.2">
      <c r="A84" s="292" t="s">
        <v>4320</v>
      </c>
      <c r="B84" s="292"/>
      <c r="C84" s="293">
        <f>SUM(C79:C83)</f>
        <v>7500</v>
      </c>
      <c r="D84" s="293">
        <f>SUM(D79:D83)</f>
        <v>7277</v>
      </c>
      <c r="E84" s="293">
        <f>SUM(E79:E83)</f>
        <v>9100</v>
      </c>
      <c r="F84" s="294">
        <f>SUM(F79:F83)</f>
        <v>11125</v>
      </c>
      <c r="G84" s="290" t="s">
        <v>4510</v>
      </c>
    </row>
    <row r="85" spans="1:9" ht="12.75" customHeight="1" x14ac:dyDescent="0.2">
      <c r="A85" s="292" t="s">
        <v>4321</v>
      </c>
      <c r="B85" s="292"/>
      <c r="C85" s="293"/>
      <c r="D85" s="293"/>
      <c r="E85" s="293"/>
      <c r="F85" s="294"/>
    </row>
    <row r="86" spans="1:9" ht="12.75" customHeight="1" x14ac:dyDescent="0.2">
      <c r="A86" s="292" t="s">
        <v>4511</v>
      </c>
      <c r="B86" s="292" t="s">
        <v>4512</v>
      </c>
      <c r="C86" s="293">
        <v>2400</v>
      </c>
      <c r="D86" s="293">
        <v>2196</v>
      </c>
      <c r="E86" s="293">
        <v>2700</v>
      </c>
      <c r="F86" s="294">
        <v>2650</v>
      </c>
      <c r="G86" s="290" t="s">
        <v>4513</v>
      </c>
    </row>
    <row r="87" spans="1:9" ht="12.75" customHeight="1" x14ac:dyDescent="0.2">
      <c r="A87" s="292" t="s">
        <v>4514</v>
      </c>
      <c r="B87" s="292" t="s">
        <v>4515</v>
      </c>
      <c r="C87" s="293">
        <v>57760</v>
      </c>
      <c r="D87" s="293">
        <v>57715</v>
      </c>
      <c r="E87" s="293">
        <v>57715</v>
      </c>
      <c r="F87" s="294">
        <v>57770</v>
      </c>
      <c r="G87" s="290" t="s">
        <v>4516</v>
      </c>
      <c r="I87" s="301"/>
    </row>
    <row r="88" spans="1:9" ht="12.75" customHeight="1" x14ac:dyDescent="0.2">
      <c r="A88" s="292" t="s">
        <v>4517</v>
      </c>
      <c r="B88" s="292" t="s">
        <v>4518</v>
      </c>
      <c r="C88" s="293">
        <v>2100</v>
      </c>
      <c r="D88" s="293">
        <v>1716</v>
      </c>
      <c r="E88" s="293">
        <v>2100</v>
      </c>
      <c r="F88" s="294">
        <v>2555</v>
      </c>
      <c r="G88" s="290" t="s">
        <v>4519</v>
      </c>
    </row>
    <row r="89" spans="1:9" ht="12.75" customHeight="1" x14ac:dyDescent="0.2">
      <c r="A89" s="292" t="s">
        <v>4520</v>
      </c>
      <c r="B89" s="292" t="s">
        <v>4521</v>
      </c>
      <c r="C89" s="296">
        <v>0</v>
      </c>
      <c r="D89" s="296">
        <v>180</v>
      </c>
      <c r="E89" s="296">
        <v>180</v>
      </c>
      <c r="F89" s="297">
        <v>0</v>
      </c>
    </row>
    <row r="90" spans="1:9" ht="12.75" customHeight="1" x14ac:dyDescent="0.2">
      <c r="A90" s="292" t="s">
        <v>4332</v>
      </c>
      <c r="B90" s="292"/>
      <c r="C90" s="296">
        <f>SUM(C86:C89)</f>
        <v>62260</v>
      </c>
      <c r="D90" s="296">
        <f>SUM(D86:D89)</f>
        <v>61807</v>
      </c>
      <c r="E90" s="296">
        <f>SUM(E86:E89)</f>
        <v>62695</v>
      </c>
      <c r="F90" s="297">
        <f>SUM(F86:F89)</f>
        <v>62975</v>
      </c>
    </row>
    <row r="91" spans="1:9" ht="12.75" customHeight="1" x14ac:dyDescent="0.2">
      <c r="A91" s="292" t="s">
        <v>4333</v>
      </c>
      <c r="B91" s="292"/>
      <c r="C91" s="296">
        <f>+C48+C53+C62+C77+C84+C90</f>
        <v>445474</v>
      </c>
      <c r="D91" s="296">
        <f>+D48+D53+D62+D77+D84+D90</f>
        <v>370035</v>
      </c>
      <c r="E91" s="296">
        <f>+E48+E53+E62+E77+E84+E90</f>
        <v>433936</v>
      </c>
      <c r="F91" s="297">
        <f>+F48+F53+F62+F77+F84+F90</f>
        <v>472685</v>
      </c>
    </row>
    <row r="92" spans="1:9" x14ac:dyDescent="0.2">
      <c r="A92" s="292"/>
      <c r="B92" s="292"/>
      <c r="C92" s="293"/>
      <c r="D92" s="293"/>
      <c r="E92" s="293"/>
      <c r="F92" s="294"/>
    </row>
    <row r="93" spans="1:9" ht="12.75" customHeight="1" x14ac:dyDescent="0.2">
      <c r="A93" s="292" t="s">
        <v>4522</v>
      </c>
      <c r="B93" s="292"/>
      <c r="C93" s="296">
        <f>+C32-C91</f>
        <v>24870</v>
      </c>
      <c r="D93" s="296">
        <f>+D32-D91</f>
        <v>33517</v>
      </c>
      <c r="E93" s="296">
        <f>+E32-E91</f>
        <v>69783</v>
      </c>
      <c r="F93" s="297">
        <f>+F32-F91</f>
        <v>2577</v>
      </c>
    </row>
    <row r="94" spans="1:9" x14ac:dyDescent="0.2">
      <c r="A94" s="292"/>
      <c r="B94" s="292"/>
      <c r="C94" s="293"/>
      <c r="D94" s="293"/>
      <c r="E94" s="293"/>
      <c r="F94" s="294"/>
    </row>
    <row r="95" spans="1:9" ht="12.75" customHeight="1" x14ac:dyDescent="0.2">
      <c r="A95" s="292" t="s">
        <v>4523</v>
      </c>
      <c r="B95" s="292"/>
      <c r="C95" s="293">
        <f>ROUND(C93/2,0)</f>
        <v>12435</v>
      </c>
      <c r="D95" s="293">
        <f>ROUND(D93/2,0)</f>
        <v>16759</v>
      </c>
      <c r="E95" s="293">
        <f>ROUND(E93/2,0)</f>
        <v>34892</v>
      </c>
      <c r="F95" s="294">
        <f>ROUND(F93/2,0)</f>
        <v>1289</v>
      </c>
    </row>
    <row r="96" spans="1:9" ht="12.75" customHeight="1" x14ac:dyDescent="0.2">
      <c r="A96" s="292"/>
      <c r="B96" s="292"/>
      <c r="C96" s="293"/>
      <c r="D96" s="293"/>
      <c r="E96" s="293"/>
      <c r="F96" s="294"/>
    </row>
    <row r="97" spans="1:6" ht="12.75" customHeight="1" x14ac:dyDescent="0.2">
      <c r="A97" s="292" t="s">
        <v>4524</v>
      </c>
      <c r="B97" s="292"/>
      <c r="C97" s="293">
        <f>+C95</f>
        <v>12435</v>
      </c>
      <c r="D97" s="293">
        <f>+D95</f>
        <v>16759</v>
      </c>
      <c r="E97" s="293">
        <f>+E95</f>
        <v>34892</v>
      </c>
      <c r="F97" s="294">
        <f>+F95</f>
        <v>1289</v>
      </c>
    </row>
    <row r="98" spans="1:6" ht="12.75" customHeight="1" x14ac:dyDescent="0.2">
      <c r="A98" s="292"/>
      <c r="B98" s="292"/>
      <c r="C98" s="293"/>
      <c r="D98" s="293"/>
      <c r="E98" s="293"/>
      <c r="F98" s="294"/>
    </row>
    <row r="99" spans="1:6" ht="15.75" x14ac:dyDescent="0.2">
      <c r="A99" s="302" t="s">
        <v>4525</v>
      </c>
    </row>
    <row r="100" spans="1:6" ht="15.75" x14ac:dyDescent="0.2">
      <c r="A100" s="302" t="s">
        <v>4526</v>
      </c>
    </row>
    <row r="101" spans="1:6" ht="15.75" x14ac:dyDescent="0.2">
      <c r="A101" s="302"/>
    </row>
  </sheetData>
  <printOptions headings="1" gridLines="1"/>
  <pageMargins left="0.75" right="0.75" top="1" bottom="1" header="0.5" footer="0.5"/>
  <pageSetup scale="75" fitToHeight="18" orientation="landscape" horizontalDpi="4294967292" verticalDpi="4294967292" r:id="rId1"/>
  <headerFooter>
    <oddHeader>&amp;C&amp;"Times New Roman,Bold"&amp;10FMW Draft FY 15 Budget as of 5-6-14</oddHeader>
    <oddFooter>&amp;R&amp;P of &amp;N</oddFooter>
  </headerFooter>
  <rowBreaks count="2" manualBreakCount="2">
    <brk id="33" max="16383" man="1"/>
    <brk id="59"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63"/>
  <sheetViews>
    <sheetView topLeftCell="A193" zoomScale="140" zoomScaleNormal="140" workbookViewId="0">
      <selection activeCell="E221" activeCellId="6" sqref="E211:E215 E209 E216 E217 E218 E218 E221"/>
    </sheetView>
  </sheetViews>
  <sheetFormatPr defaultRowHeight="11.25" x14ac:dyDescent="0.15"/>
  <cols>
    <col min="1" max="1" width="14.5" style="2" customWidth="1"/>
    <col min="2" max="2" width="19.33203125" style="5" customWidth="1"/>
    <col min="3" max="3" width="21" style="5" customWidth="1"/>
    <col min="4" max="4" width="35.33203125" style="5" customWidth="1"/>
    <col min="5" max="7" width="15.33203125" style="8" customWidth="1"/>
    <col min="8" max="8" width="8.5" style="42" customWidth="1"/>
    <col min="9" max="9" width="9.6640625" style="42" customWidth="1"/>
    <col min="10" max="10" width="31.1640625" style="43" customWidth="1"/>
    <col min="11" max="11" width="10.83203125" style="43" customWidth="1"/>
    <col min="12" max="13" width="8.83203125" style="43"/>
    <col min="17" max="17" width="10.83203125" customWidth="1"/>
  </cols>
  <sheetData>
    <row r="1" spans="1:11" x14ac:dyDescent="0.2">
      <c r="A1" s="31" t="s">
        <v>0</v>
      </c>
      <c r="B1" s="32"/>
    </row>
    <row r="3" spans="1:11" ht="12.75" customHeight="1" x14ac:dyDescent="0.35">
      <c r="A3" s="3" t="s">
        <v>1</v>
      </c>
      <c r="B3" s="6" t="s">
        <v>7</v>
      </c>
      <c r="C3" s="6" t="s">
        <v>14</v>
      </c>
      <c r="D3" s="6" t="s">
        <v>16</v>
      </c>
      <c r="E3" s="9" t="s">
        <v>24</v>
      </c>
      <c r="F3" s="9" t="s">
        <v>25</v>
      </c>
      <c r="G3" s="9"/>
    </row>
    <row r="4" spans="1:11" x14ac:dyDescent="0.15">
      <c r="E4" s="50"/>
      <c r="F4" s="50"/>
    </row>
    <row r="5" spans="1:11" ht="12.75" customHeight="1" x14ac:dyDescent="0.15">
      <c r="A5" s="4"/>
      <c r="B5" s="7"/>
      <c r="C5" s="7"/>
      <c r="D5" s="7" t="s">
        <v>17</v>
      </c>
      <c r="E5" s="36">
        <v>0</v>
      </c>
      <c r="F5" s="36"/>
      <c r="G5" s="10"/>
    </row>
    <row r="6" spans="1:11" ht="12.75" customHeight="1" x14ac:dyDescent="0.15">
      <c r="A6" s="4" t="s">
        <v>2</v>
      </c>
      <c r="B6" s="7" t="s">
        <v>8</v>
      </c>
      <c r="C6" s="7"/>
      <c r="D6" s="7" t="s">
        <v>18</v>
      </c>
      <c r="E6" s="36">
        <v>1000</v>
      </c>
      <c r="F6" s="36"/>
      <c r="G6" s="10"/>
    </row>
    <row r="7" spans="1:11" ht="12.75" customHeight="1" x14ac:dyDescent="0.15">
      <c r="A7" s="4" t="s">
        <v>2</v>
      </c>
      <c r="B7" s="7" t="s">
        <v>8</v>
      </c>
      <c r="C7" s="7"/>
      <c r="D7" s="7" t="s">
        <v>18</v>
      </c>
      <c r="E7" s="36">
        <v>59488</v>
      </c>
      <c r="F7" s="36"/>
      <c r="G7" s="10"/>
    </row>
    <row r="8" spans="1:11" ht="12.75" customHeight="1" x14ac:dyDescent="0.15">
      <c r="A8" s="4" t="s">
        <v>3</v>
      </c>
      <c r="B8" s="7" t="s">
        <v>9</v>
      </c>
      <c r="C8" s="7"/>
      <c r="D8" s="7" t="s">
        <v>19</v>
      </c>
      <c r="E8" s="36"/>
      <c r="F8" s="36">
        <v>1000</v>
      </c>
      <c r="G8" s="10"/>
    </row>
    <row r="9" spans="1:11" ht="12.75" customHeight="1" x14ac:dyDescent="0.15">
      <c r="A9" s="4" t="s">
        <v>3</v>
      </c>
      <c r="B9" s="7" t="s">
        <v>9</v>
      </c>
      <c r="C9" s="7"/>
      <c r="D9" s="7" t="s">
        <v>19</v>
      </c>
      <c r="E9" s="36">
        <v>1000</v>
      </c>
      <c r="F9" s="36"/>
      <c r="G9" s="10"/>
    </row>
    <row r="10" spans="1:11" ht="12.75" customHeight="1" x14ac:dyDescent="0.15">
      <c r="A10" s="4" t="s">
        <v>3</v>
      </c>
      <c r="B10" s="7" t="s">
        <v>9</v>
      </c>
      <c r="C10" s="7"/>
      <c r="D10" s="7" t="s">
        <v>19</v>
      </c>
      <c r="E10" s="36"/>
      <c r="F10" s="36">
        <v>59488</v>
      </c>
      <c r="G10" s="10"/>
    </row>
    <row r="11" spans="1:11" ht="12.75" customHeight="1" x14ac:dyDescent="0.15">
      <c r="A11" s="4" t="s">
        <v>3</v>
      </c>
      <c r="B11" s="7" t="s">
        <v>9</v>
      </c>
      <c r="C11" s="7"/>
      <c r="D11" s="7" t="s">
        <v>19</v>
      </c>
      <c r="E11" s="36">
        <v>59488</v>
      </c>
      <c r="F11" s="36"/>
      <c r="G11" s="10"/>
    </row>
    <row r="12" spans="1:11" ht="12.75" customHeight="1" x14ac:dyDescent="0.15">
      <c r="A12" s="4" t="s">
        <v>4</v>
      </c>
      <c r="B12" s="7" t="s">
        <v>10</v>
      </c>
      <c r="C12" s="7"/>
      <c r="D12" s="7" t="s">
        <v>20</v>
      </c>
      <c r="E12" s="10"/>
      <c r="F12" s="10">
        <v>1817</v>
      </c>
      <c r="G12" s="10"/>
    </row>
    <row r="13" spans="1:11" ht="12.75" customHeight="1" x14ac:dyDescent="0.15">
      <c r="A13" s="4" t="s">
        <v>4</v>
      </c>
      <c r="B13" s="7" t="s">
        <v>10</v>
      </c>
      <c r="C13" s="7"/>
      <c r="D13" s="7" t="s">
        <v>20</v>
      </c>
      <c r="E13" s="10"/>
      <c r="F13" s="10">
        <v>1000</v>
      </c>
      <c r="G13" s="10"/>
    </row>
    <row r="14" spans="1:11" ht="12.75" customHeight="1" x14ac:dyDescent="0.15">
      <c r="A14" s="4" t="s">
        <v>5</v>
      </c>
      <c r="B14" s="7" t="s">
        <v>11</v>
      </c>
      <c r="C14" s="7"/>
      <c r="D14" s="7" t="s">
        <v>21</v>
      </c>
      <c r="E14" s="10">
        <v>1000</v>
      </c>
      <c r="F14" s="10"/>
      <c r="G14" s="10"/>
    </row>
    <row r="15" spans="1:11" ht="25.5" customHeight="1" x14ac:dyDescent="0.15">
      <c r="A15" s="4" t="s">
        <v>6</v>
      </c>
      <c r="B15" s="7" t="s">
        <v>12</v>
      </c>
      <c r="C15" s="7" t="s">
        <v>15</v>
      </c>
      <c r="D15" s="7" t="s">
        <v>22</v>
      </c>
      <c r="E15" s="10">
        <v>7245</v>
      </c>
      <c r="F15" s="10"/>
      <c r="G15" s="10"/>
      <c r="H15" s="42" t="s">
        <v>417</v>
      </c>
      <c r="I15" s="44" t="str">
        <f>A15</f>
        <v>10/23/2008</v>
      </c>
      <c r="J15" s="45" t="str">
        <f>D15</f>
        <v>Drainage Work</v>
      </c>
      <c r="K15" s="46">
        <f>E15-F15</f>
        <v>7245</v>
      </c>
    </row>
    <row r="16" spans="1:11" ht="22.5" x14ac:dyDescent="0.15">
      <c r="A16" s="4" t="s">
        <v>6</v>
      </c>
      <c r="B16" s="7" t="s">
        <v>13</v>
      </c>
      <c r="C16" s="7" t="s">
        <v>15</v>
      </c>
      <c r="D16" s="7" t="s">
        <v>23</v>
      </c>
      <c r="E16" s="10">
        <v>9063</v>
      </c>
      <c r="F16" s="10"/>
      <c r="G16" s="10"/>
      <c r="H16" s="42" t="s">
        <v>417</v>
      </c>
      <c r="I16" s="44" t="str">
        <f>A16</f>
        <v>10/23/2008</v>
      </c>
      <c r="J16" s="45" t="str">
        <f>D16</f>
        <v>Front Garden Work</v>
      </c>
      <c r="K16" s="46">
        <f>E16-F16</f>
        <v>9063</v>
      </c>
    </row>
    <row r="17" spans="1:7" x14ac:dyDescent="0.15">
      <c r="E17" s="50"/>
      <c r="F17" s="50"/>
    </row>
    <row r="18" spans="1:7" x14ac:dyDescent="0.2">
      <c r="A18" s="33" t="s">
        <v>26</v>
      </c>
      <c r="B18" s="32"/>
      <c r="E18" s="50"/>
      <c r="F18" s="50"/>
    </row>
    <row r="19" spans="1:7" x14ac:dyDescent="0.15">
      <c r="E19" s="50"/>
      <c r="F19" s="50"/>
    </row>
    <row r="20" spans="1:7" ht="12.75" customHeight="1" x14ac:dyDescent="0.35">
      <c r="A20" s="3" t="s">
        <v>1</v>
      </c>
      <c r="B20" s="6" t="s">
        <v>7</v>
      </c>
      <c r="C20" s="6" t="s">
        <v>14</v>
      </c>
      <c r="D20" s="6" t="s">
        <v>16</v>
      </c>
      <c r="E20" s="51" t="s">
        <v>24</v>
      </c>
      <c r="F20" s="51" t="s">
        <v>25</v>
      </c>
      <c r="G20" s="9"/>
    </row>
    <row r="21" spans="1:7" x14ac:dyDescent="0.15">
      <c r="E21" s="50"/>
      <c r="F21" s="50"/>
    </row>
    <row r="22" spans="1:7" ht="12.75" customHeight="1" x14ac:dyDescent="0.15">
      <c r="A22" s="4"/>
      <c r="B22" s="7"/>
      <c r="C22" s="7"/>
      <c r="D22" s="7" t="s">
        <v>17</v>
      </c>
      <c r="E22" s="36">
        <v>0</v>
      </c>
      <c r="F22" s="36"/>
      <c r="G22" s="10"/>
    </row>
    <row r="23" spans="1:7" ht="12.75" customHeight="1" x14ac:dyDescent="0.15">
      <c r="A23" s="13" t="s">
        <v>2</v>
      </c>
      <c r="B23" s="14" t="s">
        <v>8</v>
      </c>
      <c r="C23" s="14"/>
      <c r="D23" s="14" t="s">
        <v>18</v>
      </c>
      <c r="E23" s="37">
        <v>146891.87</v>
      </c>
      <c r="F23" s="38"/>
      <c r="G23" s="10"/>
    </row>
    <row r="24" spans="1:7" ht="12.75" customHeight="1" x14ac:dyDescent="0.15">
      <c r="A24" s="17" t="s">
        <v>2</v>
      </c>
      <c r="B24" s="18" t="s">
        <v>8</v>
      </c>
      <c r="C24" s="18"/>
      <c r="D24" s="18" t="s">
        <v>18</v>
      </c>
      <c r="E24" s="39">
        <v>3520.45</v>
      </c>
      <c r="F24" s="40"/>
      <c r="G24" s="10"/>
    </row>
    <row r="25" spans="1:7" ht="12.75" customHeight="1" x14ac:dyDescent="0.15">
      <c r="A25" s="17" t="s">
        <v>2</v>
      </c>
      <c r="B25" s="18" t="s">
        <v>8</v>
      </c>
      <c r="C25" s="18"/>
      <c r="D25" s="18" t="s">
        <v>18</v>
      </c>
      <c r="E25" s="39">
        <v>3684</v>
      </c>
      <c r="F25" s="40"/>
      <c r="G25" s="10"/>
    </row>
    <row r="26" spans="1:7" ht="12.75" customHeight="1" x14ac:dyDescent="0.15">
      <c r="A26" s="17" t="s">
        <v>2</v>
      </c>
      <c r="B26" s="18" t="s">
        <v>8</v>
      </c>
      <c r="C26" s="18"/>
      <c r="D26" s="18" t="s">
        <v>18</v>
      </c>
      <c r="E26" s="39">
        <v>26991</v>
      </c>
      <c r="F26" s="40"/>
      <c r="G26" s="10"/>
    </row>
    <row r="27" spans="1:7" ht="12.75" customHeight="1" x14ac:dyDescent="0.15">
      <c r="A27" s="21" t="s">
        <v>2</v>
      </c>
      <c r="B27" s="22" t="s">
        <v>8</v>
      </c>
      <c r="C27" s="22"/>
      <c r="D27" s="22" t="s">
        <v>18</v>
      </c>
      <c r="E27" s="52">
        <v>604686.01</v>
      </c>
      <c r="F27" s="53"/>
      <c r="G27" s="10"/>
    </row>
    <row r="28" spans="1:7" ht="12.75" customHeight="1" x14ac:dyDescent="0.15">
      <c r="A28" s="25" t="s">
        <v>27</v>
      </c>
      <c r="B28" s="26" t="s">
        <v>37</v>
      </c>
      <c r="C28" s="26"/>
      <c r="D28" s="26" t="s">
        <v>56</v>
      </c>
      <c r="E28" s="27">
        <v>4210.18</v>
      </c>
      <c r="F28" s="28"/>
      <c r="G28" s="10"/>
    </row>
    <row r="29" spans="1:7" ht="25.5" customHeight="1" x14ac:dyDescent="0.15">
      <c r="A29" s="13" t="s">
        <v>28</v>
      </c>
      <c r="B29" s="14" t="s">
        <v>38</v>
      </c>
      <c r="C29" s="14" t="s">
        <v>51</v>
      </c>
      <c r="D29" s="14" t="s">
        <v>57</v>
      </c>
      <c r="E29" s="15">
        <v>1287.5</v>
      </c>
      <c r="F29" s="16"/>
      <c r="G29" s="10"/>
    </row>
    <row r="30" spans="1:7" ht="25.5" customHeight="1" x14ac:dyDescent="0.15">
      <c r="A30" s="17" t="s">
        <v>29</v>
      </c>
      <c r="B30" s="18" t="s">
        <v>39</v>
      </c>
      <c r="C30" s="18" t="s">
        <v>51</v>
      </c>
      <c r="D30" s="18" t="s">
        <v>58</v>
      </c>
      <c r="E30" s="19">
        <v>975</v>
      </c>
      <c r="F30" s="20"/>
      <c r="G30" s="10"/>
    </row>
    <row r="31" spans="1:7" ht="12.75" customHeight="1" x14ac:dyDescent="0.15">
      <c r="A31" s="17" t="s">
        <v>29</v>
      </c>
      <c r="B31" s="18" t="s">
        <v>40</v>
      </c>
      <c r="C31" s="18"/>
      <c r="D31" s="18" t="s">
        <v>59</v>
      </c>
      <c r="E31" s="19"/>
      <c r="F31" s="20">
        <v>2262.5</v>
      </c>
      <c r="G31" s="10"/>
    </row>
    <row r="32" spans="1:7" ht="12.75" customHeight="1" x14ac:dyDescent="0.15">
      <c r="A32" s="17" t="s">
        <v>4</v>
      </c>
      <c r="B32" s="18" t="s">
        <v>10</v>
      </c>
      <c r="C32" s="18"/>
      <c r="D32" s="18" t="s">
        <v>20</v>
      </c>
      <c r="E32" s="19"/>
      <c r="F32" s="20">
        <v>5296.45</v>
      </c>
      <c r="G32" s="10"/>
    </row>
    <row r="33" spans="1:13" ht="12.75" customHeight="1" x14ac:dyDescent="0.15">
      <c r="A33" s="17" t="s">
        <v>4</v>
      </c>
      <c r="B33" s="18" t="s">
        <v>10</v>
      </c>
      <c r="C33" s="18"/>
      <c r="D33" s="18" t="s">
        <v>20</v>
      </c>
      <c r="E33" s="19"/>
      <c r="F33" s="20">
        <v>470</v>
      </c>
      <c r="G33" s="10"/>
    </row>
    <row r="34" spans="1:13" ht="12.75" customHeight="1" x14ac:dyDescent="0.15">
      <c r="A34" s="17" t="s">
        <v>4</v>
      </c>
      <c r="B34" s="18" t="s">
        <v>10</v>
      </c>
      <c r="C34" s="18"/>
      <c r="D34" s="18" t="s">
        <v>20</v>
      </c>
      <c r="E34" s="19"/>
      <c r="F34" s="20">
        <v>5035.9799999999996</v>
      </c>
      <c r="G34" s="10"/>
    </row>
    <row r="35" spans="1:13" ht="12.75" customHeight="1" x14ac:dyDescent="0.15">
      <c r="A35" s="17" t="s">
        <v>4</v>
      </c>
      <c r="B35" s="18" t="s">
        <v>10</v>
      </c>
      <c r="C35" s="18"/>
      <c r="D35" s="18" t="s">
        <v>20</v>
      </c>
      <c r="E35" s="19"/>
      <c r="F35" s="20">
        <v>3520.45</v>
      </c>
      <c r="G35" s="10"/>
    </row>
    <row r="36" spans="1:13" ht="25.5" customHeight="1" x14ac:dyDescent="0.15">
      <c r="A36" s="17" t="s">
        <v>5</v>
      </c>
      <c r="B36" s="18" t="s">
        <v>11</v>
      </c>
      <c r="C36" s="18"/>
      <c r="D36" s="18" t="s">
        <v>60</v>
      </c>
      <c r="E36" s="19"/>
      <c r="F36" s="20">
        <v>1610.75</v>
      </c>
      <c r="G36" s="10"/>
    </row>
    <row r="37" spans="1:13" ht="25.5" customHeight="1" x14ac:dyDescent="0.15">
      <c r="A37" s="17" t="s">
        <v>5</v>
      </c>
      <c r="B37" s="18" t="s">
        <v>11</v>
      </c>
      <c r="C37" s="18"/>
      <c r="D37" s="18" t="s">
        <v>60</v>
      </c>
      <c r="E37" s="19"/>
      <c r="F37" s="20">
        <v>1610.5</v>
      </c>
      <c r="G37" s="10"/>
    </row>
    <row r="38" spans="1:13" ht="12.75" customHeight="1" x14ac:dyDescent="0.15">
      <c r="A38" s="17" t="s">
        <v>5</v>
      </c>
      <c r="B38" s="18" t="s">
        <v>11</v>
      </c>
      <c r="C38" s="18"/>
      <c r="D38" s="18" t="s">
        <v>61</v>
      </c>
      <c r="E38" s="19">
        <v>1320.92</v>
      </c>
      <c r="F38" s="20"/>
      <c r="G38" s="10"/>
    </row>
    <row r="39" spans="1:13" ht="25.5" customHeight="1" x14ac:dyDescent="0.15">
      <c r="A39" s="17" t="s">
        <v>5</v>
      </c>
      <c r="B39" s="18" t="s">
        <v>11</v>
      </c>
      <c r="C39" s="18"/>
      <c r="D39" s="18" t="s">
        <v>62</v>
      </c>
      <c r="E39" s="39"/>
      <c r="F39" s="40">
        <v>1132.22</v>
      </c>
      <c r="G39" s="10"/>
    </row>
    <row r="40" spans="1:13" ht="12.75" customHeight="1" x14ac:dyDescent="0.15">
      <c r="A40" s="21" t="s">
        <v>30</v>
      </c>
      <c r="B40" s="22" t="s">
        <v>41</v>
      </c>
      <c r="C40" s="22"/>
      <c r="D40" s="22" t="s">
        <v>63</v>
      </c>
      <c r="E40" s="52">
        <v>1132.22</v>
      </c>
      <c r="F40" s="53"/>
      <c r="G40" s="10"/>
    </row>
    <row r="41" spans="1:13" ht="25.5" customHeight="1" x14ac:dyDescent="0.15">
      <c r="A41" s="13" t="s">
        <v>31</v>
      </c>
      <c r="B41" s="14" t="s">
        <v>42</v>
      </c>
      <c r="C41" s="14" t="s">
        <v>52</v>
      </c>
      <c r="D41" s="14" t="s">
        <v>64</v>
      </c>
      <c r="E41" s="37">
        <v>4558.07</v>
      </c>
      <c r="F41" s="38"/>
      <c r="G41" s="10">
        <f>G40+E41-F41</f>
        <v>4558.07</v>
      </c>
    </row>
    <row r="42" spans="1:13" ht="25.5" customHeight="1" x14ac:dyDescent="0.15">
      <c r="A42" s="17" t="s">
        <v>31</v>
      </c>
      <c r="B42" s="18" t="s">
        <v>42</v>
      </c>
      <c r="C42" s="18" t="s">
        <v>52</v>
      </c>
      <c r="D42" s="18" t="s">
        <v>64</v>
      </c>
      <c r="E42" s="39"/>
      <c r="F42" s="40">
        <v>4558.07</v>
      </c>
      <c r="G42" s="10">
        <f t="shared" ref="G42:G73" si="0">G41+E42-F42</f>
        <v>0</v>
      </c>
    </row>
    <row r="43" spans="1:13" ht="25.5" customHeight="1" x14ac:dyDescent="0.15">
      <c r="A43" s="17" t="s">
        <v>31</v>
      </c>
      <c r="B43" s="18" t="s">
        <v>42</v>
      </c>
      <c r="C43" s="18" t="s">
        <v>52</v>
      </c>
      <c r="D43" s="18" t="s">
        <v>65</v>
      </c>
      <c r="E43" s="39">
        <v>4558.07</v>
      </c>
      <c r="F43" s="40"/>
      <c r="G43" s="10">
        <f t="shared" si="0"/>
        <v>4558.07</v>
      </c>
    </row>
    <row r="44" spans="1:13" ht="25.5" customHeight="1" x14ac:dyDescent="0.15">
      <c r="A44" s="17" t="s">
        <v>31</v>
      </c>
      <c r="B44" s="18" t="s">
        <v>42</v>
      </c>
      <c r="C44" s="18" t="s">
        <v>52</v>
      </c>
      <c r="D44" s="18" t="s">
        <v>64</v>
      </c>
      <c r="E44" s="39"/>
      <c r="F44" s="40">
        <v>4558.07</v>
      </c>
      <c r="G44" s="10">
        <f t="shared" si="0"/>
        <v>0</v>
      </c>
    </row>
    <row r="45" spans="1:13" ht="25.5" customHeight="1" x14ac:dyDescent="0.15">
      <c r="A45" s="41">
        <v>39871</v>
      </c>
      <c r="B45" s="18" t="s">
        <v>42</v>
      </c>
      <c r="C45" s="18" t="s">
        <v>52</v>
      </c>
      <c r="D45" s="18" t="s">
        <v>64</v>
      </c>
      <c r="E45" s="19">
        <v>4558.07</v>
      </c>
      <c r="F45" s="20"/>
      <c r="G45" s="10">
        <f t="shared" si="0"/>
        <v>4558.07</v>
      </c>
      <c r="H45" s="42" t="s">
        <v>417</v>
      </c>
      <c r="I45" s="44">
        <f>A45</f>
        <v>39871</v>
      </c>
      <c r="J45" s="45" t="str">
        <f>D45</f>
        <v>Add dept 325 to architect cost</v>
      </c>
      <c r="K45" s="46">
        <f>E45-F45</f>
        <v>4558.07</v>
      </c>
      <c r="M45" s="47"/>
    </row>
    <row r="46" spans="1:13" ht="25.5" customHeight="1" x14ac:dyDescent="0.15">
      <c r="A46" s="17" t="s">
        <v>32</v>
      </c>
      <c r="B46" s="18" t="s">
        <v>43</v>
      </c>
      <c r="C46" s="18" t="s">
        <v>52</v>
      </c>
      <c r="D46" s="18" t="s">
        <v>66</v>
      </c>
      <c r="E46" s="39"/>
      <c r="F46" s="40">
        <v>30000</v>
      </c>
      <c r="G46" s="10">
        <f t="shared" si="0"/>
        <v>-25441.93</v>
      </c>
    </row>
    <row r="47" spans="1:13" ht="25.5" customHeight="1" x14ac:dyDescent="0.15">
      <c r="A47" s="17" t="s">
        <v>32</v>
      </c>
      <c r="B47" s="18" t="s">
        <v>43</v>
      </c>
      <c r="C47" s="18" t="s">
        <v>52</v>
      </c>
      <c r="D47" s="18" t="s">
        <v>66</v>
      </c>
      <c r="E47" s="39">
        <v>30000</v>
      </c>
      <c r="F47" s="40"/>
      <c r="G47" s="10">
        <f t="shared" si="0"/>
        <v>4558.07</v>
      </c>
    </row>
    <row r="48" spans="1:13" ht="25.5" customHeight="1" x14ac:dyDescent="0.15">
      <c r="A48" s="17" t="s">
        <v>32</v>
      </c>
      <c r="B48" s="18" t="s">
        <v>43</v>
      </c>
      <c r="C48" s="18" t="s">
        <v>52</v>
      </c>
      <c r="D48" s="18" t="s">
        <v>66</v>
      </c>
      <c r="E48" s="39">
        <v>30000</v>
      </c>
      <c r="F48" s="40"/>
      <c r="G48" s="10">
        <f t="shared" si="0"/>
        <v>34558.07</v>
      </c>
    </row>
    <row r="49" spans="1:13" ht="25.5" customHeight="1" x14ac:dyDescent="0.15">
      <c r="A49" s="17" t="s">
        <v>32</v>
      </c>
      <c r="B49" s="18" t="s">
        <v>43</v>
      </c>
      <c r="C49" s="18" t="s">
        <v>52</v>
      </c>
      <c r="D49" s="18" t="s">
        <v>66</v>
      </c>
      <c r="E49" s="39"/>
      <c r="F49" s="40">
        <v>30000</v>
      </c>
      <c r="G49" s="10">
        <f t="shared" si="0"/>
        <v>4558.07</v>
      </c>
    </row>
    <row r="50" spans="1:13" ht="25.5" customHeight="1" x14ac:dyDescent="0.15">
      <c r="A50" s="17" t="s">
        <v>32</v>
      </c>
      <c r="B50" s="18" t="s">
        <v>43</v>
      </c>
      <c r="C50" s="18" t="s">
        <v>52</v>
      </c>
      <c r="D50" s="18" t="s">
        <v>67</v>
      </c>
      <c r="E50" s="19">
        <v>30000</v>
      </c>
      <c r="F50" s="20"/>
      <c r="G50" s="10">
        <f t="shared" si="0"/>
        <v>34558.07</v>
      </c>
      <c r="H50" s="42" t="s">
        <v>417</v>
      </c>
      <c r="I50" s="44" t="str">
        <f>A50</f>
        <v>3/13/2009</v>
      </c>
      <c r="J50" s="45" t="str">
        <f>D50</f>
        <v>Architectural Services to 1/30/09</v>
      </c>
      <c r="K50" s="46">
        <f>E50-F50</f>
        <v>30000</v>
      </c>
      <c r="M50" s="47"/>
    </row>
    <row r="51" spans="1:13" ht="12.75" customHeight="1" x14ac:dyDescent="0.15">
      <c r="A51" s="17" t="s">
        <v>33</v>
      </c>
      <c r="B51" s="18" t="s">
        <v>44</v>
      </c>
      <c r="C51" s="18" t="s">
        <v>53</v>
      </c>
      <c r="D51" s="18" t="s">
        <v>68</v>
      </c>
      <c r="E51" s="19">
        <v>1990</v>
      </c>
      <c r="F51" s="20"/>
      <c r="G51" s="10">
        <f t="shared" si="0"/>
        <v>36548.07</v>
      </c>
      <c r="H51" s="42" t="s">
        <v>417</v>
      </c>
      <c r="I51" s="44" t="str">
        <f>A51</f>
        <v>4/20/2009</v>
      </c>
      <c r="J51" s="45" t="str">
        <f>D51</f>
        <v>Fellowship Room</v>
      </c>
      <c r="K51" s="46">
        <f>E51-F51</f>
        <v>1990</v>
      </c>
      <c r="M51" s="47"/>
    </row>
    <row r="52" spans="1:13" ht="12.75" customHeight="1" x14ac:dyDescent="0.15">
      <c r="A52" s="17" t="s">
        <v>33</v>
      </c>
      <c r="B52" s="18" t="s">
        <v>45</v>
      </c>
      <c r="C52" s="18" t="s">
        <v>53</v>
      </c>
      <c r="D52" s="18" t="s">
        <v>69</v>
      </c>
      <c r="E52" s="39">
        <v>1990</v>
      </c>
      <c r="F52" s="40"/>
      <c r="G52" s="10">
        <f t="shared" si="0"/>
        <v>38538.07</v>
      </c>
    </row>
    <row r="53" spans="1:13" ht="12.75" customHeight="1" x14ac:dyDescent="0.15">
      <c r="A53" s="17" t="s">
        <v>33</v>
      </c>
      <c r="B53" s="18" t="s">
        <v>45</v>
      </c>
      <c r="C53" s="18" t="s">
        <v>53</v>
      </c>
      <c r="D53" s="18" t="s">
        <v>69</v>
      </c>
      <c r="E53" s="39"/>
      <c r="F53" s="40">
        <v>1990</v>
      </c>
      <c r="G53" s="10">
        <f t="shared" si="0"/>
        <v>36548.07</v>
      </c>
      <c r="K53" s="46"/>
    </row>
    <row r="54" spans="1:13" ht="12.75" customHeight="1" x14ac:dyDescent="0.15">
      <c r="A54" s="17" t="s">
        <v>34</v>
      </c>
      <c r="B54" s="18" t="s">
        <v>46</v>
      </c>
      <c r="C54" s="18" t="s">
        <v>54</v>
      </c>
      <c r="D54" s="18" t="s">
        <v>70</v>
      </c>
      <c r="E54" s="19">
        <v>138.94</v>
      </c>
      <c r="F54" s="20"/>
      <c r="G54" s="10">
        <f t="shared" si="0"/>
        <v>36687.01</v>
      </c>
      <c r="H54" s="42" t="s">
        <v>417</v>
      </c>
      <c r="I54" s="44" t="str">
        <f>A54</f>
        <v>4/29/2009</v>
      </c>
      <c r="J54" s="45" t="str">
        <f>D54</f>
        <v>dropped ceiling light covers</v>
      </c>
      <c r="K54" s="46">
        <f>E54-F54</f>
        <v>138.94</v>
      </c>
    </row>
    <row r="55" spans="1:13" ht="25.5" customHeight="1" x14ac:dyDescent="0.15">
      <c r="A55" s="17" t="s">
        <v>35</v>
      </c>
      <c r="B55" s="18" t="s">
        <v>47</v>
      </c>
      <c r="C55" s="18" t="s">
        <v>55</v>
      </c>
      <c r="D55" s="18" t="s">
        <v>71</v>
      </c>
      <c r="E55" s="39">
        <v>493.79</v>
      </c>
      <c r="F55" s="40"/>
      <c r="G55" s="10">
        <f t="shared" si="0"/>
        <v>37180.800000000003</v>
      </c>
    </row>
    <row r="56" spans="1:13" ht="12.75" customHeight="1" x14ac:dyDescent="0.15">
      <c r="A56" s="17" t="s">
        <v>35</v>
      </c>
      <c r="B56" s="18" t="s">
        <v>48</v>
      </c>
      <c r="C56" s="18" t="s">
        <v>55</v>
      </c>
      <c r="D56" s="18" t="s">
        <v>72</v>
      </c>
      <c r="E56" s="19">
        <v>493.79</v>
      </c>
      <c r="F56" s="20"/>
      <c r="G56" s="10">
        <f t="shared" si="0"/>
        <v>37674.590000000004</v>
      </c>
      <c r="H56" s="42" t="s">
        <v>417</v>
      </c>
      <c r="I56" s="44" t="str">
        <f>A56</f>
        <v>4/30/2009</v>
      </c>
      <c r="J56" s="45" t="str">
        <f>D56</f>
        <v>Ceiling Tiles for Fellowship Rehab</v>
      </c>
      <c r="K56" s="46">
        <f>E56-F56</f>
        <v>493.79</v>
      </c>
    </row>
    <row r="57" spans="1:13" ht="12.75" customHeight="1" x14ac:dyDescent="0.15">
      <c r="A57" s="17" t="s">
        <v>35</v>
      </c>
      <c r="B57" s="18" t="s">
        <v>49</v>
      </c>
      <c r="C57" s="18" t="s">
        <v>55</v>
      </c>
      <c r="D57" s="18" t="s">
        <v>73</v>
      </c>
      <c r="E57" s="39"/>
      <c r="F57" s="40">
        <v>493.79</v>
      </c>
      <c r="G57" s="10">
        <f t="shared" si="0"/>
        <v>37180.800000000003</v>
      </c>
    </row>
    <row r="58" spans="1:13" ht="22.5" x14ac:dyDescent="0.15">
      <c r="A58" s="17" t="s">
        <v>36</v>
      </c>
      <c r="B58" s="18" t="s">
        <v>50</v>
      </c>
      <c r="C58" s="18" t="s">
        <v>52</v>
      </c>
      <c r="D58" s="18" t="s">
        <v>74</v>
      </c>
      <c r="E58" s="39"/>
      <c r="F58" s="40">
        <v>10484.450000000001</v>
      </c>
      <c r="G58" s="10">
        <f t="shared" si="0"/>
        <v>26696.350000000002</v>
      </c>
      <c r="I58" s="44"/>
      <c r="J58" s="45"/>
      <c r="K58" s="46"/>
    </row>
    <row r="59" spans="1:13" x14ac:dyDescent="0.15">
      <c r="A59" s="29"/>
      <c r="B59" s="30"/>
      <c r="C59" s="30"/>
      <c r="D59" s="30"/>
      <c r="E59" s="48"/>
      <c r="F59" s="49"/>
      <c r="G59" s="10">
        <f t="shared" si="0"/>
        <v>26696.350000000002</v>
      </c>
    </row>
    <row r="60" spans="1:13" x14ac:dyDescent="0.15">
      <c r="A60" s="29"/>
      <c r="B60" s="30"/>
      <c r="C60" s="30"/>
      <c r="D60" s="30"/>
      <c r="E60" s="48"/>
      <c r="F60" s="49"/>
      <c r="G60" s="10" t="e">
        <f>#REF!+E60-F60</f>
        <v>#REF!</v>
      </c>
    </row>
    <row r="61" spans="1:13" ht="25.5" customHeight="1" x14ac:dyDescent="0.15">
      <c r="A61" s="17" t="s">
        <v>36</v>
      </c>
      <c r="B61" s="18" t="s">
        <v>50</v>
      </c>
      <c r="C61" s="18" t="s">
        <v>52</v>
      </c>
      <c r="D61" s="18" t="s">
        <v>74</v>
      </c>
      <c r="E61" s="39">
        <v>10484.450000000001</v>
      </c>
      <c r="F61" s="40"/>
      <c r="G61" s="10" t="e">
        <f t="shared" si="0"/>
        <v>#REF!</v>
      </c>
    </row>
    <row r="62" spans="1:13" ht="25.5" customHeight="1" x14ac:dyDescent="0.15">
      <c r="A62" s="17" t="s">
        <v>36</v>
      </c>
      <c r="B62" s="18" t="s">
        <v>50</v>
      </c>
      <c r="C62" s="18" t="s">
        <v>52</v>
      </c>
      <c r="D62" s="18" t="s">
        <v>74</v>
      </c>
      <c r="E62" s="39">
        <v>10484.450000000001</v>
      </c>
      <c r="F62" s="40"/>
      <c r="G62" s="10" t="e">
        <f t="shared" si="0"/>
        <v>#REF!</v>
      </c>
    </row>
    <row r="63" spans="1:13" ht="25.5" customHeight="1" x14ac:dyDescent="0.15">
      <c r="A63" s="17" t="s">
        <v>36</v>
      </c>
      <c r="B63" s="18" t="s">
        <v>50</v>
      </c>
      <c r="C63" s="18" t="s">
        <v>52</v>
      </c>
      <c r="D63" s="18" t="s">
        <v>74</v>
      </c>
      <c r="E63" s="39"/>
      <c r="F63" s="40">
        <v>10484.450000000001</v>
      </c>
      <c r="G63" s="10" t="e">
        <f t="shared" si="0"/>
        <v>#REF!</v>
      </c>
    </row>
    <row r="64" spans="1:13" ht="25.5" customHeight="1" x14ac:dyDescent="0.15">
      <c r="A64" s="17" t="s">
        <v>36</v>
      </c>
      <c r="B64" s="18" t="s">
        <v>50</v>
      </c>
      <c r="C64" s="18" t="s">
        <v>52</v>
      </c>
      <c r="D64" s="18" t="s">
        <v>120</v>
      </c>
      <c r="E64" s="19">
        <v>10484.450000000001</v>
      </c>
      <c r="F64" s="20"/>
      <c r="G64" s="10" t="e">
        <f t="shared" si="0"/>
        <v>#REF!</v>
      </c>
      <c r="H64" s="42" t="s">
        <v>417</v>
      </c>
      <c r="I64" s="44" t="str">
        <f>A64</f>
        <v>6/22/2009</v>
      </c>
      <c r="J64" s="45" t="str">
        <f>D64</f>
        <v>Billing discounted per limit</v>
      </c>
      <c r="K64" s="46">
        <f>E64-F64</f>
        <v>10484.450000000001</v>
      </c>
    </row>
    <row r="65" spans="1:25" ht="12.75" customHeight="1" x14ac:dyDescent="0.15">
      <c r="A65" s="17" t="s">
        <v>75</v>
      </c>
      <c r="B65" s="18" t="s">
        <v>95</v>
      </c>
      <c r="C65" s="18"/>
      <c r="D65" s="18" t="s">
        <v>121</v>
      </c>
      <c r="E65" s="39">
        <v>22521.26</v>
      </c>
      <c r="F65" s="40"/>
      <c r="G65" s="10" t="e">
        <f t="shared" si="0"/>
        <v>#REF!</v>
      </c>
    </row>
    <row r="66" spans="1:25" ht="12.75" customHeight="1" x14ac:dyDescent="0.15">
      <c r="A66" s="17" t="s">
        <v>75</v>
      </c>
      <c r="B66" s="18" t="s">
        <v>95</v>
      </c>
      <c r="C66" s="18"/>
      <c r="D66" s="18" t="s">
        <v>121</v>
      </c>
      <c r="E66" s="39">
        <v>22521.26</v>
      </c>
      <c r="F66" s="40"/>
      <c r="G66" s="10" t="e">
        <f t="shared" si="0"/>
        <v>#REF!</v>
      </c>
    </row>
    <row r="67" spans="1:25" ht="12.75" customHeight="1" x14ac:dyDescent="0.15">
      <c r="A67" s="17" t="s">
        <v>75</v>
      </c>
      <c r="B67" s="18" t="s">
        <v>95</v>
      </c>
      <c r="C67" s="18"/>
      <c r="D67" s="18" t="s">
        <v>121</v>
      </c>
      <c r="E67" s="39"/>
      <c r="F67" s="40">
        <v>45042.52</v>
      </c>
      <c r="G67" s="10" t="e">
        <f t="shared" si="0"/>
        <v>#REF!</v>
      </c>
      <c r="K67" s="43">
        <v>47665.25</v>
      </c>
    </row>
    <row r="68" spans="1:25" ht="12.75" customHeight="1" x14ac:dyDescent="0.15">
      <c r="A68" s="17" t="s">
        <v>75</v>
      </c>
      <c r="B68" s="18" t="s">
        <v>95</v>
      </c>
      <c r="C68" s="18"/>
      <c r="D68" s="18" t="s">
        <v>121</v>
      </c>
      <c r="E68" s="39"/>
      <c r="F68" s="40">
        <v>22521.26</v>
      </c>
      <c r="G68" s="10" t="e">
        <f t="shared" si="0"/>
        <v>#REF!</v>
      </c>
    </row>
    <row r="69" spans="1:25" ht="12.75" customHeight="1" x14ac:dyDescent="0.15">
      <c r="A69" s="17" t="s">
        <v>75</v>
      </c>
      <c r="B69" s="18" t="s">
        <v>95</v>
      </c>
      <c r="C69" s="18"/>
      <c r="D69" s="18" t="s">
        <v>121</v>
      </c>
      <c r="E69" s="39"/>
      <c r="F69" s="40">
        <v>22521.26</v>
      </c>
      <c r="G69" s="10" t="e">
        <f t="shared" si="0"/>
        <v>#REF!</v>
      </c>
    </row>
    <row r="70" spans="1:25" ht="12.75" customHeight="1" x14ac:dyDescent="0.15">
      <c r="A70" s="17" t="s">
        <v>75</v>
      </c>
      <c r="B70" s="18" t="s">
        <v>95</v>
      </c>
      <c r="C70" s="18"/>
      <c r="D70" s="18" t="s">
        <v>121</v>
      </c>
      <c r="E70" s="39">
        <v>45042.52</v>
      </c>
      <c r="F70" s="40"/>
      <c r="G70" s="10" t="e">
        <f t="shared" si="0"/>
        <v>#REF!</v>
      </c>
    </row>
    <row r="71" spans="1:25" ht="25.5" customHeight="1" x14ac:dyDescent="0.15">
      <c r="A71" s="17" t="s">
        <v>75</v>
      </c>
      <c r="B71" s="18" t="s">
        <v>96</v>
      </c>
      <c r="C71" s="18"/>
      <c r="D71" s="18" t="s">
        <v>122</v>
      </c>
      <c r="E71" s="39">
        <v>22521.26</v>
      </c>
      <c r="F71" s="40"/>
      <c r="G71" s="10" t="e">
        <f t="shared" si="0"/>
        <v>#REF!</v>
      </c>
    </row>
    <row r="72" spans="1:25" ht="25.5" customHeight="1" x14ac:dyDescent="0.15">
      <c r="A72" s="17" t="s">
        <v>75</v>
      </c>
      <c r="B72" s="18" t="s">
        <v>96</v>
      </c>
      <c r="C72" s="18"/>
      <c r="D72" s="18" t="s">
        <v>122</v>
      </c>
      <c r="E72" s="39">
        <v>22521.26</v>
      </c>
      <c r="F72" s="40"/>
      <c r="G72" s="10" t="e">
        <f t="shared" si="0"/>
        <v>#REF!</v>
      </c>
    </row>
    <row r="73" spans="1:25" ht="25.5" customHeight="1" x14ac:dyDescent="0.15">
      <c r="A73" s="21" t="s">
        <v>75</v>
      </c>
      <c r="B73" s="22" t="s">
        <v>96</v>
      </c>
      <c r="C73" s="22"/>
      <c r="D73" s="22" t="s">
        <v>122</v>
      </c>
      <c r="E73" s="52"/>
      <c r="F73" s="53">
        <v>45042.52</v>
      </c>
      <c r="G73" s="10" t="e">
        <f t="shared" si="0"/>
        <v>#REF!</v>
      </c>
    </row>
    <row r="74" spans="1:25" ht="25.5" customHeight="1" x14ac:dyDescent="0.15">
      <c r="A74" s="13" t="s">
        <v>76</v>
      </c>
      <c r="B74" s="14" t="s">
        <v>97</v>
      </c>
      <c r="C74" s="14" t="s">
        <v>52</v>
      </c>
      <c r="D74" s="14" t="s">
        <v>123</v>
      </c>
      <c r="E74" s="15">
        <v>37521.870000000003</v>
      </c>
      <c r="F74" s="16"/>
      <c r="G74" s="10"/>
      <c r="H74" s="42" t="s">
        <v>418</v>
      </c>
      <c r="I74" s="44" t="str">
        <f>A74</f>
        <v>12/31/2009</v>
      </c>
      <c r="J74" s="45" t="str">
        <f>D74</f>
        <v>Capitalize architect's costs</v>
      </c>
      <c r="K74" s="46">
        <f>E74-F74</f>
        <v>37521.870000000003</v>
      </c>
      <c r="P74">
        <v>2014</v>
      </c>
      <c r="Q74">
        <v>2013</v>
      </c>
      <c r="R74">
        <v>2013</v>
      </c>
      <c r="S74">
        <v>2013</v>
      </c>
      <c r="T74">
        <v>2013</v>
      </c>
      <c r="U74">
        <v>2013</v>
      </c>
      <c r="V74">
        <v>2013</v>
      </c>
      <c r="W74">
        <v>2013</v>
      </c>
      <c r="X74">
        <v>2013</v>
      </c>
      <c r="Y74">
        <v>2013</v>
      </c>
    </row>
    <row r="75" spans="1:25" ht="25.5" customHeight="1" x14ac:dyDescent="0.15">
      <c r="A75" s="17" t="s">
        <v>77</v>
      </c>
      <c r="B75" s="18" t="s">
        <v>98</v>
      </c>
      <c r="C75" s="18" t="s">
        <v>52</v>
      </c>
      <c r="D75" s="18" t="s">
        <v>123</v>
      </c>
      <c r="E75" s="19">
        <v>6528.35</v>
      </c>
      <c r="F75" s="20"/>
      <c r="G75" s="10"/>
      <c r="H75" s="42" t="s">
        <v>418</v>
      </c>
      <c r="I75" s="44" t="str">
        <f>A75</f>
        <v>2/28/2010</v>
      </c>
      <c r="J75" s="45" t="str">
        <f>D75</f>
        <v>Capitalize architect's costs</v>
      </c>
      <c r="K75" s="46">
        <f>E75-F75</f>
        <v>6528.35</v>
      </c>
      <c r="P75" s="55">
        <v>-111791</v>
      </c>
      <c r="Q75" s="55">
        <v>-64223</v>
      </c>
      <c r="R75" s="55">
        <v>-59690</v>
      </c>
      <c r="S75" s="55">
        <v>-49432</v>
      </c>
      <c r="T75" s="55">
        <v>-44124</v>
      </c>
      <c r="U75" s="55">
        <v>-63957</v>
      </c>
      <c r="V75" s="55"/>
      <c r="W75" s="55">
        <v>-1871</v>
      </c>
      <c r="X75" s="55">
        <v>-8902</v>
      </c>
      <c r="Y75" s="55">
        <v>-2427</v>
      </c>
    </row>
    <row r="76" spans="1:25" ht="25.5" customHeight="1" x14ac:dyDescent="0.15">
      <c r="A76" s="21" t="s">
        <v>78</v>
      </c>
      <c r="B76" s="22" t="s">
        <v>99</v>
      </c>
      <c r="C76" s="22" t="s">
        <v>52</v>
      </c>
      <c r="D76" s="22" t="s">
        <v>123</v>
      </c>
      <c r="E76" s="23">
        <v>73.260000000000005</v>
      </c>
      <c r="F76" s="24"/>
      <c r="G76" s="10"/>
      <c r="H76" s="42" t="s">
        <v>418</v>
      </c>
      <c r="I76" s="44" t="str">
        <f>A76</f>
        <v>5/31/2010</v>
      </c>
      <c r="J76" s="45" t="str">
        <f>D76</f>
        <v>Capitalize architect's costs</v>
      </c>
      <c r="K76" s="46">
        <f>E76-F76</f>
        <v>73.260000000000005</v>
      </c>
      <c r="R76" t="s">
        <v>419</v>
      </c>
      <c r="S76" t="s">
        <v>423</v>
      </c>
      <c r="T76" s="57" t="s">
        <v>424</v>
      </c>
      <c r="U76" t="s">
        <v>420</v>
      </c>
    </row>
    <row r="77" spans="1:25" ht="25.5" customHeight="1" x14ac:dyDescent="0.15">
      <c r="A77" s="17" t="s">
        <v>79</v>
      </c>
      <c r="B77" s="18" t="s">
        <v>100</v>
      </c>
      <c r="C77" s="18" t="s">
        <v>52</v>
      </c>
      <c r="D77" s="18" t="s">
        <v>124</v>
      </c>
      <c r="E77" s="19">
        <v>9180.5400000000009</v>
      </c>
      <c r="F77" s="20"/>
      <c r="G77" s="10"/>
      <c r="H77" s="42" t="s">
        <v>421</v>
      </c>
      <c r="I77" s="44" t="str">
        <f t="shared" ref="I77:I90" si="1">A77</f>
        <v>8/31/2010</v>
      </c>
      <c r="J77" s="45" t="str">
        <f t="shared" ref="J77:J90" si="2">D77</f>
        <v>Pre Design Services through 8/31/10</v>
      </c>
      <c r="K77" s="46">
        <f t="shared" ref="K77:K90" si="3">E77-F77</f>
        <v>9180.5400000000009</v>
      </c>
      <c r="L77" s="54">
        <f>K77</f>
        <v>9180.5400000000009</v>
      </c>
      <c r="P77">
        <v>2005</v>
      </c>
      <c r="Q77" s="55">
        <v>-2427</v>
      </c>
      <c r="R77" s="55"/>
      <c r="U77" s="55">
        <f>Q77-R77</f>
        <v>-2427</v>
      </c>
      <c r="V77" s="56">
        <f>SUM(R77:U77)</f>
        <v>-2427</v>
      </c>
    </row>
    <row r="78" spans="1:25" ht="25.5" customHeight="1" x14ac:dyDescent="0.15">
      <c r="A78" s="17" t="s">
        <v>80</v>
      </c>
      <c r="B78" s="18" t="s">
        <v>101</v>
      </c>
      <c r="C78" s="18" t="s">
        <v>52</v>
      </c>
      <c r="D78" s="18" t="s">
        <v>125</v>
      </c>
      <c r="E78" s="19">
        <v>2337.5</v>
      </c>
      <c r="F78" s="20"/>
      <c r="G78" s="10"/>
      <c r="H78" s="42" t="s">
        <v>421</v>
      </c>
      <c r="I78" s="44" t="str">
        <f t="shared" si="1"/>
        <v>11/24/2010</v>
      </c>
      <c r="J78" s="45" t="str">
        <f t="shared" si="2"/>
        <v>Correct code error</v>
      </c>
      <c r="K78" s="46">
        <f t="shared" si="3"/>
        <v>2337.5</v>
      </c>
      <c r="L78" s="54">
        <f>L77+K78</f>
        <v>11518.04</v>
      </c>
      <c r="P78">
        <v>2006</v>
      </c>
      <c r="Q78" s="55">
        <v>-8902</v>
      </c>
      <c r="R78" s="55"/>
      <c r="S78" s="55">
        <v>-8902</v>
      </c>
      <c r="U78" s="55">
        <f>Q78-R78-S78</f>
        <v>0</v>
      </c>
      <c r="V78" s="56">
        <f t="shared" ref="V78:V86" si="4">SUM(R78:U78)</f>
        <v>-8902</v>
      </c>
    </row>
    <row r="79" spans="1:25" ht="25.5" customHeight="1" x14ac:dyDescent="0.15">
      <c r="A79" s="17" t="s">
        <v>81</v>
      </c>
      <c r="B79" s="18" t="s">
        <v>102</v>
      </c>
      <c r="C79" s="18" t="s">
        <v>55</v>
      </c>
      <c r="D79" s="18" t="s">
        <v>126</v>
      </c>
      <c r="E79" s="19">
        <v>773</v>
      </c>
      <c r="F79" s="20"/>
      <c r="G79" s="10"/>
      <c r="H79" s="42" t="s">
        <v>421</v>
      </c>
      <c r="I79" s="44" t="str">
        <f t="shared" si="1"/>
        <v>12/31/2010</v>
      </c>
      <c r="J79" s="45" t="str">
        <f t="shared" si="2"/>
        <v>Promundo third office flooring (former bathroom)</v>
      </c>
      <c r="K79" s="46">
        <f t="shared" si="3"/>
        <v>773</v>
      </c>
      <c r="L79" s="54">
        <f t="shared" ref="L79:L90" si="5">L78+K79</f>
        <v>12291.04</v>
      </c>
      <c r="P79">
        <v>2007</v>
      </c>
      <c r="Q79" s="55">
        <v>-1871</v>
      </c>
      <c r="R79" s="55"/>
      <c r="S79" s="55">
        <v>-1871</v>
      </c>
      <c r="U79" s="55">
        <f>Q79-R79-S79-T79</f>
        <v>0</v>
      </c>
      <c r="V79" s="56">
        <f t="shared" si="4"/>
        <v>-1871</v>
      </c>
    </row>
    <row r="80" spans="1:25" ht="12.75" customHeight="1" x14ac:dyDescent="0.15">
      <c r="A80" s="17" t="s">
        <v>82</v>
      </c>
      <c r="B80" s="18" t="s">
        <v>103</v>
      </c>
      <c r="C80" s="18" t="s">
        <v>53</v>
      </c>
      <c r="D80" s="18" t="s">
        <v>127</v>
      </c>
      <c r="E80" s="19">
        <v>8765</v>
      </c>
      <c r="F80" s="20"/>
      <c r="G80" s="10"/>
      <c r="H80" s="42" t="s">
        <v>421</v>
      </c>
      <c r="I80" s="44" t="str">
        <f t="shared" si="1"/>
        <v>1/12/2011</v>
      </c>
      <c r="J80" s="45" t="str">
        <f t="shared" si="2"/>
        <v>Prepare Promundo space on QH 2nd floor</v>
      </c>
      <c r="K80" s="46">
        <f t="shared" si="3"/>
        <v>8765</v>
      </c>
      <c r="L80" s="54">
        <f t="shared" si="5"/>
        <v>21056.04</v>
      </c>
      <c r="P80">
        <v>2008</v>
      </c>
      <c r="Q80" s="55"/>
      <c r="R80" s="55"/>
      <c r="U80" s="55">
        <f>Q80-R80</f>
        <v>0</v>
      </c>
      <c r="V80" s="56">
        <f t="shared" si="4"/>
        <v>0</v>
      </c>
    </row>
    <row r="81" spans="1:22" ht="25.5" customHeight="1" x14ac:dyDescent="0.15">
      <c r="A81" s="17" t="s">
        <v>83</v>
      </c>
      <c r="B81" s="18" t="s">
        <v>104</v>
      </c>
      <c r="C81" s="18" t="s">
        <v>55</v>
      </c>
      <c r="D81" s="18" t="s">
        <v>128</v>
      </c>
      <c r="E81" s="19">
        <v>5075</v>
      </c>
      <c r="F81" s="20"/>
      <c r="G81" s="10"/>
      <c r="H81" s="42" t="s">
        <v>421</v>
      </c>
      <c r="I81" s="44" t="str">
        <f t="shared" si="1"/>
        <v>2/11/2011</v>
      </c>
      <c r="J81" s="45" t="str">
        <f t="shared" si="2"/>
        <v>Wood Floor C/H (former school rm) Potomac Flooring</v>
      </c>
      <c r="K81" s="46">
        <f t="shared" si="3"/>
        <v>5075</v>
      </c>
      <c r="L81" s="54">
        <f t="shared" si="5"/>
        <v>26131.040000000001</v>
      </c>
      <c r="P81">
        <v>2009</v>
      </c>
      <c r="Q81" s="55">
        <v>-63957</v>
      </c>
      <c r="R81" s="55">
        <v>-45043</v>
      </c>
      <c r="T81" s="55">
        <v>-16308</v>
      </c>
      <c r="U81" s="55">
        <f>Q81-R81-S81-T81</f>
        <v>-2606</v>
      </c>
      <c r="V81" s="56">
        <f t="shared" si="4"/>
        <v>-63957</v>
      </c>
    </row>
    <row r="82" spans="1:22" ht="12.75" customHeight="1" x14ac:dyDescent="0.15">
      <c r="A82" s="17" t="s">
        <v>84</v>
      </c>
      <c r="B82" s="18" t="s">
        <v>105</v>
      </c>
      <c r="C82" s="18" t="s">
        <v>53</v>
      </c>
      <c r="D82" s="18" t="s">
        <v>129</v>
      </c>
      <c r="E82" s="19">
        <v>1235</v>
      </c>
      <c r="F82" s="20"/>
      <c r="G82" s="10"/>
      <c r="H82" s="42" t="s">
        <v>421</v>
      </c>
      <c r="I82" s="44" t="str">
        <f t="shared" si="1"/>
        <v>2/25/2011</v>
      </c>
      <c r="J82" s="45" t="str">
        <f t="shared" si="2"/>
        <v>Packet doors, radiator boxes, water pipe</v>
      </c>
      <c r="K82" s="46">
        <f t="shared" si="3"/>
        <v>1235</v>
      </c>
      <c r="L82" s="54">
        <f t="shared" si="5"/>
        <v>27366.04</v>
      </c>
      <c r="P82">
        <v>2010</v>
      </c>
      <c r="Q82" s="55">
        <v>-44124</v>
      </c>
      <c r="R82" s="55">
        <v>-44124</v>
      </c>
      <c r="U82" s="55">
        <f>Q82-R82</f>
        <v>0</v>
      </c>
      <c r="V82" s="56">
        <f t="shared" si="4"/>
        <v>-44124</v>
      </c>
    </row>
    <row r="83" spans="1:22" ht="12.75" customHeight="1" x14ac:dyDescent="0.15">
      <c r="A83" s="17" t="s">
        <v>85</v>
      </c>
      <c r="B83" s="18" t="s">
        <v>106</v>
      </c>
      <c r="C83" s="18" t="s">
        <v>117</v>
      </c>
      <c r="D83" s="18" t="s">
        <v>130</v>
      </c>
      <c r="E83" s="19">
        <v>4400</v>
      </c>
      <c r="F83" s="20"/>
      <c r="G83" s="10"/>
      <c r="H83" s="42" t="s">
        <v>421</v>
      </c>
      <c r="I83" s="44" t="str">
        <f t="shared" si="1"/>
        <v>2/28/2011</v>
      </c>
      <c r="J83" s="45" t="str">
        <f t="shared" si="2"/>
        <v>Painting MH Front Ofc &amp; QH 1st floor</v>
      </c>
      <c r="K83" s="46">
        <f t="shared" si="3"/>
        <v>4400</v>
      </c>
      <c r="L83" s="54">
        <f t="shared" si="5"/>
        <v>31766.04</v>
      </c>
      <c r="P83">
        <v>2011</v>
      </c>
      <c r="Q83" s="55">
        <v>-49432</v>
      </c>
      <c r="R83" s="55">
        <v>-9181</v>
      </c>
      <c r="U83" s="55">
        <f>Q83-R83-S83-T83</f>
        <v>-40251</v>
      </c>
      <c r="V83" s="56">
        <f t="shared" si="4"/>
        <v>-49432</v>
      </c>
    </row>
    <row r="84" spans="1:22" ht="25.5" customHeight="1" x14ac:dyDescent="0.15">
      <c r="A84" s="17" t="s">
        <v>86</v>
      </c>
      <c r="B84" s="18" t="s">
        <v>107</v>
      </c>
      <c r="C84" s="18" t="s">
        <v>118</v>
      </c>
      <c r="D84" s="18" t="s">
        <v>131</v>
      </c>
      <c r="E84" s="19">
        <v>2825.6</v>
      </c>
      <c r="F84" s="20"/>
      <c r="G84" s="10"/>
      <c r="H84" s="42" t="s">
        <v>421</v>
      </c>
      <c r="I84" s="44" t="str">
        <f t="shared" si="1"/>
        <v>3/7/2011</v>
      </c>
      <c r="J84" s="45" t="str">
        <f t="shared" si="2"/>
        <v>Lumber, drywall, electrician &amp; light fixture for CH space</v>
      </c>
      <c r="K84" s="46">
        <f t="shared" si="3"/>
        <v>2825.6</v>
      </c>
      <c r="L84" s="54">
        <f t="shared" si="5"/>
        <v>34591.64</v>
      </c>
      <c r="P84">
        <v>2012</v>
      </c>
      <c r="Q84" s="55">
        <v>-59690</v>
      </c>
      <c r="R84" s="55">
        <v>-15000</v>
      </c>
      <c r="S84" s="55"/>
      <c r="U84" s="55">
        <f>Q84-R84-S84-T84</f>
        <v>-44690</v>
      </c>
      <c r="V84" s="56">
        <f t="shared" si="4"/>
        <v>-59690</v>
      </c>
    </row>
    <row r="85" spans="1:22" ht="12.75" customHeight="1" x14ac:dyDescent="0.15">
      <c r="A85" s="17" t="s">
        <v>87</v>
      </c>
      <c r="B85" s="18" t="s">
        <v>108</v>
      </c>
      <c r="C85" s="18" t="s">
        <v>118</v>
      </c>
      <c r="D85" s="18" t="s">
        <v>132</v>
      </c>
      <c r="E85" s="19">
        <v>476.61</v>
      </c>
      <c r="F85" s="20"/>
      <c r="G85" s="10"/>
      <c r="H85" s="42" t="s">
        <v>421</v>
      </c>
      <c r="I85" s="44" t="str">
        <f t="shared" si="1"/>
        <v>3/11/2011</v>
      </c>
      <c r="J85" s="45" t="str">
        <f t="shared" si="2"/>
        <v>Lighting for CH &amp; cleaning supplies</v>
      </c>
      <c r="K85" s="46">
        <f t="shared" si="3"/>
        <v>476.61</v>
      </c>
      <c r="L85" s="54">
        <f t="shared" si="5"/>
        <v>35068.25</v>
      </c>
      <c r="P85">
        <v>2013</v>
      </c>
      <c r="Q85" s="55">
        <v>-63423</v>
      </c>
      <c r="R85" s="55">
        <v>-45022</v>
      </c>
      <c r="S85" s="55"/>
      <c r="U85" s="55">
        <f>Q85-R85-S85-T85</f>
        <v>-18401</v>
      </c>
      <c r="V85" s="56">
        <f t="shared" si="4"/>
        <v>-63423</v>
      </c>
    </row>
    <row r="86" spans="1:22" ht="12.75" customHeight="1" x14ac:dyDescent="0.15">
      <c r="A86" s="17" t="s">
        <v>88</v>
      </c>
      <c r="B86" s="18" t="s">
        <v>109</v>
      </c>
      <c r="C86" s="18" t="s">
        <v>119</v>
      </c>
      <c r="D86" s="18" t="s">
        <v>133</v>
      </c>
      <c r="E86" s="19">
        <v>3318</v>
      </c>
      <c r="F86" s="20"/>
      <c r="G86" s="10"/>
      <c r="H86" s="42" t="s">
        <v>421</v>
      </c>
      <c r="I86" s="44" t="str">
        <f t="shared" si="1"/>
        <v>4/9/2011</v>
      </c>
      <c r="J86" s="45" t="str">
        <f t="shared" si="2"/>
        <v>Electrical work at QH &amp; CH</v>
      </c>
      <c r="K86" s="46">
        <f t="shared" si="3"/>
        <v>3318</v>
      </c>
      <c r="L86" s="54">
        <f t="shared" si="5"/>
        <v>38386.25</v>
      </c>
      <c r="P86">
        <v>2014</v>
      </c>
      <c r="Q86" s="55">
        <v>-111791</v>
      </c>
      <c r="R86" s="55">
        <v>-63643</v>
      </c>
      <c r="S86" s="55"/>
      <c r="U86" s="55">
        <f>Q86-R86-S86-T86</f>
        <v>-48148</v>
      </c>
      <c r="V86" s="56">
        <f t="shared" si="4"/>
        <v>-111791</v>
      </c>
    </row>
    <row r="87" spans="1:22" ht="12.75" customHeight="1" x14ac:dyDescent="0.15">
      <c r="A87" s="17" t="s">
        <v>89</v>
      </c>
      <c r="B87" s="18" t="s">
        <v>110</v>
      </c>
      <c r="C87" s="18" t="s">
        <v>55</v>
      </c>
      <c r="D87" s="18" t="s">
        <v>134</v>
      </c>
      <c r="E87" s="19">
        <v>235.91</v>
      </c>
      <c r="F87" s="20"/>
      <c r="G87" s="10"/>
      <c r="H87" s="42" t="s">
        <v>421</v>
      </c>
      <c r="I87" s="44" t="str">
        <f t="shared" si="1"/>
        <v>4/30/2011</v>
      </c>
      <c r="J87" s="45" t="str">
        <f t="shared" si="2"/>
        <v>Window for QH 3rd Floor</v>
      </c>
      <c r="K87" s="46">
        <f t="shared" si="3"/>
        <v>235.91</v>
      </c>
      <c r="L87" s="54">
        <f t="shared" si="5"/>
        <v>38622.160000000003</v>
      </c>
    </row>
    <row r="88" spans="1:22" ht="25.5" customHeight="1" x14ac:dyDescent="0.15">
      <c r="A88" s="17" t="s">
        <v>90</v>
      </c>
      <c r="B88" s="18" t="s">
        <v>111</v>
      </c>
      <c r="C88" s="18" t="s">
        <v>119</v>
      </c>
      <c r="D88" s="18" t="s">
        <v>135</v>
      </c>
      <c r="E88" s="19">
        <v>1161</v>
      </c>
      <c r="F88" s="20"/>
      <c r="G88" s="10"/>
      <c r="H88" s="42" t="s">
        <v>421</v>
      </c>
      <c r="I88" s="44" t="str">
        <f t="shared" si="1"/>
        <v>5/3/2011</v>
      </c>
      <c r="J88" s="45" t="str">
        <f t="shared" si="2"/>
        <v>Electircal work  (school rms to offices) final billing</v>
      </c>
      <c r="K88" s="46">
        <f t="shared" si="3"/>
        <v>1161</v>
      </c>
      <c r="L88" s="54">
        <f t="shared" si="5"/>
        <v>39783.160000000003</v>
      </c>
    </row>
    <row r="89" spans="1:22" ht="12.75" customHeight="1" x14ac:dyDescent="0.15">
      <c r="A89" s="17" t="s">
        <v>91</v>
      </c>
      <c r="B89" s="18" t="s">
        <v>112</v>
      </c>
      <c r="C89" s="18" t="s">
        <v>117</v>
      </c>
      <c r="D89" s="18" t="s">
        <v>136</v>
      </c>
      <c r="E89" s="19">
        <v>6500</v>
      </c>
      <c r="F89" s="20"/>
      <c r="G89" s="10"/>
      <c r="H89" s="42" t="s">
        <v>421</v>
      </c>
      <c r="I89" s="44" t="str">
        <f t="shared" si="1"/>
        <v>5/10/2011</v>
      </c>
      <c r="J89" s="45" t="str">
        <f t="shared" si="2"/>
        <v>Drywall &amp; paint new office (1st fl CH)</v>
      </c>
      <c r="K89" s="46">
        <f t="shared" si="3"/>
        <v>6500</v>
      </c>
      <c r="L89" s="54">
        <f t="shared" si="5"/>
        <v>46283.16</v>
      </c>
    </row>
    <row r="90" spans="1:22" ht="12.75" customHeight="1" x14ac:dyDescent="0.15">
      <c r="A90" s="17" t="s">
        <v>92</v>
      </c>
      <c r="B90" s="18" t="s">
        <v>113</v>
      </c>
      <c r="C90" s="18" t="s">
        <v>53</v>
      </c>
      <c r="D90" s="18" t="s">
        <v>137</v>
      </c>
      <c r="E90" s="19">
        <v>3150</v>
      </c>
      <c r="F90" s="20"/>
      <c r="G90" s="10"/>
      <c r="H90" s="42" t="s">
        <v>421</v>
      </c>
      <c r="I90" s="44" t="str">
        <f t="shared" si="1"/>
        <v>6/14/2011</v>
      </c>
      <c r="J90" s="45" t="str">
        <f t="shared" si="2"/>
        <v>Scrape, plaster, paint, trim 3rd fl QH</v>
      </c>
      <c r="K90" s="46">
        <f t="shared" si="3"/>
        <v>3150</v>
      </c>
      <c r="L90" s="54">
        <f t="shared" si="5"/>
        <v>49433.16</v>
      </c>
    </row>
    <row r="91" spans="1:22" ht="25.5" customHeight="1" x14ac:dyDescent="0.15">
      <c r="A91" s="21" t="s">
        <v>93</v>
      </c>
      <c r="B91" s="22" t="s">
        <v>114</v>
      </c>
      <c r="C91" s="22"/>
      <c r="D91" s="22" t="s">
        <v>138</v>
      </c>
      <c r="E91" s="23"/>
      <c r="F91" s="24">
        <v>26991</v>
      </c>
      <c r="G91" s="10"/>
      <c r="L91" s="54"/>
    </row>
    <row r="92" spans="1:22" ht="12.75" customHeight="1" x14ac:dyDescent="0.15">
      <c r="A92" s="13" t="s">
        <v>94</v>
      </c>
      <c r="B92" s="14" t="s">
        <v>115</v>
      </c>
      <c r="C92" s="14"/>
      <c r="D92" s="14" t="s">
        <v>139</v>
      </c>
      <c r="E92" s="37"/>
      <c r="F92" s="38">
        <v>22521.26</v>
      </c>
      <c r="G92" s="10"/>
    </row>
    <row r="93" spans="1:22" ht="12.75" customHeight="1" x14ac:dyDescent="0.15">
      <c r="A93" s="17" t="s">
        <v>94</v>
      </c>
      <c r="B93" s="18" t="s">
        <v>115</v>
      </c>
      <c r="C93" s="18"/>
      <c r="D93" s="18" t="s">
        <v>139</v>
      </c>
      <c r="E93" s="39"/>
      <c r="F93" s="40">
        <v>22521.26</v>
      </c>
      <c r="G93" s="10"/>
    </row>
    <row r="94" spans="1:22" ht="12.75" customHeight="1" x14ac:dyDescent="0.15">
      <c r="A94" s="17" t="s">
        <v>94</v>
      </c>
      <c r="B94" s="18" t="s">
        <v>115</v>
      </c>
      <c r="C94" s="18"/>
      <c r="D94" s="18" t="s">
        <v>139</v>
      </c>
      <c r="E94" s="39">
        <v>45042.52</v>
      </c>
      <c r="F94" s="40"/>
      <c r="G94" s="10"/>
    </row>
    <row r="95" spans="1:22" ht="25.5" customHeight="1" x14ac:dyDescent="0.15">
      <c r="A95" s="17" t="s">
        <v>94</v>
      </c>
      <c r="B95" s="18" t="s">
        <v>116</v>
      </c>
      <c r="C95" s="18" t="s">
        <v>52</v>
      </c>
      <c r="D95" s="18" t="s">
        <v>140</v>
      </c>
      <c r="E95" s="39">
        <v>4558.07</v>
      </c>
      <c r="F95" s="40"/>
      <c r="G95" s="10"/>
    </row>
    <row r="96" spans="1:22" ht="22.5" x14ac:dyDescent="0.15">
      <c r="A96" s="17" t="s">
        <v>94</v>
      </c>
      <c r="B96" s="18" t="s">
        <v>116</v>
      </c>
      <c r="C96" s="18" t="s">
        <v>52</v>
      </c>
      <c r="D96" s="18" t="s">
        <v>140</v>
      </c>
      <c r="E96" s="39"/>
      <c r="F96" s="40">
        <v>4558.07</v>
      </c>
      <c r="G96" s="10"/>
    </row>
    <row r="97" spans="1:21" x14ac:dyDescent="0.15">
      <c r="A97" s="29"/>
      <c r="B97" s="30"/>
      <c r="C97" s="30"/>
      <c r="D97" s="30"/>
      <c r="E97" s="48"/>
      <c r="F97" s="49"/>
    </row>
    <row r="98" spans="1:21" ht="25.5" customHeight="1" x14ac:dyDescent="0.15">
      <c r="A98" s="17" t="s">
        <v>94</v>
      </c>
      <c r="B98" s="18" t="s">
        <v>149</v>
      </c>
      <c r="C98" s="18" t="s">
        <v>52</v>
      </c>
      <c r="D98" s="18" t="s">
        <v>140</v>
      </c>
      <c r="E98" s="39">
        <v>30000</v>
      </c>
      <c r="F98" s="40"/>
      <c r="G98" s="10"/>
    </row>
    <row r="99" spans="1:21" ht="25.5" customHeight="1" x14ac:dyDescent="0.15">
      <c r="A99" s="17" t="s">
        <v>94</v>
      </c>
      <c r="B99" s="18" t="s">
        <v>149</v>
      </c>
      <c r="C99" s="18" t="s">
        <v>52</v>
      </c>
      <c r="D99" s="18" t="s">
        <v>140</v>
      </c>
      <c r="E99" s="39"/>
      <c r="F99" s="40">
        <v>30000</v>
      </c>
      <c r="G99" s="10"/>
    </row>
    <row r="100" spans="1:21" ht="25.5" customHeight="1" x14ac:dyDescent="0.15">
      <c r="A100" s="17" t="s">
        <v>94</v>
      </c>
      <c r="B100" s="18" t="s">
        <v>150</v>
      </c>
      <c r="C100" s="18" t="s">
        <v>52</v>
      </c>
      <c r="D100" s="18" t="s">
        <v>140</v>
      </c>
      <c r="E100" s="39">
        <v>10484.450000000001</v>
      </c>
      <c r="F100" s="40"/>
      <c r="G100" s="10"/>
    </row>
    <row r="101" spans="1:21" ht="25.5" customHeight="1" x14ac:dyDescent="0.15">
      <c r="A101" s="17" t="s">
        <v>94</v>
      </c>
      <c r="B101" s="18" t="s">
        <v>150</v>
      </c>
      <c r="C101" s="18" t="s">
        <v>52</v>
      </c>
      <c r="D101" s="18" t="s">
        <v>140</v>
      </c>
      <c r="E101" s="39"/>
      <c r="F101" s="40">
        <v>10484.450000000001</v>
      </c>
      <c r="G101" s="10"/>
      <c r="R101" t="s">
        <v>419</v>
      </c>
      <c r="S101" t="s">
        <v>423</v>
      </c>
      <c r="T101" t="s">
        <v>424</v>
      </c>
      <c r="U101" t="s">
        <v>420</v>
      </c>
    </row>
    <row r="102" spans="1:21" ht="12.75" customHeight="1" x14ac:dyDescent="0.15">
      <c r="A102" s="17" t="s">
        <v>141</v>
      </c>
      <c r="B102" s="18" t="s">
        <v>151</v>
      </c>
      <c r="C102" s="18"/>
      <c r="D102" s="18" t="s">
        <v>174</v>
      </c>
      <c r="E102" s="19">
        <v>2575</v>
      </c>
      <c r="F102" s="20"/>
      <c r="G102" s="10"/>
      <c r="H102" s="42" t="s">
        <v>422</v>
      </c>
      <c r="I102" s="44" t="str">
        <f>A102</f>
        <v>10/13/2011</v>
      </c>
      <c r="J102" s="45" t="str">
        <f>D102</f>
        <v>Apply deposit to final inv</v>
      </c>
      <c r="K102" s="46">
        <f>E102-F102</f>
        <v>2575</v>
      </c>
      <c r="P102">
        <v>2005</v>
      </c>
      <c r="Q102">
        <v>-2427</v>
      </c>
      <c r="U102">
        <v>-2427</v>
      </c>
    </row>
    <row r="103" spans="1:21" ht="25.5" customHeight="1" x14ac:dyDescent="0.15">
      <c r="A103" s="17" t="s">
        <v>141</v>
      </c>
      <c r="B103" s="18" t="s">
        <v>152</v>
      </c>
      <c r="C103" s="18" t="s">
        <v>171</v>
      </c>
      <c r="D103" s="18" t="s">
        <v>175</v>
      </c>
      <c r="E103" s="39"/>
      <c r="F103" s="40">
        <v>5150</v>
      </c>
      <c r="G103" s="10"/>
      <c r="P103">
        <v>2006</v>
      </c>
      <c r="Q103">
        <v>-8902</v>
      </c>
      <c r="S103">
        <v>-8902</v>
      </c>
      <c r="U103">
        <v>0</v>
      </c>
    </row>
    <row r="104" spans="1:21" ht="25.5" customHeight="1" x14ac:dyDescent="0.15">
      <c r="A104" s="17" t="s">
        <v>141</v>
      </c>
      <c r="B104" s="18" t="s">
        <v>152</v>
      </c>
      <c r="C104" s="18" t="s">
        <v>171</v>
      </c>
      <c r="D104" s="18" t="s">
        <v>175</v>
      </c>
      <c r="E104" s="39">
        <v>5150</v>
      </c>
      <c r="F104" s="40"/>
      <c r="G104" s="10"/>
      <c r="P104">
        <v>2007</v>
      </c>
      <c r="Q104">
        <v>-1871</v>
      </c>
      <c r="S104">
        <v>-1871</v>
      </c>
      <c r="U104">
        <v>-1871</v>
      </c>
    </row>
    <row r="105" spans="1:21" ht="25.5" customHeight="1" x14ac:dyDescent="0.15">
      <c r="A105" s="17" t="s">
        <v>141</v>
      </c>
      <c r="B105" s="18" t="s">
        <v>152</v>
      </c>
      <c r="C105" s="18" t="s">
        <v>171</v>
      </c>
      <c r="D105" s="18" t="s">
        <v>175</v>
      </c>
      <c r="E105" s="19">
        <v>5150</v>
      </c>
      <c r="F105" s="20"/>
      <c r="G105" s="10"/>
      <c r="H105" s="42" t="s">
        <v>422</v>
      </c>
      <c r="I105" s="44" t="str">
        <f>A105</f>
        <v>10/13/2011</v>
      </c>
      <c r="J105" s="45" t="str">
        <f>D105</f>
        <v>Roof repair</v>
      </c>
      <c r="K105" s="46">
        <f>E105-F105</f>
        <v>5150</v>
      </c>
      <c r="P105">
        <v>2008</v>
      </c>
      <c r="U105">
        <v>0</v>
      </c>
    </row>
    <row r="106" spans="1:21" ht="12.75" customHeight="1" x14ac:dyDescent="0.15">
      <c r="A106" s="17" t="s">
        <v>142</v>
      </c>
      <c r="B106" s="18" t="s">
        <v>153</v>
      </c>
      <c r="C106" s="18" t="s">
        <v>172</v>
      </c>
      <c r="D106" s="18" t="s">
        <v>176</v>
      </c>
      <c r="E106" s="19">
        <v>5000</v>
      </c>
      <c r="F106" s="20"/>
      <c r="G106" s="10"/>
      <c r="H106" s="42" t="s">
        <v>422</v>
      </c>
      <c r="I106" s="44" t="str">
        <f>A106</f>
        <v>4/10/2012</v>
      </c>
      <c r="J106" s="45" t="str">
        <f>D106</f>
        <v>Deposit on contract</v>
      </c>
      <c r="K106" s="46">
        <f>E106-F106</f>
        <v>5000</v>
      </c>
      <c r="P106">
        <v>2009</v>
      </c>
      <c r="Q106">
        <v>-63957</v>
      </c>
      <c r="R106">
        <v>-45043</v>
      </c>
      <c r="T106">
        <v>-16308</v>
      </c>
      <c r="U106">
        <v>-2606</v>
      </c>
    </row>
    <row r="107" spans="1:21" ht="12.75" customHeight="1" x14ac:dyDescent="0.15">
      <c r="A107" s="17" t="s">
        <v>142</v>
      </c>
      <c r="B107" s="18" t="s">
        <v>153</v>
      </c>
      <c r="C107" s="18" t="s">
        <v>172</v>
      </c>
      <c r="D107" s="18" t="s">
        <v>176</v>
      </c>
      <c r="E107" s="39"/>
      <c r="F107" s="40">
        <v>5000</v>
      </c>
      <c r="G107" s="10"/>
      <c r="P107">
        <v>2010</v>
      </c>
      <c r="Q107">
        <v>-44124</v>
      </c>
      <c r="R107">
        <v>-44124</v>
      </c>
      <c r="U107">
        <v>0</v>
      </c>
    </row>
    <row r="108" spans="1:21" ht="12.75" customHeight="1" x14ac:dyDescent="0.15">
      <c r="A108" s="17" t="s">
        <v>142</v>
      </c>
      <c r="B108" s="18" t="s">
        <v>153</v>
      </c>
      <c r="C108" s="18" t="s">
        <v>172</v>
      </c>
      <c r="D108" s="18" t="s">
        <v>176</v>
      </c>
      <c r="E108" s="39">
        <v>5000</v>
      </c>
      <c r="F108" s="40"/>
      <c r="G108" s="10"/>
      <c r="P108">
        <v>2011</v>
      </c>
      <c r="Q108">
        <v>-49432</v>
      </c>
      <c r="R108">
        <v>-9181</v>
      </c>
      <c r="U108">
        <v>-40251</v>
      </c>
    </row>
    <row r="109" spans="1:21" ht="25.5" customHeight="1" x14ac:dyDescent="0.15">
      <c r="A109" s="17" t="s">
        <v>143</v>
      </c>
      <c r="B109" s="18" t="s">
        <v>154</v>
      </c>
      <c r="C109" s="18" t="s">
        <v>172</v>
      </c>
      <c r="D109" s="18" t="s">
        <v>177</v>
      </c>
      <c r="E109" s="39"/>
      <c r="F109" s="40">
        <v>10000</v>
      </c>
      <c r="G109" s="10"/>
      <c r="P109">
        <v>2012</v>
      </c>
      <c r="Q109">
        <v>-59690</v>
      </c>
      <c r="R109">
        <v>-15000</v>
      </c>
      <c r="U109">
        <v>-44690</v>
      </c>
    </row>
    <row r="110" spans="1:21" ht="25.5" customHeight="1" x14ac:dyDescent="0.15">
      <c r="A110" s="17" t="s">
        <v>143</v>
      </c>
      <c r="B110" s="18" t="s">
        <v>154</v>
      </c>
      <c r="C110" s="18" t="s">
        <v>172</v>
      </c>
      <c r="D110" s="18" t="s">
        <v>177</v>
      </c>
      <c r="E110" s="39">
        <v>10000</v>
      </c>
      <c r="F110" s="40"/>
      <c r="G110" s="10"/>
      <c r="P110">
        <v>2013</v>
      </c>
      <c r="Q110">
        <v>-64223</v>
      </c>
      <c r="R110">
        <v>-45022</v>
      </c>
      <c r="U110">
        <v>-19201</v>
      </c>
    </row>
    <row r="111" spans="1:21" ht="25.5" customHeight="1" x14ac:dyDescent="0.15">
      <c r="A111" s="17" t="s">
        <v>143</v>
      </c>
      <c r="B111" s="18" t="s">
        <v>154</v>
      </c>
      <c r="C111" s="18" t="s">
        <v>172</v>
      </c>
      <c r="D111" s="18" t="s">
        <v>177</v>
      </c>
      <c r="E111" s="19">
        <v>10000</v>
      </c>
      <c r="F111" s="20"/>
      <c r="G111" s="10"/>
      <c r="H111" s="42" t="s">
        <v>422</v>
      </c>
      <c r="I111" s="44" t="str">
        <f>A111</f>
        <v>5/17/2012</v>
      </c>
      <c r="J111" s="45" t="str">
        <f>D111</f>
        <v>Balance of work done plus additional retainer</v>
      </c>
      <c r="K111" s="46">
        <f>E111-F111</f>
        <v>10000</v>
      </c>
      <c r="P111">
        <v>2014</v>
      </c>
      <c r="Q111">
        <v>-111791</v>
      </c>
      <c r="R111">
        <v>-63643</v>
      </c>
      <c r="U111">
        <v>-48148</v>
      </c>
    </row>
    <row r="112" spans="1:21" ht="25.5" customHeight="1" x14ac:dyDescent="0.15">
      <c r="A112" s="17" t="s">
        <v>144</v>
      </c>
      <c r="B112" s="18" t="s">
        <v>151</v>
      </c>
      <c r="C112" s="18" t="s">
        <v>171</v>
      </c>
      <c r="D112" s="18" t="s">
        <v>174</v>
      </c>
      <c r="E112" s="39"/>
      <c r="F112" s="40">
        <v>2575</v>
      </c>
      <c r="G112" s="10"/>
    </row>
    <row r="113" spans="1:11" ht="25.5" customHeight="1" x14ac:dyDescent="0.15">
      <c r="A113" s="17" t="s">
        <v>144</v>
      </c>
      <c r="B113" s="18" t="s">
        <v>151</v>
      </c>
      <c r="C113" s="18" t="s">
        <v>171</v>
      </c>
      <c r="D113" s="18" t="s">
        <v>174</v>
      </c>
      <c r="E113" s="39">
        <v>2575</v>
      </c>
      <c r="F113" s="40"/>
      <c r="G113" s="10"/>
      <c r="K113" s="54">
        <f>SUM(K102:K111)</f>
        <v>22725</v>
      </c>
    </row>
    <row r="114" spans="1:11" ht="12.75" customHeight="1" x14ac:dyDescent="0.15">
      <c r="A114" s="17" t="s">
        <v>144</v>
      </c>
      <c r="B114" s="18" t="s">
        <v>155</v>
      </c>
      <c r="C114" s="18"/>
      <c r="D114" s="18" t="s">
        <v>178</v>
      </c>
      <c r="E114" s="39"/>
      <c r="F114" s="40">
        <v>17273.21</v>
      </c>
      <c r="G114" s="10"/>
    </row>
    <row r="115" spans="1:11" ht="12.75" customHeight="1" x14ac:dyDescent="0.15">
      <c r="A115" s="17" t="s">
        <v>144</v>
      </c>
      <c r="B115" s="18" t="s">
        <v>155</v>
      </c>
      <c r="C115" s="18"/>
      <c r="D115" s="18" t="s">
        <v>178</v>
      </c>
      <c r="E115" s="39">
        <v>17273.21</v>
      </c>
      <c r="F115" s="40"/>
      <c r="G115" s="10"/>
    </row>
    <row r="116" spans="1:11" ht="12.75" customHeight="1" x14ac:dyDescent="0.15">
      <c r="A116" s="17" t="s">
        <v>144</v>
      </c>
      <c r="B116" s="18" t="s">
        <v>156</v>
      </c>
      <c r="C116" s="18"/>
      <c r="D116" s="18" t="s">
        <v>179</v>
      </c>
      <c r="E116" s="39"/>
      <c r="F116" s="40">
        <v>12688</v>
      </c>
      <c r="G116" s="10"/>
    </row>
    <row r="117" spans="1:11" ht="12.75" customHeight="1" x14ac:dyDescent="0.15">
      <c r="A117" s="17" t="s">
        <v>144</v>
      </c>
      <c r="B117" s="18" t="s">
        <v>156</v>
      </c>
      <c r="C117" s="18"/>
      <c r="D117" s="18" t="s">
        <v>179</v>
      </c>
      <c r="E117" s="39">
        <v>12688</v>
      </c>
      <c r="F117" s="40"/>
      <c r="G117" s="10"/>
    </row>
    <row r="118" spans="1:11" ht="12.75" customHeight="1" x14ac:dyDescent="0.15">
      <c r="A118" s="17" t="s">
        <v>144</v>
      </c>
      <c r="B118" s="18" t="s">
        <v>157</v>
      </c>
      <c r="C118" s="18"/>
      <c r="D118" s="18" t="s">
        <v>180</v>
      </c>
      <c r="E118" s="39"/>
      <c r="F118" s="40">
        <v>235.91</v>
      </c>
      <c r="G118" s="10"/>
    </row>
    <row r="119" spans="1:11" ht="12.75" customHeight="1" x14ac:dyDescent="0.15">
      <c r="A119" s="17" t="s">
        <v>144</v>
      </c>
      <c r="B119" s="18" t="s">
        <v>157</v>
      </c>
      <c r="C119" s="18"/>
      <c r="D119" s="18" t="s">
        <v>180</v>
      </c>
      <c r="E119" s="39">
        <v>235.91</v>
      </c>
      <c r="F119" s="40"/>
      <c r="G119" s="10"/>
    </row>
    <row r="120" spans="1:11" ht="12.75" customHeight="1" x14ac:dyDescent="0.15">
      <c r="A120" s="17" t="s">
        <v>144</v>
      </c>
      <c r="B120" s="18" t="s">
        <v>158</v>
      </c>
      <c r="C120" s="18"/>
      <c r="D120" s="18" t="s">
        <v>180</v>
      </c>
      <c r="E120" s="39"/>
      <c r="F120" s="40">
        <v>3214</v>
      </c>
      <c r="G120" s="10"/>
    </row>
    <row r="121" spans="1:11" ht="12.75" customHeight="1" x14ac:dyDescent="0.15">
      <c r="A121" s="17" t="s">
        <v>144</v>
      </c>
      <c r="B121" s="18" t="s">
        <v>158</v>
      </c>
      <c r="C121" s="18"/>
      <c r="D121" s="18" t="s">
        <v>180</v>
      </c>
      <c r="E121" s="39">
        <v>3214</v>
      </c>
      <c r="F121" s="40"/>
      <c r="G121" s="10"/>
    </row>
    <row r="122" spans="1:11" ht="12.75" customHeight="1" x14ac:dyDescent="0.15">
      <c r="A122" s="21" t="s">
        <v>145</v>
      </c>
      <c r="B122" s="22" t="s">
        <v>159</v>
      </c>
      <c r="C122" s="22"/>
      <c r="D122" s="22" t="s">
        <v>181</v>
      </c>
      <c r="E122" s="52">
        <v>36964.33</v>
      </c>
      <c r="F122" s="53"/>
      <c r="G122" s="10"/>
      <c r="H122" s="42" t="s">
        <v>422</v>
      </c>
      <c r="I122" s="44" t="str">
        <f>A122</f>
        <v>6/30/2012</v>
      </c>
      <c r="J122" s="45" t="str">
        <f>D122</f>
        <v>FY 12 Asset Additions out of expense</v>
      </c>
      <c r="K122" s="46">
        <f>E122-F122</f>
        <v>36964.33</v>
      </c>
    </row>
    <row r="123" spans="1:11" ht="12.75" customHeight="1" x14ac:dyDescent="0.15">
      <c r="A123" s="4" t="s">
        <v>146</v>
      </c>
      <c r="B123" s="7" t="s">
        <v>160</v>
      </c>
      <c r="C123" s="7"/>
      <c r="D123" s="7" t="s">
        <v>182</v>
      </c>
      <c r="E123" s="36"/>
      <c r="F123" s="36">
        <v>73.260000000000005</v>
      </c>
      <c r="G123" s="10"/>
    </row>
    <row r="124" spans="1:11" ht="25.5" customHeight="1" x14ac:dyDescent="0.15">
      <c r="A124" s="4" t="s">
        <v>146</v>
      </c>
      <c r="B124" s="7" t="s">
        <v>160</v>
      </c>
      <c r="C124" s="7"/>
      <c r="D124" s="7" t="s">
        <v>183</v>
      </c>
      <c r="E124" s="36"/>
      <c r="F124" s="36">
        <v>73.260000000000005</v>
      </c>
      <c r="G124" s="10"/>
    </row>
    <row r="125" spans="1:11" ht="25.5" customHeight="1" x14ac:dyDescent="0.15">
      <c r="A125" s="4" t="s">
        <v>146</v>
      </c>
      <c r="B125" s="7" t="s">
        <v>161</v>
      </c>
      <c r="C125" s="7"/>
      <c r="D125" s="7" t="s">
        <v>184</v>
      </c>
      <c r="E125" s="36"/>
      <c r="F125" s="36">
        <v>37521.870000000003</v>
      </c>
      <c r="G125" s="10"/>
    </row>
    <row r="126" spans="1:11" ht="12.75" customHeight="1" x14ac:dyDescent="0.15">
      <c r="A126" s="4" t="s">
        <v>146</v>
      </c>
      <c r="B126" s="7" t="s">
        <v>162</v>
      </c>
      <c r="C126" s="7"/>
      <c r="D126" s="7" t="s">
        <v>185</v>
      </c>
      <c r="E126" s="36"/>
      <c r="F126" s="36">
        <v>6528.35</v>
      </c>
      <c r="G126" s="10"/>
    </row>
    <row r="127" spans="1:11" ht="12.75" customHeight="1" x14ac:dyDescent="0.15">
      <c r="A127" s="4" t="s">
        <v>146</v>
      </c>
      <c r="B127" s="7" t="s">
        <v>160</v>
      </c>
      <c r="C127" s="7"/>
      <c r="D127" s="7" t="s">
        <v>185</v>
      </c>
      <c r="E127" s="36">
        <v>73.260000000000005</v>
      </c>
      <c r="F127" s="36"/>
      <c r="G127" s="10"/>
    </row>
    <row r="128" spans="1:11" ht="12.75" customHeight="1" x14ac:dyDescent="0.15">
      <c r="A128" s="4" t="s">
        <v>146</v>
      </c>
      <c r="B128" s="7" t="s">
        <v>163</v>
      </c>
      <c r="C128" s="7"/>
      <c r="D128" s="7" t="s">
        <v>185</v>
      </c>
      <c r="E128" s="36"/>
      <c r="F128" s="36">
        <v>9180.5400000000009</v>
      </c>
      <c r="G128" s="10"/>
    </row>
    <row r="129" spans="1:15" ht="25.5" customHeight="1" x14ac:dyDescent="0.15">
      <c r="A129" s="4" t="s">
        <v>146</v>
      </c>
      <c r="B129" s="7" t="s">
        <v>164</v>
      </c>
      <c r="C129" s="7"/>
      <c r="D129" s="7" t="s">
        <v>185</v>
      </c>
      <c r="E129" s="36"/>
      <c r="F129" s="36">
        <v>2337.5</v>
      </c>
      <c r="G129" s="10"/>
    </row>
    <row r="130" spans="1:15" ht="12.75" customHeight="1" x14ac:dyDescent="0.15">
      <c r="A130" s="4" t="s">
        <v>146</v>
      </c>
      <c r="B130" s="7" t="s">
        <v>165</v>
      </c>
      <c r="C130" s="7"/>
      <c r="D130" s="7" t="s">
        <v>186</v>
      </c>
      <c r="E130" s="36"/>
      <c r="F130" s="36">
        <v>10484.450000000001</v>
      </c>
      <c r="G130" s="10"/>
    </row>
    <row r="131" spans="1:15" ht="12.75" customHeight="1" x14ac:dyDescent="0.15">
      <c r="A131" s="4" t="s">
        <v>146</v>
      </c>
      <c r="B131" s="7" t="s">
        <v>165</v>
      </c>
      <c r="C131" s="7"/>
      <c r="D131" s="7" t="s">
        <v>187</v>
      </c>
      <c r="E131" s="36"/>
      <c r="F131" s="36">
        <v>30000</v>
      </c>
      <c r="G131" s="10"/>
    </row>
    <row r="132" spans="1:15" ht="12.75" customHeight="1" x14ac:dyDescent="0.15">
      <c r="A132" s="4" t="s">
        <v>146</v>
      </c>
      <c r="B132" s="7" t="s">
        <v>165</v>
      </c>
      <c r="C132" s="7"/>
      <c r="D132" s="7" t="s">
        <v>188</v>
      </c>
      <c r="E132" s="36"/>
      <c r="F132" s="36">
        <v>4558.07</v>
      </c>
      <c r="G132" s="10"/>
    </row>
    <row r="133" spans="1:15" ht="12.75" customHeight="1" x14ac:dyDescent="0.15">
      <c r="A133" s="4" t="s">
        <v>146</v>
      </c>
      <c r="B133" s="7" t="s">
        <v>166</v>
      </c>
      <c r="C133" s="7"/>
      <c r="D133" s="7" t="s">
        <v>189</v>
      </c>
      <c r="E133" s="36"/>
      <c r="F133" s="36">
        <v>5000</v>
      </c>
      <c r="G133" s="10"/>
    </row>
    <row r="134" spans="1:15" ht="12.75" customHeight="1" x14ac:dyDescent="0.15">
      <c r="A134" s="4" t="s">
        <v>146</v>
      </c>
      <c r="B134" s="7" t="s">
        <v>167</v>
      </c>
      <c r="C134" s="7"/>
      <c r="D134" s="7" t="s">
        <v>189</v>
      </c>
      <c r="E134" s="36"/>
      <c r="F134" s="36">
        <v>10000</v>
      </c>
      <c r="G134" s="10"/>
    </row>
    <row r="135" spans="1:15" ht="12.75" customHeight="1" x14ac:dyDescent="0.15">
      <c r="A135" s="4" t="s">
        <v>147</v>
      </c>
      <c r="B135" s="7" t="s">
        <v>168</v>
      </c>
      <c r="C135" s="7" t="s">
        <v>173</v>
      </c>
      <c r="D135" s="7" t="s">
        <v>190</v>
      </c>
      <c r="E135" s="10">
        <v>13950</v>
      </c>
      <c r="F135" s="10"/>
      <c r="G135" s="10"/>
      <c r="H135" s="42" t="s">
        <v>425</v>
      </c>
      <c r="I135" s="44" t="str">
        <f>A135</f>
        <v>7/3/2012</v>
      </c>
      <c r="J135" s="45" t="str">
        <f>D135</f>
        <v>Zone 4 Heater &amp; Compressor + Thermostat</v>
      </c>
      <c r="K135" s="46">
        <f>E135-F135</f>
        <v>13950</v>
      </c>
    </row>
    <row r="136" spans="1:15" ht="12.75" customHeight="1" x14ac:dyDescent="0.15">
      <c r="A136" s="4" t="s">
        <v>147</v>
      </c>
      <c r="B136" s="7" t="s">
        <v>169</v>
      </c>
      <c r="C136" s="7" t="s">
        <v>55</v>
      </c>
      <c r="D136" s="7" t="s">
        <v>191</v>
      </c>
      <c r="E136" s="10">
        <v>303.57</v>
      </c>
      <c r="F136" s="10"/>
      <c r="G136" s="10"/>
      <c r="H136" s="42" t="s">
        <v>425</v>
      </c>
      <c r="I136" s="44" t="str">
        <f>A136</f>
        <v>7/3/2012</v>
      </c>
      <c r="J136" s="45" t="str">
        <f>D136</f>
        <v>Move exp to building code 600-2100</v>
      </c>
      <c r="K136" s="46">
        <f>E136-F136</f>
        <v>303.57</v>
      </c>
    </row>
    <row r="137" spans="1:15" ht="22.5" x14ac:dyDescent="0.15">
      <c r="A137" s="4" t="s">
        <v>148</v>
      </c>
      <c r="B137" s="7" t="s">
        <v>170</v>
      </c>
      <c r="C137" s="7"/>
      <c r="D137" s="7" t="s">
        <v>192</v>
      </c>
      <c r="E137" s="36"/>
      <c r="F137" s="36">
        <v>9000</v>
      </c>
      <c r="G137" s="10"/>
      <c r="H137" s="10"/>
    </row>
    <row r="139" spans="1:15" ht="12.75" customHeight="1" x14ac:dyDescent="0.15">
      <c r="A139" s="4" t="s">
        <v>148</v>
      </c>
      <c r="B139" s="7" t="s">
        <v>214</v>
      </c>
      <c r="C139" s="7" t="s">
        <v>172</v>
      </c>
      <c r="D139" s="7" t="s">
        <v>251</v>
      </c>
      <c r="E139" s="10">
        <v>9000</v>
      </c>
      <c r="F139" s="10"/>
      <c r="G139" s="10"/>
      <c r="H139" s="42" t="s">
        <v>425</v>
      </c>
      <c r="I139" s="44" t="str">
        <f>A139</f>
        <v>7/10/2012</v>
      </c>
      <c r="J139" s="45" t="str">
        <f>D139</f>
        <v>Architectural payment</v>
      </c>
      <c r="K139" s="46">
        <f>E139-F139</f>
        <v>9000</v>
      </c>
      <c r="M139" s="43">
        <v>23038</v>
      </c>
      <c r="O139">
        <f>K139</f>
        <v>9000</v>
      </c>
    </row>
    <row r="140" spans="1:15" ht="25.5" customHeight="1" x14ac:dyDescent="0.15">
      <c r="A140" s="4" t="s">
        <v>193</v>
      </c>
      <c r="B140" s="7" t="s">
        <v>215</v>
      </c>
      <c r="C140" s="7" t="s">
        <v>55</v>
      </c>
      <c r="D140" s="7" t="s">
        <v>252</v>
      </c>
      <c r="E140" s="10">
        <v>210.57</v>
      </c>
      <c r="F140" s="10"/>
      <c r="G140" s="10"/>
      <c r="H140" s="42" t="s">
        <v>425</v>
      </c>
      <c r="I140" s="44" t="str">
        <f>A140</f>
        <v>7/18/2012</v>
      </c>
      <c r="J140" s="45" t="str">
        <f>D140</f>
        <v>Move Mtc &amp; Repair exp to building code 600-2100</v>
      </c>
      <c r="K140" s="46">
        <f>E140-F140</f>
        <v>210.57</v>
      </c>
    </row>
    <row r="141" spans="1:15" ht="25.5" customHeight="1" x14ac:dyDescent="0.15">
      <c r="A141" s="4" t="s">
        <v>194</v>
      </c>
      <c r="B141" s="7" t="s">
        <v>216</v>
      </c>
      <c r="C141" s="7" t="s">
        <v>53</v>
      </c>
      <c r="D141" s="7" t="s">
        <v>253</v>
      </c>
      <c r="E141" s="10">
        <v>3890</v>
      </c>
      <c r="F141" s="10"/>
      <c r="G141" s="10"/>
      <c r="H141" s="42" t="s">
        <v>425</v>
      </c>
      <c r="I141" s="44" t="str">
        <f>A141</f>
        <v>8/6/2012</v>
      </c>
      <c r="J141" s="45" t="str">
        <f>D141</f>
        <v>Plastering walls &amp; ceiling, panels, doors &amp; window pane</v>
      </c>
      <c r="K141" s="46">
        <f>E141-F141</f>
        <v>3890</v>
      </c>
    </row>
    <row r="142" spans="1:15" ht="12.75" customHeight="1" x14ac:dyDescent="0.15">
      <c r="A142" s="4" t="s">
        <v>195</v>
      </c>
      <c r="B142" s="7" t="s">
        <v>217</v>
      </c>
      <c r="C142" s="7" t="s">
        <v>172</v>
      </c>
      <c r="D142" s="7" t="s">
        <v>254</v>
      </c>
      <c r="E142" s="10">
        <v>4037.78</v>
      </c>
      <c r="F142" s="10"/>
      <c r="G142" s="10"/>
      <c r="H142" s="42" t="s">
        <v>425</v>
      </c>
      <c r="I142" s="44" t="str">
        <f>A142</f>
        <v>8/27/2012</v>
      </c>
      <c r="J142" s="45" t="str">
        <f>D142</f>
        <v>Progress billing</v>
      </c>
      <c r="K142" s="46">
        <f>E142-F142</f>
        <v>4037.78</v>
      </c>
      <c r="O142">
        <f>K142</f>
        <v>4037.78</v>
      </c>
    </row>
    <row r="143" spans="1:15" ht="12.75" customHeight="1" x14ac:dyDescent="0.15">
      <c r="A143" s="4" t="s">
        <v>195</v>
      </c>
      <c r="B143" s="7" t="s">
        <v>218</v>
      </c>
      <c r="C143" s="7"/>
      <c r="D143" s="7" t="s">
        <v>255</v>
      </c>
      <c r="E143" s="36"/>
      <c r="F143" s="36">
        <v>4037.78</v>
      </c>
      <c r="G143" s="10"/>
    </row>
    <row r="144" spans="1:15" ht="12.75" customHeight="1" x14ac:dyDescent="0.15">
      <c r="A144" s="4" t="s">
        <v>196</v>
      </c>
      <c r="B144" s="7" t="s">
        <v>219</v>
      </c>
      <c r="C144" s="7"/>
      <c r="D144" s="7" t="s">
        <v>256</v>
      </c>
      <c r="E144" s="36"/>
      <c r="F144" s="36">
        <v>10000</v>
      </c>
      <c r="G144" s="10"/>
    </row>
    <row r="145" spans="1:15" ht="25.5" customHeight="1" x14ac:dyDescent="0.15">
      <c r="A145" s="4" t="s">
        <v>196</v>
      </c>
      <c r="B145" s="7" t="s">
        <v>220</v>
      </c>
      <c r="C145" s="7" t="s">
        <v>246</v>
      </c>
      <c r="D145" s="7" t="s">
        <v>257</v>
      </c>
      <c r="E145" s="10">
        <v>10000</v>
      </c>
      <c r="F145" s="10"/>
      <c r="G145" s="10"/>
      <c r="H145" s="42" t="s">
        <v>425</v>
      </c>
      <c r="I145" s="44" t="str">
        <f>A145</f>
        <v>9/25/2012</v>
      </c>
      <c r="J145" s="45" t="str">
        <f>D145</f>
        <v>Retainer on design services</v>
      </c>
      <c r="K145" s="46">
        <f>E145-F145</f>
        <v>10000</v>
      </c>
      <c r="O145">
        <f>K145</f>
        <v>10000</v>
      </c>
    </row>
    <row r="146" spans="1:15" ht="12.75" customHeight="1" x14ac:dyDescent="0.15">
      <c r="A146" s="4" t="s">
        <v>197</v>
      </c>
      <c r="B146" s="7" t="s">
        <v>221</v>
      </c>
      <c r="C146" s="7" t="s">
        <v>53</v>
      </c>
      <c r="D146" s="7" t="s">
        <v>258</v>
      </c>
      <c r="E146" s="10">
        <v>95</v>
      </c>
      <c r="F146" s="10"/>
      <c r="G146" s="10"/>
      <c r="H146" s="42" t="s">
        <v>425</v>
      </c>
      <c r="I146" s="44" t="str">
        <f>A146</f>
        <v>10/2/2012</v>
      </c>
      <c r="J146" s="45" t="str">
        <f>D146</f>
        <v>QH2 LR HVAC (attic trap access)</v>
      </c>
      <c r="K146" s="46">
        <f>E146-F146</f>
        <v>95</v>
      </c>
    </row>
    <row r="147" spans="1:15" ht="25.5" customHeight="1" x14ac:dyDescent="0.15">
      <c r="A147" s="4" t="s">
        <v>198</v>
      </c>
      <c r="B147" s="7" t="s">
        <v>222</v>
      </c>
      <c r="C147" s="7" t="s">
        <v>173</v>
      </c>
      <c r="D147" s="7" t="s">
        <v>259</v>
      </c>
      <c r="E147" s="10"/>
      <c r="F147" s="10">
        <v>600</v>
      </c>
      <c r="G147" s="10"/>
      <c r="H147" s="42" t="s">
        <v>425</v>
      </c>
      <c r="I147" s="44" t="str">
        <f>A147</f>
        <v>10/29/2012</v>
      </c>
      <c r="J147" s="45" t="str">
        <f>D147</f>
        <v>Credit for electrical work not being done on proposal</v>
      </c>
      <c r="K147" s="46">
        <f>E147-F147</f>
        <v>-600</v>
      </c>
    </row>
    <row r="148" spans="1:15" ht="12.75" customHeight="1" x14ac:dyDescent="0.15">
      <c r="A148" s="4" t="s">
        <v>198</v>
      </c>
      <c r="B148" s="7" t="s">
        <v>223</v>
      </c>
      <c r="C148" s="7" t="s">
        <v>173</v>
      </c>
      <c r="D148" s="7" t="s">
        <v>260</v>
      </c>
      <c r="E148" s="10"/>
      <c r="F148" s="10">
        <v>99</v>
      </c>
      <c r="G148" s="10"/>
      <c r="H148" s="42" t="s">
        <v>425</v>
      </c>
      <c r="I148" s="44" t="str">
        <f>A148</f>
        <v>10/29/2012</v>
      </c>
      <c r="J148" s="45" t="str">
        <f>D148</f>
        <v>Credit for damage done to exterior light</v>
      </c>
      <c r="K148" s="46">
        <f>E148-F148</f>
        <v>-99</v>
      </c>
    </row>
    <row r="149" spans="1:15" ht="25.5" customHeight="1" x14ac:dyDescent="0.15">
      <c r="A149" s="4" t="s">
        <v>199</v>
      </c>
      <c r="B149" s="7" t="s">
        <v>224</v>
      </c>
      <c r="C149" s="7" t="s">
        <v>246</v>
      </c>
      <c r="D149" s="7" t="s">
        <v>261</v>
      </c>
      <c r="E149" s="10">
        <v>10017</v>
      </c>
      <c r="F149" s="10"/>
      <c r="G149" s="10"/>
      <c r="H149" s="42" t="s">
        <v>425</v>
      </c>
      <c r="I149" s="44" t="str">
        <f>A149</f>
        <v>10/31/2012</v>
      </c>
      <c r="J149" s="45" t="str">
        <f>D149</f>
        <v>10,000 schematic design work + expenses</v>
      </c>
      <c r="K149" s="46">
        <f>E149-F149</f>
        <v>10017</v>
      </c>
      <c r="O149">
        <f>K149</f>
        <v>10017</v>
      </c>
    </row>
    <row r="150" spans="1:15" ht="25.5" customHeight="1" x14ac:dyDescent="0.15">
      <c r="A150" s="4" t="s">
        <v>199</v>
      </c>
      <c r="B150" s="7" t="s">
        <v>225</v>
      </c>
      <c r="C150" s="7"/>
      <c r="D150" s="7" t="s">
        <v>262</v>
      </c>
      <c r="E150" s="36"/>
      <c r="F150" s="36">
        <v>10017</v>
      </c>
      <c r="G150" s="10"/>
    </row>
    <row r="151" spans="1:15" ht="25.5" customHeight="1" x14ac:dyDescent="0.15">
      <c r="A151" s="4" t="s">
        <v>200</v>
      </c>
      <c r="B151" s="7" t="s">
        <v>226</v>
      </c>
      <c r="C151" s="7"/>
      <c r="D151" s="7" t="s">
        <v>263</v>
      </c>
      <c r="E151" s="36"/>
      <c r="F151" s="36">
        <v>300</v>
      </c>
      <c r="G151" s="10"/>
    </row>
    <row r="152" spans="1:15" ht="25.5" customHeight="1" x14ac:dyDescent="0.15">
      <c r="A152" s="4" t="s">
        <v>200</v>
      </c>
      <c r="B152" s="7" t="s">
        <v>227</v>
      </c>
      <c r="C152" s="7" t="s">
        <v>247</v>
      </c>
      <c r="D152" s="7" t="s">
        <v>264</v>
      </c>
      <c r="E152" s="10">
        <v>300</v>
      </c>
      <c r="F152" s="10"/>
      <c r="G152" s="10"/>
      <c r="H152" s="42" t="s">
        <v>425</v>
      </c>
      <c r="I152" s="44" t="str">
        <f>A152</f>
        <v>2/15/2013</v>
      </c>
      <c r="J152" s="45" t="str">
        <f>D152</f>
        <v>Digging to investigate retaining walls &amp; CH foundation</v>
      </c>
      <c r="K152" s="46">
        <f>E152-F152</f>
        <v>300</v>
      </c>
      <c r="O152">
        <f>K152</f>
        <v>300</v>
      </c>
    </row>
    <row r="153" spans="1:15" ht="25.5" customHeight="1" x14ac:dyDescent="0.15">
      <c r="A153" s="4" t="s">
        <v>201</v>
      </c>
      <c r="B153" s="7" t="s">
        <v>228</v>
      </c>
      <c r="C153" s="7" t="s">
        <v>248</v>
      </c>
      <c r="D153" s="7" t="s">
        <v>265</v>
      </c>
      <c r="E153" s="10">
        <v>1450</v>
      </c>
      <c r="F153" s="10"/>
      <c r="G153" s="10"/>
      <c r="H153" s="42" t="s">
        <v>425</v>
      </c>
      <c r="I153" s="44" t="str">
        <f>A153</f>
        <v>2/28/2013</v>
      </c>
      <c r="J153" s="45" t="str">
        <f>D153</f>
        <v>Move City invoice on HVAC to Building (Fixed Asset)</v>
      </c>
      <c r="K153" s="46">
        <f>E153-F153</f>
        <v>1450</v>
      </c>
    </row>
    <row r="154" spans="1:15" ht="12.75" customHeight="1" x14ac:dyDescent="0.15">
      <c r="A154" s="4" t="s">
        <v>202</v>
      </c>
      <c r="B154" s="7" t="s">
        <v>229</v>
      </c>
      <c r="C154" s="7" t="s">
        <v>55</v>
      </c>
      <c r="D154" s="7" t="s">
        <v>266</v>
      </c>
      <c r="E154" s="10">
        <v>43.2</v>
      </c>
      <c r="F154" s="10"/>
      <c r="G154" s="10"/>
      <c r="H154" s="42" t="s">
        <v>425</v>
      </c>
      <c r="I154" s="44" t="str">
        <f>A154</f>
        <v>3/20/2013</v>
      </c>
      <c r="J154" s="45" t="str">
        <f>D154</f>
        <v>QHLR Support</v>
      </c>
      <c r="K154" s="46">
        <f>E154-F154</f>
        <v>43.2</v>
      </c>
    </row>
    <row r="155" spans="1:15" ht="12.75" customHeight="1" x14ac:dyDescent="0.15">
      <c r="A155" s="4" t="s">
        <v>202</v>
      </c>
      <c r="B155" s="7" t="s">
        <v>230</v>
      </c>
      <c r="C155" s="7" t="s">
        <v>55</v>
      </c>
      <c r="D155" s="7" t="s">
        <v>267</v>
      </c>
      <c r="E155" s="10">
        <v>264</v>
      </c>
      <c r="F155" s="10"/>
      <c r="G155" s="10"/>
      <c r="H155" s="42" t="s">
        <v>425</v>
      </c>
      <c r="I155" s="44" t="str">
        <f>A155</f>
        <v>3/20/2013</v>
      </c>
      <c r="J155" s="45" t="str">
        <f>D155</f>
        <v>Rental of 3 ton jack</v>
      </c>
      <c r="K155" s="46">
        <f>E155-F155</f>
        <v>264</v>
      </c>
    </row>
    <row r="156" spans="1:15" ht="12.75" customHeight="1" x14ac:dyDescent="0.15">
      <c r="A156" s="4" t="s">
        <v>202</v>
      </c>
      <c r="B156" s="7" t="s">
        <v>231</v>
      </c>
      <c r="C156" s="7" t="s">
        <v>55</v>
      </c>
      <c r="D156" s="7" t="s">
        <v>268</v>
      </c>
      <c r="E156" s="10"/>
      <c r="F156" s="10">
        <v>132</v>
      </c>
      <c r="G156" s="10"/>
      <c r="H156" s="42" t="s">
        <v>425</v>
      </c>
      <c r="I156" s="44" t="str">
        <f>A156</f>
        <v>3/20/2013</v>
      </c>
      <c r="J156" s="45" t="str">
        <f>D156</f>
        <v>Adj for prior billed amt</v>
      </c>
      <c r="K156" s="46">
        <f>E156-F156</f>
        <v>-132</v>
      </c>
    </row>
    <row r="157" spans="1:15" ht="12.75" customHeight="1" x14ac:dyDescent="0.15">
      <c r="A157" s="4" t="s">
        <v>202</v>
      </c>
      <c r="B157" s="7" t="s">
        <v>229</v>
      </c>
      <c r="C157" s="7"/>
      <c r="D157" s="7" t="s">
        <v>269</v>
      </c>
      <c r="E157" s="36"/>
      <c r="F157" s="36">
        <v>43.2</v>
      </c>
      <c r="G157" s="10"/>
    </row>
    <row r="158" spans="1:15" ht="12.75" customHeight="1" x14ac:dyDescent="0.15">
      <c r="A158" s="4" t="s">
        <v>202</v>
      </c>
      <c r="B158" s="7" t="s">
        <v>230</v>
      </c>
      <c r="C158" s="7"/>
      <c r="D158" s="7" t="s">
        <v>270</v>
      </c>
      <c r="E158" s="36"/>
      <c r="F158" s="36">
        <v>132</v>
      </c>
      <c r="G158" s="10"/>
      <c r="K158" s="54">
        <f>SUM(K135:K156)</f>
        <v>52730.119999999995</v>
      </c>
    </row>
    <row r="159" spans="1:15" ht="25.5" customHeight="1" thickBot="1" x14ac:dyDescent="0.2">
      <c r="A159" s="60" t="s">
        <v>203</v>
      </c>
      <c r="B159" s="61" t="s">
        <v>232</v>
      </c>
      <c r="C159" s="61"/>
      <c r="D159" s="61" t="s">
        <v>271</v>
      </c>
      <c r="E159" s="62"/>
      <c r="F159" s="62">
        <v>3214</v>
      </c>
      <c r="G159" s="63"/>
      <c r="H159" s="64"/>
      <c r="I159" s="64"/>
      <c r="J159" s="65"/>
      <c r="K159" s="65">
        <v>11667</v>
      </c>
      <c r="L159" s="65"/>
      <c r="M159" s="65"/>
      <c r="O159">
        <f>K159</f>
        <v>11667</v>
      </c>
    </row>
    <row r="160" spans="1:15" ht="12.75" customHeight="1" thickTop="1" x14ac:dyDescent="0.15">
      <c r="A160" s="4" t="s">
        <v>204</v>
      </c>
      <c r="B160" s="7" t="s">
        <v>233</v>
      </c>
      <c r="C160" s="7" t="s">
        <v>55</v>
      </c>
      <c r="D160" s="7" t="s">
        <v>272</v>
      </c>
      <c r="E160" s="10">
        <v>129.97</v>
      </c>
      <c r="F160" s="10"/>
      <c r="G160" s="10"/>
      <c r="H160" s="42" t="s">
        <v>426</v>
      </c>
      <c r="I160" s="44" t="str">
        <f>A160</f>
        <v>11/20/2013</v>
      </c>
      <c r="J160" s="45" t="str">
        <f>D160</f>
        <v>Correct code error from 2150 to 2100</v>
      </c>
      <c r="K160" s="46">
        <f>E160-F160</f>
        <v>129.97</v>
      </c>
    </row>
    <row r="161" spans="1:11" ht="12.75" customHeight="1" x14ac:dyDescent="0.15">
      <c r="A161" s="4" t="s">
        <v>205</v>
      </c>
      <c r="B161" s="7" t="s">
        <v>234</v>
      </c>
      <c r="C161" s="7" t="s">
        <v>247</v>
      </c>
      <c r="D161" s="7" t="s">
        <v>272</v>
      </c>
      <c r="E161" s="10">
        <v>800</v>
      </c>
      <c r="F161" s="10"/>
      <c r="G161" s="10"/>
      <c r="H161" s="42" t="s">
        <v>426</v>
      </c>
      <c r="I161" s="44" t="str">
        <f>A161</f>
        <v>11/25/2013</v>
      </c>
      <c r="J161" s="45" t="str">
        <f>D161</f>
        <v>Correct code error from 2150 to 2100</v>
      </c>
      <c r="K161" s="46">
        <f>E161-F161</f>
        <v>800</v>
      </c>
    </row>
    <row r="162" spans="1:11" ht="12.75" customHeight="1" x14ac:dyDescent="0.15">
      <c r="A162" s="4" t="s">
        <v>206</v>
      </c>
      <c r="B162" s="7" t="s">
        <v>235</v>
      </c>
      <c r="C162" s="7" t="s">
        <v>249</v>
      </c>
      <c r="D162" s="7" t="s">
        <v>273</v>
      </c>
      <c r="E162" s="10">
        <v>51.27</v>
      </c>
      <c r="F162" s="10"/>
      <c r="G162" s="10"/>
      <c r="H162" s="42" t="s">
        <v>426</v>
      </c>
      <c r="I162" s="44" t="str">
        <f>A162</f>
        <v>11/30/2013</v>
      </c>
      <c r="J162" s="45" t="str">
        <f>D162</f>
        <v>Correct date posting</v>
      </c>
      <c r="K162" s="46">
        <f>E162-F162</f>
        <v>51.27</v>
      </c>
    </row>
    <row r="163" spans="1:11" ht="12.75" customHeight="1" x14ac:dyDescent="0.15">
      <c r="A163" s="4" t="s">
        <v>206</v>
      </c>
      <c r="B163" s="7" t="s">
        <v>236</v>
      </c>
      <c r="C163" s="7" t="s">
        <v>247</v>
      </c>
      <c r="D163" s="7" t="s">
        <v>272</v>
      </c>
      <c r="E163" s="36">
        <v>96</v>
      </c>
      <c r="F163" s="36"/>
      <c r="G163" s="10"/>
    </row>
    <row r="164" spans="1:11" ht="12.75" customHeight="1" x14ac:dyDescent="0.15">
      <c r="A164" s="4" t="s">
        <v>207</v>
      </c>
      <c r="B164" s="7" t="s">
        <v>237</v>
      </c>
      <c r="C164" s="7" t="s">
        <v>248</v>
      </c>
      <c r="D164" s="7" t="s">
        <v>274</v>
      </c>
      <c r="E164" s="36">
        <v>832.5</v>
      </c>
      <c r="F164" s="36"/>
      <c r="G164" s="10"/>
    </row>
    <row r="165" spans="1:11" ht="12.75" customHeight="1" x14ac:dyDescent="0.15">
      <c r="A165" s="4" t="s">
        <v>208</v>
      </c>
      <c r="B165" s="7" t="s">
        <v>238</v>
      </c>
      <c r="C165" s="7" t="s">
        <v>55</v>
      </c>
      <c r="D165" s="7" t="s">
        <v>275</v>
      </c>
      <c r="E165" s="10">
        <v>96</v>
      </c>
      <c r="F165" s="10"/>
      <c r="G165" s="10"/>
      <c r="H165" s="42" t="s">
        <v>426</v>
      </c>
      <c r="I165" s="44" t="str">
        <f>A165</f>
        <v>12/20/2013</v>
      </c>
      <c r="J165" s="45" t="str">
        <f>D165</f>
        <v>Kitchenette Roof work</v>
      </c>
      <c r="K165" s="46">
        <f>E165-F165</f>
        <v>96</v>
      </c>
    </row>
    <row r="166" spans="1:11" ht="12.75" customHeight="1" x14ac:dyDescent="0.15">
      <c r="A166" s="4" t="s">
        <v>208</v>
      </c>
      <c r="B166" s="7" t="s">
        <v>238</v>
      </c>
      <c r="C166" s="7" t="s">
        <v>55</v>
      </c>
      <c r="D166" s="7" t="s">
        <v>276</v>
      </c>
      <c r="E166" s="10">
        <v>832.5</v>
      </c>
      <c r="F166" s="10"/>
      <c r="G166" s="10"/>
      <c r="H166" s="42" t="s">
        <v>426</v>
      </c>
      <c r="I166" s="44" t="str">
        <f>A166</f>
        <v>12/20/2013</v>
      </c>
      <c r="J166" s="45" t="str">
        <f>D166</f>
        <v>Kitchenette interior work</v>
      </c>
      <c r="K166" s="46">
        <f>E166-F166</f>
        <v>832.5</v>
      </c>
    </row>
    <row r="167" spans="1:11" ht="12.75" customHeight="1" x14ac:dyDescent="0.15">
      <c r="A167" s="4" t="s">
        <v>208</v>
      </c>
      <c r="B167" s="7" t="s">
        <v>238</v>
      </c>
      <c r="C167" s="7" t="s">
        <v>55</v>
      </c>
      <c r="D167" s="7" t="s">
        <v>277</v>
      </c>
      <c r="E167" s="36"/>
      <c r="F167" s="36">
        <v>832.5</v>
      </c>
      <c r="G167" s="10"/>
    </row>
    <row r="168" spans="1:11" ht="12.75" customHeight="1" x14ac:dyDescent="0.15">
      <c r="A168" s="4" t="s">
        <v>208</v>
      </c>
      <c r="B168" s="7" t="s">
        <v>238</v>
      </c>
      <c r="C168" s="7" t="s">
        <v>55</v>
      </c>
      <c r="D168" s="7" t="s">
        <v>277</v>
      </c>
      <c r="E168" s="36"/>
      <c r="F168" s="36">
        <v>96</v>
      </c>
      <c r="G168" s="10"/>
    </row>
    <row r="169" spans="1:11" ht="12.75" customHeight="1" x14ac:dyDescent="0.15">
      <c r="A169" s="4" t="s">
        <v>208</v>
      </c>
      <c r="B169" s="7" t="s">
        <v>238</v>
      </c>
      <c r="C169" s="7" t="s">
        <v>55</v>
      </c>
      <c r="D169" s="7" t="s">
        <v>278</v>
      </c>
      <c r="E169" s="10">
        <v>291.08999999999997</v>
      </c>
      <c r="F169" s="10"/>
      <c r="G169" s="10"/>
      <c r="H169" s="42" t="s">
        <v>426</v>
      </c>
      <c r="I169" s="44" t="str">
        <f t="shared" ref="I169:I180" si="6">A169</f>
        <v>12/20/2013</v>
      </c>
      <c r="J169" s="45" t="str">
        <f t="shared" ref="J169:J180" si="7">D169</f>
        <v>Correct errors in adjs - interior work</v>
      </c>
      <c r="K169" s="46">
        <f t="shared" ref="K169:K180" si="8">E169-F169</f>
        <v>291.08999999999997</v>
      </c>
    </row>
    <row r="170" spans="1:11" ht="12.75" customHeight="1" x14ac:dyDescent="0.15">
      <c r="A170" s="4" t="s">
        <v>208</v>
      </c>
      <c r="B170" s="7" t="s">
        <v>238</v>
      </c>
      <c r="C170" s="7" t="s">
        <v>55</v>
      </c>
      <c r="D170" s="7" t="s">
        <v>279</v>
      </c>
      <c r="E170" s="10">
        <v>157.6</v>
      </c>
      <c r="F170" s="10"/>
      <c r="G170" s="10"/>
      <c r="H170" s="42" t="s">
        <v>426</v>
      </c>
      <c r="I170" s="44" t="str">
        <f t="shared" si="6"/>
        <v>12/20/2013</v>
      </c>
      <c r="J170" s="45" t="str">
        <f t="shared" si="7"/>
        <v>Correct errors in adjs - roof work</v>
      </c>
      <c r="K170" s="46">
        <f t="shared" si="8"/>
        <v>157.6</v>
      </c>
    </row>
    <row r="171" spans="1:11" ht="12.75" customHeight="1" x14ac:dyDescent="0.15">
      <c r="A171" s="4" t="s">
        <v>209</v>
      </c>
      <c r="B171" s="7" t="s">
        <v>239</v>
      </c>
      <c r="C171" s="7" t="s">
        <v>247</v>
      </c>
      <c r="D171" s="7" t="s">
        <v>280</v>
      </c>
      <c r="E171" s="10">
        <v>556.16</v>
      </c>
      <c r="F171" s="10"/>
      <c r="G171" s="10"/>
      <c r="H171" s="42" t="s">
        <v>426</v>
      </c>
      <c r="I171" s="44" t="str">
        <f t="shared" si="6"/>
        <v>12/31/2013</v>
      </c>
      <c r="J171" s="45" t="str">
        <f t="shared" si="7"/>
        <v>Correct date on posting</v>
      </c>
      <c r="K171" s="46">
        <f t="shared" si="8"/>
        <v>556.16</v>
      </c>
    </row>
    <row r="172" spans="1:11" ht="12.75" customHeight="1" x14ac:dyDescent="0.15">
      <c r="A172" s="4" t="s">
        <v>209</v>
      </c>
      <c r="B172" s="7" t="s">
        <v>240</v>
      </c>
      <c r="C172" s="7" t="s">
        <v>249</v>
      </c>
      <c r="D172" s="7" t="s">
        <v>281</v>
      </c>
      <c r="E172" s="10">
        <v>36.840000000000003</v>
      </c>
      <c r="F172" s="10"/>
      <c r="G172" s="10"/>
      <c r="H172" s="42" t="s">
        <v>426</v>
      </c>
      <c r="I172" s="44" t="str">
        <f t="shared" si="6"/>
        <v>12/31/2013</v>
      </c>
      <c r="J172" s="45" t="str">
        <f t="shared" si="7"/>
        <v>Correct code error 2150 to 2100</v>
      </c>
      <c r="K172" s="46">
        <f t="shared" si="8"/>
        <v>36.840000000000003</v>
      </c>
    </row>
    <row r="173" spans="1:11" ht="12.75" customHeight="1" x14ac:dyDescent="0.15">
      <c r="A173" s="4" t="s">
        <v>209</v>
      </c>
      <c r="B173" s="7" t="s">
        <v>241</v>
      </c>
      <c r="C173" s="7" t="s">
        <v>247</v>
      </c>
      <c r="D173" s="7" t="s">
        <v>281</v>
      </c>
      <c r="E173" s="10">
        <v>556</v>
      </c>
      <c r="F173" s="10"/>
      <c r="G173" s="10"/>
      <c r="H173" s="42" t="s">
        <v>426</v>
      </c>
      <c r="I173" s="44" t="str">
        <f t="shared" si="6"/>
        <v>12/31/2013</v>
      </c>
      <c r="J173" s="45" t="str">
        <f t="shared" si="7"/>
        <v>Correct code error 2150 to 2100</v>
      </c>
      <c r="K173" s="46">
        <f t="shared" si="8"/>
        <v>556</v>
      </c>
    </row>
    <row r="174" spans="1:11" ht="25.5" customHeight="1" x14ac:dyDescent="0.15">
      <c r="A174" s="4" t="s">
        <v>210</v>
      </c>
      <c r="B174" s="7" t="s">
        <v>242</v>
      </c>
      <c r="C174" s="7" t="s">
        <v>248</v>
      </c>
      <c r="D174" s="7" t="s">
        <v>282</v>
      </c>
      <c r="E174" s="10">
        <v>2750</v>
      </c>
      <c r="F174" s="10"/>
      <c r="G174" s="10"/>
      <c r="H174" s="42" t="s">
        <v>426</v>
      </c>
      <c r="I174" s="44" t="str">
        <f t="shared" si="6"/>
        <v>1/11/2014</v>
      </c>
      <c r="J174" s="45" t="str">
        <f t="shared" si="7"/>
        <v>Install lighting, outlets, boxes &amp; switches in kitchenette</v>
      </c>
      <c r="K174" s="46">
        <f t="shared" si="8"/>
        <v>2750</v>
      </c>
    </row>
    <row r="175" spans="1:11" ht="12.75" customHeight="1" x14ac:dyDescent="0.15">
      <c r="A175" s="4" t="s">
        <v>211</v>
      </c>
      <c r="B175" s="7" t="s">
        <v>243</v>
      </c>
      <c r="C175" s="7" t="s">
        <v>250</v>
      </c>
      <c r="D175" s="7" t="s">
        <v>283</v>
      </c>
      <c r="E175" s="66">
        <v>3900</v>
      </c>
      <c r="F175" s="10"/>
      <c r="G175" s="10"/>
      <c r="H175" s="42" t="s">
        <v>426</v>
      </c>
      <c r="I175" s="44" t="str">
        <f t="shared" si="6"/>
        <v>1/13/2014</v>
      </c>
      <c r="J175" s="45" t="str">
        <f t="shared" si="7"/>
        <v>Install Carrier furnace in MH</v>
      </c>
      <c r="K175" s="46">
        <f t="shared" si="8"/>
        <v>3900</v>
      </c>
    </row>
    <row r="176" spans="1:11" ht="25.5" customHeight="1" x14ac:dyDescent="0.15">
      <c r="A176" s="4" t="s">
        <v>212</v>
      </c>
      <c r="B176" s="7" t="s">
        <v>244</v>
      </c>
      <c r="C176" s="7" t="s">
        <v>247</v>
      </c>
      <c r="D176" s="7" t="s">
        <v>284</v>
      </c>
      <c r="E176" s="10">
        <v>350.56</v>
      </c>
      <c r="F176" s="10"/>
      <c r="G176" s="10"/>
      <c r="H176" s="42" t="s">
        <v>426</v>
      </c>
      <c r="I176" s="44" t="str">
        <f t="shared" si="6"/>
        <v>1/15/2014</v>
      </c>
      <c r="J176" s="45" t="str">
        <f t="shared" si="7"/>
        <v>1/1-15/14 contract labor - Kitchenette
1/1-15/14 contract l</v>
      </c>
      <c r="K176" s="46">
        <f t="shared" si="8"/>
        <v>350.56</v>
      </c>
    </row>
    <row r="177" spans="1:11" ht="25.5" customHeight="1" x14ac:dyDescent="0.15">
      <c r="A177" s="4" t="s">
        <v>212</v>
      </c>
      <c r="B177" s="7" t="s">
        <v>244</v>
      </c>
      <c r="C177" s="7" t="s">
        <v>247</v>
      </c>
      <c r="D177" s="7" t="s">
        <v>285</v>
      </c>
      <c r="E177" s="10">
        <v>72</v>
      </c>
      <c r="F177" s="10"/>
      <c r="G177" s="10"/>
      <c r="H177" s="42" t="s">
        <v>426</v>
      </c>
      <c r="I177" s="44" t="str">
        <f t="shared" si="6"/>
        <v>1/15/2014</v>
      </c>
      <c r="J177" s="45" t="str">
        <f t="shared" si="7"/>
        <v>1/1-15/14 contract labor - QHLR support
1/1-15/14 contract</v>
      </c>
      <c r="K177" s="46">
        <f t="shared" si="8"/>
        <v>72</v>
      </c>
    </row>
    <row r="178" spans="1:11" ht="12.75" customHeight="1" x14ac:dyDescent="0.15">
      <c r="A178" s="4" t="s">
        <v>213</v>
      </c>
      <c r="B178" s="7" t="s">
        <v>245</v>
      </c>
      <c r="C178" s="7" t="s">
        <v>55</v>
      </c>
      <c r="D178" s="7" t="s">
        <v>286</v>
      </c>
      <c r="E178" s="10">
        <v>1106.82</v>
      </c>
      <c r="F178" s="10"/>
      <c r="G178" s="10"/>
      <c r="H178" s="42" t="s">
        <v>426</v>
      </c>
      <c r="I178" s="44" t="str">
        <f t="shared" si="6"/>
        <v>1/20/2014</v>
      </c>
      <c r="J178" s="45" t="str">
        <f t="shared" si="7"/>
        <v>Lowes order for kitchenette</v>
      </c>
      <c r="K178" s="46">
        <f t="shared" si="8"/>
        <v>1106.82</v>
      </c>
    </row>
    <row r="179" spans="1:11" ht="12.75" customHeight="1" x14ac:dyDescent="0.15">
      <c r="A179" s="4" t="s">
        <v>213</v>
      </c>
      <c r="B179" s="7" t="s">
        <v>245</v>
      </c>
      <c r="C179" s="7" t="s">
        <v>55</v>
      </c>
      <c r="D179" s="7" t="s">
        <v>287</v>
      </c>
      <c r="E179" s="10">
        <v>591.91999999999996</v>
      </c>
      <c r="F179" s="10"/>
      <c r="G179" s="10"/>
      <c r="H179" s="42" t="s">
        <v>426</v>
      </c>
      <c r="I179" s="44" t="str">
        <f t="shared" si="6"/>
        <v>1/20/2014</v>
      </c>
      <c r="J179" s="45" t="str">
        <f t="shared" si="7"/>
        <v>TWPerry order for QHLR support</v>
      </c>
      <c r="K179" s="46">
        <f t="shared" si="8"/>
        <v>591.91999999999996</v>
      </c>
    </row>
    <row r="180" spans="1:11" x14ac:dyDescent="0.15">
      <c r="A180" s="4" t="s">
        <v>213</v>
      </c>
      <c r="B180" s="7" t="s">
        <v>245</v>
      </c>
      <c r="C180" s="7" t="s">
        <v>55</v>
      </c>
      <c r="D180" s="7" t="s">
        <v>286</v>
      </c>
      <c r="E180" s="10">
        <v>7.71</v>
      </c>
      <c r="F180" s="10"/>
      <c r="G180" s="10"/>
      <c r="H180" s="42" t="s">
        <v>426</v>
      </c>
      <c r="I180" s="44" t="str">
        <f t="shared" si="6"/>
        <v>1/20/2014</v>
      </c>
      <c r="J180" s="45" t="str">
        <f t="shared" si="7"/>
        <v>Lowes order for kitchenette</v>
      </c>
      <c r="K180" s="46">
        <f t="shared" si="8"/>
        <v>7.71</v>
      </c>
    </row>
    <row r="182" spans="1:11" x14ac:dyDescent="0.2">
      <c r="A182" s="1" t="s">
        <v>26</v>
      </c>
    </row>
    <row r="184" spans="1:11" ht="12.75" customHeight="1" x14ac:dyDescent="0.35">
      <c r="A184" s="3" t="s">
        <v>1</v>
      </c>
      <c r="B184" s="6" t="s">
        <v>7</v>
      </c>
      <c r="C184" s="6" t="s">
        <v>14</v>
      </c>
      <c r="D184" s="6" t="s">
        <v>16</v>
      </c>
      <c r="E184" s="9" t="s">
        <v>24</v>
      </c>
      <c r="F184" s="9" t="s">
        <v>25</v>
      </c>
      <c r="G184" s="9"/>
    </row>
    <row r="186" spans="1:11" ht="12.75" customHeight="1" x14ac:dyDescent="0.15">
      <c r="A186" s="4" t="s">
        <v>213</v>
      </c>
      <c r="B186" s="7" t="s">
        <v>245</v>
      </c>
      <c r="C186" s="7" t="s">
        <v>55</v>
      </c>
      <c r="D186" s="7" t="s">
        <v>286</v>
      </c>
      <c r="E186" s="10">
        <v>31.58</v>
      </c>
      <c r="F186" s="10"/>
      <c r="G186" s="10"/>
      <c r="H186" s="42" t="s">
        <v>426</v>
      </c>
      <c r="I186" s="44" t="str">
        <f t="shared" ref="I186:I202" si="9">A186</f>
        <v>1/20/2014</v>
      </c>
      <c r="J186" s="45" t="str">
        <f t="shared" ref="J186:J202" si="10">D186</f>
        <v>Lowes order for kitchenette</v>
      </c>
      <c r="K186" s="46">
        <f t="shared" ref="K186:K202" si="11">E186-F186</f>
        <v>31.58</v>
      </c>
    </row>
    <row r="187" spans="1:11" ht="12.75" customHeight="1" x14ac:dyDescent="0.15">
      <c r="A187" s="4" t="s">
        <v>288</v>
      </c>
      <c r="B187" s="7" t="s">
        <v>300</v>
      </c>
      <c r="C187" s="7" t="s">
        <v>249</v>
      </c>
      <c r="D187" s="7" t="s">
        <v>316</v>
      </c>
      <c r="E187" s="10">
        <v>35.880000000000003</v>
      </c>
      <c r="F187" s="10"/>
      <c r="G187" s="10"/>
      <c r="H187" s="42" t="s">
        <v>426</v>
      </c>
      <c r="I187" s="44" t="str">
        <f t="shared" si="9"/>
        <v>1/31/2014</v>
      </c>
      <c r="J187" s="45" t="str">
        <f t="shared" si="10"/>
        <v>Correct code from Renov to Bldg</v>
      </c>
      <c r="K187" s="46">
        <f t="shared" si="11"/>
        <v>35.880000000000003</v>
      </c>
    </row>
    <row r="188" spans="1:11" ht="12.75" customHeight="1" x14ac:dyDescent="0.15">
      <c r="A188" s="4" t="s">
        <v>288</v>
      </c>
      <c r="B188" s="7" t="s">
        <v>301</v>
      </c>
      <c r="C188" s="7" t="s">
        <v>247</v>
      </c>
      <c r="D188" s="7" t="s">
        <v>317</v>
      </c>
      <c r="E188" s="10">
        <v>596</v>
      </c>
      <c r="F188" s="10"/>
      <c r="G188" s="10"/>
      <c r="H188" s="42" t="s">
        <v>426</v>
      </c>
      <c r="I188" s="44" t="str">
        <f t="shared" si="9"/>
        <v>1/31/2014</v>
      </c>
      <c r="J188" s="45" t="str">
        <f t="shared" si="10"/>
        <v>Monthly Invoice</v>
      </c>
      <c r="K188" s="46">
        <f t="shared" si="11"/>
        <v>596</v>
      </c>
    </row>
    <row r="189" spans="1:11" ht="12.75" customHeight="1" x14ac:dyDescent="0.15">
      <c r="A189" s="4" t="s">
        <v>289</v>
      </c>
      <c r="B189" s="7" t="s">
        <v>302</v>
      </c>
      <c r="C189" s="7" t="s">
        <v>247</v>
      </c>
      <c r="D189" s="7" t="s">
        <v>318</v>
      </c>
      <c r="E189" s="10">
        <v>359.84</v>
      </c>
      <c r="F189" s="10"/>
      <c r="G189" s="10"/>
      <c r="H189" s="42" t="s">
        <v>426</v>
      </c>
      <c r="I189" s="44" t="str">
        <f t="shared" si="9"/>
        <v>2/15/2014</v>
      </c>
      <c r="J189" s="45" t="str">
        <f t="shared" si="10"/>
        <v>Casual labor - move from Renov to Bldg</v>
      </c>
      <c r="K189" s="46">
        <f t="shared" si="11"/>
        <v>359.84</v>
      </c>
    </row>
    <row r="190" spans="1:11" ht="12.75" customHeight="1" x14ac:dyDescent="0.15">
      <c r="A190" s="4" t="s">
        <v>290</v>
      </c>
      <c r="B190" s="7" t="s">
        <v>303</v>
      </c>
      <c r="C190" s="7" t="s">
        <v>55</v>
      </c>
      <c r="D190" s="7" t="s">
        <v>319</v>
      </c>
      <c r="E190" s="10">
        <v>1080.8</v>
      </c>
      <c r="F190" s="10"/>
      <c r="G190" s="10"/>
      <c r="H190" s="42" t="s">
        <v>426</v>
      </c>
      <c r="I190" s="44" t="str">
        <f t="shared" si="9"/>
        <v>2/20/2014</v>
      </c>
      <c r="J190" s="45" t="str">
        <f t="shared" si="10"/>
        <v>Kitchenette work</v>
      </c>
      <c r="K190" s="46">
        <f t="shared" si="11"/>
        <v>1080.8</v>
      </c>
    </row>
    <row r="191" spans="1:11" ht="12.75" customHeight="1" x14ac:dyDescent="0.15">
      <c r="A191" s="4" t="s">
        <v>291</v>
      </c>
      <c r="B191" s="7" t="s">
        <v>304</v>
      </c>
      <c r="C191" s="7" t="s">
        <v>249</v>
      </c>
      <c r="D191" s="7" t="s">
        <v>320</v>
      </c>
      <c r="E191" s="66">
        <v>89.91</v>
      </c>
      <c r="F191" s="10"/>
      <c r="G191" s="10"/>
      <c r="H191" s="42" t="s">
        <v>426</v>
      </c>
      <c r="I191" s="44" t="str">
        <f t="shared" si="9"/>
        <v>2/28/2014</v>
      </c>
      <c r="J191" s="45" t="str">
        <f t="shared" si="10"/>
        <v>Monthly invoice</v>
      </c>
      <c r="K191" s="46">
        <f t="shared" si="11"/>
        <v>89.91</v>
      </c>
    </row>
    <row r="192" spans="1:11" ht="12.75" customHeight="1" x14ac:dyDescent="0.15">
      <c r="A192" s="4" t="s">
        <v>291</v>
      </c>
      <c r="B192" s="7" t="s">
        <v>305</v>
      </c>
      <c r="C192" s="7" t="s">
        <v>315</v>
      </c>
      <c r="D192" s="7" t="s">
        <v>321</v>
      </c>
      <c r="E192" s="10">
        <v>175</v>
      </c>
      <c r="F192" s="10"/>
      <c r="G192" s="10"/>
      <c r="H192" s="42" t="s">
        <v>426</v>
      </c>
      <c r="I192" s="44" t="str">
        <f t="shared" si="9"/>
        <v>2/28/2014</v>
      </c>
      <c r="J192" s="45" t="str">
        <f t="shared" si="10"/>
        <v>Special pick up</v>
      </c>
      <c r="K192" s="46">
        <f t="shared" si="11"/>
        <v>175</v>
      </c>
    </row>
    <row r="193" spans="1:14" ht="12.75" customHeight="1" x14ac:dyDescent="0.15">
      <c r="A193" s="4" t="s">
        <v>291</v>
      </c>
      <c r="B193" s="7" t="s">
        <v>306</v>
      </c>
      <c r="C193" s="7" t="s">
        <v>247</v>
      </c>
      <c r="D193" s="7" t="s">
        <v>322</v>
      </c>
      <c r="E193" s="10">
        <v>272</v>
      </c>
      <c r="F193" s="10"/>
      <c r="G193" s="10"/>
      <c r="H193" s="42" t="s">
        <v>426</v>
      </c>
      <c r="I193" s="44" t="str">
        <f t="shared" si="9"/>
        <v>2/28/2014</v>
      </c>
      <c r="J193" s="45" t="str">
        <f t="shared" si="10"/>
        <v>Contractor hours 2/16-28/14</v>
      </c>
      <c r="K193" s="46">
        <f t="shared" si="11"/>
        <v>272</v>
      </c>
    </row>
    <row r="194" spans="1:14" ht="12.75" customHeight="1" x14ac:dyDescent="0.15">
      <c r="A194" s="4" t="s">
        <v>292</v>
      </c>
      <c r="B194" s="7" t="s">
        <v>307</v>
      </c>
      <c r="C194" s="7" t="s">
        <v>247</v>
      </c>
      <c r="D194" s="7" t="s">
        <v>323</v>
      </c>
      <c r="E194" s="10">
        <v>432.48</v>
      </c>
      <c r="F194" s="10"/>
      <c r="G194" s="10"/>
      <c r="H194" s="42" t="s">
        <v>426</v>
      </c>
      <c r="I194" s="44" t="str">
        <f t="shared" si="9"/>
        <v>3/15/2014</v>
      </c>
      <c r="J194" s="45" t="str">
        <f t="shared" si="10"/>
        <v>Contractor hours 3/1-15/14</v>
      </c>
      <c r="K194" s="46">
        <f t="shared" si="11"/>
        <v>432.48</v>
      </c>
    </row>
    <row r="195" spans="1:14" ht="12.75" customHeight="1" x14ac:dyDescent="0.15">
      <c r="A195" s="4" t="s">
        <v>293</v>
      </c>
      <c r="B195" s="7" t="s">
        <v>308</v>
      </c>
      <c r="C195" s="7" t="s">
        <v>55</v>
      </c>
      <c r="D195" s="7" t="s">
        <v>324</v>
      </c>
      <c r="E195" s="10">
        <v>229.9</v>
      </c>
      <c r="F195" s="10"/>
      <c r="G195" s="10"/>
      <c r="H195" s="42" t="s">
        <v>426</v>
      </c>
      <c r="I195" s="44" t="str">
        <f t="shared" si="9"/>
        <v>3/20/2014</v>
      </c>
      <c r="J195" s="45" t="str">
        <f t="shared" si="10"/>
        <v>Supplies for kitchenette</v>
      </c>
      <c r="K195" s="46">
        <f t="shared" si="11"/>
        <v>229.9</v>
      </c>
    </row>
    <row r="196" spans="1:14" ht="25.5" customHeight="1" x14ac:dyDescent="0.15">
      <c r="A196" s="4" t="s">
        <v>294</v>
      </c>
      <c r="B196" s="7" t="s">
        <v>309</v>
      </c>
      <c r="C196" s="7" t="s">
        <v>171</v>
      </c>
      <c r="D196" s="7" t="s">
        <v>325</v>
      </c>
      <c r="E196" s="66">
        <v>4500</v>
      </c>
      <c r="F196" s="10"/>
      <c r="G196" s="10"/>
      <c r="H196" s="42" t="s">
        <v>426</v>
      </c>
      <c r="I196" s="44" t="str">
        <f t="shared" si="9"/>
        <v>3/28/2014</v>
      </c>
      <c r="J196" s="45" t="str">
        <f t="shared" si="10"/>
        <v>Roof work on flat roof</v>
      </c>
      <c r="K196" s="46">
        <f t="shared" si="11"/>
        <v>4500</v>
      </c>
    </row>
    <row r="197" spans="1:14" ht="12.75" customHeight="1" x14ac:dyDescent="0.15">
      <c r="A197" s="4" t="s">
        <v>295</v>
      </c>
      <c r="B197" s="7" t="s">
        <v>310</v>
      </c>
      <c r="C197" s="7" t="s">
        <v>249</v>
      </c>
      <c r="D197" s="7" t="s">
        <v>320</v>
      </c>
      <c r="E197" s="10">
        <v>134.11000000000001</v>
      </c>
      <c r="F197" s="10"/>
      <c r="G197" s="10"/>
      <c r="H197" s="42" t="s">
        <v>426</v>
      </c>
      <c r="I197" s="44" t="str">
        <f t="shared" si="9"/>
        <v>3/31/2014</v>
      </c>
      <c r="J197" s="45" t="str">
        <f t="shared" si="10"/>
        <v>Monthly invoice</v>
      </c>
      <c r="K197" s="46">
        <f t="shared" si="11"/>
        <v>134.11000000000001</v>
      </c>
    </row>
    <row r="198" spans="1:14" ht="12.75" customHeight="1" x14ac:dyDescent="0.15">
      <c r="A198" s="4" t="s">
        <v>296</v>
      </c>
      <c r="B198" s="7" t="s">
        <v>311</v>
      </c>
      <c r="C198" s="7" t="s">
        <v>173</v>
      </c>
      <c r="D198" s="7" t="s">
        <v>326</v>
      </c>
      <c r="E198" s="10">
        <v>23850</v>
      </c>
      <c r="F198" s="10"/>
      <c r="G198" s="10"/>
      <c r="H198" s="42" t="s">
        <v>426</v>
      </c>
      <c r="I198" s="44" t="str">
        <f t="shared" si="9"/>
        <v>4/11/2014</v>
      </c>
      <c r="J198" s="45" t="str">
        <f t="shared" si="10"/>
        <v>QH HVAC system</v>
      </c>
      <c r="K198" s="46">
        <f t="shared" si="11"/>
        <v>23850</v>
      </c>
    </row>
    <row r="199" spans="1:14" ht="12.75" customHeight="1" x14ac:dyDescent="0.15">
      <c r="A199" s="4" t="s">
        <v>297</v>
      </c>
      <c r="B199" s="7" t="s">
        <v>312</v>
      </c>
      <c r="C199" s="7" t="s">
        <v>247</v>
      </c>
      <c r="D199" s="7" t="s">
        <v>327</v>
      </c>
      <c r="E199" s="10">
        <v>53.28</v>
      </c>
      <c r="F199" s="10"/>
      <c r="G199" s="10"/>
      <c r="H199" s="42" t="s">
        <v>426</v>
      </c>
      <c r="I199" s="44" t="str">
        <f t="shared" si="9"/>
        <v>4/15/2014</v>
      </c>
      <c r="J199" s="45" t="str">
        <f t="shared" si="10"/>
        <v>Casual labor 4/1-15/14 - kitchenette</v>
      </c>
      <c r="K199" s="46">
        <f t="shared" si="11"/>
        <v>53.28</v>
      </c>
    </row>
    <row r="200" spans="1:14" ht="12.75" customHeight="1" x14ac:dyDescent="0.15">
      <c r="A200" s="4" t="s">
        <v>298</v>
      </c>
      <c r="B200" s="7" t="s">
        <v>313</v>
      </c>
      <c r="C200" s="7" t="s">
        <v>249</v>
      </c>
      <c r="D200" s="7" t="s">
        <v>328</v>
      </c>
      <c r="E200" s="66">
        <v>16.63</v>
      </c>
      <c r="F200" s="10"/>
      <c r="G200" s="10"/>
      <c r="H200" s="42" t="s">
        <v>426</v>
      </c>
      <c r="I200" s="44" t="str">
        <f t="shared" si="9"/>
        <v>5/31/2014</v>
      </c>
      <c r="J200" s="45" t="str">
        <f t="shared" si="10"/>
        <v>QH HVAC</v>
      </c>
      <c r="K200" s="46">
        <f t="shared" si="11"/>
        <v>16.63</v>
      </c>
    </row>
    <row r="201" spans="1:14" ht="12.75" customHeight="1" x14ac:dyDescent="0.15">
      <c r="A201" s="4" t="s">
        <v>299</v>
      </c>
      <c r="B201" s="7" t="s">
        <v>314</v>
      </c>
      <c r="C201" s="7" t="s">
        <v>53</v>
      </c>
      <c r="D201" s="7" t="s">
        <v>329</v>
      </c>
      <c r="E201" s="66">
        <v>400</v>
      </c>
      <c r="F201" s="10"/>
      <c r="G201" s="10"/>
      <c r="H201" s="42" t="s">
        <v>426</v>
      </c>
      <c r="I201" s="44" t="str">
        <f t="shared" si="9"/>
        <v>6/23/2014</v>
      </c>
      <c r="J201" s="45" t="str">
        <f t="shared" si="10"/>
        <v>Wall repair from HVAC installation</v>
      </c>
      <c r="K201" s="46">
        <f t="shared" si="11"/>
        <v>400</v>
      </c>
    </row>
    <row r="202" spans="1:14" x14ac:dyDescent="0.15">
      <c r="A202" s="4" t="s">
        <v>299</v>
      </c>
      <c r="B202" s="7" t="s">
        <v>314</v>
      </c>
      <c r="C202" s="7" t="s">
        <v>53</v>
      </c>
      <c r="D202" s="7" t="s">
        <v>330</v>
      </c>
      <c r="E202" s="66">
        <v>1925</v>
      </c>
      <c r="F202" s="10"/>
      <c r="G202" s="10"/>
      <c r="H202" s="42" t="s">
        <v>426</v>
      </c>
      <c r="I202" s="44" t="str">
        <f t="shared" si="9"/>
        <v>6/23/2014</v>
      </c>
      <c r="J202" s="45" t="str">
        <f t="shared" si="10"/>
        <v>Kitchenette work (final bill)</v>
      </c>
      <c r="K202" s="46">
        <f t="shared" si="11"/>
        <v>1925</v>
      </c>
    </row>
    <row r="204" spans="1:14" x14ac:dyDescent="0.2">
      <c r="A204" s="31" t="s">
        <v>331</v>
      </c>
      <c r="B204" s="32"/>
      <c r="K204" s="54">
        <f>SUM(K160:K202)</f>
        <v>46468.849999999991</v>
      </c>
      <c r="L204" s="43">
        <v>-111791</v>
      </c>
    </row>
    <row r="205" spans="1:14" x14ac:dyDescent="0.15">
      <c r="K205" s="43">
        <v>65323</v>
      </c>
    </row>
    <row r="206" spans="1:14" ht="12.75" customHeight="1" x14ac:dyDescent="0.35">
      <c r="A206" s="3" t="s">
        <v>1</v>
      </c>
      <c r="B206" s="6" t="s">
        <v>7</v>
      </c>
      <c r="C206" s="6" t="s">
        <v>14</v>
      </c>
      <c r="D206" s="6" t="s">
        <v>16</v>
      </c>
      <c r="E206" s="9" t="s">
        <v>24</v>
      </c>
      <c r="F206" s="9" t="s">
        <v>25</v>
      </c>
      <c r="G206" s="9"/>
    </row>
    <row r="207" spans="1:14" x14ac:dyDescent="0.15">
      <c r="N207">
        <v>208775</v>
      </c>
    </row>
    <row r="208" spans="1:14" ht="12.75" customHeight="1" x14ac:dyDescent="0.15">
      <c r="A208" s="4"/>
      <c r="B208" s="7"/>
      <c r="C208" s="7"/>
      <c r="D208" s="7" t="s">
        <v>17</v>
      </c>
      <c r="E208" s="10">
        <v>0</v>
      </c>
      <c r="F208" s="10"/>
      <c r="G208" s="10">
        <f>G207+E208-F208</f>
        <v>0</v>
      </c>
      <c r="N208">
        <v>70000</v>
      </c>
    </row>
    <row r="209" spans="1:13" ht="25.5" customHeight="1" x14ac:dyDescent="0.15">
      <c r="A209" s="4" t="s">
        <v>332</v>
      </c>
      <c r="B209" s="7" t="s">
        <v>101</v>
      </c>
      <c r="C209" s="7" t="s">
        <v>52</v>
      </c>
      <c r="D209" s="7" t="s">
        <v>343</v>
      </c>
      <c r="E209" s="36">
        <v>2337.5</v>
      </c>
      <c r="F209" s="36"/>
      <c r="G209" s="10">
        <f t="shared" ref="G209:G272" si="12">G208+E209-F209</f>
        <v>2337.5</v>
      </c>
      <c r="M209" s="43" t="s">
        <v>429</v>
      </c>
    </row>
    <row r="210" spans="1:13" ht="25.5" customHeight="1" x14ac:dyDescent="0.15">
      <c r="A210" s="4" t="s">
        <v>80</v>
      </c>
      <c r="B210" s="7" t="s">
        <v>101</v>
      </c>
      <c r="C210" s="7" t="s">
        <v>52</v>
      </c>
      <c r="D210" s="7" t="s">
        <v>125</v>
      </c>
      <c r="E210" s="36"/>
      <c r="F210" s="36">
        <v>2337.5</v>
      </c>
      <c r="G210" s="10">
        <f t="shared" si="12"/>
        <v>0</v>
      </c>
    </row>
    <row r="211" spans="1:13" ht="25.5" customHeight="1" x14ac:dyDescent="0.15">
      <c r="A211" s="4" t="s">
        <v>146</v>
      </c>
      <c r="B211" s="7" t="s">
        <v>161</v>
      </c>
      <c r="C211" s="7"/>
      <c r="D211" s="7" t="s">
        <v>184</v>
      </c>
      <c r="E211" s="36">
        <v>37521.870000000003</v>
      </c>
      <c r="F211" s="36"/>
      <c r="G211" s="10">
        <f t="shared" si="12"/>
        <v>37521.870000000003</v>
      </c>
    </row>
    <row r="212" spans="1:13" ht="12.75" customHeight="1" x14ac:dyDescent="0.15">
      <c r="A212" s="4" t="s">
        <v>146</v>
      </c>
      <c r="B212" s="7" t="s">
        <v>162</v>
      </c>
      <c r="C212" s="7"/>
      <c r="D212" s="7" t="s">
        <v>185</v>
      </c>
      <c r="E212" s="36">
        <v>6528.35</v>
      </c>
      <c r="F212" s="36"/>
      <c r="G212" s="10">
        <f t="shared" si="12"/>
        <v>44050.22</v>
      </c>
    </row>
    <row r="213" spans="1:13" ht="12.75" customHeight="1" x14ac:dyDescent="0.15">
      <c r="A213" s="4" t="s">
        <v>146</v>
      </c>
      <c r="B213" s="7" t="s">
        <v>160</v>
      </c>
      <c r="C213" s="7"/>
      <c r="D213" s="7" t="s">
        <v>185</v>
      </c>
      <c r="E213" s="36"/>
      <c r="F213" s="36">
        <v>73.260000000000005</v>
      </c>
      <c r="G213" s="10">
        <f t="shared" si="12"/>
        <v>43976.959999999999</v>
      </c>
    </row>
    <row r="214" spans="1:13" ht="12.75" customHeight="1" x14ac:dyDescent="0.15">
      <c r="A214" s="4" t="s">
        <v>146</v>
      </c>
      <c r="B214" s="7" t="s">
        <v>163</v>
      </c>
      <c r="C214" s="7"/>
      <c r="D214" s="7" t="s">
        <v>185</v>
      </c>
      <c r="E214" s="36">
        <v>9180.5400000000009</v>
      </c>
      <c r="F214" s="36"/>
      <c r="G214" s="10">
        <f t="shared" si="12"/>
        <v>53157.5</v>
      </c>
    </row>
    <row r="215" spans="1:13" ht="25.5" customHeight="1" x14ac:dyDescent="0.15">
      <c r="A215" s="4" t="s">
        <v>146</v>
      </c>
      <c r="B215" s="7" t="s">
        <v>164</v>
      </c>
      <c r="C215" s="7"/>
      <c r="D215" s="7" t="s">
        <v>185</v>
      </c>
      <c r="E215" s="36">
        <v>2337.5</v>
      </c>
      <c r="F215" s="36"/>
      <c r="G215" s="10">
        <f t="shared" si="12"/>
        <v>55495</v>
      </c>
    </row>
    <row r="216" spans="1:13" ht="12.75" customHeight="1" x14ac:dyDescent="0.15">
      <c r="A216" s="4" t="s">
        <v>146</v>
      </c>
      <c r="B216" s="7" t="s">
        <v>165</v>
      </c>
      <c r="C216" s="7"/>
      <c r="D216" s="7" t="s">
        <v>186</v>
      </c>
      <c r="E216" s="36">
        <v>10484.450000000001</v>
      </c>
      <c r="F216" s="36"/>
      <c r="G216" s="10">
        <f t="shared" si="12"/>
        <v>65979.45</v>
      </c>
    </row>
    <row r="217" spans="1:13" ht="12.75" customHeight="1" x14ac:dyDescent="0.15">
      <c r="A217" s="4" t="s">
        <v>146</v>
      </c>
      <c r="B217" s="7" t="s">
        <v>165</v>
      </c>
      <c r="C217" s="7"/>
      <c r="D217" s="7" t="s">
        <v>187</v>
      </c>
      <c r="E217" s="36">
        <v>30000</v>
      </c>
      <c r="F217" s="36"/>
      <c r="G217" s="10">
        <f t="shared" si="12"/>
        <v>95979.45</v>
      </c>
    </row>
    <row r="218" spans="1:13" ht="12.75" customHeight="1" x14ac:dyDescent="0.15">
      <c r="A218" s="4" t="s">
        <v>146</v>
      </c>
      <c r="B218" s="7" t="s">
        <v>165</v>
      </c>
      <c r="C218" s="7"/>
      <c r="D218" s="7" t="s">
        <v>188</v>
      </c>
      <c r="E218" s="36">
        <v>4558.07</v>
      </c>
      <c r="F218" s="36"/>
      <c r="G218" s="10">
        <f t="shared" si="12"/>
        <v>100537.51999999999</v>
      </c>
      <c r="J218" s="356">
        <f>G218+E221</f>
        <v>100610.77999999998</v>
      </c>
    </row>
    <row r="219" spans="1:13" ht="12.75" customHeight="1" x14ac:dyDescent="0.15">
      <c r="A219" s="4" t="s">
        <v>146</v>
      </c>
      <c r="B219" s="7" t="s">
        <v>166</v>
      </c>
      <c r="C219" s="7"/>
      <c r="D219" s="7" t="s">
        <v>189</v>
      </c>
      <c r="E219" s="36">
        <v>5000</v>
      </c>
      <c r="F219" s="36"/>
      <c r="G219" s="10">
        <f>E219</f>
        <v>5000</v>
      </c>
      <c r="H219" s="54">
        <f>E219</f>
        <v>5000</v>
      </c>
      <c r="I219" s="355" t="s">
        <v>5814</v>
      </c>
    </row>
    <row r="220" spans="1:13" ht="12.75" customHeight="1" x14ac:dyDescent="0.15">
      <c r="A220" s="4" t="s">
        <v>146</v>
      </c>
      <c r="B220" s="7" t="s">
        <v>167</v>
      </c>
      <c r="C220" s="7"/>
      <c r="D220" s="7" t="s">
        <v>189</v>
      </c>
      <c r="E220" s="36">
        <v>10000</v>
      </c>
      <c r="F220" s="36"/>
      <c r="G220" s="10">
        <f t="shared" si="12"/>
        <v>15000</v>
      </c>
      <c r="H220" s="54">
        <f>E220</f>
        <v>10000</v>
      </c>
      <c r="I220" s="355" t="s">
        <v>5814</v>
      </c>
    </row>
    <row r="221" spans="1:13" ht="12.75" customHeight="1" x14ac:dyDescent="0.15">
      <c r="A221" s="4" t="s">
        <v>146</v>
      </c>
      <c r="B221" s="7" t="s">
        <v>160</v>
      </c>
      <c r="C221" s="7"/>
      <c r="D221" s="7" t="s">
        <v>182</v>
      </c>
      <c r="E221" s="36">
        <v>73.260000000000005</v>
      </c>
      <c r="F221" s="36"/>
      <c r="G221" s="10">
        <f t="shared" si="12"/>
        <v>15073.26</v>
      </c>
    </row>
    <row r="222" spans="1:13" ht="25.5" customHeight="1" x14ac:dyDescent="0.15">
      <c r="A222" s="4" t="s">
        <v>146</v>
      </c>
      <c r="B222" s="7" t="s">
        <v>160</v>
      </c>
      <c r="C222" s="7"/>
      <c r="D222" s="7" t="s">
        <v>183</v>
      </c>
      <c r="E222" s="36">
        <v>73.260000000000005</v>
      </c>
      <c r="F222" s="36"/>
      <c r="G222" s="10">
        <f t="shared" si="12"/>
        <v>15146.52</v>
      </c>
    </row>
    <row r="223" spans="1:13" ht="12.75" customHeight="1" x14ac:dyDescent="0.15">
      <c r="A223" s="4" t="s">
        <v>148</v>
      </c>
      <c r="B223" s="7" t="s">
        <v>170</v>
      </c>
      <c r="C223" s="7"/>
      <c r="D223" s="7" t="s">
        <v>192</v>
      </c>
      <c r="E223" s="36">
        <v>9000</v>
      </c>
      <c r="F223" s="36"/>
      <c r="G223" s="10">
        <f t="shared" si="12"/>
        <v>24146.52</v>
      </c>
      <c r="H223" s="54">
        <f>E223</f>
        <v>9000</v>
      </c>
      <c r="I223" s="355" t="s">
        <v>5814</v>
      </c>
    </row>
    <row r="224" spans="1:13" ht="12.75" customHeight="1" x14ac:dyDescent="0.15">
      <c r="A224" s="4" t="s">
        <v>195</v>
      </c>
      <c r="B224" s="7" t="s">
        <v>218</v>
      </c>
      <c r="C224" s="7"/>
      <c r="D224" s="7" t="s">
        <v>255</v>
      </c>
      <c r="E224" s="36">
        <v>4037.78</v>
      </c>
      <c r="F224" s="36"/>
      <c r="G224" s="10">
        <f t="shared" si="12"/>
        <v>28184.3</v>
      </c>
      <c r="H224" s="54">
        <f>E224</f>
        <v>4037.78</v>
      </c>
      <c r="I224" s="355" t="s">
        <v>5814</v>
      </c>
      <c r="K224" s="356">
        <f>H219+H220+H223+H224</f>
        <v>28037.78</v>
      </c>
      <c r="L224" s="355" t="s">
        <v>5815</v>
      </c>
    </row>
    <row r="225" spans="1:11" ht="12.75" customHeight="1" x14ac:dyDescent="0.15">
      <c r="A225" s="4" t="s">
        <v>196</v>
      </c>
      <c r="B225" s="7" t="s">
        <v>219</v>
      </c>
      <c r="C225" s="7"/>
      <c r="D225" s="7" t="s">
        <v>256</v>
      </c>
      <c r="E225" s="36">
        <v>10000</v>
      </c>
      <c r="F225" s="36"/>
      <c r="G225" s="10">
        <f t="shared" si="12"/>
        <v>38184.300000000003</v>
      </c>
      <c r="H225" s="54">
        <f>E225</f>
        <v>10000</v>
      </c>
      <c r="I225" s="355" t="s">
        <v>5816</v>
      </c>
    </row>
    <row r="226" spans="1:11" ht="25.5" customHeight="1" x14ac:dyDescent="0.15">
      <c r="A226" s="4" t="s">
        <v>199</v>
      </c>
      <c r="B226" s="7" t="s">
        <v>225</v>
      </c>
      <c r="C226" s="7"/>
      <c r="D226" s="7" t="s">
        <v>262</v>
      </c>
      <c r="E226" s="36">
        <v>10017</v>
      </c>
      <c r="F226" s="36"/>
      <c r="G226" s="10">
        <f t="shared" si="12"/>
        <v>48201.3</v>
      </c>
      <c r="H226" s="54">
        <f>E226</f>
        <v>10017</v>
      </c>
      <c r="I226" s="355" t="s">
        <v>5816</v>
      </c>
    </row>
    <row r="227" spans="1:11" ht="25.5" customHeight="1" x14ac:dyDescent="0.15">
      <c r="A227" s="4" t="s">
        <v>333</v>
      </c>
      <c r="B227" s="7" t="s">
        <v>338</v>
      </c>
      <c r="C227" s="7" t="s">
        <v>246</v>
      </c>
      <c r="D227" s="7" t="s">
        <v>317</v>
      </c>
      <c r="E227" s="10">
        <v>11517</v>
      </c>
      <c r="F227" s="10"/>
      <c r="G227" s="10">
        <f t="shared" si="12"/>
        <v>59718.3</v>
      </c>
      <c r="H227" s="54">
        <f>E227</f>
        <v>11517</v>
      </c>
      <c r="I227" s="355" t="s">
        <v>5816</v>
      </c>
      <c r="J227" s="45"/>
      <c r="K227" s="46"/>
    </row>
    <row r="228" spans="1:11" ht="25.5" customHeight="1" x14ac:dyDescent="0.15">
      <c r="A228" s="4" t="s">
        <v>200</v>
      </c>
      <c r="B228" s="7" t="s">
        <v>226</v>
      </c>
      <c r="C228" s="7"/>
      <c r="D228" s="7" t="s">
        <v>263</v>
      </c>
      <c r="E228" s="36">
        <v>300</v>
      </c>
      <c r="F228" s="36"/>
      <c r="G228" s="10">
        <f t="shared" si="12"/>
        <v>60018.3</v>
      </c>
    </row>
    <row r="229" spans="1:11" ht="12.75" customHeight="1" x14ac:dyDescent="0.15">
      <c r="A229" s="4" t="s">
        <v>334</v>
      </c>
      <c r="B229" s="7" t="s">
        <v>339</v>
      </c>
      <c r="C229" s="7" t="s">
        <v>247</v>
      </c>
      <c r="D229" s="7" t="s">
        <v>344</v>
      </c>
      <c r="E229" s="10">
        <v>150</v>
      </c>
      <c r="F229" s="10"/>
      <c r="G229" s="10">
        <f t="shared" si="12"/>
        <v>60168.3</v>
      </c>
      <c r="H229" s="54">
        <f>E229</f>
        <v>150</v>
      </c>
      <c r="I229" s="44" t="str">
        <f>C229</f>
        <v>Ronald Washington</v>
      </c>
      <c r="J229" s="45"/>
      <c r="K229" s="46"/>
    </row>
    <row r="230" spans="1:11" ht="25.5" customHeight="1" x14ac:dyDescent="0.15">
      <c r="A230" s="4" t="s">
        <v>335</v>
      </c>
      <c r="B230" s="7" t="s">
        <v>340</v>
      </c>
      <c r="C230" s="7" t="s">
        <v>246</v>
      </c>
      <c r="D230" s="7" t="s">
        <v>345</v>
      </c>
      <c r="E230" s="10">
        <v>20868</v>
      </c>
      <c r="F230" s="10"/>
      <c r="G230" s="10">
        <f t="shared" si="12"/>
        <v>81036.3</v>
      </c>
      <c r="H230" s="54">
        <f>E230</f>
        <v>20868</v>
      </c>
      <c r="I230" s="355" t="s">
        <v>5816</v>
      </c>
      <c r="J230" s="45"/>
      <c r="K230" s="46"/>
    </row>
    <row r="231" spans="1:11" ht="25.5" customHeight="1" x14ac:dyDescent="0.15">
      <c r="A231" s="4" t="s">
        <v>336</v>
      </c>
      <c r="B231" s="7" t="s">
        <v>341</v>
      </c>
      <c r="C231" s="7" t="s">
        <v>246</v>
      </c>
      <c r="D231" s="7" t="s">
        <v>346</v>
      </c>
      <c r="E231" s="10">
        <v>8035</v>
      </c>
      <c r="F231" s="10"/>
      <c r="G231" s="10">
        <f t="shared" si="12"/>
        <v>89071.3</v>
      </c>
      <c r="H231" s="54">
        <f>E231</f>
        <v>8035</v>
      </c>
      <c r="I231" s="355" t="s">
        <v>5817</v>
      </c>
      <c r="J231" s="45"/>
      <c r="K231" s="46"/>
    </row>
    <row r="232" spans="1:11" ht="12.75" customHeight="1" x14ac:dyDescent="0.15">
      <c r="A232" s="4" t="s">
        <v>204</v>
      </c>
      <c r="B232" s="7" t="s">
        <v>233</v>
      </c>
      <c r="C232" s="7" t="s">
        <v>55</v>
      </c>
      <c r="D232" s="7" t="s">
        <v>272</v>
      </c>
      <c r="E232" s="36"/>
      <c r="F232" s="36">
        <v>129.97</v>
      </c>
      <c r="G232" s="10">
        <f t="shared" si="12"/>
        <v>88941.33</v>
      </c>
    </row>
    <row r="233" spans="1:11" ht="12.75" customHeight="1" x14ac:dyDescent="0.15">
      <c r="A233" s="4" t="s">
        <v>204</v>
      </c>
      <c r="B233" s="7" t="s">
        <v>233</v>
      </c>
      <c r="C233" s="7" t="s">
        <v>55</v>
      </c>
      <c r="D233" s="7" t="s">
        <v>347</v>
      </c>
      <c r="E233" s="36">
        <v>129.97</v>
      </c>
      <c r="F233" s="36"/>
      <c r="G233" s="10">
        <f t="shared" si="12"/>
        <v>89071.3</v>
      </c>
    </row>
    <row r="234" spans="1:11" ht="12.75" customHeight="1" x14ac:dyDescent="0.15">
      <c r="A234" s="4" t="s">
        <v>205</v>
      </c>
      <c r="B234" s="7" t="s">
        <v>234</v>
      </c>
      <c r="C234" s="7" t="s">
        <v>247</v>
      </c>
      <c r="D234" s="7" t="s">
        <v>272</v>
      </c>
      <c r="E234" s="36"/>
      <c r="F234" s="36">
        <v>800</v>
      </c>
      <c r="G234" s="10">
        <f t="shared" si="12"/>
        <v>88271.3</v>
      </c>
    </row>
    <row r="235" spans="1:11" ht="12.75" customHeight="1" x14ac:dyDescent="0.15">
      <c r="A235" s="4" t="s">
        <v>205</v>
      </c>
      <c r="B235" s="7" t="s">
        <v>234</v>
      </c>
      <c r="C235" s="7" t="s">
        <v>247</v>
      </c>
      <c r="D235" s="7" t="s">
        <v>348</v>
      </c>
      <c r="E235" s="36">
        <v>800</v>
      </c>
      <c r="F235" s="36"/>
      <c r="G235" s="10">
        <f t="shared" si="12"/>
        <v>89071.3</v>
      </c>
    </row>
    <row r="236" spans="1:11" ht="12.75" customHeight="1" x14ac:dyDescent="0.15">
      <c r="A236" s="4" t="s">
        <v>206</v>
      </c>
      <c r="B236" s="7" t="s">
        <v>235</v>
      </c>
      <c r="C236" s="7" t="s">
        <v>249</v>
      </c>
      <c r="D236" s="7" t="s">
        <v>317</v>
      </c>
      <c r="E236" s="36">
        <v>51.27</v>
      </c>
      <c r="F236" s="36"/>
      <c r="G236" s="10">
        <f t="shared" si="12"/>
        <v>89122.57</v>
      </c>
    </row>
    <row r="237" spans="1:11" ht="12.75" customHeight="1" x14ac:dyDescent="0.15">
      <c r="A237" s="4" t="s">
        <v>206</v>
      </c>
      <c r="B237" s="7" t="s">
        <v>236</v>
      </c>
      <c r="C237" s="7" t="s">
        <v>247</v>
      </c>
      <c r="D237" s="7" t="s">
        <v>349</v>
      </c>
      <c r="E237" s="36">
        <v>96</v>
      </c>
      <c r="F237" s="36"/>
      <c r="G237" s="10">
        <f t="shared" si="12"/>
        <v>89218.57</v>
      </c>
    </row>
    <row r="238" spans="1:11" ht="12.75" customHeight="1" x14ac:dyDescent="0.15">
      <c r="A238" s="4" t="s">
        <v>206</v>
      </c>
      <c r="B238" s="7" t="s">
        <v>236</v>
      </c>
      <c r="C238" s="7" t="s">
        <v>247</v>
      </c>
      <c r="D238" s="7" t="s">
        <v>272</v>
      </c>
      <c r="E238" s="36"/>
      <c r="F238" s="36">
        <v>96</v>
      </c>
      <c r="G238" s="10">
        <f t="shared" si="12"/>
        <v>89122.57</v>
      </c>
    </row>
    <row r="239" spans="1:11" ht="12.75" customHeight="1" x14ac:dyDescent="0.15">
      <c r="A239" s="4" t="s">
        <v>206</v>
      </c>
      <c r="B239" s="7" t="s">
        <v>235</v>
      </c>
      <c r="C239" s="7" t="s">
        <v>249</v>
      </c>
      <c r="D239" s="7" t="s">
        <v>273</v>
      </c>
      <c r="E239" s="36"/>
      <c r="F239" s="36">
        <v>51.27</v>
      </c>
      <c r="G239" s="10">
        <f t="shared" si="12"/>
        <v>89071.3</v>
      </c>
    </row>
    <row r="240" spans="1:11" ht="12.75" customHeight="1" x14ac:dyDescent="0.15">
      <c r="A240" s="4" t="s">
        <v>337</v>
      </c>
      <c r="B240" s="7" t="s">
        <v>342</v>
      </c>
      <c r="C240" s="7" t="s">
        <v>53</v>
      </c>
      <c r="D240" s="7" t="s">
        <v>350</v>
      </c>
      <c r="E240" s="10">
        <v>1680</v>
      </c>
      <c r="F240" s="10"/>
      <c r="G240" s="10">
        <f t="shared" si="12"/>
        <v>90751.3</v>
      </c>
      <c r="H240" s="42" t="s">
        <v>426</v>
      </c>
      <c r="I240" s="44" t="str">
        <f>A240</f>
        <v>12/10/2013</v>
      </c>
      <c r="J240" s="45" t="str">
        <f>D240</f>
        <v>Correct AP entries</v>
      </c>
      <c r="K240" s="46">
        <f>E240-F240</f>
        <v>1680</v>
      </c>
    </row>
    <row r="241" spans="1:7" ht="12.75" customHeight="1" x14ac:dyDescent="0.15">
      <c r="A241" s="4" t="s">
        <v>207</v>
      </c>
      <c r="B241" s="7" t="s">
        <v>237</v>
      </c>
      <c r="C241" s="7" t="s">
        <v>248</v>
      </c>
      <c r="D241" s="7" t="s">
        <v>351</v>
      </c>
      <c r="E241" s="36">
        <v>832.5</v>
      </c>
      <c r="F241" s="36"/>
      <c r="G241" s="10">
        <f t="shared" si="12"/>
        <v>91583.8</v>
      </c>
    </row>
    <row r="242" spans="1:7" ht="12.75" customHeight="1" x14ac:dyDescent="0.15">
      <c r="A242" s="4" t="s">
        <v>207</v>
      </c>
      <c r="B242" s="7" t="s">
        <v>237</v>
      </c>
      <c r="C242" s="7" t="s">
        <v>248</v>
      </c>
      <c r="D242" s="7" t="s">
        <v>272</v>
      </c>
      <c r="E242" s="36"/>
      <c r="F242" s="36">
        <v>832.5</v>
      </c>
      <c r="G242" s="10">
        <f t="shared" si="12"/>
        <v>90751.3</v>
      </c>
    </row>
    <row r="243" spans="1:7" ht="12.75" customHeight="1" x14ac:dyDescent="0.15">
      <c r="A243" s="4" t="s">
        <v>208</v>
      </c>
      <c r="B243" s="7" t="s">
        <v>238</v>
      </c>
      <c r="C243" s="7" t="s">
        <v>55</v>
      </c>
      <c r="D243" s="7" t="s">
        <v>275</v>
      </c>
      <c r="E243" s="36">
        <v>157.6</v>
      </c>
      <c r="F243" s="36"/>
      <c r="G243" s="10">
        <f t="shared" si="12"/>
        <v>90908.900000000009</v>
      </c>
    </row>
    <row r="244" spans="1:7" ht="12.75" customHeight="1" x14ac:dyDescent="0.15">
      <c r="A244" s="4" t="s">
        <v>208</v>
      </c>
      <c r="B244" s="7" t="s">
        <v>238</v>
      </c>
      <c r="C244" s="7" t="s">
        <v>55</v>
      </c>
      <c r="D244" s="7" t="s">
        <v>276</v>
      </c>
      <c r="E244" s="36">
        <v>291.08999999999997</v>
      </c>
      <c r="F244" s="36"/>
      <c r="G244" s="10">
        <f t="shared" si="12"/>
        <v>91199.99</v>
      </c>
    </row>
    <row r="245" spans="1:7" ht="12.75" customHeight="1" x14ac:dyDescent="0.15">
      <c r="A245" s="4" t="s">
        <v>208</v>
      </c>
      <c r="B245" s="7" t="s">
        <v>238</v>
      </c>
      <c r="C245" s="7" t="s">
        <v>55</v>
      </c>
      <c r="D245" s="7" t="s">
        <v>272</v>
      </c>
      <c r="E245" s="36"/>
      <c r="F245" s="36">
        <v>96</v>
      </c>
      <c r="G245" s="10">
        <f t="shared" si="12"/>
        <v>91103.99</v>
      </c>
    </row>
    <row r="246" spans="1:7" ht="12.75" customHeight="1" x14ac:dyDescent="0.15">
      <c r="A246" s="4" t="s">
        <v>208</v>
      </c>
      <c r="B246" s="7" t="s">
        <v>238</v>
      </c>
      <c r="C246" s="7" t="s">
        <v>55</v>
      </c>
      <c r="D246" s="7" t="s">
        <v>272</v>
      </c>
      <c r="E246" s="36"/>
      <c r="F246" s="36">
        <v>832.5</v>
      </c>
      <c r="G246" s="10">
        <f t="shared" si="12"/>
        <v>90271.49</v>
      </c>
    </row>
    <row r="247" spans="1:7" ht="12.75" customHeight="1" x14ac:dyDescent="0.15">
      <c r="A247" s="4" t="s">
        <v>208</v>
      </c>
      <c r="B247" s="7" t="s">
        <v>238</v>
      </c>
      <c r="C247" s="7" t="s">
        <v>55</v>
      </c>
      <c r="D247" s="7" t="s">
        <v>277</v>
      </c>
      <c r="E247" s="36"/>
      <c r="F247" s="36">
        <v>157.6</v>
      </c>
      <c r="G247" s="10">
        <f t="shared" si="12"/>
        <v>90113.89</v>
      </c>
    </row>
    <row r="248" spans="1:7" ht="12.75" customHeight="1" x14ac:dyDescent="0.15">
      <c r="A248" s="4" t="s">
        <v>208</v>
      </c>
      <c r="B248" s="7" t="s">
        <v>238</v>
      </c>
      <c r="C248" s="7" t="s">
        <v>55</v>
      </c>
      <c r="D248" s="7" t="s">
        <v>277</v>
      </c>
      <c r="E248" s="36"/>
      <c r="F248" s="36">
        <v>291.08999999999997</v>
      </c>
      <c r="G248" s="10">
        <f t="shared" si="12"/>
        <v>89822.8</v>
      </c>
    </row>
    <row r="249" spans="1:7" ht="12.75" customHeight="1" x14ac:dyDescent="0.15">
      <c r="A249" s="4" t="s">
        <v>208</v>
      </c>
      <c r="B249" s="7" t="s">
        <v>238</v>
      </c>
      <c r="C249" s="7" t="s">
        <v>55</v>
      </c>
      <c r="D249" s="7" t="s">
        <v>277</v>
      </c>
      <c r="E249" s="36">
        <v>96</v>
      </c>
      <c r="F249" s="36"/>
      <c r="G249" s="10">
        <f t="shared" si="12"/>
        <v>89918.8</v>
      </c>
    </row>
    <row r="250" spans="1:7" ht="12.75" customHeight="1" x14ac:dyDescent="0.15">
      <c r="A250" s="4" t="s">
        <v>208</v>
      </c>
      <c r="B250" s="7" t="s">
        <v>238</v>
      </c>
      <c r="C250" s="7" t="s">
        <v>55</v>
      </c>
      <c r="D250" s="7" t="s">
        <v>277</v>
      </c>
      <c r="E250" s="36">
        <v>832.5</v>
      </c>
      <c r="F250" s="36"/>
      <c r="G250" s="10">
        <f t="shared" si="12"/>
        <v>90751.3</v>
      </c>
    </row>
    <row r="251" spans="1:7" ht="12.75" customHeight="1" x14ac:dyDescent="0.15">
      <c r="A251" s="4" t="s">
        <v>209</v>
      </c>
      <c r="B251" s="7" t="s">
        <v>240</v>
      </c>
      <c r="C251" s="7" t="s">
        <v>249</v>
      </c>
      <c r="D251" s="7" t="s">
        <v>281</v>
      </c>
      <c r="E251" s="36"/>
      <c r="F251" s="36">
        <v>36.840000000000003</v>
      </c>
      <c r="G251" s="10">
        <f t="shared" si="12"/>
        <v>90714.46</v>
      </c>
    </row>
    <row r="252" spans="1:7" x14ac:dyDescent="0.15">
      <c r="A252" s="4" t="s">
        <v>209</v>
      </c>
      <c r="B252" s="7" t="s">
        <v>241</v>
      </c>
      <c r="C252" s="7" t="s">
        <v>247</v>
      </c>
      <c r="D252" s="7" t="s">
        <v>281</v>
      </c>
      <c r="E252" s="36"/>
      <c r="F252" s="36">
        <v>556</v>
      </c>
      <c r="G252" s="10">
        <f t="shared" si="12"/>
        <v>90158.46</v>
      </c>
    </row>
    <row r="253" spans="1:7" x14ac:dyDescent="0.15">
      <c r="E253" s="50"/>
      <c r="F253" s="50"/>
      <c r="G253" s="10">
        <f t="shared" si="12"/>
        <v>90158.46</v>
      </c>
    </row>
    <row r="254" spans="1:7" ht="12.75" customHeight="1" x14ac:dyDescent="0.15">
      <c r="A254" s="4" t="s">
        <v>209</v>
      </c>
      <c r="B254" s="7" t="s">
        <v>239</v>
      </c>
      <c r="C254" s="7" t="s">
        <v>247</v>
      </c>
      <c r="D254" s="7" t="s">
        <v>280</v>
      </c>
      <c r="E254" s="36"/>
      <c r="F254" s="36">
        <v>556.16</v>
      </c>
      <c r="G254" s="10">
        <f t="shared" si="12"/>
        <v>89602.3</v>
      </c>
    </row>
    <row r="255" spans="1:7" ht="12.75" customHeight="1" x14ac:dyDescent="0.15">
      <c r="A255" s="4" t="s">
        <v>209</v>
      </c>
      <c r="B255" s="7" t="s">
        <v>354</v>
      </c>
      <c r="C255" s="7" t="s">
        <v>249</v>
      </c>
      <c r="D255" s="7" t="s">
        <v>359</v>
      </c>
      <c r="E255" s="36">
        <v>36.840000000000003</v>
      </c>
      <c r="F255" s="36"/>
      <c r="G255" s="10">
        <f t="shared" si="12"/>
        <v>89639.14</v>
      </c>
    </row>
    <row r="256" spans="1:7" ht="12.75" customHeight="1" x14ac:dyDescent="0.15">
      <c r="A256" s="4" t="s">
        <v>209</v>
      </c>
      <c r="B256" s="7" t="s">
        <v>241</v>
      </c>
      <c r="C256" s="7" t="s">
        <v>247</v>
      </c>
      <c r="D256" s="7" t="s">
        <v>360</v>
      </c>
      <c r="E256" s="36">
        <v>556</v>
      </c>
      <c r="F256" s="36"/>
      <c r="G256" s="10">
        <f t="shared" si="12"/>
        <v>90195.14</v>
      </c>
    </row>
    <row r="257" spans="1:7" ht="12.75" customHeight="1" x14ac:dyDescent="0.15">
      <c r="A257" s="4" t="s">
        <v>209</v>
      </c>
      <c r="B257" s="7" t="s">
        <v>239</v>
      </c>
      <c r="C257" s="7" t="s">
        <v>247</v>
      </c>
      <c r="D257" s="7" t="s">
        <v>361</v>
      </c>
      <c r="E257" s="36">
        <v>556.16</v>
      </c>
      <c r="F257" s="36"/>
      <c r="G257" s="10">
        <f t="shared" si="12"/>
        <v>90751.3</v>
      </c>
    </row>
    <row r="258" spans="1:7" ht="25.5" customHeight="1" x14ac:dyDescent="0.15">
      <c r="A258" s="4" t="s">
        <v>210</v>
      </c>
      <c r="B258" s="7" t="s">
        <v>242</v>
      </c>
      <c r="C258" s="7" t="s">
        <v>248</v>
      </c>
      <c r="D258" s="7" t="s">
        <v>282</v>
      </c>
      <c r="E258" s="36">
        <v>2750</v>
      </c>
      <c r="F258" s="36"/>
      <c r="G258" s="10">
        <f t="shared" si="12"/>
        <v>93501.3</v>
      </c>
    </row>
    <row r="259" spans="1:7" ht="12.75" customHeight="1" x14ac:dyDescent="0.15">
      <c r="A259" s="4" t="s">
        <v>210</v>
      </c>
      <c r="B259" s="7" t="s">
        <v>242</v>
      </c>
      <c r="C259" s="7" t="s">
        <v>248</v>
      </c>
      <c r="D259" s="7" t="s">
        <v>362</v>
      </c>
      <c r="E259" s="36"/>
      <c r="F259" s="36">
        <v>2750</v>
      </c>
      <c r="G259" s="10">
        <f t="shared" si="12"/>
        <v>90751.3</v>
      </c>
    </row>
    <row r="260" spans="1:7" ht="12.75" customHeight="1" x14ac:dyDescent="0.15">
      <c r="A260" s="4" t="s">
        <v>212</v>
      </c>
      <c r="B260" s="7" t="s">
        <v>244</v>
      </c>
      <c r="C260" s="7" t="s">
        <v>247</v>
      </c>
      <c r="D260" s="7" t="s">
        <v>363</v>
      </c>
      <c r="E260" s="36">
        <v>350.56</v>
      </c>
      <c r="F260" s="36"/>
      <c r="G260" s="10">
        <f t="shared" si="12"/>
        <v>91101.86</v>
      </c>
    </row>
    <row r="261" spans="1:7" ht="12.75" customHeight="1" x14ac:dyDescent="0.15">
      <c r="A261" s="4" t="s">
        <v>212</v>
      </c>
      <c r="B261" s="7" t="s">
        <v>244</v>
      </c>
      <c r="C261" s="7" t="s">
        <v>247</v>
      </c>
      <c r="D261" s="7" t="s">
        <v>364</v>
      </c>
      <c r="E261" s="36">
        <v>72</v>
      </c>
      <c r="F261" s="36"/>
      <c r="G261" s="10">
        <f t="shared" si="12"/>
        <v>91173.86</v>
      </c>
    </row>
    <row r="262" spans="1:7" ht="12.75" customHeight="1" x14ac:dyDescent="0.15">
      <c r="A262" s="4" t="s">
        <v>212</v>
      </c>
      <c r="B262" s="7" t="s">
        <v>244</v>
      </c>
      <c r="C262" s="7" t="s">
        <v>247</v>
      </c>
      <c r="D262" s="7" t="s">
        <v>365</v>
      </c>
      <c r="E262" s="36"/>
      <c r="F262" s="36">
        <v>350.56</v>
      </c>
      <c r="G262" s="10">
        <f t="shared" si="12"/>
        <v>90823.3</v>
      </c>
    </row>
    <row r="263" spans="1:7" ht="12.75" customHeight="1" x14ac:dyDescent="0.15">
      <c r="A263" s="4" t="s">
        <v>212</v>
      </c>
      <c r="B263" s="7" t="s">
        <v>244</v>
      </c>
      <c r="C263" s="7" t="s">
        <v>247</v>
      </c>
      <c r="D263" s="7" t="s">
        <v>365</v>
      </c>
      <c r="E263" s="36"/>
      <c r="F263" s="36">
        <v>72</v>
      </c>
      <c r="G263" s="10">
        <f t="shared" si="12"/>
        <v>90751.3</v>
      </c>
    </row>
    <row r="264" spans="1:7" ht="12.75" customHeight="1" x14ac:dyDescent="0.15">
      <c r="A264" s="4" t="s">
        <v>213</v>
      </c>
      <c r="B264" s="7" t="s">
        <v>245</v>
      </c>
      <c r="C264" s="7" t="s">
        <v>55</v>
      </c>
      <c r="D264" s="7" t="s">
        <v>316</v>
      </c>
      <c r="E264" s="36"/>
      <c r="F264" s="36">
        <v>1106.82</v>
      </c>
      <c r="G264" s="10">
        <f t="shared" si="12"/>
        <v>89644.479999999996</v>
      </c>
    </row>
    <row r="265" spans="1:7" ht="12.75" customHeight="1" x14ac:dyDescent="0.15">
      <c r="A265" s="4" t="s">
        <v>213</v>
      </c>
      <c r="B265" s="7" t="s">
        <v>245</v>
      </c>
      <c r="C265" s="7" t="s">
        <v>55</v>
      </c>
      <c r="D265" s="7" t="s">
        <v>316</v>
      </c>
      <c r="E265" s="36"/>
      <c r="F265" s="36">
        <v>591.91999999999996</v>
      </c>
      <c r="G265" s="10">
        <f t="shared" si="12"/>
        <v>89052.56</v>
      </c>
    </row>
    <row r="266" spans="1:7" ht="12.75" customHeight="1" x14ac:dyDescent="0.15">
      <c r="A266" s="4" t="s">
        <v>213</v>
      </c>
      <c r="B266" s="7" t="s">
        <v>245</v>
      </c>
      <c r="C266" s="7" t="s">
        <v>55</v>
      </c>
      <c r="D266" s="7" t="s">
        <v>316</v>
      </c>
      <c r="E266" s="36"/>
      <c r="F266" s="36">
        <v>7.71</v>
      </c>
      <c r="G266" s="10">
        <f t="shared" si="12"/>
        <v>89044.849999999991</v>
      </c>
    </row>
    <row r="267" spans="1:7" ht="12.75" customHeight="1" x14ac:dyDescent="0.15">
      <c r="A267" s="4" t="s">
        <v>213</v>
      </c>
      <c r="B267" s="7" t="s">
        <v>245</v>
      </c>
      <c r="C267" s="7" t="s">
        <v>55</v>
      </c>
      <c r="D267" s="7" t="s">
        <v>316</v>
      </c>
      <c r="E267" s="36"/>
      <c r="F267" s="36">
        <v>31.58</v>
      </c>
      <c r="G267" s="10">
        <f t="shared" si="12"/>
        <v>89013.26999999999</v>
      </c>
    </row>
    <row r="268" spans="1:7" ht="12.75" customHeight="1" x14ac:dyDescent="0.15">
      <c r="A268" s="4" t="s">
        <v>213</v>
      </c>
      <c r="B268" s="7" t="s">
        <v>245</v>
      </c>
      <c r="C268" s="7" t="s">
        <v>55</v>
      </c>
      <c r="D268" s="7" t="s">
        <v>286</v>
      </c>
      <c r="E268" s="36">
        <v>1106.82</v>
      </c>
      <c r="F268" s="36"/>
      <c r="G268" s="10">
        <f t="shared" si="12"/>
        <v>90120.09</v>
      </c>
    </row>
    <row r="269" spans="1:7" ht="12.75" customHeight="1" x14ac:dyDescent="0.15">
      <c r="A269" s="4" t="s">
        <v>213</v>
      </c>
      <c r="B269" s="7" t="s">
        <v>245</v>
      </c>
      <c r="C269" s="7" t="s">
        <v>55</v>
      </c>
      <c r="D269" s="7" t="s">
        <v>287</v>
      </c>
      <c r="E269" s="36">
        <v>591.91999999999996</v>
      </c>
      <c r="F269" s="36"/>
      <c r="G269" s="10">
        <f t="shared" si="12"/>
        <v>90712.01</v>
      </c>
    </row>
    <row r="270" spans="1:7" ht="12.75" customHeight="1" x14ac:dyDescent="0.15">
      <c r="A270" s="4" t="s">
        <v>213</v>
      </c>
      <c r="B270" s="7" t="s">
        <v>245</v>
      </c>
      <c r="C270" s="7" t="s">
        <v>55</v>
      </c>
      <c r="D270" s="7" t="s">
        <v>286</v>
      </c>
      <c r="E270" s="36">
        <v>7.71</v>
      </c>
      <c r="F270" s="36"/>
      <c r="G270" s="10">
        <f t="shared" si="12"/>
        <v>90719.72</v>
      </c>
    </row>
    <row r="271" spans="1:7" ht="12.75" customHeight="1" x14ac:dyDescent="0.15">
      <c r="A271" s="4" t="s">
        <v>213</v>
      </c>
      <c r="B271" s="7" t="s">
        <v>245</v>
      </c>
      <c r="C271" s="7" t="s">
        <v>55</v>
      </c>
      <c r="D271" s="7" t="s">
        <v>286</v>
      </c>
      <c r="E271" s="36">
        <v>31.58</v>
      </c>
      <c r="F271" s="36"/>
      <c r="G271" s="10">
        <f t="shared" si="12"/>
        <v>90751.3</v>
      </c>
    </row>
    <row r="272" spans="1:7" ht="12.75" customHeight="1" x14ac:dyDescent="0.15">
      <c r="A272" s="4" t="s">
        <v>288</v>
      </c>
      <c r="B272" s="7" t="s">
        <v>300</v>
      </c>
      <c r="C272" s="7" t="s">
        <v>249</v>
      </c>
      <c r="D272" s="7" t="s">
        <v>366</v>
      </c>
      <c r="E272" s="36">
        <v>35.880000000000003</v>
      </c>
      <c r="F272" s="36"/>
      <c r="G272" s="10">
        <f t="shared" si="12"/>
        <v>90787.180000000008</v>
      </c>
    </row>
    <row r="273" spans="1:7" ht="12.75" customHeight="1" x14ac:dyDescent="0.15">
      <c r="A273" s="4" t="s">
        <v>288</v>
      </c>
      <c r="B273" s="7" t="s">
        <v>301</v>
      </c>
      <c r="C273" s="7" t="s">
        <v>247</v>
      </c>
      <c r="D273" s="7" t="s">
        <v>317</v>
      </c>
      <c r="E273" s="36">
        <v>596</v>
      </c>
      <c r="F273" s="36"/>
      <c r="G273" s="10">
        <f t="shared" ref="G273:G297" si="13">G272+E273-F273</f>
        <v>91383.180000000008</v>
      </c>
    </row>
    <row r="274" spans="1:7" ht="12.75" customHeight="1" x14ac:dyDescent="0.15">
      <c r="A274" s="4" t="s">
        <v>288</v>
      </c>
      <c r="B274" s="7" t="s">
        <v>300</v>
      </c>
      <c r="C274" s="7" t="s">
        <v>249</v>
      </c>
      <c r="D274" s="7" t="s">
        <v>316</v>
      </c>
      <c r="E274" s="36"/>
      <c r="F274" s="36">
        <v>35.880000000000003</v>
      </c>
      <c r="G274" s="10">
        <f t="shared" si="13"/>
        <v>91347.3</v>
      </c>
    </row>
    <row r="275" spans="1:7" ht="12.75" customHeight="1" x14ac:dyDescent="0.15">
      <c r="A275" s="4" t="s">
        <v>288</v>
      </c>
      <c r="B275" s="7" t="s">
        <v>301</v>
      </c>
      <c r="C275" s="7" t="s">
        <v>247</v>
      </c>
      <c r="D275" s="7" t="s">
        <v>367</v>
      </c>
      <c r="E275" s="36"/>
      <c r="F275" s="36">
        <v>596</v>
      </c>
      <c r="G275" s="10">
        <f t="shared" si="13"/>
        <v>90751.3</v>
      </c>
    </row>
    <row r="276" spans="1:7" ht="12.75" customHeight="1" x14ac:dyDescent="0.15">
      <c r="A276" s="4" t="s">
        <v>289</v>
      </c>
      <c r="B276" s="7" t="s">
        <v>302</v>
      </c>
      <c r="C276" s="7" t="s">
        <v>247</v>
      </c>
      <c r="D276" s="7" t="s">
        <v>318</v>
      </c>
      <c r="E276" s="36"/>
      <c r="F276" s="36">
        <v>359.84</v>
      </c>
      <c r="G276" s="10">
        <f t="shared" si="13"/>
        <v>90391.46</v>
      </c>
    </row>
    <row r="277" spans="1:7" ht="12.75" customHeight="1" x14ac:dyDescent="0.15">
      <c r="A277" s="4" t="s">
        <v>289</v>
      </c>
      <c r="B277" s="7" t="s">
        <v>302</v>
      </c>
      <c r="C277" s="7" t="s">
        <v>247</v>
      </c>
      <c r="D277" s="7" t="s">
        <v>344</v>
      </c>
      <c r="E277" s="36">
        <v>359.84</v>
      </c>
      <c r="F277" s="36"/>
      <c r="G277" s="10">
        <f t="shared" si="13"/>
        <v>90751.3</v>
      </c>
    </row>
    <row r="278" spans="1:7" ht="12.75" customHeight="1" x14ac:dyDescent="0.15">
      <c r="A278" s="4" t="s">
        <v>290</v>
      </c>
      <c r="B278" s="7" t="s">
        <v>303</v>
      </c>
      <c r="C278" s="7" t="s">
        <v>55</v>
      </c>
      <c r="D278" s="7" t="s">
        <v>319</v>
      </c>
      <c r="E278" s="36">
        <v>1080.8</v>
      </c>
      <c r="F278" s="36"/>
      <c r="G278" s="10">
        <f t="shared" si="13"/>
        <v>91832.1</v>
      </c>
    </row>
    <row r="279" spans="1:7" ht="12.75" customHeight="1" x14ac:dyDescent="0.15">
      <c r="A279" s="4" t="s">
        <v>290</v>
      </c>
      <c r="B279" s="7" t="s">
        <v>303</v>
      </c>
      <c r="C279" s="7" t="s">
        <v>55</v>
      </c>
      <c r="D279" s="7" t="s">
        <v>319</v>
      </c>
      <c r="E279" s="36"/>
      <c r="F279" s="36">
        <v>1080.8</v>
      </c>
      <c r="G279" s="10">
        <f t="shared" si="13"/>
        <v>90751.3</v>
      </c>
    </row>
    <row r="280" spans="1:7" ht="12.75" customHeight="1" x14ac:dyDescent="0.15">
      <c r="A280" s="4" t="s">
        <v>291</v>
      </c>
      <c r="B280" s="7" t="s">
        <v>304</v>
      </c>
      <c r="C280" s="7" t="s">
        <v>249</v>
      </c>
      <c r="D280" s="7" t="s">
        <v>320</v>
      </c>
      <c r="E280" s="36"/>
      <c r="F280" s="36">
        <v>89.91</v>
      </c>
      <c r="G280" s="10">
        <f t="shared" si="13"/>
        <v>90661.39</v>
      </c>
    </row>
    <row r="281" spans="1:7" ht="12.75" customHeight="1" x14ac:dyDescent="0.15">
      <c r="A281" s="4" t="s">
        <v>291</v>
      </c>
      <c r="B281" s="7" t="s">
        <v>305</v>
      </c>
      <c r="C281" s="7" t="s">
        <v>315</v>
      </c>
      <c r="D281" s="7" t="s">
        <v>321</v>
      </c>
      <c r="E281" s="36"/>
      <c r="F281" s="36">
        <v>175</v>
      </c>
      <c r="G281" s="10">
        <f t="shared" si="13"/>
        <v>90486.39</v>
      </c>
    </row>
    <row r="282" spans="1:7" ht="12.75" customHeight="1" x14ac:dyDescent="0.15">
      <c r="A282" s="4" t="s">
        <v>291</v>
      </c>
      <c r="B282" s="7" t="s">
        <v>306</v>
      </c>
      <c r="C282" s="7" t="s">
        <v>247</v>
      </c>
      <c r="D282" s="7" t="s">
        <v>322</v>
      </c>
      <c r="E282" s="36"/>
      <c r="F282" s="36">
        <v>272</v>
      </c>
      <c r="G282" s="10">
        <f t="shared" si="13"/>
        <v>90214.39</v>
      </c>
    </row>
    <row r="283" spans="1:7" ht="12.75" customHeight="1" x14ac:dyDescent="0.15">
      <c r="A283" s="4" t="s">
        <v>291</v>
      </c>
      <c r="B283" s="7" t="s">
        <v>304</v>
      </c>
      <c r="C283" s="7" t="s">
        <v>249</v>
      </c>
      <c r="D283" s="7" t="s">
        <v>317</v>
      </c>
      <c r="E283" s="36">
        <v>89.91</v>
      </c>
      <c r="F283" s="36"/>
      <c r="G283" s="10">
        <f t="shared" si="13"/>
        <v>90304.3</v>
      </c>
    </row>
    <row r="284" spans="1:7" ht="12.75" customHeight="1" x14ac:dyDescent="0.15">
      <c r="A284" s="4" t="s">
        <v>291</v>
      </c>
      <c r="B284" s="7" t="s">
        <v>306</v>
      </c>
      <c r="C284" s="7" t="s">
        <v>247</v>
      </c>
      <c r="D284" s="7" t="s">
        <v>322</v>
      </c>
      <c r="E284" s="36">
        <v>272</v>
      </c>
      <c r="F284" s="36"/>
      <c r="G284" s="10">
        <f t="shared" si="13"/>
        <v>90576.3</v>
      </c>
    </row>
    <row r="285" spans="1:7" ht="12.75" customHeight="1" x14ac:dyDescent="0.15">
      <c r="A285" s="4" t="s">
        <v>291</v>
      </c>
      <c r="B285" s="7" t="s">
        <v>355</v>
      </c>
      <c r="C285" s="7" t="s">
        <v>247</v>
      </c>
      <c r="D285" s="7" t="s">
        <v>344</v>
      </c>
      <c r="E285" s="36">
        <v>272</v>
      </c>
      <c r="F285" s="36"/>
      <c r="G285" s="10">
        <f t="shared" si="13"/>
        <v>90848.3</v>
      </c>
    </row>
    <row r="286" spans="1:7" ht="12.75" customHeight="1" x14ac:dyDescent="0.15">
      <c r="A286" s="4" t="s">
        <v>291</v>
      </c>
      <c r="B286" s="7" t="s">
        <v>305</v>
      </c>
      <c r="C286" s="7" t="s">
        <v>315</v>
      </c>
      <c r="D286" s="7" t="s">
        <v>321</v>
      </c>
      <c r="E286" s="36">
        <v>175</v>
      </c>
      <c r="F286" s="36"/>
      <c r="G286" s="10">
        <f t="shared" si="13"/>
        <v>91023.3</v>
      </c>
    </row>
    <row r="287" spans="1:7" ht="12.75" customHeight="1" x14ac:dyDescent="0.15">
      <c r="A287" s="4" t="s">
        <v>291</v>
      </c>
      <c r="B287" s="7" t="s">
        <v>356</v>
      </c>
      <c r="C287" s="7" t="s">
        <v>247</v>
      </c>
      <c r="D287" s="7" t="s">
        <v>368</v>
      </c>
      <c r="E287" s="36"/>
      <c r="F287" s="36">
        <v>272</v>
      </c>
      <c r="G287" s="10">
        <f t="shared" si="13"/>
        <v>90751.3</v>
      </c>
    </row>
    <row r="288" spans="1:7" ht="12.75" customHeight="1" x14ac:dyDescent="0.15">
      <c r="A288" s="4" t="s">
        <v>292</v>
      </c>
      <c r="B288" s="7" t="s">
        <v>307</v>
      </c>
      <c r="C288" s="7" t="s">
        <v>247</v>
      </c>
      <c r="D288" s="7" t="s">
        <v>323</v>
      </c>
      <c r="E288" s="36">
        <v>432.48</v>
      </c>
      <c r="F288" s="36"/>
      <c r="G288" s="10">
        <f t="shared" si="13"/>
        <v>91183.78</v>
      </c>
    </row>
    <row r="289" spans="1:11" ht="12.75" customHeight="1" x14ac:dyDescent="0.15">
      <c r="A289" s="4" t="s">
        <v>292</v>
      </c>
      <c r="B289" s="7" t="s">
        <v>307</v>
      </c>
      <c r="C289" s="7" t="s">
        <v>247</v>
      </c>
      <c r="D289" s="7" t="s">
        <v>323</v>
      </c>
      <c r="E289" s="36"/>
      <c r="F289" s="36">
        <v>432.48</v>
      </c>
      <c r="G289" s="10">
        <f t="shared" si="13"/>
        <v>90751.3</v>
      </c>
    </row>
    <row r="290" spans="1:11" ht="12.75" customHeight="1" x14ac:dyDescent="0.15">
      <c r="A290" s="4" t="s">
        <v>293</v>
      </c>
      <c r="B290" s="7" t="s">
        <v>308</v>
      </c>
      <c r="C290" s="7" t="s">
        <v>55</v>
      </c>
      <c r="D290" s="7" t="s">
        <v>324</v>
      </c>
      <c r="E290" s="36"/>
      <c r="F290" s="36">
        <v>229.9</v>
      </c>
      <c r="G290" s="10">
        <f t="shared" si="13"/>
        <v>90521.400000000009</v>
      </c>
    </row>
    <row r="291" spans="1:11" ht="12.75" customHeight="1" x14ac:dyDescent="0.15">
      <c r="A291" s="4" t="s">
        <v>293</v>
      </c>
      <c r="B291" s="7" t="s">
        <v>308</v>
      </c>
      <c r="C291" s="7" t="s">
        <v>55</v>
      </c>
      <c r="D291" s="7" t="s">
        <v>324</v>
      </c>
      <c r="E291" s="36">
        <v>229.9</v>
      </c>
      <c r="F291" s="36"/>
      <c r="G291" s="10">
        <f t="shared" si="13"/>
        <v>90751.3</v>
      </c>
    </row>
    <row r="292" spans="1:11" ht="12.75" customHeight="1" x14ac:dyDescent="0.15">
      <c r="A292" s="4" t="s">
        <v>295</v>
      </c>
      <c r="B292" s="7" t="s">
        <v>310</v>
      </c>
      <c r="C292" s="7" t="s">
        <v>249</v>
      </c>
      <c r="D292" s="7" t="s">
        <v>369</v>
      </c>
      <c r="E292" s="36">
        <v>134.11000000000001</v>
      </c>
      <c r="F292" s="36"/>
      <c r="G292" s="10">
        <f t="shared" si="13"/>
        <v>90885.41</v>
      </c>
    </row>
    <row r="293" spans="1:11" ht="12.75" customHeight="1" x14ac:dyDescent="0.15">
      <c r="A293" s="4" t="s">
        <v>295</v>
      </c>
      <c r="B293" s="7" t="s">
        <v>310</v>
      </c>
      <c r="C293" s="7" t="s">
        <v>249</v>
      </c>
      <c r="D293" s="7" t="s">
        <v>320</v>
      </c>
      <c r="E293" s="36"/>
      <c r="F293" s="36">
        <v>134.11000000000001</v>
      </c>
      <c r="G293" s="10">
        <f t="shared" si="13"/>
        <v>90751.3</v>
      </c>
    </row>
    <row r="294" spans="1:11" ht="12.75" customHeight="1" x14ac:dyDescent="0.15">
      <c r="A294" s="4" t="s">
        <v>297</v>
      </c>
      <c r="B294" s="7" t="s">
        <v>312</v>
      </c>
      <c r="C294" s="7" t="s">
        <v>247</v>
      </c>
      <c r="D294" s="7" t="s">
        <v>327</v>
      </c>
      <c r="E294" s="36">
        <v>53.28</v>
      </c>
      <c r="F294" s="36"/>
      <c r="G294" s="10">
        <f t="shared" si="13"/>
        <v>90804.58</v>
      </c>
    </row>
    <row r="295" spans="1:11" ht="12.75" customHeight="1" x14ac:dyDescent="0.15">
      <c r="A295" s="4" t="s">
        <v>297</v>
      </c>
      <c r="B295" s="7" t="s">
        <v>312</v>
      </c>
      <c r="C295" s="7" t="s">
        <v>247</v>
      </c>
      <c r="D295" s="7" t="s">
        <v>327</v>
      </c>
      <c r="E295" s="36"/>
      <c r="F295" s="36">
        <v>53.28</v>
      </c>
      <c r="G295" s="10">
        <f t="shared" si="13"/>
        <v>90751.3</v>
      </c>
    </row>
    <row r="296" spans="1:11" ht="25.5" customHeight="1" x14ac:dyDescent="0.15">
      <c r="A296" s="4" t="s">
        <v>352</v>
      </c>
      <c r="B296" s="7" t="s">
        <v>357</v>
      </c>
      <c r="C296" s="7" t="s">
        <v>246</v>
      </c>
      <c r="D296" s="7" t="s">
        <v>370</v>
      </c>
      <c r="E296" s="10">
        <v>8050</v>
      </c>
      <c r="F296" s="10"/>
      <c r="G296" s="10">
        <f t="shared" si="13"/>
        <v>98801.3</v>
      </c>
      <c r="H296" s="54">
        <f>E296</f>
        <v>8050</v>
      </c>
      <c r="I296" s="355" t="s">
        <v>5817</v>
      </c>
      <c r="J296" s="45"/>
      <c r="K296" s="46"/>
    </row>
    <row r="297" spans="1:11" ht="22.5" x14ac:dyDescent="0.15">
      <c r="A297" s="4" t="s">
        <v>353</v>
      </c>
      <c r="B297" s="7" t="s">
        <v>358</v>
      </c>
      <c r="C297" s="7" t="s">
        <v>246</v>
      </c>
      <c r="D297" s="7" t="s">
        <v>254</v>
      </c>
      <c r="E297" s="10">
        <v>26690</v>
      </c>
      <c r="F297" s="10"/>
      <c r="G297" s="10">
        <f t="shared" si="13"/>
        <v>125491.3</v>
      </c>
      <c r="H297" s="54">
        <f>E297</f>
        <v>26690</v>
      </c>
      <c r="I297" s="355" t="s">
        <v>5817</v>
      </c>
      <c r="J297" s="45"/>
      <c r="K297" s="46"/>
    </row>
    <row r="299" spans="1:11" x14ac:dyDescent="0.2">
      <c r="A299" s="31" t="s">
        <v>371</v>
      </c>
      <c r="B299" s="32"/>
    </row>
    <row r="301" spans="1:11" ht="12.75" customHeight="1" x14ac:dyDescent="0.35">
      <c r="A301" s="3" t="s">
        <v>1</v>
      </c>
      <c r="B301" s="6" t="s">
        <v>7</v>
      </c>
      <c r="C301" s="6" t="s">
        <v>14</v>
      </c>
      <c r="D301" s="6" t="s">
        <v>16</v>
      </c>
      <c r="E301" s="9" t="s">
        <v>24</v>
      </c>
      <c r="F301" s="9" t="s">
        <v>25</v>
      </c>
      <c r="G301" s="9"/>
    </row>
    <row r="303" spans="1:11" ht="12.75" customHeight="1" x14ac:dyDescent="0.15">
      <c r="A303" s="4"/>
      <c r="B303" s="7"/>
      <c r="C303" s="7"/>
      <c r="D303" s="7" t="s">
        <v>17</v>
      </c>
      <c r="E303" s="36">
        <v>0</v>
      </c>
      <c r="F303" s="36"/>
      <c r="G303" s="10"/>
    </row>
    <row r="304" spans="1:11" ht="12.75" customHeight="1" x14ac:dyDescent="0.15">
      <c r="A304" s="4" t="s">
        <v>2</v>
      </c>
      <c r="B304" s="7" t="s">
        <v>8</v>
      </c>
      <c r="C304" s="7"/>
      <c r="D304" s="7" t="s">
        <v>18</v>
      </c>
      <c r="E304" s="36">
        <v>32768.949999999997</v>
      </c>
      <c r="F304" s="36"/>
      <c r="G304" s="10"/>
    </row>
    <row r="305" spans="1:12" ht="12.75" customHeight="1" x14ac:dyDescent="0.15">
      <c r="A305" s="4" t="s">
        <v>2</v>
      </c>
      <c r="B305" s="7" t="s">
        <v>8</v>
      </c>
      <c r="C305" s="7"/>
      <c r="D305" s="7" t="s">
        <v>18</v>
      </c>
      <c r="E305" s="36">
        <v>1256.7</v>
      </c>
      <c r="F305" s="36"/>
      <c r="G305" s="10"/>
    </row>
    <row r="306" spans="1:12" ht="12.75" customHeight="1" x14ac:dyDescent="0.15">
      <c r="A306" s="4" t="s">
        <v>2</v>
      </c>
      <c r="B306" s="7" t="s">
        <v>8</v>
      </c>
      <c r="C306" s="7"/>
      <c r="D306" s="7" t="s">
        <v>18</v>
      </c>
      <c r="E306" s="36">
        <v>157.49</v>
      </c>
      <c r="F306" s="36"/>
      <c r="G306" s="10"/>
    </row>
    <row r="307" spans="1:12" ht="12.75" customHeight="1" x14ac:dyDescent="0.15">
      <c r="A307" s="4" t="s">
        <v>2</v>
      </c>
      <c r="B307" s="7" t="s">
        <v>8</v>
      </c>
      <c r="C307" s="7"/>
      <c r="D307" s="7" t="s">
        <v>18</v>
      </c>
      <c r="E307" s="36">
        <v>148.31</v>
      </c>
      <c r="F307" s="36"/>
      <c r="G307" s="10"/>
    </row>
    <row r="308" spans="1:12" ht="12.75" customHeight="1" x14ac:dyDescent="0.15">
      <c r="A308" s="4" t="s">
        <v>2</v>
      </c>
      <c r="B308" s="7" t="s">
        <v>8</v>
      </c>
      <c r="C308" s="7"/>
      <c r="D308" s="7" t="s">
        <v>18</v>
      </c>
      <c r="E308" s="36">
        <v>862.87</v>
      </c>
      <c r="F308" s="36"/>
      <c r="G308" s="10"/>
    </row>
    <row r="309" spans="1:12" ht="12.75" customHeight="1" x14ac:dyDescent="0.15">
      <c r="A309" s="4" t="s">
        <v>2</v>
      </c>
      <c r="B309" s="7" t="s">
        <v>8</v>
      </c>
      <c r="C309" s="7"/>
      <c r="D309" s="7" t="s">
        <v>18</v>
      </c>
      <c r="E309" s="36">
        <v>14944.26</v>
      </c>
      <c r="F309" s="36"/>
      <c r="G309" s="10"/>
    </row>
    <row r="310" spans="1:12" ht="12.75" customHeight="1" x14ac:dyDescent="0.15">
      <c r="A310" s="4" t="s">
        <v>2</v>
      </c>
      <c r="B310" s="7" t="s">
        <v>8</v>
      </c>
      <c r="C310" s="7"/>
      <c r="D310" s="7" t="s">
        <v>18</v>
      </c>
      <c r="E310" s="36">
        <v>897.5</v>
      </c>
      <c r="F310" s="36"/>
      <c r="G310" s="10"/>
    </row>
    <row r="311" spans="1:12" ht="12.75" customHeight="1" x14ac:dyDescent="0.15">
      <c r="A311" s="4" t="s">
        <v>372</v>
      </c>
      <c r="B311" s="7" t="s">
        <v>380</v>
      </c>
      <c r="C311" s="7" t="s">
        <v>390</v>
      </c>
      <c r="D311" s="7" t="s">
        <v>397</v>
      </c>
      <c r="E311" s="10">
        <v>1434.99</v>
      </c>
      <c r="F311" s="10"/>
      <c r="G311" s="10"/>
      <c r="H311" s="42" t="s">
        <v>427</v>
      </c>
      <c r="I311" s="44" t="str">
        <f>A311</f>
        <v>2/8/2006</v>
      </c>
      <c r="J311" s="45" t="str">
        <f>D311</f>
        <v>Fire proof file cabinet</v>
      </c>
      <c r="K311" s="46">
        <f>E311-F311</f>
        <v>1434.99</v>
      </c>
    </row>
    <row r="312" spans="1:12" ht="12.75" customHeight="1" x14ac:dyDescent="0.15">
      <c r="A312" s="4" t="s">
        <v>373</v>
      </c>
      <c r="B312" s="7" t="s">
        <v>381</v>
      </c>
      <c r="C312" s="7" t="s">
        <v>391</v>
      </c>
      <c r="D312" s="7" t="s">
        <v>398</v>
      </c>
      <c r="E312" s="10">
        <v>4085.25</v>
      </c>
      <c r="F312" s="10"/>
      <c r="G312" s="10"/>
      <c r="H312" s="42" t="s">
        <v>427</v>
      </c>
      <c r="I312" s="44" t="str">
        <f t="shared" ref="I312:I318" si="14">A312</f>
        <v>4/5/2006</v>
      </c>
      <c r="J312" s="45" t="str">
        <f t="shared" ref="J312:J318" si="15">D312</f>
        <v>Reimburse for file server</v>
      </c>
      <c r="K312" s="46">
        <f t="shared" ref="K312:K318" si="16">E312-F312</f>
        <v>4085.25</v>
      </c>
    </row>
    <row r="313" spans="1:12" ht="12.75" customHeight="1" x14ac:dyDescent="0.15">
      <c r="A313" s="4" t="s">
        <v>373</v>
      </c>
      <c r="B313" s="7" t="s">
        <v>381</v>
      </c>
      <c r="C313" s="7" t="s">
        <v>391</v>
      </c>
      <c r="D313" s="7" t="s">
        <v>399</v>
      </c>
      <c r="E313" s="36">
        <v>4085.25</v>
      </c>
      <c r="F313" s="36"/>
      <c r="G313" s="10"/>
      <c r="H313" s="42" t="s">
        <v>427</v>
      </c>
      <c r="I313" s="44" t="str">
        <f t="shared" si="14"/>
        <v>4/5/2006</v>
      </c>
      <c r="J313" s="45" t="str">
        <f t="shared" si="15"/>
        <v>Record Dept 100</v>
      </c>
      <c r="K313" s="46">
        <f t="shared" si="16"/>
        <v>4085.25</v>
      </c>
    </row>
    <row r="314" spans="1:12" ht="12.75" customHeight="1" x14ac:dyDescent="0.15">
      <c r="A314" s="4" t="s">
        <v>373</v>
      </c>
      <c r="B314" s="7" t="s">
        <v>381</v>
      </c>
      <c r="C314" s="7" t="s">
        <v>391</v>
      </c>
      <c r="D314" s="7" t="s">
        <v>399</v>
      </c>
      <c r="E314" s="36"/>
      <c r="F314" s="36">
        <v>4085.25</v>
      </c>
      <c r="G314" s="10"/>
      <c r="H314" s="42" t="s">
        <v>427</v>
      </c>
      <c r="I314" s="44" t="str">
        <f t="shared" si="14"/>
        <v>4/5/2006</v>
      </c>
      <c r="J314" s="45" t="str">
        <f t="shared" si="15"/>
        <v>Record Dept 100</v>
      </c>
      <c r="K314" s="46">
        <f t="shared" si="16"/>
        <v>-4085.25</v>
      </c>
    </row>
    <row r="315" spans="1:12" ht="25.5" customHeight="1" x14ac:dyDescent="0.15">
      <c r="A315" s="4" t="s">
        <v>374</v>
      </c>
      <c r="B315" s="7" t="s">
        <v>382</v>
      </c>
      <c r="C315" s="7" t="s">
        <v>392</v>
      </c>
      <c r="D315" s="7" t="s">
        <v>399</v>
      </c>
      <c r="E315" s="36">
        <v>841.5</v>
      </c>
      <c r="F315" s="36"/>
      <c r="G315" s="10"/>
      <c r="H315" s="42" t="s">
        <v>427</v>
      </c>
      <c r="I315" s="44" t="str">
        <f t="shared" si="14"/>
        <v>4/30/2006</v>
      </c>
      <c r="J315" s="45" t="str">
        <f t="shared" si="15"/>
        <v>Record Dept 100</v>
      </c>
      <c r="K315" s="46">
        <f t="shared" si="16"/>
        <v>841.5</v>
      </c>
    </row>
    <row r="316" spans="1:12" ht="25.5" customHeight="1" x14ac:dyDescent="0.15">
      <c r="A316" s="4" t="s">
        <v>374</v>
      </c>
      <c r="B316" s="7" t="s">
        <v>382</v>
      </c>
      <c r="C316" s="7" t="s">
        <v>392</v>
      </c>
      <c r="D316" s="7" t="s">
        <v>399</v>
      </c>
      <c r="E316" s="36"/>
      <c r="F316" s="36">
        <v>841.5</v>
      </c>
      <c r="G316" s="10"/>
      <c r="H316" s="42" t="s">
        <v>427</v>
      </c>
      <c r="I316" s="44" t="str">
        <f t="shared" si="14"/>
        <v>4/30/2006</v>
      </c>
      <c r="J316" s="45" t="str">
        <f t="shared" si="15"/>
        <v>Record Dept 100</v>
      </c>
      <c r="K316" s="46">
        <f t="shared" si="16"/>
        <v>-841.5</v>
      </c>
    </row>
    <row r="317" spans="1:12" ht="25.5" customHeight="1" x14ac:dyDescent="0.15">
      <c r="A317" s="4" t="s">
        <v>374</v>
      </c>
      <c r="B317" s="7" t="s">
        <v>382</v>
      </c>
      <c r="C317" s="7" t="s">
        <v>392</v>
      </c>
      <c r="D317" s="7" t="s">
        <v>400</v>
      </c>
      <c r="E317" s="10">
        <v>841.5</v>
      </c>
      <c r="F317" s="10"/>
      <c r="G317" s="10"/>
      <c r="H317" s="42" t="s">
        <v>427</v>
      </c>
      <c r="I317" s="44" t="str">
        <f t="shared" si="14"/>
        <v>4/30/2006</v>
      </c>
      <c r="J317" s="45" t="str">
        <f t="shared" si="15"/>
        <v>Install Server</v>
      </c>
      <c r="K317" s="46">
        <f t="shared" si="16"/>
        <v>841.5</v>
      </c>
    </row>
    <row r="318" spans="1:12" ht="25.5" customHeight="1" x14ac:dyDescent="0.15">
      <c r="A318" s="4" t="s">
        <v>375</v>
      </c>
      <c r="B318" s="7" t="s">
        <v>383</v>
      </c>
      <c r="C318" s="7" t="s">
        <v>393</v>
      </c>
      <c r="D318" s="7" t="s">
        <v>401</v>
      </c>
      <c r="E318" s="10">
        <v>2540</v>
      </c>
      <c r="F318" s="10"/>
      <c r="G318" s="10"/>
      <c r="H318" s="42" t="s">
        <v>427</v>
      </c>
      <c r="I318" s="44" t="str">
        <f t="shared" si="14"/>
        <v>6/13/2006</v>
      </c>
      <c r="J318" s="45" t="str">
        <f t="shared" si="15"/>
        <v>Purchase of data base</v>
      </c>
      <c r="K318" s="46">
        <f t="shared" si="16"/>
        <v>2540</v>
      </c>
      <c r="L318" s="43">
        <v>8902</v>
      </c>
    </row>
    <row r="319" spans="1:12" ht="12.75" customHeight="1" x14ac:dyDescent="0.15">
      <c r="A319" s="4" t="s">
        <v>27</v>
      </c>
      <c r="B319" s="7" t="s">
        <v>37</v>
      </c>
      <c r="C319" s="7"/>
      <c r="D319" s="7" t="s">
        <v>56</v>
      </c>
      <c r="E319" s="36"/>
      <c r="F319" s="36">
        <v>4210.18</v>
      </c>
      <c r="G319" s="10"/>
    </row>
    <row r="320" spans="1:12" ht="12.75" customHeight="1" x14ac:dyDescent="0.15">
      <c r="A320" s="4" t="s">
        <v>376</v>
      </c>
      <c r="B320" s="7" t="s">
        <v>384</v>
      </c>
      <c r="C320" s="7" t="s">
        <v>394</v>
      </c>
      <c r="D320" s="7" t="s">
        <v>402</v>
      </c>
      <c r="E320" s="36">
        <v>405.11</v>
      </c>
      <c r="F320" s="36"/>
      <c r="G320" s="10"/>
      <c r="H320" s="42" t="s">
        <v>428</v>
      </c>
      <c r="I320" s="44" t="str">
        <f>A320</f>
        <v>9/15/2006</v>
      </c>
      <c r="J320" s="45" t="str">
        <f>D320</f>
        <v>Cleansers &amp; Oven Costs</v>
      </c>
      <c r="K320" s="46">
        <f>E320-F320</f>
        <v>405.11</v>
      </c>
    </row>
    <row r="321" spans="1:11" ht="12.75" customHeight="1" x14ac:dyDescent="0.15">
      <c r="A321" s="4" t="s">
        <v>377</v>
      </c>
      <c r="B321" s="7" t="s">
        <v>385</v>
      </c>
      <c r="C321" s="7" t="s">
        <v>395</v>
      </c>
      <c r="D321" s="7" t="s">
        <v>403</v>
      </c>
      <c r="E321" s="36">
        <v>1466</v>
      </c>
      <c r="F321" s="36"/>
      <c r="G321" s="10"/>
      <c r="H321" s="42" t="s">
        <v>428</v>
      </c>
      <c r="I321" s="44" t="str">
        <f>A321</f>
        <v>1/26/2007</v>
      </c>
      <c r="J321" s="45" t="str">
        <f>D321</f>
        <v>Computer &amp; monitor</v>
      </c>
      <c r="K321" s="46">
        <f>E321-F321</f>
        <v>1466</v>
      </c>
    </row>
    <row r="322" spans="1:11" ht="12.75" customHeight="1" x14ac:dyDescent="0.15">
      <c r="A322" s="4" t="s">
        <v>3</v>
      </c>
      <c r="B322" s="7" t="s">
        <v>386</v>
      </c>
      <c r="C322" s="7"/>
      <c r="D322" s="7" t="s">
        <v>19</v>
      </c>
      <c r="E322" s="36"/>
      <c r="F322" s="36">
        <v>157.49</v>
      </c>
      <c r="G322" s="10"/>
    </row>
    <row r="323" spans="1:11" ht="12.75" customHeight="1" x14ac:dyDescent="0.15">
      <c r="A323" s="4" t="s">
        <v>3</v>
      </c>
      <c r="B323" s="7" t="s">
        <v>386</v>
      </c>
      <c r="C323" s="7"/>
      <c r="D323" s="7" t="s">
        <v>19</v>
      </c>
      <c r="E323" s="36">
        <v>157.49</v>
      </c>
      <c r="F323" s="36"/>
      <c r="G323" s="10"/>
    </row>
    <row r="324" spans="1:11" ht="12.75" customHeight="1" x14ac:dyDescent="0.15">
      <c r="A324" s="4" t="s">
        <v>3</v>
      </c>
      <c r="B324" s="7" t="s">
        <v>386</v>
      </c>
      <c r="C324" s="7"/>
      <c r="D324" s="7" t="s">
        <v>19</v>
      </c>
      <c r="E324" s="36"/>
      <c r="F324" s="36">
        <v>897.5</v>
      </c>
      <c r="G324" s="10"/>
    </row>
    <row r="325" spans="1:11" ht="12.75" customHeight="1" x14ac:dyDescent="0.15">
      <c r="A325" s="4" t="s">
        <v>3</v>
      </c>
      <c r="B325" s="7" t="s">
        <v>386</v>
      </c>
      <c r="C325" s="7"/>
      <c r="D325" s="7" t="s">
        <v>19</v>
      </c>
      <c r="E325" s="36">
        <v>897.5</v>
      </c>
      <c r="F325" s="36"/>
      <c r="G325" s="10"/>
    </row>
    <row r="326" spans="1:11" ht="12.75" customHeight="1" x14ac:dyDescent="0.15">
      <c r="A326" s="4" t="s">
        <v>3</v>
      </c>
      <c r="B326" s="7" t="s">
        <v>386</v>
      </c>
      <c r="C326" s="7"/>
      <c r="D326" s="7" t="s">
        <v>19</v>
      </c>
      <c r="E326" s="36"/>
      <c r="F326" s="36">
        <v>1871.11</v>
      </c>
      <c r="G326" s="10"/>
    </row>
    <row r="327" spans="1:11" ht="12.75" customHeight="1" x14ac:dyDescent="0.15">
      <c r="A327" s="4" t="s">
        <v>3</v>
      </c>
      <c r="B327" s="7" t="s">
        <v>386</v>
      </c>
      <c r="C327" s="7"/>
      <c r="D327" s="7" t="s">
        <v>19</v>
      </c>
      <c r="E327" s="10">
        <v>405.11</v>
      </c>
      <c r="F327" s="10"/>
      <c r="G327" s="10"/>
    </row>
    <row r="328" spans="1:11" ht="12.75" customHeight="1" x14ac:dyDescent="0.15">
      <c r="A328" s="4" t="s">
        <v>3</v>
      </c>
      <c r="B328" s="7" t="s">
        <v>386</v>
      </c>
      <c r="C328" s="7"/>
      <c r="D328" s="7" t="s">
        <v>19</v>
      </c>
      <c r="E328" s="10">
        <v>1466</v>
      </c>
      <c r="F328" s="10"/>
      <c r="G328" s="10"/>
    </row>
    <row r="329" spans="1:11" ht="12.75" customHeight="1" x14ac:dyDescent="0.15">
      <c r="A329" s="4" t="s">
        <v>378</v>
      </c>
      <c r="B329" s="7" t="s">
        <v>387</v>
      </c>
      <c r="C329" s="7" t="s">
        <v>390</v>
      </c>
      <c r="D329" s="7" t="s">
        <v>404</v>
      </c>
      <c r="E329" s="10">
        <v>1579.99</v>
      </c>
      <c r="F329" s="10"/>
      <c r="G329" s="10"/>
    </row>
    <row r="330" spans="1:11" ht="12.75" customHeight="1" x14ac:dyDescent="0.15">
      <c r="A330" s="4" t="s">
        <v>4</v>
      </c>
      <c r="B330" s="7" t="s">
        <v>10</v>
      </c>
      <c r="C330" s="7"/>
      <c r="D330" s="7" t="s">
        <v>20</v>
      </c>
      <c r="E330" s="10"/>
      <c r="F330" s="10">
        <v>862.87</v>
      </c>
      <c r="G330" s="10"/>
    </row>
    <row r="331" spans="1:11" ht="12.75" customHeight="1" x14ac:dyDescent="0.15">
      <c r="A331" s="4" t="s">
        <v>4</v>
      </c>
      <c r="B331" s="7" t="s">
        <v>10</v>
      </c>
      <c r="C331" s="7"/>
      <c r="D331" s="7" t="s">
        <v>20</v>
      </c>
      <c r="E331" s="10"/>
      <c r="F331" s="10">
        <v>897.5</v>
      </c>
      <c r="G331" s="10"/>
    </row>
    <row r="332" spans="1:11" ht="12.75" customHeight="1" x14ac:dyDescent="0.15">
      <c r="A332" s="4" t="s">
        <v>4</v>
      </c>
      <c r="B332" s="7" t="s">
        <v>10</v>
      </c>
      <c r="C332" s="7"/>
      <c r="D332" s="7" t="s">
        <v>20</v>
      </c>
      <c r="E332" s="10"/>
      <c r="F332" s="10">
        <v>157.49</v>
      </c>
      <c r="G332" s="10"/>
    </row>
    <row r="333" spans="1:11" ht="12.75" customHeight="1" x14ac:dyDescent="0.15">
      <c r="A333" s="4" t="s">
        <v>4</v>
      </c>
      <c r="B333" s="7" t="s">
        <v>10</v>
      </c>
      <c r="C333" s="7"/>
      <c r="D333" s="7" t="s">
        <v>20</v>
      </c>
      <c r="E333" s="10"/>
      <c r="F333" s="10">
        <v>6774.19</v>
      </c>
      <c r="G333" s="10"/>
    </row>
    <row r="334" spans="1:11" ht="12.75" customHeight="1" x14ac:dyDescent="0.15">
      <c r="A334" s="4" t="s">
        <v>4</v>
      </c>
      <c r="B334" s="7" t="s">
        <v>10</v>
      </c>
      <c r="C334" s="7"/>
      <c r="D334" s="7" t="s">
        <v>20</v>
      </c>
      <c r="E334" s="10"/>
      <c r="F334" s="10">
        <v>12407.32</v>
      </c>
      <c r="G334" s="10"/>
    </row>
    <row r="335" spans="1:11" ht="12.75" customHeight="1" x14ac:dyDescent="0.15">
      <c r="A335" s="4" t="s">
        <v>4</v>
      </c>
      <c r="B335" s="7" t="s">
        <v>10</v>
      </c>
      <c r="C335" s="7"/>
      <c r="D335" s="7" t="s">
        <v>20</v>
      </c>
      <c r="E335" s="10"/>
      <c r="F335" s="10">
        <v>5098.62</v>
      </c>
      <c r="G335" s="10"/>
    </row>
    <row r="336" spans="1:11" ht="12.75" customHeight="1" x14ac:dyDescent="0.15">
      <c r="A336" s="4" t="s">
        <v>4</v>
      </c>
      <c r="B336" s="7" t="s">
        <v>10</v>
      </c>
      <c r="C336" s="7"/>
      <c r="D336" s="7" t="s">
        <v>20</v>
      </c>
      <c r="E336" s="10"/>
      <c r="F336" s="10">
        <v>148.31</v>
      </c>
      <c r="G336" s="10"/>
    </row>
    <row r="337" spans="1:7" ht="12.75" customHeight="1" x14ac:dyDescent="0.15">
      <c r="A337" s="4" t="s">
        <v>4</v>
      </c>
      <c r="B337" s="7" t="s">
        <v>10</v>
      </c>
      <c r="C337" s="7"/>
      <c r="D337" s="7" t="s">
        <v>20</v>
      </c>
      <c r="E337" s="10"/>
      <c r="F337" s="10">
        <v>1256.7</v>
      </c>
      <c r="G337" s="10"/>
    </row>
    <row r="338" spans="1:7" ht="25.5" customHeight="1" x14ac:dyDescent="0.15">
      <c r="A338" s="4" t="s">
        <v>5</v>
      </c>
      <c r="B338" s="7" t="s">
        <v>11</v>
      </c>
      <c r="C338" s="7"/>
      <c r="D338" s="7" t="s">
        <v>405</v>
      </c>
      <c r="E338" s="10"/>
      <c r="F338" s="10">
        <v>7614</v>
      </c>
      <c r="G338" s="10"/>
    </row>
    <row r="339" spans="1:7" ht="12.75" customHeight="1" x14ac:dyDescent="0.15">
      <c r="A339" s="4" t="s">
        <v>5</v>
      </c>
      <c r="B339" s="7" t="s">
        <v>11</v>
      </c>
      <c r="C339" s="7"/>
      <c r="D339" s="7" t="s">
        <v>406</v>
      </c>
      <c r="E339" s="10"/>
      <c r="F339" s="10">
        <v>3025</v>
      </c>
      <c r="G339" s="10"/>
    </row>
    <row r="340" spans="1:7" ht="12.75" customHeight="1" x14ac:dyDescent="0.15">
      <c r="A340" s="4" t="s">
        <v>30</v>
      </c>
      <c r="B340" s="7" t="s">
        <v>388</v>
      </c>
      <c r="C340" s="7"/>
      <c r="D340" s="7" t="s">
        <v>407</v>
      </c>
      <c r="E340" s="10"/>
      <c r="F340" s="10">
        <v>1579.99</v>
      </c>
      <c r="G340" s="10"/>
    </row>
    <row r="341" spans="1:7" ht="12.75" customHeight="1" x14ac:dyDescent="0.15">
      <c r="A341" s="4" t="s">
        <v>379</v>
      </c>
      <c r="B341" s="7" t="s">
        <v>389</v>
      </c>
      <c r="C341" s="7" t="s">
        <v>396</v>
      </c>
      <c r="D341" s="7" t="s">
        <v>408</v>
      </c>
      <c r="E341" s="36">
        <v>159.47</v>
      </c>
      <c r="F341" s="36"/>
      <c r="G341" s="10"/>
    </row>
    <row r="342" spans="1:7" ht="12.75" customHeight="1" x14ac:dyDescent="0.15">
      <c r="A342" s="4" t="s">
        <v>379</v>
      </c>
      <c r="B342" s="7" t="s">
        <v>389</v>
      </c>
      <c r="C342" s="7" t="s">
        <v>396</v>
      </c>
      <c r="D342" s="7" t="s">
        <v>125</v>
      </c>
      <c r="E342" s="36"/>
      <c r="F342" s="36">
        <v>159.47</v>
      </c>
      <c r="G342" s="10"/>
    </row>
    <row r="343" spans="1:7" ht="12.75" customHeight="1" x14ac:dyDescent="0.15">
      <c r="A343" s="4" t="s">
        <v>298</v>
      </c>
      <c r="B343" s="7" t="s">
        <v>313</v>
      </c>
      <c r="C343" s="7" t="s">
        <v>249</v>
      </c>
      <c r="D343" s="7" t="s">
        <v>328</v>
      </c>
      <c r="E343" s="36">
        <v>16.63</v>
      </c>
      <c r="F343" s="36"/>
      <c r="G343" s="10"/>
    </row>
    <row r="344" spans="1:7" ht="12.75" customHeight="1" x14ac:dyDescent="0.15">
      <c r="A344" s="4" t="s">
        <v>298</v>
      </c>
      <c r="B344" s="7" t="s">
        <v>313</v>
      </c>
      <c r="C344" s="7" t="s">
        <v>249</v>
      </c>
      <c r="D344" s="7" t="s">
        <v>409</v>
      </c>
      <c r="E344" s="36"/>
      <c r="F344" s="36">
        <v>16.63</v>
      </c>
      <c r="G344" s="10"/>
    </row>
    <row r="345" spans="1:7" ht="12.75" customHeight="1" x14ac:dyDescent="0.15">
      <c r="A345" s="4" t="s">
        <v>299</v>
      </c>
      <c r="B345" s="7" t="s">
        <v>314</v>
      </c>
      <c r="C345" s="7" t="s">
        <v>53</v>
      </c>
      <c r="D345" s="7" t="s">
        <v>409</v>
      </c>
      <c r="E345" s="36"/>
      <c r="F345" s="36">
        <v>400</v>
      </c>
      <c r="G345" s="10"/>
    </row>
    <row r="346" spans="1:7" ht="12.75" customHeight="1" x14ac:dyDescent="0.15">
      <c r="A346" s="4" t="s">
        <v>299</v>
      </c>
      <c r="B346" s="7" t="s">
        <v>314</v>
      </c>
      <c r="C346" s="7" t="s">
        <v>53</v>
      </c>
      <c r="D346" s="7" t="s">
        <v>409</v>
      </c>
      <c r="E346" s="36"/>
      <c r="F346" s="36">
        <v>1925</v>
      </c>
      <c r="G346" s="10"/>
    </row>
    <row r="347" spans="1:7" ht="12.75" customHeight="1" x14ac:dyDescent="0.15">
      <c r="A347" s="4" t="s">
        <v>299</v>
      </c>
      <c r="B347" s="7" t="s">
        <v>314</v>
      </c>
      <c r="C347" s="7" t="s">
        <v>53</v>
      </c>
      <c r="D347" s="7" t="s">
        <v>410</v>
      </c>
      <c r="E347" s="36">
        <v>400</v>
      </c>
      <c r="F347" s="36"/>
      <c r="G347" s="10"/>
    </row>
    <row r="348" spans="1:7" ht="12.75" customHeight="1" x14ac:dyDescent="0.15">
      <c r="A348" s="4" t="s">
        <v>299</v>
      </c>
      <c r="B348" s="7" t="s">
        <v>314</v>
      </c>
      <c r="C348" s="7" t="s">
        <v>53</v>
      </c>
      <c r="D348" s="7" t="s">
        <v>330</v>
      </c>
      <c r="E348" s="59">
        <v>1925</v>
      </c>
      <c r="F348" s="59"/>
      <c r="G348" s="11"/>
    </row>
    <row r="349" spans="1:7" x14ac:dyDescent="0.15">
      <c r="A349" s="4"/>
      <c r="B349" s="7"/>
      <c r="C349" s="7"/>
      <c r="D349" s="7"/>
      <c r="E349" s="10"/>
      <c r="F349" s="10"/>
      <c r="G349" s="10"/>
    </row>
    <row r="350" spans="1:7" ht="13.5" x14ac:dyDescent="0.15">
      <c r="A350" s="4"/>
      <c r="B350" s="7"/>
      <c r="C350" s="7"/>
      <c r="D350" s="7" t="s">
        <v>411</v>
      </c>
      <c r="E350" s="11">
        <v>1924103.82</v>
      </c>
      <c r="F350" s="11">
        <v>709287.78</v>
      </c>
      <c r="G350" s="11"/>
    </row>
    <row r="352" spans="1:7" x14ac:dyDescent="0.2">
      <c r="A352" s="1" t="s">
        <v>371</v>
      </c>
    </row>
    <row r="354" spans="1:7" ht="12.75" customHeight="1" x14ac:dyDescent="0.35">
      <c r="A354" s="3" t="s">
        <v>1</v>
      </c>
      <c r="B354" s="6" t="s">
        <v>7</v>
      </c>
      <c r="C354" s="6" t="s">
        <v>14</v>
      </c>
      <c r="D354" s="6" t="s">
        <v>16</v>
      </c>
      <c r="E354" s="9" t="s">
        <v>24</v>
      </c>
      <c r="F354" s="9" t="s">
        <v>25</v>
      </c>
      <c r="G354" s="9"/>
    </row>
    <row r="356" spans="1:7" ht="25.5" customHeight="1" x14ac:dyDescent="0.15">
      <c r="A356" s="4" t="s">
        <v>412</v>
      </c>
      <c r="B356" s="7"/>
      <c r="C356" s="7"/>
      <c r="D356" s="7"/>
      <c r="E356" s="11">
        <v>0</v>
      </c>
      <c r="F356" s="11">
        <v>0</v>
      </c>
      <c r="G356" s="11"/>
    </row>
    <row r="357" spans="1:7" x14ac:dyDescent="0.15">
      <c r="A357" s="4"/>
      <c r="B357" s="7"/>
      <c r="C357" s="7"/>
      <c r="D357" s="7"/>
      <c r="E357" s="10"/>
      <c r="F357" s="10"/>
      <c r="G357" s="10"/>
    </row>
    <row r="358" spans="1:7" ht="12.75" customHeight="1" x14ac:dyDescent="0.15">
      <c r="A358" s="4" t="s">
        <v>413</v>
      </c>
      <c r="B358" s="7"/>
      <c r="C358" s="7"/>
      <c r="D358" s="7"/>
      <c r="E358" s="11">
        <v>1924103.82</v>
      </c>
      <c r="F358" s="11">
        <v>709287.78</v>
      </c>
      <c r="G358" s="11"/>
    </row>
    <row r="359" spans="1:7" x14ac:dyDescent="0.15">
      <c r="A359" s="4"/>
      <c r="B359" s="7"/>
      <c r="C359" s="7"/>
      <c r="D359" s="7"/>
      <c r="E359" s="10"/>
      <c r="F359" s="10"/>
      <c r="G359" s="10"/>
    </row>
    <row r="360" spans="1:7" x14ac:dyDescent="0.15">
      <c r="A360" s="4"/>
      <c r="B360" s="7"/>
      <c r="C360" s="7"/>
      <c r="D360" s="7"/>
      <c r="E360" s="10"/>
      <c r="F360" s="10"/>
      <c r="G360" s="10"/>
    </row>
    <row r="361" spans="1:7" ht="12.75" customHeight="1" x14ac:dyDescent="0.15">
      <c r="A361" s="4" t="s">
        <v>414</v>
      </c>
      <c r="B361" s="7"/>
      <c r="C361" s="7"/>
      <c r="D361" s="7"/>
      <c r="E361" s="11">
        <v>1924103.82</v>
      </c>
      <c r="F361" s="11">
        <v>709287.78</v>
      </c>
      <c r="G361" s="11"/>
    </row>
    <row r="362" spans="1:7" x14ac:dyDescent="0.15">
      <c r="A362" s="4"/>
      <c r="B362" s="7"/>
      <c r="C362" s="7"/>
      <c r="D362" s="7"/>
      <c r="E362" s="10"/>
      <c r="F362" s="10"/>
      <c r="G362" s="10"/>
    </row>
    <row r="363" spans="1:7" ht="13.5" x14ac:dyDescent="0.15">
      <c r="A363" s="4" t="s">
        <v>415</v>
      </c>
      <c r="B363" s="7"/>
      <c r="C363" s="7"/>
      <c r="D363" s="7"/>
      <c r="E363" s="12">
        <v>1214816.04</v>
      </c>
      <c r="F363" s="12"/>
      <c r="G363" s="12"/>
    </row>
  </sheetData>
  <sortState ref="P77:Q86">
    <sortCondition ref="P77:P86"/>
  </sortState>
  <pageMargins left="0.7" right="0.7" top="0.75" bottom="0.75" header="0.3" footer="0.3"/>
  <pageSetup orientation="portrait" horizontalDpi="0" verticalDpi="0" r:id="rId1"/>
  <headerFooter>
    <oddHeader>&amp;C&amp;"B"&amp;8&amp;"Times New Roman"FMW&amp;"B"
&amp;8&amp;"Times New Roman"Expanded General Ledger - Expanded GL - Select Month - Unposted Transactions Included In Report
&amp;8&amp;"Times New Roman"From 7/1/2005 Through 6/30/2014</oddHeader>
    <oddFooter>&amp;L&amp;6&amp;"Times New Roman"Date:  &amp;D, &amp;T&amp;R&amp;6&amp;"Times New Roman"Page:  &amp;P</oddFooter>
  </headerFooter>
  <rowBreaks count="6" manualBreakCount="6">
    <brk id="17" max="16383" man="1"/>
    <brk id="181" max="16383" man="1"/>
    <brk id="203" max="16383" man="1"/>
    <brk id="298" max="16383" man="1"/>
    <brk id="351" max="16383" man="1"/>
    <brk id="36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6:Y348"/>
  <sheetViews>
    <sheetView zoomScale="120" zoomScaleNormal="120" workbookViewId="0">
      <selection activeCell="A21" sqref="A21"/>
    </sheetView>
  </sheetViews>
  <sheetFormatPr defaultRowHeight="10.5" x14ac:dyDescent="0.15"/>
  <cols>
    <col min="5" max="5" width="44.1640625" customWidth="1"/>
    <col min="7" max="7" width="9.83203125" bestFit="1" customWidth="1"/>
    <col min="8" max="8" width="13.1640625" customWidth="1"/>
  </cols>
  <sheetData>
    <row r="16" spans="12:12" x14ac:dyDescent="0.15">
      <c r="L16" t="s">
        <v>585</v>
      </c>
    </row>
    <row r="24" spans="4:21" x14ac:dyDescent="0.15">
      <c r="R24" t="s">
        <v>419</v>
      </c>
      <c r="S24" t="s">
        <v>423</v>
      </c>
      <c r="T24" t="s">
        <v>424</v>
      </c>
      <c r="U24" t="s">
        <v>420</v>
      </c>
    </row>
    <row r="25" spans="4:21" ht="11.25" x14ac:dyDescent="0.15">
      <c r="D25" s="34">
        <v>2009</v>
      </c>
      <c r="E25" s="18" t="s">
        <v>52</v>
      </c>
      <c r="F25" s="19">
        <v>4558.07</v>
      </c>
      <c r="P25">
        <v>2014</v>
      </c>
      <c r="Q25">
        <v>-111791</v>
      </c>
      <c r="R25">
        <v>-63643</v>
      </c>
      <c r="U25">
        <v>-48148</v>
      </c>
    </row>
    <row r="26" spans="4:21" ht="11.25" x14ac:dyDescent="0.15">
      <c r="E26" s="18" t="s">
        <v>52</v>
      </c>
      <c r="F26" s="19">
        <v>30000</v>
      </c>
      <c r="P26">
        <v>2013</v>
      </c>
      <c r="Q26">
        <v>-64223</v>
      </c>
      <c r="R26">
        <v>-45022</v>
      </c>
      <c r="U26">
        <v>-19201</v>
      </c>
    </row>
    <row r="27" spans="4:21" ht="11.25" x14ac:dyDescent="0.15">
      <c r="E27" s="18" t="s">
        <v>416</v>
      </c>
      <c r="F27" s="19">
        <v>1990</v>
      </c>
      <c r="P27">
        <v>2012</v>
      </c>
      <c r="Q27">
        <v>-59690</v>
      </c>
      <c r="R27">
        <v>-15000</v>
      </c>
      <c r="U27">
        <v>-44690</v>
      </c>
    </row>
    <row r="28" spans="4:21" ht="11.25" x14ac:dyDescent="0.15">
      <c r="E28" s="18" t="s">
        <v>70</v>
      </c>
      <c r="F28" s="19">
        <v>138.94</v>
      </c>
      <c r="P28">
        <v>2011</v>
      </c>
      <c r="Q28">
        <v>-49432</v>
      </c>
      <c r="R28">
        <v>-9181</v>
      </c>
      <c r="U28">
        <v>-40251</v>
      </c>
    </row>
    <row r="29" spans="4:21" ht="11.25" x14ac:dyDescent="0.15">
      <c r="E29" s="18" t="s">
        <v>72</v>
      </c>
      <c r="F29" s="19">
        <v>493.79</v>
      </c>
      <c r="P29">
        <v>2010</v>
      </c>
      <c r="Q29">
        <v>-44124</v>
      </c>
      <c r="R29">
        <v>-44124</v>
      </c>
      <c r="U29">
        <v>0</v>
      </c>
    </row>
    <row r="30" spans="4:21" ht="11.25" x14ac:dyDescent="0.15">
      <c r="E30" s="18" t="s">
        <v>52</v>
      </c>
      <c r="F30" s="19">
        <v>10484.450000000001</v>
      </c>
      <c r="P30">
        <v>2009</v>
      </c>
      <c r="Q30">
        <v>-63957</v>
      </c>
      <c r="R30">
        <v>-45043</v>
      </c>
      <c r="T30">
        <v>-16308</v>
      </c>
      <c r="U30">
        <v>-2606</v>
      </c>
    </row>
    <row r="31" spans="4:21" x14ac:dyDescent="0.15">
      <c r="P31">
        <v>2008</v>
      </c>
      <c r="U31">
        <v>0</v>
      </c>
    </row>
    <row r="32" spans="4:21" x14ac:dyDescent="0.15">
      <c r="P32">
        <v>2007</v>
      </c>
      <c r="Q32">
        <v>-1871</v>
      </c>
      <c r="S32">
        <v>-1871</v>
      </c>
      <c r="U32">
        <v>-1871</v>
      </c>
    </row>
    <row r="33" spans="4:25" x14ac:dyDescent="0.15">
      <c r="G33" s="35">
        <f>SUM(F25:F30)</f>
        <v>47665.25</v>
      </c>
      <c r="H33">
        <v>63957</v>
      </c>
      <c r="P33">
        <v>2006</v>
      </c>
      <c r="Q33">
        <v>-8902</v>
      </c>
      <c r="S33">
        <v>-8902</v>
      </c>
      <c r="U33">
        <v>0</v>
      </c>
    </row>
    <row r="34" spans="4:25" x14ac:dyDescent="0.15">
      <c r="H34" s="35">
        <f>G33-H33</f>
        <v>-16291.75</v>
      </c>
      <c r="P34">
        <v>2005</v>
      </c>
      <c r="Q34">
        <v>-2427</v>
      </c>
      <c r="U34">
        <v>-2427</v>
      </c>
    </row>
    <row r="38" spans="4:25" x14ac:dyDescent="0.15">
      <c r="P38">
        <v>2014</v>
      </c>
      <c r="Q38">
        <v>2013</v>
      </c>
      <c r="R38">
        <v>2012</v>
      </c>
      <c r="S38">
        <v>2011</v>
      </c>
      <c r="T38">
        <v>2010</v>
      </c>
      <c r="U38">
        <v>2009</v>
      </c>
      <c r="V38">
        <v>2008</v>
      </c>
      <c r="W38">
        <v>2007</v>
      </c>
      <c r="X38">
        <v>2006</v>
      </c>
      <c r="Y38">
        <v>2005</v>
      </c>
    </row>
    <row r="39" spans="4:25" ht="11.25" x14ac:dyDescent="0.15">
      <c r="D39" s="34">
        <v>2010</v>
      </c>
      <c r="E39" s="7" t="s">
        <v>123</v>
      </c>
      <c r="F39" s="10">
        <v>37521.870000000003</v>
      </c>
      <c r="P39">
        <v>-111791</v>
      </c>
      <c r="Q39">
        <v>-64223</v>
      </c>
      <c r="R39">
        <v>-59690</v>
      </c>
      <c r="S39">
        <v>-49432</v>
      </c>
      <c r="T39">
        <v>-44124</v>
      </c>
      <c r="U39">
        <v>-63957</v>
      </c>
      <c r="W39">
        <v>-1871</v>
      </c>
      <c r="X39">
        <v>-8902</v>
      </c>
      <c r="Y39">
        <v>-2427</v>
      </c>
    </row>
    <row r="40" spans="4:25" ht="11.25" x14ac:dyDescent="0.15">
      <c r="E40" s="7" t="s">
        <v>123</v>
      </c>
      <c r="F40" s="10">
        <v>6528.35</v>
      </c>
      <c r="O40" t="s">
        <v>419</v>
      </c>
      <c r="P40">
        <v>-63643</v>
      </c>
      <c r="Q40">
        <v>-45022</v>
      </c>
      <c r="R40">
        <v>-15000</v>
      </c>
      <c r="S40">
        <v>-9181</v>
      </c>
      <c r="T40">
        <v>-44124</v>
      </c>
      <c r="U40">
        <v>-45043</v>
      </c>
    </row>
    <row r="41" spans="4:25" ht="11.25" x14ac:dyDescent="0.15">
      <c r="E41" s="7" t="s">
        <v>123</v>
      </c>
      <c r="F41" s="10">
        <v>73.260000000000005</v>
      </c>
      <c r="O41" t="s">
        <v>423</v>
      </c>
      <c r="W41">
        <v>-1871</v>
      </c>
      <c r="X41">
        <v>-8902</v>
      </c>
    </row>
    <row r="42" spans="4:25" ht="11.25" x14ac:dyDescent="0.15">
      <c r="E42" s="7" t="s">
        <v>124</v>
      </c>
      <c r="F42" s="10">
        <v>9180.5400000000009</v>
      </c>
      <c r="O42" t="s">
        <v>424</v>
      </c>
      <c r="U42">
        <v>-16308</v>
      </c>
    </row>
    <row r="43" spans="4:25" ht="11.25" x14ac:dyDescent="0.15">
      <c r="E43" s="7" t="s">
        <v>125</v>
      </c>
      <c r="F43" s="10">
        <v>2337.5</v>
      </c>
      <c r="O43" t="s">
        <v>420</v>
      </c>
      <c r="P43">
        <v>-48148</v>
      </c>
      <c r="Q43">
        <v>-19201</v>
      </c>
      <c r="R43">
        <v>-44690</v>
      </c>
      <c r="S43">
        <v>-40251</v>
      </c>
      <c r="U43">
        <v>-2606</v>
      </c>
      <c r="Y43">
        <v>-2427</v>
      </c>
    </row>
    <row r="44" spans="4:25" ht="11.25" x14ac:dyDescent="0.15">
      <c r="E44" s="7" t="s">
        <v>126</v>
      </c>
      <c r="F44" s="10">
        <v>773</v>
      </c>
      <c r="P44">
        <f>SUM(P40:P43)</f>
        <v>-111791</v>
      </c>
      <c r="Q44">
        <f t="shared" ref="Q44:Y44" si="0">SUM(Q40:Q43)</f>
        <v>-64223</v>
      </c>
      <c r="R44">
        <f t="shared" si="0"/>
        <v>-59690</v>
      </c>
      <c r="S44">
        <f t="shared" si="0"/>
        <v>-49432</v>
      </c>
      <c r="T44">
        <f t="shared" si="0"/>
        <v>-44124</v>
      </c>
      <c r="U44">
        <f t="shared" si="0"/>
        <v>-63957</v>
      </c>
      <c r="V44">
        <f t="shared" si="0"/>
        <v>0</v>
      </c>
      <c r="W44">
        <f t="shared" si="0"/>
        <v>-1871</v>
      </c>
      <c r="X44">
        <f t="shared" si="0"/>
        <v>-8902</v>
      </c>
      <c r="Y44">
        <f t="shared" si="0"/>
        <v>-2427</v>
      </c>
    </row>
    <row r="45" spans="4:25" ht="11.25" x14ac:dyDescent="0.15">
      <c r="E45" s="7" t="s">
        <v>127</v>
      </c>
      <c r="F45" s="10">
        <v>8765</v>
      </c>
    </row>
    <row r="46" spans="4:25" ht="22.5" x14ac:dyDescent="0.15">
      <c r="E46" s="7" t="s">
        <v>128</v>
      </c>
      <c r="F46" s="10">
        <v>5075</v>
      </c>
    </row>
    <row r="47" spans="4:25" ht="11.25" x14ac:dyDescent="0.15">
      <c r="E47" s="7" t="s">
        <v>129</v>
      </c>
      <c r="F47" s="10">
        <v>1235</v>
      </c>
    </row>
    <row r="48" spans="4:25" ht="11.25" x14ac:dyDescent="0.15">
      <c r="E48" s="7" t="s">
        <v>130</v>
      </c>
      <c r="F48" s="10">
        <v>4400</v>
      </c>
    </row>
    <row r="49" spans="5:8" ht="22.5" x14ac:dyDescent="0.15">
      <c r="E49" s="7" t="s">
        <v>131</v>
      </c>
      <c r="F49" s="10">
        <v>2825.6</v>
      </c>
    </row>
    <row r="50" spans="5:8" ht="11.25" x14ac:dyDescent="0.15">
      <c r="E50" s="7" t="s">
        <v>132</v>
      </c>
      <c r="F50" s="10">
        <v>476.61</v>
      </c>
    </row>
    <row r="51" spans="5:8" ht="11.25" x14ac:dyDescent="0.15">
      <c r="E51" s="7" t="s">
        <v>133</v>
      </c>
      <c r="F51" s="10">
        <v>3318</v>
      </c>
    </row>
    <row r="52" spans="5:8" ht="11.25" x14ac:dyDescent="0.15">
      <c r="E52" s="7" t="s">
        <v>134</v>
      </c>
      <c r="F52" s="10">
        <v>235.91</v>
      </c>
    </row>
    <row r="53" spans="5:8" ht="11.25" x14ac:dyDescent="0.15">
      <c r="E53" s="7" t="s">
        <v>135</v>
      </c>
      <c r="F53" s="10">
        <v>1161</v>
      </c>
    </row>
    <row r="54" spans="5:8" ht="11.25" x14ac:dyDescent="0.15">
      <c r="E54" s="7" t="s">
        <v>136</v>
      </c>
      <c r="F54" s="10">
        <v>6500</v>
      </c>
    </row>
    <row r="55" spans="5:8" ht="11.25" x14ac:dyDescent="0.15">
      <c r="E55" s="7" t="s">
        <v>137</v>
      </c>
      <c r="F55" s="10">
        <v>3150</v>
      </c>
    </row>
    <row r="59" spans="5:8" x14ac:dyDescent="0.15">
      <c r="G59" s="35">
        <f>SUM(F39:F55)</f>
        <v>93556.640000000014</v>
      </c>
      <c r="H59">
        <v>44124</v>
      </c>
    </row>
    <row r="60" spans="5:8" x14ac:dyDescent="0.15">
      <c r="H60" s="35">
        <f>G59-H59</f>
        <v>49432.640000000014</v>
      </c>
    </row>
    <row r="76" spans="19:22" ht="21" x14ac:dyDescent="0.15">
      <c r="S76" t="s">
        <v>423</v>
      </c>
      <c r="T76" s="57" t="s">
        <v>424</v>
      </c>
    </row>
    <row r="77" spans="19:22" x14ac:dyDescent="0.15">
      <c r="V77">
        <f>SUM(R77:U77)</f>
        <v>0</v>
      </c>
    </row>
    <row r="78" spans="19:22" x14ac:dyDescent="0.15">
      <c r="S78">
        <v>-8902</v>
      </c>
      <c r="U78">
        <f>Q78-R78-S78</f>
        <v>8902</v>
      </c>
      <c r="V78">
        <f t="shared" ref="V78:V86" si="1">SUM(R78:U78)</f>
        <v>0</v>
      </c>
    </row>
    <row r="79" spans="19:22" x14ac:dyDescent="0.15">
      <c r="S79">
        <v>-1871</v>
      </c>
      <c r="V79">
        <f t="shared" si="1"/>
        <v>-1871</v>
      </c>
    </row>
    <row r="80" spans="19:22" x14ac:dyDescent="0.15">
      <c r="V80">
        <f t="shared" si="1"/>
        <v>0</v>
      </c>
    </row>
    <row r="81" spans="18:22" x14ac:dyDescent="0.15">
      <c r="T81">
        <v>-16308</v>
      </c>
      <c r="U81">
        <f>Q81-R81-S81-T81</f>
        <v>16308</v>
      </c>
      <c r="V81">
        <f t="shared" si="1"/>
        <v>0</v>
      </c>
    </row>
    <row r="82" spans="18:22" x14ac:dyDescent="0.15">
      <c r="V82">
        <f t="shared" si="1"/>
        <v>0</v>
      </c>
    </row>
    <row r="83" spans="18:22" x14ac:dyDescent="0.15">
      <c r="U83">
        <f>Q83-R83-S83-T83</f>
        <v>0</v>
      </c>
      <c r="V83">
        <f t="shared" si="1"/>
        <v>0</v>
      </c>
    </row>
    <row r="84" spans="18:22" x14ac:dyDescent="0.15">
      <c r="R84">
        <v>-15000</v>
      </c>
      <c r="U84">
        <f>Q84-R84-S84-T84</f>
        <v>15000</v>
      </c>
      <c r="V84">
        <f t="shared" si="1"/>
        <v>0</v>
      </c>
    </row>
    <row r="85" spans="18:22" x14ac:dyDescent="0.15">
      <c r="R85">
        <v>-45022</v>
      </c>
      <c r="U85">
        <f>Q85-R85-S85-T85</f>
        <v>45022</v>
      </c>
      <c r="V85">
        <f t="shared" si="1"/>
        <v>0</v>
      </c>
    </row>
    <row r="86" spans="18:22" x14ac:dyDescent="0.15">
      <c r="R86">
        <v>-63643</v>
      </c>
      <c r="U86">
        <f>Q86-R86-S86-T86</f>
        <v>63643</v>
      </c>
      <c r="V86">
        <f t="shared" si="1"/>
        <v>0</v>
      </c>
    </row>
    <row r="101" spans="16:21" x14ac:dyDescent="0.15">
      <c r="S101" t="s">
        <v>423</v>
      </c>
      <c r="T101" t="s">
        <v>424</v>
      </c>
    </row>
    <row r="102" spans="16:21" x14ac:dyDescent="0.15">
      <c r="P102">
        <v>2005</v>
      </c>
    </row>
    <row r="103" spans="16:21" x14ac:dyDescent="0.15">
      <c r="S103">
        <v>-8902</v>
      </c>
      <c r="U103">
        <v>8902</v>
      </c>
    </row>
    <row r="104" spans="16:21" x14ac:dyDescent="0.15">
      <c r="S104">
        <v>-1871</v>
      </c>
    </row>
    <row r="106" spans="16:21" x14ac:dyDescent="0.15">
      <c r="T106">
        <v>-16308</v>
      </c>
      <c r="U106">
        <v>16308</v>
      </c>
    </row>
    <row r="108" spans="16:21" x14ac:dyDescent="0.15">
      <c r="U108">
        <v>0</v>
      </c>
    </row>
    <row r="109" spans="16:21" x14ac:dyDescent="0.15">
      <c r="R109">
        <v>-15000</v>
      </c>
      <c r="U109">
        <v>15000</v>
      </c>
    </row>
    <row r="110" spans="16:21" x14ac:dyDescent="0.15">
      <c r="R110">
        <v>-45022</v>
      </c>
      <c r="U110">
        <v>45022</v>
      </c>
    </row>
    <row r="111" spans="16:21" x14ac:dyDescent="0.15">
      <c r="R111">
        <v>-63643</v>
      </c>
      <c r="U111">
        <v>63643</v>
      </c>
    </row>
    <row r="123" spans="5:6" x14ac:dyDescent="0.15">
      <c r="E123" s="58"/>
      <c r="F123" s="58"/>
    </row>
    <row r="124" spans="5:6" x14ac:dyDescent="0.15">
      <c r="E124" s="58"/>
      <c r="F124" s="58"/>
    </row>
    <row r="125" spans="5:6" x14ac:dyDescent="0.15">
      <c r="E125" s="58"/>
      <c r="F125" s="58"/>
    </row>
    <row r="126" spans="5:6" x14ac:dyDescent="0.15">
      <c r="E126" s="58"/>
      <c r="F126" s="58"/>
    </row>
    <row r="127" spans="5:6" x14ac:dyDescent="0.15">
      <c r="E127" s="58"/>
      <c r="F127" s="58"/>
    </row>
    <row r="128" spans="5:6" x14ac:dyDescent="0.15">
      <c r="E128" s="58"/>
      <c r="F128" s="58"/>
    </row>
    <row r="129" spans="5:15" x14ac:dyDescent="0.15">
      <c r="E129" s="58"/>
      <c r="F129" s="58"/>
    </row>
    <row r="130" spans="5:15" x14ac:dyDescent="0.15">
      <c r="E130" s="58"/>
      <c r="F130" s="58"/>
    </row>
    <row r="131" spans="5:15" x14ac:dyDescent="0.15">
      <c r="E131" s="58"/>
      <c r="F131" s="58"/>
    </row>
    <row r="132" spans="5:15" x14ac:dyDescent="0.15">
      <c r="E132" s="58"/>
      <c r="F132" s="58"/>
    </row>
    <row r="133" spans="5:15" x14ac:dyDescent="0.15">
      <c r="E133" s="58"/>
      <c r="F133" s="58"/>
    </row>
    <row r="134" spans="5:15" x14ac:dyDescent="0.15">
      <c r="E134" s="58"/>
      <c r="F134" s="58"/>
    </row>
    <row r="135" spans="5:15" x14ac:dyDescent="0.15">
      <c r="H135" t="s">
        <v>425</v>
      </c>
    </row>
    <row r="136" spans="5:15" x14ac:dyDescent="0.15">
      <c r="H136" t="s">
        <v>425</v>
      </c>
    </row>
    <row r="137" spans="5:15" x14ac:dyDescent="0.15">
      <c r="E137" s="58"/>
      <c r="F137" s="58"/>
    </row>
    <row r="139" spans="5:15" x14ac:dyDescent="0.15">
      <c r="H139" t="s">
        <v>425</v>
      </c>
      <c r="M139">
        <v>23038</v>
      </c>
      <c r="O139">
        <f>K139</f>
        <v>0</v>
      </c>
    </row>
    <row r="140" spans="5:15" x14ac:dyDescent="0.15">
      <c r="H140" t="s">
        <v>425</v>
      </c>
    </row>
    <row r="141" spans="5:15" x14ac:dyDescent="0.15">
      <c r="H141" t="s">
        <v>425</v>
      </c>
    </row>
    <row r="142" spans="5:15" x14ac:dyDescent="0.15">
      <c r="H142" t="s">
        <v>425</v>
      </c>
      <c r="O142">
        <f>K142</f>
        <v>0</v>
      </c>
    </row>
    <row r="143" spans="5:15" x14ac:dyDescent="0.15">
      <c r="E143" s="58"/>
      <c r="F143" s="58"/>
    </row>
    <row r="144" spans="5:15" x14ac:dyDescent="0.15">
      <c r="E144" s="58"/>
      <c r="F144" s="58"/>
    </row>
    <row r="145" spans="5:15" x14ac:dyDescent="0.15">
      <c r="H145" t="s">
        <v>425</v>
      </c>
      <c r="O145">
        <f>K145</f>
        <v>0</v>
      </c>
    </row>
    <row r="146" spans="5:15" x14ac:dyDescent="0.15">
      <c r="H146" t="s">
        <v>425</v>
      </c>
    </row>
    <row r="147" spans="5:15" x14ac:dyDescent="0.15">
      <c r="H147" t="s">
        <v>425</v>
      </c>
    </row>
    <row r="148" spans="5:15" x14ac:dyDescent="0.15">
      <c r="H148" t="s">
        <v>425</v>
      </c>
    </row>
    <row r="149" spans="5:15" x14ac:dyDescent="0.15">
      <c r="H149" t="s">
        <v>425</v>
      </c>
      <c r="O149">
        <f>K149</f>
        <v>0</v>
      </c>
    </row>
    <row r="150" spans="5:15" x14ac:dyDescent="0.15">
      <c r="E150" s="58"/>
      <c r="F150" s="58"/>
    </row>
    <row r="151" spans="5:15" x14ac:dyDescent="0.15">
      <c r="E151" s="58"/>
      <c r="F151" s="58"/>
    </row>
    <row r="152" spans="5:15" x14ac:dyDescent="0.15">
      <c r="H152" t="s">
        <v>425</v>
      </c>
      <c r="O152">
        <f>K152</f>
        <v>0</v>
      </c>
    </row>
    <row r="153" spans="5:15" x14ac:dyDescent="0.15">
      <c r="H153" t="s">
        <v>425</v>
      </c>
    </row>
    <row r="154" spans="5:15" x14ac:dyDescent="0.15">
      <c r="H154" t="s">
        <v>425</v>
      </c>
    </row>
    <row r="155" spans="5:15" x14ac:dyDescent="0.15">
      <c r="H155" t="s">
        <v>425</v>
      </c>
    </row>
    <row r="156" spans="5:15" x14ac:dyDescent="0.15">
      <c r="H156" t="s">
        <v>425</v>
      </c>
    </row>
    <row r="157" spans="5:15" x14ac:dyDescent="0.15">
      <c r="E157" s="58"/>
      <c r="F157" s="58"/>
    </row>
    <row r="158" spans="5:15" x14ac:dyDescent="0.15">
      <c r="E158" s="58"/>
      <c r="F158" s="58"/>
      <c r="K158">
        <f>SUM(K135:K156)</f>
        <v>0</v>
      </c>
    </row>
    <row r="159" spans="5:15" x14ac:dyDescent="0.15">
      <c r="E159" s="58"/>
      <c r="F159" s="58"/>
      <c r="K159">
        <v>11667</v>
      </c>
      <c r="O159">
        <f>K159</f>
        <v>11667</v>
      </c>
    </row>
    <row r="160" spans="5:15" x14ac:dyDescent="0.15">
      <c r="H160" t="s">
        <v>426</v>
      </c>
    </row>
    <row r="161" spans="5:8" x14ac:dyDescent="0.15">
      <c r="H161" t="s">
        <v>426</v>
      </c>
    </row>
    <row r="162" spans="5:8" x14ac:dyDescent="0.15">
      <c r="H162" t="s">
        <v>426</v>
      </c>
    </row>
    <row r="163" spans="5:8" x14ac:dyDescent="0.15">
      <c r="E163" s="58"/>
      <c r="F163" s="58"/>
    </row>
    <row r="164" spans="5:8" x14ac:dyDescent="0.15">
      <c r="E164" s="58"/>
      <c r="F164" s="58"/>
    </row>
    <row r="165" spans="5:8" x14ac:dyDescent="0.15">
      <c r="H165" t="s">
        <v>426</v>
      </c>
    </row>
    <row r="166" spans="5:8" x14ac:dyDescent="0.15">
      <c r="H166" t="s">
        <v>426</v>
      </c>
    </row>
    <row r="167" spans="5:8" x14ac:dyDescent="0.15">
      <c r="E167" s="58"/>
      <c r="F167" s="58"/>
    </row>
    <row r="168" spans="5:8" x14ac:dyDescent="0.15">
      <c r="E168" s="58"/>
      <c r="F168" s="58"/>
    </row>
    <row r="169" spans="5:8" x14ac:dyDescent="0.15">
      <c r="H169" t="s">
        <v>426</v>
      </c>
    </row>
    <row r="170" spans="5:8" x14ac:dyDescent="0.15">
      <c r="H170" t="s">
        <v>426</v>
      </c>
    </row>
    <row r="171" spans="5:8" x14ac:dyDescent="0.15">
      <c r="H171" t="s">
        <v>426</v>
      </c>
    </row>
    <row r="172" spans="5:8" x14ac:dyDescent="0.15">
      <c r="H172" t="s">
        <v>426</v>
      </c>
    </row>
    <row r="173" spans="5:8" x14ac:dyDescent="0.15">
      <c r="H173" t="s">
        <v>426</v>
      </c>
    </row>
    <row r="174" spans="5:8" x14ac:dyDescent="0.15">
      <c r="H174" t="s">
        <v>426</v>
      </c>
    </row>
    <row r="175" spans="5:8" x14ac:dyDescent="0.15">
      <c r="H175" t="s">
        <v>426</v>
      </c>
    </row>
    <row r="176" spans="5:8" x14ac:dyDescent="0.15">
      <c r="H176" t="s">
        <v>426</v>
      </c>
    </row>
    <row r="177" spans="8:8" x14ac:dyDescent="0.15">
      <c r="H177" t="s">
        <v>426</v>
      </c>
    </row>
    <row r="178" spans="8:8" x14ac:dyDescent="0.15">
      <c r="H178" t="s">
        <v>426</v>
      </c>
    </row>
    <row r="179" spans="8:8" x14ac:dyDescent="0.15">
      <c r="H179" t="s">
        <v>426</v>
      </c>
    </row>
    <row r="180" spans="8:8" x14ac:dyDescent="0.15">
      <c r="H180" t="s">
        <v>426</v>
      </c>
    </row>
    <row r="186" spans="8:8" x14ac:dyDescent="0.15">
      <c r="H186" t="s">
        <v>426</v>
      </c>
    </row>
    <row r="187" spans="8:8" x14ac:dyDescent="0.15">
      <c r="H187" t="s">
        <v>426</v>
      </c>
    </row>
    <row r="188" spans="8:8" x14ac:dyDescent="0.15">
      <c r="H188" t="s">
        <v>426</v>
      </c>
    </row>
    <row r="189" spans="8:8" x14ac:dyDescent="0.15">
      <c r="H189" t="s">
        <v>426</v>
      </c>
    </row>
    <row r="190" spans="8:8" x14ac:dyDescent="0.15">
      <c r="H190" t="s">
        <v>426</v>
      </c>
    </row>
    <row r="191" spans="8:8" x14ac:dyDescent="0.15">
      <c r="H191" t="s">
        <v>426</v>
      </c>
    </row>
    <row r="192" spans="8:8" x14ac:dyDescent="0.15">
      <c r="H192" t="s">
        <v>426</v>
      </c>
    </row>
    <row r="193" spans="8:12" x14ac:dyDescent="0.15">
      <c r="H193" t="s">
        <v>426</v>
      </c>
    </row>
    <row r="194" spans="8:12" x14ac:dyDescent="0.15">
      <c r="H194" t="s">
        <v>426</v>
      </c>
    </row>
    <row r="195" spans="8:12" x14ac:dyDescent="0.15">
      <c r="H195" t="s">
        <v>426</v>
      </c>
    </row>
    <row r="196" spans="8:12" x14ac:dyDescent="0.15">
      <c r="H196" t="s">
        <v>426</v>
      </c>
    </row>
    <row r="197" spans="8:12" x14ac:dyDescent="0.15">
      <c r="H197" t="s">
        <v>426</v>
      </c>
    </row>
    <row r="198" spans="8:12" x14ac:dyDescent="0.15">
      <c r="H198" t="s">
        <v>426</v>
      </c>
    </row>
    <row r="199" spans="8:12" x14ac:dyDescent="0.15">
      <c r="H199" t="s">
        <v>426</v>
      </c>
    </row>
    <row r="200" spans="8:12" x14ac:dyDescent="0.15">
      <c r="H200" t="s">
        <v>426</v>
      </c>
    </row>
    <row r="201" spans="8:12" x14ac:dyDescent="0.15">
      <c r="H201" t="s">
        <v>426</v>
      </c>
    </row>
    <row r="202" spans="8:12" x14ac:dyDescent="0.15">
      <c r="H202" t="s">
        <v>426</v>
      </c>
    </row>
    <row r="204" spans="8:12" x14ac:dyDescent="0.15">
      <c r="K204">
        <f>SUM(K160:K202)</f>
        <v>0</v>
      </c>
      <c r="L204">
        <v>-111791</v>
      </c>
    </row>
    <row r="205" spans="8:12" x14ac:dyDescent="0.15">
      <c r="K205">
        <v>65323</v>
      </c>
    </row>
    <row r="211" spans="5:6" x14ac:dyDescent="0.15">
      <c r="E211" s="58"/>
      <c r="F211" s="58"/>
    </row>
    <row r="212" spans="5:6" x14ac:dyDescent="0.15">
      <c r="E212" s="58"/>
      <c r="F212" s="58"/>
    </row>
    <row r="213" spans="5:6" x14ac:dyDescent="0.15">
      <c r="E213" s="58"/>
      <c r="F213" s="58"/>
    </row>
    <row r="214" spans="5:6" x14ac:dyDescent="0.15">
      <c r="E214" s="58"/>
      <c r="F214" s="58"/>
    </row>
    <row r="215" spans="5:6" x14ac:dyDescent="0.15">
      <c r="E215" s="58"/>
      <c r="F215" s="58"/>
    </row>
    <row r="216" spans="5:6" x14ac:dyDescent="0.15">
      <c r="E216" s="58"/>
      <c r="F216" s="58"/>
    </row>
    <row r="217" spans="5:6" x14ac:dyDescent="0.15">
      <c r="E217" s="58"/>
      <c r="F217" s="58"/>
    </row>
    <row r="218" spans="5:6" x14ac:dyDescent="0.15">
      <c r="E218" s="58"/>
      <c r="F218" s="58"/>
    </row>
    <row r="219" spans="5:6" x14ac:dyDescent="0.15">
      <c r="E219" s="58"/>
      <c r="F219" s="58"/>
    </row>
    <row r="220" spans="5:6" x14ac:dyDescent="0.15">
      <c r="E220" s="58"/>
      <c r="F220" s="58"/>
    </row>
    <row r="221" spans="5:6" x14ac:dyDescent="0.15">
      <c r="E221" s="58"/>
      <c r="F221" s="58"/>
    </row>
    <row r="222" spans="5:6" x14ac:dyDescent="0.15">
      <c r="E222" s="58"/>
      <c r="F222" s="58"/>
    </row>
    <row r="223" spans="5:6" x14ac:dyDescent="0.15">
      <c r="E223" s="58"/>
      <c r="F223" s="58"/>
    </row>
    <row r="224" spans="5:6" x14ac:dyDescent="0.15">
      <c r="E224" s="58"/>
      <c r="F224" s="58"/>
    </row>
    <row r="225" spans="5:8" x14ac:dyDescent="0.15">
      <c r="E225" s="58"/>
      <c r="F225" s="58"/>
    </row>
    <row r="226" spans="5:8" x14ac:dyDescent="0.15">
      <c r="E226" s="58"/>
      <c r="F226" s="58"/>
    </row>
    <row r="227" spans="5:8" x14ac:dyDescent="0.15">
      <c r="H227" t="s">
        <v>425</v>
      </c>
    </row>
    <row r="228" spans="5:8" x14ac:dyDescent="0.15">
      <c r="E228" s="58"/>
      <c r="F228" s="58"/>
    </row>
    <row r="229" spans="5:8" x14ac:dyDescent="0.15">
      <c r="H229" t="s">
        <v>425</v>
      </c>
    </row>
    <row r="230" spans="5:8" x14ac:dyDescent="0.15">
      <c r="H230" t="s">
        <v>426</v>
      </c>
    </row>
    <row r="231" spans="5:8" x14ac:dyDescent="0.15">
      <c r="H231" t="s">
        <v>426</v>
      </c>
    </row>
    <row r="232" spans="5:8" x14ac:dyDescent="0.15">
      <c r="E232" s="58"/>
      <c r="F232" s="58"/>
    </row>
    <row r="233" spans="5:8" x14ac:dyDescent="0.15">
      <c r="E233" s="58"/>
      <c r="F233" s="58"/>
    </row>
    <row r="234" spans="5:8" x14ac:dyDescent="0.15">
      <c r="E234" s="58"/>
      <c r="F234" s="58"/>
    </row>
    <row r="235" spans="5:8" x14ac:dyDescent="0.15">
      <c r="E235" s="58"/>
      <c r="F235" s="58"/>
    </row>
    <row r="236" spans="5:8" x14ac:dyDescent="0.15">
      <c r="E236" s="58"/>
      <c r="F236" s="58"/>
    </row>
    <row r="237" spans="5:8" x14ac:dyDescent="0.15">
      <c r="E237" s="58"/>
      <c r="F237" s="58"/>
    </row>
    <row r="238" spans="5:8" x14ac:dyDescent="0.15">
      <c r="E238" s="58"/>
      <c r="F238" s="58"/>
    </row>
    <row r="239" spans="5:8" x14ac:dyDescent="0.15">
      <c r="E239" s="58"/>
      <c r="F239" s="58"/>
    </row>
    <row r="240" spans="5:8" x14ac:dyDescent="0.15">
      <c r="H240" t="s">
        <v>426</v>
      </c>
    </row>
    <row r="241" spans="5:6" x14ac:dyDescent="0.15">
      <c r="E241" s="58"/>
      <c r="F241" s="58"/>
    </row>
    <row r="242" spans="5:6" x14ac:dyDescent="0.15">
      <c r="E242" s="58"/>
      <c r="F242" s="58"/>
    </row>
    <row r="243" spans="5:6" x14ac:dyDescent="0.15">
      <c r="E243" s="58"/>
      <c r="F243" s="58"/>
    </row>
    <row r="244" spans="5:6" x14ac:dyDescent="0.15">
      <c r="E244" s="58"/>
      <c r="F244" s="58"/>
    </row>
    <row r="245" spans="5:6" x14ac:dyDescent="0.15">
      <c r="E245" s="58"/>
      <c r="F245" s="58"/>
    </row>
    <row r="246" spans="5:6" x14ac:dyDescent="0.15">
      <c r="E246" s="58"/>
      <c r="F246" s="58"/>
    </row>
    <row r="247" spans="5:6" x14ac:dyDescent="0.15">
      <c r="E247" s="58"/>
      <c r="F247" s="58"/>
    </row>
    <row r="248" spans="5:6" x14ac:dyDescent="0.15">
      <c r="E248" s="58"/>
      <c r="F248" s="58"/>
    </row>
    <row r="249" spans="5:6" x14ac:dyDescent="0.15">
      <c r="E249" s="58"/>
      <c r="F249" s="58"/>
    </row>
    <row r="250" spans="5:6" x14ac:dyDescent="0.15">
      <c r="E250" s="58"/>
      <c r="F250" s="58"/>
    </row>
    <row r="251" spans="5:6" x14ac:dyDescent="0.15">
      <c r="E251" s="58"/>
      <c r="F251" s="58"/>
    </row>
    <row r="252" spans="5:6" x14ac:dyDescent="0.15">
      <c r="E252" s="58"/>
      <c r="F252" s="58"/>
    </row>
    <row r="253" spans="5:6" x14ac:dyDescent="0.15">
      <c r="E253" s="58"/>
      <c r="F253" s="58"/>
    </row>
    <row r="254" spans="5:6" x14ac:dyDescent="0.15">
      <c r="E254" s="58"/>
      <c r="F254" s="58"/>
    </row>
    <row r="255" spans="5:6" x14ac:dyDescent="0.15">
      <c r="E255" s="58"/>
      <c r="F255" s="58"/>
    </row>
    <row r="256" spans="5:6" x14ac:dyDescent="0.15">
      <c r="E256" s="58"/>
      <c r="F256" s="58"/>
    </row>
    <row r="257" spans="5:6" x14ac:dyDescent="0.15">
      <c r="E257" s="58"/>
      <c r="F257" s="58"/>
    </row>
    <row r="258" spans="5:6" x14ac:dyDescent="0.15">
      <c r="E258" s="58"/>
      <c r="F258" s="58"/>
    </row>
    <row r="259" spans="5:6" x14ac:dyDescent="0.15">
      <c r="E259" s="58"/>
      <c r="F259" s="58"/>
    </row>
    <row r="260" spans="5:6" x14ac:dyDescent="0.15">
      <c r="E260" s="58"/>
      <c r="F260" s="58"/>
    </row>
    <row r="261" spans="5:6" x14ac:dyDescent="0.15">
      <c r="E261" s="58"/>
      <c r="F261" s="58"/>
    </row>
    <row r="262" spans="5:6" x14ac:dyDescent="0.15">
      <c r="E262" s="58"/>
      <c r="F262" s="58"/>
    </row>
    <row r="263" spans="5:6" x14ac:dyDescent="0.15">
      <c r="E263" s="58"/>
      <c r="F263" s="58"/>
    </row>
    <row r="264" spans="5:6" x14ac:dyDescent="0.15">
      <c r="E264" s="58"/>
      <c r="F264" s="58"/>
    </row>
    <row r="265" spans="5:6" x14ac:dyDescent="0.15">
      <c r="E265" s="58"/>
      <c r="F265" s="58"/>
    </row>
    <row r="266" spans="5:6" x14ac:dyDescent="0.15">
      <c r="E266" s="58"/>
      <c r="F266" s="58"/>
    </row>
    <row r="267" spans="5:6" x14ac:dyDescent="0.15">
      <c r="E267" s="58"/>
      <c r="F267" s="58"/>
    </row>
    <row r="268" spans="5:6" x14ac:dyDescent="0.15">
      <c r="E268" s="58"/>
      <c r="F268" s="58"/>
    </row>
    <row r="269" spans="5:6" x14ac:dyDescent="0.15">
      <c r="E269" s="58"/>
      <c r="F269" s="58"/>
    </row>
    <row r="270" spans="5:6" x14ac:dyDescent="0.15">
      <c r="E270" s="58"/>
      <c r="F270" s="58"/>
    </row>
    <row r="271" spans="5:6" x14ac:dyDescent="0.15">
      <c r="E271" s="58"/>
      <c r="F271" s="58"/>
    </row>
    <row r="272" spans="5:6" x14ac:dyDescent="0.15">
      <c r="E272" s="58"/>
      <c r="F272" s="58"/>
    </row>
    <row r="273" spans="5:6" x14ac:dyDescent="0.15">
      <c r="E273" s="58"/>
      <c r="F273" s="58"/>
    </row>
    <row r="274" spans="5:6" x14ac:dyDescent="0.15">
      <c r="E274" s="58"/>
      <c r="F274" s="58"/>
    </row>
    <row r="275" spans="5:6" x14ac:dyDescent="0.15">
      <c r="E275" s="58"/>
      <c r="F275" s="58"/>
    </row>
    <row r="276" spans="5:6" x14ac:dyDescent="0.15">
      <c r="E276" s="58"/>
      <c r="F276" s="58"/>
    </row>
    <row r="277" spans="5:6" x14ac:dyDescent="0.15">
      <c r="E277" s="58"/>
      <c r="F277" s="58"/>
    </row>
    <row r="278" spans="5:6" x14ac:dyDescent="0.15">
      <c r="E278" s="58"/>
      <c r="F278" s="58"/>
    </row>
    <row r="279" spans="5:6" x14ac:dyDescent="0.15">
      <c r="E279" s="58"/>
      <c r="F279" s="58"/>
    </row>
    <row r="280" spans="5:6" x14ac:dyDescent="0.15">
      <c r="E280" s="58"/>
      <c r="F280" s="58"/>
    </row>
    <row r="281" spans="5:6" x14ac:dyDescent="0.15">
      <c r="E281" s="58"/>
      <c r="F281" s="58"/>
    </row>
    <row r="282" spans="5:6" x14ac:dyDescent="0.15">
      <c r="E282" s="58"/>
      <c r="F282" s="58"/>
    </row>
    <row r="283" spans="5:6" x14ac:dyDescent="0.15">
      <c r="E283" s="58"/>
      <c r="F283" s="58"/>
    </row>
    <row r="284" spans="5:6" x14ac:dyDescent="0.15">
      <c r="E284" s="58"/>
      <c r="F284" s="58"/>
    </row>
    <row r="285" spans="5:6" x14ac:dyDescent="0.15">
      <c r="E285" s="58"/>
      <c r="F285" s="58"/>
    </row>
    <row r="286" spans="5:6" x14ac:dyDescent="0.15">
      <c r="E286" s="58"/>
      <c r="F286" s="58"/>
    </row>
    <row r="287" spans="5:6" x14ac:dyDescent="0.15">
      <c r="E287" s="58"/>
      <c r="F287" s="58"/>
    </row>
    <row r="288" spans="5:6" x14ac:dyDescent="0.15">
      <c r="E288" s="58"/>
      <c r="F288" s="58"/>
    </row>
    <row r="289" spans="5:8" x14ac:dyDescent="0.15">
      <c r="E289" s="58"/>
      <c r="F289" s="58"/>
    </row>
    <row r="290" spans="5:8" x14ac:dyDescent="0.15">
      <c r="E290" s="58"/>
      <c r="F290" s="58"/>
    </row>
    <row r="291" spans="5:8" x14ac:dyDescent="0.15">
      <c r="E291" s="58"/>
      <c r="F291" s="58"/>
    </row>
    <row r="292" spans="5:8" x14ac:dyDescent="0.15">
      <c r="E292" s="58"/>
      <c r="F292" s="58"/>
    </row>
    <row r="293" spans="5:8" x14ac:dyDescent="0.15">
      <c r="E293" s="58"/>
      <c r="F293" s="58"/>
    </row>
    <row r="294" spans="5:8" x14ac:dyDescent="0.15">
      <c r="E294" s="58"/>
      <c r="F294" s="58"/>
    </row>
    <row r="295" spans="5:8" x14ac:dyDescent="0.15">
      <c r="E295" s="58"/>
      <c r="F295" s="58"/>
    </row>
    <row r="296" spans="5:8" x14ac:dyDescent="0.15">
      <c r="H296" t="s">
        <v>426</v>
      </c>
    </row>
    <row r="297" spans="5:8" x14ac:dyDescent="0.15">
      <c r="H297" t="s">
        <v>426</v>
      </c>
    </row>
    <row r="311" spans="5:12" x14ac:dyDescent="0.15">
      <c r="H311" t="s">
        <v>427</v>
      </c>
    </row>
    <row r="312" spans="5:12" x14ac:dyDescent="0.15">
      <c r="H312" t="s">
        <v>427</v>
      </c>
    </row>
    <row r="313" spans="5:12" x14ac:dyDescent="0.15">
      <c r="E313" s="58"/>
      <c r="F313" s="58"/>
      <c r="H313" t="s">
        <v>427</v>
      </c>
    </row>
    <row r="314" spans="5:12" x14ac:dyDescent="0.15">
      <c r="E314" s="58"/>
      <c r="F314" s="58"/>
      <c r="H314" t="s">
        <v>427</v>
      </c>
    </row>
    <row r="315" spans="5:12" x14ac:dyDescent="0.15">
      <c r="E315" s="58"/>
      <c r="F315" s="58"/>
      <c r="H315" t="s">
        <v>427</v>
      </c>
    </row>
    <row r="316" spans="5:12" x14ac:dyDescent="0.15">
      <c r="E316" s="58"/>
      <c r="F316" s="58"/>
      <c r="H316" t="s">
        <v>427</v>
      </c>
    </row>
    <row r="317" spans="5:12" x14ac:dyDescent="0.15">
      <c r="H317" t="s">
        <v>427</v>
      </c>
    </row>
    <row r="318" spans="5:12" x14ac:dyDescent="0.15">
      <c r="H318" t="s">
        <v>427</v>
      </c>
      <c r="L318">
        <v>8902</v>
      </c>
    </row>
    <row r="319" spans="5:12" x14ac:dyDescent="0.15">
      <c r="E319" s="58"/>
      <c r="F319" s="58"/>
    </row>
    <row r="320" spans="5:12" x14ac:dyDescent="0.15">
      <c r="E320" s="58"/>
      <c r="F320" s="58"/>
      <c r="H320" t="s">
        <v>428</v>
      </c>
    </row>
    <row r="321" spans="4:8" x14ac:dyDescent="0.15">
      <c r="E321" s="58"/>
      <c r="F321" s="58"/>
      <c r="H321" t="s">
        <v>428</v>
      </c>
    </row>
    <row r="322" spans="4:8" x14ac:dyDescent="0.15">
      <c r="E322" s="58"/>
      <c r="F322" s="58"/>
    </row>
    <row r="323" spans="4:8" x14ac:dyDescent="0.15">
      <c r="E323" s="58"/>
      <c r="F323" s="58"/>
    </row>
    <row r="324" spans="4:8" x14ac:dyDescent="0.15">
      <c r="E324" s="58"/>
      <c r="F324" s="58"/>
    </row>
    <row r="325" spans="4:8" x14ac:dyDescent="0.15">
      <c r="E325" s="58"/>
      <c r="F325" s="58"/>
    </row>
    <row r="326" spans="4:8" x14ac:dyDescent="0.15">
      <c r="E326" s="58"/>
      <c r="F326" s="58"/>
    </row>
    <row r="331" spans="4:8" x14ac:dyDescent="0.15">
      <c r="D331" t="s">
        <v>20</v>
      </c>
    </row>
    <row r="341" spans="5:6" x14ac:dyDescent="0.15">
      <c r="E341" s="58"/>
      <c r="F341" s="58"/>
    </row>
    <row r="342" spans="5:6" x14ac:dyDescent="0.15">
      <c r="E342" s="58"/>
      <c r="F342" s="58"/>
    </row>
    <row r="343" spans="5:6" x14ac:dyDescent="0.15">
      <c r="E343" s="58"/>
      <c r="F343" s="58"/>
    </row>
    <row r="344" spans="5:6" x14ac:dyDescent="0.15">
      <c r="E344" s="58"/>
      <c r="F344" s="58"/>
    </row>
    <row r="345" spans="5:6" x14ac:dyDescent="0.15">
      <c r="E345" s="58"/>
      <c r="F345" s="58"/>
    </row>
    <row r="346" spans="5:6" x14ac:dyDescent="0.15">
      <c r="E346" s="58"/>
      <c r="F346" s="58"/>
    </row>
    <row r="347" spans="5:6" x14ac:dyDescent="0.15">
      <c r="E347" s="58"/>
      <c r="F347" s="58"/>
    </row>
    <row r="348" spans="5:6" x14ac:dyDescent="0.15">
      <c r="E348" s="58"/>
      <c r="F348" s="58"/>
    </row>
  </sheetData>
  <sortState ref="P25:U34">
    <sortCondition descending="1" ref="P25:P34"/>
  </sortState>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9"/>
  <sheetViews>
    <sheetView topLeftCell="A103" zoomScale="150" zoomScaleNormal="150" workbookViewId="0">
      <selection activeCell="A127" sqref="A127"/>
    </sheetView>
  </sheetViews>
  <sheetFormatPr defaultRowHeight="10.5" x14ac:dyDescent="0.15"/>
  <cols>
    <col min="1" max="1" width="26.1640625" style="2" customWidth="1"/>
    <col min="2" max="2" width="19.33203125" style="5" customWidth="1"/>
    <col min="3" max="3" width="21" style="5" customWidth="1"/>
    <col min="4" max="4" width="35.33203125" style="5" customWidth="1"/>
    <col min="5" max="6" width="15.33203125" style="8" customWidth="1"/>
    <col min="7" max="7" width="12.1640625" style="5" customWidth="1"/>
    <col min="8" max="8" width="19.33203125" style="5" customWidth="1"/>
    <col min="9" max="9" width="9.83203125" bestFit="1" customWidth="1"/>
  </cols>
  <sheetData>
    <row r="1" spans="1:8" x14ac:dyDescent="0.15">
      <c r="A1" s="2" t="s">
        <v>3953</v>
      </c>
    </row>
    <row r="2" spans="1:8" ht="12.75" customHeight="1" x14ac:dyDescent="0.35">
      <c r="A2" s="3" t="s">
        <v>1</v>
      </c>
      <c r="B2" s="6" t="s">
        <v>7</v>
      </c>
      <c r="C2" s="6" t="s">
        <v>14</v>
      </c>
      <c r="D2" s="6" t="s">
        <v>16</v>
      </c>
      <c r="E2" s="9" t="s">
        <v>24</v>
      </c>
      <c r="F2" s="9" t="s">
        <v>25</v>
      </c>
      <c r="G2" s="6" t="s">
        <v>620</v>
      </c>
      <c r="H2" s="6"/>
    </row>
    <row r="4" spans="1:8" ht="12.75" customHeight="1" x14ac:dyDescent="0.15">
      <c r="A4" s="4"/>
      <c r="B4" s="7"/>
      <c r="C4" s="7"/>
      <c r="D4" s="7" t="s">
        <v>17</v>
      </c>
      <c r="E4" s="10">
        <v>0</v>
      </c>
      <c r="F4" s="10"/>
      <c r="G4" s="238">
        <f>G3+F4-E4</f>
        <v>0</v>
      </c>
      <c r="H4" s="7"/>
    </row>
    <row r="5" spans="1:8" ht="12.75" customHeight="1" x14ac:dyDescent="0.15">
      <c r="A5" s="4" t="s">
        <v>2</v>
      </c>
      <c r="B5" s="7" t="s">
        <v>8</v>
      </c>
      <c r="C5" s="7"/>
      <c r="D5" s="7" t="s">
        <v>18</v>
      </c>
      <c r="E5" s="10"/>
      <c r="F5" s="10">
        <v>74422.38</v>
      </c>
      <c r="G5" s="238">
        <f>G4+F5-E5</f>
        <v>74422.38</v>
      </c>
      <c r="H5" s="7"/>
    </row>
    <row r="6" spans="1:8" ht="12.75" customHeight="1" x14ac:dyDescent="0.15">
      <c r="A6" s="4" t="s">
        <v>3954</v>
      </c>
      <c r="B6" s="7" t="s">
        <v>3955</v>
      </c>
      <c r="C6" s="7"/>
      <c r="D6" s="7" t="s">
        <v>3956</v>
      </c>
      <c r="E6" s="10"/>
      <c r="F6" s="10">
        <v>125</v>
      </c>
      <c r="G6" s="238">
        <f>G5+F6-E6</f>
        <v>74547.38</v>
      </c>
      <c r="H6" s="7"/>
    </row>
    <row r="7" spans="1:8" ht="12.75" customHeight="1" x14ac:dyDescent="0.15">
      <c r="A7" s="4" t="s">
        <v>3957</v>
      </c>
      <c r="B7" s="7" t="s">
        <v>3958</v>
      </c>
      <c r="C7" s="7"/>
      <c r="D7" s="7" t="s">
        <v>3959</v>
      </c>
      <c r="E7" s="10"/>
      <c r="F7" s="10">
        <v>125</v>
      </c>
      <c r="G7" s="238">
        <f t="shared" ref="G7:G70" si="0">G6+F7-E7</f>
        <v>74672.38</v>
      </c>
      <c r="H7" s="7"/>
    </row>
    <row r="8" spans="1:8" ht="12.75" customHeight="1" x14ac:dyDescent="0.15">
      <c r="A8" s="4" t="s">
        <v>3960</v>
      </c>
      <c r="B8" s="7" t="s">
        <v>3961</v>
      </c>
      <c r="C8" s="7"/>
      <c r="D8" s="7" t="s">
        <v>3959</v>
      </c>
      <c r="E8" s="10"/>
      <c r="F8" s="10">
        <v>125</v>
      </c>
      <c r="G8" s="238">
        <f t="shared" si="0"/>
        <v>74797.38</v>
      </c>
      <c r="H8" s="7"/>
    </row>
    <row r="9" spans="1:8" ht="12.75" customHeight="1" x14ac:dyDescent="0.15">
      <c r="A9" s="4" t="s">
        <v>3962</v>
      </c>
      <c r="B9" s="7" t="s">
        <v>3963</v>
      </c>
      <c r="C9" s="7"/>
      <c r="D9" s="7" t="s">
        <v>3964</v>
      </c>
      <c r="E9" s="10"/>
      <c r="F9" s="10">
        <v>125</v>
      </c>
      <c r="G9" s="238">
        <f t="shared" si="0"/>
        <v>74922.38</v>
      </c>
      <c r="H9" s="7"/>
    </row>
    <row r="10" spans="1:8" ht="12.75" customHeight="1" x14ac:dyDescent="0.15">
      <c r="A10" s="4" t="s">
        <v>3965</v>
      </c>
      <c r="B10" s="7" t="s">
        <v>3966</v>
      </c>
      <c r="C10" s="7"/>
      <c r="D10" s="7" t="s">
        <v>3959</v>
      </c>
      <c r="E10" s="10"/>
      <c r="F10" s="10">
        <v>125</v>
      </c>
      <c r="G10" s="238">
        <f t="shared" si="0"/>
        <v>75047.38</v>
      </c>
      <c r="H10" s="7"/>
    </row>
    <row r="11" spans="1:8" ht="12.75" customHeight="1" x14ac:dyDescent="0.15">
      <c r="A11" s="4" t="s">
        <v>3967</v>
      </c>
      <c r="B11" s="7" t="s">
        <v>3968</v>
      </c>
      <c r="C11" s="7"/>
      <c r="D11" s="7" t="s">
        <v>3959</v>
      </c>
      <c r="E11" s="10"/>
      <c r="F11" s="10">
        <v>125</v>
      </c>
      <c r="G11" s="238">
        <f t="shared" si="0"/>
        <v>75172.38</v>
      </c>
      <c r="H11" s="7"/>
    </row>
    <row r="12" spans="1:8" ht="12.75" customHeight="1" x14ac:dyDescent="0.15">
      <c r="A12" s="4" t="s">
        <v>3969</v>
      </c>
      <c r="B12" s="7" t="s">
        <v>3970</v>
      </c>
      <c r="C12" s="7"/>
      <c r="D12" s="7" t="s">
        <v>3959</v>
      </c>
      <c r="E12" s="10"/>
      <c r="F12" s="10">
        <v>125</v>
      </c>
      <c r="G12" s="238">
        <f t="shared" si="0"/>
        <v>75297.38</v>
      </c>
      <c r="H12" s="7"/>
    </row>
    <row r="13" spans="1:8" ht="12.75" customHeight="1" x14ac:dyDescent="0.15">
      <c r="A13" s="4" t="s">
        <v>3971</v>
      </c>
      <c r="B13" s="7" t="s">
        <v>3972</v>
      </c>
      <c r="C13" s="7"/>
      <c r="D13" s="7" t="s">
        <v>3959</v>
      </c>
      <c r="E13" s="10">
        <v>125</v>
      </c>
      <c r="F13" s="10"/>
      <c r="G13" s="238">
        <f t="shared" si="0"/>
        <v>75172.38</v>
      </c>
      <c r="H13" s="7"/>
    </row>
    <row r="14" spans="1:8" ht="25.5" customHeight="1" x14ac:dyDescent="0.15">
      <c r="A14" s="4" t="s">
        <v>3971</v>
      </c>
      <c r="B14" s="7" t="s">
        <v>3973</v>
      </c>
      <c r="C14" s="7"/>
      <c r="D14" s="7" t="s">
        <v>3974</v>
      </c>
      <c r="E14" s="10"/>
      <c r="F14" s="10">
        <v>250</v>
      </c>
      <c r="G14" s="238">
        <f t="shared" si="0"/>
        <v>75422.38</v>
      </c>
      <c r="H14" s="7"/>
    </row>
    <row r="15" spans="1:8" ht="12.75" customHeight="1" x14ac:dyDescent="0.15">
      <c r="A15" s="4" t="s">
        <v>3975</v>
      </c>
      <c r="B15" s="7" t="s">
        <v>3976</v>
      </c>
      <c r="C15" s="7"/>
      <c r="D15" s="7" t="s">
        <v>3959</v>
      </c>
      <c r="E15" s="10"/>
      <c r="F15" s="10">
        <v>125</v>
      </c>
      <c r="G15" s="238">
        <f t="shared" si="0"/>
        <v>75547.38</v>
      </c>
      <c r="H15" s="7"/>
    </row>
    <row r="16" spans="1:8" ht="12.75" customHeight="1" x14ac:dyDescent="0.15">
      <c r="A16" s="4" t="s">
        <v>3977</v>
      </c>
      <c r="B16" s="7" t="s">
        <v>3978</v>
      </c>
      <c r="C16" s="7"/>
      <c r="D16" s="7" t="s">
        <v>3959</v>
      </c>
      <c r="E16" s="10"/>
      <c r="F16" s="10">
        <v>125</v>
      </c>
      <c r="G16" s="238">
        <f t="shared" si="0"/>
        <v>75672.38</v>
      </c>
      <c r="H16" s="7"/>
    </row>
    <row r="17" spans="1:8" ht="12.75" customHeight="1" x14ac:dyDescent="0.15">
      <c r="A17" s="4" t="s">
        <v>3979</v>
      </c>
      <c r="B17" s="7" t="s">
        <v>3980</v>
      </c>
      <c r="C17" s="7"/>
      <c r="D17" s="7" t="s">
        <v>3959</v>
      </c>
      <c r="E17" s="10"/>
      <c r="F17" s="10">
        <v>125</v>
      </c>
      <c r="G17" s="238">
        <f t="shared" si="0"/>
        <v>75797.38</v>
      </c>
      <c r="H17" s="7"/>
    </row>
    <row r="18" spans="1:8" ht="25.5" customHeight="1" x14ac:dyDescent="0.15">
      <c r="A18" s="4" t="s">
        <v>375</v>
      </c>
      <c r="B18" s="7" t="s">
        <v>383</v>
      </c>
      <c r="C18" s="7" t="s">
        <v>393</v>
      </c>
      <c r="D18" s="7" t="s">
        <v>401</v>
      </c>
      <c r="E18" s="10">
        <v>2540</v>
      </c>
      <c r="F18" s="10"/>
      <c r="G18" s="238">
        <f t="shared" si="0"/>
        <v>73257.38</v>
      </c>
      <c r="H18" s="7"/>
    </row>
    <row r="19" spans="1:8" ht="12.75" customHeight="1" x14ac:dyDescent="0.15">
      <c r="A19" s="4" t="s">
        <v>3981</v>
      </c>
      <c r="B19" s="7" t="s">
        <v>3982</v>
      </c>
      <c r="C19" s="7"/>
      <c r="D19" s="7" t="s">
        <v>3959</v>
      </c>
      <c r="E19" s="10"/>
      <c r="F19" s="10">
        <v>125</v>
      </c>
      <c r="G19" s="238">
        <f t="shared" si="0"/>
        <v>73382.38</v>
      </c>
      <c r="H19" s="7"/>
    </row>
    <row r="20" spans="1:8" ht="12.75" customHeight="1" x14ac:dyDescent="0.15">
      <c r="A20" s="4" t="s">
        <v>3983</v>
      </c>
      <c r="B20" s="7" t="s">
        <v>3984</v>
      </c>
      <c r="C20" s="7"/>
      <c r="D20" s="7" t="s">
        <v>1502</v>
      </c>
      <c r="E20" s="10"/>
      <c r="F20" s="10">
        <v>125</v>
      </c>
      <c r="G20" s="238">
        <f t="shared" si="0"/>
        <v>73507.38</v>
      </c>
      <c r="H20" s="7"/>
    </row>
    <row r="21" spans="1:8" ht="12.75" customHeight="1" x14ac:dyDescent="0.15">
      <c r="A21" s="4" t="s">
        <v>3985</v>
      </c>
      <c r="B21" s="7" t="s">
        <v>3986</v>
      </c>
      <c r="C21" s="7"/>
      <c r="D21" s="7" t="s">
        <v>3959</v>
      </c>
      <c r="E21" s="10"/>
      <c r="F21" s="10">
        <v>125</v>
      </c>
      <c r="G21" s="238">
        <f t="shared" si="0"/>
        <v>73632.38</v>
      </c>
      <c r="H21" s="7"/>
    </row>
    <row r="22" spans="1:8" ht="12.75" customHeight="1" x14ac:dyDescent="0.15">
      <c r="A22" s="4" t="s">
        <v>376</v>
      </c>
      <c r="B22" s="7" t="s">
        <v>3987</v>
      </c>
      <c r="C22" s="7"/>
      <c r="D22" s="7" t="s">
        <v>3988</v>
      </c>
      <c r="E22" s="10"/>
      <c r="F22" s="10">
        <v>125</v>
      </c>
      <c r="G22" s="238">
        <f t="shared" si="0"/>
        <v>73757.38</v>
      </c>
      <c r="H22" s="7"/>
    </row>
    <row r="23" spans="1:8" ht="12.75" customHeight="1" x14ac:dyDescent="0.15">
      <c r="A23" s="4" t="s">
        <v>3989</v>
      </c>
      <c r="B23" s="7" t="s">
        <v>3990</v>
      </c>
      <c r="C23" s="7"/>
      <c r="D23" s="7" t="s">
        <v>3991</v>
      </c>
      <c r="E23" s="10"/>
      <c r="F23" s="10">
        <v>125</v>
      </c>
      <c r="G23" s="238">
        <f t="shared" si="0"/>
        <v>73882.38</v>
      </c>
      <c r="H23" s="7"/>
    </row>
    <row r="24" spans="1:8" ht="12.75" customHeight="1" x14ac:dyDescent="0.15">
      <c r="A24" s="4" t="s">
        <v>3992</v>
      </c>
      <c r="B24" s="7" t="s">
        <v>3993</v>
      </c>
      <c r="C24" s="7"/>
      <c r="D24" s="7" t="s">
        <v>3994</v>
      </c>
      <c r="E24" s="10"/>
      <c r="F24" s="10">
        <v>125</v>
      </c>
      <c r="G24" s="238">
        <f t="shared" si="0"/>
        <v>74007.38</v>
      </c>
      <c r="H24" s="7"/>
    </row>
    <row r="25" spans="1:8" ht="12.75" customHeight="1" x14ac:dyDescent="0.15">
      <c r="A25" s="4" t="s">
        <v>3995</v>
      </c>
      <c r="B25" s="7" t="s">
        <v>3996</v>
      </c>
      <c r="C25" s="7"/>
      <c r="D25" s="7" t="s">
        <v>3956</v>
      </c>
      <c r="E25" s="10"/>
      <c r="F25" s="10">
        <v>125</v>
      </c>
      <c r="G25" s="238">
        <f t="shared" si="0"/>
        <v>74132.38</v>
      </c>
      <c r="H25" s="7"/>
    </row>
    <row r="26" spans="1:8" ht="12.75" customHeight="1" x14ac:dyDescent="0.15">
      <c r="A26" s="4" t="s">
        <v>3997</v>
      </c>
      <c r="B26" s="7" t="s">
        <v>3998</v>
      </c>
      <c r="C26" s="7"/>
      <c r="D26" s="7" t="s">
        <v>3959</v>
      </c>
      <c r="E26" s="10"/>
      <c r="F26" s="10">
        <v>125</v>
      </c>
      <c r="G26" s="238">
        <f t="shared" si="0"/>
        <v>74257.38</v>
      </c>
      <c r="H26" s="7"/>
    </row>
    <row r="27" spans="1:8" ht="12.75" customHeight="1" x14ac:dyDescent="0.15">
      <c r="A27" s="4" t="s">
        <v>3999</v>
      </c>
      <c r="B27" s="7" t="s">
        <v>4000</v>
      </c>
      <c r="C27" s="7"/>
      <c r="D27" s="7" t="s">
        <v>3959</v>
      </c>
      <c r="E27" s="10"/>
      <c r="F27" s="10">
        <v>125</v>
      </c>
      <c r="G27" s="238">
        <f t="shared" si="0"/>
        <v>74382.38</v>
      </c>
      <c r="H27" s="7"/>
    </row>
    <row r="28" spans="1:8" ht="12.75" customHeight="1" x14ac:dyDescent="0.15">
      <c r="A28" s="4" t="s">
        <v>4001</v>
      </c>
      <c r="B28" s="7" t="s">
        <v>4002</v>
      </c>
      <c r="C28" s="7"/>
      <c r="D28" s="7" t="s">
        <v>3959</v>
      </c>
      <c r="E28" s="10"/>
      <c r="F28" s="10">
        <v>125</v>
      </c>
      <c r="G28" s="238">
        <f t="shared" si="0"/>
        <v>74507.38</v>
      </c>
      <c r="H28" s="7"/>
    </row>
    <row r="29" spans="1:8" ht="12.75" customHeight="1" x14ac:dyDescent="0.15">
      <c r="A29" s="4" t="s">
        <v>4003</v>
      </c>
      <c r="B29" s="7" t="s">
        <v>4004</v>
      </c>
      <c r="C29" s="7"/>
      <c r="D29" s="7" t="s">
        <v>3959</v>
      </c>
      <c r="E29" s="10"/>
      <c r="F29" s="10">
        <v>125</v>
      </c>
      <c r="G29" s="238">
        <f t="shared" si="0"/>
        <v>74632.38</v>
      </c>
      <c r="H29" s="7"/>
    </row>
    <row r="30" spans="1:8" ht="12.75" customHeight="1" x14ac:dyDescent="0.15">
      <c r="A30" s="4" t="s">
        <v>4005</v>
      </c>
      <c r="B30" s="7" t="s">
        <v>4006</v>
      </c>
      <c r="C30" s="7"/>
      <c r="D30" s="7" t="s">
        <v>3959</v>
      </c>
      <c r="E30" s="10"/>
      <c r="F30" s="10">
        <v>125</v>
      </c>
      <c r="G30" s="238">
        <f t="shared" si="0"/>
        <v>74757.38</v>
      </c>
      <c r="H30" s="7"/>
    </row>
    <row r="31" spans="1:8" ht="12.75" customHeight="1" x14ac:dyDescent="0.15">
      <c r="A31" s="4" t="s">
        <v>4007</v>
      </c>
      <c r="B31" s="7" t="s">
        <v>4008</v>
      </c>
      <c r="C31" s="7"/>
      <c r="D31" s="7" t="s">
        <v>3964</v>
      </c>
      <c r="E31" s="10"/>
      <c r="F31" s="10">
        <v>125</v>
      </c>
      <c r="G31" s="238">
        <f t="shared" si="0"/>
        <v>74882.38</v>
      </c>
      <c r="H31" s="7"/>
    </row>
    <row r="32" spans="1:8" ht="12.75" customHeight="1" x14ac:dyDescent="0.15">
      <c r="A32" s="4" t="s">
        <v>4009</v>
      </c>
      <c r="B32" s="7" t="s">
        <v>4010</v>
      </c>
      <c r="C32" s="7"/>
      <c r="D32" s="7" t="s">
        <v>4011</v>
      </c>
      <c r="E32" s="10">
        <v>250</v>
      </c>
      <c r="F32" s="10"/>
      <c r="G32" s="238">
        <f t="shared" si="0"/>
        <v>74632.38</v>
      </c>
      <c r="H32" s="7"/>
    </row>
    <row r="33" spans="1:8" ht="12.75" customHeight="1" x14ac:dyDescent="0.15">
      <c r="A33" s="4" t="s">
        <v>4009</v>
      </c>
      <c r="B33" s="7" t="s">
        <v>4012</v>
      </c>
      <c r="C33" s="7"/>
      <c r="D33" s="7" t="s">
        <v>4013</v>
      </c>
      <c r="E33" s="10"/>
      <c r="F33" s="10">
        <v>25000</v>
      </c>
      <c r="G33" s="238">
        <f t="shared" si="0"/>
        <v>99632.38</v>
      </c>
      <c r="H33" s="7"/>
    </row>
    <row r="34" spans="1:8" ht="12.75" customHeight="1" x14ac:dyDescent="0.15">
      <c r="A34" s="4" t="s">
        <v>378</v>
      </c>
      <c r="B34" s="7" t="s">
        <v>387</v>
      </c>
      <c r="C34" s="7" t="s">
        <v>390</v>
      </c>
      <c r="D34" s="7" t="s">
        <v>404</v>
      </c>
      <c r="E34" s="10">
        <v>1579.99</v>
      </c>
      <c r="F34" s="10"/>
      <c r="G34" s="238">
        <f t="shared" si="0"/>
        <v>98052.39</v>
      </c>
      <c r="H34" s="7"/>
    </row>
    <row r="35" spans="1:8" ht="12.75" customHeight="1" x14ac:dyDescent="0.15">
      <c r="A35" s="4" t="s">
        <v>4014</v>
      </c>
      <c r="B35" s="7" t="s">
        <v>4015</v>
      </c>
      <c r="C35" s="7"/>
      <c r="D35" s="7" t="s">
        <v>3959</v>
      </c>
      <c r="E35" s="10"/>
      <c r="F35" s="10">
        <v>125</v>
      </c>
      <c r="G35" s="238">
        <f t="shared" si="0"/>
        <v>98177.39</v>
      </c>
      <c r="H35" s="7"/>
    </row>
    <row r="36" spans="1:8" ht="12.75" customHeight="1" x14ac:dyDescent="0.15">
      <c r="A36" s="4" t="s">
        <v>30</v>
      </c>
      <c r="B36" s="7" t="s">
        <v>4016</v>
      </c>
      <c r="C36" s="7"/>
      <c r="D36" s="7" t="s">
        <v>4017</v>
      </c>
      <c r="E36" s="10"/>
      <c r="F36" s="10">
        <v>23000</v>
      </c>
      <c r="G36" s="238">
        <f t="shared" si="0"/>
        <v>121177.39</v>
      </c>
      <c r="H36" s="7"/>
    </row>
    <row r="37" spans="1:8" ht="25.5" customHeight="1" x14ac:dyDescent="0.15">
      <c r="A37" s="4" t="s">
        <v>30</v>
      </c>
      <c r="B37" s="7" t="s">
        <v>4018</v>
      </c>
      <c r="C37" s="7"/>
      <c r="D37" s="7" t="s">
        <v>4019</v>
      </c>
      <c r="E37" s="10">
        <v>3500</v>
      </c>
      <c r="F37" s="10"/>
      <c r="G37" s="238">
        <f t="shared" si="0"/>
        <v>117677.39</v>
      </c>
      <c r="H37" s="7"/>
    </row>
    <row r="38" spans="1:8" ht="11.25" x14ac:dyDescent="0.15">
      <c r="A38" s="4" t="s">
        <v>4020</v>
      </c>
      <c r="B38" s="7" t="s">
        <v>4021</v>
      </c>
      <c r="C38" s="7"/>
      <c r="D38" s="7" t="s">
        <v>4022</v>
      </c>
      <c r="E38" s="10"/>
      <c r="F38" s="10">
        <v>1100</v>
      </c>
      <c r="G38" s="238">
        <f t="shared" si="0"/>
        <v>118777.39</v>
      </c>
      <c r="H38" s="7"/>
    </row>
    <row r="39" spans="1:8" ht="25.5" customHeight="1" x14ac:dyDescent="0.15">
      <c r="A39" s="4" t="s">
        <v>6</v>
      </c>
      <c r="B39" s="7" t="s">
        <v>12</v>
      </c>
      <c r="C39" s="7" t="s">
        <v>15</v>
      </c>
      <c r="D39" s="7" t="s">
        <v>22</v>
      </c>
      <c r="E39" s="10">
        <v>7245</v>
      </c>
      <c r="F39" s="10"/>
      <c r="G39" s="238">
        <f t="shared" si="0"/>
        <v>111532.39</v>
      </c>
      <c r="H39" s="7"/>
    </row>
    <row r="40" spans="1:8" ht="25.5" customHeight="1" x14ac:dyDescent="0.15">
      <c r="A40" s="4" t="s">
        <v>6</v>
      </c>
      <c r="B40" s="7" t="s">
        <v>13</v>
      </c>
      <c r="C40" s="7" t="s">
        <v>15</v>
      </c>
      <c r="D40" s="7" t="s">
        <v>23</v>
      </c>
      <c r="E40" s="10">
        <v>9063</v>
      </c>
      <c r="F40" s="10"/>
      <c r="G40" s="238">
        <f t="shared" si="0"/>
        <v>102469.39</v>
      </c>
      <c r="H40" s="7"/>
    </row>
    <row r="41" spans="1:8" ht="12.75" customHeight="1" x14ac:dyDescent="0.15">
      <c r="A41" s="4" t="s">
        <v>4023</v>
      </c>
      <c r="B41" s="7" t="s">
        <v>4024</v>
      </c>
      <c r="C41" s="7"/>
      <c r="D41" s="7" t="s">
        <v>4025</v>
      </c>
      <c r="E41" s="10"/>
      <c r="F41" s="10">
        <v>200</v>
      </c>
      <c r="G41" s="238">
        <f t="shared" si="0"/>
        <v>102669.39</v>
      </c>
      <c r="H41" s="7"/>
    </row>
    <row r="42" spans="1:8" ht="12.75" customHeight="1" x14ac:dyDescent="0.15">
      <c r="A42" s="4" t="s">
        <v>4026</v>
      </c>
      <c r="B42" s="7" t="s">
        <v>4027</v>
      </c>
      <c r="C42" s="7"/>
      <c r="D42" s="7" t="s">
        <v>4028</v>
      </c>
      <c r="E42" s="10"/>
      <c r="F42" s="10">
        <v>75</v>
      </c>
      <c r="G42" s="238">
        <f t="shared" si="0"/>
        <v>102744.39</v>
      </c>
      <c r="H42" s="7"/>
    </row>
    <row r="43" spans="1:8" ht="12.75" customHeight="1" x14ac:dyDescent="0.15">
      <c r="A43" s="4" t="s">
        <v>4029</v>
      </c>
      <c r="B43" s="7" t="s">
        <v>4030</v>
      </c>
      <c r="C43" s="7"/>
      <c r="D43" s="7" t="s">
        <v>4031</v>
      </c>
      <c r="E43" s="10"/>
      <c r="F43" s="10">
        <v>25</v>
      </c>
      <c r="G43" s="238">
        <f t="shared" si="0"/>
        <v>102769.39</v>
      </c>
      <c r="H43" s="7"/>
    </row>
    <row r="44" spans="1:8" ht="25.5" customHeight="1" x14ac:dyDescent="0.15">
      <c r="A44" s="4" t="s">
        <v>77</v>
      </c>
      <c r="B44" s="7" t="s">
        <v>98</v>
      </c>
      <c r="C44" s="7" t="s">
        <v>52</v>
      </c>
      <c r="D44" s="7" t="s">
        <v>4032</v>
      </c>
      <c r="E44" s="10">
        <v>6528.35</v>
      </c>
      <c r="F44" s="10"/>
      <c r="G44" s="238">
        <f t="shared" si="0"/>
        <v>96241.04</v>
      </c>
      <c r="H44" s="7"/>
    </row>
    <row r="45" spans="1:8" ht="25.5" customHeight="1" x14ac:dyDescent="0.15">
      <c r="A45" s="4" t="s">
        <v>77</v>
      </c>
      <c r="B45" s="7" t="s">
        <v>4033</v>
      </c>
      <c r="C45" s="7"/>
      <c r="D45" s="7" t="s">
        <v>4034</v>
      </c>
      <c r="E45" s="10"/>
      <c r="F45" s="10">
        <v>6528.35</v>
      </c>
      <c r="G45" s="238">
        <f t="shared" si="0"/>
        <v>102769.39</v>
      </c>
      <c r="H45" s="7"/>
    </row>
    <row r="46" spans="1:8" ht="25.5" customHeight="1" x14ac:dyDescent="0.15">
      <c r="A46" s="4" t="s">
        <v>77</v>
      </c>
      <c r="B46" s="7" t="s">
        <v>98</v>
      </c>
      <c r="C46" s="7" t="s">
        <v>52</v>
      </c>
      <c r="D46" s="7" t="s">
        <v>4035</v>
      </c>
      <c r="E46" s="10"/>
      <c r="F46" s="10">
        <v>6528.35</v>
      </c>
      <c r="G46" s="238">
        <f t="shared" si="0"/>
        <v>109297.74</v>
      </c>
      <c r="H46" s="7"/>
    </row>
    <row r="47" spans="1:8" ht="12.75" customHeight="1" x14ac:dyDescent="0.15">
      <c r="A47" s="4" t="s">
        <v>77</v>
      </c>
      <c r="B47" s="7" t="s">
        <v>4036</v>
      </c>
      <c r="C47" s="7"/>
      <c r="D47" s="7" t="s">
        <v>4037</v>
      </c>
      <c r="E47" s="10">
        <v>6528.35</v>
      </c>
      <c r="F47" s="10"/>
      <c r="G47" s="238">
        <f t="shared" si="0"/>
        <v>102769.39</v>
      </c>
      <c r="H47" s="7"/>
    </row>
    <row r="48" spans="1:8" ht="12.75" customHeight="1" x14ac:dyDescent="0.15">
      <c r="A48" s="4" t="s">
        <v>4038</v>
      </c>
      <c r="B48" s="7" t="s">
        <v>4039</v>
      </c>
      <c r="C48" s="7"/>
      <c r="D48" s="7" t="s">
        <v>4040</v>
      </c>
      <c r="E48" s="10"/>
      <c r="F48" s="10">
        <v>20669</v>
      </c>
      <c r="G48" s="238">
        <f t="shared" si="0"/>
        <v>123438.39</v>
      </c>
      <c r="H48" s="7"/>
    </row>
    <row r="49" spans="1:12" ht="25.5" customHeight="1" x14ac:dyDescent="0.15">
      <c r="A49" s="4" t="s">
        <v>2469</v>
      </c>
      <c r="B49" s="7" t="s">
        <v>2700</v>
      </c>
      <c r="C49" s="7" t="s">
        <v>53</v>
      </c>
      <c r="D49" s="7" t="s">
        <v>2701</v>
      </c>
      <c r="E49" s="10">
        <v>1800</v>
      </c>
      <c r="F49" s="10"/>
      <c r="G49" s="238">
        <f t="shared" si="0"/>
        <v>121638.39</v>
      </c>
      <c r="H49" s="7"/>
    </row>
    <row r="50" spans="1:12" ht="12.75" customHeight="1" x14ac:dyDescent="0.15">
      <c r="A50" s="4" t="s">
        <v>2717</v>
      </c>
      <c r="B50" s="7" t="s">
        <v>2718</v>
      </c>
      <c r="C50" s="7" t="s">
        <v>55</v>
      </c>
      <c r="D50" s="7" t="s">
        <v>2719</v>
      </c>
      <c r="E50" s="10">
        <v>773</v>
      </c>
      <c r="F50" s="10"/>
      <c r="G50" s="238">
        <f t="shared" si="0"/>
        <v>120865.39</v>
      </c>
      <c r="H50" s="7"/>
    </row>
    <row r="51" spans="1:12" ht="12.75" customHeight="1" x14ac:dyDescent="0.15">
      <c r="A51" s="4" t="s">
        <v>82</v>
      </c>
      <c r="B51" s="7" t="s">
        <v>103</v>
      </c>
      <c r="C51" s="7" t="s">
        <v>53</v>
      </c>
      <c r="D51" s="7" t="s">
        <v>127</v>
      </c>
      <c r="E51" s="10">
        <v>8765</v>
      </c>
      <c r="F51" s="10"/>
      <c r="G51" s="238">
        <f t="shared" si="0"/>
        <v>112100.39</v>
      </c>
      <c r="H51" s="7"/>
    </row>
    <row r="52" spans="1:12" ht="25.5" customHeight="1" x14ac:dyDescent="0.15">
      <c r="A52" s="4" t="s">
        <v>83</v>
      </c>
      <c r="B52" s="7" t="s">
        <v>104</v>
      </c>
      <c r="C52" s="7" t="s">
        <v>55</v>
      </c>
      <c r="D52" s="7" t="s">
        <v>128</v>
      </c>
      <c r="E52" s="10">
        <v>5075</v>
      </c>
      <c r="F52" s="10"/>
      <c r="G52" s="238">
        <f t="shared" si="0"/>
        <v>107025.39</v>
      </c>
      <c r="H52" s="7"/>
    </row>
    <row r="53" spans="1:12" ht="12.75" customHeight="1" x14ac:dyDescent="0.15">
      <c r="A53" s="4" t="s">
        <v>84</v>
      </c>
      <c r="B53" s="7" t="s">
        <v>105</v>
      </c>
      <c r="C53" s="7" t="s">
        <v>53</v>
      </c>
      <c r="D53" s="7" t="s">
        <v>4041</v>
      </c>
      <c r="E53" s="10">
        <v>1235</v>
      </c>
      <c r="F53" s="10"/>
      <c r="G53" s="238">
        <f t="shared" si="0"/>
        <v>105790.39</v>
      </c>
      <c r="H53" s="7"/>
    </row>
    <row r="54" spans="1:12" ht="12.75" customHeight="1" x14ac:dyDescent="0.15">
      <c r="A54" s="4" t="s">
        <v>85</v>
      </c>
      <c r="B54" s="7" t="s">
        <v>106</v>
      </c>
      <c r="C54" s="7" t="s">
        <v>117</v>
      </c>
      <c r="D54" s="7" t="s">
        <v>130</v>
      </c>
      <c r="E54" s="10">
        <v>4400</v>
      </c>
      <c r="F54" s="10"/>
      <c r="G54" s="238">
        <f t="shared" si="0"/>
        <v>101390.39</v>
      </c>
      <c r="H54" s="7"/>
    </row>
    <row r="55" spans="1:12" ht="25.5" customHeight="1" x14ac:dyDescent="0.15">
      <c r="A55" s="4" t="s">
        <v>86</v>
      </c>
      <c r="B55" s="7" t="s">
        <v>107</v>
      </c>
      <c r="C55" s="7" t="s">
        <v>118</v>
      </c>
      <c r="D55" s="7" t="s">
        <v>131</v>
      </c>
      <c r="E55" s="10">
        <v>2825.6</v>
      </c>
      <c r="F55" s="10"/>
      <c r="G55" s="238">
        <f t="shared" si="0"/>
        <v>98564.79</v>
      </c>
      <c r="H55" s="7"/>
    </row>
    <row r="56" spans="1:12" ht="12.75" customHeight="1" x14ac:dyDescent="0.15">
      <c r="A56" s="4" t="s">
        <v>87</v>
      </c>
      <c r="B56" s="7" t="s">
        <v>108</v>
      </c>
      <c r="C56" s="7" t="s">
        <v>118</v>
      </c>
      <c r="D56" s="7" t="s">
        <v>132</v>
      </c>
      <c r="E56" s="10">
        <v>476.61</v>
      </c>
      <c r="F56" s="10"/>
      <c r="G56" s="238">
        <f t="shared" si="0"/>
        <v>98088.18</v>
      </c>
      <c r="H56" s="7"/>
    </row>
    <row r="57" spans="1:12" ht="12.75" customHeight="1" x14ac:dyDescent="0.15">
      <c r="A57" s="4" t="s">
        <v>88</v>
      </c>
      <c r="B57" s="7" t="s">
        <v>109</v>
      </c>
      <c r="C57" s="7" t="s">
        <v>119</v>
      </c>
      <c r="D57" s="7" t="s">
        <v>133</v>
      </c>
      <c r="E57" s="10">
        <v>3318</v>
      </c>
      <c r="F57" s="10"/>
      <c r="G57" s="238">
        <f t="shared" si="0"/>
        <v>94770.18</v>
      </c>
      <c r="H57" s="7"/>
    </row>
    <row r="58" spans="1:12" ht="12.75" customHeight="1" x14ac:dyDescent="0.15">
      <c r="A58" s="4" t="s">
        <v>379</v>
      </c>
      <c r="B58" s="7" t="s">
        <v>389</v>
      </c>
      <c r="C58" s="7" t="s">
        <v>396</v>
      </c>
      <c r="D58" s="7" t="s">
        <v>4042</v>
      </c>
      <c r="E58" s="10">
        <v>159.47</v>
      </c>
      <c r="F58" s="10"/>
      <c r="G58" s="238">
        <f t="shared" si="0"/>
        <v>94610.709999999992</v>
      </c>
      <c r="H58" s="7"/>
    </row>
    <row r="59" spans="1:12" ht="12.75" customHeight="1" x14ac:dyDescent="0.15">
      <c r="A59" s="4" t="s">
        <v>379</v>
      </c>
      <c r="B59" s="7" t="s">
        <v>389</v>
      </c>
      <c r="C59" s="7" t="s">
        <v>396</v>
      </c>
      <c r="D59" s="7" t="s">
        <v>125</v>
      </c>
      <c r="E59" s="10"/>
      <c r="F59" s="10">
        <v>159.47</v>
      </c>
      <c r="G59" s="238">
        <f t="shared" si="0"/>
        <v>94770.18</v>
      </c>
      <c r="H59" s="7"/>
    </row>
    <row r="60" spans="1:12" ht="12.75" customHeight="1" x14ac:dyDescent="0.15">
      <c r="A60" s="4" t="s">
        <v>89</v>
      </c>
      <c r="B60" s="7" t="s">
        <v>110</v>
      </c>
      <c r="C60" s="7" t="s">
        <v>55</v>
      </c>
      <c r="D60" s="7" t="s">
        <v>134</v>
      </c>
      <c r="E60" s="10">
        <v>235.91</v>
      </c>
      <c r="F60" s="10"/>
      <c r="G60" s="238">
        <f t="shared" si="0"/>
        <v>94534.26999999999</v>
      </c>
      <c r="H60" s="7"/>
    </row>
    <row r="61" spans="1:12" ht="25.5" customHeight="1" x14ac:dyDescent="0.15">
      <c r="A61" s="4" t="s">
        <v>90</v>
      </c>
      <c r="B61" s="7" t="s">
        <v>111</v>
      </c>
      <c r="C61" s="7" t="s">
        <v>119</v>
      </c>
      <c r="D61" s="7" t="s">
        <v>135</v>
      </c>
      <c r="E61" s="10">
        <v>1161</v>
      </c>
      <c r="F61" s="10"/>
      <c r="G61" s="238">
        <f t="shared" si="0"/>
        <v>93373.26999999999</v>
      </c>
      <c r="H61" s="7"/>
    </row>
    <row r="62" spans="1:12" ht="12.75" customHeight="1" x14ac:dyDescent="0.15">
      <c r="A62" s="4" t="s">
        <v>91</v>
      </c>
      <c r="B62" s="7" t="s">
        <v>112</v>
      </c>
      <c r="C62" s="7" t="s">
        <v>117</v>
      </c>
      <c r="D62" s="7" t="s">
        <v>4043</v>
      </c>
      <c r="E62" s="10">
        <v>6500</v>
      </c>
      <c r="F62" s="10"/>
      <c r="G62" s="238">
        <f t="shared" si="0"/>
        <v>86873.26999999999</v>
      </c>
      <c r="H62" s="7"/>
    </row>
    <row r="63" spans="1:12" ht="12.75" customHeight="1" x14ac:dyDescent="0.15">
      <c r="A63" s="4" t="s">
        <v>92</v>
      </c>
      <c r="B63" s="7" t="s">
        <v>113</v>
      </c>
      <c r="C63" s="7" t="s">
        <v>53</v>
      </c>
      <c r="D63" s="7" t="s">
        <v>137</v>
      </c>
      <c r="E63" s="10">
        <v>3150</v>
      </c>
      <c r="F63" s="10"/>
      <c r="G63" s="238">
        <f t="shared" si="0"/>
        <v>83723.26999999999</v>
      </c>
      <c r="H63" s="7"/>
    </row>
    <row r="64" spans="1:12" ht="25.5" customHeight="1" thickBot="1" x14ac:dyDescent="0.2">
      <c r="A64" s="60" t="s">
        <v>93</v>
      </c>
      <c r="B64" s="61" t="s">
        <v>4044</v>
      </c>
      <c r="C64" s="61"/>
      <c r="D64" s="61" t="s">
        <v>4045</v>
      </c>
      <c r="E64" s="63"/>
      <c r="F64" s="63">
        <v>34626.07</v>
      </c>
      <c r="G64" s="343">
        <f t="shared" si="0"/>
        <v>118349.34</v>
      </c>
      <c r="H64" s="344" t="s">
        <v>5804</v>
      </c>
      <c r="I64" s="240"/>
      <c r="J64" s="240"/>
      <c r="K64" s="240"/>
      <c r="L64" s="240"/>
    </row>
    <row r="65" spans="1:12" ht="25.5" customHeight="1" thickTop="1" x14ac:dyDescent="0.15">
      <c r="A65" s="4" t="s">
        <v>141</v>
      </c>
      <c r="B65" s="7" t="s">
        <v>152</v>
      </c>
      <c r="C65" s="7" t="s">
        <v>171</v>
      </c>
      <c r="D65" s="7" t="s">
        <v>1616</v>
      </c>
      <c r="E65" s="10">
        <v>5150</v>
      </c>
      <c r="F65" s="10"/>
      <c r="G65" s="238">
        <f t="shared" si="0"/>
        <v>113199.34</v>
      </c>
      <c r="H65" s="7"/>
    </row>
    <row r="66" spans="1:12" ht="11.25" x14ac:dyDescent="0.15">
      <c r="A66" s="4" t="s">
        <v>141</v>
      </c>
      <c r="B66" s="7" t="s">
        <v>151</v>
      </c>
      <c r="C66" s="7"/>
      <c r="D66" s="7" t="s">
        <v>174</v>
      </c>
      <c r="E66" s="10">
        <v>2575</v>
      </c>
      <c r="F66" s="10"/>
      <c r="G66" s="238">
        <f t="shared" si="0"/>
        <v>110624.34</v>
      </c>
      <c r="H66" s="7"/>
    </row>
    <row r="67" spans="1:12" ht="12.75" customHeight="1" x14ac:dyDescent="0.15">
      <c r="A67" s="4" t="s">
        <v>145</v>
      </c>
      <c r="B67" s="7" t="s">
        <v>159</v>
      </c>
      <c r="C67" s="7"/>
      <c r="D67" s="7" t="s">
        <v>1598</v>
      </c>
      <c r="E67" s="10">
        <v>34161.57</v>
      </c>
      <c r="F67" s="10"/>
      <c r="G67" s="238">
        <f t="shared" si="0"/>
        <v>76462.76999999999</v>
      </c>
      <c r="H67" s="7"/>
    </row>
    <row r="68" spans="1:12" ht="12.75" customHeight="1" thickBot="1" x14ac:dyDescent="0.2">
      <c r="A68" s="60" t="s">
        <v>145</v>
      </c>
      <c r="B68" s="61" t="s">
        <v>4046</v>
      </c>
      <c r="C68" s="61"/>
      <c r="D68" s="61" t="s">
        <v>4047</v>
      </c>
      <c r="E68" s="63"/>
      <c r="F68" s="63">
        <v>7725</v>
      </c>
      <c r="G68" s="343">
        <f t="shared" si="0"/>
        <v>84187.76999999999</v>
      </c>
      <c r="H68" s="344" t="s">
        <v>5804</v>
      </c>
      <c r="I68" s="240"/>
      <c r="J68" s="240"/>
      <c r="K68" s="240"/>
      <c r="L68" s="240"/>
    </row>
    <row r="69" spans="1:12" ht="12.75" customHeight="1" thickTop="1" x14ac:dyDescent="0.15">
      <c r="A69" s="4" t="s">
        <v>1600</v>
      </c>
      <c r="B69" s="7" t="s">
        <v>1601</v>
      </c>
      <c r="C69" s="7" t="s">
        <v>1599</v>
      </c>
      <c r="D69" s="7" t="s">
        <v>1602</v>
      </c>
      <c r="E69" s="10">
        <v>6214.5</v>
      </c>
      <c r="F69" s="10"/>
      <c r="G69" s="238">
        <f t="shared" si="0"/>
        <v>77973.26999999999</v>
      </c>
      <c r="H69" s="7"/>
    </row>
    <row r="70" spans="1:12" ht="25.5" customHeight="1" x14ac:dyDescent="0.15">
      <c r="A70" s="4" t="s">
        <v>201</v>
      </c>
      <c r="B70" s="7" t="s">
        <v>168</v>
      </c>
      <c r="C70" s="7" t="s">
        <v>173</v>
      </c>
      <c r="D70" s="7" t="s">
        <v>4048</v>
      </c>
      <c r="E70" s="10">
        <v>12500</v>
      </c>
      <c r="F70" s="10"/>
      <c r="G70" s="238">
        <f t="shared" si="0"/>
        <v>65473.26999999999</v>
      </c>
      <c r="H70" s="7"/>
    </row>
    <row r="71" spans="1:12" ht="12.75" customHeight="1" x14ac:dyDescent="0.15">
      <c r="A71" s="4" t="s">
        <v>202</v>
      </c>
      <c r="B71" s="7" t="s">
        <v>229</v>
      </c>
      <c r="C71" s="7" t="s">
        <v>55</v>
      </c>
      <c r="D71" s="7" t="s">
        <v>4049</v>
      </c>
      <c r="E71" s="10">
        <v>43.2</v>
      </c>
      <c r="F71" s="10"/>
      <c r="G71" s="238">
        <f t="shared" ref="G71:G129" si="1">G70+F71-E71</f>
        <v>65430.069999999992</v>
      </c>
      <c r="H71" s="7"/>
    </row>
    <row r="72" spans="1:12" ht="12.75" customHeight="1" x14ac:dyDescent="0.15">
      <c r="A72" s="4" t="s">
        <v>202</v>
      </c>
      <c r="B72" s="7" t="s">
        <v>230</v>
      </c>
      <c r="C72" s="7" t="s">
        <v>55</v>
      </c>
      <c r="D72" s="7" t="s">
        <v>267</v>
      </c>
      <c r="E72" s="10">
        <v>264</v>
      </c>
      <c r="F72" s="10"/>
      <c r="G72" s="238">
        <f t="shared" si="1"/>
        <v>65166.069999999992</v>
      </c>
      <c r="H72" s="7"/>
    </row>
    <row r="73" spans="1:12" ht="12.75" customHeight="1" x14ac:dyDescent="0.15">
      <c r="A73" s="4" t="s">
        <v>202</v>
      </c>
      <c r="B73" s="7" t="s">
        <v>230</v>
      </c>
      <c r="C73" s="7"/>
      <c r="D73" s="7" t="s">
        <v>4050</v>
      </c>
      <c r="E73" s="10"/>
      <c r="F73" s="10">
        <v>264</v>
      </c>
      <c r="G73" s="238">
        <f t="shared" si="1"/>
        <v>65430.069999999992</v>
      </c>
      <c r="H73" s="7"/>
    </row>
    <row r="74" spans="1:12" ht="25.5" customHeight="1" x14ac:dyDescent="0.15">
      <c r="A74" s="4" t="s">
        <v>203</v>
      </c>
      <c r="B74" s="7" t="s">
        <v>4051</v>
      </c>
      <c r="C74" s="7"/>
      <c r="D74" s="7" t="s">
        <v>4052</v>
      </c>
      <c r="E74" s="10">
        <v>1675.26</v>
      </c>
      <c r="F74" s="10"/>
      <c r="G74" s="238">
        <f t="shared" si="1"/>
        <v>63754.80999999999</v>
      </c>
      <c r="H74" s="7"/>
    </row>
    <row r="75" spans="1:12" ht="25.5" customHeight="1" x14ac:dyDescent="0.15">
      <c r="A75" s="4" t="s">
        <v>203</v>
      </c>
      <c r="B75" s="7" t="s">
        <v>4051</v>
      </c>
      <c r="C75" s="7"/>
      <c r="D75" s="7" t="s">
        <v>4053</v>
      </c>
      <c r="E75" s="10">
        <v>2940.26</v>
      </c>
      <c r="F75" s="10"/>
      <c r="G75" s="238">
        <f t="shared" si="1"/>
        <v>60814.549999999988</v>
      </c>
      <c r="H75" s="7"/>
    </row>
    <row r="76" spans="1:12" ht="25.5" customHeight="1" x14ac:dyDescent="0.15">
      <c r="A76" s="4" t="s">
        <v>203</v>
      </c>
      <c r="B76" s="7" t="s">
        <v>4051</v>
      </c>
      <c r="C76" s="7"/>
      <c r="D76" s="7" t="s">
        <v>4054</v>
      </c>
      <c r="E76" s="10">
        <v>132.19999999999999</v>
      </c>
      <c r="F76" s="10"/>
      <c r="G76" s="238">
        <f t="shared" si="1"/>
        <v>60682.349999999991</v>
      </c>
      <c r="H76" s="7"/>
    </row>
    <row r="77" spans="1:12" ht="25.5" customHeight="1" x14ac:dyDescent="0.15">
      <c r="A77" s="4" t="s">
        <v>203</v>
      </c>
      <c r="B77" s="7" t="s">
        <v>4051</v>
      </c>
      <c r="C77" s="7"/>
      <c r="D77" s="7" t="s">
        <v>4055</v>
      </c>
      <c r="E77" s="10">
        <v>100</v>
      </c>
      <c r="F77" s="10"/>
      <c r="G77" s="238">
        <f t="shared" si="1"/>
        <v>60582.349999999991</v>
      </c>
      <c r="H77" s="7"/>
    </row>
    <row r="78" spans="1:12" ht="25.5" customHeight="1" x14ac:dyDescent="0.15">
      <c r="A78" s="4" t="s">
        <v>203</v>
      </c>
      <c r="B78" s="7" t="s">
        <v>4051</v>
      </c>
      <c r="C78" s="7"/>
      <c r="D78" s="7" t="s">
        <v>4056</v>
      </c>
      <c r="E78" s="10">
        <v>180</v>
      </c>
      <c r="F78" s="10"/>
      <c r="G78" s="238">
        <f t="shared" si="1"/>
        <v>60402.349999999991</v>
      </c>
      <c r="H78" s="7"/>
    </row>
    <row r="79" spans="1:12" ht="12.75" customHeight="1" thickBot="1" x14ac:dyDescent="0.2">
      <c r="A79" s="60" t="s">
        <v>203</v>
      </c>
      <c r="B79" s="61" t="s">
        <v>4057</v>
      </c>
      <c r="C79" s="61"/>
      <c r="D79" s="61" t="s">
        <v>4058</v>
      </c>
      <c r="E79" s="63"/>
      <c r="F79" s="63">
        <v>27000</v>
      </c>
      <c r="G79" s="343">
        <f t="shared" si="1"/>
        <v>87402.349999999991</v>
      </c>
      <c r="H79" s="344" t="s">
        <v>5804</v>
      </c>
      <c r="I79" s="240"/>
      <c r="J79" s="240"/>
      <c r="K79" s="240"/>
      <c r="L79" s="240"/>
    </row>
    <row r="80" spans="1:12" ht="12.75" customHeight="1" thickTop="1" x14ac:dyDescent="0.15">
      <c r="A80" s="4" t="s">
        <v>204</v>
      </c>
      <c r="B80" s="7" t="s">
        <v>233</v>
      </c>
      <c r="C80" s="7" t="s">
        <v>55</v>
      </c>
      <c r="D80" s="7" t="s">
        <v>347</v>
      </c>
      <c r="E80" s="66">
        <v>129.97</v>
      </c>
      <c r="F80" s="10"/>
      <c r="G80" s="238">
        <f t="shared" si="1"/>
        <v>87272.37999999999</v>
      </c>
      <c r="H80" s="7"/>
    </row>
    <row r="81" spans="1:8" ht="12.75" customHeight="1" x14ac:dyDescent="0.15">
      <c r="A81" s="4" t="s">
        <v>205</v>
      </c>
      <c r="B81" s="7" t="s">
        <v>234</v>
      </c>
      <c r="C81" s="7" t="s">
        <v>247</v>
      </c>
      <c r="D81" s="7" t="s">
        <v>348</v>
      </c>
      <c r="E81" s="66">
        <v>800</v>
      </c>
      <c r="F81" s="10"/>
      <c r="G81" s="238">
        <f t="shared" si="1"/>
        <v>86472.37999999999</v>
      </c>
      <c r="H81" s="7"/>
    </row>
    <row r="82" spans="1:8" ht="12.75" customHeight="1" x14ac:dyDescent="0.15">
      <c r="A82" s="4" t="s">
        <v>206</v>
      </c>
      <c r="B82" s="7" t="s">
        <v>1603</v>
      </c>
      <c r="C82" s="7"/>
      <c r="D82" s="7" t="s">
        <v>1604</v>
      </c>
      <c r="E82" s="10">
        <v>397.1</v>
      </c>
      <c r="F82" s="10"/>
      <c r="G82" s="238">
        <f t="shared" si="1"/>
        <v>86075.279999999984</v>
      </c>
      <c r="H82" s="7"/>
    </row>
    <row r="83" spans="1:8" ht="12.75" customHeight="1" x14ac:dyDescent="0.15">
      <c r="A83" s="4" t="s">
        <v>206</v>
      </c>
      <c r="B83" s="7" t="s">
        <v>235</v>
      </c>
      <c r="C83" s="7" t="s">
        <v>249</v>
      </c>
      <c r="D83" s="7" t="s">
        <v>317</v>
      </c>
      <c r="E83" s="66">
        <v>51.27</v>
      </c>
      <c r="F83" s="10"/>
      <c r="G83" s="238">
        <f t="shared" si="1"/>
        <v>86024.00999999998</v>
      </c>
      <c r="H83" s="7"/>
    </row>
    <row r="84" spans="1:8" ht="12.75" customHeight="1" x14ac:dyDescent="0.15">
      <c r="A84" s="4" t="s">
        <v>206</v>
      </c>
      <c r="B84" s="7" t="s">
        <v>236</v>
      </c>
      <c r="C84" s="7" t="s">
        <v>247</v>
      </c>
      <c r="D84" s="7" t="s">
        <v>349</v>
      </c>
      <c r="E84" s="66">
        <v>96</v>
      </c>
      <c r="F84" s="10"/>
      <c r="G84" s="238">
        <f t="shared" si="1"/>
        <v>85928.00999999998</v>
      </c>
      <c r="H84" s="7"/>
    </row>
    <row r="85" spans="1:8" ht="12.75" customHeight="1" x14ac:dyDescent="0.15">
      <c r="A85" s="4" t="s">
        <v>337</v>
      </c>
      <c r="B85" s="7" t="s">
        <v>342</v>
      </c>
      <c r="C85" s="7" t="s">
        <v>53</v>
      </c>
      <c r="D85" s="7" t="s">
        <v>350</v>
      </c>
      <c r="E85" s="10">
        <v>1680</v>
      </c>
      <c r="F85" s="10"/>
      <c r="G85" s="238">
        <f t="shared" si="1"/>
        <v>84248.00999999998</v>
      </c>
      <c r="H85" s="7"/>
    </row>
    <row r="86" spans="1:8" ht="12.75" customHeight="1" x14ac:dyDescent="0.15">
      <c r="A86" s="4" t="s">
        <v>1605</v>
      </c>
      <c r="B86" s="7" t="s">
        <v>1606</v>
      </c>
      <c r="C86" s="7"/>
      <c r="D86" s="7" t="s">
        <v>1607</v>
      </c>
      <c r="E86" s="10">
        <v>709.7</v>
      </c>
      <c r="F86" s="10"/>
      <c r="G86" s="238">
        <f t="shared" si="1"/>
        <v>83538.309999999983</v>
      </c>
      <c r="H86" s="7"/>
    </row>
    <row r="87" spans="1:8" ht="12.75" customHeight="1" x14ac:dyDescent="0.15">
      <c r="A87" s="4" t="s">
        <v>207</v>
      </c>
      <c r="B87" s="7" t="s">
        <v>237</v>
      </c>
      <c r="C87" s="7" t="s">
        <v>248</v>
      </c>
      <c r="D87" s="7" t="s">
        <v>351</v>
      </c>
      <c r="E87" s="66">
        <v>832.5</v>
      </c>
      <c r="F87" s="10"/>
      <c r="G87" s="238">
        <f t="shared" si="1"/>
        <v>82705.809999999983</v>
      </c>
      <c r="H87" s="238">
        <v>118349.34</v>
      </c>
    </row>
    <row r="88" spans="1:8" ht="12.75" customHeight="1" x14ac:dyDescent="0.15">
      <c r="A88" s="4" t="s">
        <v>208</v>
      </c>
      <c r="B88" s="7" t="s">
        <v>238</v>
      </c>
      <c r="C88" s="7" t="s">
        <v>55</v>
      </c>
      <c r="D88" s="7" t="s">
        <v>319</v>
      </c>
      <c r="E88" s="66">
        <v>448.69</v>
      </c>
      <c r="F88" s="10"/>
      <c r="G88" s="238">
        <f t="shared" si="1"/>
        <v>82257.119999999981</v>
      </c>
      <c r="H88" s="238">
        <v>84187.77</v>
      </c>
    </row>
    <row r="89" spans="1:8" ht="12.75" customHeight="1" x14ac:dyDescent="0.15">
      <c r="A89" s="4" t="s">
        <v>209</v>
      </c>
      <c r="B89" s="7" t="s">
        <v>239</v>
      </c>
      <c r="C89" s="7" t="s">
        <v>247</v>
      </c>
      <c r="D89" s="7" t="s">
        <v>361</v>
      </c>
      <c r="E89" s="66">
        <v>556.16</v>
      </c>
      <c r="F89" s="10"/>
      <c r="G89" s="238">
        <f t="shared" si="1"/>
        <v>81700.959999999977</v>
      </c>
      <c r="H89" s="238">
        <v>87402.35</v>
      </c>
    </row>
    <row r="90" spans="1:8" ht="12.75" customHeight="1" x14ac:dyDescent="0.15">
      <c r="A90" s="4" t="s">
        <v>209</v>
      </c>
      <c r="B90" s="7" t="s">
        <v>1608</v>
      </c>
      <c r="C90" s="7"/>
      <c r="D90" s="7" t="s">
        <v>1607</v>
      </c>
      <c r="E90" s="10">
        <v>650.54999999999995</v>
      </c>
      <c r="F90" s="10"/>
      <c r="G90" s="238">
        <f t="shared" si="1"/>
        <v>81050.409999999974</v>
      </c>
      <c r="H90" s="238">
        <v>173733.73</v>
      </c>
    </row>
    <row r="91" spans="1:8" ht="12.75" customHeight="1" x14ac:dyDescent="0.15">
      <c r="A91" s="4" t="s">
        <v>209</v>
      </c>
      <c r="B91" s="7" t="s">
        <v>354</v>
      </c>
      <c r="C91" s="7" t="s">
        <v>249</v>
      </c>
      <c r="D91" s="7" t="s">
        <v>359</v>
      </c>
      <c r="E91" s="66">
        <v>36.840000000000003</v>
      </c>
      <c r="F91" s="10"/>
      <c r="G91" s="238">
        <f t="shared" si="1"/>
        <v>81013.569999999978</v>
      </c>
      <c r="H91" s="7"/>
    </row>
    <row r="92" spans="1:8" ht="12.75" customHeight="1" x14ac:dyDescent="0.15">
      <c r="A92" s="4" t="s">
        <v>209</v>
      </c>
      <c r="B92" s="7" t="s">
        <v>241</v>
      </c>
      <c r="C92" s="7" t="s">
        <v>247</v>
      </c>
      <c r="D92" s="7" t="s">
        <v>360</v>
      </c>
      <c r="E92" s="66">
        <v>556</v>
      </c>
      <c r="F92" s="10"/>
      <c r="G92" s="238">
        <f t="shared" si="1"/>
        <v>80457.569999999978</v>
      </c>
      <c r="H92" s="7"/>
    </row>
    <row r="93" spans="1:8" ht="25.5" customHeight="1" x14ac:dyDescent="0.15">
      <c r="A93" s="4" t="s">
        <v>210</v>
      </c>
      <c r="B93" s="7" t="s">
        <v>242</v>
      </c>
      <c r="C93" s="7" t="s">
        <v>248</v>
      </c>
      <c r="D93" s="7" t="s">
        <v>282</v>
      </c>
      <c r="E93" s="66">
        <v>2750</v>
      </c>
      <c r="F93" s="10"/>
      <c r="G93" s="238">
        <f t="shared" si="1"/>
        <v>77707.569999999978</v>
      </c>
      <c r="H93" s="7"/>
    </row>
    <row r="94" spans="1:8" ht="12.75" customHeight="1" x14ac:dyDescent="0.15">
      <c r="A94" s="4" t="s">
        <v>212</v>
      </c>
      <c r="B94" s="7" t="s">
        <v>244</v>
      </c>
      <c r="C94" s="7" t="s">
        <v>247</v>
      </c>
      <c r="D94" s="7" t="s">
        <v>363</v>
      </c>
      <c r="E94" s="66">
        <v>350.56</v>
      </c>
      <c r="F94" s="10"/>
      <c r="G94" s="238">
        <f t="shared" si="1"/>
        <v>77357.00999999998</v>
      </c>
      <c r="H94" s="7"/>
    </row>
    <row r="95" spans="1:8" ht="12.75" customHeight="1" x14ac:dyDescent="0.15">
      <c r="A95" s="4" t="s">
        <v>212</v>
      </c>
      <c r="B95" s="7" t="s">
        <v>244</v>
      </c>
      <c r="C95" s="7" t="s">
        <v>247</v>
      </c>
      <c r="D95" s="7" t="s">
        <v>364</v>
      </c>
      <c r="E95" s="66">
        <v>72</v>
      </c>
      <c r="F95" s="10"/>
      <c r="G95" s="238">
        <f t="shared" si="1"/>
        <v>77285.00999999998</v>
      </c>
      <c r="H95" s="7"/>
    </row>
    <row r="96" spans="1:8" ht="12.75" customHeight="1" x14ac:dyDescent="0.15">
      <c r="A96" s="4" t="s">
        <v>212</v>
      </c>
      <c r="B96" s="7" t="s">
        <v>1609</v>
      </c>
      <c r="C96" s="7"/>
      <c r="D96" s="7" t="s">
        <v>1607</v>
      </c>
      <c r="E96" s="10">
        <v>168.98</v>
      </c>
      <c r="F96" s="10"/>
      <c r="G96" s="238">
        <f t="shared" si="1"/>
        <v>77116.029999999984</v>
      </c>
      <c r="H96" s="7"/>
    </row>
    <row r="97" spans="1:8" ht="12.75" customHeight="1" x14ac:dyDescent="0.15">
      <c r="A97" s="4" t="s">
        <v>213</v>
      </c>
      <c r="B97" s="7" t="s">
        <v>245</v>
      </c>
      <c r="C97" s="7" t="s">
        <v>55</v>
      </c>
      <c r="D97" s="7" t="s">
        <v>286</v>
      </c>
      <c r="E97" s="66">
        <v>1106.82</v>
      </c>
      <c r="F97" s="10"/>
      <c r="G97" s="238">
        <f t="shared" si="1"/>
        <v>76009.209999999977</v>
      </c>
      <c r="H97" s="7"/>
    </row>
    <row r="98" spans="1:8" ht="11.25" x14ac:dyDescent="0.15">
      <c r="A98" s="4" t="s">
        <v>213</v>
      </c>
      <c r="B98" s="7" t="s">
        <v>245</v>
      </c>
      <c r="C98" s="7" t="s">
        <v>55</v>
      </c>
      <c r="D98" s="7" t="s">
        <v>287</v>
      </c>
      <c r="E98" s="66">
        <v>591.91999999999996</v>
      </c>
      <c r="F98" s="10"/>
      <c r="G98" s="238">
        <f t="shared" si="1"/>
        <v>75417.289999999979</v>
      </c>
      <c r="H98" s="7"/>
    </row>
    <row r="99" spans="1:8" ht="12.75" customHeight="1" x14ac:dyDescent="0.15">
      <c r="A99" s="4" t="s">
        <v>213</v>
      </c>
      <c r="B99" s="7" t="s">
        <v>245</v>
      </c>
      <c r="C99" s="7" t="s">
        <v>55</v>
      </c>
      <c r="D99" s="7" t="s">
        <v>286</v>
      </c>
      <c r="E99" s="66">
        <v>7.71</v>
      </c>
      <c r="F99" s="10"/>
      <c r="G99" s="238">
        <f t="shared" si="1"/>
        <v>75409.579999999973</v>
      </c>
      <c r="H99" s="7"/>
    </row>
    <row r="100" spans="1:8" ht="12.75" customHeight="1" x14ac:dyDescent="0.15">
      <c r="A100" s="4" t="s">
        <v>213</v>
      </c>
      <c r="B100" s="7" t="s">
        <v>245</v>
      </c>
      <c r="C100" s="7" t="s">
        <v>55</v>
      </c>
      <c r="D100" s="7" t="s">
        <v>286</v>
      </c>
      <c r="E100" s="66">
        <v>31.58</v>
      </c>
      <c r="F100" s="10"/>
      <c r="G100" s="238">
        <f t="shared" si="1"/>
        <v>75377.999999999971</v>
      </c>
      <c r="H100" s="7"/>
    </row>
    <row r="101" spans="1:8" ht="12.75" customHeight="1" x14ac:dyDescent="0.15">
      <c r="A101" s="4" t="s">
        <v>288</v>
      </c>
      <c r="B101" s="7" t="s">
        <v>300</v>
      </c>
      <c r="C101" s="7" t="s">
        <v>249</v>
      </c>
      <c r="D101" s="7" t="s">
        <v>366</v>
      </c>
      <c r="E101" s="66">
        <v>35.880000000000003</v>
      </c>
      <c r="F101" s="10"/>
      <c r="G101" s="238">
        <f t="shared" si="1"/>
        <v>75342.119999999966</v>
      </c>
      <c r="H101" s="7"/>
    </row>
    <row r="102" spans="1:8" ht="12.75" customHeight="1" x14ac:dyDescent="0.15">
      <c r="A102" s="4" t="s">
        <v>288</v>
      </c>
      <c r="B102" s="7" t="s">
        <v>301</v>
      </c>
      <c r="C102" s="7" t="s">
        <v>247</v>
      </c>
      <c r="D102" s="7" t="s">
        <v>317</v>
      </c>
      <c r="E102" s="66">
        <v>596</v>
      </c>
      <c r="F102" s="10"/>
      <c r="G102" s="238">
        <f t="shared" si="1"/>
        <v>74746.119999999966</v>
      </c>
      <c r="H102" s="7"/>
    </row>
    <row r="103" spans="1:8" ht="12.75" customHeight="1" x14ac:dyDescent="0.15">
      <c r="A103" s="4" t="s">
        <v>289</v>
      </c>
      <c r="B103" s="7" t="s">
        <v>302</v>
      </c>
      <c r="C103" s="7" t="s">
        <v>247</v>
      </c>
      <c r="D103" s="7" t="s">
        <v>344</v>
      </c>
      <c r="E103" s="66">
        <v>359.84</v>
      </c>
      <c r="F103" s="10"/>
      <c r="G103" s="238">
        <f t="shared" si="1"/>
        <v>74386.27999999997</v>
      </c>
      <c r="H103" s="7"/>
    </row>
    <row r="104" spans="1:8" ht="12.75" customHeight="1" x14ac:dyDescent="0.15">
      <c r="A104" s="4" t="s">
        <v>290</v>
      </c>
      <c r="B104" s="7" t="s">
        <v>303</v>
      </c>
      <c r="C104" s="7" t="s">
        <v>55</v>
      </c>
      <c r="D104" s="7" t="s">
        <v>319</v>
      </c>
      <c r="E104" s="66">
        <v>1080.8</v>
      </c>
      <c r="F104" s="10"/>
      <c r="G104" s="238">
        <f t="shared" si="1"/>
        <v>73305.479999999967</v>
      </c>
      <c r="H104" s="7"/>
    </row>
    <row r="105" spans="1:8" ht="12.75" customHeight="1" x14ac:dyDescent="0.15">
      <c r="A105" s="4" t="s">
        <v>291</v>
      </c>
      <c r="B105" s="7" t="s">
        <v>1610</v>
      </c>
      <c r="C105" s="7"/>
      <c r="D105" s="7" t="s">
        <v>1607</v>
      </c>
      <c r="E105" s="10">
        <v>887.46</v>
      </c>
      <c r="F105" s="10"/>
      <c r="G105" s="238">
        <f t="shared" si="1"/>
        <v>72418.01999999996</v>
      </c>
      <c r="H105" s="7"/>
    </row>
    <row r="106" spans="1:8" ht="12.75" customHeight="1" x14ac:dyDescent="0.15">
      <c r="A106" s="4" t="s">
        <v>291</v>
      </c>
      <c r="B106" s="7" t="s">
        <v>355</v>
      </c>
      <c r="C106" s="7" t="s">
        <v>247</v>
      </c>
      <c r="D106" s="7" t="s">
        <v>344</v>
      </c>
      <c r="E106" s="66">
        <v>272</v>
      </c>
      <c r="F106" s="10"/>
      <c r="G106" s="238">
        <f t="shared" si="1"/>
        <v>72146.01999999996</v>
      </c>
      <c r="H106" s="7"/>
    </row>
    <row r="107" spans="1:8" ht="12.75" customHeight="1" x14ac:dyDescent="0.15">
      <c r="A107" s="4" t="s">
        <v>291</v>
      </c>
      <c r="B107" s="7" t="s">
        <v>305</v>
      </c>
      <c r="C107" s="7" t="s">
        <v>315</v>
      </c>
      <c r="D107" s="7" t="s">
        <v>321</v>
      </c>
      <c r="E107" s="66">
        <v>175</v>
      </c>
      <c r="F107" s="10"/>
      <c r="G107" s="238">
        <f t="shared" si="1"/>
        <v>71971.01999999996</v>
      </c>
      <c r="H107" s="7"/>
    </row>
    <row r="108" spans="1:8" ht="12.75" customHeight="1" x14ac:dyDescent="0.15">
      <c r="A108" s="4" t="s">
        <v>291</v>
      </c>
      <c r="B108" s="7" t="s">
        <v>306</v>
      </c>
      <c r="C108" s="7" t="s">
        <v>247</v>
      </c>
      <c r="D108" s="7" t="s">
        <v>322</v>
      </c>
      <c r="E108" s="241">
        <v>272</v>
      </c>
      <c r="F108" s="10"/>
      <c r="G108" s="238">
        <f t="shared" si="1"/>
        <v>71699.01999999996</v>
      </c>
      <c r="H108" s="7"/>
    </row>
    <row r="109" spans="1:8" ht="12.75" customHeight="1" x14ac:dyDescent="0.15">
      <c r="A109" s="4" t="s">
        <v>291</v>
      </c>
      <c r="B109" s="7" t="s">
        <v>356</v>
      </c>
      <c r="C109" s="7" t="s">
        <v>247</v>
      </c>
      <c r="D109" s="7" t="s">
        <v>368</v>
      </c>
      <c r="E109" s="10"/>
      <c r="F109" s="241">
        <v>272</v>
      </c>
      <c r="G109" s="238">
        <f t="shared" si="1"/>
        <v>71971.01999999996</v>
      </c>
      <c r="H109" s="7"/>
    </row>
    <row r="110" spans="1:8" ht="12.75" customHeight="1" x14ac:dyDescent="0.15">
      <c r="A110" s="4" t="s">
        <v>292</v>
      </c>
      <c r="B110" s="7" t="s">
        <v>307</v>
      </c>
      <c r="C110" s="7" t="s">
        <v>247</v>
      </c>
      <c r="D110" s="7" t="s">
        <v>323</v>
      </c>
      <c r="E110" s="66">
        <v>432.48</v>
      </c>
      <c r="F110" s="10"/>
      <c r="G110" s="238">
        <f t="shared" si="1"/>
        <v>71538.539999999964</v>
      </c>
      <c r="H110" s="7"/>
    </row>
    <row r="111" spans="1:8" ht="12.75" customHeight="1" x14ac:dyDescent="0.15">
      <c r="A111" s="4" t="s">
        <v>292</v>
      </c>
      <c r="B111" s="7" t="s">
        <v>1611</v>
      </c>
      <c r="C111" s="7"/>
      <c r="D111" s="7" t="s">
        <v>1607</v>
      </c>
      <c r="E111" s="10">
        <v>202.77</v>
      </c>
      <c r="F111" s="10"/>
      <c r="G111" s="238">
        <f t="shared" si="1"/>
        <v>71335.76999999996</v>
      </c>
      <c r="H111" s="7"/>
    </row>
    <row r="112" spans="1:8" ht="12.75" customHeight="1" x14ac:dyDescent="0.15">
      <c r="A112" s="4" t="s">
        <v>293</v>
      </c>
      <c r="B112" s="7" t="s">
        <v>308</v>
      </c>
      <c r="C112" s="7" t="s">
        <v>55</v>
      </c>
      <c r="D112" s="7" t="s">
        <v>324</v>
      </c>
      <c r="E112" s="66">
        <v>229.9</v>
      </c>
      <c r="F112" s="10"/>
      <c r="G112" s="238">
        <f t="shared" si="1"/>
        <v>71105.869999999966</v>
      </c>
      <c r="H112" s="7"/>
    </row>
    <row r="113" spans="1:12" ht="12.75" customHeight="1" x14ac:dyDescent="0.15">
      <c r="A113" s="4" t="s">
        <v>295</v>
      </c>
      <c r="B113" s="7" t="s">
        <v>1612</v>
      </c>
      <c r="C113" s="7"/>
      <c r="D113" s="7" t="s">
        <v>1607</v>
      </c>
      <c r="E113" s="10">
        <v>372.76</v>
      </c>
      <c r="F113" s="10"/>
      <c r="G113" s="238">
        <f t="shared" si="1"/>
        <v>70733.109999999971</v>
      </c>
      <c r="H113" s="7"/>
    </row>
    <row r="114" spans="1:12" ht="12.75" customHeight="1" x14ac:dyDescent="0.15">
      <c r="A114" s="4" t="s">
        <v>295</v>
      </c>
      <c r="B114" s="7" t="s">
        <v>310</v>
      </c>
      <c r="C114" s="7" t="s">
        <v>249</v>
      </c>
      <c r="D114" s="7" t="s">
        <v>369</v>
      </c>
      <c r="E114" s="66">
        <v>134.11000000000001</v>
      </c>
      <c r="F114" s="10"/>
      <c r="G114" s="238">
        <f t="shared" si="1"/>
        <v>70598.999999999971</v>
      </c>
      <c r="H114" s="7"/>
    </row>
    <row r="115" spans="1:12" ht="12.75" customHeight="1" x14ac:dyDescent="0.15">
      <c r="A115" s="4" t="s">
        <v>296</v>
      </c>
      <c r="B115" s="7" t="s">
        <v>311</v>
      </c>
      <c r="C115" s="7" t="s">
        <v>173</v>
      </c>
      <c r="D115" s="7" t="s">
        <v>326</v>
      </c>
      <c r="E115" s="66">
        <v>23850</v>
      </c>
      <c r="F115" s="10"/>
      <c r="G115" s="238">
        <f t="shared" si="1"/>
        <v>46748.999999999971</v>
      </c>
      <c r="H115" s="7"/>
    </row>
    <row r="116" spans="1:12" ht="12.75" customHeight="1" x14ac:dyDescent="0.15">
      <c r="A116" s="4" t="s">
        <v>297</v>
      </c>
      <c r="B116" s="7" t="s">
        <v>312</v>
      </c>
      <c r="C116" s="7" t="s">
        <v>247</v>
      </c>
      <c r="D116" s="7" t="s">
        <v>327</v>
      </c>
      <c r="E116" s="66">
        <v>53.28</v>
      </c>
      <c r="F116" s="10"/>
      <c r="G116" s="238">
        <f t="shared" si="1"/>
        <v>46695.719999999972</v>
      </c>
      <c r="H116" s="7"/>
    </row>
    <row r="117" spans="1:12" ht="12.75" customHeight="1" x14ac:dyDescent="0.15">
      <c r="A117" s="4" t="s">
        <v>297</v>
      </c>
      <c r="B117" s="7" t="s">
        <v>1613</v>
      </c>
      <c r="C117" s="7"/>
      <c r="D117" s="7" t="s">
        <v>1607</v>
      </c>
      <c r="E117" s="10">
        <v>270.36</v>
      </c>
      <c r="F117" s="10"/>
      <c r="G117" s="238">
        <f t="shared" si="1"/>
        <v>46425.359999999971</v>
      </c>
      <c r="H117" s="7"/>
    </row>
    <row r="118" spans="1:12" ht="25.5" customHeight="1" x14ac:dyDescent="0.15">
      <c r="A118" s="4" t="s">
        <v>1560</v>
      </c>
      <c r="B118" s="7" t="s">
        <v>4059</v>
      </c>
      <c r="C118" s="7"/>
      <c r="D118" s="7" t="s">
        <v>4060</v>
      </c>
      <c r="E118" s="10"/>
      <c r="F118" s="66">
        <v>125000</v>
      </c>
      <c r="G118" s="238">
        <f t="shared" si="1"/>
        <v>171425.36</v>
      </c>
      <c r="H118" s="7"/>
    </row>
    <row r="119" spans="1:12" ht="12.75" customHeight="1" x14ac:dyDescent="0.15">
      <c r="A119" s="4" t="s">
        <v>298</v>
      </c>
      <c r="B119" s="7" t="s">
        <v>313</v>
      </c>
      <c r="C119" s="7" t="s">
        <v>249</v>
      </c>
      <c r="D119" s="7" t="s">
        <v>328</v>
      </c>
      <c r="E119" s="66">
        <v>16.63</v>
      </c>
      <c r="F119" s="10"/>
      <c r="G119" s="238">
        <f t="shared" si="1"/>
        <v>171408.72999999998</v>
      </c>
      <c r="H119" s="7"/>
    </row>
    <row r="120" spans="1:12" ht="12.75" customHeight="1" x14ac:dyDescent="0.15">
      <c r="A120" s="4" t="s">
        <v>299</v>
      </c>
      <c r="B120" s="7" t="s">
        <v>314</v>
      </c>
      <c r="C120" s="7" t="s">
        <v>53</v>
      </c>
      <c r="D120" s="7" t="s">
        <v>330</v>
      </c>
      <c r="E120" s="10"/>
      <c r="F120" s="66">
        <v>1925</v>
      </c>
      <c r="G120" s="238">
        <f t="shared" si="1"/>
        <v>173333.72999999998</v>
      </c>
      <c r="H120" s="7"/>
    </row>
    <row r="121" spans="1:12" ht="12.75" customHeight="1" x14ac:dyDescent="0.15">
      <c r="A121" s="4" t="s">
        <v>299</v>
      </c>
      <c r="B121" s="7" t="s">
        <v>314</v>
      </c>
      <c r="C121" s="7" t="s">
        <v>53</v>
      </c>
      <c r="D121" s="7" t="s">
        <v>410</v>
      </c>
      <c r="E121" s="10"/>
      <c r="F121" s="66">
        <v>400</v>
      </c>
      <c r="G121" s="341">
        <f t="shared" si="1"/>
        <v>173733.72999999998</v>
      </c>
      <c r="H121" s="342" t="s">
        <v>5804</v>
      </c>
    </row>
    <row r="122" spans="1:12" ht="25.5" customHeight="1" x14ac:dyDescent="0.15">
      <c r="A122" s="4" t="s">
        <v>353</v>
      </c>
      <c r="B122" s="7" t="s">
        <v>4061</v>
      </c>
      <c r="C122" s="7"/>
      <c r="D122" s="7" t="s">
        <v>4062</v>
      </c>
      <c r="E122" s="66">
        <v>800</v>
      </c>
      <c r="F122" s="10"/>
      <c r="G122" s="238">
        <f t="shared" si="1"/>
        <v>172933.72999999998</v>
      </c>
      <c r="H122" s="7"/>
    </row>
    <row r="123" spans="1:12" ht="25.5" customHeight="1" x14ac:dyDescent="0.15">
      <c r="A123" s="4" t="s">
        <v>353</v>
      </c>
      <c r="B123" s="7" t="s">
        <v>4063</v>
      </c>
      <c r="C123" s="7"/>
      <c r="D123" s="7" t="s">
        <v>4064</v>
      </c>
      <c r="E123" s="66">
        <v>3850</v>
      </c>
      <c r="F123" s="10"/>
      <c r="G123" s="238">
        <f t="shared" si="1"/>
        <v>169083.72999999998</v>
      </c>
      <c r="H123" s="242">
        <f>G123-F118</f>
        <v>44083.729999999981</v>
      </c>
      <c r="I123" s="35"/>
    </row>
    <row r="124" spans="1:12" ht="25.5" customHeight="1" thickBot="1" x14ac:dyDescent="0.2">
      <c r="A124" s="60" t="s">
        <v>353</v>
      </c>
      <c r="B124" s="61" t="s">
        <v>4065</v>
      </c>
      <c r="C124" s="61"/>
      <c r="D124" s="61" t="s">
        <v>4066</v>
      </c>
      <c r="E124" s="63"/>
      <c r="F124" s="63">
        <v>39692.15</v>
      </c>
      <c r="G124" s="239">
        <f t="shared" si="1"/>
        <v>208775.87999999998</v>
      </c>
      <c r="H124" s="243"/>
      <c r="I124" s="240"/>
      <c r="J124" s="240"/>
      <c r="K124" s="240"/>
      <c r="L124" s="240"/>
    </row>
    <row r="125" spans="1:12" ht="25.5" customHeight="1" thickTop="1" x14ac:dyDescent="0.15">
      <c r="A125" s="4" t="s">
        <v>4067</v>
      </c>
      <c r="B125" s="7" t="s">
        <v>4068</v>
      </c>
      <c r="C125" s="7" t="s">
        <v>2702</v>
      </c>
      <c r="D125" s="7" t="s">
        <v>4069</v>
      </c>
      <c r="E125" s="10">
        <v>21000</v>
      </c>
      <c r="F125" s="10"/>
      <c r="G125" s="238">
        <f t="shared" si="1"/>
        <v>187775.87999999998</v>
      </c>
      <c r="H125" s="242"/>
    </row>
    <row r="126" spans="1:12" ht="12.75" customHeight="1" x14ac:dyDescent="0.15">
      <c r="A126" s="4" t="s">
        <v>4070</v>
      </c>
      <c r="B126" s="7" t="s">
        <v>4071</v>
      </c>
      <c r="C126" s="7"/>
      <c r="D126" s="7" t="s">
        <v>4072</v>
      </c>
      <c r="E126" s="10"/>
      <c r="F126" s="10">
        <v>1000</v>
      </c>
      <c r="G126" s="238">
        <f t="shared" si="1"/>
        <v>188775.87999999998</v>
      </c>
      <c r="H126" s="7"/>
    </row>
    <row r="127" spans="1:12" ht="25.5" customHeight="1" x14ac:dyDescent="0.15">
      <c r="A127" s="4" t="s">
        <v>4073</v>
      </c>
      <c r="B127" s="7" t="s">
        <v>4074</v>
      </c>
      <c r="C127" s="7" t="s">
        <v>4075</v>
      </c>
      <c r="D127" s="7" t="s">
        <v>4076</v>
      </c>
      <c r="E127" s="10">
        <v>3037</v>
      </c>
      <c r="F127" s="10"/>
      <c r="G127" s="238">
        <f t="shared" si="1"/>
        <v>185738.87999999998</v>
      </c>
      <c r="H127" s="7"/>
    </row>
    <row r="128" spans="1:12" ht="25.5" customHeight="1" x14ac:dyDescent="0.15">
      <c r="A128" s="4" t="s">
        <v>4077</v>
      </c>
      <c r="B128" s="7" t="s">
        <v>342</v>
      </c>
      <c r="C128" s="7" t="s">
        <v>53</v>
      </c>
      <c r="D128" s="7" t="s">
        <v>4078</v>
      </c>
      <c r="E128" s="10">
        <v>1680</v>
      </c>
      <c r="F128" s="10"/>
      <c r="G128" s="238">
        <f t="shared" si="1"/>
        <v>184058.87999999998</v>
      </c>
      <c r="H128" s="7"/>
    </row>
    <row r="129" spans="1:8" ht="13.5" x14ac:dyDescent="0.15">
      <c r="A129" s="4" t="s">
        <v>4077</v>
      </c>
      <c r="B129" s="7" t="s">
        <v>342</v>
      </c>
      <c r="C129" s="7" t="s">
        <v>53</v>
      </c>
      <c r="D129" s="7" t="s">
        <v>350</v>
      </c>
      <c r="E129" s="11"/>
      <c r="F129" s="11">
        <v>1680</v>
      </c>
      <c r="G129" s="238">
        <f t="shared" si="1"/>
        <v>185738.87999999998</v>
      </c>
      <c r="H129" s="7"/>
    </row>
    <row r="130" spans="1:8" ht="12.75" customHeight="1" x14ac:dyDescent="0.15">
      <c r="A130" s="4"/>
      <c r="B130" s="7"/>
      <c r="C130" s="7"/>
      <c r="D130" s="7" t="s">
        <v>411</v>
      </c>
      <c r="E130" s="11">
        <v>214802.89</v>
      </c>
      <c r="F130" s="11">
        <v>400541.77</v>
      </c>
      <c r="G130" s="7"/>
      <c r="H130" s="7"/>
    </row>
    <row r="131" spans="1:8" ht="11.25" x14ac:dyDescent="0.15">
      <c r="A131" s="4"/>
      <c r="B131" s="7"/>
      <c r="C131" s="7"/>
      <c r="D131" s="7"/>
      <c r="E131" s="10"/>
      <c r="F131" s="10"/>
      <c r="G131" s="7"/>
      <c r="H131" s="7"/>
    </row>
    <row r="132" spans="1:8" ht="25.5" customHeight="1" x14ac:dyDescent="0.15">
      <c r="A132" s="4" t="s">
        <v>412</v>
      </c>
      <c r="B132" s="7"/>
      <c r="C132" s="7"/>
      <c r="D132" s="7"/>
      <c r="E132" s="11">
        <v>0</v>
      </c>
      <c r="F132" s="11">
        <v>0</v>
      </c>
      <c r="G132" s="7"/>
      <c r="H132" s="7"/>
    </row>
    <row r="133" spans="1:8" ht="11.25" x14ac:dyDescent="0.15">
      <c r="A133" s="4"/>
      <c r="B133" s="7"/>
      <c r="C133" s="7"/>
      <c r="D133" s="7"/>
      <c r="E133" s="10"/>
      <c r="F133" s="10"/>
      <c r="G133" s="7"/>
      <c r="H133" s="7"/>
    </row>
    <row r="134" spans="1:8" ht="12.75" customHeight="1" x14ac:dyDescent="0.15">
      <c r="A134" s="4" t="s">
        <v>413</v>
      </c>
      <c r="B134" s="7"/>
      <c r="C134" s="7"/>
      <c r="D134" s="7"/>
      <c r="E134" s="11">
        <v>214802.89</v>
      </c>
      <c r="F134" s="11">
        <v>400541.77</v>
      </c>
      <c r="G134" s="7"/>
      <c r="H134" s="7"/>
    </row>
    <row r="135" spans="1:8" ht="11.25" x14ac:dyDescent="0.15">
      <c r="A135" s="4"/>
      <c r="B135" s="7"/>
      <c r="C135" s="7"/>
      <c r="D135" s="7"/>
      <c r="E135" s="10"/>
      <c r="F135" s="10"/>
      <c r="G135" s="7"/>
      <c r="H135" s="7"/>
    </row>
    <row r="136" spans="1:8" ht="11.25" x14ac:dyDescent="0.15">
      <c r="A136" s="4"/>
      <c r="B136" s="7"/>
      <c r="C136" s="7"/>
      <c r="D136" s="7"/>
      <c r="E136" s="10"/>
      <c r="F136" s="10"/>
      <c r="G136" s="7"/>
      <c r="H136" s="7"/>
    </row>
    <row r="137" spans="1:8" ht="12.75" customHeight="1" x14ac:dyDescent="0.15">
      <c r="A137" s="4" t="s">
        <v>414</v>
      </c>
      <c r="B137" s="7"/>
      <c r="C137" s="7"/>
      <c r="D137" s="7"/>
      <c r="E137" s="11">
        <v>214802.89</v>
      </c>
      <c r="F137" s="11">
        <v>400541.77</v>
      </c>
      <c r="G137" s="7"/>
      <c r="H137" s="7"/>
    </row>
    <row r="138" spans="1:8" ht="11.25" x14ac:dyDescent="0.15">
      <c r="A138" s="4"/>
      <c r="B138" s="7"/>
      <c r="C138" s="7"/>
      <c r="D138" s="7"/>
      <c r="E138" s="10"/>
      <c r="F138" s="10"/>
      <c r="G138" s="7"/>
      <c r="H138" s="7"/>
    </row>
    <row r="139" spans="1:8" ht="13.5" x14ac:dyDescent="0.15">
      <c r="A139" s="4" t="s">
        <v>415</v>
      </c>
      <c r="B139" s="7"/>
      <c r="C139" s="7"/>
      <c r="D139" s="7"/>
      <c r="E139" s="12"/>
      <c r="F139" s="12">
        <v>185738.88</v>
      </c>
      <c r="G139" s="7"/>
      <c r="H139" s="7"/>
    </row>
  </sheetData>
  <pageMargins left="0.7" right="0.7" top="0.75" bottom="0.75" header="0.3" footer="0.3"/>
  <pageSetup orientation="portrait" horizontalDpi="0"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95"/>
  <sheetViews>
    <sheetView topLeftCell="E1" zoomScale="150" zoomScaleNormal="150" workbookViewId="0">
      <selection activeCell="V11" sqref="V11"/>
    </sheetView>
  </sheetViews>
  <sheetFormatPr defaultRowHeight="10.5" x14ac:dyDescent="0.15"/>
  <cols>
    <col min="1" max="1" width="17.6640625" style="237" customWidth="1"/>
    <col min="2" max="2" width="13" style="2" customWidth="1"/>
    <col min="3" max="3" width="16.1640625" style="5" customWidth="1"/>
    <col min="4" max="4" width="35.33203125" style="5" customWidth="1"/>
    <col min="5" max="5" width="7.33203125" style="5" customWidth="1"/>
    <col min="6" max="7" width="13.6640625" style="8" customWidth="1"/>
    <col min="8" max="8" width="11.33203125" style="5" customWidth="1"/>
    <col min="9" max="10" width="27.33203125" style="5" customWidth="1"/>
  </cols>
  <sheetData>
    <row r="1" spans="1:10" ht="11.25" x14ac:dyDescent="0.2">
      <c r="A1" s="233" t="s">
        <v>618</v>
      </c>
    </row>
    <row r="3" spans="1:10" ht="25.5" customHeight="1" x14ac:dyDescent="0.35">
      <c r="A3" s="234" t="s">
        <v>14</v>
      </c>
      <c r="B3" s="3" t="s">
        <v>1</v>
      </c>
      <c r="C3" s="6" t="s">
        <v>7</v>
      </c>
      <c r="D3" s="6" t="s">
        <v>16</v>
      </c>
      <c r="E3" s="6" t="s">
        <v>619</v>
      </c>
      <c r="F3" s="9" t="s">
        <v>24</v>
      </c>
      <c r="G3" s="9" t="s">
        <v>25</v>
      </c>
      <c r="H3" s="6" t="s">
        <v>620</v>
      </c>
      <c r="I3" s="6" t="s">
        <v>621</v>
      </c>
      <c r="J3" s="6"/>
    </row>
    <row r="5" spans="1:10" ht="12.75" customHeight="1" x14ac:dyDescent="0.15">
      <c r="A5" s="235"/>
      <c r="B5" s="4"/>
      <c r="C5" s="7"/>
      <c r="D5" s="7" t="s">
        <v>17</v>
      </c>
      <c r="E5" s="7"/>
      <c r="F5" s="10">
        <v>0</v>
      </c>
      <c r="G5" s="10"/>
      <c r="H5" s="7"/>
      <c r="I5" s="7"/>
      <c r="J5" s="7"/>
    </row>
    <row r="6" spans="1:10" ht="12.75" customHeight="1" x14ac:dyDescent="0.15">
      <c r="A6" s="235"/>
      <c r="B6" s="4" t="s">
        <v>622</v>
      </c>
      <c r="C6" s="7" t="s">
        <v>623</v>
      </c>
      <c r="D6" s="7" t="s">
        <v>624</v>
      </c>
      <c r="E6" s="7" t="s">
        <v>625</v>
      </c>
      <c r="F6" s="10"/>
      <c r="G6" s="10">
        <v>2500</v>
      </c>
      <c r="H6" s="7" t="s">
        <v>626</v>
      </c>
      <c r="I6" s="7" t="s">
        <v>627</v>
      </c>
      <c r="J6" s="7"/>
    </row>
    <row r="7" spans="1:10" ht="12.75" customHeight="1" x14ac:dyDescent="0.15">
      <c r="A7" s="235"/>
      <c r="B7" s="4" t="s">
        <v>622</v>
      </c>
      <c r="C7" s="7" t="s">
        <v>628</v>
      </c>
      <c r="D7" s="7" t="s">
        <v>629</v>
      </c>
      <c r="E7" s="7" t="s">
        <v>625</v>
      </c>
      <c r="F7" s="10">
        <v>2500</v>
      </c>
      <c r="G7" s="10"/>
      <c r="H7" s="7" t="s">
        <v>626</v>
      </c>
      <c r="I7" s="7" t="s">
        <v>627</v>
      </c>
      <c r="J7" s="7"/>
    </row>
    <row r="8" spans="1:10" ht="12.75" customHeight="1" x14ac:dyDescent="0.15">
      <c r="A8" s="235"/>
      <c r="B8" s="4" t="s">
        <v>630</v>
      </c>
      <c r="C8" s="7" t="s">
        <v>631</v>
      </c>
      <c r="D8" s="7" t="s">
        <v>632</v>
      </c>
      <c r="E8" s="7" t="s">
        <v>625</v>
      </c>
      <c r="F8" s="10"/>
      <c r="G8" s="10">
        <v>200</v>
      </c>
      <c r="H8" s="7" t="s">
        <v>633</v>
      </c>
      <c r="I8" s="7" t="s">
        <v>634</v>
      </c>
      <c r="J8" s="7"/>
    </row>
    <row r="9" spans="1:10" ht="12.75" customHeight="1" x14ac:dyDescent="0.15">
      <c r="A9" s="235"/>
      <c r="B9" s="4" t="s">
        <v>635</v>
      </c>
      <c r="C9" s="7" t="s">
        <v>636</v>
      </c>
      <c r="D9" s="7" t="s">
        <v>637</v>
      </c>
      <c r="E9" s="7" t="s">
        <v>625</v>
      </c>
      <c r="F9" s="10"/>
      <c r="G9" s="10">
        <v>958</v>
      </c>
      <c r="H9" s="7" t="s">
        <v>633</v>
      </c>
      <c r="I9" s="7" t="s">
        <v>634</v>
      </c>
      <c r="J9" s="7"/>
    </row>
    <row r="10" spans="1:10" ht="12.75" customHeight="1" x14ac:dyDescent="0.15">
      <c r="A10" s="235"/>
      <c r="B10" s="4" t="s">
        <v>635</v>
      </c>
      <c r="C10" s="7" t="s">
        <v>636</v>
      </c>
      <c r="D10" s="7" t="s">
        <v>638</v>
      </c>
      <c r="E10" s="7" t="s">
        <v>625</v>
      </c>
      <c r="F10" s="10"/>
      <c r="G10" s="10">
        <v>69</v>
      </c>
      <c r="H10" s="7" t="s">
        <v>633</v>
      </c>
      <c r="I10" s="7" t="s">
        <v>634</v>
      </c>
      <c r="J10" s="7"/>
    </row>
    <row r="11" spans="1:10" ht="12.75" customHeight="1" x14ac:dyDescent="0.15">
      <c r="A11" s="235"/>
      <c r="B11" s="4" t="s">
        <v>639</v>
      </c>
      <c r="C11" s="7" t="s">
        <v>640</v>
      </c>
      <c r="D11" s="7" t="s">
        <v>641</v>
      </c>
      <c r="E11" s="7" t="s">
        <v>625</v>
      </c>
      <c r="F11" s="10"/>
      <c r="G11" s="10">
        <v>300</v>
      </c>
      <c r="H11" s="7" t="s">
        <v>633</v>
      </c>
      <c r="I11" s="7" t="s">
        <v>634</v>
      </c>
      <c r="J11" s="7"/>
    </row>
    <row r="12" spans="1:10" ht="12.75" customHeight="1" x14ac:dyDescent="0.15">
      <c r="A12" s="235"/>
      <c r="B12" s="4" t="s">
        <v>642</v>
      </c>
      <c r="C12" s="7" t="s">
        <v>643</v>
      </c>
      <c r="D12" s="7" t="s">
        <v>644</v>
      </c>
      <c r="E12" s="7" t="s">
        <v>625</v>
      </c>
      <c r="F12" s="10"/>
      <c r="G12" s="10">
        <v>500</v>
      </c>
      <c r="H12" s="7" t="s">
        <v>633</v>
      </c>
      <c r="I12" s="7" t="s">
        <v>634</v>
      </c>
      <c r="J12" s="7"/>
    </row>
    <row r="13" spans="1:10" ht="12.75" customHeight="1" x14ac:dyDescent="0.15">
      <c r="A13" s="235"/>
      <c r="B13" s="4" t="s">
        <v>645</v>
      </c>
      <c r="C13" s="7" t="s">
        <v>646</v>
      </c>
      <c r="D13" s="7" t="s">
        <v>641</v>
      </c>
      <c r="E13" s="7" t="s">
        <v>625</v>
      </c>
      <c r="F13" s="10"/>
      <c r="G13" s="10">
        <v>110</v>
      </c>
      <c r="H13" s="7" t="s">
        <v>633</v>
      </c>
      <c r="I13" s="7" t="s">
        <v>634</v>
      </c>
      <c r="J13" s="7"/>
    </row>
    <row r="14" spans="1:10" ht="12.75" customHeight="1" x14ac:dyDescent="0.15">
      <c r="A14" s="235"/>
      <c r="B14" s="4" t="s">
        <v>647</v>
      </c>
      <c r="C14" s="7" t="s">
        <v>648</v>
      </c>
      <c r="D14" s="7" t="s">
        <v>649</v>
      </c>
      <c r="E14" s="7" t="s">
        <v>625</v>
      </c>
      <c r="F14" s="10"/>
      <c r="G14" s="10">
        <v>200</v>
      </c>
      <c r="H14" s="7" t="s">
        <v>633</v>
      </c>
      <c r="I14" s="7" t="s">
        <v>634</v>
      </c>
      <c r="J14" s="7"/>
    </row>
    <row r="15" spans="1:10" ht="12.75" customHeight="1" x14ac:dyDescent="0.15">
      <c r="A15" s="235"/>
      <c r="B15" s="4" t="s">
        <v>650</v>
      </c>
      <c r="C15" s="7" t="s">
        <v>651</v>
      </c>
      <c r="D15" s="7" t="s">
        <v>652</v>
      </c>
      <c r="E15" s="7" t="s">
        <v>625</v>
      </c>
      <c r="F15" s="10"/>
      <c r="G15" s="10">
        <v>110</v>
      </c>
      <c r="H15" s="7" t="s">
        <v>633</v>
      </c>
      <c r="I15" s="7" t="s">
        <v>634</v>
      </c>
      <c r="J15" s="7"/>
    </row>
    <row r="16" spans="1:10" ht="12.75" customHeight="1" x14ac:dyDescent="0.15">
      <c r="A16" s="235"/>
      <c r="B16" s="4" t="s">
        <v>653</v>
      </c>
      <c r="C16" s="7" t="s">
        <v>654</v>
      </c>
      <c r="D16" s="7" t="s">
        <v>641</v>
      </c>
      <c r="E16" s="7" t="s">
        <v>625</v>
      </c>
      <c r="F16" s="10"/>
      <c r="G16" s="10">
        <v>200</v>
      </c>
      <c r="H16" s="7" t="s">
        <v>633</v>
      </c>
      <c r="I16" s="7" t="s">
        <v>634</v>
      </c>
      <c r="J16" s="7"/>
    </row>
    <row r="17" spans="1:10" ht="12.75" customHeight="1" x14ac:dyDescent="0.15">
      <c r="A17" s="235"/>
      <c r="B17" s="4" t="s">
        <v>655</v>
      </c>
      <c r="C17" s="7" t="s">
        <v>656</v>
      </c>
      <c r="D17" s="7" t="s">
        <v>657</v>
      </c>
      <c r="E17" s="7" t="s">
        <v>625</v>
      </c>
      <c r="F17" s="10"/>
      <c r="G17" s="10">
        <v>250</v>
      </c>
      <c r="H17" s="7" t="s">
        <v>633</v>
      </c>
      <c r="I17" s="7" t="s">
        <v>634</v>
      </c>
      <c r="J17" s="7"/>
    </row>
    <row r="18" spans="1:10" ht="12.75" customHeight="1" x14ac:dyDescent="0.15">
      <c r="A18" s="235"/>
      <c r="B18" s="4" t="s">
        <v>658</v>
      </c>
      <c r="C18" s="7" t="s">
        <v>659</v>
      </c>
      <c r="D18" s="7" t="s">
        <v>641</v>
      </c>
      <c r="E18" s="7" t="s">
        <v>625</v>
      </c>
      <c r="F18" s="10"/>
      <c r="G18" s="10">
        <v>100</v>
      </c>
      <c r="H18" s="7" t="s">
        <v>633</v>
      </c>
      <c r="I18" s="7" t="s">
        <v>634</v>
      </c>
      <c r="J18" s="7"/>
    </row>
    <row r="19" spans="1:10" ht="12.75" customHeight="1" x14ac:dyDescent="0.15">
      <c r="A19" s="235"/>
      <c r="B19" s="4" t="s">
        <v>660</v>
      </c>
      <c r="C19" s="7" t="s">
        <v>661</v>
      </c>
      <c r="D19" s="7" t="s">
        <v>662</v>
      </c>
      <c r="E19" s="7" t="s">
        <v>625</v>
      </c>
      <c r="F19" s="10"/>
      <c r="G19" s="10">
        <v>65</v>
      </c>
      <c r="H19" s="7" t="s">
        <v>633</v>
      </c>
      <c r="I19" s="7" t="s">
        <v>634</v>
      </c>
      <c r="J19" s="7"/>
    </row>
    <row r="20" spans="1:10" ht="25.5" customHeight="1" x14ac:dyDescent="0.15">
      <c r="A20" s="235"/>
      <c r="B20" s="4" t="s">
        <v>663</v>
      </c>
      <c r="C20" s="7" t="s">
        <v>664</v>
      </c>
      <c r="D20" s="7" t="s">
        <v>665</v>
      </c>
      <c r="E20" s="7" t="s">
        <v>666</v>
      </c>
      <c r="F20" s="10"/>
      <c r="G20" s="10">
        <v>100</v>
      </c>
      <c r="H20" s="7" t="s">
        <v>633</v>
      </c>
      <c r="I20" s="7" t="s">
        <v>634</v>
      </c>
      <c r="J20" s="7"/>
    </row>
    <row r="21" spans="1:10" ht="12.75" customHeight="1" x14ac:dyDescent="0.15">
      <c r="A21" s="235"/>
      <c r="B21" s="4" t="s">
        <v>667</v>
      </c>
      <c r="C21" s="7" t="s">
        <v>668</v>
      </c>
      <c r="D21" s="7" t="s">
        <v>641</v>
      </c>
      <c r="E21" s="7" t="s">
        <v>625</v>
      </c>
      <c r="F21" s="10"/>
      <c r="G21" s="10">
        <v>500</v>
      </c>
      <c r="H21" s="7" t="s">
        <v>633</v>
      </c>
      <c r="I21" s="7" t="s">
        <v>634</v>
      </c>
      <c r="J21" s="7"/>
    </row>
    <row r="22" spans="1:10" ht="12.75" customHeight="1" x14ac:dyDescent="0.15">
      <c r="A22" s="235"/>
      <c r="B22" s="4" t="s">
        <v>669</v>
      </c>
      <c r="C22" s="7" t="s">
        <v>670</v>
      </c>
      <c r="D22" s="7" t="s">
        <v>641</v>
      </c>
      <c r="E22" s="7" t="s">
        <v>625</v>
      </c>
      <c r="F22" s="10"/>
      <c r="G22" s="10">
        <v>100</v>
      </c>
      <c r="H22" s="7" t="s">
        <v>633</v>
      </c>
      <c r="I22" s="7" t="s">
        <v>634</v>
      </c>
      <c r="J22" s="7"/>
    </row>
    <row r="23" spans="1:10" ht="12.75" customHeight="1" x14ac:dyDescent="0.15">
      <c r="A23" s="235"/>
      <c r="B23" s="4" t="s">
        <v>671</v>
      </c>
      <c r="C23" s="7" t="s">
        <v>672</v>
      </c>
      <c r="D23" s="7" t="s">
        <v>641</v>
      </c>
      <c r="E23" s="7" t="s">
        <v>625</v>
      </c>
      <c r="F23" s="10"/>
      <c r="G23" s="10">
        <v>750</v>
      </c>
      <c r="H23" s="7" t="s">
        <v>633</v>
      </c>
      <c r="I23" s="7" t="s">
        <v>634</v>
      </c>
      <c r="J23" s="7"/>
    </row>
    <row r="24" spans="1:10" ht="12.75" customHeight="1" x14ac:dyDescent="0.15">
      <c r="A24" s="235"/>
      <c r="B24" s="4" t="s">
        <v>673</v>
      </c>
      <c r="C24" s="7" t="s">
        <v>674</v>
      </c>
      <c r="D24" s="7" t="s">
        <v>675</v>
      </c>
      <c r="E24" s="7" t="s">
        <v>625</v>
      </c>
      <c r="F24" s="10"/>
      <c r="G24" s="10">
        <v>100</v>
      </c>
      <c r="H24" s="7" t="s">
        <v>633</v>
      </c>
      <c r="I24" s="7" t="s">
        <v>634</v>
      </c>
      <c r="J24" s="7"/>
    </row>
    <row r="25" spans="1:10" ht="12.75" customHeight="1" x14ac:dyDescent="0.15">
      <c r="A25" s="235"/>
      <c r="B25" s="4" t="s">
        <v>673</v>
      </c>
      <c r="C25" s="7" t="s">
        <v>674</v>
      </c>
      <c r="D25" s="7" t="s">
        <v>676</v>
      </c>
      <c r="E25" s="7" t="s">
        <v>625</v>
      </c>
      <c r="F25" s="11"/>
      <c r="G25" s="11">
        <v>100</v>
      </c>
      <c r="H25" s="7" t="s">
        <v>633</v>
      </c>
      <c r="I25" s="7" t="s">
        <v>634</v>
      </c>
      <c r="J25" s="7"/>
    </row>
    <row r="26" spans="1:10" ht="11.25" x14ac:dyDescent="0.15">
      <c r="A26" s="235"/>
      <c r="B26" s="4"/>
      <c r="C26" s="7"/>
      <c r="D26" s="7"/>
      <c r="E26" s="7"/>
      <c r="F26" s="10"/>
      <c r="G26" s="10"/>
      <c r="H26" s="7"/>
      <c r="I26" s="7"/>
      <c r="J26" s="7"/>
    </row>
    <row r="27" spans="1:10" ht="12.75" customHeight="1" x14ac:dyDescent="0.15">
      <c r="A27" s="235"/>
      <c r="B27" s="4"/>
      <c r="C27" s="7"/>
      <c r="D27" s="7" t="s">
        <v>411</v>
      </c>
      <c r="E27" s="7"/>
      <c r="F27" s="11">
        <v>2500</v>
      </c>
      <c r="G27" s="11">
        <v>7212</v>
      </c>
      <c r="H27" s="7"/>
      <c r="I27" s="7"/>
      <c r="J27" s="7"/>
    </row>
    <row r="28" spans="1:10" ht="11.25" x14ac:dyDescent="0.15">
      <c r="A28" s="235"/>
      <c r="B28" s="4"/>
      <c r="C28" s="7"/>
      <c r="D28" s="7"/>
      <c r="E28" s="7"/>
      <c r="F28" s="10"/>
      <c r="G28" s="10"/>
      <c r="H28" s="7"/>
      <c r="I28" s="7"/>
      <c r="J28" s="7"/>
    </row>
    <row r="29" spans="1:10" ht="11.25" x14ac:dyDescent="0.15">
      <c r="A29" s="235"/>
      <c r="B29" s="4"/>
      <c r="C29" s="7"/>
      <c r="D29" s="7" t="s">
        <v>677</v>
      </c>
      <c r="E29" s="7"/>
      <c r="F29" s="10"/>
      <c r="G29" s="10">
        <v>4712</v>
      </c>
      <c r="H29" s="7"/>
      <c r="I29" s="7"/>
      <c r="J29" s="7"/>
    </row>
    <row r="31" spans="1:10" ht="11.25" x14ac:dyDescent="0.2">
      <c r="A31" s="233" t="s">
        <v>678</v>
      </c>
    </row>
    <row r="33" spans="1:10" ht="25.5" customHeight="1" x14ac:dyDescent="0.35">
      <c r="A33" s="234" t="s">
        <v>14</v>
      </c>
      <c r="B33" s="3" t="s">
        <v>1</v>
      </c>
      <c r="C33" s="6" t="s">
        <v>7</v>
      </c>
      <c r="D33" s="6" t="s">
        <v>16</v>
      </c>
      <c r="E33" s="6" t="s">
        <v>619</v>
      </c>
      <c r="F33" s="9" t="s">
        <v>24</v>
      </c>
      <c r="G33" s="9" t="s">
        <v>25</v>
      </c>
      <c r="H33" s="6" t="s">
        <v>620</v>
      </c>
      <c r="I33" s="6" t="s">
        <v>621</v>
      </c>
      <c r="J33" s="6"/>
    </row>
    <row r="35" spans="1:10" ht="12.75" customHeight="1" x14ac:dyDescent="0.15">
      <c r="A35" s="235"/>
      <c r="B35" s="4"/>
      <c r="C35" s="7"/>
      <c r="D35" s="7" t="s">
        <v>17</v>
      </c>
      <c r="E35" s="7"/>
      <c r="F35" s="10">
        <v>0</v>
      </c>
      <c r="G35" s="10"/>
      <c r="H35" s="7"/>
      <c r="I35" s="7"/>
      <c r="J35" s="7"/>
    </row>
    <row r="36" spans="1:10" ht="12.75" customHeight="1" x14ac:dyDescent="0.15">
      <c r="A36" s="235"/>
      <c r="B36" s="4" t="s">
        <v>679</v>
      </c>
      <c r="C36" s="7" t="s">
        <v>680</v>
      </c>
      <c r="D36" s="7" t="s">
        <v>681</v>
      </c>
      <c r="E36" s="7" t="s">
        <v>625</v>
      </c>
      <c r="F36" s="10"/>
      <c r="G36" s="10">
        <v>150</v>
      </c>
      <c r="H36" s="7" t="s">
        <v>633</v>
      </c>
      <c r="I36" s="7" t="s">
        <v>634</v>
      </c>
      <c r="J36" s="7"/>
    </row>
    <row r="37" spans="1:10" ht="12.75" customHeight="1" x14ac:dyDescent="0.15">
      <c r="A37" s="235"/>
      <c r="B37" s="4" t="s">
        <v>682</v>
      </c>
      <c r="C37" s="7" t="s">
        <v>683</v>
      </c>
      <c r="D37" s="7" t="s">
        <v>641</v>
      </c>
      <c r="E37" s="7" t="s">
        <v>625</v>
      </c>
      <c r="F37" s="10"/>
      <c r="G37" s="10">
        <v>500</v>
      </c>
      <c r="H37" s="7" t="s">
        <v>633</v>
      </c>
      <c r="I37" s="7" t="s">
        <v>634</v>
      </c>
      <c r="J37" s="7"/>
    </row>
    <row r="38" spans="1:10" ht="12.75" customHeight="1" x14ac:dyDescent="0.15">
      <c r="A38" s="235"/>
      <c r="B38" s="4" t="s">
        <v>684</v>
      </c>
      <c r="C38" s="7" t="s">
        <v>685</v>
      </c>
      <c r="D38" s="7" t="s">
        <v>686</v>
      </c>
      <c r="E38" s="7" t="s">
        <v>625</v>
      </c>
      <c r="F38" s="10"/>
      <c r="G38" s="10">
        <v>250</v>
      </c>
      <c r="H38" s="7" t="s">
        <v>633</v>
      </c>
      <c r="I38" s="7" t="s">
        <v>634</v>
      </c>
      <c r="J38" s="7"/>
    </row>
    <row r="39" spans="1:10" ht="12.75" customHeight="1" x14ac:dyDescent="0.15">
      <c r="A39" s="235"/>
      <c r="B39" s="4" t="s">
        <v>687</v>
      </c>
      <c r="C39" s="7" t="s">
        <v>688</v>
      </c>
      <c r="D39" s="7" t="s">
        <v>689</v>
      </c>
      <c r="E39" s="7" t="s">
        <v>625</v>
      </c>
      <c r="F39" s="10"/>
      <c r="G39" s="10">
        <v>600</v>
      </c>
      <c r="H39" s="7" t="s">
        <v>633</v>
      </c>
      <c r="I39" s="7" t="s">
        <v>634</v>
      </c>
      <c r="J39" s="7"/>
    </row>
    <row r="40" spans="1:10" ht="12.75" customHeight="1" x14ac:dyDescent="0.15">
      <c r="A40" s="235"/>
      <c r="B40" s="4" t="s">
        <v>690</v>
      </c>
      <c r="C40" s="7" t="s">
        <v>691</v>
      </c>
      <c r="D40" s="7" t="s">
        <v>692</v>
      </c>
      <c r="E40" s="7" t="s">
        <v>625</v>
      </c>
      <c r="F40" s="10"/>
      <c r="G40" s="10">
        <v>181</v>
      </c>
      <c r="H40" s="7" t="s">
        <v>633</v>
      </c>
      <c r="I40" s="7" t="s">
        <v>634</v>
      </c>
      <c r="J40" s="7"/>
    </row>
    <row r="41" spans="1:10" ht="12.75" customHeight="1" x14ac:dyDescent="0.15">
      <c r="A41" s="235"/>
      <c r="B41" s="4" t="s">
        <v>693</v>
      </c>
      <c r="C41" s="7" t="s">
        <v>694</v>
      </c>
      <c r="D41" s="7" t="s">
        <v>695</v>
      </c>
      <c r="E41" s="7" t="s">
        <v>625</v>
      </c>
      <c r="F41" s="10"/>
      <c r="G41" s="10">
        <v>500</v>
      </c>
      <c r="H41" s="7" t="s">
        <v>633</v>
      </c>
      <c r="I41" s="7" t="s">
        <v>634</v>
      </c>
      <c r="J41" s="7"/>
    </row>
    <row r="42" spans="1:10" ht="12.75" customHeight="1" x14ac:dyDescent="0.15">
      <c r="A42" s="235"/>
      <c r="B42" s="4" t="s">
        <v>696</v>
      </c>
      <c r="C42" s="7" t="s">
        <v>697</v>
      </c>
      <c r="D42" s="7" t="s">
        <v>698</v>
      </c>
      <c r="E42" s="7" t="s">
        <v>625</v>
      </c>
      <c r="F42" s="10"/>
      <c r="G42" s="10">
        <v>150</v>
      </c>
      <c r="H42" s="7" t="s">
        <v>633</v>
      </c>
      <c r="I42" s="7" t="s">
        <v>634</v>
      </c>
      <c r="J42" s="7"/>
    </row>
    <row r="43" spans="1:10" ht="12.75" customHeight="1" x14ac:dyDescent="0.15">
      <c r="A43" s="235"/>
      <c r="B43" s="4" t="s">
        <v>291</v>
      </c>
      <c r="C43" s="7" t="s">
        <v>699</v>
      </c>
      <c r="D43" s="7" t="s">
        <v>698</v>
      </c>
      <c r="E43" s="7" t="s">
        <v>625</v>
      </c>
      <c r="F43" s="10"/>
      <c r="G43" s="10">
        <v>500</v>
      </c>
      <c r="H43" s="7" t="s">
        <v>633</v>
      </c>
      <c r="I43" s="7" t="s">
        <v>634</v>
      </c>
      <c r="J43" s="7"/>
    </row>
    <row r="44" spans="1:10" ht="12.75" customHeight="1" x14ac:dyDescent="0.15">
      <c r="A44" s="235"/>
      <c r="B44" s="4" t="s">
        <v>700</v>
      </c>
      <c r="C44" s="7" t="s">
        <v>701</v>
      </c>
      <c r="D44" s="7" t="s">
        <v>702</v>
      </c>
      <c r="E44" s="7" t="s">
        <v>625</v>
      </c>
      <c r="F44" s="11"/>
      <c r="G44" s="11">
        <v>250</v>
      </c>
      <c r="H44" s="7" t="s">
        <v>633</v>
      </c>
      <c r="I44" s="7" t="s">
        <v>634</v>
      </c>
      <c r="J44" s="7"/>
    </row>
    <row r="45" spans="1:10" ht="11.25" x14ac:dyDescent="0.15">
      <c r="A45" s="235"/>
      <c r="B45" s="4"/>
      <c r="C45" s="7"/>
      <c r="D45" s="7"/>
      <c r="E45" s="7"/>
      <c r="F45" s="10"/>
      <c r="G45" s="10"/>
      <c r="H45" s="7"/>
      <c r="I45" s="7"/>
      <c r="J45" s="7"/>
    </row>
    <row r="46" spans="1:10" ht="12.75" customHeight="1" x14ac:dyDescent="0.15">
      <c r="A46" s="235"/>
      <c r="B46" s="4"/>
      <c r="C46" s="7"/>
      <c r="D46" s="7" t="s">
        <v>411</v>
      </c>
      <c r="E46" s="7"/>
      <c r="F46" s="11">
        <v>0</v>
      </c>
      <c r="G46" s="11">
        <v>3081</v>
      </c>
      <c r="H46" s="7"/>
      <c r="I46" s="7"/>
      <c r="J46" s="7"/>
    </row>
    <row r="47" spans="1:10" ht="11.25" x14ac:dyDescent="0.15">
      <c r="A47" s="235"/>
      <c r="B47" s="4"/>
      <c r="C47" s="7"/>
      <c r="D47" s="7"/>
      <c r="E47" s="7"/>
      <c r="F47" s="10"/>
      <c r="G47" s="10"/>
      <c r="H47" s="7"/>
      <c r="I47" s="7"/>
      <c r="J47" s="7"/>
    </row>
    <row r="48" spans="1:10" ht="11.25" x14ac:dyDescent="0.15">
      <c r="A48" s="235"/>
      <c r="B48" s="4"/>
      <c r="C48" s="7"/>
      <c r="D48" s="7" t="s">
        <v>703</v>
      </c>
      <c r="E48" s="7"/>
      <c r="F48" s="10"/>
      <c r="G48" s="10">
        <v>3081</v>
      </c>
      <c r="H48" s="7"/>
      <c r="I48" s="7"/>
      <c r="J48" s="7"/>
    </row>
    <row r="50" spans="1:10" ht="11.25" x14ac:dyDescent="0.2">
      <c r="A50" s="233" t="s">
        <v>704</v>
      </c>
    </row>
    <row r="52" spans="1:10" ht="25.5" customHeight="1" x14ac:dyDescent="0.35">
      <c r="A52" s="234" t="s">
        <v>14</v>
      </c>
      <c r="B52" s="3" t="s">
        <v>1</v>
      </c>
      <c r="C52" s="6" t="s">
        <v>7</v>
      </c>
      <c r="D52" s="6" t="s">
        <v>16</v>
      </c>
      <c r="E52" s="6" t="s">
        <v>619</v>
      </c>
      <c r="F52" s="9" t="s">
        <v>24</v>
      </c>
      <c r="G52" s="9" t="s">
        <v>25</v>
      </c>
      <c r="H52" s="6" t="s">
        <v>620</v>
      </c>
      <c r="I52" s="6" t="s">
        <v>621</v>
      </c>
      <c r="J52" s="6"/>
    </row>
    <row r="54" spans="1:10" ht="12.75" customHeight="1" x14ac:dyDescent="0.15">
      <c r="A54" s="235"/>
      <c r="B54" s="4"/>
      <c r="C54" s="7"/>
      <c r="D54" s="7" t="s">
        <v>17</v>
      </c>
      <c r="E54" s="7"/>
      <c r="F54" s="10">
        <v>0</v>
      </c>
      <c r="G54" s="10"/>
      <c r="H54" s="7"/>
      <c r="I54" s="7"/>
      <c r="J54" s="7"/>
    </row>
    <row r="55" spans="1:10" ht="12.75" customHeight="1" x14ac:dyDescent="0.15">
      <c r="A55" s="235"/>
      <c r="B55" s="4" t="s">
        <v>705</v>
      </c>
      <c r="C55" s="7" t="s">
        <v>706</v>
      </c>
      <c r="D55" s="7" t="s">
        <v>707</v>
      </c>
      <c r="E55" s="7" t="s">
        <v>625</v>
      </c>
      <c r="F55" s="10"/>
      <c r="G55" s="10">
        <v>12.66</v>
      </c>
      <c r="H55" s="7" t="s">
        <v>708</v>
      </c>
      <c r="I55" s="7" t="s">
        <v>709</v>
      </c>
      <c r="J55" s="7"/>
    </row>
    <row r="56" spans="1:10" ht="12.75" customHeight="1" x14ac:dyDescent="0.15">
      <c r="A56" s="235"/>
      <c r="B56" s="4" t="s">
        <v>710</v>
      </c>
      <c r="C56" s="7" t="s">
        <v>706</v>
      </c>
      <c r="D56" s="7" t="s">
        <v>711</v>
      </c>
      <c r="E56" s="7" t="s">
        <v>625</v>
      </c>
      <c r="F56" s="10"/>
      <c r="G56" s="10">
        <v>19.97</v>
      </c>
      <c r="H56" s="7" t="s">
        <v>708</v>
      </c>
      <c r="I56" s="7" t="s">
        <v>709</v>
      </c>
      <c r="J56" s="7"/>
    </row>
    <row r="57" spans="1:10" ht="12.75" customHeight="1" x14ac:dyDescent="0.15">
      <c r="A57" s="235"/>
      <c r="B57" s="4" t="s">
        <v>712</v>
      </c>
      <c r="C57" s="7" t="s">
        <v>713</v>
      </c>
      <c r="D57" s="7" t="s">
        <v>714</v>
      </c>
      <c r="E57" s="7" t="s">
        <v>625</v>
      </c>
      <c r="F57" s="10"/>
      <c r="G57" s="10">
        <v>7.28</v>
      </c>
      <c r="H57" s="7" t="s">
        <v>708</v>
      </c>
      <c r="I57" s="7" t="s">
        <v>709</v>
      </c>
      <c r="J57" s="7"/>
    </row>
    <row r="58" spans="1:10" ht="12.75" customHeight="1" x14ac:dyDescent="0.15">
      <c r="A58" s="235"/>
      <c r="B58" s="4" t="s">
        <v>715</v>
      </c>
      <c r="C58" s="7" t="s">
        <v>716</v>
      </c>
      <c r="D58" s="7" t="s">
        <v>717</v>
      </c>
      <c r="E58" s="7" t="s">
        <v>666</v>
      </c>
      <c r="F58" s="11"/>
      <c r="G58" s="11">
        <v>298.02</v>
      </c>
      <c r="H58" s="7" t="s">
        <v>708</v>
      </c>
      <c r="I58" s="7" t="s">
        <v>709</v>
      </c>
      <c r="J58" s="7"/>
    </row>
    <row r="59" spans="1:10" ht="11.25" x14ac:dyDescent="0.15">
      <c r="A59" s="235"/>
      <c r="B59" s="4"/>
      <c r="C59" s="7"/>
      <c r="D59" s="7"/>
      <c r="E59" s="7"/>
      <c r="F59" s="10"/>
      <c r="G59" s="10"/>
      <c r="H59" s="7"/>
      <c r="I59" s="7"/>
      <c r="J59" s="7"/>
    </row>
    <row r="60" spans="1:10" ht="12.75" customHeight="1" x14ac:dyDescent="0.15">
      <c r="A60" s="235"/>
      <c r="B60" s="4"/>
      <c r="C60" s="7"/>
      <c r="D60" s="7" t="s">
        <v>411</v>
      </c>
      <c r="E60" s="7"/>
      <c r="F60" s="11">
        <v>0</v>
      </c>
      <c r="G60" s="11">
        <v>337.93</v>
      </c>
      <c r="H60" s="7"/>
      <c r="I60" s="7"/>
      <c r="J60" s="7"/>
    </row>
    <row r="61" spans="1:10" ht="11.25" x14ac:dyDescent="0.15">
      <c r="A61" s="235"/>
      <c r="B61" s="4"/>
      <c r="C61" s="7"/>
      <c r="D61" s="7"/>
      <c r="E61" s="7"/>
      <c r="F61" s="10"/>
      <c r="G61" s="10"/>
      <c r="H61" s="7"/>
      <c r="I61" s="7"/>
      <c r="J61" s="7"/>
    </row>
    <row r="62" spans="1:10" ht="11.25" x14ac:dyDescent="0.15">
      <c r="A62" s="235"/>
      <c r="B62" s="4"/>
      <c r="C62" s="7"/>
      <c r="D62" s="7" t="s">
        <v>718</v>
      </c>
      <c r="E62" s="7"/>
      <c r="F62" s="10"/>
      <c r="G62" s="10">
        <v>337.93</v>
      </c>
      <c r="H62" s="7"/>
      <c r="I62" s="7"/>
      <c r="J62" s="7"/>
    </row>
    <row r="64" spans="1:10" ht="11.25" x14ac:dyDescent="0.2">
      <c r="A64" s="233" t="s">
        <v>719</v>
      </c>
    </row>
    <row r="66" spans="1:10" ht="25.5" customHeight="1" x14ac:dyDescent="0.35">
      <c r="A66" s="234" t="s">
        <v>14</v>
      </c>
      <c r="B66" s="3" t="s">
        <v>1</v>
      </c>
      <c r="C66" s="6" t="s">
        <v>7</v>
      </c>
      <c r="D66" s="6" t="s">
        <v>16</v>
      </c>
      <c r="E66" s="6" t="s">
        <v>619</v>
      </c>
      <c r="F66" s="9" t="s">
        <v>24</v>
      </c>
      <c r="G66" s="9" t="s">
        <v>25</v>
      </c>
      <c r="H66" s="6" t="s">
        <v>620</v>
      </c>
      <c r="I66" s="6" t="s">
        <v>621</v>
      </c>
      <c r="J66" s="6"/>
    </row>
    <row r="68" spans="1:10" ht="12.75" customHeight="1" x14ac:dyDescent="0.15">
      <c r="A68" s="235"/>
      <c r="B68" s="4"/>
      <c r="C68" s="7"/>
      <c r="D68" s="7" t="s">
        <v>17</v>
      </c>
      <c r="E68" s="7"/>
      <c r="F68" s="10">
        <v>0</v>
      </c>
      <c r="G68" s="10"/>
      <c r="H68" s="7"/>
      <c r="I68" s="7"/>
      <c r="J68" s="7"/>
    </row>
    <row r="69" spans="1:10" ht="12.75" customHeight="1" x14ac:dyDescent="0.15">
      <c r="A69" s="235"/>
      <c r="B69" s="4" t="s">
        <v>720</v>
      </c>
      <c r="C69" s="7" t="s">
        <v>721</v>
      </c>
      <c r="D69" s="7" t="s">
        <v>722</v>
      </c>
      <c r="E69" s="7" t="s">
        <v>625</v>
      </c>
      <c r="F69" s="11"/>
      <c r="G69" s="11">
        <v>750</v>
      </c>
      <c r="H69" s="7" t="s">
        <v>708</v>
      </c>
      <c r="I69" s="7" t="s">
        <v>709</v>
      </c>
      <c r="J69" s="7"/>
    </row>
    <row r="70" spans="1:10" ht="11.25" x14ac:dyDescent="0.15">
      <c r="A70" s="235"/>
      <c r="B70" s="4"/>
      <c r="C70" s="7"/>
      <c r="D70" s="7"/>
      <c r="E70" s="7"/>
      <c r="F70" s="10"/>
      <c r="G70" s="10"/>
      <c r="H70" s="7"/>
      <c r="I70" s="7"/>
      <c r="J70" s="7"/>
    </row>
    <row r="71" spans="1:10" ht="12.75" customHeight="1" x14ac:dyDescent="0.15">
      <c r="A71" s="235"/>
      <c r="B71" s="4"/>
      <c r="C71" s="7"/>
      <c r="D71" s="7" t="s">
        <v>411</v>
      </c>
      <c r="E71" s="7"/>
      <c r="F71" s="11">
        <v>0</v>
      </c>
      <c r="G71" s="11">
        <v>750</v>
      </c>
      <c r="H71" s="7"/>
      <c r="I71" s="7"/>
      <c r="J71" s="7"/>
    </row>
    <row r="72" spans="1:10" ht="11.25" x14ac:dyDescent="0.15">
      <c r="A72" s="235"/>
      <c r="B72" s="4"/>
      <c r="C72" s="7"/>
      <c r="D72" s="7"/>
      <c r="E72" s="7"/>
      <c r="F72" s="10"/>
      <c r="G72" s="10"/>
      <c r="H72" s="7"/>
      <c r="I72" s="7"/>
      <c r="J72" s="7"/>
    </row>
    <row r="73" spans="1:10" ht="11.25" x14ac:dyDescent="0.15">
      <c r="A73" s="235"/>
      <c r="B73" s="4"/>
      <c r="C73" s="7"/>
      <c r="D73" s="7" t="s">
        <v>723</v>
      </c>
      <c r="E73" s="7"/>
      <c r="F73" s="10"/>
      <c r="G73" s="10">
        <v>750</v>
      </c>
      <c r="H73" s="7"/>
      <c r="I73" s="7"/>
      <c r="J73" s="7"/>
    </row>
    <row r="75" spans="1:10" ht="11.25" x14ac:dyDescent="0.2">
      <c r="A75" s="233" t="s">
        <v>724</v>
      </c>
    </row>
    <row r="77" spans="1:10" ht="25.5" customHeight="1" x14ac:dyDescent="0.35">
      <c r="A77" s="234" t="s">
        <v>14</v>
      </c>
      <c r="B77" s="3" t="s">
        <v>1</v>
      </c>
      <c r="C77" s="6" t="s">
        <v>7</v>
      </c>
      <c r="D77" s="6" t="s">
        <v>16</v>
      </c>
      <c r="E77" s="6" t="s">
        <v>619</v>
      </c>
      <c r="F77" s="9" t="s">
        <v>24</v>
      </c>
      <c r="G77" s="9" t="s">
        <v>25</v>
      </c>
      <c r="H77" s="6" t="s">
        <v>620</v>
      </c>
      <c r="I77" s="6" t="s">
        <v>621</v>
      </c>
      <c r="J77" s="6"/>
    </row>
    <row r="79" spans="1:10" ht="12.75" customHeight="1" x14ac:dyDescent="0.15">
      <c r="A79" s="235"/>
      <c r="B79" s="4"/>
      <c r="C79" s="7"/>
      <c r="D79" s="7" t="s">
        <v>17</v>
      </c>
      <c r="E79" s="7"/>
      <c r="F79" s="10">
        <v>0</v>
      </c>
      <c r="G79" s="10"/>
      <c r="H79" s="7"/>
      <c r="I79" s="7"/>
      <c r="J79" s="7"/>
    </row>
    <row r="80" spans="1:10" ht="12.75" customHeight="1" x14ac:dyDescent="0.15">
      <c r="A80" s="235"/>
      <c r="B80" s="4" t="s">
        <v>720</v>
      </c>
      <c r="C80" s="7" t="s">
        <v>721</v>
      </c>
      <c r="D80" s="7" t="s">
        <v>722</v>
      </c>
      <c r="E80" s="7" t="s">
        <v>625</v>
      </c>
      <c r="F80" s="11">
        <v>750</v>
      </c>
      <c r="G80" s="11"/>
      <c r="H80" s="7" t="s">
        <v>708</v>
      </c>
      <c r="I80" s="7" t="s">
        <v>709</v>
      </c>
      <c r="J80" s="7"/>
    </row>
    <row r="81" spans="1:10" ht="11.25" x14ac:dyDescent="0.15">
      <c r="A81" s="235"/>
      <c r="B81" s="4"/>
      <c r="C81" s="7"/>
      <c r="D81" s="7"/>
      <c r="E81" s="7"/>
      <c r="F81" s="10"/>
      <c r="G81" s="10"/>
      <c r="H81" s="7"/>
      <c r="I81" s="7"/>
      <c r="J81" s="7"/>
    </row>
    <row r="82" spans="1:10" ht="12.75" customHeight="1" x14ac:dyDescent="0.15">
      <c r="A82" s="235"/>
      <c r="B82" s="4"/>
      <c r="C82" s="7"/>
      <c r="D82" s="7" t="s">
        <v>411</v>
      </c>
      <c r="E82" s="7"/>
      <c r="F82" s="11">
        <v>750</v>
      </c>
      <c r="G82" s="11">
        <v>0</v>
      </c>
      <c r="H82" s="7"/>
      <c r="I82" s="7"/>
      <c r="J82" s="7"/>
    </row>
    <row r="83" spans="1:10" ht="11.25" x14ac:dyDescent="0.15">
      <c r="A83" s="235"/>
      <c r="B83" s="4"/>
      <c r="C83" s="7"/>
      <c r="D83" s="7"/>
      <c r="E83" s="7"/>
      <c r="F83" s="10"/>
      <c r="G83" s="10"/>
      <c r="H83" s="7"/>
      <c r="I83" s="7"/>
      <c r="J83" s="7"/>
    </row>
    <row r="84" spans="1:10" ht="11.25" x14ac:dyDescent="0.15">
      <c r="A84" s="235"/>
      <c r="B84" s="4"/>
      <c r="C84" s="7"/>
      <c r="D84" s="7" t="s">
        <v>725</v>
      </c>
      <c r="E84" s="7"/>
      <c r="F84" s="10">
        <v>750</v>
      </c>
      <c r="G84" s="10"/>
      <c r="H84" s="7"/>
      <c r="I84" s="7"/>
      <c r="J84" s="7"/>
    </row>
    <row r="86" spans="1:10" ht="11.25" x14ac:dyDescent="0.2">
      <c r="A86" s="233" t="s">
        <v>726</v>
      </c>
    </row>
    <row r="88" spans="1:10" ht="25.5" customHeight="1" x14ac:dyDescent="0.35">
      <c r="A88" s="234" t="s">
        <v>14</v>
      </c>
      <c r="B88" s="3" t="s">
        <v>1</v>
      </c>
      <c r="C88" s="6" t="s">
        <v>7</v>
      </c>
      <c r="D88" s="6" t="s">
        <v>16</v>
      </c>
      <c r="E88" s="6" t="s">
        <v>619</v>
      </c>
      <c r="F88" s="9" t="s">
        <v>24</v>
      </c>
      <c r="G88" s="9" t="s">
        <v>25</v>
      </c>
      <c r="H88" s="6" t="s">
        <v>620</v>
      </c>
      <c r="I88" s="6" t="s">
        <v>621</v>
      </c>
      <c r="J88" s="6"/>
    </row>
    <row r="90" spans="1:10" ht="12.75" customHeight="1" x14ac:dyDescent="0.15">
      <c r="A90" s="235"/>
      <c r="B90" s="4"/>
      <c r="C90" s="7"/>
      <c r="D90" s="7" t="s">
        <v>17</v>
      </c>
      <c r="E90" s="7"/>
      <c r="F90" s="10">
        <v>0</v>
      </c>
      <c r="G90" s="10"/>
      <c r="H90" s="7"/>
      <c r="I90" s="7"/>
      <c r="J90" s="7"/>
    </row>
    <row r="91" spans="1:10" ht="12.75" customHeight="1" x14ac:dyDescent="0.15">
      <c r="A91" s="235"/>
      <c r="B91" s="4" t="s">
        <v>727</v>
      </c>
      <c r="C91" s="7" t="s">
        <v>728</v>
      </c>
      <c r="D91" s="7" t="s">
        <v>729</v>
      </c>
      <c r="E91" s="7" t="s">
        <v>625</v>
      </c>
      <c r="F91" s="10"/>
      <c r="G91" s="10">
        <v>1884</v>
      </c>
      <c r="H91" s="7" t="s">
        <v>730</v>
      </c>
      <c r="I91" s="7" t="s">
        <v>731</v>
      </c>
      <c r="J91" s="7"/>
    </row>
    <row r="92" spans="1:10" ht="12.75" customHeight="1" x14ac:dyDescent="0.15">
      <c r="A92" s="235"/>
      <c r="B92" s="4" t="s">
        <v>732</v>
      </c>
      <c r="C92" s="7" t="s">
        <v>733</v>
      </c>
      <c r="D92" s="7" t="s">
        <v>734</v>
      </c>
      <c r="E92" s="7" t="s">
        <v>625</v>
      </c>
      <c r="F92" s="10"/>
      <c r="G92" s="10">
        <v>250</v>
      </c>
      <c r="H92" s="7" t="s">
        <v>633</v>
      </c>
      <c r="I92" s="7" t="s">
        <v>634</v>
      </c>
      <c r="J92" s="7"/>
    </row>
    <row r="93" spans="1:10" ht="12.75" customHeight="1" x14ac:dyDescent="0.15">
      <c r="A93" s="235"/>
      <c r="B93" s="4" t="s">
        <v>732</v>
      </c>
      <c r="C93" s="7" t="s">
        <v>733</v>
      </c>
      <c r="D93" s="7" t="s">
        <v>735</v>
      </c>
      <c r="E93" s="7" t="s">
        <v>625</v>
      </c>
      <c r="F93" s="10"/>
      <c r="G93" s="10">
        <v>400</v>
      </c>
      <c r="H93" s="7" t="s">
        <v>633</v>
      </c>
      <c r="I93" s="7" t="s">
        <v>634</v>
      </c>
      <c r="J93" s="7"/>
    </row>
    <row r="94" spans="1:10" ht="12.75" customHeight="1" x14ac:dyDescent="0.15">
      <c r="A94" s="235"/>
      <c r="B94" s="4" t="s">
        <v>736</v>
      </c>
      <c r="C94" s="7" t="s">
        <v>737</v>
      </c>
      <c r="D94" s="7" t="s">
        <v>738</v>
      </c>
      <c r="E94" s="7" t="s">
        <v>625</v>
      </c>
      <c r="F94" s="10"/>
      <c r="G94" s="10">
        <v>1250</v>
      </c>
      <c r="H94" s="7" t="s">
        <v>626</v>
      </c>
      <c r="I94" s="7" t="s">
        <v>627</v>
      </c>
      <c r="J94" s="7"/>
    </row>
    <row r="95" spans="1:10" ht="12.75" customHeight="1" x14ac:dyDescent="0.15">
      <c r="A95" s="235"/>
      <c r="B95" s="4" t="s">
        <v>739</v>
      </c>
      <c r="C95" s="7" t="s">
        <v>737</v>
      </c>
      <c r="D95" s="7" t="s">
        <v>740</v>
      </c>
      <c r="E95" s="7" t="s">
        <v>625</v>
      </c>
      <c r="F95" s="10"/>
      <c r="G95" s="10">
        <v>1638</v>
      </c>
      <c r="H95" s="7" t="s">
        <v>730</v>
      </c>
      <c r="I95" s="7" t="s">
        <v>731</v>
      </c>
      <c r="J95" s="7"/>
    </row>
    <row r="96" spans="1:10" ht="12.75" customHeight="1" x14ac:dyDescent="0.15">
      <c r="A96" s="235"/>
      <c r="B96" s="4" t="s">
        <v>739</v>
      </c>
      <c r="C96" s="7" t="s">
        <v>737</v>
      </c>
      <c r="D96" s="7" t="s">
        <v>741</v>
      </c>
      <c r="E96" s="7" t="s">
        <v>625</v>
      </c>
      <c r="F96" s="10"/>
      <c r="G96" s="10">
        <v>2500</v>
      </c>
      <c r="H96" s="7" t="s">
        <v>626</v>
      </c>
      <c r="I96" s="7" t="s">
        <v>627</v>
      </c>
      <c r="J96" s="7"/>
    </row>
    <row r="97" spans="1:10" ht="12.75" customHeight="1" x14ac:dyDescent="0.15">
      <c r="A97" s="235"/>
      <c r="B97" s="4" t="s">
        <v>742</v>
      </c>
      <c r="C97" s="7" t="s">
        <v>743</v>
      </c>
      <c r="D97" s="7" t="s">
        <v>744</v>
      </c>
      <c r="E97" s="7" t="s">
        <v>625</v>
      </c>
      <c r="F97" s="10"/>
      <c r="G97" s="10">
        <v>250</v>
      </c>
      <c r="H97" s="7" t="s">
        <v>633</v>
      </c>
      <c r="I97" s="7" t="s">
        <v>634</v>
      </c>
      <c r="J97" s="7"/>
    </row>
    <row r="98" spans="1:10" ht="12.75" customHeight="1" x14ac:dyDescent="0.15">
      <c r="A98" s="235"/>
      <c r="B98" s="4" t="s">
        <v>742</v>
      </c>
      <c r="C98" s="7" t="s">
        <v>743</v>
      </c>
      <c r="D98" s="7" t="s">
        <v>745</v>
      </c>
      <c r="E98" s="7" t="s">
        <v>625</v>
      </c>
      <c r="F98" s="10"/>
      <c r="G98" s="10">
        <v>500</v>
      </c>
      <c r="H98" s="7" t="s">
        <v>633</v>
      </c>
      <c r="I98" s="7" t="s">
        <v>634</v>
      </c>
      <c r="J98" s="7"/>
    </row>
    <row r="99" spans="1:10" ht="12.75" customHeight="1" x14ac:dyDescent="0.15">
      <c r="A99" s="235"/>
      <c r="B99" s="4" t="s">
        <v>746</v>
      </c>
      <c r="C99" s="7" t="s">
        <v>747</v>
      </c>
      <c r="D99" s="7" t="s">
        <v>748</v>
      </c>
      <c r="E99" s="7" t="s">
        <v>625</v>
      </c>
      <c r="F99" s="10"/>
      <c r="G99" s="10">
        <v>246</v>
      </c>
      <c r="H99" s="7" t="s">
        <v>730</v>
      </c>
      <c r="I99" s="7" t="s">
        <v>731</v>
      </c>
      <c r="J99" s="7"/>
    </row>
    <row r="100" spans="1:10" ht="12.75" customHeight="1" x14ac:dyDescent="0.15">
      <c r="A100" s="235"/>
      <c r="B100" s="4" t="s">
        <v>749</v>
      </c>
      <c r="C100" s="7" t="s">
        <v>750</v>
      </c>
      <c r="D100" s="7" t="s">
        <v>751</v>
      </c>
      <c r="E100" s="7" t="s">
        <v>625</v>
      </c>
      <c r="F100" s="10"/>
      <c r="G100" s="10">
        <v>600</v>
      </c>
      <c r="H100" s="7" t="s">
        <v>730</v>
      </c>
      <c r="I100" s="7" t="s">
        <v>731</v>
      </c>
      <c r="J100" s="7"/>
    </row>
    <row r="101" spans="1:10" ht="12.75" customHeight="1" x14ac:dyDescent="0.15">
      <c r="A101" s="235"/>
      <c r="B101" s="4" t="s">
        <v>752</v>
      </c>
      <c r="C101" s="7" t="s">
        <v>753</v>
      </c>
      <c r="D101" s="7" t="s">
        <v>754</v>
      </c>
      <c r="E101" s="7" t="s">
        <v>625</v>
      </c>
      <c r="F101" s="10"/>
      <c r="G101" s="10">
        <v>2500</v>
      </c>
      <c r="H101" s="7" t="s">
        <v>626</v>
      </c>
      <c r="I101" s="7" t="s">
        <v>627</v>
      </c>
      <c r="J101" s="7"/>
    </row>
    <row r="102" spans="1:10" ht="12.75" customHeight="1" x14ac:dyDescent="0.15">
      <c r="A102" s="235"/>
      <c r="B102" s="4" t="s">
        <v>755</v>
      </c>
      <c r="C102" s="7" t="s">
        <v>756</v>
      </c>
      <c r="D102" s="7" t="s">
        <v>757</v>
      </c>
      <c r="E102" s="7" t="s">
        <v>625</v>
      </c>
      <c r="F102" s="10"/>
      <c r="G102" s="10">
        <v>200</v>
      </c>
      <c r="H102" s="7" t="s">
        <v>758</v>
      </c>
      <c r="I102" s="7" t="s">
        <v>759</v>
      </c>
      <c r="J102" s="7"/>
    </row>
    <row r="103" spans="1:10" ht="12.75" customHeight="1" x14ac:dyDescent="0.15">
      <c r="A103" s="235"/>
      <c r="B103" s="4" t="s">
        <v>755</v>
      </c>
      <c r="C103" s="7" t="s">
        <v>756</v>
      </c>
      <c r="D103" s="7" t="s">
        <v>729</v>
      </c>
      <c r="E103" s="7" t="s">
        <v>625</v>
      </c>
      <c r="F103" s="10"/>
      <c r="G103" s="10">
        <v>685</v>
      </c>
      <c r="H103" s="7" t="s">
        <v>758</v>
      </c>
      <c r="I103" s="7" t="s">
        <v>759</v>
      </c>
      <c r="J103" s="7"/>
    </row>
    <row r="104" spans="1:10" ht="12.75" customHeight="1" x14ac:dyDescent="0.15">
      <c r="A104" s="235"/>
      <c r="B104" s="4" t="s">
        <v>755</v>
      </c>
      <c r="C104" s="7" t="s">
        <v>756</v>
      </c>
      <c r="D104" s="7" t="s">
        <v>760</v>
      </c>
      <c r="E104" s="7" t="s">
        <v>625</v>
      </c>
      <c r="F104" s="10"/>
      <c r="G104" s="10">
        <v>685</v>
      </c>
      <c r="H104" s="7" t="s">
        <v>758</v>
      </c>
      <c r="I104" s="7" t="s">
        <v>759</v>
      </c>
      <c r="J104" s="7"/>
    </row>
    <row r="105" spans="1:10" ht="12.75" customHeight="1" x14ac:dyDescent="0.15">
      <c r="A105" s="235"/>
      <c r="B105" s="4" t="s">
        <v>755</v>
      </c>
      <c r="C105" s="7" t="s">
        <v>756</v>
      </c>
      <c r="D105" s="7" t="s">
        <v>761</v>
      </c>
      <c r="E105" s="7" t="s">
        <v>625</v>
      </c>
      <c r="F105" s="10"/>
      <c r="G105" s="10">
        <v>685</v>
      </c>
      <c r="H105" s="7" t="s">
        <v>758</v>
      </c>
      <c r="I105" s="7" t="s">
        <v>759</v>
      </c>
      <c r="J105" s="7"/>
    </row>
    <row r="106" spans="1:10" ht="12.75" customHeight="1" x14ac:dyDescent="0.15">
      <c r="A106" s="235"/>
      <c r="B106" s="4" t="s">
        <v>755</v>
      </c>
      <c r="C106" s="7" t="s">
        <v>756</v>
      </c>
      <c r="D106" s="7" t="s">
        <v>762</v>
      </c>
      <c r="E106" s="7" t="s">
        <v>625</v>
      </c>
      <c r="F106" s="10"/>
      <c r="G106" s="10">
        <v>250</v>
      </c>
      <c r="H106" s="7" t="s">
        <v>633</v>
      </c>
      <c r="I106" s="7" t="s">
        <v>634</v>
      </c>
      <c r="J106" s="7"/>
    </row>
    <row r="107" spans="1:10" ht="12.75" customHeight="1" x14ac:dyDescent="0.15">
      <c r="A107" s="235"/>
      <c r="B107" s="4" t="s">
        <v>755</v>
      </c>
      <c r="C107" s="7" t="s">
        <v>756</v>
      </c>
      <c r="D107" s="7" t="s">
        <v>763</v>
      </c>
      <c r="E107" s="7" t="s">
        <v>625</v>
      </c>
      <c r="F107" s="10"/>
      <c r="G107" s="10">
        <v>400</v>
      </c>
      <c r="H107" s="7" t="s">
        <v>633</v>
      </c>
      <c r="I107" s="7" t="s">
        <v>634</v>
      </c>
      <c r="J107" s="7"/>
    </row>
    <row r="108" spans="1:10" ht="12.75" customHeight="1" x14ac:dyDescent="0.15">
      <c r="A108" s="235"/>
      <c r="B108" s="4" t="s">
        <v>622</v>
      </c>
      <c r="C108" s="7" t="s">
        <v>623</v>
      </c>
      <c r="D108" s="7" t="s">
        <v>764</v>
      </c>
      <c r="E108" s="7" t="s">
        <v>625</v>
      </c>
      <c r="F108" s="10"/>
      <c r="G108" s="10">
        <v>1370</v>
      </c>
      <c r="H108" s="7" t="s">
        <v>758</v>
      </c>
      <c r="I108" s="7" t="s">
        <v>759</v>
      </c>
      <c r="J108" s="7"/>
    </row>
    <row r="109" spans="1:10" ht="12.75" customHeight="1" x14ac:dyDescent="0.15">
      <c r="A109" s="235"/>
      <c r="B109" s="4" t="s">
        <v>622</v>
      </c>
      <c r="C109" s="7" t="s">
        <v>628</v>
      </c>
      <c r="D109" s="7" t="s">
        <v>629</v>
      </c>
      <c r="E109" s="7" t="s">
        <v>625</v>
      </c>
      <c r="F109" s="10"/>
      <c r="G109" s="10">
        <v>2500</v>
      </c>
      <c r="H109" s="7" t="s">
        <v>626</v>
      </c>
      <c r="I109" s="7" t="s">
        <v>627</v>
      </c>
      <c r="J109" s="7"/>
    </row>
    <row r="110" spans="1:10" ht="12.75" customHeight="1" x14ac:dyDescent="0.15">
      <c r="A110" s="235"/>
      <c r="B110" s="4" t="s">
        <v>622</v>
      </c>
      <c r="C110" s="7" t="s">
        <v>623</v>
      </c>
      <c r="D110" s="7" t="s">
        <v>765</v>
      </c>
      <c r="E110" s="7" t="s">
        <v>625</v>
      </c>
      <c r="F110" s="10"/>
      <c r="G110" s="10">
        <v>400</v>
      </c>
      <c r="H110" s="7" t="s">
        <v>633</v>
      </c>
      <c r="I110" s="7" t="s">
        <v>634</v>
      </c>
      <c r="J110" s="7"/>
    </row>
    <row r="111" spans="1:10" ht="12.75" customHeight="1" x14ac:dyDescent="0.15">
      <c r="A111" s="235"/>
      <c r="B111" s="4" t="s">
        <v>622</v>
      </c>
      <c r="C111" s="7" t="s">
        <v>623</v>
      </c>
      <c r="D111" s="7" t="s">
        <v>766</v>
      </c>
      <c r="E111" s="7" t="s">
        <v>625</v>
      </c>
      <c r="F111" s="10"/>
      <c r="G111" s="10">
        <v>250</v>
      </c>
      <c r="H111" s="7" t="s">
        <v>633</v>
      </c>
      <c r="I111" s="7" t="s">
        <v>634</v>
      </c>
      <c r="J111" s="7"/>
    </row>
    <row r="112" spans="1:10" ht="12.75" customHeight="1" x14ac:dyDescent="0.15">
      <c r="A112" s="235"/>
      <c r="B112" s="4" t="s">
        <v>630</v>
      </c>
      <c r="C112" s="7" t="s">
        <v>631</v>
      </c>
      <c r="D112" s="7" t="s">
        <v>767</v>
      </c>
      <c r="E112" s="7" t="s">
        <v>625</v>
      </c>
      <c r="F112" s="10"/>
      <c r="G112" s="10">
        <v>400</v>
      </c>
      <c r="H112" s="7" t="s">
        <v>633</v>
      </c>
      <c r="I112" s="7" t="s">
        <v>634</v>
      </c>
      <c r="J112" s="7"/>
    </row>
    <row r="113" spans="1:10" ht="12.75" customHeight="1" x14ac:dyDescent="0.15">
      <c r="A113" s="235"/>
      <c r="B113" s="4" t="s">
        <v>768</v>
      </c>
      <c r="C113" s="7" t="s">
        <v>769</v>
      </c>
      <c r="D113" s="7" t="s">
        <v>770</v>
      </c>
      <c r="E113" s="7" t="s">
        <v>625</v>
      </c>
      <c r="F113" s="10"/>
      <c r="G113" s="10">
        <v>2500</v>
      </c>
      <c r="H113" s="7" t="s">
        <v>626</v>
      </c>
      <c r="I113" s="7" t="s">
        <v>627</v>
      </c>
      <c r="J113" s="7"/>
    </row>
    <row r="114" spans="1:10" ht="12.75" customHeight="1" x14ac:dyDescent="0.15">
      <c r="A114" s="235"/>
      <c r="B114" s="4" t="s">
        <v>771</v>
      </c>
      <c r="C114" s="7" t="s">
        <v>772</v>
      </c>
      <c r="D114" s="7" t="s">
        <v>773</v>
      </c>
      <c r="E114" s="7" t="s">
        <v>625</v>
      </c>
      <c r="F114" s="10"/>
      <c r="G114" s="10">
        <v>2500</v>
      </c>
      <c r="H114" s="7" t="s">
        <v>626</v>
      </c>
      <c r="I114" s="7" t="s">
        <v>627</v>
      </c>
      <c r="J114" s="7"/>
    </row>
    <row r="115" spans="1:10" ht="12.75" customHeight="1" x14ac:dyDescent="0.15">
      <c r="A115" s="235"/>
      <c r="B115" s="4" t="s">
        <v>771</v>
      </c>
      <c r="C115" s="7" t="s">
        <v>772</v>
      </c>
      <c r="D115" s="7" t="s">
        <v>774</v>
      </c>
      <c r="E115" s="7" t="s">
        <v>625</v>
      </c>
      <c r="F115" s="10"/>
      <c r="G115" s="10">
        <v>400</v>
      </c>
      <c r="H115" s="7" t="s">
        <v>633</v>
      </c>
      <c r="I115" s="7" t="s">
        <v>634</v>
      </c>
      <c r="J115" s="7"/>
    </row>
    <row r="116" spans="1:10" ht="12.75" customHeight="1" x14ac:dyDescent="0.15">
      <c r="A116" s="235"/>
      <c r="B116" s="4" t="s">
        <v>771</v>
      </c>
      <c r="C116" s="7" t="s">
        <v>772</v>
      </c>
      <c r="D116" s="7" t="s">
        <v>775</v>
      </c>
      <c r="E116" s="7" t="s">
        <v>625</v>
      </c>
      <c r="F116" s="10"/>
      <c r="G116" s="10">
        <v>250</v>
      </c>
      <c r="H116" s="7" t="s">
        <v>633</v>
      </c>
      <c r="I116" s="7" t="s">
        <v>634</v>
      </c>
      <c r="J116" s="7"/>
    </row>
    <row r="117" spans="1:10" ht="12.75" customHeight="1" x14ac:dyDescent="0.15">
      <c r="A117" s="235"/>
      <c r="B117" s="4" t="s">
        <v>81</v>
      </c>
      <c r="C117" s="7" t="s">
        <v>776</v>
      </c>
      <c r="D117" s="7" t="s">
        <v>777</v>
      </c>
      <c r="E117" s="7" t="s">
        <v>625</v>
      </c>
      <c r="F117" s="10"/>
      <c r="G117" s="10">
        <v>685</v>
      </c>
      <c r="H117" s="7" t="s">
        <v>758</v>
      </c>
      <c r="I117" s="7" t="s">
        <v>759</v>
      </c>
      <c r="J117" s="7"/>
    </row>
    <row r="118" spans="1:10" ht="25.5" customHeight="1" x14ac:dyDescent="0.15">
      <c r="A118" s="235"/>
      <c r="B118" s="4" t="s">
        <v>778</v>
      </c>
      <c r="C118" s="7" t="s">
        <v>779</v>
      </c>
      <c r="D118" s="7" t="s">
        <v>780</v>
      </c>
      <c r="E118" s="7" t="s">
        <v>666</v>
      </c>
      <c r="F118" s="10"/>
      <c r="G118" s="10">
        <v>2055</v>
      </c>
      <c r="H118" s="7" t="s">
        <v>758</v>
      </c>
      <c r="I118" s="7" t="s">
        <v>759</v>
      </c>
      <c r="J118" s="7"/>
    </row>
    <row r="119" spans="1:10" ht="25.5" customHeight="1" x14ac:dyDescent="0.15">
      <c r="A119" s="235"/>
      <c r="B119" s="4" t="s">
        <v>778</v>
      </c>
      <c r="C119" s="7" t="s">
        <v>779</v>
      </c>
      <c r="D119" s="7" t="s">
        <v>780</v>
      </c>
      <c r="E119" s="7" t="s">
        <v>666</v>
      </c>
      <c r="F119" s="10">
        <v>2055</v>
      </c>
      <c r="G119" s="10"/>
      <c r="H119" s="7" t="s">
        <v>626</v>
      </c>
      <c r="I119" s="7" t="s">
        <v>627</v>
      </c>
      <c r="J119" s="7"/>
    </row>
    <row r="120" spans="1:10" ht="25.5" customHeight="1" x14ac:dyDescent="0.15">
      <c r="A120" s="235"/>
      <c r="B120" s="4" t="s">
        <v>778</v>
      </c>
      <c r="C120" s="7" t="s">
        <v>779</v>
      </c>
      <c r="D120" s="7" t="s">
        <v>781</v>
      </c>
      <c r="E120" s="7" t="s">
        <v>666</v>
      </c>
      <c r="F120" s="10"/>
      <c r="G120" s="10">
        <v>2055</v>
      </c>
      <c r="H120" s="7" t="s">
        <v>626</v>
      </c>
      <c r="I120" s="7" t="s">
        <v>627</v>
      </c>
      <c r="J120" s="7"/>
    </row>
    <row r="121" spans="1:10" ht="12.75" customHeight="1" x14ac:dyDescent="0.15">
      <c r="A121" s="235"/>
      <c r="B121" s="4" t="s">
        <v>782</v>
      </c>
      <c r="C121" s="7" t="s">
        <v>783</v>
      </c>
      <c r="D121" s="7" t="s">
        <v>784</v>
      </c>
      <c r="E121" s="7" t="s">
        <v>625</v>
      </c>
      <c r="F121" s="10"/>
      <c r="G121" s="10">
        <v>685</v>
      </c>
      <c r="H121" s="7" t="s">
        <v>758</v>
      </c>
      <c r="I121" s="7" t="s">
        <v>759</v>
      </c>
      <c r="J121" s="7"/>
    </row>
    <row r="122" spans="1:10" ht="12.75" customHeight="1" x14ac:dyDescent="0.15">
      <c r="A122" s="235"/>
      <c r="B122" s="4" t="s">
        <v>782</v>
      </c>
      <c r="C122" s="7" t="s">
        <v>783</v>
      </c>
      <c r="D122" s="7" t="s">
        <v>785</v>
      </c>
      <c r="E122" s="7" t="s">
        <v>625</v>
      </c>
      <c r="F122" s="10"/>
      <c r="G122" s="10">
        <v>2500</v>
      </c>
      <c r="H122" s="7" t="s">
        <v>626</v>
      </c>
      <c r="I122" s="7" t="s">
        <v>627</v>
      </c>
      <c r="J122" s="7"/>
    </row>
    <row r="123" spans="1:10" ht="12.75" customHeight="1" x14ac:dyDescent="0.15">
      <c r="A123" s="235"/>
      <c r="B123" s="4" t="s">
        <v>782</v>
      </c>
      <c r="C123" s="7" t="s">
        <v>783</v>
      </c>
      <c r="D123" s="7" t="s">
        <v>786</v>
      </c>
      <c r="E123" s="7" t="s">
        <v>625</v>
      </c>
      <c r="F123" s="10"/>
      <c r="G123" s="10">
        <v>500</v>
      </c>
      <c r="H123" s="7" t="s">
        <v>633</v>
      </c>
      <c r="I123" s="7" t="s">
        <v>634</v>
      </c>
      <c r="J123" s="7"/>
    </row>
    <row r="124" spans="1:10" ht="11.25" x14ac:dyDescent="0.15">
      <c r="A124" s="235"/>
      <c r="B124" s="4" t="s">
        <v>787</v>
      </c>
      <c r="C124" s="7" t="s">
        <v>788</v>
      </c>
      <c r="D124" s="7" t="s">
        <v>789</v>
      </c>
      <c r="E124" s="7" t="s">
        <v>625</v>
      </c>
      <c r="F124" s="10"/>
      <c r="G124" s="10">
        <v>250</v>
      </c>
      <c r="H124" s="7" t="s">
        <v>633</v>
      </c>
      <c r="I124" s="7" t="s">
        <v>634</v>
      </c>
      <c r="J124" s="7"/>
    </row>
    <row r="126" spans="1:10" ht="11.25" x14ac:dyDescent="0.2">
      <c r="A126" s="233" t="s">
        <v>726</v>
      </c>
    </row>
    <row r="128" spans="1:10" ht="25.5" customHeight="1" x14ac:dyDescent="0.35">
      <c r="A128" s="234" t="s">
        <v>14</v>
      </c>
      <c r="B128" s="3" t="s">
        <v>1</v>
      </c>
      <c r="C128" s="6" t="s">
        <v>7</v>
      </c>
      <c r="D128" s="6" t="s">
        <v>16</v>
      </c>
      <c r="E128" s="6" t="s">
        <v>619</v>
      </c>
      <c r="F128" s="9" t="s">
        <v>24</v>
      </c>
      <c r="G128" s="9" t="s">
        <v>25</v>
      </c>
      <c r="H128" s="6" t="s">
        <v>620</v>
      </c>
      <c r="I128" s="6" t="s">
        <v>621</v>
      </c>
      <c r="J128" s="6"/>
    </row>
    <row r="130" spans="1:10" ht="12.75" customHeight="1" x14ac:dyDescent="0.15">
      <c r="A130" s="235"/>
      <c r="B130" s="4" t="s">
        <v>787</v>
      </c>
      <c r="C130" s="7" t="s">
        <v>788</v>
      </c>
      <c r="D130" s="7" t="s">
        <v>790</v>
      </c>
      <c r="E130" s="7" t="s">
        <v>625</v>
      </c>
      <c r="F130" s="10"/>
      <c r="G130" s="10">
        <v>250</v>
      </c>
      <c r="H130" s="7" t="s">
        <v>633</v>
      </c>
      <c r="I130" s="7" t="s">
        <v>634</v>
      </c>
      <c r="J130" s="7"/>
    </row>
    <row r="131" spans="1:10" ht="12.75" customHeight="1" x14ac:dyDescent="0.15">
      <c r="A131" s="235"/>
      <c r="B131" s="4" t="s">
        <v>791</v>
      </c>
      <c r="C131" s="7" t="s">
        <v>792</v>
      </c>
      <c r="D131" s="7" t="s">
        <v>793</v>
      </c>
      <c r="E131" s="7" t="s">
        <v>625</v>
      </c>
      <c r="F131" s="10"/>
      <c r="G131" s="10">
        <v>685</v>
      </c>
      <c r="H131" s="7" t="s">
        <v>758</v>
      </c>
      <c r="I131" s="7" t="s">
        <v>759</v>
      </c>
      <c r="J131" s="7"/>
    </row>
    <row r="132" spans="1:10" ht="12.75" customHeight="1" x14ac:dyDescent="0.15">
      <c r="A132" s="235"/>
      <c r="B132" s="4" t="s">
        <v>791</v>
      </c>
      <c r="C132" s="7" t="s">
        <v>792</v>
      </c>
      <c r="D132" s="7" t="s">
        <v>794</v>
      </c>
      <c r="E132" s="7" t="s">
        <v>625</v>
      </c>
      <c r="F132" s="10"/>
      <c r="G132" s="10">
        <v>685</v>
      </c>
      <c r="H132" s="7" t="s">
        <v>758</v>
      </c>
      <c r="I132" s="7" t="s">
        <v>759</v>
      </c>
      <c r="J132" s="7"/>
    </row>
    <row r="133" spans="1:10" ht="12.75" customHeight="1" x14ac:dyDescent="0.15">
      <c r="A133" s="235"/>
      <c r="B133" s="4" t="s">
        <v>791</v>
      </c>
      <c r="C133" s="7" t="s">
        <v>792</v>
      </c>
      <c r="D133" s="7" t="s">
        <v>794</v>
      </c>
      <c r="E133" s="7" t="s">
        <v>625</v>
      </c>
      <c r="F133" s="10"/>
      <c r="G133" s="10">
        <v>2500</v>
      </c>
      <c r="H133" s="7" t="s">
        <v>626</v>
      </c>
      <c r="I133" s="7" t="s">
        <v>627</v>
      </c>
      <c r="J133" s="7"/>
    </row>
    <row r="134" spans="1:10" ht="12.75" customHeight="1" x14ac:dyDescent="0.15">
      <c r="A134" s="235"/>
      <c r="B134" s="4" t="s">
        <v>791</v>
      </c>
      <c r="C134" s="7" t="s">
        <v>792</v>
      </c>
      <c r="D134" s="7" t="s">
        <v>795</v>
      </c>
      <c r="E134" s="7" t="s">
        <v>625</v>
      </c>
      <c r="F134" s="10"/>
      <c r="G134" s="10">
        <v>1000</v>
      </c>
      <c r="H134" s="7" t="s">
        <v>796</v>
      </c>
      <c r="I134" s="7" t="s">
        <v>797</v>
      </c>
      <c r="J134" s="7"/>
    </row>
    <row r="135" spans="1:10" ht="12.75" customHeight="1" x14ac:dyDescent="0.15">
      <c r="A135" s="235"/>
      <c r="B135" s="4" t="s">
        <v>791</v>
      </c>
      <c r="C135" s="7" t="s">
        <v>792</v>
      </c>
      <c r="D135" s="7" t="s">
        <v>798</v>
      </c>
      <c r="E135" s="7" t="s">
        <v>625</v>
      </c>
      <c r="F135" s="10"/>
      <c r="G135" s="10">
        <v>2500</v>
      </c>
      <c r="H135" s="7" t="s">
        <v>796</v>
      </c>
      <c r="I135" s="7" t="s">
        <v>797</v>
      </c>
      <c r="J135" s="7"/>
    </row>
    <row r="136" spans="1:10" ht="12.75" customHeight="1" x14ac:dyDescent="0.15">
      <c r="A136" s="235"/>
      <c r="B136" s="4" t="s">
        <v>791</v>
      </c>
      <c r="C136" s="7" t="s">
        <v>792</v>
      </c>
      <c r="D136" s="7" t="s">
        <v>799</v>
      </c>
      <c r="E136" s="7" t="s">
        <v>625</v>
      </c>
      <c r="F136" s="10"/>
      <c r="G136" s="10">
        <v>400</v>
      </c>
      <c r="H136" s="7" t="s">
        <v>633</v>
      </c>
      <c r="I136" s="7" t="s">
        <v>634</v>
      </c>
      <c r="J136" s="7"/>
    </row>
    <row r="137" spans="1:10" ht="12.75" customHeight="1" x14ac:dyDescent="0.15">
      <c r="A137" s="235"/>
      <c r="B137" s="4" t="s">
        <v>791</v>
      </c>
      <c r="C137" s="7" t="s">
        <v>792</v>
      </c>
      <c r="D137" s="7" t="s">
        <v>800</v>
      </c>
      <c r="E137" s="7" t="s">
        <v>625</v>
      </c>
      <c r="F137" s="10"/>
      <c r="G137" s="10">
        <v>250</v>
      </c>
      <c r="H137" s="7" t="s">
        <v>633</v>
      </c>
      <c r="I137" s="7" t="s">
        <v>634</v>
      </c>
      <c r="J137" s="7"/>
    </row>
    <row r="138" spans="1:10" ht="12.75" customHeight="1" x14ac:dyDescent="0.15">
      <c r="A138" s="235"/>
      <c r="B138" s="4" t="s">
        <v>801</v>
      </c>
      <c r="C138" s="7" t="s">
        <v>802</v>
      </c>
      <c r="D138" s="7" t="s">
        <v>803</v>
      </c>
      <c r="E138" s="7" t="s">
        <v>625</v>
      </c>
      <c r="F138" s="10"/>
      <c r="G138" s="10">
        <v>2000</v>
      </c>
      <c r="H138" s="7" t="s">
        <v>626</v>
      </c>
      <c r="I138" s="7" t="s">
        <v>627</v>
      </c>
      <c r="J138" s="7"/>
    </row>
    <row r="139" spans="1:10" ht="25.5" customHeight="1" x14ac:dyDescent="0.15">
      <c r="A139" s="235"/>
      <c r="B139" s="4" t="s">
        <v>804</v>
      </c>
      <c r="C139" s="7" t="s">
        <v>802</v>
      </c>
      <c r="D139" s="7" t="s">
        <v>805</v>
      </c>
      <c r="E139" s="7" t="s">
        <v>625</v>
      </c>
      <c r="F139" s="10"/>
      <c r="G139" s="10">
        <v>2000</v>
      </c>
      <c r="H139" s="7" t="s">
        <v>758</v>
      </c>
      <c r="I139" s="7" t="s">
        <v>759</v>
      </c>
      <c r="J139" s="7"/>
    </row>
    <row r="140" spans="1:10" ht="25.5" customHeight="1" x14ac:dyDescent="0.15">
      <c r="A140" s="235"/>
      <c r="B140" s="4" t="s">
        <v>804</v>
      </c>
      <c r="C140" s="7" t="s">
        <v>802</v>
      </c>
      <c r="D140" s="7" t="s">
        <v>805</v>
      </c>
      <c r="E140" s="7" t="s">
        <v>625</v>
      </c>
      <c r="F140" s="10">
        <v>2000</v>
      </c>
      <c r="G140" s="10"/>
      <c r="H140" s="7" t="s">
        <v>626</v>
      </c>
      <c r="I140" s="7" t="s">
        <v>627</v>
      </c>
      <c r="J140" s="7"/>
    </row>
    <row r="141" spans="1:10" ht="12.75" customHeight="1" x14ac:dyDescent="0.15">
      <c r="A141" s="235"/>
      <c r="B141" s="4" t="s">
        <v>806</v>
      </c>
      <c r="C141" s="7" t="s">
        <v>807</v>
      </c>
      <c r="D141" s="7" t="s">
        <v>808</v>
      </c>
      <c r="E141" s="7" t="s">
        <v>625</v>
      </c>
      <c r="F141" s="10"/>
      <c r="G141" s="10">
        <v>2500</v>
      </c>
      <c r="H141" s="7" t="s">
        <v>626</v>
      </c>
      <c r="I141" s="7" t="s">
        <v>627</v>
      </c>
      <c r="J141" s="7"/>
    </row>
    <row r="142" spans="1:10" ht="12.75" customHeight="1" x14ac:dyDescent="0.15">
      <c r="A142" s="235"/>
      <c r="B142" s="4" t="s">
        <v>806</v>
      </c>
      <c r="C142" s="7" t="s">
        <v>807</v>
      </c>
      <c r="D142" s="7" t="s">
        <v>809</v>
      </c>
      <c r="E142" s="7" t="s">
        <v>625</v>
      </c>
      <c r="F142" s="10"/>
      <c r="G142" s="10">
        <v>250</v>
      </c>
      <c r="H142" s="7" t="s">
        <v>633</v>
      </c>
      <c r="I142" s="7" t="s">
        <v>634</v>
      </c>
      <c r="J142" s="7"/>
    </row>
    <row r="143" spans="1:10" ht="12.75" customHeight="1" x14ac:dyDescent="0.15">
      <c r="A143" s="235"/>
      <c r="B143" s="4" t="s">
        <v>806</v>
      </c>
      <c r="C143" s="7" t="s">
        <v>807</v>
      </c>
      <c r="D143" s="7" t="s">
        <v>810</v>
      </c>
      <c r="E143" s="7" t="s">
        <v>625</v>
      </c>
      <c r="F143" s="10"/>
      <c r="G143" s="10">
        <v>400</v>
      </c>
      <c r="H143" s="7" t="s">
        <v>633</v>
      </c>
      <c r="I143" s="7" t="s">
        <v>634</v>
      </c>
      <c r="J143" s="7"/>
    </row>
    <row r="144" spans="1:10" ht="12.75" customHeight="1" x14ac:dyDescent="0.15">
      <c r="A144" s="235"/>
      <c r="B144" s="4" t="s">
        <v>811</v>
      </c>
      <c r="C144" s="7" t="s">
        <v>812</v>
      </c>
      <c r="D144" s="7" t="s">
        <v>813</v>
      </c>
      <c r="E144" s="7" t="s">
        <v>625</v>
      </c>
      <c r="F144" s="10"/>
      <c r="G144" s="10">
        <v>360</v>
      </c>
      <c r="H144" s="7" t="s">
        <v>814</v>
      </c>
      <c r="I144" s="7" t="s">
        <v>815</v>
      </c>
      <c r="J144" s="7"/>
    </row>
    <row r="145" spans="1:10" ht="12.75" customHeight="1" x14ac:dyDescent="0.15">
      <c r="A145" s="235"/>
      <c r="B145" s="4" t="s">
        <v>816</v>
      </c>
      <c r="C145" s="7" t="s">
        <v>817</v>
      </c>
      <c r="D145" s="7" t="s">
        <v>818</v>
      </c>
      <c r="E145" s="7" t="s">
        <v>666</v>
      </c>
      <c r="F145" s="10"/>
      <c r="G145" s="10">
        <v>500</v>
      </c>
      <c r="H145" s="7" t="s">
        <v>796</v>
      </c>
      <c r="I145" s="7" t="s">
        <v>797</v>
      </c>
      <c r="J145" s="7"/>
    </row>
    <row r="146" spans="1:10" ht="12.75" customHeight="1" x14ac:dyDescent="0.15">
      <c r="A146" s="235"/>
      <c r="B146" s="4" t="s">
        <v>819</v>
      </c>
      <c r="C146" s="7" t="s">
        <v>820</v>
      </c>
      <c r="D146" s="7" t="s">
        <v>821</v>
      </c>
      <c r="E146" s="7" t="s">
        <v>625</v>
      </c>
      <c r="F146" s="10"/>
      <c r="G146" s="10">
        <v>685</v>
      </c>
      <c r="H146" s="7" t="s">
        <v>758</v>
      </c>
      <c r="I146" s="7" t="s">
        <v>759</v>
      </c>
      <c r="J146" s="7"/>
    </row>
    <row r="147" spans="1:10" ht="12.75" customHeight="1" x14ac:dyDescent="0.15">
      <c r="A147" s="235"/>
      <c r="B147" s="4" t="s">
        <v>819</v>
      </c>
      <c r="C147" s="7" t="s">
        <v>820</v>
      </c>
      <c r="D147" s="7" t="s">
        <v>822</v>
      </c>
      <c r="E147" s="7" t="s">
        <v>625</v>
      </c>
      <c r="F147" s="10"/>
      <c r="G147" s="10">
        <v>2500</v>
      </c>
      <c r="H147" s="7" t="s">
        <v>626</v>
      </c>
      <c r="I147" s="7" t="s">
        <v>627</v>
      </c>
      <c r="J147" s="7"/>
    </row>
    <row r="148" spans="1:10" ht="12.75" customHeight="1" x14ac:dyDescent="0.15">
      <c r="A148" s="235"/>
      <c r="B148" s="4" t="s">
        <v>819</v>
      </c>
      <c r="C148" s="7" t="s">
        <v>820</v>
      </c>
      <c r="D148" s="7" t="s">
        <v>823</v>
      </c>
      <c r="E148" s="7" t="s">
        <v>625</v>
      </c>
      <c r="F148" s="10"/>
      <c r="G148" s="10">
        <v>2000</v>
      </c>
      <c r="H148" s="7" t="s">
        <v>796</v>
      </c>
      <c r="I148" s="7" t="s">
        <v>797</v>
      </c>
      <c r="J148" s="7"/>
    </row>
    <row r="149" spans="1:10" ht="12.75" customHeight="1" x14ac:dyDescent="0.15">
      <c r="A149" s="235"/>
      <c r="B149" s="4" t="s">
        <v>819</v>
      </c>
      <c r="C149" s="7" t="s">
        <v>820</v>
      </c>
      <c r="D149" s="7" t="s">
        <v>824</v>
      </c>
      <c r="E149" s="7" t="s">
        <v>625</v>
      </c>
      <c r="F149" s="10"/>
      <c r="G149" s="10">
        <v>250</v>
      </c>
      <c r="H149" s="7" t="s">
        <v>633</v>
      </c>
      <c r="I149" s="7" t="s">
        <v>634</v>
      </c>
      <c r="J149" s="7"/>
    </row>
    <row r="150" spans="1:10" ht="12.75" customHeight="1" x14ac:dyDescent="0.15">
      <c r="A150" s="235"/>
      <c r="B150" s="4" t="s">
        <v>819</v>
      </c>
      <c r="C150" s="7" t="s">
        <v>820</v>
      </c>
      <c r="D150" s="7" t="s">
        <v>825</v>
      </c>
      <c r="E150" s="7" t="s">
        <v>625</v>
      </c>
      <c r="F150" s="10"/>
      <c r="G150" s="10">
        <v>400</v>
      </c>
      <c r="H150" s="7" t="s">
        <v>633</v>
      </c>
      <c r="I150" s="7" t="s">
        <v>634</v>
      </c>
      <c r="J150" s="7"/>
    </row>
    <row r="151" spans="1:10" ht="12.75" customHeight="1" x14ac:dyDescent="0.15">
      <c r="A151" s="235"/>
      <c r="B151" s="4" t="s">
        <v>826</v>
      </c>
      <c r="C151" s="7" t="s">
        <v>820</v>
      </c>
      <c r="D151" s="7" t="s">
        <v>827</v>
      </c>
      <c r="E151" s="7" t="s">
        <v>625</v>
      </c>
      <c r="F151" s="10"/>
      <c r="G151" s="10">
        <v>685</v>
      </c>
      <c r="H151" s="7" t="s">
        <v>758</v>
      </c>
      <c r="I151" s="7" t="s">
        <v>759</v>
      </c>
      <c r="J151" s="7"/>
    </row>
    <row r="152" spans="1:10" ht="12.75" customHeight="1" x14ac:dyDescent="0.15">
      <c r="A152" s="235"/>
      <c r="B152" s="4" t="s">
        <v>90</v>
      </c>
      <c r="C152" s="7" t="s">
        <v>828</v>
      </c>
      <c r="D152" s="7" t="s">
        <v>829</v>
      </c>
      <c r="E152" s="7" t="s">
        <v>625</v>
      </c>
      <c r="F152" s="10"/>
      <c r="G152" s="10">
        <v>2000</v>
      </c>
      <c r="H152" s="7" t="s">
        <v>796</v>
      </c>
      <c r="I152" s="7" t="s">
        <v>797</v>
      </c>
      <c r="J152" s="7"/>
    </row>
    <row r="153" spans="1:10" ht="12.75" customHeight="1" x14ac:dyDescent="0.15">
      <c r="A153" s="235"/>
      <c r="B153" s="4" t="s">
        <v>90</v>
      </c>
      <c r="C153" s="7" t="s">
        <v>828</v>
      </c>
      <c r="D153" s="7" t="s">
        <v>786</v>
      </c>
      <c r="E153" s="7" t="s">
        <v>625</v>
      </c>
      <c r="F153" s="10"/>
      <c r="G153" s="10">
        <v>500</v>
      </c>
      <c r="H153" s="7" t="s">
        <v>633</v>
      </c>
      <c r="I153" s="7" t="s">
        <v>634</v>
      </c>
      <c r="J153" s="7"/>
    </row>
    <row r="154" spans="1:10" ht="12.75" customHeight="1" x14ac:dyDescent="0.15">
      <c r="A154" s="235"/>
      <c r="B154" s="4" t="s">
        <v>830</v>
      </c>
      <c r="C154" s="7" t="s">
        <v>831</v>
      </c>
      <c r="D154" s="7" t="s">
        <v>832</v>
      </c>
      <c r="E154" s="7" t="s">
        <v>625</v>
      </c>
      <c r="F154" s="10"/>
      <c r="G154" s="10">
        <v>2500</v>
      </c>
      <c r="H154" s="7" t="s">
        <v>626</v>
      </c>
      <c r="I154" s="7" t="s">
        <v>627</v>
      </c>
      <c r="J154" s="7"/>
    </row>
    <row r="155" spans="1:10" ht="12.75" customHeight="1" x14ac:dyDescent="0.15">
      <c r="A155" s="235"/>
      <c r="B155" s="4" t="s">
        <v>830</v>
      </c>
      <c r="C155" s="7" t="s">
        <v>831</v>
      </c>
      <c r="D155" s="7" t="s">
        <v>833</v>
      </c>
      <c r="E155" s="7" t="s">
        <v>625</v>
      </c>
      <c r="F155" s="10"/>
      <c r="G155" s="10">
        <v>180</v>
      </c>
      <c r="H155" s="7" t="s">
        <v>814</v>
      </c>
      <c r="I155" s="7" t="s">
        <v>815</v>
      </c>
      <c r="J155" s="7"/>
    </row>
    <row r="156" spans="1:10" ht="12.75" customHeight="1" x14ac:dyDescent="0.15">
      <c r="A156" s="235"/>
      <c r="B156" s="4" t="s">
        <v>830</v>
      </c>
      <c r="C156" s="7" t="s">
        <v>831</v>
      </c>
      <c r="D156" s="7" t="s">
        <v>834</v>
      </c>
      <c r="E156" s="7" t="s">
        <v>625</v>
      </c>
      <c r="F156" s="10"/>
      <c r="G156" s="10">
        <v>250</v>
      </c>
      <c r="H156" s="7" t="s">
        <v>633</v>
      </c>
      <c r="I156" s="7" t="s">
        <v>634</v>
      </c>
      <c r="J156" s="7"/>
    </row>
    <row r="157" spans="1:10" ht="12.75" customHeight="1" x14ac:dyDescent="0.15">
      <c r="A157" s="235"/>
      <c r="B157" s="4" t="s">
        <v>835</v>
      </c>
      <c r="C157" s="7" t="s">
        <v>836</v>
      </c>
      <c r="D157" s="7" t="s">
        <v>837</v>
      </c>
      <c r="E157" s="7" t="s">
        <v>625</v>
      </c>
      <c r="F157" s="10">
        <v>100</v>
      </c>
      <c r="G157" s="10"/>
      <c r="H157" s="7" t="s">
        <v>633</v>
      </c>
      <c r="I157" s="7" t="s">
        <v>634</v>
      </c>
      <c r="J157" s="7"/>
    </row>
    <row r="158" spans="1:10" ht="12.75" customHeight="1" x14ac:dyDescent="0.15">
      <c r="A158" s="235"/>
      <c r="B158" s="4" t="s">
        <v>838</v>
      </c>
      <c r="C158" s="7" t="s">
        <v>839</v>
      </c>
      <c r="D158" s="7" t="s">
        <v>840</v>
      </c>
      <c r="E158" s="7" t="s">
        <v>625</v>
      </c>
      <c r="F158" s="10"/>
      <c r="G158" s="10">
        <v>180</v>
      </c>
      <c r="H158" s="7" t="s">
        <v>814</v>
      </c>
      <c r="I158" s="7" t="s">
        <v>815</v>
      </c>
      <c r="J158" s="7"/>
    </row>
    <row r="159" spans="1:10" ht="12.75" customHeight="1" x14ac:dyDescent="0.15">
      <c r="A159" s="235"/>
      <c r="B159" s="4" t="s">
        <v>838</v>
      </c>
      <c r="C159" s="7" t="s">
        <v>839</v>
      </c>
      <c r="D159" s="7" t="s">
        <v>841</v>
      </c>
      <c r="E159" s="7" t="s">
        <v>625</v>
      </c>
      <c r="F159" s="10"/>
      <c r="G159" s="10">
        <v>400</v>
      </c>
      <c r="H159" s="7" t="s">
        <v>633</v>
      </c>
      <c r="I159" s="7" t="s">
        <v>634</v>
      </c>
      <c r="J159" s="7"/>
    </row>
    <row r="160" spans="1:10" ht="12.75" customHeight="1" x14ac:dyDescent="0.15">
      <c r="A160" s="235"/>
      <c r="B160" s="4" t="s">
        <v>842</v>
      </c>
      <c r="C160" s="7" t="s">
        <v>843</v>
      </c>
      <c r="D160" s="7" t="s">
        <v>844</v>
      </c>
      <c r="E160" s="7" t="s">
        <v>625</v>
      </c>
      <c r="F160" s="10"/>
      <c r="G160" s="10">
        <v>2500</v>
      </c>
      <c r="H160" s="7" t="s">
        <v>626</v>
      </c>
      <c r="I160" s="7" t="s">
        <v>627</v>
      </c>
      <c r="J160" s="7"/>
    </row>
    <row r="161" spans="1:10" ht="12.75" customHeight="1" x14ac:dyDescent="0.15">
      <c r="A161" s="235"/>
      <c r="B161" s="4" t="s">
        <v>842</v>
      </c>
      <c r="C161" s="7" t="s">
        <v>843</v>
      </c>
      <c r="D161" s="7" t="s">
        <v>845</v>
      </c>
      <c r="E161" s="7" t="s">
        <v>625</v>
      </c>
      <c r="F161" s="10"/>
      <c r="G161" s="10">
        <v>250</v>
      </c>
      <c r="H161" s="7" t="s">
        <v>633</v>
      </c>
      <c r="I161" s="7" t="s">
        <v>634</v>
      </c>
      <c r="J161" s="7"/>
    </row>
    <row r="162" spans="1:10" ht="12.75" customHeight="1" x14ac:dyDescent="0.15">
      <c r="A162" s="235"/>
      <c r="B162" s="4" t="s">
        <v>92</v>
      </c>
      <c r="C162" s="7" t="s">
        <v>846</v>
      </c>
      <c r="D162" s="7" t="s">
        <v>641</v>
      </c>
      <c r="E162" s="7" t="s">
        <v>625</v>
      </c>
      <c r="F162" s="10"/>
      <c r="G162" s="10">
        <v>685</v>
      </c>
      <c r="H162" s="7" t="s">
        <v>758</v>
      </c>
      <c r="I162" s="7" t="s">
        <v>759</v>
      </c>
      <c r="J162" s="7"/>
    </row>
    <row r="163" spans="1:10" ht="12.75" customHeight="1" x14ac:dyDescent="0.15">
      <c r="A163" s="235"/>
      <c r="B163" s="4" t="s">
        <v>92</v>
      </c>
      <c r="C163" s="7" t="s">
        <v>846</v>
      </c>
      <c r="D163" s="7" t="s">
        <v>641</v>
      </c>
      <c r="E163" s="7" t="s">
        <v>625</v>
      </c>
      <c r="F163" s="10"/>
      <c r="G163" s="10">
        <v>2000</v>
      </c>
      <c r="H163" s="7" t="s">
        <v>796</v>
      </c>
      <c r="I163" s="7" t="s">
        <v>797</v>
      </c>
      <c r="J163" s="7"/>
    </row>
    <row r="164" spans="1:10" ht="12.75" customHeight="1" x14ac:dyDescent="0.15">
      <c r="A164" s="235"/>
      <c r="B164" s="4" t="s">
        <v>847</v>
      </c>
      <c r="C164" s="7" t="s">
        <v>836</v>
      </c>
      <c r="D164" s="7" t="s">
        <v>848</v>
      </c>
      <c r="E164" s="7" t="s">
        <v>625</v>
      </c>
      <c r="F164" s="10"/>
      <c r="G164" s="10">
        <v>685</v>
      </c>
      <c r="H164" s="7" t="s">
        <v>758</v>
      </c>
      <c r="I164" s="7" t="s">
        <v>759</v>
      </c>
      <c r="J164" s="7"/>
    </row>
    <row r="165" spans="1:10" ht="11.25" x14ac:dyDescent="0.15">
      <c r="A165" s="235"/>
      <c r="B165" s="4" t="s">
        <v>847</v>
      </c>
      <c r="C165" s="7" t="s">
        <v>836</v>
      </c>
      <c r="D165" s="7" t="s">
        <v>849</v>
      </c>
      <c r="E165" s="7" t="s">
        <v>625</v>
      </c>
      <c r="F165" s="10"/>
      <c r="G165" s="10">
        <v>180</v>
      </c>
      <c r="H165" s="7" t="s">
        <v>814</v>
      </c>
      <c r="I165" s="7" t="s">
        <v>815</v>
      </c>
      <c r="J165" s="7"/>
    </row>
    <row r="167" spans="1:10" ht="11.25" x14ac:dyDescent="0.2">
      <c r="A167" s="233" t="s">
        <v>726</v>
      </c>
    </row>
    <row r="169" spans="1:10" ht="25.5" customHeight="1" x14ac:dyDescent="0.35">
      <c r="A169" s="234" t="s">
        <v>14</v>
      </c>
      <c r="B169" s="3" t="s">
        <v>1</v>
      </c>
      <c r="C169" s="6" t="s">
        <v>7</v>
      </c>
      <c r="D169" s="6" t="s">
        <v>16</v>
      </c>
      <c r="E169" s="6" t="s">
        <v>619</v>
      </c>
      <c r="F169" s="9" t="s">
        <v>24</v>
      </c>
      <c r="G169" s="9" t="s">
        <v>25</v>
      </c>
      <c r="H169" s="6" t="s">
        <v>620</v>
      </c>
      <c r="I169" s="6" t="s">
        <v>621</v>
      </c>
      <c r="J169" s="6"/>
    </row>
    <row r="171" spans="1:10" ht="12.75" customHeight="1" x14ac:dyDescent="0.15">
      <c r="A171" s="235"/>
      <c r="B171" s="4" t="s">
        <v>847</v>
      </c>
      <c r="C171" s="7" t="s">
        <v>836</v>
      </c>
      <c r="D171" s="7" t="s">
        <v>850</v>
      </c>
      <c r="E171" s="7" t="s">
        <v>625</v>
      </c>
      <c r="F171" s="10"/>
      <c r="G171" s="10">
        <v>400</v>
      </c>
      <c r="H171" s="7" t="s">
        <v>633</v>
      </c>
      <c r="I171" s="7" t="s">
        <v>634</v>
      </c>
      <c r="J171" s="7"/>
    </row>
    <row r="172" spans="1:10" ht="12.75" customHeight="1" x14ac:dyDescent="0.15">
      <c r="A172" s="235"/>
      <c r="B172" s="4" t="s">
        <v>635</v>
      </c>
      <c r="C172" s="7" t="s">
        <v>636</v>
      </c>
      <c r="D172" s="7" t="s">
        <v>851</v>
      </c>
      <c r="E172" s="7" t="s">
        <v>625</v>
      </c>
      <c r="F172" s="10"/>
      <c r="G172" s="10">
        <v>2500</v>
      </c>
      <c r="H172" s="7" t="s">
        <v>730</v>
      </c>
      <c r="I172" s="7" t="s">
        <v>731</v>
      </c>
      <c r="J172" s="7"/>
    </row>
    <row r="173" spans="1:10" ht="12.75" customHeight="1" x14ac:dyDescent="0.15">
      <c r="A173" s="235"/>
      <c r="B173" s="4" t="s">
        <v>635</v>
      </c>
      <c r="C173" s="7" t="s">
        <v>636</v>
      </c>
      <c r="D173" s="7" t="s">
        <v>851</v>
      </c>
      <c r="E173" s="7" t="s">
        <v>625</v>
      </c>
      <c r="F173" s="10"/>
      <c r="G173" s="10">
        <v>2500</v>
      </c>
      <c r="H173" s="7" t="s">
        <v>626</v>
      </c>
      <c r="I173" s="7" t="s">
        <v>627</v>
      </c>
      <c r="J173" s="7"/>
    </row>
    <row r="174" spans="1:10" ht="12.75" customHeight="1" x14ac:dyDescent="0.15">
      <c r="A174" s="235"/>
      <c r="B174" s="4" t="s">
        <v>635</v>
      </c>
      <c r="C174" s="7" t="s">
        <v>636</v>
      </c>
      <c r="D174" s="7" t="s">
        <v>852</v>
      </c>
      <c r="E174" s="7" t="s">
        <v>625</v>
      </c>
      <c r="F174" s="10"/>
      <c r="G174" s="10">
        <v>2000</v>
      </c>
      <c r="H174" s="7" t="s">
        <v>796</v>
      </c>
      <c r="I174" s="7" t="s">
        <v>797</v>
      </c>
      <c r="J174" s="7"/>
    </row>
    <row r="175" spans="1:10" ht="12.75" customHeight="1" x14ac:dyDescent="0.15">
      <c r="A175" s="235"/>
      <c r="B175" s="4" t="s">
        <v>853</v>
      </c>
      <c r="C175" s="7" t="s">
        <v>854</v>
      </c>
      <c r="D175" s="7" t="s">
        <v>855</v>
      </c>
      <c r="E175" s="7" t="s">
        <v>625</v>
      </c>
      <c r="F175" s="10"/>
      <c r="G175" s="10">
        <v>158</v>
      </c>
      <c r="H175" s="7" t="s">
        <v>633</v>
      </c>
      <c r="I175" s="7" t="s">
        <v>634</v>
      </c>
      <c r="J175" s="7"/>
    </row>
    <row r="176" spans="1:10" ht="12.75" customHeight="1" x14ac:dyDescent="0.15">
      <c r="A176" s="235"/>
      <c r="B176" s="4" t="s">
        <v>856</v>
      </c>
      <c r="C176" s="7" t="s">
        <v>857</v>
      </c>
      <c r="D176" s="7" t="s">
        <v>858</v>
      </c>
      <c r="E176" s="7" t="s">
        <v>625</v>
      </c>
      <c r="F176" s="10"/>
      <c r="G176" s="10">
        <v>685</v>
      </c>
      <c r="H176" s="7" t="s">
        <v>758</v>
      </c>
      <c r="I176" s="7" t="s">
        <v>759</v>
      </c>
      <c r="J176" s="7"/>
    </row>
    <row r="177" spans="1:10" ht="12.75" customHeight="1" x14ac:dyDescent="0.15">
      <c r="A177" s="235"/>
      <c r="B177" s="4" t="s">
        <v>856</v>
      </c>
      <c r="C177" s="7" t="s">
        <v>857</v>
      </c>
      <c r="D177" s="7" t="s">
        <v>859</v>
      </c>
      <c r="E177" s="7" t="s">
        <v>625</v>
      </c>
      <c r="F177" s="10"/>
      <c r="G177" s="10">
        <v>5000</v>
      </c>
      <c r="H177" s="7" t="s">
        <v>626</v>
      </c>
      <c r="I177" s="7" t="s">
        <v>627</v>
      </c>
      <c r="J177" s="7"/>
    </row>
    <row r="178" spans="1:10" ht="12.75" customHeight="1" x14ac:dyDescent="0.15">
      <c r="A178" s="235"/>
      <c r="B178" s="4" t="s">
        <v>856</v>
      </c>
      <c r="C178" s="7" t="s">
        <v>857</v>
      </c>
      <c r="D178" s="7" t="s">
        <v>860</v>
      </c>
      <c r="E178" s="7" t="s">
        <v>625</v>
      </c>
      <c r="F178" s="10"/>
      <c r="G178" s="10">
        <v>2800</v>
      </c>
      <c r="H178" s="7" t="s">
        <v>796</v>
      </c>
      <c r="I178" s="7" t="s">
        <v>797</v>
      </c>
      <c r="J178" s="7"/>
    </row>
    <row r="179" spans="1:10" ht="12.75" customHeight="1" x14ac:dyDescent="0.15">
      <c r="A179" s="235"/>
      <c r="B179" s="4" t="s">
        <v>856</v>
      </c>
      <c r="C179" s="7" t="s">
        <v>857</v>
      </c>
      <c r="D179" s="7" t="s">
        <v>861</v>
      </c>
      <c r="E179" s="7" t="s">
        <v>625</v>
      </c>
      <c r="F179" s="10"/>
      <c r="G179" s="10">
        <v>180</v>
      </c>
      <c r="H179" s="7" t="s">
        <v>814</v>
      </c>
      <c r="I179" s="7" t="s">
        <v>815</v>
      </c>
      <c r="J179" s="7"/>
    </row>
    <row r="180" spans="1:10" ht="12.75" customHeight="1" x14ac:dyDescent="0.15">
      <c r="A180" s="235"/>
      <c r="B180" s="4" t="s">
        <v>856</v>
      </c>
      <c r="C180" s="7" t="s">
        <v>857</v>
      </c>
      <c r="D180" s="7" t="s">
        <v>862</v>
      </c>
      <c r="E180" s="7" t="s">
        <v>625</v>
      </c>
      <c r="F180" s="10"/>
      <c r="G180" s="10">
        <v>500</v>
      </c>
      <c r="H180" s="7" t="s">
        <v>633</v>
      </c>
      <c r="I180" s="7" t="s">
        <v>634</v>
      </c>
      <c r="J180" s="7"/>
    </row>
    <row r="181" spans="1:10" ht="12.75" customHeight="1" x14ac:dyDescent="0.15">
      <c r="A181" s="235"/>
      <c r="B181" s="4" t="s">
        <v>863</v>
      </c>
      <c r="C181" s="7" t="s">
        <v>864</v>
      </c>
      <c r="D181" s="7" t="s">
        <v>865</v>
      </c>
      <c r="E181" s="7" t="s">
        <v>625</v>
      </c>
      <c r="F181" s="10"/>
      <c r="G181" s="10">
        <v>500</v>
      </c>
      <c r="H181" s="7" t="s">
        <v>633</v>
      </c>
      <c r="I181" s="7" t="s">
        <v>634</v>
      </c>
      <c r="J181" s="7"/>
    </row>
    <row r="182" spans="1:10" ht="12.75" customHeight="1" x14ac:dyDescent="0.15">
      <c r="A182" s="235"/>
      <c r="B182" s="4" t="s">
        <v>866</v>
      </c>
      <c r="C182" s="7" t="s">
        <v>867</v>
      </c>
      <c r="D182" s="7" t="s">
        <v>868</v>
      </c>
      <c r="E182" s="7" t="s">
        <v>625</v>
      </c>
      <c r="F182" s="10"/>
      <c r="G182" s="10">
        <v>685</v>
      </c>
      <c r="H182" s="7" t="s">
        <v>758</v>
      </c>
      <c r="I182" s="7" t="s">
        <v>759</v>
      </c>
      <c r="J182" s="7"/>
    </row>
    <row r="183" spans="1:10" ht="12.75" customHeight="1" x14ac:dyDescent="0.15">
      <c r="A183" s="235"/>
      <c r="B183" s="4" t="s">
        <v>866</v>
      </c>
      <c r="C183" s="7" t="s">
        <v>867</v>
      </c>
      <c r="D183" s="7" t="s">
        <v>869</v>
      </c>
      <c r="E183" s="7" t="s">
        <v>625</v>
      </c>
      <c r="F183" s="10"/>
      <c r="G183" s="10">
        <v>5000</v>
      </c>
      <c r="H183" s="7" t="s">
        <v>626</v>
      </c>
      <c r="I183" s="7" t="s">
        <v>627</v>
      </c>
      <c r="J183" s="7"/>
    </row>
    <row r="184" spans="1:10" ht="12.75" customHeight="1" x14ac:dyDescent="0.15">
      <c r="A184" s="235"/>
      <c r="B184" s="4" t="s">
        <v>866</v>
      </c>
      <c r="C184" s="7" t="s">
        <v>867</v>
      </c>
      <c r="D184" s="7" t="s">
        <v>870</v>
      </c>
      <c r="E184" s="7" t="s">
        <v>625</v>
      </c>
      <c r="F184" s="10"/>
      <c r="G184" s="10">
        <v>180</v>
      </c>
      <c r="H184" s="7" t="s">
        <v>814</v>
      </c>
      <c r="I184" s="7" t="s">
        <v>815</v>
      </c>
      <c r="J184" s="7"/>
    </row>
    <row r="185" spans="1:10" ht="12.75" customHeight="1" x14ac:dyDescent="0.15">
      <c r="A185" s="235"/>
      <c r="B185" s="4" t="s">
        <v>866</v>
      </c>
      <c r="C185" s="7" t="s">
        <v>867</v>
      </c>
      <c r="D185" s="7" t="s">
        <v>871</v>
      </c>
      <c r="E185" s="7" t="s">
        <v>625</v>
      </c>
      <c r="F185" s="10"/>
      <c r="G185" s="10">
        <v>300</v>
      </c>
      <c r="H185" s="7" t="s">
        <v>633</v>
      </c>
      <c r="I185" s="7" t="s">
        <v>634</v>
      </c>
      <c r="J185" s="7"/>
    </row>
    <row r="186" spans="1:10" ht="12.75" customHeight="1" x14ac:dyDescent="0.15">
      <c r="A186" s="235"/>
      <c r="B186" s="4" t="s">
        <v>872</v>
      </c>
      <c r="C186" s="7" t="s">
        <v>873</v>
      </c>
      <c r="D186" s="7" t="s">
        <v>874</v>
      </c>
      <c r="E186" s="7" t="s">
        <v>625</v>
      </c>
      <c r="F186" s="10"/>
      <c r="G186" s="10">
        <v>250</v>
      </c>
      <c r="H186" s="7" t="s">
        <v>633</v>
      </c>
      <c r="I186" s="7" t="s">
        <v>634</v>
      </c>
      <c r="J186" s="7"/>
    </row>
    <row r="187" spans="1:10" ht="12.75" customHeight="1" x14ac:dyDescent="0.15">
      <c r="A187" s="235"/>
      <c r="B187" s="4" t="s">
        <v>875</v>
      </c>
      <c r="C187" s="7" t="s">
        <v>876</v>
      </c>
      <c r="D187" s="7" t="s">
        <v>641</v>
      </c>
      <c r="E187" s="7" t="s">
        <v>625</v>
      </c>
      <c r="F187" s="10"/>
      <c r="G187" s="10">
        <v>2850</v>
      </c>
      <c r="H187" s="7" t="s">
        <v>796</v>
      </c>
      <c r="I187" s="7" t="s">
        <v>797</v>
      </c>
      <c r="J187" s="7"/>
    </row>
    <row r="188" spans="1:10" ht="12.75" customHeight="1" x14ac:dyDescent="0.15">
      <c r="A188" s="235"/>
      <c r="B188" s="4" t="s">
        <v>877</v>
      </c>
      <c r="C188" s="7" t="s">
        <v>878</v>
      </c>
      <c r="D188" s="7" t="s">
        <v>879</v>
      </c>
      <c r="E188" s="7" t="s">
        <v>625</v>
      </c>
      <c r="F188" s="10"/>
      <c r="G188" s="10">
        <v>50</v>
      </c>
      <c r="H188" s="7" t="s">
        <v>796</v>
      </c>
      <c r="I188" s="7" t="s">
        <v>797</v>
      </c>
      <c r="J188" s="7"/>
    </row>
    <row r="189" spans="1:10" ht="12.75" customHeight="1" x14ac:dyDescent="0.15">
      <c r="A189" s="235"/>
      <c r="B189" s="4" t="s">
        <v>880</v>
      </c>
      <c r="C189" s="7" t="s">
        <v>881</v>
      </c>
      <c r="D189" s="7" t="s">
        <v>882</v>
      </c>
      <c r="E189" s="7" t="s">
        <v>625</v>
      </c>
      <c r="F189" s="10"/>
      <c r="G189" s="10">
        <v>685</v>
      </c>
      <c r="H189" s="7" t="s">
        <v>758</v>
      </c>
      <c r="I189" s="7" t="s">
        <v>759</v>
      </c>
      <c r="J189" s="7"/>
    </row>
    <row r="190" spans="1:10" ht="12.75" customHeight="1" x14ac:dyDescent="0.15">
      <c r="A190" s="235"/>
      <c r="B190" s="4" t="s">
        <v>880</v>
      </c>
      <c r="C190" s="7" t="s">
        <v>881</v>
      </c>
      <c r="D190" s="7" t="s">
        <v>883</v>
      </c>
      <c r="E190" s="7" t="s">
        <v>625</v>
      </c>
      <c r="F190" s="10"/>
      <c r="G190" s="10">
        <v>2850</v>
      </c>
      <c r="H190" s="7" t="s">
        <v>796</v>
      </c>
      <c r="I190" s="7" t="s">
        <v>797</v>
      </c>
      <c r="J190" s="7"/>
    </row>
    <row r="191" spans="1:10" ht="12.75" customHeight="1" x14ac:dyDescent="0.15">
      <c r="A191" s="235"/>
      <c r="B191" s="4" t="s">
        <v>880</v>
      </c>
      <c r="C191" s="7" t="s">
        <v>881</v>
      </c>
      <c r="D191" s="7" t="s">
        <v>884</v>
      </c>
      <c r="E191" s="7" t="s">
        <v>625</v>
      </c>
      <c r="F191" s="10"/>
      <c r="G191" s="10">
        <v>180</v>
      </c>
      <c r="H191" s="7" t="s">
        <v>814</v>
      </c>
      <c r="I191" s="7" t="s">
        <v>815</v>
      </c>
      <c r="J191" s="7"/>
    </row>
    <row r="192" spans="1:10" ht="12.75" customHeight="1" x14ac:dyDescent="0.15">
      <c r="A192" s="235"/>
      <c r="B192" s="4" t="s">
        <v>880</v>
      </c>
      <c r="C192" s="7" t="s">
        <v>881</v>
      </c>
      <c r="D192" s="7" t="s">
        <v>885</v>
      </c>
      <c r="E192" s="7" t="s">
        <v>625</v>
      </c>
      <c r="F192" s="10"/>
      <c r="G192" s="10">
        <v>500</v>
      </c>
      <c r="H192" s="7" t="s">
        <v>633</v>
      </c>
      <c r="I192" s="7" t="s">
        <v>634</v>
      </c>
      <c r="J192" s="7"/>
    </row>
    <row r="193" spans="1:10" ht="12.75" customHeight="1" x14ac:dyDescent="0.15">
      <c r="A193" s="235"/>
      <c r="B193" s="4" t="s">
        <v>880</v>
      </c>
      <c r="C193" s="7" t="s">
        <v>881</v>
      </c>
      <c r="D193" s="7" t="s">
        <v>886</v>
      </c>
      <c r="E193" s="7" t="s">
        <v>625</v>
      </c>
      <c r="F193" s="10"/>
      <c r="G193" s="10">
        <v>250</v>
      </c>
      <c r="H193" s="7" t="s">
        <v>633</v>
      </c>
      <c r="I193" s="7" t="s">
        <v>634</v>
      </c>
      <c r="J193" s="7"/>
    </row>
    <row r="194" spans="1:10" ht="12.75" customHeight="1" x14ac:dyDescent="0.15">
      <c r="A194" s="235"/>
      <c r="B194" s="4" t="s">
        <v>887</v>
      </c>
      <c r="C194" s="7" t="s">
        <v>888</v>
      </c>
      <c r="D194" s="7" t="s">
        <v>889</v>
      </c>
      <c r="E194" s="7" t="s">
        <v>625</v>
      </c>
      <c r="F194" s="10"/>
      <c r="G194" s="10">
        <v>5000</v>
      </c>
      <c r="H194" s="7" t="s">
        <v>626</v>
      </c>
      <c r="I194" s="7" t="s">
        <v>627</v>
      </c>
      <c r="J194" s="7"/>
    </row>
    <row r="195" spans="1:10" ht="12.75" customHeight="1" x14ac:dyDescent="0.15">
      <c r="A195" s="235"/>
      <c r="B195" s="4" t="s">
        <v>890</v>
      </c>
      <c r="C195" s="7" t="s">
        <v>891</v>
      </c>
      <c r="D195" s="7" t="s">
        <v>892</v>
      </c>
      <c r="E195" s="7" t="s">
        <v>625</v>
      </c>
      <c r="F195" s="10"/>
      <c r="G195" s="10">
        <v>685</v>
      </c>
      <c r="H195" s="7" t="s">
        <v>758</v>
      </c>
      <c r="I195" s="7" t="s">
        <v>759</v>
      </c>
      <c r="J195" s="7"/>
    </row>
    <row r="196" spans="1:10" ht="12.75" customHeight="1" x14ac:dyDescent="0.15">
      <c r="A196" s="235"/>
      <c r="B196" s="4" t="s">
        <v>890</v>
      </c>
      <c r="C196" s="7" t="s">
        <v>891</v>
      </c>
      <c r="D196" s="7" t="s">
        <v>893</v>
      </c>
      <c r="E196" s="7" t="s">
        <v>625</v>
      </c>
      <c r="F196" s="10"/>
      <c r="G196" s="10">
        <v>5000</v>
      </c>
      <c r="H196" s="7" t="s">
        <v>626</v>
      </c>
      <c r="I196" s="7" t="s">
        <v>627</v>
      </c>
      <c r="J196" s="7"/>
    </row>
    <row r="197" spans="1:10" ht="12.75" customHeight="1" x14ac:dyDescent="0.15">
      <c r="A197" s="235"/>
      <c r="B197" s="4" t="s">
        <v>890</v>
      </c>
      <c r="C197" s="7" t="s">
        <v>891</v>
      </c>
      <c r="D197" s="7" t="s">
        <v>894</v>
      </c>
      <c r="E197" s="7" t="s">
        <v>625</v>
      </c>
      <c r="F197" s="10"/>
      <c r="G197" s="10">
        <v>2850</v>
      </c>
      <c r="H197" s="7" t="s">
        <v>796</v>
      </c>
      <c r="I197" s="7" t="s">
        <v>797</v>
      </c>
      <c r="J197" s="7"/>
    </row>
    <row r="198" spans="1:10" ht="12.75" customHeight="1" x14ac:dyDescent="0.15">
      <c r="A198" s="235"/>
      <c r="B198" s="4" t="s">
        <v>890</v>
      </c>
      <c r="C198" s="7" t="s">
        <v>891</v>
      </c>
      <c r="D198" s="7" t="s">
        <v>895</v>
      </c>
      <c r="E198" s="7" t="s">
        <v>625</v>
      </c>
      <c r="F198" s="10"/>
      <c r="G198" s="10">
        <v>180</v>
      </c>
      <c r="H198" s="7" t="s">
        <v>814</v>
      </c>
      <c r="I198" s="7" t="s">
        <v>815</v>
      </c>
      <c r="J198" s="7"/>
    </row>
    <row r="199" spans="1:10" ht="12.75" customHeight="1" x14ac:dyDescent="0.15">
      <c r="A199" s="235"/>
      <c r="B199" s="4" t="s">
        <v>890</v>
      </c>
      <c r="C199" s="7" t="s">
        <v>891</v>
      </c>
      <c r="D199" s="7" t="s">
        <v>896</v>
      </c>
      <c r="E199" s="7" t="s">
        <v>625</v>
      </c>
      <c r="F199" s="10"/>
      <c r="G199" s="10">
        <v>250</v>
      </c>
      <c r="H199" s="7" t="s">
        <v>633</v>
      </c>
      <c r="I199" s="7" t="s">
        <v>634</v>
      </c>
      <c r="J199" s="7"/>
    </row>
    <row r="200" spans="1:10" ht="12.75" customHeight="1" x14ac:dyDescent="0.15">
      <c r="A200" s="235"/>
      <c r="B200" s="4" t="s">
        <v>890</v>
      </c>
      <c r="C200" s="7" t="s">
        <v>891</v>
      </c>
      <c r="D200" s="7" t="s">
        <v>897</v>
      </c>
      <c r="E200" s="7" t="s">
        <v>625</v>
      </c>
      <c r="F200" s="10"/>
      <c r="G200" s="10">
        <v>300</v>
      </c>
      <c r="H200" s="7" t="s">
        <v>633</v>
      </c>
      <c r="I200" s="7" t="s">
        <v>634</v>
      </c>
      <c r="J200" s="7"/>
    </row>
    <row r="201" spans="1:10" ht="12.75" customHeight="1" x14ac:dyDescent="0.15">
      <c r="A201" s="235"/>
      <c r="B201" s="4" t="s">
        <v>898</v>
      </c>
      <c r="C201" s="7" t="s">
        <v>899</v>
      </c>
      <c r="D201" s="7" t="s">
        <v>900</v>
      </c>
      <c r="E201" s="7" t="s">
        <v>625</v>
      </c>
      <c r="F201" s="10"/>
      <c r="G201" s="10">
        <v>685</v>
      </c>
      <c r="H201" s="7" t="s">
        <v>758</v>
      </c>
      <c r="I201" s="7" t="s">
        <v>759</v>
      </c>
      <c r="J201" s="7"/>
    </row>
    <row r="202" spans="1:10" ht="12.75" customHeight="1" x14ac:dyDescent="0.15">
      <c r="A202" s="235"/>
      <c r="B202" s="4" t="s">
        <v>901</v>
      </c>
      <c r="C202" s="7" t="s">
        <v>902</v>
      </c>
      <c r="D202" s="7" t="s">
        <v>903</v>
      </c>
      <c r="E202" s="7" t="s">
        <v>625</v>
      </c>
      <c r="F202" s="10"/>
      <c r="G202" s="10">
        <v>5000</v>
      </c>
      <c r="H202" s="7" t="s">
        <v>626</v>
      </c>
      <c r="I202" s="7" t="s">
        <v>627</v>
      </c>
      <c r="J202" s="7"/>
    </row>
    <row r="203" spans="1:10" ht="12.75" customHeight="1" x14ac:dyDescent="0.15">
      <c r="A203" s="235"/>
      <c r="B203" s="4" t="s">
        <v>901</v>
      </c>
      <c r="C203" s="7" t="s">
        <v>902</v>
      </c>
      <c r="D203" s="7" t="s">
        <v>904</v>
      </c>
      <c r="E203" s="7" t="s">
        <v>625</v>
      </c>
      <c r="F203" s="10"/>
      <c r="G203" s="10">
        <v>2850</v>
      </c>
      <c r="H203" s="7" t="s">
        <v>796</v>
      </c>
      <c r="I203" s="7" t="s">
        <v>797</v>
      </c>
      <c r="J203" s="7"/>
    </row>
    <row r="204" spans="1:10" ht="12.75" customHeight="1" x14ac:dyDescent="0.15">
      <c r="A204" s="235"/>
      <c r="B204" s="4" t="s">
        <v>901</v>
      </c>
      <c r="C204" s="7" t="s">
        <v>902</v>
      </c>
      <c r="D204" s="7" t="s">
        <v>905</v>
      </c>
      <c r="E204" s="7" t="s">
        <v>625</v>
      </c>
      <c r="F204" s="10"/>
      <c r="G204" s="10">
        <v>180</v>
      </c>
      <c r="H204" s="7" t="s">
        <v>814</v>
      </c>
      <c r="I204" s="7" t="s">
        <v>815</v>
      </c>
      <c r="J204" s="7"/>
    </row>
    <row r="205" spans="1:10" ht="12.75" customHeight="1" x14ac:dyDescent="0.15">
      <c r="A205" s="235"/>
      <c r="B205" s="4" t="s">
        <v>901</v>
      </c>
      <c r="C205" s="7" t="s">
        <v>902</v>
      </c>
      <c r="D205" s="7" t="s">
        <v>906</v>
      </c>
      <c r="E205" s="7" t="s">
        <v>625</v>
      </c>
      <c r="F205" s="10"/>
      <c r="G205" s="10">
        <v>110</v>
      </c>
      <c r="H205" s="7" t="s">
        <v>633</v>
      </c>
      <c r="I205" s="7" t="s">
        <v>634</v>
      </c>
      <c r="J205" s="7"/>
    </row>
    <row r="206" spans="1:10" ht="12.75" customHeight="1" x14ac:dyDescent="0.15">
      <c r="A206" s="235"/>
      <c r="B206" s="4" t="s">
        <v>901</v>
      </c>
      <c r="C206" s="7" t="s">
        <v>902</v>
      </c>
      <c r="D206" s="7" t="s">
        <v>907</v>
      </c>
      <c r="E206" s="7" t="s">
        <v>625</v>
      </c>
      <c r="F206" s="10"/>
      <c r="G206" s="10">
        <v>400</v>
      </c>
      <c r="H206" s="7" t="s">
        <v>633</v>
      </c>
      <c r="I206" s="7" t="s">
        <v>634</v>
      </c>
      <c r="J206" s="7"/>
    </row>
    <row r="207" spans="1:10" ht="12.75" customHeight="1" x14ac:dyDescent="0.15">
      <c r="A207" s="235"/>
      <c r="B207" s="4" t="s">
        <v>908</v>
      </c>
      <c r="C207" s="7" t="s">
        <v>909</v>
      </c>
      <c r="D207" s="7" t="s">
        <v>910</v>
      </c>
      <c r="E207" s="7" t="s">
        <v>625</v>
      </c>
      <c r="F207" s="10"/>
      <c r="G207" s="10">
        <v>685</v>
      </c>
      <c r="H207" s="7" t="s">
        <v>758</v>
      </c>
      <c r="I207" s="7" t="s">
        <v>759</v>
      </c>
      <c r="J207" s="7"/>
    </row>
    <row r="208" spans="1:10" ht="11.25" x14ac:dyDescent="0.15">
      <c r="A208" s="235"/>
      <c r="B208" s="4" t="s">
        <v>908</v>
      </c>
      <c r="C208" s="7" t="s">
        <v>909</v>
      </c>
      <c r="D208" s="7" t="s">
        <v>911</v>
      </c>
      <c r="E208" s="7" t="s">
        <v>625</v>
      </c>
      <c r="F208" s="10"/>
      <c r="G208" s="10">
        <v>2850</v>
      </c>
      <c r="H208" s="7" t="s">
        <v>796</v>
      </c>
      <c r="I208" s="7" t="s">
        <v>797</v>
      </c>
      <c r="J208" s="7"/>
    </row>
    <row r="210" spans="1:10" ht="11.25" x14ac:dyDescent="0.2">
      <c r="A210" s="233" t="s">
        <v>726</v>
      </c>
    </row>
    <row r="212" spans="1:10" ht="25.5" customHeight="1" x14ac:dyDescent="0.35">
      <c r="A212" s="234" t="s">
        <v>14</v>
      </c>
      <c r="B212" s="3" t="s">
        <v>1</v>
      </c>
      <c r="C212" s="6" t="s">
        <v>7</v>
      </c>
      <c r="D212" s="6" t="s">
        <v>16</v>
      </c>
      <c r="E212" s="6" t="s">
        <v>619</v>
      </c>
      <c r="F212" s="9" t="s">
        <v>24</v>
      </c>
      <c r="G212" s="9" t="s">
        <v>25</v>
      </c>
      <c r="H212" s="6" t="s">
        <v>620</v>
      </c>
      <c r="I212" s="6" t="s">
        <v>621</v>
      </c>
      <c r="J212" s="6"/>
    </row>
    <row r="214" spans="1:10" ht="12.75" customHeight="1" x14ac:dyDescent="0.15">
      <c r="A214" s="235"/>
      <c r="B214" s="4" t="s">
        <v>908</v>
      </c>
      <c r="C214" s="7" t="s">
        <v>909</v>
      </c>
      <c r="D214" s="7" t="s">
        <v>912</v>
      </c>
      <c r="E214" s="7" t="s">
        <v>625</v>
      </c>
      <c r="F214" s="10"/>
      <c r="G214" s="10">
        <v>123</v>
      </c>
      <c r="H214" s="7" t="s">
        <v>633</v>
      </c>
      <c r="I214" s="7" t="s">
        <v>634</v>
      </c>
      <c r="J214" s="7"/>
    </row>
    <row r="215" spans="1:10" ht="12.75" customHeight="1" x14ac:dyDescent="0.15">
      <c r="A215" s="235"/>
      <c r="B215" s="4" t="s">
        <v>908</v>
      </c>
      <c r="C215" s="7" t="s">
        <v>909</v>
      </c>
      <c r="D215" s="7" t="s">
        <v>913</v>
      </c>
      <c r="E215" s="7" t="s">
        <v>625</v>
      </c>
      <c r="F215" s="10"/>
      <c r="G215" s="10">
        <v>500</v>
      </c>
      <c r="H215" s="7" t="s">
        <v>633</v>
      </c>
      <c r="I215" s="7" t="s">
        <v>634</v>
      </c>
      <c r="J215" s="7"/>
    </row>
    <row r="216" spans="1:10" ht="12.75" customHeight="1" x14ac:dyDescent="0.15">
      <c r="A216" s="235"/>
      <c r="B216" s="4" t="s">
        <v>914</v>
      </c>
      <c r="C216" s="7" t="s">
        <v>915</v>
      </c>
      <c r="D216" s="7" t="s">
        <v>916</v>
      </c>
      <c r="E216" s="7" t="s">
        <v>625</v>
      </c>
      <c r="F216" s="10"/>
      <c r="G216" s="10">
        <v>5000</v>
      </c>
      <c r="H216" s="7" t="s">
        <v>626</v>
      </c>
      <c r="I216" s="7" t="s">
        <v>627</v>
      </c>
      <c r="J216" s="7"/>
    </row>
    <row r="217" spans="1:10" ht="12.75" customHeight="1" x14ac:dyDescent="0.15">
      <c r="A217" s="235"/>
      <c r="B217" s="4" t="s">
        <v>917</v>
      </c>
      <c r="C217" s="7" t="s">
        <v>918</v>
      </c>
      <c r="D217" s="7" t="s">
        <v>919</v>
      </c>
      <c r="E217" s="7" t="s">
        <v>625</v>
      </c>
      <c r="F217" s="10"/>
      <c r="G217" s="10">
        <v>685</v>
      </c>
      <c r="H217" s="7" t="s">
        <v>758</v>
      </c>
      <c r="I217" s="7" t="s">
        <v>759</v>
      </c>
      <c r="J217" s="7"/>
    </row>
    <row r="218" spans="1:10" ht="25.5" customHeight="1" x14ac:dyDescent="0.15">
      <c r="A218" s="235"/>
      <c r="B218" s="4" t="s">
        <v>920</v>
      </c>
      <c r="C218" s="7" t="s">
        <v>918</v>
      </c>
      <c r="D218" s="7" t="s">
        <v>921</v>
      </c>
      <c r="E218" s="7" t="s">
        <v>625</v>
      </c>
      <c r="F218" s="10">
        <v>685</v>
      </c>
      <c r="G218" s="10"/>
      <c r="H218" s="7" t="s">
        <v>758</v>
      </c>
      <c r="I218" s="7" t="s">
        <v>759</v>
      </c>
      <c r="J218" s="7"/>
    </row>
    <row r="219" spans="1:10" ht="12.75" customHeight="1" x14ac:dyDescent="0.15">
      <c r="A219" s="235"/>
      <c r="B219" s="4" t="s">
        <v>645</v>
      </c>
      <c r="C219" s="7" t="s">
        <v>646</v>
      </c>
      <c r="D219" s="7" t="s">
        <v>922</v>
      </c>
      <c r="E219" s="7" t="s">
        <v>625</v>
      </c>
      <c r="F219" s="10"/>
      <c r="G219" s="10">
        <v>2850</v>
      </c>
      <c r="H219" s="7" t="s">
        <v>796</v>
      </c>
      <c r="I219" s="7" t="s">
        <v>797</v>
      </c>
      <c r="J219" s="7"/>
    </row>
    <row r="220" spans="1:10" ht="12.75" customHeight="1" x14ac:dyDescent="0.15">
      <c r="A220" s="235"/>
      <c r="B220" s="4" t="s">
        <v>645</v>
      </c>
      <c r="C220" s="7" t="s">
        <v>646</v>
      </c>
      <c r="D220" s="7" t="s">
        <v>907</v>
      </c>
      <c r="E220" s="7" t="s">
        <v>625</v>
      </c>
      <c r="F220" s="10"/>
      <c r="G220" s="10">
        <v>300</v>
      </c>
      <c r="H220" s="7" t="s">
        <v>633</v>
      </c>
      <c r="I220" s="7" t="s">
        <v>634</v>
      </c>
      <c r="J220" s="7"/>
    </row>
    <row r="221" spans="1:10" ht="12.75" customHeight="1" x14ac:dyDescent="0.15">
      <c r="A221" s="235"/>
      <c r="B221" s="4" t="s">
        <v>645</v>
      </c>
      <c r="C221" s="7" t="s">
        <v>646</v>
      </c>
      <c r="D221" s="7" t="s">
        <v>874</v>
      </c>
      <c r="E221" s="7" t="s">
        <v>625</v>
      </c>
      <c r="F221" s="10"/>
      <c r="G221" s="10">
        <v>80</v>
      </c>
      <c r="H221" s="7" t="s">
        <v>633</v>
      </c>
      <c r="I221" s="7" t="s">
        <v>634</v>
      </c>
      <c r="J221" s="7"/>
    </row>
    <row r="222" spans="1:10" ht="12.75" customHeight="1" x14ac:dyDescent="0.15">
      <c r="A222" s="235"/>
      <c r="B222" s="4" t="s">
        <v>923</v>
      </c>
      <c r="C222" s="7" t="s">
        <v>924</v>
      </c>
      <c r="D222" s="7" t="s">
        <v>925</v>
      </c>
      <c r="E222" s="7" t="s">
        <v>625</v>
      </c>
      <c r="F222" s="10"/>
      <c r="G222" s="10">
        <v>685</v>
      </c>
      <c r="H222" s="7" t="s">
        <v>758</v>
      </c>
      <c r="I222" s="7" t="s">
        <v>759</v>
      </c>
      <c r="J222" s="7"/>
    </row>
    <row r="223" spans="1:10" ht="12.75" customHeight="1" x14ac:dyDescent="0.15">
      <c r="A223" s="235"/>
      <c r="B223" s="4" t="s">
        <v>923</v>
      </c>
      <c r="C223" s="7" t="s">
        <v>924</v>
      </c>
      <c r="D223" s="7" t="s">
        <v>926</v>
      </c>
      <c r="E223" s="7" t="s">
        <v>625</v>
      </c>
      <c r="F223" s="10"/>
      <c r="G223" s="10">
        <v>5000</v>
      </c>
      <c r="H223" s="7" t="s">
        <v>626</v>
      </c>
      <c r="I223" s="7" t="s">
        <v>627</v>
      </c>
      <c r="J223" s="7"/>
    </row>
    <row r="224" spans="1:10" ht="12.75" customHeight="1" x14ac:dyDescent="0.15">
      <c r="A224" s="235"/>
      <c r="B224" s="4" t="s">
        <v>927</v>
      </c>
      <c r="C224" s="7" t="s">
        <v>928</v>
      </c>
      <c r="D224" s="7" t="s">
        <v>929</v>
      </c>
      <c r="E224" s="7" t="s">
        <v>625</v>
      </c>
      <c r="F224" s="10"/>
      <c r="G224" s="10">
        <v>685</v>
      </c>
      <c r="H224" s="7" t="s">
        <v>758</v>
      </c>
      <c r="I224" s="7" t="s">
        <v>759</v>
      </c>
      <c r="J224" s="7"/>
    </row>
    <row r="225" spans="1:10" ht="12.75" customHeight="1" x14ac:dyDescent="0.15">
      <c r="A225" s="235"/>
      <c r="B225" s="4" t="s">
        <v>927</v>
      </c>
      <c r="C225" s="7" t="s">
        <v>928</v>
      </c>
      <c r="D225" s="7" t="s">
        <v>930</v>
      </c>
      <c r="E225" s="7" t="s">
        <v>625</v>
      </c>
      <c r="F225" s="10"/>
      <c r="G225" s="10">
        <v>2850</v>
      </c>
      <c r="H225" s="7" t="s">
        <v>796</v>
      </c>
      <c r="I225" s="7" t="s">
        <v>797</v>
      </c>
      <c r="J225" s="7"/>
    </row>
    <row r="226" spans="1:10" ht="12.75" customHeight="1" x14ac:dyDescent="0.15">
      <c r="A226" s="235"/>
      <c r="B226" s="4" t="s">
        <v>927</v>
      </c>
      <c r="C226" s="7" t="s">
        <v>928</v>
      </c>
      <c r="D226" s="7" t="s">
        <v>931</v>
      </c>
      <c r="E226" s="7" t="s">
        <v>625</v>
      </c>
      <c r="F226" s="10"/>
      <c r="G226" s="10">
        <v>500</v>
      </c>
      <c r="H226" s="7" t="s">
        <v>814</v>
      </c>
      <c r="I226" s="7" t="s">
        <v>815</v>
      </c>
      <c r="J226" s="7"/>
    </row>
    <row r="227" spans="1:10" ht="12.75" customHeight="1" x14ac:dyDescent="0.15">
      <c r="A227" s="235"/>
      <c r="B227" s="4" t="s">
        <v>927</v>
      </c>
      <c r="C227" s="7" t="s">
        <v>928</v>
      </c>
      <c r="D227" s="7" t="s">
        <v>932</v>
      </c>
      <c r="E227" s="7" t="s">
        <v>625</v>
      </c>
      <c r="F227" s="10"/>
      <c r="G227" s="10">
        <v>200</v>
      </c>
      <c r="H227" s="7" t="s">
        <v>633</v>
      </c>
      <c r="I227" s="7" t="s">
        <v>634</v>
      </c>
      <c r="J227" s="7"/>
    </row>
    <row r="228" spans="1:10" ht="12.75" customHeight="1" x14ac:dyDescent="0.15">
      <c r="A228" s="235"/>
      <c r="B228" s="4" t="s">
        <v>933</v>
      </c>
      <c r="C228" s="7" t="s">
        <v>934</v>
      </c>
      <c r="D228" s="7" t="s">
        <v>935</v>
      </c>
      <c r="E228" s="7" t="s">
        <v>625</v>
      </c>
      <c r="F228" s="10"/>
      <c r="G228" s="10">
        <v>5000</v>
      </c>
      <c r="H228" s="7" t="s">
        <v>626</v>
      </c>
      <c r="I228" s="7" t="s">
        <v>627</v>
      </c>
      <c r="J228" s="7"/>
    </row>
    <row r="229" spans="1:10" ht="12.75" customHeight="1" x14ac:dyDescent="0.15">
      <c r="A229" s="235"/>
      <c r="B229" s="4" t="s">
        <v>936</v>
      </c>
      <c r="C229" s="7" t="s">
        <v>937</v>
      </c>
      <c r="D229" s="7" t="s">
        <v>938</v>
      </c>
      <c r="E229" s="7" t="s">
        <v>625</v>
      </c>
      <c r="F229" s="10"/>
      <c r="G229" s="10">
        <v>82</v>
      </c>
      <c r="H229" s="7" t="s">
        <v>633</v>
      </c>
      <c r="I229" s="7" t="s">
        <v>634</v>
      </c>
      <c r="J229" s="7"/>
    </row>
    <row r="230" spans="1:10" ht="12.75" customHeight="1" x14ac:dyDescent="0.15">
      <c r="A230" s="235"/>
      <c r="B230" s="4" t="s">
        <v>647</v>
      </c>
      <c r="C230" s="7" t="s">
        <v>648</v>
      </c>
      <c r="D230" s="7" t="s">
        <v>939</v>
      </c>
      <c r="E230" s="7" t="s">
        <v>625</v>
      </c>
      <c r="F230" s="10"/>
      <c r="G230" s="10">
        <v>685</v>
      </c>
      <c r="H230" s="7" t="s">
        <v>758</v>
      </c>
      <c r="I230" s="7" t="s">
        <v>759</v>
      </c>
      <c r="J230" s="7"/>
    </row>
    <row r="231" spans="1:10" ht="12.75" customHeight="1" x14ac:dyDescent="0.15">
      <c r="A231" s="235"/>
      <c r="B231" s="4" t="s">
        <v>647</v>
      </c>
      <c r="C231" s="7" t="s">
        <v>648</v>
      </c>
      <c r="D231" s="7" t="s">
        <v>822</v>
      </c>
      <c r="E231" s="7" t="s">
        <v>625</v>
      </c>
      <c r="F231" s="10"/>
      <c r="G231" s="10">
        <v>5000</v>
      </c>
      <c r="H231" s="7" t="s">
        <v>626</v>
      </c>
      <c r="I231" s="7" t="s">
        <v>627</v>
      </c>
      <c r="J231" s="7"/>
    </row>
    <row r="232" spans="1:10" ht="12.75" customHeight="1" x14ac:dyDescent="0.15">
      <c r="A232" s="235"/>
      <c r="B232" s="4" t="s">
        <v>647</v>
      </c>
      <c r="C232" s="7" t="s">
        <v>648</v>
      </c>
      <c r="D232" s="7" t="s">
        <v>823</v>
      </c>
      <c r="E232" s="7" t="s">
        <v>625</v>
      </c>
      <c r="F232" s="10"/>
      <c r="G232" s="10">
        <v>2850</v>
      </c>
      <c r="H232" s="7" t="s">
        <v>796</v>
      </c>
      <c r="I232" s="7" t="s">
        <v>797</v>
      </c>
      <c r="J232" s="7"/>
    </row>
    <row r="233" spans="1:10" ht="12.75" customHeight="1" x14ac:dyDescent="0.15">
      <c r="A233" s="235"/>
      <c r="B233" s="4" t="s">
        <v>647</v>
      </c>
      <c r="C233" s="7" t="s">
        <v>648</v>
      </c>
      <c r="D233" s="7" t="s">
        <v>940</v>
      </c>
      <c r="E233" s="7" t="s">
        <v>625</v>
      </c>
      <c r="F233" s="10"/>
      <c r="G233" s="10">
        <v>500</v>
      </c>
      <c r="H233" s="7" t="s">
        <v>814</v>
      </c>
      <c r="I233" s="7" t="s">
        <v>815</v>
      </c>
      <c r="J233" s="7"/>
    </row>
    <row r="234" spans="1:10" ht="12.75" customHeight="1" x14ac:dyDescent="0.15">
      <c r="A234" s="235"/>
      <c r="B234" s="4" t="s">
        <v>647</v>
      </c>
      <c r="C234" s="7" t="s">
        <v>648</v>
      </c>
      <c r="D234" s="7" t="s">
        <v>941</v>
      </c>
      <c r="E234" s="7" t="s">
        <v>625</v>
      </c>
      <c r="F234" s="10"/>
      <c r="G234" s="10">
        <v>59</v>
      </c>
      <c r="H234" s="7" t="s">
        <v>633</v>
      </c>
      <c r="I234" s="7" t="s">
        <v>634</v>
      </c>
      <c r="J234" s="7"/>
    </row>
    <row r="235" spans="1:10" ht="12.75" customHeight="1" x14ac:dyDescent="0.15">
      <c r="A235" s="235"/>
      <c r="B235" s="4" t="s">
        <v>647</v>
      </c>
      <c r="C235" s="7" t="s">
        <v>648</v>
      </c>
      <c r="D235" s="7" t="s">
        <v>641</v>
      </c>
      <c r="E235" s="7" t="s">
        <v>625</v>
      </c>
      <c r="F235" s="10"/>
      <c r="G235" s="10">
        <v>400</v>
      </c>
      <c r="H235" s="7" t="s">
        <v>633</v>
      </c>
      <c r="I235" s="7" t="s">
        <v>634</v>
      </c>
      <c r="J235" s="7"/>
    </row>
    <row r="236" spans="1:10" ht="12.75" customHeight="1" x14ac:dyDescent="0.15">
      <c r="A236" s="235"/>
      <c r="B236" s="4" t="s">
        <v>653</v>
      </c>
      <c r="C236" s="7" t="s">
        <v>654</v>
      </c>
      <c r="D236" s="7" t="s">
        <v>942</v>
      </c>
      <c r="E236" s="7" t="s">
        <v>625</v>
      </c>
      <c r="F236" s="10"/>
      <c r="G236" s="10">
        <v>500</v>
      </c>
      <c r="H236" s="7" t="s">
        <v>708</v>
      </c>
      <c r="I236" s="7" t="s">
        <v>709</v>
      </c>
      <c r="J236" s="7"/>
    </row>
    <row r="237" spans="1:10" ht="12.75" customHeight="1" x14ac:dyDescent="0.15">
      <c r="A237" s="235"/>
      <c r="B237" s="4" t="s">
        <v>653</v>
      </c>
      <c r="C237" s="7" t="s">
        <v>654</v>
      </c>
      <c r="D237" s="7" t="s">
        <v>943</v>
      </c>
      <c r="E237" s="7" t="s">
        <v>625</v>
      </c>
      <c r="F237" s="10"/>
      <c r="G237" s="10">
        <v>685</v>
      </c>
      <c r="H237" s="7" t="s">
        <v>708</v>
      </c>
      <c r="I237" s="7" t="s">
        <v>709</v>
      </c>
      <c r="J237" s="7"/>
    </row>
    <row r="238" spans="1:10" ht="12.75" customHeight="1" x14ac:dyDescent="0.15">
      <c r="A238" s="235"/>
      <c r="B238" s="4" t="s">
        <v>653</v>
      </c>
      <c r="C238" s="7" t="s">
        <v>654</v>
      </c>
      <c r="D238" s="7" t="s">
        <v>829</v>
      </c>
      <c r="E238" s="7" t="s">
        <v>625</v>
      </c>
      <c r="F238" s="10"/>
      <c r="G238" s="10">
        <v>2850</v>
      </c>
      <c r="H238" s="7" t="s">
        <v>708</v>
      </c>
      <c r="I238" s="7" t="s">
        <v>709</v>
      </c>
      <c r="J238" s="7"/>
    </row>
    <row r="239" spans="1:10" ht="12.75" customHeight="1" x14ac:dyDescent="0.15">
      <c r="A239" s="235"/>
      <c r="B239" s="4" t="s">
        <v>653</v>
      </c>
      <c r="C239" s="7" t="s">
        <v>654</v>
      </c>
      <c r="D239" s="7" t="s">
        <v>944</v>
      </c>
      <c r="E239" s="7" t="s">
        <v>625</v>
      </c>
      <c r="F239" s="10"/>
      <c r="G239" s="10">
        <v>5000</v>
      </c>
      <c r="H239" s="7" t="s">
        <v>708</v>
      </c>
      <c r="I239" s="7" t="s">
        <v>709</v>
      </c>
      <c r="J239" s="7"/>
    </row>
    <row r="240" spans="1:10" ht="12.75" customHeight="1" x14ac:dyDescent="0.15">
      <c r="A240" s="235"/>
      <c r="B240" s="4" t="s">
        <v>653</v>
      </c>
      <c r="C240" s="7" t="s">
        <v>654</v>
      </c>
      <c r="D240" s="7" t="s">
        <v>945</v>
      </c>
      <c r="E240" s="7" t="s">
        <v>625</v>
      </c>
      <c r="F240" s="10"/>
      <c r="G240" s="10">
        <v>400</v>
      </c>
      <c r="H240" s="7" t="s">
        <v>633</v>
      </c>
      <c r="I240" s="7" t="s">
        <v>634</v>
      </c>
      <c r="J240" s="7"/>
    </row>
    <row r="241" spans="1:10" ht="12.75" customHeight="1" x14ac:dyDescent="0.15">
      <c r="A241" s="235"/>
      <c r="B241" s="4" t="s">
        <v>653</v>
      </c>
      <c r="C241" s="7" t="s">
        <v>654</v>
      </c>
      <c r="D241" s="7" t="s">
        <v>946</v>
      </c>
      <c r="E241" s="7" t="s">
        <v>625</v>
      </c>
      <c r="F241" s="10"/>
      <c r="G241" s="10">
        <v>60</v>
      </c>
      <c r="H241" s="7" t="s">
        <v>633</v>
      </c>
      <c r="I241" s="7" t="s">
        <v>634</v>
      </c>
      <c r="J241" s="7"/>
    </row>
    <row r="242" spans="1:10" ht="12.75" customHeight="1" x14ac:dyDescent="0.15">
      <c r="A242" s="235"/>
      <c r="B242" s="4" t="s">
        <v>144</v>
      </c>
      <c r="C242" s="7" t="s">
        <v>947</v>
      </c>
      <c r="D242" s="7" t="s">
        <v>948</v>
      </c>
      <c r="E242" s="7" t="s">
        <v>625</v>
      </c>
      <c r="F242" s="10">
        <v>100</v>
      </c>
      <c r="G242" s="10"/>
      <c r="H242" s="7" t="s">
        <v>633</v>
      </c>
      <c r="I242" s="7" t="s">
        <v>634</v>
      </c>
      <c r="J242" s="7"/>
    </row>
    <row r="243" spans="1:10" ht="12.75" customHeight="1" x14ac:dyDescent="0.15">
      <c r="A243" s="235"/>
      <c r="B243" s="4" t="s">
        <v>949</v>
      </c>
      <c r="C243" s="7" t="s">
        <v>950</v>
      </c>
      <c r="D243" s="7" t="s">
        <v>951</v>
      </c>
      <c r="E243" s="7" t="s">
        <v>625</v>
      </c>
      <c r="F243" s="10"/>
      <c r="G243" s="10">
        <v>500</v>
      </c>
      <c r="H243" s="7" t="s">
        <v>708</v>
      </c>
      <c r="I243" s="7" t="s">
        <v>709</v>
      </c>
      <c r="J243" s="7"/>
    </row>
    <row r="244" spans="1:10" ht="12.75" customHeight="1" x14ac:dyDescent="0.15">
      <c r="A244" s="235"/>
      <c r="B244" s="4" t="s">
        <v>949</v>
      </c>
      <c r="C244" s="7" t="s">
        <v>950</v>
      </c>
      <c r="D244" s="7" t="s">
        <v>952</v>
      </c>
      <c r="E244" s="7" t="s">
        <v>625</v>
      </c>
      <c r="F244" s="10"/>
      <c r="G244" s="10">
        <v>685</v>
      </c>
      <c r="H244" s="7" t="s">
        <v>708</v>
      </c>
      <c r="I244" s="7" t="s">
        <v>709</v>
      </c>
      <c r="J244" s="7"/>
    </row>
    <row r="245" spans="1:10" ht="12.75" customHeight="1" x14ac:dyDescent="0.15">
      <c r="A245" s="235"/>
      <c r="B245" s="4" t="s">
        <v>949</v>
      </c>
      <c r="C245" s="7" t="s">
        <v>950</v>
      </c>
      <c r="D245" s="7" t="s">
        <v>953</v>
      </c>
      <c r="E245" s="7" t="s">
        <v>625</v>
      </c>
      <c r="F245" s="10"/>
      <c r="G245" s="10">
        <v>400</v>
      </c>
      <c r="H245" s="7" t="s">
        <v>708</v>
      </c>
      <c r="I245" s="7" t="s">
        <v>709</v>
      </c>
      <c r="J245" s="7"/>
    </row>
    <row r="246" spans="1:10" ht="12.75" customHeight="1" x14ac:dyDescent="0.15">
      <c r="A246" s="235"/>
      <c r="B246" s="4" t="s">
        <v>949</v>
      </c>
      <c r="C246" s="7" t="s">
        <v>950</v>
      </c>
      <c r="D246" s="7" t="s">
        <v>954</v>
      </c>
      <c r="E246" s="7" t="s">
        <v>625</v>
      </c>
      <c r="F246" s="10"/>
      <c r="G246" s="10">
        <v>2850</v>
      </c>
      <c r="H246" s="7" t="s">
        <v>708</v>
      </c>
      <c r="I246" s="7" t="s">
        <v>709</v>
      </c>
      <c r="J246" s="7"/>
    </row>
    <row r="247" spans="1:10" ht="12.75" customHeight="1" x14ac:dyDescent="0.15">
      <c r="A247" s="235"/>
      <c r="B247" s="4" t="s">
        <v>949</v>
      </c>
      <c r="C247" s="7" t="s">
        <v>950</v>
      </c>
      <c r="D247" s="7" t="s">
        <v>955</v>
      </c>
      <c r="E247" s="7" t="s">
        <v>625</v>
      </c>
      <c r="F247" s="10"/>
      <c r="G247" s="10">
        <v>5000</v>
      </c>
      <c r="H247" s="7" t="s">
        <v>708</v>
      </c>
      <c r="I247" s="7" t="s">
        <v>709</v>
      </c>
      <c r="J247" s="7"/>
    </row>
    <row r="248" spans="1:10" ht="12.75" customHeight="1" x14ac:dyDescent="0.15">
      <c r="A248" s="235"/>
      <c r="B248" s="4" t="s">
        <v>949</v>
      </c>
      <c r="C248" s="7" t="s">
        <v>950</v>
      </c>
      <c r="D248" s="7" t="s">
        <v>956</v>
      </c>
      <c r="E248" s="7" t="s">
        <v>625</v>
      </c>
      <c r="F248" s="10"/>
      <c r="G248" s="10">
        <v>400</v>
      </c>
      <c r="H248" s="7" t="s">
        <v>633</v>
      </c>
      <c r="I248" s="7" t="s">
        <v>634</v>
      </c>
      <c r="J248" s="7"/>
    </row>
    <row r="249" spans="1:10" ht="12.75" customHeight="1" x14ac:dyDescent="0.15">
      <c r="A249" s="235"/>
      <c r="B249" s="4" t="s">
        <v>949</v>
      </c>
      <c r="C249" s="7" t="s">
        <v>950</v>
      </c>
      <c r="D249" s="7" t="s">
        <v>957</v>
      </c>
      <c r="E249" s="7" t="s">
        <v>625</v>
      </c>
      <c r="F249" s="10"/>
      <c r="G249" s="10">
        <v>50</v>
      </c>
      <c r="H249" s="7" t="s">
        <v>633</v>
      </c>
      <c r="I249" s="7" t="s">
        <v>634</v>
      </c>
      <c r="J249" s="7"/>
    </row>
    <row r="250" spans="1:10" ht="11.25" x14ac:dyDescent="0.15">
      <c r="A250" s="235"/>
      <c r="B250" s="4" t="s">
        <v>146</v>
      </c>
      <c r="C250" s="7" t="s">
        <v>950</v>
      </c>
      <c r="D250" s="7" t="s">
        <v>958</v>
      </c>
      <c r="E250" s="7" t="s">
        <v>625</v>
      </c>
      <c r="F250" s="10"/>
      <c r="G250" s="10">
        <v>685</v>
      </c>
      <c r="H250" s="7" t="s">
        <v>708</v>
      </c>
      <c r="I250" s="7" t="s">
        <v>709</v>
      </c>
      <c r="J250" s="7"/>
    </row>
    <row r="252" spans="1:10" ht="11.25" x14ac:dyDescent="0.2">
      <c r="A252" s="233" t="s">
        <v>726</v>
      </c>
    </row>
    <row r="254" spans="1:10" ht="25.5" customHeight="1" x14ac:dyDescent="0.35">
      <c r="A254" s="234" t="s">
        <v>14</v>
      </c>
      <c r="B254" s="3" t="s">
        <v>1</v>
      </c>
      <c r="C254" s="6" t="s">
        <v>7</v>
      </c>
      <c r="D254" s="6" t="s">
        <v>16</v>
      </c>
      <c r="E254" s="6" t="s">
        <v>619</v>
      </c>
      <c r="F254" s="9" t="s">
        <v>24</v>
      </c>
      <c r="G254" s="9" t="s">
        <v>25</v>
      </c>
      <c r="H254" s="6" t="s">
        <v>620</v>
      </c>
      <c r="I254" s="6" t="s">
        <v>621</v>
      </c>
      <c r="J254" s="6"/>
    </row>
    <row r="256" spans="1:10" ht="12.75" customHeight="1" x14ac:dyDescent="0.15">
      <c r="A256" s="235"/>
      <c r="B256" s="4" t="s">
        <v>146</v>
      </c>
      <c r="C256" s="7" t="s">
        <v>680</v>
      </c>
      <c r="D256" s="7" t="s">
        <v>959</v>
      </c>
      <c r="E256" s="7" t="s">
        <v>625</v>
      </c>
      <c r="F256" s="10"/>
      <c r="G256" s="10">
        <v>500</v>
      </c>
      <c r="H256" s="7" t="s">
        <v>708</v>
      </c>
      <c r="I256" s="7" t="s">
        <v>709</v>
      </c>
      <c r="J256" s="7"/>
    </row>
    <row r="257" spans="1:10" ht="12.75" customHeight="1" x14ac:dyDescent="0.15">
      <c r="A257" s="235"/>
      <c r="B257" s="4" t="s">
        <v>147</v>
      </c>
      <c r="C257" s="7" t="s">
        <v>947</v>
      </c>
      <c r="D257" s="7" t="s">
        <v>851</v>
      </c>
      <c r="E257" s="7" t="s">
        <v>625</v>
      </c>
      <c r="F257" s="10"/>
      <c r="G257" s="10">
        <v>5000</v>
      </c>
      <c r="H257" s="7" t="s">
        <v>708</v>
      </c>
      <c r="I257" s="7" t="s">
        <v>709</v>
      </c>
      <c r="J257" s="7"/>
    </row>
    <row r="258" spans="1:10" ht="12.75" customHeight="1" x14ac:dyDescent="0.15">
      <c r="A258" s="235"/>
      <c r="B258" s="4" t="s">
        <v>147</v>
      </c>
      <c r="C258" s="7" t="s">
        <v>960</v>
      </c>
      <c r="D258" s="7" t="s">
        <v>641</v>
      </c>
      <c r="E258" s="7" t="s">
        <v>625</v>
      </c>
      <c r="F258" s="10"/>
      <c r="G258" s="10">
        <v>3250</v>
      </c>
      <c r="H258" s="7" t="s">
        <v>708</v>
      </c>
      <c r="I258" s="7" t="s">
        <v>709</v>
      </c>
      <c r="J258" s="7"/>
    </row>
    <row r="259" spans="1:10" ht="12.75" customHeight="1" x14ac:dyDescent="0.15">
      <c r="A259" s="235"/>
      <c r="B259" s="4" t="s">
        <v>147</v>
      </c>
      <c r="C259" s="7" t="s">
        <v>947</v>
      </c>
      <c r="D259" s="7" t="s">
        <v>961</v>
      </c>
      <c r="E259" s="7" t="s">
        <v>625</v>
      </c>
      <c r="F259" s="10"/>
      <c r="G259" s="10">
        <v>500</v>
      </c>
      <c r="H259" s="7" t="s">
        <v>633</v>
      </c>
      <c r="I259" s="7" t="s">
        <v>634</v>
      </c>
      <c r="J259" s="7"/>
    </row>
    <row r="260" spans="1:10" ht="12.75" customHeight="1" x14ac:dyDescent="0.15">
      <c r="A260" s="235"/>
      <c r="B260" s="4" t="s">
        <v>962</v>
      </c>
      <c r="C260" s="7" t="s">
        <v>963</v>
      </c>
      <c r="D260" s="7" t="s">
        <v>904</v>
      </c>
      <c r="E260" s="7" t="s">
        <v>625</v>
      </c>
      <c r="F260" s="10"/>
      <c r="G260" s="10">
        <v>3250</v>
      </c>
      <c r="H260" s="7" t="s">
        <v>708</v>
      </c>
      <c r="I260" s="7" t="s">
        <v>709</v>
      </c>
      <c r="J260" s="7"/>
    </row>
    <row r="261" spans="1:10" ht="12.75" customHeight="1" x14ac:dyDescent="0.15">
      <c r="A261" s="235"/>
      <c r="B261" s="4" t="s">
        <v>962</v>
      </c>
      <c r="C261" s="7" t="s">
        <v>963</v>
      </c>
      <c r="D261" s="7" t="s">
        <v>964</v>
      </c>
      <c r="E261" s="7" t="s">
        <v>625</v>
      </c>
      <c r="F261" s="10"/>
      <c r="G261" s="10">
        <v>5000</v>
      </c>
      <c r="H261" s="7" t="s">
        <v>708</v>
      </c>
      <c r="I261" s="7" t="s">
        <v>709</v>
      </c>
      <c r="J261" s="7"/>
    </row>
    <row r="262" spans="1:10" ht="12.75" customHeight="1" x14ac:dyDescent="0.15">
      <c r="A262" s="235"/>
      <c r="B262" s="4" t="s">
        <v>962</v>
      </c>
      <c r="C262" s="7" t="s">
        <v>965</v>
      </c>
      <c r="D262" s="7" t="s">
        <v>966</v>
      </c>
      <c r="E262" s="7" t="s">
        <v>625</v>
      </c>
      <c r="F262" s="10"/>
      <c r="G262" s="10">
        <v>500</v>
      </c>
      <c r="H262" s="7" t="s">
        <v>708</v>
      </c>
      <c r="I262" s="7" t="s">
        <v>709</v>
      </c>
      <c r="J262" s="7"/>
    </row>
    <row r="263" spans="1:10" ht="12.75" customHeight="1" x14ac:dyDescent="0.15">
      <c r="A263" s="235"/>
      <c r="B263" s="4" t="s">
        <v>962</v>
      </c>
      <c r="C263" s="7" t="s">
        <v>963</v>
      </c>
      <c r="D263" s="7" t="s">
        <v>786</v>
      </c>
      <c r="E263" s="7" t="s">
        <v>625</v>
      </c>
      <c r="F263" s="10"/>
      <c r="G263" s="10">
        <v>400</v>
      </c>
      <c r="H263" s="7" t="s">
        <v>633</v>
      </c>
      <c r="I263" s="7" t="s">
        <v>634</v>
      </c>
      <c r="J263" s="7"/>
    </row>
    <row r="264" spans="1:10" ht="12.75" customHeight="1" x14ac:dyDescent="0.15">
      <c r="A264" s="235"/>
      <c r="B264" s="4" t="s">
        <v>967</v>
      </c>
      <c r="C264" s="7" t="s">
        <v>968</v>
      </c>
      <c r="D264" s="7" t="s">
        <v>969</v>
      </c>
      <c r="E264" s="7" t="s">
        <v>625</v>
      </c>
      <c r="F264" s="10">
        <v>475</v>
      </c>
      <c r="G264" s="10"/>
      <c r="H264" s="7" t="s">
        <v>708</v>
      </c>
      <c r="I264" s="7" t="s">
        <v>709</v>
      </c>
      <c r="J264" s="7"/>
    </row>
    <row r="265" spans="1:10" ht="12.75" customHeight="1" x14ac:dyDescent="0.15">
      <c r="A265" s="235"/>
      <c r="B265" s="4" t="s">
        <v>660</v>
      </c>
      <c r="C265" s="7" t="s">
        <v>661</v>
      </c>
      <c r="D265" s="7" t="s">
        <v>970</v>
      </c>
      <c r="E265" s="7" t="s">
        <v>625</v>
      </c>
      <c r="F265" s="10"/>
      <c r="G265" s="10">
        <v>950</v>
      </c>
      <c r="H265" s="7" t="s">
        <v>708</v>
      </c>
      <c r="I265" s="7" t="s">
        <v>709</v>
      </c>
      <c r="J265" s="7"/>
    </row>
    <row r="266" spans="1:10" ht="12.75" customHeight="1" x14ac:dyDescent="0.15">
      <c r="A266" s="235"/>
      <c r="B266" s="4" t="s">
        <v>660</v>
      </c>
      <c r="C266" s="7" t="s">
        <v>661</v>
      </c>
      <c r="D266" s="7" t="s">
        <v>971</v>
      </c>
      <c r="E266" s="7" t="s">
        <v>625</v>
      </c>
      <c r="F266" s="10"/>
      <c r="G266" s="10">
        <v>685</v>
      </c>
      <c r="H266" s="7" t="s">
        <v>708</v>
      </c>
      <c r="I266" s="7" t="s">
        <v>709</v>
      </c>
      <c r="J266" s="7"/>
    </row>
    <row r="267" spans="1:10" ht="12.75" customHeight="1" x14ac:dyDescent="0.15">
      <c r="A267" s="235"/>
      <c r="B267" s="4" t="s">
        <v>972</v>
      </c>
      <c r="C267" s="7" t="s">
        <v>973</v>
      </c>
      <c r="D267" s="7" t="s">
        <v>974</v>
      </c>
      <c r="E267" s="7" t="s">
        <v>625</v>
      </c>
      <c r="F267" s="10"/>
      <c r="G267" s="10">
        <v>500</v>
      </c>
      <c r="H267" s="7" t="s">
        <v>708</v>
      </c>
      <c r="I267" s="7" t="s">
        <v>709</v>
      </c>
      <c r="J267" s="7"/>
    </row>
    <row r="268" spans="1:10" ht="12.75" customHeight="1" x14ac:dyDescent="0.15">
      <c r="A268" s="235"/>
      <c r="B268" s="4" t="s">
        <v>975</v>
      </c>
      <c r="C268" s="7" t="s">
        <v>968</v>
      </c>
      <c r="D268" s="7" t="s">
        <v>976</v>
      </c>
      <c r="E268" s="7" t="s">
        <v>625</v>
      </c>
      <c r="F268" s="10"/>
      <c r="G268" s="10">
        <v>950</v>
      </c>
      <c r="H268" s="7" t="s">
        <v>708</v>
      </c>
      <c r="I268" s="7" t="s">
        <v>709</v>
      </c>
      <c r="J268" s="7"/>
    </row>
    <row r="269" spans="1:10" ht="12.75" customHeight="1" x14ac:dyDescent="0.15">
      <c r="A269" s="235"/>
      <c r="B269" s="4" t="s">
        <v>975</v>
      </c>
      <c r="C269" s="7" t="s">
        <v>968</v>
      </c>
      <c r="D269" s="7" t="s">
        <v>977</v>
      </c>
      <c r="E269" s="7" t="s">
        <v>625</v>
      </c>
      <c r="F269" s="10"/>
      <c r="G269" s="10">
        <v>685</v>
      </c>
      <c r="H269" s="7" t="s">
        <v>708</v>
      </c>
      <c r="I269" s="7" t="s">
        <v>709</v>
      </c>
      <c r="J269" s="7"/>
    </row>
    <row r="270" spans="1:10" ht="12.75" customHeight="1" x14ac:dyDescent="0.15">
      <c r="A270" s="235"/>
      <c r="B270" s="4" t="s">
        <v>975</v>
      </c>
      <c r="C270" s="7" t="s">
        <v>968</v>
      </c>
      <c r="D270" s="7" t="s">
        <v>978</v>
      </c>
      <c r="E270" s="7" t="s">
        <v>625</v>
      </c>
      <c r="F270" s="10"/>
      <c r="G270" s="10">
        <v>3250</v>
      </c>
      <c r="H270" s="7" t="s">
        <v>708</v>
      </c>
      <c r="I270" s="7" t="s">
        <v>709</v>
      </c>
      <c r="J270" s="7"/>
    </row>
    <row r="271" spans="1:10" ht="12.75" customHeight="1" x14ac:dyDescent="0.15">
      <c r="A271" s="235"/>
      <c r="B271" s="4" t="s">
        <v>975</v>
      </c>
      <c r="C271" s="7" t="s">
        <v>968</v>
      </c>
      <c r="D271" s="7" t="s">
        <v>979</v>
      </c>
      <c r="E271" s="7" t="s">
        <v>625</v>
      </c>
      <c r="F271" s="10"/>
      <c r="G271" s="10">
        <v>5000</v>
      </c>
      <c r="H271" s="7" t="s">
        <v>708</v>
      </c>
      <c r="I271" s="7" t="s">
        <v>709</v>
      </c>
      <c r="J271" s="7"/>
    </row>
    <row r="272" spans="1:10" ht="12.75" customHeight="1" x14ac:dyDescent="0.15">
      <c r="A272" s="235"/>
      <c r="B272" s="4" t="s">
        <v>975</v>
      </c>
      <c r="C272" s="7" t="s">
        <v>968</v>
      </c>
      <c r="D272" s="7" t="s">
        <v>980</v>
      </c>
      <c r="E272" s="7" t="s">
        <v>625</v>
      </c>
      <c r="F272" s="10"/>
      <c r="G272" s="10">
        <v>400</v>
      </c>
      <c r="H272" s="7" t="s">
        <v>633</v>
      </c>
      <c r="I272" s="7" t="s">
        <v>634</v>
      </c>
      <c r="J272" s="7"/>
    </row>
    <row r="273" spans="1:10" ht="12.75" customHeight="1" x14ac:dyDescent="0.15">
      <c r="A273" s="235"/>
      <c r="B273" s="4" t="s">
        <v>981</v>
      </c>
      <c r="C273" s="7" t="s">
        <v>982</v>
      </c>
      <c r="D273" s="7" t="s">
        <v>983</v>
      </c>
      <c r="E273" s="7" t="s">
        <v>625</v>
      </c>
      <c r="F273" s="10"/>
      <c r="G273" s="10">
        <v>500</v>
      </c>
      <c r="H273" s="7" t="s">
        <v>708</v>
      </c>
      <c r="I273" s="7" t="s">
        <v>709</v>
      </c>
      <c r="J273" s="7"/>
    </row>
    <row r="274" spans="1:10" ht="12.75" customHeight="1" x14ac:dyDescent="0.15">
      <c r="A274" s="235"/>
      <c r="B274" s="4" t="s">
        <v>197</v>
      </c>
      <c r="C274" s="7" t="s">
        <v>984</v>
      </c>
      <c r="D274" s="7" t="s">
        <v>985</v>
      </c>
      <c r="E274" s="7" t="s">
        <v>625</v>
      </c>
      <c r="F274" s="10"/>
      <c r="G274" s="10">
        <v>950</v>
      </c>
      <c r="H274" s="7" t="s">
        <v>708</v>
      </c>
      <c r="I274" s="7" t="s">
        <v>709</v>
      </c>
      <c r="J274" s="7"/>
    </row>
    <row r="275" spans="1:10" ht="12.75" customHeight="1" x14ac:dyDescent="0.15">
      <c r="A275" s="235"/>
      <c r="B275" s="4" t="s">
        <v>197</v>
      </c>
      <c r="C275" s="7" t="s">
        <v>984</v>
      </c>
      <c r="D275" s="7" t="s">
        <v>986</v>
      </c>
      <c r="E275" s="7" t="s">
        <v>625</v>
      </c>
      <c r="F275" s="10"/>
      <c r="G275" s="10">
        <v>685</v>
      </c>
      <c r="H275" s="7" t="s">
        <v>708</v>
      </c>
      <c r="I275" s="7" t="s">
        <v>709</v>
      </c>
      <c r="J275" s="7"/>
    </row>
    <row r="276" spans="1:10" ht="12.75" customHeight="1" x14ac:dyDescent="0.15">
      <c r="A276" s="235"/>
      <c r="B276" s="4" t="s">
        <v>197</v>
      </c>
      <c r="C276" s="7" t="s">
        <v>984</v>
      </c>
      <c r="D276" s="7" t="s">
        <v>987</v>
      </c>
      <c r="E276" s="7" t="s">
        <v>625</v>
      </c>
      <c r="F276" s="10"/>
      <c r="G276" s="10">
        <v>3250</v>
      </c>
      <c r="H276" s="7" t="s">
        <v>708</v>
      </c>
      <c r="I276" s="7" t="s">
        <v>709</v>
      </c>
      <c r="J276" s="7"/>
    </row>
    <row r="277" spans="1:10" ht="12.75" customHeight="1" x14ac:dyDescent="0.15">
      <c r="A277" s="235"/>
      <c r="B277" s="4" t="s">
        <v>197</v>
      </c>
      <c r="C277" s="7" t="s">
        <v>984</v>
      </c>
      <c r="D277" s="7" t="s">
        <v>988</v>
      </c>
      <c r="E277" s="7" t="s">
        <v>625</v>
      </c>
      <c r="F277" s="10"/>
      <c r="G277" s="10">
        <v>5000</v>
      </c>
      <c r="H277" s="7" t="s">
        <v>708</v>
      </c>
      <c r="I277" s="7" t="s">
        <v>709</v>
      </c>
      <c r="J277" s="7"/>
    </row>
    <row r="278" spans="1:10" ht="12.75" customHeight="1" x14ac:dyDescent="0.15">
      <c r="A278" s="235"/>
      <c r="B278" s="4" t="s">
        <v>197</v>
      </c>
      <c r="C278" s="7" t="s">
        <v>984</v>
      </c>
      <c r="D278" s="7" t="s">
        <v>989</v>
      </c>
      <c r="E278" s="7" t="s">
        <v>625</v>
      </c>
      <c r="F278" s="10"/>
      <c r="G278" s="10">
        <v>500</v>
      </c>
      <c r="H278" s="7" t="s">
        <v>633</v>
      </c>
      <c r="I278" s="7" t="s">
        <v>634</v>
      </c>
      <c r="J278" s="7"/>
    </row>
    <row r="279" spans="1:10" ht="12.75" customHeight="1" x14ac:dyDescent="0.15">
      <c r="A279" s="235"/>
      <c r="B279" s="4" t="s">
        <v>990</v>
      </c>
      <c r="C279" s="7" t="s">
        <v>991</v>
      </c>
      <c r="D279" s="7" t="s">
        <v>992</v>
      </c>
      <c r="E279" s="7" t="s">
        <v>625</v>
      </c>
      <c r="F279" s="10"/>
      <c r="G279" s="10">
        <v>500</v>
      </c>
      <c r="H279" s="7" t="s">
        <v>708</v>
      </c>
      <c r="I279" s="7" t="s">
        <v>709</v>
      </c>
      <c r="J279" s="7"/>
    </row>
    <row r="280" spans="1:10" ht="12.75" customHeight="1" x14ac:dyDescent="0.15">
      <c r="A280" s="235"/>
      <c r="B280" s="4" t="s">
        <v>990</v>
      </c>
      <c r="C280" s="7" t="s">
        <v>993</v>
      </c>
      <c r="D280" s="7" t="s">
        <v>994</v>
      </c>
      <c r="E280" s="7" t="s">
        <v>625</v>
      </c>
      <c r="F280" s="10"/>
      <c r="G280" s="10">
        <v>950</v>
      </c>
      <c r="H280" s="7" t="s">
        <v>708</v>
      </c>
      <c r="I280" s="7" t="s">
        <v>709</v>
      </c>
      <c r="J280" s="7"/>
    </row>
    <row r="281" spans="1:10" ht="12.75" customHeight="1" x14ac:dyDescent="0.15">
      <c r="A281" s="235"/>
      <c r="B281" s="4" t="s">
        <v>990</v>
      </c>
      <c r="C281" s="7" t="s">
        <v>993</v>
      </c>
      <c r="D281" s="7" t="s">
        <v>995</v>
      </c>
      <c r="E281" s="7" t="s">
        <v>625</v>
      </c>
      <c r="F281" s="10"/>
      <c r="G281" s="10">
        <v>685</v>
      </c>
      <c r="H281" s="7" t="s">
        <v>708</v>
      </c>
      <c r="I281" s="7" t="s">
        <v>709</v>
      </c>
      <c r="J281" s="7"/>
    </row>
    <row r="282" spans="1:10" ht="12.75" customHeight="1" x14ac:dyDescent="0.15">
      <c r="A282" s="235"/>
      <c r="B282" s="4" t="s">
        <v>996</v>
      </c>
      <c r="C282" s="7" t="s">
        <v>997</v>
      </c>
      <c r="D282" s="7" t="s">
        <v>998</v>
      </c>
      <c r="E282" s="7" t="s">
        <v>625</v>
      </c>
      <c r="F282" s="10"/>
      <c r="G282" s="10">
        <v>3250</v>
      </c>
      <c r="H282" s="7" t="s">
        <v>708</v>
      </c>
      <c r="I282" s="7" t="s">
        <v>709</v>
      </c>
      <c r="J282" s="7"/>
    </row>
    <row r="283" spans="1:10" ht="12.75" customHeight="1" x14ac:dyDescent="0.15">
      <c r="A283" s="235"/>
      <c r="B283" s="4" t="s">
        <v>996</v>
      </c>
      <c r="C283" s="7" t="s">
        <v>997</v>
      </c>
      <c r="D283" s="7" t="s">
        <v>999</v>
      </c>
      <c r="E283" s="7" t="s">
        <v>625</v>
      </c>
      <c r="F283" s="10"/>
      <c r="G283" s="10">
        <v>5000</v>
      </c>
      <c r="H283" s="7" t="s">
        <v>708</v>
      </c>
      <c r="I283" s="7" t="s">
        <v>709</v>
      </c>
      <c r="J283" s="7"/>
    </row>
    <row r="284" spans="1:10" ht="12.75" customHeight="1" x14ac:dyDescent="0.15">
      <c r="A284" s="235"/>
      <c r="B284" s="4" t="s">
        <v>1000</v>
      </c>
      <c r="C284" s="7" t="s">
        <v>1001</v>
      </c>
      <c r="D284" s="7" t="s">
        <v>1002</v>
      </c>
      <c r="E284" s="7" t="s">
        <v>625</v>
      </c>
      <c r="F284" s="10"/>
      <c r="G284" s="10">
        <v>500</v>
      </c>
      <c r="H284" s="7" t="s">
        <v>708</v>
      </c>
      <c r="I284" s="7" t="s">
        <v>709</v>
      </c>
      <c r="J284" s="7"/>
    </row>
    <row r="285" spans="1:10" ht="12.75" customHeight="1" x14ac:dyDescent="0.15">
      <c r="A285" s="235"/>
      <c r="B285" s="4" t="s">
        <v>1000</v>
      </c>
      <c r="C285" s="7" t="s">
        <v>668</v>
      </c>
      <c r="D285" s="7" t="s">
        <v>1003</v>
      </c>
      <c r="E285" s="7" t="s">
        <v>625</v>
      </c>
      <c r="F285" s="10"/>
      <c r="G285" s="10">
        <v>685</v>
      </c>
      <c r="H285" s="7" t="s">
        <v>708</v>
      </c>
      <c r="I285" s="7" t="s">
        <v>709</v>
      </c>
      <c r="J285" s="7"/>
    </row>
    <row r="286" spans="1:10" ht="12.75" customHeight="1" x14ac:dyDescent="0.15">
      <c r="A286" s="235"/>
      <c r="B286" s="4" t="s">
        <v>1004</v>
      </c>
      <c r="C286" s="7" t="s">
        <v>1005</v>
      </c>
      <c r="D286" s="7" t="s">
        <v>1006</v>
      </c>
      <c r="E286" s="7" t="s">
        <v>625</v>
      </c>
      <c r="F286" s="10"/>
      <c r="G286" s="10">
        <v>950</v>
      </c>
      <c r="H286" s="7" t="s">
        <v>708</v>
      </c>
      <c r="I286" s="7" t="s">
        <v>709</v>
      </c>
      <c r="J286" s="7"/>
    </row>
    <row r="287" spans="1:10" ht="12.75" customHeight="1" x14ac:dyDescent="0.15">
      <c r="A287" s="235"/>
      <c r="B287" s="4" t="s">
        <v>1004</v>
      </c>
      <c r="C287" s="7" t="s">
        <v>1005</v>
      </c>
      <c r="D287" s="7" t="s">
        <v>1007</v>
      </c>
      <c r="E287" s="7" t="s">
        <v>625</v>
      </c>
      <c r="F287" s="10"/>
      <c r="G287" s="10">
        <v>3250</v>
      </c>
      <c r="H287" s="7" t="s">
        <v>708</v>
      </c>
      <c r="I287" s="7" t="s">
        <v>709</v>
      </c>
      <c r="J287" s="7"/>
    </row>
    <row r="288" spans="1:10" ht="12.75" customHeight="1" x14ac:dyDescent="0.15">
      <c r="A288" s="235"/>
      <c r="B288" s="4" t="s">
        <v>1004</v>
      </c>
      <c r="C288" s="7" t="s">
        <v>1005</v>
      </c>
      <c r="D288" s="7" t="s">
        <v>1008</v>
      </c>
      <c r="E288" s="7" t="s">
        <v>625</v>
      </c>
      <c r="F288" s="10"/>
      <c r="G288" s="10">
        <v>5000</v>
      </c>
      <c r="H288" s="7" t="s">
        <v>708</v>
      </c>
      <c r="I288" s="7" t="s">
        <v>709</v>
      </c>
      <c r="J288" s="7"/>
    </row>
    <row r="289" spans="1:10" ht="12.75" customHeight="1" x14ac:dyDescent="0.15">
      <c r="A289" s="235"/>
      <c r="B289" s="4" t="s">
        <v>684</v>
      </c>
      <c r="C289" s="7" t="s">
        <v>685</v>
      </c>
      <c r="D289" s="7" t="s">
        <v>1009</v>
      </c>
      <c r="E289" s="7" t="s">
        <v>625</v>
      </c>
      <c r="F289" s="10"/>
      <c r="G289" s="10">
        <v>500</v>
      </c>
      <c r="H289" s="7" t="s">
        <v>708</v>
      </c>
      <c r="I289" s="7" t="s">
        <v>709</v>
      </c>
      <c r="J289" s="7"/>
    </row>
    <row r="290" spans="1:10" ht="12.75" customHeight="1" x14ac:dyDescent="0.15">
      <c r="A290" s="235"/>
      <c r="B290" s="4" t="s">
        <v>684</v>
      </c>
      <c r="C290" s="7" t="s">
        <v>685</v>
      </c>
      <c r="D290" s="7" t="s">
        <v>1010</v>
      </c>
      <c r="E290" s="7" t="s">
        <v>625</v>
      </c>
      <c r="F290" s="10"/>
      <c r="G290" s="10">
        <v>950</v>
      </c>
      <c r="H290" s="7" t="s">
        <v>708</v>
      </c>
      <c r="I290" s="7" t="s">
        <v>709</v>
      </c>
      <c r="J290" s="7"/>
    </row>
    <row r="291" spans="1:10" ht="12.75" customHeight="1" x14ac:dyDescent="0.15">
      <c r="A291" s="235"/>
      <c r="B291" s="4" t="s">
        <v>684</v>
      </c>
      <c r="C291" s="7" t="s">
        <v>685</v>
      </c>
      <c r="D291" s="7" t="s">
        <v>1011</v>
      </c>
      <c r="E291" s="7" t="s">
        <v>625</v>
      </c>
      <c r="F291" s="10"/>
      <c r="G291" s="10">
        <v>685</v>
      </c>
      <c r="H291" s="7" t="s">
        <v>708</v>
      </c>
      <c r="I291" s="7" t="s">
        <v>709</v>
      </c>
      <c r="J291" s="7"/>
    </row>
    <row r="292" spans="1:10" ht="12.75" customHeight="1" x14ac:dyDescent="0.15">
      <c r="A292" s="235"/>
      <c r="B292" s="4" t="s">
        <v>684</v>
      </c>
      <c r="C292" s="7" t="s">
        <v>685</v>
      </c>
      <c r="D292" s="7" t="s">
        <v>1012</v>
      </c>
      <c r="E292" s="7" t="s">
        <v>625</v>
      </c>
      <c r="F292" s="10"/>
      <c r="G292" s="10">
        <v>3250</v>
      </c>
      <c r="H292" s="7" t="s">
        <v>708</v>
      </c>
      <c r="I292" s="7" t="s">
        <v>709</v>
      </c>
      <c r="J292" s="7"/>
    </row>
    <row r="293" spans="1:10" ht="11.25" x14ac:dyDescent="0.15">
      <c r="A293" s="235"/>
      <c r="B293" s="4" t="s">
        <v>684</v>
      </c>
      <c r="C293" s="7" t="s">
        <v>685</v>
      </c>
      <c r="D293" s="7" t="s">
        <v>916</v>
      </c>
      <c r="E293" s="7" t="s">
        <v>625</v>
      </c>
      <c r="F293" s="10"/>
      <c r="G293" s="10">
        <v>5000</v>
      </c>
      <c r="H293" s="7" t="s">
        <v>708</v>
      </c>
      <c r="I293" s="7" t="s">
        <v>709</v>
      </c>
      <c r="J293" s="7"/>
    </row>
    <row r="295" spans="1:10" ht="11.25" x14ac:dyDescent="0.2">
      <c r="A295" s="233" t="s">
        <v>726</v>
      </c>
    </row>
    <row r="297" spans="1:10" ht="25.5" customHeight="1" x14ac:dyDescent="0.35">
      <c r="A297" s="234" t="s">
        <v>14</v>
      </c>
      <c r="B297" s="3" t="s">
        <v>1</v>
      </c>
      <c r="C297" s="6" t="s">
        <v>7</v>
      </c>
      <c r="D297" s="6" t="s">
        <v>16</v>
      </c>
      <c r="E297" s="6" t="s">
        <v>619</v>
      </c>
      <c r="F297" s="9" t="s">
        <v>24</v>
      </c>
      <c r="G297" s="9" t="s">
        <v>25</v>
      </c>
      <c r="H297" s="6" t="s">
        <v>620</v>
      </c>
      <c r="I297" s="6" t="s">
        <v>621</v>
      </c>
      <c r="J297" s="6"/>
    </row>
    <row r="299" spans="1:10" ht="12.75" customHeight="1" x14ac:dyDescent="0.15">
      <c r="A299" s="235"/>
      <c r="B299" s="4" t="s">
        <v>1013</v>
      </c>
      <c r="C299" s="7" t="s">
        <v>1014</v>
      </c>
      <c r="D299" s="7" t="s">
        <v>1015</v>
      </c>
      <c r="E299" s="7" t="s">
        <v>625</v>
      </c>
      <c r="F299" s="10"/>
      <c r="G299" s="10">
        <v>950</v>
      </c>
      <c r="H299" s="7" t="s">
        <v>708</v>
      </c>
      <c r="I299" s="7" t="s">
        <v>709</v>
      </c>
      <c r="J299" s="7"/>
    </row>
    <row r="300" spans="1:10" ht="12.75" customHeight="1" x14ac:dyDescent="0.15">
      <c r="A300" s="235"/>
      <c r="B300" s="4" t="s">
        <v>1013</v>
      </c>
      <c r="C300" s="7" t="s">
        <v>1014</v>
      </c>
      <c r="D300" s="7" t="s">
        <v>1016</v>
      </c>
      <c r="E300" s="7" t="s">
        <v>625</v>
      </c>
      <c r="F300" s="10"/>
      <c r="G300" s="10">
        <v>500</v>
      </c>
      <c r="H300" s="7" t="s">
        <v>708</v>
      </c>
      <c r="I300" s="7" t="s">
        <v>709</v>
      </c>
      <c r="J300" s="7"/>
    </row>
    <row r="301" spans="1:10" ht="12.75" customHeight="1" x14ac:dyDescent="0.15">
      <c r="A301" s="235"/>
      <c r="B301" s="4" t="s">
        <v>1013</v>
      </c>
      <c r="C301" s="7" t="s">
        <v>1014</v>
      </c>
      <c r="D301" s="7" t="s">
        <v>1017</v>
      </c>
      <c r="E301" s="7" t="s">
        <v>625</v>
      </c>
      <c r="F301" s="10"/>
      <c r="G301" s="10">
        <v>685</v>
      </c>
      <c r="H301" s="7" t="s">
        <v>708</v>
      </c>
      <c r="I301" s="7" t="s">
        <v>709</v>
      </c>
      <c r="J301" s="7"/>
    </row>
    <row r="302" spans="1:10" ht="12.75" customHeight="1" x14ac:dyDescent="0.15">
      <c r="A302" s="235"/>
      <c r="B302" s="4" t="s">
        <v>1013</v>
      </c>
      <c r="C302" s="7" t="s">
        <v>1014</v>
      </c>
      <c r="D302" s="7" t="s">
        <v>1018</v>
      </c>
      <c r="E302" s="7" t="s">
        <v>625</v>
      </c>
      <c r="F302" s="10"/>
      <c r="G302" s="10">
        <v>5000</v>
      </c>
      <c r="H302" s="7" t="s">
        <v>708</v>
      </c>
      <c r="I302" s="7" t="s">
        <v>709</v>
      </c>
      <c r="J302" s="7"/>
    </row>
    <row r="303" spans="1:10" ht="12.75" customHeight="1" x14ac:dyDescent="0.15">
      <c r="A303" s="235"/>
      <c r="B303" s="4" t="s">
        <v>1019</v>
      </c>
      <c r="C303" s="7" t="s">
        <v>1020</v>
      </c>
      <c r="D303" s="7" t="s">
        <v>1021</v>
      </c>
      <c r="E303" s="7" t="s">
        <v>625</v>
      </c>
      <c r="F303" s="10"/>
      <c r="G303" s="10">
        <v>3250</v>
      </c>
      <c r="H303" s="7" t="s">
        <v>708</v>
      </c>
      <c r="I303" s="7" t="s">
        <v>709</v>
      </c>
      <c r="J303" s="7"/>
    </row>
    <row r="304" spans="1:10" ht="12.75" customHeight="1" x14ac:dyDescent="0.15">
      <c r="A304" s="235"/>
      <c r="B304" s="4" t="s">
        <v>1022</v>
      </c>
      <c r="C304" s="7" t="s">
        <v>1023</v>
      </c>
      <c r="D304" s="7" t="s">
        <v>1024</v>
      </c>
      <c r="E304" s="7" t="s">
        <v>625</v>
      </c>
      <c r="F304" s="10"/>
      <c r="G304" s="10">
        <v>500</v>
      </c>
      <c r="H304" s="7" t="s">
        <v>708</v>
      </c>
      <c r="I304" s="7" t="s">
        <v>709</v>
      </c>
      <c r="J304" s="7"/>
    </row>
    <row r="305" spans="1:10" ht="12.75" customHeight="1" x14ac:dyDescent="0.15">
      <c r="A305" s="235"/>
      <c r="B305" s="4" t="s">
        <v>1025</v>
      </c>
      <c r="C305" s="7" t="s">
        <v>1014</v>
      </c>
      <c r="D305" s="7" t="s">
        <v>1026</v>
      </c>
      <c r="E305" s="7" t="s">
        <v>625</v>
      </c>
      <c r="F305" s="10"/>
      <c r="G305" s="10">
        <v>225</v>
      </c>
      <c r="H305" s="7" t="s">
        <v>633</v>
      </c>
      <c r="I305" s="7" t="s">
        <v>634</v>
      </c>
      <c r="J305" s="7"/>
    </row>
    <row r="306" spans="1:10" ht="12.75" customHeight="1" x14ac:dyDescent="0.15">
      <c r="A306" s="235"/>
      <c r="B306" s="4" t="s">
        <v>1027</v>
      </c>
      <c r="C306" s="7" t="s">
        <v>688</v>
      </c>
      <c r="D306" s="7" t="s">
        <v>1028</v>
      </c>
      <c r="E306" s="7" t="s">
        <v>625</v>
      </c>
      <c r="F306" s="10"/>
      <c r="G306" s="10">
        <v>685</v>
      </c>
      <c r="H306" s="7" t="s">
        <v>708</v>
      </c>
      <c r="I306" s="7" t="s">
        <v>709</v>
      </c>
      <c r="J306" s="7"/>
    </row>
    <row r="307" spans="1:10" ht="12.75" customHeight="1" x14ac:dyDescent="0.15">
      <c r="A307" s="235"/>
      <c r="B307" s="4" t="s">
        <v>1029</v>
      </c>
      <c r="C307" s="7" t="s">
        <v>1030</v>
      </c>
      <c r="D307" s="7" t="s">
        <v>1031</v>
      </c>
      <c r="E307" s="7" t="s">
        <v>625</v>
      </c>
      <c r="F307" s="10"/>
      <c r="G307" s="10">
        <v>950</v>
      </c>
      <c r="H307" s="7" t="s">
        <v>708</v>
      </c>
      <c r="I307" s="7" t="s">
        <v>709</v>
      </c>
      <c r="J307" s="7"/>
    </row>
    <row r="308" spans="1:10" ht="12.75" customHeight="1" x14ac:dyDescent="0.15">
      <c r="A308" s="235"/>
      <c r="B308" s="4" t="s">
        <v>1029</v>
      </c>
      <c r="C308" s="7" t="s">
        <v>1030</v>
      </c>
      <c r="D308" s="7" t="s">
        <v>1032</v>
      </c>
      <c r="E308" s="7" t="s">
        <v>625</v>
      </c>
      <c r="F308" s="10"/>
      <c r="G308" s="10">
        <v>3250</v>
      </c>
      <c r="H308" s="7" t="s">
        <v>708</v>
      </c>
      <c r="I308" s="7" t="s">
        <v>709</v>
      </c>
      <c r="J308" s="7"/>
    </row>
    <row r="309" spans="1:10" ht="12.75" customHeight="1" x14ac:dyDescent="0.15">
      <c r="A309" s="235"/>
      <c r="B309" s="4" t="s">
        <v>1029</v>
      </c>
      <c r="C309" s="7" t="s">
        <v>1030</v>
      </c>
      <c r="D309" s="7" t="s">
        <v>935</v>
      </c>
      <c r="E309" s="7" t="s">
        <v>625</v>
      </c>
      <c r="F309" s="10"/>
      <c r="G309" s="10">
        <v>5000</v>
      </c>
      <c r="H309" s="7" t="s">
        <v>708</v>
      </c>
      <c r="I309" s="7" t="s">
        <v>709</v>
      </c>
      <c r="J309" s="7"/>
    </row>
    <row r="310" spans="1:10" ht="12.75" customHeight="1" x14ac:dyDescent="0.15">
      <c r="A310" s="235"/>
      <c r="B310" s="4" t="s">
        <v>1033</v>
      </c>
      <c r="C310" s="7" t="s">
        <v>1034</v>
      </c>
      <c r="D310" s="7" t="s">
        <v>1035</v>
      </c>
      <c r="E310" s="7" t="s">
        <v>625</v>
      </c>
      <c r="F310" s="10"/>
      <c r="G310" s="10">
        <v>500</v>
      </c>
      <c r="H310" s="7" t="s">
        <v>708</v>
      </c>
      <c r="I310" s="7" t="s">
        <v>709</v>
      </c>
      <c r="J310" s="7"/>
    </row>
    <row r="311" spans="1:10" ht="12.75" customHeight="1" x14ac:dyDescent="0.15">
      <c r="A311" s="235"/>
      <c r="B311" s="4" t="s">
        <v>1033</v>
      </c>
      <c r="C311" s="7" t="s">
        <v>1034</v>
      </c>
      <c r="D311" s="7" t="s">
        <v>1036</v>
      </c>
      <c r="E311" s="7" t="s">
        <v>625</v>
      </c>
      <c r="F311" s="10"/>
      <c r="G311" s="10">
        <v>685</v>
      </c>
      <c r="H311" s="7" t="s">
        <v>708</v>
      </c>
      <c r="I311" s="7" t="s">
        <v>709</v>
      </c>
      <c r="J311" s="7"/>
    </row>
    <row r="312" spans="1:10" ht="12.75" customHeight="1" x14ac:dyDescent="0.15">
      <c r="A312" s="235"/>
      <c r="B312" s="4" t="s">
        <v>1037</v>
      </c>
      <c r="C312" s="7" t="s">
        <v>1038</v>
      </c>
      <c r="D312" s="7" t="s">
        <v>1039</v>
      </c>
      <c r="E312" s="7" t="s">
        <v>625</v>
      </c>
      <c r="F312" s="10"/>
      <c r="G312" s="10">
        <v>950</v>
      </c>
      <c r="H312" s="7" t="s">
        <v>708</v>
      </c>
      <c r="I312" s="7" t="s">
        <v>709</v>
      </c>
      <c r="J312" s="7"/>
    </row>
    <row r="313" spans="1:10" ht="12.75" customHeight="1" x14ac:dyDescent="0.15">
      <c r="A313" s="235"/>
      <c r="B313" s="4" t="s">
        <v>1037</v>
      </c>
      <c r="C313" s="7" t="s">
        <v>1038</v>
      </c>
      <c r="D313" s="7" t="s">
        <v>1040</v>
      </c>
      <c r="E313" s="7" t="s">
        <v>625</v>
      </c>
      <c r="F313" s="10"/>
      <c r="G313" s="10">
        <v>3250</v>
      </c>
      <c r="H313" s="7" t="s">
        <v>708</v>
      </c>
      <c r="I313" s="7" t="s">
        <v>709</v>
      </c>
      <c r="J313" s="7"/>
    </row>
    <row r="314" spans="1:10" ht="12.75" customHeight="1" x14ac:dyDescent="0.15">
      <c r="A314" s="235"/>
      <c r="B314" s="4" t="s">
        <v>1037</v>
      </c>
      <c r="C314" s="7" t="s">
        <v>1038</v>
      </c>
      <c r="D314" s="7" t="s">
        <v>1041</v>
      </c>
      <c r="E314" s="7" t="s">
        <v>625</v>
      </c>
      <c r="F314" s="10"/>
      <c r="G314" s="10">
        <v>5000</v>
      </c>
      <c r="H314" s="7" t="s">
        <v>708</v>
      </c>
      <c r="I314" s="7" t="s">
        <v>709</v>
      </c>
      <c r="J314" s="7"/>
    </row>
    <row r="315" spans="1:10" ht="12.75" customHeight="1" x14ac:dyDescent="0.15">
      <c r="A315" s="235"/>
      <c r="B315" s="4" t="s">
        <v>1042</v>
      </c>
      <c r="C315" s="7" t="s">
        <v>1043</v>
      </c>
      <c r="D315" s="7" t="s">
        <v>1044</v>
      </c>
      <c r="E315" s="7" t="s">
        <v>625</v>
      </c>
      <c r="F315" s="10"/>
      <c r="G315" s="10">
        <v>950</v>
      </c>
      <c r="H315" s="7" t="s">
        <v>708</v>
      </c>
      <c r="I315" s="7" t="s">
        <v>709</v>
      </c>
      <c r="J315" s="7"/>
    </row>
    <row r="316" spans="1:10" ht="12.75" customHeight="1" x14ac:dyDescent="0.15">
      <c r="A316" s="235"/>
      <c r="B316" s="4" t="s">
        <v>1042</v>
      </c>
      <c r="C316" s="7" t="s">
        <v>1043</v>
      </c>
      <c r="D316" s="7" t="s">
        <v>1045</v>
      </c>
      <c r="E316" s="7" t="s">
        <v>625</v>
      </c>
      <c r="F316" s="10"/>
      <c r="G316" s="10">
        <v>500</v>
      </c>
      <c r="H316" s="7" t="s">
        <v>708</v>
      </c>
      <c r="I316" s="7" t="s">
        <v>709</v>
      </c>
      <c r="J316" s="7"/>
    </row>
    <row r="317" spans="1:10" ht="12.75" customHeight="1" x14ac:dyDescent="0.15">
      <c r="A317" s="235"/>
      <c r="B317" s="4" t="s">
        <v>1042</v>
      </c>
      <c r="C317" s="7" t="s">
        <v>1043</v>
      </c>
      <c r="D317" s="7" t="s">
        <v>1046</v>
      </c>
      <c r="E317" s="7" t="s">
        <v>625</v>
      </c>
      <c r="F317" s="10"/>
      <c r="G317" s="10">
        <v>685</v>
      </c>
      <c r="H317" s="7" t="s">
        <v>708</v>
      </c>
      <c r="I317" s="7" t="s">
        <v>709</v>
      </c>
      <c r="J317" s="7"/>
    </row>
    <row r="318" spans="1:10" ht="12.75" customHeight="1" x14ac:dyDescent="0.15">
      <c r="A318" s="235"/>
      <c r="B318" s="4" t="s">
        <v>1042</v>
      </c>
      <c r="C318" s="7" t="s">
        <v>1043</v>
      </c>
      <c r="D318" s="7" t="s">
        <v>1047</v>
      </c>
      <c r="E318" s="7" t="s">
        <v>625</v>
      </c>
      <c r="F318" s="10"/>
      <c r="G318" s="10">
        <v>3250</v>
      </c>
      <c r="H318" s="7" t="s">
        <v>708</v>
      </c>
      <c r="I318" s="7" t="s">
        <v>709</v>
      </c>
      <c r="J318" s="7"/>
    </row>
    <row r="319" spans="1:10" ht="12.75" customHeight="1" x14ac:dyDescent="0.15">
      <c r="A319" s="235"/>
      <c r="B319" s="4" t="s">
        <v>1042</v>
      </c>
      <c r="C319" s="7" t="s">
        <v>1043</v>
      </c>
      <c r="D319" s="7" t="s">
        <v>1048</v>
      </c>
      <c r="E319" s="7" t="s">
        <v>625</v>
      </c>
      <c r="F319" s="10"/>
      <c r="G319" s="10">
        <v>5000</v>
      </c>
      <c r="H319" s="7" t="s">
        <v>708</v>
      </c>
      <c r="I319" s="7" t="s">
        <v>709</v>
      </c>
      <c r="J319" s="7"/>
    </row>
    <row r="320" spans="1:10" ht="12.75" customHeight="1" x14ac:dyDescent="0.15">
      <c r="A320" s="235"/>
      <c r="B320" s="4" t="s">
        <v>1049</v>
      </c>
      <c r="C320" s="7" t="s">
        <v>1050</v>
      </c>
      <c r="D320" s="7" t="s">
        <v>1051</v>
      </c>
      <c r="E320" s="7" t="s">
        <v>625</v>
      </c>
      <c r="F320" s="10"/>
      <c r="G320" s="10">
        <v>500</v>
      </c>
      <c r="H320" s="7" t="s">
        <v>708</v>
      </c>
      <c r="I320" s="7" t="s">
        <v>709</v>
      </c>
      <c r="J320" s="7"/>
    </row>
    <row r="321" spans="1:10" ht="12.75" customHeight="1" x14ac:dyDescent="0.15">
      <c r="A321" s="235"/>
      <c r="B321" s="4" t="s">
        <v>1052</v>
      </c>
      <c r="C321" s="7" t="s">
        <v>1053</v>
      </c>
      <c r="D321" s="7" t="s">
        <v>1054</v>
      </c>
      <c r="E321" s="7" t="s">
        <v>625</v>
      </c>
      <c r="F321" s="10"/>
      <c r="G321" s="10">
        <v>950</v>
      </c>
      <c r="H321" s="7" t="s">
        <v>708</v>
      </c>
      <c r="I321" s="7" t="s">
        <v>709</v>
      </c>
      <c r="J321" s="7"/>
    </row>
    <row r="322" spans="1:10" ht="12.75" customHeight="1" x14ac:dyDescent="0.15">
      <c r="A322" s="235"/>
      <c r="B322" s="4" t="s">
        <v>1052</v>
      </c>
      <c r="C322" s="7" t="s">
        <v>1053</v>
      </c>
      <c r="D322" s="7" t="s">
        <v>954</v>
      </c>
      <c r="E322" s="7" t="s">
        <v>625</v>
      </c>
      <c r="F322" s="10"/>
      <c r="G322" s="10">
        <v>3250</v>
      </c>
      <c r="H322" s="7" t="s">
        <v>708</v>
      </c>
      <c r="I322" s="7" t="s">
        <v>709</v>
      </c>
      <c r="J322" s="7"/>
    </row>
    <row r="323" spans="1:10" ht="12.75" customHeight="1" x14ac:dyDescent="0.15">
      <c r="A323" s="235"/>
      <c r="B323" s="4" t="s">
        <v>1052</v>
      </c>
      <c r="C323" s="7" t="s">
        <v>1053</v>
      </c>
      <c r="D323" s="7" t="s">
        <v>955</v>
      </c>
      <c r="E323" s="7" t="s">
        <v>625</v>
      </c>
      <c r="F323" s="10"/>
      <c r="G323" s="10">
        <v>5000</v>
      </c>
      <c r="H323" s="7" t="s">
        <v>708</v>
      </c>
      <c r="I323" s="7" t="s">
        <v>709</v>
      </c>
      <c r="J323" s="7"/>
    </row>
    <row r="324" spans="1:10" ht="12.75" customHeight="1" x14ac:dyDescent="0.15">
      <c r="A324" s="235"/>
      <c r="B324" s="4" t="s">
        <v>203</v>
      </c>
      <c r="C324" s="7" t="s">
        <v>1055</v>
      </c>
      <c r="D324" s="7" t="s">
        <v>1056</v>
      </c>
      <c r="E324" s="7" t="s">
        <v>625</v>
      </c>
      <c r="F324" s="10"/>
      <c r="G324" s="10">
        <v>685</v>
      </c>
      <c r="H324" s="7" t="s">
        <v>708</v>
      </c>
      <c r="I324" s="7" t="s">
        <v>709</v>
      </c>
      <c r="J324" s="7"/>
    </row>
    <row r="325" spans="1:10" ht="12.75" customHeight="1" x14ac:dyDescent="0.15">
      <c r="A325" s="235"/>
      <c r="B325" s="4" t="s">
        <v>1057</v>
      </c>
      <c r="C325" s="7" t="s">
        <v>1058</v>
      </c>
      <c r="D325" s="236" t="s">
        <v>1059</v>
      </c>
      <c r="E325" s="7" t="s">
        <v>625</v>
      </c>
      <c r="F325" s="10"/>
      <c r="G325" s="10">
        <v>500</v>
      </c>
      <c r="H325" s="7" t="s">
        <v>708</v>
      </c>
      <c r="I325" s="7" t="s">
        <v>709</v>
      </c>
      <c r="J325" s="7"/>
    </row>
    <row r="326" spans="1:10" ht="12.75" customHeight="1" x14ac:dyDescent="0.15">
      <c r="A326" s="235"/>
      <c r="B326" s="4" t="s">
        <v>1060</v>
      </c>
      <c r="C326" s="7" t="s">
        <v>1061</v>
      </c>
      <c r="D326" s="7" t="s">
        <v>1062</v>
      </c>
      <c r="E326" s="7" t="s">
        <v>625</v>
      </c>
      <c r="F326" s="10"/>
      <c r="G326" s="10">
        <v>950</v>
      </c>
      <c r="H326" s="7" t="s">
        <v>708</v>
      </c>
      <c r="I326" s="7" t="s">
        <v>709</v>
      </c>
      <c r="J326" s="7"/>
    </row>
    <row r="327" spans="1:10" ht="12.75" customHeight="1" x14ac:dyDescent="0.15">
      <c r="A327" s="235"/>
      <c r="B327" s="4" t="s">
        <v>1060</v>
      </c>
      <c r="C327" s="7" t="s">
        <v>1061</v>
      </c>
      <c r="D327" s="7" t="s">
        <v>1063</v>
      </c>
      <c r="E327" s="7" t="s">
        <v>625</v>
      </c>
      <c r="F327" s="10"/>
      <c r="G327" s="10">
        <v>685</v>
      </c>
      <c r="H327" s="7" t="s">
        <v>708</v>
      </c>
      <c r="I327" s="7" t="s">
        <v>709</v>
      </c>
      <c r="J327" s="7"/>
    </row>
    <row r="328" spans="1:10" ht="12.75" customHeight="1" x14ac:dyDescent="0.15">
      <c r="A328" s="235"/>
      <c r="B328" s="4" t="s">
        <v>1060</v>
      </c>
      <c r="C328" s="7" t="s">
        <v>1061</v>
      </c>
      <c r="D328" s="7" t="s">
        <v>1064</v>
      </c>
      <c r="E328" s="7" t="s">
        <v>625</v>
      </c>
      <c r="F328" s="10"/>
      <c r="G328" s="10">
        <v>5000</v>
      </c>
      <c r="H328" s="7" t="s">
        <v>708</v>
      </c>
      <c r="I328" s="7" t="s">
        <v>709</v>
      </c>
      <c r="J328" s="7"/>
    </row>
    <row r="329" spans="1:10" ht="12.75" customHeight="1" x14ac:dyDescent="0.15">
      <c r="A329" s="235"/>
      <c r="B329" s="4" t="s">
        <v>1065</v>
      </c>
      <c r="C329" s="7" t="s">
        <v>1066</v>
      </c>
      <c r="D329" s="7" t="s">
        <v>1067</v>
      </c>
      <c r="E329" s="7" t="s">
        <v>625</v>
      </c>
      <c r="F329" s="10"/>
      <c r="G329" s="10">
        <v>710</v>
      </c>
      <c r="H329" s="7" t="s">
        <v>708</v>
      </c>
      <c r="I329" s="7" t="s">
        <v>709</v>
      </c>
      <c r="J329" s="7"/>
    </row>
    <row r="330" spans="1:10" ht="12.75" customHeight="1" x14ac:dyDescent="0.15">
      <c r="A330" s="235"/>
      <c r="B330" s="4" t="s">
        <v>1068</v>
      </c>
      <c r="C330" s="7" t="s">
        <v>1069</v>
      </c>
      <c r="D330" s="236" t="s">
        <v>1070</v>
      </c>
      <c r="E330" s="7" t="s">
        <v>625</v>
      </c>
      <c r="F330" s="10"/>
      <c r="G330" s="10">
        <v>500</v>
      </c>
      <c r="H330" s="7" t="s">
        <v>708</v>
      </c>
      <c r="I330" s="7" t="s">
        <v>709</v>
      </c>
      <c r="J330" s="7"/>
    </row>
    <row r="331" spans="1:10" ht="12.75" customHeight="1" x14ac:dyDescent="0.15">
      <c r="A331" s="235"/>
      <c r="B331" s="4" t="s">
        <v>1068</v>
      </c>
      <c r="C331" s="7" t="s">
        <v>1071</v>
      </c>
      <c r="D331" s="7" t="s">
        <v>1072</v>
      </c>
      <c r="E331" s="7" t="s">
        <v>625</v>
      </c>
      <c r="F331" s="10"/>
      <c r="G331" s="10">
        <v>950</v>
      </c>
      <c r="H331" s="7" t="s">
        <v>708</v>
      </c>
      <c r="I331" s="7" t="s">
        <v>709</v>
      </c>
      <c r="J331" s="7"/>
    </row>
    <row r="332" spans="1:10" ht="12.75" customHeight="1" x14ac:dyDescent="0.15">
      <c r="A332" s="235"/>
      <c r="B332" s="4" t="s">
        <v>1068</v>
      </c>
      <c r="C332" s="7" t="s">
        <v>1066</v>
      </c>
      <c r="D332" s="7" t="s">
        <v>1073</v>
      </c>
      <c r="E332" s="7" t="s">
        <v>625</v>
      </c>
      <c r="F332" s="10"/>
      <c r="G332" s="10">
        <v>710</v>
      </c>
      <c r="H332" s="7" t="s">
        <v>708</v>
      </c>
      <c r="I332" s="7" t="s">
        <v>709</v>
      </c>
      <c r="J332" s="7"/>
    </row>
    <row r="333" spans="1:10" ht="12.75" customHeight="1" x14ac:dyDescent="0.15">
      <c r="A333" s="235"/>
      <c r="B333" s="4" t="s">
        <v>1074</v>
      </c>
      <c r="C333" s="7" t="s">
        <v>1075</v>
      </c>
      <c r="D333" s="7" t="s">
        <v>1076</v>
      </c>
      <c r="E333" s="7" t="s">
        <v>625</v>
      </c>
      <c r="F333" s="10"/>
      <c r="G333" s="10">
        <v>916.13</v>
      </c>
      <c r="H333" s="7" t="s">
        <v>708</v>
      </c>
      <c r="I333" s="7" t="s">
        <v>709</v>
      </c>
      <c r="J333" s="7"/>
    </row>
    <row r="334" spans="1:10" ht="12.75" customHeight="1" x14ac:dyDescent="0.15">
      <c r="A334" s="235"/>
      <c r="B334" s="4" t="s">
        <v>1074</v>
      </c>
      <c r="C334" s="7" t="s">
        <v>1075</v>
      </c>
      <c r="D334" s="7" t="s">
        <v>1077</v>
      </c>
      <c r="E334" s="7" t="s">
        <v>625</v>
      </c>
      <c r="F334" s="10"/>
      <c r="G334" s="10">
        <v>5000</v>
      </c>
      <c r="H334" s="7" t="s">
        <v>708</v>
      </c>
      <c r="I334" s="7" t="s">
        <v>709</v>
      </c>
      <c r="J334" s="7"/>
    </row>
    <row r="335" spans="1:10" ht="12.75" customHeight="1" x14ac:dyDescent="0.15">
      <c r="A335" s="235"/>
      <c r="B335" s="4" t="s">
        <v>1074</v>
      </c>
      <c r="C335" s="7" t="s">
        <v>1075</v>
      </c>
      <c r="D335" s="7" t="s">
        <v>1078</v>
      </c>
      <c r="E335" s="7" t="s">
        <v>625</v>
      </c>
      <c r="F335" s="10"/>
      <c r="G335" s="10">
        <v>685</v>
      </c>
      <c r="H335" s="7" t="s">
        <v>708</v>
      </c>
      <c r="I335" s="7" t="s">
        <v>709</v>
      </c>
      <c r="J335" s="7"/>
    </row>
    <row r="336" spans="1:10" ht="11.25" x14ac:dyDescent="0.15">
      <c r="A336" s="235"/>
      <c r="B336" s="4" t="s">
        <v>1079</v>
      </c>
      <c r="C336" s="7" t="s">
        <v>1080</v>
      </c>
      <c r="D336" s="236" t="s">
        <v>1081</v>
      </c>
      <c r="E336" s="7" t="s">
        <v>625</v>
      </c>
      <c r="F336" s="10"/>
      <c r="G336" s="10">
        <v>500</v>
      </c>
      <c r="H336" s="7" t="s">
        <v>708</v>
      </c>
      <c r="I336" s="7" t="s">
        <v>709</v>
      </c>
      <c r="J336" s="7"/>
    </row>
    <row r="338" spans="1:10" ht="11.25" x14ac:dyDescent="0.2">
      <c r="A338" s="233" t="s">
        <v>726</v>
      </c>
    </row>
    <row r="340" spans="1:10" ht="25.5" customHeight="1" x14ac:dyDescent="0.35">
      <c r="A340" s="234" t="s">
        <v>14</v>
      </c>
      <c r="B340" s="3" t="s">
        <v>1</v>
      </c>
      <c r="C340" s="6" t="s">
        <v>7</v>
      </c>
      <c r="D340" s="6" t="s">
        <v>16</v>
      </c>
      <c r="E340" s="6" t="s">
        <v>619</v>
      </c>
      <c r="F340" s="9" t="s">
        <v>24</v>
      </c>
      <c r="G340" s="9" t="s">
        <v>25</v>
      </c>
      <c r="H340" s="6" t="s">
        <v>620</v>
      </c>
      <c r="I340" s="6" t="s">
        <v>621</v>
      </c>
      <c r="J340" s="6"/>
    </row>
    <row r="342" spans="1:10" ht="12.75" customHeight="1" x14ac:dyDescent="0.15">
      <c r="A342" s="235"/>
      <c r="B342" s="4" t="s">
        <v>1082</v>
      </c>
      <c r="C342" s="7" t="s">
        <v>1083</v>
      </c>
      <c r="D342" s="7" t="s">
        <v>1084</v>
      </c>
      <c r="E342" s="7" t="s">
        <v>625</v>
      </c>
      <c r="F342" s="10"/>
      <c r="G342" s="10">
        <v>1420</v>
      </c>
      <c r="H342" s="7" t="s">
        <v>708</v>
      </c>
      <c r="I342" s="7" t="s">
        <v>709</v>
      </c>
      <c r="J342" s="7"/>
    </row>
    <row r="343" spans="1:10" ht="12.75" customHeight="1" x14ac:dyDescent="0.15">
      <c r="A343" s="235"/>
      <c r="B343" s="4" t="s">
        <v>1082</v>
      </c>
      <c r="C343" s="7" t="s">
        <v>1083</v>
      </c>
      <c r="D343" s="7" t="s">
        <v>1085</v>
      </c>
      <c r="E343" s="7" t="s">
        <v>625</v>
      </c>
      <c r="F343" s="10"/>
      <c r="G343" s="10">
        <v>950</v>
      </c>
      <c r="H343" s="7" t="s">
        <v>708</v>
      </c>
      <c r="I343" s="7" t="s">
        <v>709</v>
      </c>
      <c r="J343" s="7"/>
    </row>
    <row r="344" spans="1:10" ht="12.75" customHeight="1" x14ac:dyDescent="0.15">
      <c r="A344" s="235"/>
      <c r="B344" s="4" t="s">
        <v>1082</v>
      </c>
      <c r="C344" s="7" t="s">
        <v>1083</v>
      </c>
      <c r="D344" s="7" t="s">
        <v>964</v>
      </c>
      <c r="E344" s="7" t="s">
        <v>625</v>
      </c>
      <c r="F344" s="10"/>
      <c r="G344" s="10">
        <v>5000</v>
      </c>
      <c r="H344" s="7" t="s">
        <v>708</v>
      </c>
      <c r="I344" s="7" t="s">
        <v>709</v>
      </c>
      <c r="J344" s="7"/>
    </row>
    <row r="345" spans="1:10" ht="12.75" customHeight="1" x14ac:dyDescent="0.15">
      <c r="A345" s="235"/>
      <c r="B345" s="4" t="s">
        <v>1086</v>
      </c>
      <c r="C345" s="7" t="s">
        <v>1087</v>
      </c>
      <c r="D345" s="7" t="s">
        <v>1084</v>
      </c>
      <c r="E345" s="7" t="s">
        <v>625</v>
      </c>
      <c r="F345" s="10"/>
      <c r="G345" s="10">
        <v>1420</v>
      </c>
      <c r="H345" s="7" t="s">
        <v>708</v>
      </c>
      <c r="I345" s="7" t="s">
        <v>709</v>
      </c>
      <c r="J345" s="7"/>
    </row>
    <row r="346" spans="1:10" ht="12.75" customHeight="1" x14ac:dyDescent="0.15">
      <c r="A346" s="235"/>
      <c r="B346" s="4" t="s">
        <v>1086</v>
      </c>
      <c r="C346" s="7" t="s">
        <v>1087</v>
      </c>
      <c r="D346" s="236" t="s">
        <v>1088</v>
      </c>
      <c r="E346" s="7" t="s">
        <v>625</v>
      </c>
      <c r="F346" s="10"/>
      <c r="G346" s="10">
        <v>500</v>
      </c>
      <c r="H346" s="7" t="s">
        <v>708</v>
      </c>
      <c r="I346" s="7" t="s">
        <v>709</v>
      </c>
      <c r="J346" s="7"/>
    </row>
    <row r="347" spans="1:10" ht="12.75" customHeight="1" x14ac:dyDescent="0.15">
      <c r="A347" s="235"/>
      <c r="B347" s="4" t="s">
        <v>1089</v>
      </c>
      <c r="C347" s="7" t="s">
        <v>1090</v>
      </c>
      <c r="D347" s="7" t="s">
        <v>1091</v>
      </c>
      <c r="E347" s="7" t="s">
        <v>625</v>
      </c>
      <c r="F347" s="10"/>
      <c r="G347" s="10">
        <v>950</v>
      </c>
      <c r="H347" s="7" t="s">
        <v>708</v>
      </c>
      <c r="I347" s="7" t="s">
        <v>709</v>
      </c>
      <c r="J347" s="7"/>
    </row>
    <row r="348" spans="1:10" ht="12.75" customHeight="1" x14ac:dyDescent="0.15">
      <c r="A348" s="235"/>
      <c r="B348" s="4" t="s">
        <v>1089</v>
      </c>
      <c r="C348" s="7" t="s">
        <v>1090</v>
      </c>
      <c r="D348" s="7" t="s">
        <v>979</v>
      </c>
      <c r="E348" s="7" t="s">
        <v>625</v>
      </c>
      <c r="F348" s="10"/>
      <c r="G348" s="10">
        <v>5000</v>
      </c>
      <c r="H348" s="7" t="s">
        <v>708</v>
      </c>
      <c r="I348" s="7" t="s">
        <v>709</v>
      </c>
      <c r="J348" s="7"/>
    </row>
    <row r="349" spans="1:10" ht="12.75" customHeight="1" x14ac:dyDescent="0.15">
      <c r="A349" s="235"/>
      <c r="B349" s="4" t="s">
        <v>1092</v>
      </c>
      <c r="C349" s="7" t="s">
        <v>1093</v>
      </c>
      <c r="D349" s="7" t="s">
        <v>1094</v>
      </c>
      <c r="E349" s="7" t="s">
        <v>625</v>
      </c>
      <c r="F349" s="10"/>
      <c r="G349" s="10">
        <v>1370</v>
      </c>
      <c r="H349" s="7" t="s">
        <v>708</v>
      </c>
      <c r="I349" s="7" t="s">
        <v>709</v>
      </c>
      <c r="J349" s="7"/>
    </row>
    <row r="350" spans="1:10" ht="12.75" customHeight="1" x14ac:dyDescent="0.15">
      <c r="A350" s="235"/>
      <c r="B350" s="4" t="s">
        <v>1095</v>
      </c>
      <c r="C350" s="7" t="s">
        <v>1093</v>
      </c>
      <c r="D350" s="7" t="s">
        <v>1096</v>
      </c>
      <c r="E350" s="7" t="s">
        <v>625</v>
      </c>
      <c r="F350" s="10"/>
      <c r="G350" s="10">
        <v>685</v>
      </c>
      <c r="H350" s="7" t="s">
        <v>708</v>
      </c>
      <c r="I350" s="7" t="s">
        <v>709</v>
      </c>
      <c r="J350" s="7"/>
    </row>
    <row r="351" spans="1:10" ht="12.75" customHeight="1" x14ac:dyDescent="0.15">
      <c r="A351" s="235"/>
      <c r="B351" s="4" t="s">
        <v>1095</v>
      </c>
      <c r="C351" s="7" t="s">
        <v>672</v>
      </c>
      <c r="D351" s="7" t="s">
        <v>1097</v>
      </c>
      <c r="E351" s="7" t="s">
        <v>625</v>
      </c>
      <c r="F351" s="10"/>
      <c r="G351" s="10">
        <v>1420</v>
      </c>
      <c r="H351" s="7" t="s">
        <v>708</v>
      </c>
      <c r="I351" s="7" t="s">
        <v>709</v>
      </c>
      <c r="J351" s="7"/>
    </row>
    <row r="352" spans="1:10" ht="12.75" customHeight="1" x14ac:dyDescent="0.15">
      <c r="A352" s="235"/>
      <c r="B352" s="4" t="s">
        <v>1095</v>
      </c>
      <c r="C352" s="7" t="s">
        <v>672</v>
      </c>
      <c r="D352" s="7" t="s">
        <v>1098</v>
      </c>
      <c r="E352" s="7" t="s">
        <v>625</v>
      </c>
      <c r="F352" s="10"/>
      <c r="G352" s="10">
        <v>950</v>
      </c>
      <c r="H352" s="7" t="s">
        <v>708</v>
      </c>
      <c r="I352" s="7" t="s">
        <v>709</v>
      </c>
      <c r="J352" s="7"/>
    </row>
    <row r="353" spans="1:10" ht="12.75" customHeight="1" x14ac:dyDescent="0.15">
      <c r="A353" s="235"/>
      <c r="B353" s="4" t="s">
        <v>1095</v>
      </c>
      <c r="C353" s="7" t="s">
        <v>672</v>
      </c>
      <c r="D353" s="236" t="s">
        <v>992</v>
      </c>
      <c r="E353" s="7" t="s">
        <v>625</v>
      </c>
      <c r="F353" s="10"/>
      <c r="G353" s="10">
        <v>500</v>
      </c>
      <c r="H353" s="7" t="s">
        <v>708</v>
      </c>
      <c r="I353" s="7" t="s">
        <v>709</v>
      </c>
      <c r="J353" s="7"/>
    </row>
    <row r="354" spans="1:10" ht="12.75" customHeight="1" x14ac:dyDescent="0.15">
      <c r="A354" s="235"/>
      <c r="B354" s="4" t="s">
        <v>1099</v>
      </c>
      <c r="C354" s="7" t="s">
        <v>1100</v>
      </c>
      <c r="D354" s="7" t="s">
        <v>999</v>
      </c>
      <c r="E354" s="7" t="s">
        <v>625</v>
      </c>
      <c r="F354" s="10"/>
      <c r="G354" s="10">
        <v>5000</v>
      </c>
      <c r="H354" s="7" t="s">
        <v>708</v>
      </c>
      <c r="I354" s="7" t="s">
        <v>709</v>
      </c>
      <c r="J354" s="7"/>
    </row>
    <row r="355" spans="1:10" ht="12.75" customHeight="1" x14ac:dyDescent="0.15">
      <c r="A355" s="235"/>
      <c r="B355" s="4" t="s">
        <v>1101</v>
      </c>
      <c r="C355" s="7" t="s">
        <v>1102</v>
      </c>
      <c r="D355" s="7" t="s">
        <v>1103</v>
      </c>
      <c r="E355" s="7" t="s">
        <v>625</v>
      </c>
      <c r="F355" s="10"/>
      <c r="G355" s="10">
        <v>1420</v>
      </c>
      <c r="H355" s="7" t="s">
        <v>708</v>
      </c>
      <c r="I355" s="7" t="s">
        <v>709</v>
      </c>
      <c r="J355" s="7"/>
    </row>
    <row r="356" spans="1:10" ht="12.75" customHeight="1" x14ac:dyDescent="0.15">
      <c r="A356" s="235"/>
      <c r="B356" s="4" t="s">
        <v>1101</v>
      </c>
      <c r="C356" s="7" t="s">
        <v>1102</v>
      </c>
      <c r="D356" s="236" t="s">
        <v>1104</v>
      </c>
      <c r="E356" s="7" t="s">
        <v>625</v>
      </c>
      <c r="F356" s="10"/>
      <c r="G356" s="10">
        <v>500</v>
      </c>
      <c r="H356" s="7" t="s">
        <v>708</v>
      </c>
      <c r="I356" s="7" t="s">
        <v>709</v>
      </c>
      <c r="J356" s="7"/>
    </row>
    <row r="357" spans="1:10" ht="12.75" customHeight="1" x14ac:dyDescent="0.15">
      <c r="A357" s="235"/>
      <c r="B357" s="4" t="s">
        <v>1105</v>
      </c>
      <c r="C357" s="7" t="s">
        <v>1106</v>
      </c>
      <c r="D357" s="7" t="s">
        <v>1107</v>
      </c>
      <c r="E357" s="7" t="s">
        <v>625</v>
      </c>
      <c r="F357" s="10"/>
      <c r="G357" s="10">
        <v>5000</v>
      </c>
      <c r="H357" s="7" t="s">
        <v>708</v>
      </c>
      <c r="I357" s="7" t="s">
        <v>709</v>
      </c>
      <c r="J357" s="7"/>
    </row>
    <row r="358" spans="1:10" ht="12.75" customHeight="1" x14ac:dyDescent="0.15">
      <c r="A358" s="235"/>
      <c r="B358" s="4" t="s">
        <v>337</v>
      </c>
      <c r="C358" s="7" t="s">
        <v>1108</v>
      </c>
      <c r="D358" s="7" t="s">
        <v>1109</v>
      </c>
      <c r="E358" s="7" t="s">
        <v>625</v>
      </c>
      <c r="F358" s="10"/>
      <c r="G358" s="10">
        <v>950</v>
      </c>
      <c r="H358" s="7" t="s">
        <v>708</v>
      </c>
      <c r="I358" s="7" t="s">
        <v>709</v>
      </c>
      <c r="J358" s="7"/>
    </row>
    <row r="359" spans="1:10" ht="12.75" customHeight="1" x14ac:dyDescent="0.15">
      <c r="A359" s="235"/>
      <c r="B359" s="4" t="s">
        <v>337</v>
      </c>
      <c r="C359" s="7" t="s">
        <v>1108</v>
      </c>
      <c r="D359" s="7" t="s">
        <v>1110</v>
      </c>
      <c r="E359" s="7" t="s">
        <v>625</v>
      </c>
      <c r="F359" s="10"/>
      <c r="G359" s="10">
        <v>685</v>
      </c>
      <c r="H359" s="7" t="s">
        <v>708</v>
      </c>
      <c r="I359" s="7" t="s">
        <v>709</v>
      </c>
      <c r="J359" s="7"/>
    </row>
    <row r="360" spans="1:10" ht="12.75" customHeight="1" x14ac:dyDescent="0.15">
      <c r="A360" s="235"/>
      <c r="B360" s="4" t="s">
        <v>1111</v>
      </c>
      <c r="C360" s="7" t="s">
        <v>1112</v>
      </c>
      <c r="D360" s="7" t="s">
        <v>1113</v>
      </c>
      <c r="E360" s="7" t="s">
        <v>625</v>
      </c>
      <c r="F360" s="10"/>
      <c r="G360" s="10">
        <v>1420</v>
      </c>
      <c r="H360" s="7" t="s">
        <v>708</v>
      </c>
      <c r="I360" s="7" t="s">
        <v>709</v>
      </c>
      <c r="J360" s="7"/>
    </row>
    <row r="361" spans="1:10" ht="12.75" customHeight="1" x14ac:dyDescent="0.15">
      <c r="A361" s="235"/>
      <c r="B361" s="4" t="s">
        <v>1111</v>
      </c>
      <c r="C361" s="7" t="s">
        <v>1112</v>
      </c>
      <c r="D361" s="7" t="s">
        <v>1114</v>
      </c>
      <c r="E361" s="7" t="s">
        <v>625</v>
      </c>
      <c r="F361" s="10"/>
      <c r="G361" s="10">
        <v>950</v>
      </c>
      <c r="H361" s="7" t="s">
        <v>708</v>
      </c>
      <c r="I361" s="7" t="s">
        <v>709</v>
      </c>
      <c r="J361" s="7"/>
    </row>
    <row r="362" spans="1:10" ht="12.75" customHeight="1" x14ac:dyDescent="0.15">
      <c r="A362" s="235"/>
      <c r="B362" s="4" t="s">
        <v>1111</v>
      </c>
      <c r="C362" s="7" t="s">
        <v>1108</v>
      </c>
      <c r="D362" s="7" t="s">
        <v>1115</v>
      </c>
      <c r="E362" s="7" t="s">
        <v>625</v>
      </c>
      <c r="F362" s="10"/>
      <c r="G362" s="10">
        <v>685</v>
      </c>
      <c r="H362" s="7" t="s">
        <v>708</v>
      </c>
      <c r="I362" s="7" t="s">
        <v>709</v>
      </c>
      <c r="J362" s="7"/>
    </row>
    <row r="363" spans="1:10" ht="12.75" customHeight="1" x14ac:dyDescent="0.15">
      <c r="A363" s="235"/>
      <c r="B363" s="4" t="s">
        <v>1116</v>
      </c>
      <c r="C363" s="7" t="s">
        <v>1117</v>
      </c>
      <c r="D363" s="7" t="s">
        <v>1118</v>
      </c>
      <c r="E363" s="7" t="s">
        <v>625</v>
      </c>
      <c r="F363" s="10"/>
      <c r="G363" s="10">
        <v>5000</v>
      </c>
      <c r="H363" s="7" t="s">
        <v>708</v>
      </c>
      <c r="I363" s="7" t="s">
        <v>709</v>
      </c>
      <c r="J363" s="7"/>
    </row>
    <row r="364" spans="1:10" ht="12.75" customHeight="1" x14ac:dyDescent="0.15">
      <c r="A364" s="235"/>
      <c r="B364" s="4" t="s">
        <v>1119</v>
      </c>
      <c r="C364" s="7" t="s">
        <v>1120</v>
      </c>
      <c r="D364" s="7" t="s">
        <v>1084</v>
      </c>
      <c r="E364" s="7" t="s">
        <v>625</v>
      </c>
      <c r="F364" s="10"/>
      <c r="G364" s="10">
        <v>1420</v>
      </c>
      <c r="H364" s="7" t="s">
        <v>708</v>
      </c>
      <c r="I364" s="7" t="s">
        <v>709</v>
      </c>
      <c r="J364" s="7"/>
    </row>
    <row r="365" spans="1:10" ht="12.75" customHeight="1" x14ac:dyDescent="0.15">
      <c r="A365" s="235"/>
      <c r="B365" s="4" t="s">
        <v>1121</v>
      </c>
      <c r="C365" s="7" t="s">
        <v>1122</v>
      </c>
      <c r="D365" s="7" t="s">
        <v>1123</v>
      </c>
      <c r="E365" s="7" t="s">
        <v>625</v>
      </c>
      <c r="F365" s="10"/>
      <c r="G365" s="10">
        <v>950</v>
      </c>
      <c r="H365" s="7" t="s">
        <v>708</v>
      </c>
      <c r="I365" s="7" t="s">
        <v>709</v>
      </c>
      <c r="J365" s="7"/>
    </row>
    <row r="366" spans="1:10" ht="12.75" customHeight="1" x14ac:dyDescent="0.15">
      <c r="A366" s="235"/>
      <c r="B366" s="4" t="s">
        <v>1121</v>
      </c>
      <c r="C366" s="7" t="s">
        <v>1122</v>
      </c>
      <c r="D366" s="7" t="s">
        <v>1124</v>
      </c>
      <c r="E366" s="7" t="s">
        <v>625</v>
      </c>
      <c r="F366" s="10"/>
      <c r="G366" s="10">
        <v>5000</v>
      </c>
      <c r="H366" s="7" t="s">
        <v>708</v>
      </c>
      <c r="I366" s="7" t="s">
        <v>709</v>
      </c>
      <c r="J366" s="7"/>
    </row>
    <row r="367" spans="1:10" ht="12.75" customHeight="1" x14ac:dyDescent="0.15">
      <c r="A367" s="235"/>
      <c r="B367" s="4" t="s">
        <v>1125</v>
      </c>
      <c r="C367" s="7" t="s">
        <v>1126</v>
      </c>
      <c r="D367" s="7" t="s">
        <v>1127</v>
      </c>
      <c r="E367" s="7" t="s">
        <v>625</v>
      </c>
      <c r="F367" s="10"/>
      <c r="G367" s="10">
        <v>550</v>
      </c>
      <c r="H367" s="7" t="s">
        <v>708</v>
      </c>
      <c r="I367" s="7" t="s">
        <v>709</v>
      </c>
      <c r="J367" s="7"/>
    </row>
    <row r="368" spans="1:10" ht="12.75" customHeight="1" x14ac:dyDescent="0.15">
      <c r="A368" s="235"/>
      <c r="B368" s="4" t="s">
        <v>1128</v>
      </c>
      <c r="C368" s="7" t="s">
        <v>1129</v>
      </c>
      <c r="D368" s="7" t="s">
        <v>1130</v>
      </c>
      <c r="E368" s="7" t="s">
        <v>625</v>
      </c>
      <c r="F368" s="10"/>
      <c r="G368" s="10">
        <v>685</v>
      </c>
      <c r="H368" s="7" t="s">
        <v>708</v>
      </c>
      <c r="I368" s="7" t="s">
        <v>709</v>
      </c>
      <c r="J368" s="7"/>
    </row>
    <row r="369" spans="1:11" ht="12.75" customHeight="1" x14ac:dyDescent="0.15">
      <c r="A369" s="235"/>
      <c r="B369" s="4" t="s">
        <v>1131</v>
      </c>
      <c r="C369" s="7" t="s">
        <v>1129</v>
      </c>
      <c r="D369" s="7" t="s">
        <v>1028</v>
      </c>
      <c r="E369" s="7" t="s">
        <v>625</v>
      </c>
      <c r="F369" s="10"/>
      <c r="G369" s="10">
        <v>685</v>
      </c>
      <c r="H369" s="7" t="s">
        <v>708</v>
      </c>
      <c r="I369" s="7" t="s">
        <v>709</v>
      </c>
      <c r="J369" s="7"/>
    </row>
    <row r="370" spans="1:11" ht="12.75" customHeight="1" x14ac:dyDescent="0.15">
      <c r="A370" s="235"/>
      <c r="B370" s="4" t="s">
        <v>1131</v>
      </c>
      <c r="C370" s="7" t="s">
        <v>1129</v>
      </c>
      <c r="D370" s="236" t="s">
        <v>1132</v>
      </c>
      <c r="E370" s="7" t="s">
        <v>625</v>
      </c>
      <c r="F370" s="10"/>
      <c r="G370" s="10">
        <v>1000</v>
      </c>
      <c r="H370" s="7" t="s">
        <v>708</v>
      </c>
      <c r="I370" s="7" t="s">
        <v>709</v>
      </c>
      <c r="J370" s="7"/>
    </row>
    <row r="371" spans="1:11" ht="12.75" customHeight="1" x14ac:dyDescent="0.15">
      <c r="A371" s="235"/>
      <c r="B371" s="4" t="s">
        <v>1133</v>
      </c>
      <c r="C371" s="7" t="s">
        <v>1134</v>
      </c>
      <c r="D371" s="7" t="s">
        <v>1135</v>
      </c>
      <c r="E371" s="7" t="s">
        <v>625</v>
      </c>
      <c r="F371" s="10"/>
      <c r="G371" s="10">
        <v>1420</v>
      </c>
      <c r="H371" s="7" t="s">
        <v>708</v>
      </c>
      <c r="I371" s="7" t="s">
        <v>709</v>
      </c>
      <c r="J371" s="7"/>
    </row>
    <row r="372" spans="1:11" ht="12.75" customHeight="1" x14ac:dyDescent="0.15">
      <c r="A372" s="235"/>
      <c r="B372" s="4" t="s">
        <v>1133</v>
      </c>
      <c r="C372" s="7" t="s">
        <v>1134</v>
      </c>
      <c r="D372" s="7" t="s">
        <v>1136</v>
      </c>
      <c r="E372" s="7" t="s">
        <v>625</v>
      </c>
      <c r="F372" s="10"/>
      <c r="G372" s="10">
        <v>950</v>
      </c>
      <c r="H372" s="7" t="s">
        <v>708</v>
      </c>
      <c r="I372" s="7" t="s">
        <v>709</v>
      </c>
      <c r="J372" s="7"/>
      <c r="K372">
        <v>5000</v>
      </c>
    </row>
    <row r="373" spans="1:11" ht="12.75" customHeight="1" x14ac:dyDescent="0.15">
      <c r="A373" s="235"/>
      <c r="B373" s="4" t="s">
        <v>1133</v>
      </c>
      <c r="C373" s="7" t="s">
        <v>1134</v>
      </c>
      <c r="D373" s="7" t="s">
        <v>964</v>
      </c>
      <c r="E373" s="7" t="s">
        <v>625</v>
      </c>
      <c r="F373" s="10"/>
      <c r="G373" s="10">
        <v>5000</v>
      </c>
      <c r="H373" s="7" t="s">
        <v>708</v>
      </c>
      <c r="I373" s="7" t="s">
        <v>709</v>
      </c>
      <c r="J373" s="7"/>
      <c r="K373">
        <v>550</v>
      </c>
    </row>
    <row r="374" spans="1:11" ht="12.75" customHeight="1" x14ac:dyDescent="0.15">
      <c r="A374" s="235"/>
      <c r="B374" s="4" t="s">
        <v>1137</v>
      </c>
      <c r="C374" s="7" t="s">
        <v>1138</v>
      </c>
      <c r="D374" s="7" t="s">
        <v>1139</v>
      </c>
      <c r="E374" s="7" t="s">
        <v>625</v>
      </c>
      <c r="F374" s="10"/>
      <c r="G374" s="10">
        <v>550</v>
      </c>
      <c r="H374" s="7" t="s">
        <v>708</v>
      </c>
      <c r="I374" s="7" t="s">
        <v>709</v>
      </c>
      <c r="J374" s="7"/>
      <c r="K374">
        <v>500</v>
      </c>
    </row>
    <row r="375" spans="1:11" ht="12.75" customHeight="1" x14ac:dyDescent="0.15">
      <c r="A375" s="235"/>
      <c r="B375" s="4" t="s">
        <v>1140</v>
      </c>
      <c r="C375" s="7" t="s">
        <v>701</v>
      </c>
      <c r="D375" s="7" t="s">
        <v>1141</v>
      </c>
      <c r="E375" s="7" t="s">
        <v>625</v>
      </c>
      <c r="F375" s="10"/>
      <c r="G375" s="10">
        <v>1420</v>
      </c>
      <c r="H375" s="7" t="s">
        <v>708</v>
      </c>
      <c r="I375" s="7" t="s">
        <v>709</v>
      </c>
      <c r="J375" s="7"/>
      <c r="K375">
        <v>950</v>
      </c>
    </row>
    <row r="376" spans="1:11" ht="12.75" customHeight="1" x14ac:dyDescent="0.15">
      <c r="A376" s="235"/>
      <c r="B376" s="4" t="s">
        <v>1140</v>
      </c>
      <c r="C376" s="7" t="s">
        <v>701</v>
      </c>
      <c r="D376" s="7" t="s">
        <v>1142</v>
      </c>
      <c r="E376" s="7" t="s">
        <v>625</v>
      </c>
      <c r="F376" s="10"/>
      <c r="G376" s="10">
        <v>500</v>
      </c>
      <c r="H376" s="7" t="s">
        <v>708</v>
      </c>
      <c r="I376" s="7" t="s">
        <v>709</v>
      </c>
      <c r="J376" s="7"/>
    </row>
    <row r="377" spans="1:11" ht="12.75" customHeight="1" x14ac:dyDescent="0.15">
      <c r="A377" s="235"/>
      <c r="B377" s="4" t="s">
        <v>1143</v>
      </c>
      <c r="C377" s="7" t="s">
        <v>1144</v>
      </c>
      <c r="D377" s="7" t="s">
        <v>1145</v>
      </c>
      <c r="E377" s="7" t="s">
        <v>625</v>
      </c>
      <c r="F377" s="10"/>
      <c r="G377" s="10">
        <v>7000</v>
      </c>
      <c r="H377" s="7" t="s">
        <v>708</v>
      </c>
      <c r="I377" s="7" t="s">
        <v>709</v>
      </c>
      <c r="J377" s="7"/>
    </row>
    <row r="378" spans="1:11" ht="12.75" customHeight="1" x14ac:dyDescent="0.15">
      <c r="A378" s="235"/>
      <c r="B378" s="4" t="s">
        <v>297</v>
      </c>
      <c r="C378" s="7" t="s">
        <v>1146</v>
      </c>
      <c r="D378" s="7" t="s">
        <v>1036</v>
      </c>
      <c r="E378" s="7" t="s">
        <v>625</v>
      </c>
      <c r="F378" s="10"/>
      <c r="G378" s="10">
        <v>685</v>
      </c>
      <c r="H378" s="7" t="s">
        <v>708</v>
      </c>
      <c r="I378" s="7" t="s">
        <v>709</v>
      </c>
      <c r="J378" s="7"/>
      <c r="K378">
        <f>K372+K373+K374+K375</f>
        <v>7000</v>
      </c>
    </row>
    <row r="379" spans="1:11" ht="11.25" x14ac:dyDescent="0.15">
      <c r="A379" s="235"/>
      <c r="B379" s="4" t="s">
        <v>1147</v>
      </c>
      <c r="C379" s="7" t="s">
        <v>1146</v>
      </c>
      <c r="D379" s="7" t="s">
        <v>1148</v>
      </c>
      <c r="E379" s="7" t="s">
        <v>625</v>
      </c>
      <c r="F379" s="10"/>
      <c r="G379" s="10">
        <v>685</v>
      </c>
      <c r="H379" s="7" t="s">
        <v>708</v>
      </c>
      <c r="I379" s="7" t="s">
        <v>709</v>
      </c>
      <c r="J379" s="7"/>
    </row>
    <row r="381" spans="1:11" ht="11.25" x14ac:dyDescent="0.2">
      <c r="A381" s="233" t="s">
        <v>726</v>
      </c>
    </row>
    <row r="383" spans="1:11" ht="25.5" customHeight="1" x14ac:dyDescent="0.35">
      <c r="A383" s="234" t="s">
        <v>14</v>
      </c>
      <c r="B383" s="3" t="s">
        <v>1</v>
      </c>
      <c r="C383" s="6" t="s">
        <v>7</v>
      </c>
      <c r="D383" s="6" t="s">
        <v>16</v>
      </c>
      <c r="E383" s="6" t="s">
        <v>619</v>
      </c>
      <c r="F383" s="9" t="s">
        <v>24</v>
      </c>
      <c r="G383" s="9" t="s">
        <v>25</v>
      </c>
      <c r="H383" s="6" t="s">
        <v>620</v>
      </c>
      <c r="I383" s="6" t="s">
        <v>621</v>
      </c>
      <c r="J383" s="6"/>
    </row>
    <row r="385" spans="1:10" ht="12.75" customHeight="1" x14ac:dyDescent="0.15">
      <c r="A385" s="235"/>
      <c r="B385" s="4" t="s">
        <v>1149</v>
      </c>
      <c r="C385" s="7" t="s">
        <v>1150</v>
      </c>
      <c r="D385" s="7" t="s">
        <v>1151</v>
      </c>
      <c r="E385" s="7" t="s">
        <v>625</v>
      </c>
      <c r="F385" s="10"/>
      <c r="G385" s="10">
        <v>1420</v>
      </c>
      <c r="H385" s="7" t="s">
        <v>708</v>
      </c>
      <c r="I385" s="7" t="s">
        <v>709</v>
      </c>
      <c r="J385" s="7"/>
    </row>
    <row r="386" spans="1:10" ht="12.75" customHeight="1" x14ac:dyDescent="0.15">
      <c r="A386" s="235"/>
      <c r="B386" s="4" t="s">
        <v>1149</v>
      </c>
      <c r="C386" s="7" t="s">
        <v>1150</v>
      </c>
      <c r="D386" s="7" t="s">
        <v>1152</v>
      </c>
      <c r="E386" s="7" t="s">
        <v>625</v>
      </c>
      <c r="F386" s="10"/>
      <c r="G386" s="10">
        <v>950</v>
      </c>
      <c r="H386" s="7" t="s">
        <v>708</v>
      </c>
      <c r="I386" s="7" t="s">
        <v>709</v>
      </c>
      <c r="J386" s="7"/>
    </row>
    <row r="387" spans="1:10" ht="12.75" customHeight="1" x14ac:dyDescent="0.15">
      <c r="A387" s="235"/>
      <c r="B387" s="4" t="s">
        <v>1149</v>
      </c>
      <c r="C387" s="7" t="s">
        <v>1150</v>
      </c>
      <c r="D387" s="7" t="s">
        <v>944</v>
      </c>
      <c r="E387" s="7" t="s">
        <v>625</v>
      </c>
      <c r="F387" s="10"/>
      <c r="G387" s="10">
        <v>5000</v>
      </c>
      <c r="H387" s="7" t="s">
        <v>708</v>
      </c>
      <c r="I387" s="7" t="s">
        <v>709</v>
      </c>
      <c r="J387" s="7"/>
    </row>
    <row r="388" spans="1:10" ht="12.75" customHeight="1" x14ac:dyDescent="0.15">
      <c r="A388" s="235"/>
      <c r="B388" s="4" t="s">
        <v>1149</v>
      </c>
      <c r="C388" s="7" t="s">
        <v>1150</v>
      </c>
      <c r="D388" s="7" t="s">
        <v>1153</v>
      </c>
      <c r="E388" s="7" t="s">
        <v>625</v>
      </c>
      <c r="F388" s="10"/>
      <c r="G388" s="10">
        <v>550</v>
      </c>
      <c r="H388" s="7" t="s">
        <v>708</v>
      </c>
      <c r="I388" s="7" t="s">
        <v>709</v>
      </c>
      <c r="J388" s="7"/>
    </row>
    <row r="389" spans="1:10" ht="12.75" customHeight="1" x14ac:dyDescent="0.15">
      <c r="A389" s="235"/>
      <c r="B389" s="4" t="s">
        <v>1154</v>
      </c>
      <c r="C389" s="7" t="s">
        <v>1155</v>
      </c>
      <c r="D389" s="236" t="s">
        <v>1045</v>
      </c>
      <c r="E389" s="7" t="s">
        <v>625</v>
      </c>
      <c r="F389" s="10"/>
      <c r="G389" s="10">
        <v>500</v>
      </c>
      <c r="H389" s="7" t="s">
        <v>708</v>
      </c>
      <c r="I389" s="7" t="s">
        <v>709</v>
      </c>
      <c r="J389" s="7"/>
    </row>
    <row r="390" spans="1:10" ht="12.75" customHeight="1" x14ac:dyDescent="0.15">
      <c r="A390" s="235"/>
      <c r="B390" s="4" t="s">
        <v>1156</v>
      </c>
      <c r="C390" s="7" t="s">
        <v>1157</v>
      </c>
      <c r="D390" s="7" t="s">
        <v>1135</v>
      </c>
      <c r="E390" s="7" t="s">
        <v>625</v>
      </c>
      <c r="F390" s="10"/>
      <c r="G390" s="10">
        <v>1420</v>
      </c>
      <c r="H390" s="7" t="s">
        <v>708</v>
      </c>
      <c r="I390" s="7" t="s">
        <v>709</v>
      </c>
      <c r="J390" s="7"/>
    </row>
    <row r="391" spans="1:10" ht="12.75" customHeight="1" x14ac:dyDescent="0.15">
      <c r="A391" s="235"/>
      <c r="B391" s="4" t="s">
        <v>1156</v>
      </c>
      <c r="C391" s="7" t="s">
        <v>1157</v>
      </c>
      <c r="D391" s="7" t="s">
        <v>1158</v>
      </c>
      <c r="E391" s="7" t="s">
        <v>625</v>
      </c>
      <c r="F391" s="10"/>
      <c r="G391" s="10">
        <v>950</v>
      </c>
      <c r="H391" s="7" t="s">
        <v>708</v>
      </c>
      <c r="I391" s="7" t="s">
        <v>709</v>
      </c>
      <c r="J391" s="7"/>
    </row>
    <row r="392" spans="1:10" ht="12.75" customHeight="1" x14ac:dyDescent="0.15">
      <c r="A392" s="235"/>
      <c r="B392" s="4" t="s">
        <v>1156</v>
      </c>
      <c r="C392" s="7" t="s">
        <v>1157</v>
      </c>
      <c r="D392" s="236" t="s">
        <v>1159</v>
      </c>
      <c r="E392" s="7" t="s">
        <v>625</v>
      </c>
      <c r="F392" s="10"/>
      <c r="G392" s="10">
        <v>1545</v>
      </c>
      <c r="H392" s="7" t="s">
        <v>708</v>
      </c>
      <c r="I392" s="7" t="s">
        <v>709</v>
      </c>
      <c r="J392" s="7">
        <v>515</v>
      </c>
    </row>
    <row r="393" spans="1:10" ht="12.75" customHeight="1" x14ac:dyDescent="0.15">
      <c r="A393" s="235"/>
      <c r="B393" s="4" t="s">
        <v>1156</v>
      </c>
      <c r="C393" s="7" t="s">
        <v>1157</v>
      </c>
      <c r="D393" s="7" t="s">
        <v>964</v>
      </c>
      <c r="E393" s="7" t="s">
        <v>625</v>
      </c>
      <c r="F393" s="11"/>
      <c r="G393" s="11">
        <v>5000</v>
      </c>
      <c r="H393" s="7" t="s">
        <v>708</v>
      </c>
      <c r="I393" s="7" t="s">
        <v>709</v>
      </c>
      <c r="J393" s="7"/>
    </row>
    <row r="394" spans="1:10" ht="11.25" x14ac:dyDescent="0.15">
      <c r="A394" s="235"/>
      <c r="B394" s="4"/>
      <c r="C394" s="7"/>
      <c r="D394" s="7"/>
      <c r="E394" s="7"/>
      <c r="F394" s="10"/>
      <c r="G394" s="10"/>
      <c r="H394" s="7"/>
      <c r="I394" s="7"/>
      <c r="J394" s="7"/>
    </row>
    <row r="395" spans="1:10" ht="12.75" customHeight="1" x14ac:dyDescent="0.15">
      <c r="A395" s="235"/>
      <c r="B395" s="4"/>
      <c r="C395" s="7"/>
      <c r="D395" s="7" t="s">
        <v>411</v>
      </c>
      <c r="E395" s="7"/>
      <c r="F395" s="11">
        <v>5415</v>
      </c>
      <c r="G395" s="11">
        <v>411186.13</v>
      </c>
      <c r="H395" s="7"/>
      <c r="I395" s="7"/>
      <c r="J395" s="7"/>
    </row>
    <row r="396" spans="1:10" ht="11.25" x14ac:dyDescent="0.15">
      <c r="A396" s="235"/>
      <c r="B396" s="4"/>
      <c r="C396" s="7"/>
      <c r="D396" s="7"/>
      <c r="E396" s="7"/>
      <c r="F396" s="10"/>
      <c r="G396" s="10"/>
      <c r="H396" s="7"/>
      <c r="I396" s="7"/>
      <c r="J396" s="7"/>
    </row>
    <row r="397" spans="1:10" ht="11.25" x14ac:dyDescent="0.15">
      <c r="A397" s="235"/>
      <c r="B397" s="4"/>
      <c r="C397" s="7"/>
      <c r="D397" s="7" t="s">
        <v>1160</v>
      </c>
      <c r="E397" s="7"/>
      <c r="F397" s="10"/>
      <c r="G397" s="10">
        <v>405771.13</v>
      </c>
      <c r="H397" s="7"/>
      <c r="I397" s="7"/>
      <c r="J397" s="7"/>
    </row>
    <row r="399" spans="1:10" ht="11.25" x14ac:dyDescent="0.2">
      <c r="A399" s="233" t="s">
        <v>1161</v>
      </c>
    </row>
    <row r="401" spans="1:10" ht="25.5" customHeight="1" x14ac:dyDescent="0.35">
      <c r="A401" s="234" t="s">
        <v>14</v>
      </c>
      <c r="B401" s="3" t="s">
        <v>1</v>
      </c>
      <c r="C401" s="6" t="s">
        <v>7</v>
      </c>
      <c r="D401" s="6" t="s">
        <v>16</v>
      </c>
      <c r="E401" s="6" t="s">
        <v>619</v>
      </c>
      <c r="F401" s="9" t="s">
        <v>24</v>
      </c>
      <c r="G401" s="9" t="s">
        <v>25</v>
      </c>
      <c r="H401" s="6" t="s">
        <v>620</v>
      </c>
      <c r="I401" s="6" t="s">
        <v>621</v>
      </c>
      <c r="J401" s="6"/>
    </row>
    <row r="403" spans="1:10" ht="12.75" customHeight="1" x14ac:dyDescent="0.15">
      <c r="A403" s="235"/>
      <c r="B403" s="4"/>
      <c r="C403" s="7"/>
      <c r="D403" s="7" t="s">
        <v>17</v>
      </c>
      <c r="E403" s="7"/>
      <c r="F403" s="10">
        <v>0</v>
      </c>
      <c r="G403" s="10"/>
      <c r="H403" s="7"/>
      <c r="I403" s="7"/>
      <c r="J403" s="7"/>
    </row>
    <row r="404" spans="1:10" ht="12.75" customHeight="1" x14ac:dyDescent="0.15">
      <c r="A404" s="235"/>
      <c r="B404" s="4" t="s">
        <v>1125</v>
      </c>
      <c r="C404" s="7" t="s">
        <v>1126</v>
      </c>
      <c r="D404" s="7" t="s">
        <v>1127</v>
      </c>
      <c r="E404" s="7" t="s">
        <v>625</v>
      </c>
      <c r="F404" s="10"/>
      <c r="G404" s="10">
        <v>113</v>
      </c>
      <c r="H404" s="7" t="s">
        <v>708</v>
      </c>
      <c r="I404" s="7" t="s">
        <v>709</v>
      </c>
      <c r="J404" s="7"/>
    </row>
    <row r="405" spans="1:10" ht="12.75" customHeight="1" x14ac:dyDescent="0.15">
      <c r="A405" s="235"/>
      <c r="B405" s="4" t="s">
        <v>1137</v>
      </c>
      <c r="C405" s="7" t="s">
        <v>1138</v>
      </c>
      <c r="D405" s="7" t="s">
        <v>1139</v>
      </c>
      <c r="E405" s="7" t="s">
        <v>625</v>
      </c>
      <c r="F405" s="10"/>
      <c r="G405" s="10">
        <v>113</v>
      </c>
      <c r="H405" s="7" t="s">
        <v>708</v>
      </c>
      <c r="I405" s="7" t="s">
        <v>709</v>
      </c>
      <c r="J405" s="7"/>
    </row>
    <row r="406" spans="1:10" ht="12.75" customHeight="1" x14ac:dyDescent="0.15">
      <c r="A406" s="235"/>
      <c r="B406" s="4" t="s">
        <v>1143</v>
      </c>
      <c r="C406" s="7" t="s">
        <v>1144</v>
      </c>
      <c r="D406" s="7" t="s">
        <v>1162</v>
      </c>
      <c r="E406" s="7" t="s">
        <v>625</v>
      </c>
      <c r="F406" s="10"/>
      <c r="G406" s="10">
        <v>113</v>
      </c>
      <c r="H406" s="7" t="s">
        <v>708</v>
      </c>
      <c r="I406" s="7" t="s">
        <v>709</v>
      </c>
      <c r="J406" s="7"/>
    </row>
    <row r="407" spans="1:10" ht="12.75" customHeight="1" x14ac:dyDescent="0.15">
      <c r="A407" s="235"/>
      <c r="B407" s="4" t="s">
        <v>1149</v>
      </c>
      <c r="C407" s="7" t="s">
        <v>1150</v>
      </c>
      <c r="D407" s="7" t="s">
        <v>1153</v>
      </c>
      <c r="E407" s="7" t="s">
        <v>625</v>
      </c>
      <c r="F407" s="11"/>
      <c r="G407" s="11">
        <v>113</v>
      </c>
      <c r="H407" s="7" t="s">
        <v>708</v>
      </c>
      <c r="I407" s="7" t="s">
        <v>709</v>
      </c>
      <c r="J407" s="7"/>
    </row>
    <row r="408" spans="1:10" ht="11.25" x14ac:dyDescent="0.15">
      <c r="A408" s="235"/>
      <c r="B408" s="4"/>
      <c r="C408" s="7"/>
      <c r="D408" s="7"/>
      <c r="E408" s="7"/>
      <c r="F408" s="10"/>
      <c r="G408" s="10"/>
      <c r="H408" s="7"/>
      <c r="I408" s="7"/>
      <c r="J408" s="7"/>
    </row>
    <row r="409" spans="1:10" ht="12.75" customHeight="1" x14ac:dyDescent="0.15">
      <c r="A409" s="235"/>
      <c r="B409" s="4"/>
      <c r="C409" s="7"/>
      <c r="D409" s="7" t="s">
        <v>411</v>
      </c>
      <c r="E409" s="7"/>
      <c r="F409" s="11">
        <v>0</v>
      </c>
      <c r="G409" s="11">
        <v>452</v>
      </c>
      <c r="H409" s="7"/>
      <c r="I409" s="7"/>
      <c r="J409" s="7"/>
    </row>
    <row r="410" spans="1:10" ht="11.25" x14ac:dyDescent="0.15">
      <c r="A410" s="235"/>
      <c r="B410" s="4"/>
      <c r="C410" s="7"/>
      <c r="D410" s="7"/>
      <c r="E410" s="7"/>
      <c r="F410" s="10"/>
      <c r="G410" s="10"/>
      <c r="H410" s="7"/>
      <c r="I410" s="7"/>
      <c r="J410" s="7"/>
    </row>
    <row r="411" spans="1:10" ht="11.25" x14ac:dyDescent="0.15">
      <c r="A411" s="235"/>
      <c r="B411" s="4"/>
      <c r="C411" s="7"/>
      <c r="D411" s="7" t="s">
        <v>1163</v>
      </c>
      <c r="E411" s="7"/>
      <c r="F411" s="10"/>
      <c r="G411" s="10">
        <v>452</v>
      </c>
      <c r="H411" s="7"/>
      <c r="I411" s="7"/>
      <c r="J411" s="7"/>
    </row>
    <row r="413" spans="1:10" ht="11.25" x14ac:dyDescent="0.2">
      <c r="A413" s="233" t="s">
        <v>1164</v>
      </c>
    </row>
    <row r="415" spans="1:10" ht="25.5" customHeight="1" x14ac:dyDescent="0.35">
      <c r="A415" s="234" t="s">
        <v>14</v>
      </c>
      <c r="B415" s="3" t="s">
        <v>1</v>
      </c>
      <c r="C415" s="6" t="s">
        <v>7</v>
      </c>
      <c r="D415" s="6" t="s">
        <v>16</v>
      </c>
      <c r="E415" s="6" t="s">
        <v>619</v>
      </c>
      <c r="F415" s="9" t="s">
        <v>24</v>
      </c>
      <c r="G415" s="9" t="s">
        <v>25</v>
      </c>
      <c r="H415" s="6" t="s">
        <v>620</v>
      </c>
      <c r="I415" s="6" t="s">
        <v>621</v>
      </c>
      <c r="J415" s="6"/>
    </row>
    <row r="417" spans="1:10" ht="12.75" customHeight="1" x14ac:dyDescent="0.15">
      <c r="A417" s="235"/>
      <c r="B417" s="4"/>
      <c r="C417" s="7"/>
      <c r="D417" s="7" t="s">
        <v>17</v>
      </c>
      <c r="E417" s="7"/>
      <c r="F417" s="10">
        <v>0</v>
      </c>
      <c r="G417" s="10"/>
      <c r="H417" s="7"/>
      <c r="I417" s="7"/>
      <c r="J417" s="7"/>
    </row>
    <row r="418" spans="1:10" ht="12.75" customHeight="1" x14ac:dyDescent="0.15">
      <c r="A418" s="235"/>
      <c r="B418" s="4" t="s">
        <v>736</v>
      </c>
      <c r="C418" s="7" t="s">
        <v>737</v>
      </c>
      <c r="D418" s="7" t="s">
        <v>1165</v>
      </c>
      <c r="E418" s="7" t="s">
        <v>625</v>
      </c>
      <c r="F418" s="10"/>
      <c r="G418" s="10">
        <v>50</v>
      </c>
      <c r="H418" s="7" t="s">
        <v>633</v>
      </c>
      <c r="I418" s="7" t="s">
        <v>634</v>
      </c>
      <c r="J418" s="7"/>
    </row>
    <row r="419" spans="1:10" ht="12.75" customHeight="1" x14ac:dyDescent="0.15">
      <c r="A419" s="235"/>
      <c r="B419" s="4" t="s">
        <v>1166</v>
      </c>
      <c r="C419" s="7" t="s">
        <v>753</v>
      </c>
      <c r="D419" s="7" t="s">
        <v>1167</v>
      </c>
      <c r="E419" s="7" t="s">
        <v>625</v>
      </c>
      <c r="F419" s="10"/>
      <c r="G419" s="10">
        <v>50</v>
      </c>
      <c r="H419" s="7" t="s">
        <v>633</v>
      </c>
      <c r="I419" s="7" t="s">
        <v>634</v>
      </c>
      <c r="J419" s="7"/>
    </row>
    <row r="420" spans="1:10" ht="12.75" customHeight="1" x14ac:dyDescent="0.15">
      <c r="A420" s="235"/>
      <c r="B420" s="4" t="s">
        <v>1168</v>
      </c>
      <c r="C420" s="7" t="s">
        <v>1169</v>
      </c>
      <c r="D420" s="7" t="s">
        <v>1170</v>
      </c>
      <c r="E420" s="7" t="s">
        <v>625</v>
      </c>
      <c r="F420" s="10"/>
      <c r="G420" s="10">
        <v>50</v>
      </c>
      <c r="H420" s="7" t="s">
        <v>633</v>
      </c>
      <c r="I420" s="7" t="s">
        <v>634</v>
      </c>
      <c r="J420" s="7"/>
    </row>
    <row r="421" spans="1:10" ht="12.75" customHeight="1" x14ac:dyDescent="0.15">
      <c r="A421" s="235"/>
      <c r="B421" s="4" t="s">
        <v>1171</v>
      </c>
      <c r="C421" s="7" t="s">
        <v>1172</v>
      </c>
      <c r="D421" s="7" t="s">
        <v>1173</v>
      </c>
      <c r="E421" s="7" t="s">
        <v>625</v>
      </c>
      <c r="F421" s="10"/>
      <c r="G421" s="10">
        <v>500</v>
      </c>
      <c r="H421" s="7" t="s">
        <v>633</v>
      </c>
      <c r="I421" s="7" t="s">
        <v>634</v>
      </c>
      <c r="J421" s="7"/>
    </row>
    <row r="422" spans="1:10" ht="25.5" customHeight="1" x14ac:dyDescent="0.15">
      <c r="A422" s="235"/>
      <c r="B422" s="4" t="s">
        <v>1171</v>
      </c>
      <c r="C422" s="7" t="s">
        <v>1174</v>
      </c>
      <c r="D422" s="7" t="s">
        <v>1175</v>
      </c>
      <c r="E422" s="7" t="s">
        <v>666</v>
      </c>
      <c r="F422" s="10">
        <v>500</v>
      </c>
      <c r="G422" s="10"/>
      <c r="H422" s="7" t="s">
        <v>633</v>
      </c>
      <c r="I422" s="7" t="s">
        <v>634</v>
      </c>
      <c r="J422" s="7"/>
    </row>
    <row r="423" spans="1:10" ht="25.5" customHeight="1" x14ac:dyDescent="0.15">
      <c r="A423" s="235"/>
      <c r="B423" s="4" t="s">
        <v>1176</v>
      </c>
      <c r="C423" s="7" t="s">
        <v>1169</v>
      </c>
      <c r="D423" s="7" t="s">
        <v>1177</v>
      </c>
      <c r="E423" s="7" t="s">
        <v>625</v>
      </c>
      <c r="F423" s="10"/>
      <c r="G423" s="10">
        <v>300</v>
      </c>
      <c r="H423" s="7" t="s">
        <v>633</v>
      </c>
      <c r="I423" s="7" t="s">
        <v>634</v>
      </c>
      <c r="J423" s="7"/>
    </row>
    <row r="424" spans="1:10" ht="12.75" customHeight="1" x14ac:dyDescent="0.15">
      <c r="A424" s="235"/>
      <c r="B424" s="4" t="s">
        <v>1178</v>
      </c>
      <c r="C424" s="7" t="s">
        <v>1179</v>
      </c>
      <c r="D424" s="7" t="s">
        <v>1180</v>
      </c>
      <c r="E424" s="7" t="s">
        <v>625</v>
      </c>
      <c r="F424" s="10"/>
      <c r="G424" s="10">
        <v>376</v>
      </c>
      <c r="H424" s="7" t="s">
        <v>633</v>
      </c>
      <c r="I424" s="7" t="s">
        <v>634</v>
      </c>
      <c r="J424" s="7"/>
    </row>
    <row r="425" spans="1:10" ht="25.5" customHeight="1" x14ac:dyDescent="0.15">
      <c r="A425" s="235"/>
      <c r="B425" s="4" t="s">
        <v>1178</v>
      </c>
      <c r="C425" s="7" t="s">
        <v>1169</v>
      </c>
      <c r="D425" s="7" t="s">
        <v>1181</v>
      </c>
      <c r="E425" s="7" t="s">
        <v>625</v>
      </c>
      <c r="F425" s="10"/>
      <c r="G425" s="10">
        <v>640</v>
      </c>
      <c r="H425" s="7" t="s">
        <v>633</v>
      </c>
      <c r="I425" s="7" t="s">
        <v>634</v>
      </c>
      <c r="J425" s="7"/>
    </row>
    <row r="426" spans="1:10" ht="12.75" customHeight="1" x14ac:dyDescent="0.15">
      <c r="A426" s="235"/>
      <c r="B426" s="4" t="s">
        <v>630</v>
      </c>
      <c r="C426" s="7" t="s">
        <v>631</v>
      </c>
      <c r="D426" s="7" t="s">
        <v>1182</v>
      </c>
      <c r="E426" s="7" t="s">
        <v>625</v>
      </c>
      <c r="F426" s="10"/>
      <c r="G426" s="10">
        <v>50</v>
      </c>
      <c r="H426" s="7" t="s">
        <v>633</v>
      </c>
      <c r="I426" s="7" t="s">
        <v>634</v>
      </c>
      <c r="J426" s="7"/>
    </row>
    <row r="427" spans="1:10" ht="12.75" customHeight="1" x14ac:dyDescent="0.15">
      <c r="A427" s="235"/>
      <c r="B427" s="4" t="s">
        <v>771</v>
      </c>
      <c r="C427" s="7" t="s">
        <v>772</v>
      </c>
      <c r="D427" s="7" t="s">
        <v>1183</v>
      </c>
      <c r="E427" s="7" t="s">
        <v>625</v>
      </c>
      <c r="F427" s="10"/>
      <c r="G427" s="10">
        <v>50</v>
      </c>
      <c r="H427" s="7" t="s">
        <v>633</v>
      </c>
      <c r="I427" s="7" t="s">
        <v>634</v>
      </c>
      <c r="J427" s="7"/>
    </row>
    <row r="428" spans="1:10" ht="12.75" customHeight="1" x14ac:dyDescent="0.15">
      <c r="A428" s="235"/>
      <c r="B428" s="4" t="s">
        <v>1184</v>
      </c>
      <c r="C428" s="7" t="s">
        <v>1185</v>
      </c>
      <c r="D428" s="7" t="s">
        <v>641</v>
      </c>
      <c r="E428" s="7" t="s">
        <v>625</v>
      </c>
      <c r="F428" s="10"/>
      <c r="G428" s="10">
        <v>50</v>
      </c>
      <c r="H428" s="7" t="s">
        <v>633</v>
      </c>
      <c r="I428" s="7" t="s">
        <v>634</v>
      </c>
      <c r="J428" s="7"/>
    </row>
    <row r="429" spans="1:10" ht="12.75" customHeight="1" x14ac:dyDescent="0.15">
      <c r="A429" s="235"/>
      <c r="B429" s="4" t="s">
        <v>791</v>
      </c>
      <c r="C429" s="7" t="s">
        <v>792</v>
      </c>
      <c r="D429" s="7" t="s">
        <v>1186</v>
      </c>
      <c r="E429" s="7" t="s">
        <v>625</v>
      </c>
      <c r="F429" s="10"/>
      <c r="G429" s="10">
        <v>50</v>
      </c>
      <c r="H429" s="7" t="s">
        <v>633</v>
      </c>
      <c r="I429" s="7" t="s">
        <v>634</v>
      </c>
      <c r="J429" s="7"/>
    </row>
    <row r="430" spans="1:10" ht="12.75" customHeight="1" x14ac:dyDescent="0.15">
      <c r="A430" s="235"/>
      <c r="B430" s="4" t="s">
        <v>1187</v>
      </c>
      <c r="C430" s="7" t="s">
        <v>1188</v>
      </c>
      <c r="D430" s="7" t="s">
        <v>1189</v>
      </c>
      <c r="E430" s="7" t="s">
        <v>625</v>
      </c>
      <c r="F430" s="10"/>
      <c r="G430" s="10">
        <v>250</v>
      </c>
      <c r="H430" s="7" t="s">
        <v>633</v>
      </c>
      <c r="I430" s="7" t="s">
        <v>634</v>
      </c>
      <c r="J430" s="7"/>
    </row>
    <row r="431" spans="1:10" ht="12.75" customHeight="1" x14ac:dyDescent="0.15">
      <c r="A431" s="235"/>
      <c r="B431" s="4" t="s">
        <v>1190</v>
      </c>
      <c r="C431" s="7" t="s">
        <v>1191</v>
      </c>
      <c r="D431" s="7" t="s">
        <v>1192</v>
      </c>
      <c r="E431" s="7" t="s">
        <v>625</v>
      </c>
      <c r="F431" s="10"/>
      <c r="G431" s="10">
        <v>500</v>
      </c>
      <c r="H431" s="7" t="s">
        <v>633</v>
      </c>
      <c r="I431" s="7" t="s">
        <v>634</v>
      </c>
      <c r="J431" s="7"/>
    </row>
    <row r="432" spans="1:10" ht="12.75" customHeight="1" x14ac:dyDescent="0.15">
      <c r="A432" s="235"/>
      <c r="B432" s="4" t="s">
        <v>801</v>
      </c>
      <c r="C432" s="7" t="s">
        <v>802</v>
      </c>
      <c r="D432" s="7" t="s">
        <v>1193</v>
      </c>
      <c r="E432" s="7" t="s">
        <v>625</v>
      </c>
      <c r="F432" s="10"/>
      <c r="G432" s="10">
        <v>150</v>
      </c>
      <c r="H432" s="7" t="s">
        <v>633</v>
      </c>
      <c r="I432" s="7" t="s">
        <v>634</v>
      </c>
      <c r="J432" s="7"/>
    </row>
    <row r="433" spans="1:10" ht="12.75" customHeight="1" x14ac:dyDescent="0.15">
      <c r="A433" s="235"/>
      <c r="B433" s="4" t="s">
        <v>806</v>
      </c>
      <c r="C433" s="7" t="s">
        <v>807</v>
      </c>
      <c r="D433" s="7" t="s">
        <v>1194</v>
      </c>
      <c r="E433" s="7" t="s">
        <v>625</v>
      </c>
      <c r="F433" s="10"/>
      <c r="G433" s="10">
        <v>750</v>
      </c>
      <c r="H433" s="7" t="s">
        <v>708</v>
      </c>
      <c r="I433" s="7" t="s">
        <v>709</v>
      </c>
      <c r="J433" s="7"/>
    </row>
    <row r="434" spans="1:10" ht="12.75" customHeight="1" x14ac:dyDescent="0.15">
      <c r="A434" s="235"/>
      <c r="B434" s="4" t="s">
        <v>806</v>
      </c>
      <c r="C434" s="7" t="s">
        <v>807</v>
      </c>
      <c r="D434" s="7" t="s">
        <v>1195</v>
      </c>
      <c r="E434" s="7" t="s">
        <v>625</v>
      </c>
      <c r="F434" s="10"/>
      <c r="G434" s="10">
        <v>50</v>
      </c>
      <c r="H434" s="7" t="s">
        <v>633</v>
      </c>
      <c r="I434" s="7" t="s">
        <v>634</v>
      </c>
      <c r="J434" s="7"/>
    </row>
    <row r="435" spans="1:10" ht="12.75" customHeight="1" x14ac:dyDescent="0.15">
      <c r="A435" s="235"/>
      <c r="B435" s="4" t="s">
        <v>811</v>
      </c>
      <c r="C435" s="7" t="s">
        <v>812</v>
      </c>
      <c r="D435" s="7" t="s">
        <v>1196</v>
      </c>
      <c r="E435" s="7" t="s">
        <v>625</v>
      </c>
      <c r="F435" s="10"/>
      <c r="G435" s="10">
        <v>125</v>
      </c>
      <c r="H435" s="7" t="s">
        <v>633</v>
      </c>
      <c r="I435" s="7" t="s">
        <v>634</v>
      </c>
      <c r="J435" s="7"/>
    </row>
    <row r="436" spans="1:10" ht="12.75" customHeight="1" x14ac:dyDescent="0.15">
      <c r="A436" s="235"/>
      <c r="B436" s="4" t="s">
        <v>811</v>
      </c>
      <c r="C436" s="7" t="s">
        <v>812</v>
      </c>
      <c r="D436" s="7" t="s">
        <v>1197</v>
      </c>
      <c r="E436" s="7" t="s">
        <v>625</v>
      </c>
      <c r="F436" s="10"/>
      <c r="G436" s="10">
        <v>120</v>
      </c>
      <c r="H436" s="7" t="s">
        <v>633</v>
      </c>
      <c r="I436" s="7" t="s">
        <v>634</v>
      </c>
      <c r="J436" s="7"/>
    </row>
    <row r="437" spans="1:10" ht="12.75" customHeight="1" x14ac:dyDescent="0.15">
      <c r="A437" s="235"/>
      <c r="B437" s="4" t="s">
        <v>1198</v>
      </c>
      <c r="C437" s="7" t="s">
        <v>1199</v>
      </c>
      <c r="D437" s="7" t="s">
        <v>1200</v>
      </c>
      <c r="E437" s="7" t="s">
        <v>625</v>
      </c>
      <c r="F437" s="10"/>
      <c r="G437" s="10">
        <v>600</v>
      </c>
      <c r="H437" s="7" t="s">
        <v>633</v>
      </c>
      <c r="I437" s="7" t="s">
        <v>634</v>
      </c>
      <c r="J437" s="7"/>
    </row>
    <row r="438" spans="1:10" ht="12.75" customHeight="1" x14ac:dyDescent="0.15">
      <c r="A438" s="235"/>
      <c r="B438" s="4" t="s">
        <v>819</v>
      </c>
      <c r="C438" s="7" t="s">
        <v>820</v>
      </c>
      <c r="D438" s="7" t="s">
        <v>1201</v>
      </c>
      <c r="E438" s="7" t="s">
        <v>625</v>
      </c>
      <c r="F438" s="10"/>
      <c r="G438" s="10">
        <v>50</v>
      </c>
      <c r="H438" s="7" t="s">
        <v>633</v>
      </c>
      <c r="I438" s="7" t="s">
        <v>634</v>
      </c>
      <c r="J438" s="7"/>
    </row>
    <row r="439" spans="1:10" ht="12.75" customHeight="1" x14ac:dyDescent="0.15">
      <c r="A439" s="235"/>
      <c r="B439" s="4" t="s">
        <v>90</v>
      </c>
      <c r="C439" s="7" t="s">
        <v>828</v>
      </c>
      <c r="D439" s="7" t="s">
        <v>1202</v>
      </c>
      <c r="E439" s="7" t="s">
        <v>625</v>
      </c>
      <c r="F439" s="10"/>
      <c r="G439" s="10">
        <v>600</v>
      </c>
      <c r="H439" s="7" t="s">
        <v>633</v>
      </c>
      <c r="I439" s="7" t="s">
        <v>634</v>
      </c>
      <c r="J439" s="7"/>
    </row>
    <row r="440" spans="1:10" ht="12.75" customHeight="1" x14ac:dyDescent="0.15">
      <c r="A440" s="235"/>
      <c r="B440" s="4" t="s">
        <v>90</v>
      </c>
      <c r="C440" s="7" t="s">
        <v>828</v>
      </c>
      <c r="D440" s="7" t="s">
        <v>1203</v>
      </c>
      <c r="E440" s="7" t="s">
        <v>625</v>
      </c>
      <c r="F440" s="10"/>
      <c r="G440" s="10">
        <v>50</v>
      </c>
      <c r="H440" s="7" t="s">
        <v>633</v>
      </c>
      <c r="I440" s="7" t="s">
        <v>634</v>
      </c>
      <c r="J440" s="7"/>
    </row>
    <row r="441" spans="1:10" ht="25.5" customHeight="1" x14ac:dyDescent="0.15">
      <c r="A441" s="235"/>
      <c r="B441" s="4" t="s">
        <v>1204</v>
      </c>
      <c r="C441" s="7" t="s">
        <v>1205</v>
      </c>
      <c r="D441" s="7" t="s">
        <v>1206</v>
      </c>
      <c r="E441" s="7" t="s">
        <v>666</v>
      </c>
      <c r="F441" s="10"/>
      <c r="G441" s="10">
        <v>100</v>
      </c>
      <c r="H441" s="7" t="s">
        <v>708</v>
      </c>
      <c r="I441" s="7" t="s">
        <v>709</v>
      </c>
      <c r="J441" s="7"/>
    </row>
    <row r="442" spans="1:10" ht="12.75" customHeight="1" x14ac:dyDescent="0.15">
      <c r="A442" s="235"/>
      <c r="B442" s="4" t="s">
        <v>1207</v>
      </c>
      <c r="C442" s="7" t="s">
        <v>753</v>
      </c>
      <c r="D442" s="7" t="s">
        <v>1208</v>
      </c>
      <c r="E442" s="7" t="s">
        <v>625</v>
      </c>
      <c r="F442" s="10"/>
      <c r="G442" s="10">
        <v>528</v>
      </c>
      <c r="H442" s="7" t="s">
        <v>633</v>
      </c>
      <c r="I442" s="7" t="s">
        <v>634</v>
      </c>
      <c r="J442" s="7"/>
    </row>
    <row r="443" spans="1:10" ht="12.75" customHeight="1" x14ac:dyDescent="0.15">
      <c r="A443" s="235"/>
      <c r="B443" s="4" t="s">
        <v>1207</v>
      </c>
      <c r="C443" s="7" t="s">
        <v>792</v>
      </c>
      <c r="D443" s="7" t="s">
        <v>1209</v>
      </c>
      <c r="E443" s="7" t="s">
        <v>625</v>
      </c>
      <c r="F443" s="10"/>
      <c r="G443" s="10">
        <v>800</v>
      </c>
      <c r="H443" s="7" t="s">
        <v>633</v>
      </c>
      <c r="I443" s="7" t="s">
        <v>634</v>
      </c>
      <c r="J443" s="7"/>
    </row>
    <row r="444" spans="1:10" ht="25.5" customHeight="1" x14ac:dyDescent="0.15">
      <c r="A444" s="235"/>
      <c r="B444" s="4" t="s">
        <v>830</v>
      </c>
      <c r="C444" s="7" t="s">
        <v>831</v>
      </c>
      <c r="D444" s="7" t="s">
        <v>1210</v>
      </c>
      <c r="E444" s="7" t="s">
        <v>625</v>
      </c>
      <c r="F444" s="10"/>
      <c r="G444" s="10">
        <v>484</v>
      </c>
      <c r="H444" s="7" t="s">
        <v>633</v>
      </c>
      <c r="I444" s="7" t="s">
        <v>634</v>
      </c>
      <c r="J444" s="7"/>
    </row>
    <row r="445" spans="1:10" ht="12.75" customHeight="1" x14ac:dyDescent="0.15">
      <c r="A445" s="235"/>
      <c r="B445" s="4" t="s">
        <v>92</v>
      </c>
      <c r="C445" s="7" t="s">
        <v>846</v>
      </c>
      <c r="D445" s="7" t="s">
        <v>1211</v>
      </c>
      <c r="E445" s="7" t="s">
        <v>625</v>
      </c>
      <c r="F445" s="10"/>
      <c r="G445" s="10">
        <v>600</v>
      </c>
      <c r="H445" s="7" t="s">
        <v>633</v>
      </c>
      <c r="I445" s="7" t="s">
        <v>634</v>
      </c>
      <c r="J445" s="7"/>
    </row>
    <row r="446" spans="1:10" ht="12.75" customHeight="1" x14ac:dyDescent="0.15">
      <c r="A446" s="235"/>
      <c r="B446" s="4" t="s">
        <v>93</v>
      </c>
      <c r="C446" s="7" t="s">
        <v>1212</v>
      </c>
      <c r="D446" s="7" t="s">
        <v>1213</v>
      </c>
      <c r="E446" s="7" t="s">
        <v>666</v>
      </c>
      <c r="F446" s="10">
        <v>100</v>
      </c>
      <c r="G446" s="10"/>
      <c r="H446" s="7" t="s">
        <v>708</v>
      </c>
      <c r="I446" s="7" t="s">
        <v>709</v>
      </c>
      <c r="J446" s="7"/>
    </row>
    <row r="447" spans="1:10" ht="12.75" customHeight="1" x14ac:dyDescent="0.15">
      <c r="A447" s="235"/>
      <c r="B447" s="4" t="s">
        <v>1214</v>
      </c>
      <c r="C447" s="7" t="s">
        <v>1215</v>
      </c>
      <c r="D447" s="7" t="s">
        <v>1216</v>
      </c>
      <c r="E447" s="7" t="s">
        <v>625</v>
      </c>
      <c r="F447" s="10"/>
      <c r="G447" s="10">
        <v>200</v>
      </c>
      <c r="H447" s="7" t="s">
        <v>633</v>
      </c>
      <c r="I447" s="7" t="s">
        <v>634</v>
      </c>
      <c r="J447" s="7"/>
    </row>
    <row r="448" spans="1:10" ht="11.25" x14ac:dyDescent="0.15">
      <c r="A448" s="235"/>
      <c r="B448" s="4" t="s">
        <v>856</v>
      </c>
      <c r="C448" s="7" t="s">
        <v>857</v>
      </c>
      <c r="D448" s="7" t="s">
        <v>1217</v>
      </c>
      <c r="E448" s="7" t="s">
        <v>625</v>
      </c>
      <c r="F448" s="10"/>
      <c r="G448" s="10">
        <v>350</v>
      </c>
      <c r="H448" s="7" t="s">
        <v>814</v>
      </c>
      <c r="I448" s="7" t="s">
        <v>815</v>
      </c>
      <c r="J448" s="7"/>
    </row>
    <row r="450" spans="1:10" ht="11.25" x14ac:dyDescent="0.2">
      <c r="A450" s="233" t="s">
        <v>1164</v>
      </c>
    </row>
    <row r="452" spans="1:10" ht="25.5" customHeight="1" x14ac:dyDescent="0.35">
      <c r="A452" s="234" t="s">
        <v>14</v>
      </c>
      <c r="B452" s="3" t="s">
        <v>1</v>
      </c>
      <c r="C452" s="6" t="s">
        <v>7</v>
      </c>
      <c r="D452" s="6" t="s">
        <v>16</v>
      </c>
      <c r="E452" s="6" t="s">
        <v>619</v>
      </c>
      <c r="F452" s="9" t="s">
        <v>24</v>
      </c>
      <c r="G452" s="9" t="s">
        <v>25</v>
      </c>
      <c r="H452" s="6" t="s">
        <v>620</v>
      </c>
      <c r="I452" s="6" t="s">
        <v>621</v>
      </c>
      <c r="J452" s="6"/>
    </row>
    <row r="454" spans="1:10" ht="25.5" customHeight="1" x14ac:dyDescent="0.15">
      <c r="A454" s="235"/>
      <c r="B454" s="4" t="s">
        <v>1218</v>
      </c>
      <c r="C454" s="7" t="s">
        <v>1219</v>
      </c>
      <c r="D454" s="7" t="s">
        <v>1220</v>
      </c>
      <c r="E454" s="7" t="s">
        <v>666</v>
      </c>
      <c r="F454" s="10"/>
      <c r="G454" s="10">
        <v>1500</v>
      </c>
      <c r="H454" s="7" t="s">
        <v>633</v>
      </c>
      <c r="I454" s="7" t="s">
        <v>634</v>
      </c>
      <c r="J454" s="7"/>
    </row>
    <row r="455" spans="1:10" ht="12.75" customHeight="1" x14ac:dyDescent="0.15">
      <c r="A455" s="235"/>
      <c r="B455" s="4" t="s">
        <v>866</v>
      </c>
      <c r="C455" s="7" t="s">
        <v>867</v>
      </c>
      <c r="D455" s="7" t="s">
        <v>1221</v>
      </c>
      <c r="E455" s="7" t="s">
        <v>625</v>
      </c>
      <c r="F455" s="10"/>
      <c r="G455" s="10">
        <v>350</v>
      </c>
      <c r="H455" s="7" t="s">
        <v>633</v>
      </c>
      <c r="I455" s="7" t="s">
        <v>634</v>
      </c>
      <c r="J455" s="7"/>
    </row>
    <row r="456" spans="1:10" ht="12.75" customHeight="1" x14ac:dyDescent="0.15">
      <c r="A456" s="235"/>
      <c r="B456" s="4" t="s">
        <v>872</v>
      </c>
      <c r="C456" s="7" t="s">
        <v>873</v>
      </c>
      <c r="D456" s="7" t="s">
        <v>1222</v>
      </c>
      <c r="E456" s="7" t="s">
        <v>625</v>
      </c>
      <c r="F456" s="10"/>
      <c r="G456" s="10">
        <v>50</v>
      </c>
      <c r="H456" s="7" t="s">
        <v>633</v>
      </c>
      <c r="I456" s="7" t="s">
        <v>634</v>
      </c>
      <c r="J456" s="7"/>
    </row>
    <row r="457" spans="1:10" ht="12.75" customHeight="1" x14ac:dyDescent="0.15">
      <c r="A457" s="235"/>
      <c r="B457" s="4" t="s">
        <v>872</v>
      </c>
      <c r="C457" s="7" t="s">
        <v>873</v>
      </c>
      <c r="D457" s="7" t="s">
        <v>1223</v>
      </c>
      <c r="E457" s="7" t="s">
        <v>625</v>
      </c>
      <c r="F457" s="10"/>
      <c r="G457" s="10">
        <v>600</v>
      </c>
      <c r="H457" s="7" t="s">
        <v>633</v>
      </c>
      <c r="I457" s="7" t="s">
        <v>634</v>
      </c>
      <c r="J457" s="7"/>
    </row>
    <row r="458" spans="1:10" ht="12.75" customHeight="1" x14ac:dyDescent="0.15">
      <c r="A458" s="235"/>
      <c r="B458" s="4" t="s">
        <v>875</v>
      </c>
      <c r="C458" s="7" t="s">
        <v>876</v>
      </c>
      <c r="D458" s="7" t="s">
        <v>1224</v>
      </c>
      <c r="E458" s="7" t="s">
        <v>625</v>
      </c>
      <c r="F458" s="10"/>
      <c r="G458" s="10">
        <v>25</v>
      </c>
      <c r="H458" s="7" t="s">
        <v>633</v>
      </c>
      <c r="I458" s="7" t="s">
        <v>634</v>
      </c>
      <c r="J458" s="7"/>
    </row>
    <row r="459" spans="1:10" ht="12.75" customHeight="1" x14ac:dyDescent="0.15">
      <c r="A459" s="235"/>
      <c r="B459" s="4" t="s">
        <v>875</v>
      </c>
      <c r="C459" s="7" t="s">
        <v>876</v>
      </c>
      <c r="D459" s="7" t="s">
        <v>1225</v>
      </c>
      <c r="E459" s="7" t="s">
        <v>625</v>
      </c>
      <c r="F459" s="10"/>
      <c r="G459" s="10">
        <v>50</v>
      </c>
      <c r="H459" s="7" t="s">
        <v>633</v>
      </c>
      <c r="I459" s="7" t="s">
        <v>634</v>
      </c>
      <c r="J459" s="7"/>
    </row>
    <row r="460" spans="1:10" ht="12.75" customHeight="1" x14ac:dyDescent="0.15">
      <c r="A460" s="235"/>
      <c r="B460" s="4" t="s">
        <v>877</v>
      </c>
      <c r="C460" s="7" t="s">
        <v>878</v>
      </c>
      <c r="D460" s="7" t="s">
        <v>1226</v>
      </c>
      <c r="E460" s="7" t="s">
        <v>625</v>
      </c>
      <c r="F460" s="10"/>
      <c r="G460" s="10">
        <v>238</v>
      </c>
      <c r="H460" s="7" t="s">
        <v>633</v>
      </c>
      <c r="I460" s="7" t="s">
        <v>634</v>
      </c>
      <c r="J460" s="7"/>
    </row>
    <row r="461" spans="1:10" ht="12.75" customHeight="1" x14ac:dyDescent="0.15">
      <c r="A461" s="235"/>
      <c r="B461" s="4" t="s">
        <v>1227</v>
      </c>
      <c r="C461" s="7" t="s">
        <v>1228</v>
      </c>
      <c r="D461" s="7" t="s">
        <v>1229</v>
      </c>
      <c r="E461" s="7" t="s">
        <v>625</v>
      </c>
      <c r="F461" s="10"/>
      <c r="G461" s="10">
        <v>150</v>
      </c>
      <c r="H461" s="7" t="s">
        <v>708</v>
      </c>
      <c r="I461" s="7" t="s">
        <v>709</v>
      </c>
      <c r="J461" s="7"/>
    </row>
    <row r="462" spans="1:10" ht="12.75" customHeight="1" x14ac:dyDescent="0.15">
      <c r="A462" s="235"/>
      <c r="B462" s="4" t="s">
        <v>890</v>
      </c>
      <c r="C462" s="7" t="s">
        <v>891</v>
      </c>
      <c r="D462" s="7" t="s">
        <v>1230</v>
      </c>
      <c r="E462" s="7" t="s">
        <v>625</v>
      </c>
      <c r="F462" s="10"/>
      <c r="G462" s="10">
        <v>25</v>
      </c>
      <c r="H462" s="7" t="s">
        <v>633</v>
      </c>
      <c r="I462" s="7" t="s">
        <v>634</v>
      </c>
      <c r="J462" s="7"/>
    </row>
    <row r="463" spans="1:10" ht="12.75" customHeight="1" x14ac:dyDescent="0.15">
      <c r="A463" s="235"/>
      <c r="B463" s="4" t="s">
        <v>898</v>
      </c>
      <c r="C463" s="7" t="s">
        <v>878</v>
      </c>
      <c r="D463" s="7" t="s">
        <v>1231</v>
      </c>
      <c r="E463" s="7" t="s">
        <v>625</v>
      </c>
      <c r="F463" s="10"/>
      <c r="G463" s="10">
        <v>300</v>
      </c>
      <c r="H463" s="7" t="s">
        <v>708</v>
      </c>
      <c r="I463" s="7" t="s">
        <v>709</v>
      </c>
      <c r="J463" s="7"/>
    </row>
    <row r="464" spans="1:10" ht="12.75" customHeight="1" x14ac:dyDescent="0.15">
      <c r="A464" s="235"/>
      <c r="B464" s="4" t="s">
        <v>901</v>
      </c>
      <c r="C464" s="7" t="s">
        <v>902</v>
      </c>
      <c r="D464" s="7" t="s">
        <v>1232</v>
      </c>
      <c r="E464" s="7" t="s">
        <v>625</v>
      </c>
      <c r="F464" s="10"/>
      <c r="G464" s="10">
        <v>300</v>
      </c>
      <c r="H464" s="7" t="s">
        <v>708</v>
      </c>
      <c r="I464" s="7" t="s">
        <v>709</v>
      </c>
      <c r="J464" s="7"/>
    </row>
    <row r="465" spans="1:10" ht="12.75" customHeight="1" x14ac:dyDescent="0.15">
      <c r="A465" s="235"/>
      <c r="B465" s="4" t="s">
        <v>1233</v>
      </c>
      <c r="C465" s="7" t="s">
        <v>1234</v>
      </c>
      <c r="D465" s="7" t="s">
        <v>1235</v>
      </c>
      <c r="E465" s="7" t="s">
        <v>625</v>
      </c>
      <c r="F465" s="10"/>
      <c r="G465" s="10">
        <v>165</v>
      </c>
      <c r="H465" s="7" t="s">
        <v>633</v>
      </c>
      <c r="I465" s="7" t="s">
        <v>634</v>
      </c>
      <c r="J465" s="7"/>
    </row>
    <row r="466" spans="1:10" ht="12.75" customHeight="1" x14ac:dyDescent="0.15">
      <c r="A466" s="235"/>
      <c r="B466" s="4" t="s">
        <v>1233</v>
      </c>
      <c r="C466" s="7" t="s">
        <v>1234</v>
      </c>
      <c r="D466" s="7" t="s">
        <v>874</v>
      </c>
      <c r="E466" s="7" t="s">
        <v>625</v>
      </c>
      <c r="F466" s="10"/>
      <c r="G466" s="10">
        <v>125</v>
      </c>
      <c r="H466" s="7" t="s">
        <v>633</v>
      </c>
      <c r="I466" s="7" t="s">
        <v>634</v>
      </c>
      <c r="J466" s="7"/>
    </row>
    <row r="467" spans="1:10" ht="12.75" customHeight="1" x14ac:dyDescent="0.15">
      <c r="A467" s="235"/>
      <c r="B467" s="4" t="s">
        <v>1236</v>
      </c>
      <c r="C467" s="7" t="s">
        <v>1237</v>
      </c>
      <c r="D467" s="7" t="s">
        <v>1238</v>
      </c>
      <c r="E467" s="7" t="s">
        <v>625</v>
      </c>
      <c r="F467" s="10"/>
      <c r="G467" s="10">
        <v>140</v>
      </c>
      <c r="H467" s="7" t="s">
        <v>633</v>
      </c>
      <c r="I467" s="7" t="s">
        <v>634</v>
      </c>
      <c r="J467" s="7"/>
    </row>
    <row r="468" spans="1:10" ht="12.75" customHeight="1" x14ac:dyDescent="0.15">
      <c r="A468" s="235"/>
      <c r="B468" s="4" t="s">
        <v>1239</v>
      </c>
      <c r="C468" s="7" t="s">
        <v>1240</v>
      </c>
      <c r="D468" s="7" t="s">
        <v>1241</v>
      </c>
      <c r="E468" s="7" t="s">
        <v>625</v>
      </c>
      <c r="F468" s="10"/>
      <c r="G468" s="10">
        <v>300</v>
      </c>
      <c r="H468" s="7" t="s">
        <v>708</v>
      </c>
      <c r="I468" s="7" t="s">
        <v>709</v>
      </c>
      <c r="J468" s="7"/>
    </row>
    <row r="469" spans="1:10" ht="25.5" customHeight="1" x14ac:dyDescent="0.15">
      <c r="A469" s="235"/>
      <c r="B469" s="4" t="s">
        <v>927</v>
      </c>
      <c r="C469" s="7" t="s">
        <v>928</v>
      </c>
      <c r="D469" s="7" t="s">
        <v>1242</v>
      </c>
      <c r="E469" s="7" t="s">
        <v>625</v>
      </c>
      <c r="F469" s="10"/>
      <c r="G469" s="10">
        <v>225</v>
      </c>
      <c r="H469" s="7" t="s">
        <v>633</v>
      </c>
      <c r="I469" s="7" t="s">
        <v>634</v>
      </c>
      <c r="J469" s="7"/>
    </row>
    <row r="470" spans="1:10" ht="12.75" customHeight="1" x14ac:dyDescent="0.15">
      <c r="A470" s="235"/>
      <c r="B470" s="4" t="s">
        <v>1243</v>
      </c>
      <c r="C470" s="7" t="s">
        <v>924</v>
      </c>
      <c r="D470" s="7" t="s">
        <v>1244</v>
      </c>
      <c r="E470" s="7" t="s">
        <v>625</v>
      </c>
      <c r="F470" s="10"/>
      <c r="G470" s="10">
        <v>56</v>
      </c>
      <c r="H470" s="7" t="s">
        <v>633</v>
      </c>
      <c r="I470" s="7" t="s">
        <v>634</v>
      </c>
      <c r="J470" s="7"/>
    </row>
    <row r="471" spans="1:10" ht="12.75" customHeight="1" x14ac:dyDescent="0.15">
      <c r="A471" s="235"/>
      <c r="B471" s="4" t="s">
        <v>933</v>
      </c>
      <c r="C471" s="7" t="s">
        <v>934</v>
      </c>
      <c r="D471" s="7" t="s">
        <v>1245</v>
      </c>
      <c r="E471" s="7" t="s">
        <v>625</v>
      </c>
      <c r="F471" s="10"/>
      <c r="G471" s="10">
        <v>180</v>
      </c>
      <c r="H471" s="7" t="s">
        <v>633</v>
      </c>
      <c r="I471" s="7" t="s">
        <v>634</v>
      </c>
      <c r="J471" s="7"/>
    </row>
    <row r="472" spans="1:10" ht="12.75" customHeight="1" x14ac:dyDescent="0.15">
      <c r="A472" s="235"/>
      <c r="B472" s="4" t="s">
        <v>143</v>
      </c>
      <c r="C472" s="7" t="s">
        <v>934</v>
      </c>
      <c r="D472" s="7" t="s">
        <v>1246</v>
      </c>
      <c r="E472" s="7" t="s">
        <v>625</v>
      </c>
      <c r="F472" s="10"/>
      <c r="G472" s="10">
        <v>500</v>
      </c>
      <c r="H472" s="7" t="s">
        <v>633</v>
      </c>
      <c r="I472" s="7" t="s">
        <v>634</v>
      </c>
      <c r="J472" s="7"/>
    </row>
    <row r="473" spans="1:10" ht="12.75" customHeight="1" x14ac:dyDescent="0.15">
      <c r="A473" s="235"/>
      <c r="B473" s="4" t="s">
        <v>655</v>
      </c>
      <c r="C473" s="7" t="s">
        <v>656</v>
      </c>
      <c r="D473" s="7" t="s">
        <v>1247</v>
      </c>
      <c r="E473" s="7" t="s">
        <v>625</v>
      </c>
      <c r="F473" s="10"/>
      <c r="G473" s="10">
        <v>1000</v>
      </c>
      <c r="H473" s="7" t="s">
        <v>633</v>
      </c>
      <c r="I473" s="7" t="s">
        <v>634</v>
      </c>
      <c r="J473" s="7"/>
    </row>
    <row r="474" spans="1:10" ht="25.5" customHeight="1" x14ac:dyDescent="0.15">
      <c r="A474" s="235"/>
      <c r="B474" s="4" t="s">
        <v>193</v>
      </c>
      <c r="C474" s="7" t="s">
        <v>1248</v>
      </c>
      <c r="D474" s="7" t="s">
        <v>1249</v>
      </c>
      <c r="E474" s="7" t="s">
        <v>666</v>
      </c>
      <c r="F474" s="10"/>
      <c r="G474" s="10">
        <v>100</v>
      </c>
      <c r="H474" s="7" t="s">
        <v>633</v>
      </c>
      <c r="I474" s="7" t="s">
        <v>634</v>
      </c>
      <c r="J474" s="7"/>
    </row>
    <row r="475" spans="1:10" ht="12.75" customHeight="1" x14ac:dyDescent="0.15">
      <c r="A475" s="235"/>
      <c r="B475" s="4" t="s">
        <v>1250</v>
      </c>
      <c r="C475" s="7" t="s">
        <v>982</v>
      </c>
      <c r="D475" s="7" t="s">
        <v>641</v>
      </c>
      <c r="E475" s="7" t="s">
        <v>625</v>
      </c>
      <c r="F475" s="10"/>
      <c r="G475" s="10">
        <v>75</v>
      </c>
      <c r="H475" s="7" t="s">
        <v>633</v>
      </c>
      <c r="I475" s="7" t="s">
        <v>634</v>
      </c>
      <c r="J475" s="7"/>
    </row>
    <row r="476" spans="1:10" ht="12.75" customHeight="1" x14ac:dyDescent="0.15">
      <c r="A476" s="235"/>
      <c r="B476" s="4" t="s">
        <v>1251</v>
      </c>
      <c r="C476" s="7" t="s">
        <v>1252</v>
      </c>
      <c r="D476" s="7" t="s">
        <v>641</v>
      </c>
      <c r="E476" s="7" t="s">
        <v>625</v>
      </c>
      <c r="F476" s="10"/>
      <c r="G476" s="10">
        <v>120</v>
      </c>
      <c r="H476" s="7" t="s">
        <v>633</v>
      </c>
      <c r="I476" s="7" t="s">
        <v>634</v>
      </c>
      <c r="J476" s="7"/>
    </row>
    <row r="477" spans="1:10" ht="12.75" customHeight="1" x14ac:dyDescent="0.15">
      <c r="A477" s="235"/>
      <c r="B477" s="4" t="s">
        <v>1253</v>
      </c>
      <c r="C477" s="7" t="s">
        <v>1254</v>
      </c>
      <c r="D477" s="7" t="s">
        <v>1255</v>
      </c>
      <c r="E477" s="7" t="s">
        <v>625</v>
      </c>
      <c r="F477" s="10"/>
      <c r="G477" s="10">
        <v>75</v>
      </c>
      <c r="H477" s="7" t="s">
        <v>633</v>
      </c>
      <c r="I477" s="7" t="s">
        <v>634</v>
      </c>
      <c r="J477" s="7"/>
    </row>
    <row r="478" spans="1:10" ht="12.75" customHeight="1" x14ac:dyDescent="0.15">
      <c r="A478" s="235"/>
      <c r="B478" s="4" t="s">
        <v>1256</v>
      </c>
      <c r="C478" s="7" t="s">
        <v>997</v>
      </c>
      <c r="D478" s="7" t="s">
        <v>1257</v>
      </c>
      <c r="E478" s="7" t="s">
        <v>625</v>
      </c>
      <c r="F478" s="10"/>
      <c r="G478" s="10">
        <v>125</v>
      </c>
      <c r="H478" s="7" t="s">
        <v>633</v>
      </c>
      <c r="I478" s="7" t="s">
        <v>634</v>
      </c>
      <c r="J478" s="7"/>
    </row>
    <row r="479" spans="1:10" ht="12.75" customHeight="1" x14ac:dyDescent="0.15">
      <c r="A479" s="235"/>
      <c r="B479" s="4" t="s">
        <v>1258</v>
      </c>
      <c r="C479" s="7" t="s">
        <v>1259</v>
      </c>
      <c r="D479" s="7" t="s">
        <v>641</v>
      </c>
      <c r="E479" s="7" t="s">
        <v>625</v>
      </c>
      <c r="F479" s="10"/>
      <c r="G479" s="10">
        <v>250</v>
      </c>
      <c r="H479" s="7" t="s">
        <v>633</v>
      </c>
      <c r="I479" s="7" t="s">
        <v>634</v>
      </c>
      <c r="J479" s="7"/>
    </row>
    <row r="480" spans="1:10" ht="12.75" customHeight="1" x14ac:dyDescent="0.15">
      <c r="A480" s="235"/>
      <c r="B480" s="4" t="s">
        <v>1260</v>
      </c>
      <c r="C480" s="7" t="s">
        <v>1014</v>
      </c>
      <c r="D480" s="7" t="s">
        <v>1261</v>
      </c>
      <c r="E480" s="7" t="s">
        <v>625</v>
      </c>
      <c r="F480" s="10"/>
      <c r="G480" s="10">
        <v>60</v>
      </c>
      <c r="H480" s="7" t="s">
        <v>633</v>
      </c>
      <c r="I480" s="7" t="s">
        <v>634</v>
      </c>
      <c r="J480" s="7"/>
    </row>
    <row r="481" spans="1:10" ht="12.75" customHeight="1" x14ac:dyDescent="0.15">
      <c r="A481" s="235"/>
      <c r="B481" s="4" t="s">
        <v>1022</v>
      </c>
      <c r="C481" s="7" t="s">
        <v>1023</v>
      </c>
      <c r="D481" s="7" t="s">
        <v>1262</v>
      </c>
      <c r="E481" s="7" t="s">
        <v>625</v>
      </c>
      <c r="F481" s="10"/>
      <c r="G481" s="10">
        <v>60</v>
      </c>
      <c r="H481" s="7" t="s">
        <v>633</v>
      </c>
      <c r="I481" s="7" t="s">
        <v>634</v>
      </c>
      <c r="J481" s="7"/>
    </row>
    <row r="482" spans="1:10" ht="12.75" customHeight="1" x14ac:dyDescent="0.15">
      <c r="A482" s="235"/>
      <c r="B482" s="4" t="s">
        <v>687</v>
      </c>
      <c r="C482" s="7" t="s">
        <v>688</v>
      </c>
      <c r="D482" s="7" t="s">
        <v>1263</v>
      </c>
      <c r="E482" s="7" t="s">
        <v>625</v>
      </c>
      <c r="F482" s="10"/>
      <c r="G482" s="10">
        <v>260</v>
      </c>
      <c r="H482" s="7" t="s">
        <v>708</v>
      </c>
      <c r="I482" s="7" t="s">
        <v>709</v>
      </c>
      <c r="J482" s="7"/>
    </row>
    <row r="483" spans="1:10" ht="12.75" customHeight="1" x14ac:dyDescent="0.15">
      <c r="A483" s="235"/>
      <c r="B483" s="4" t="s">
        <v>1029</v>
      </c>
      <c r="C483" s="7" t="s">
        <v>1030</v>
      </c>
      <c r="D483" s="7" t="s">
        <v>1264</v>
      </c>
      <c r="E483" s="7" t="s">
        <v>625</v>
      </c>
      <c r="F483" s="10"/>
      <c r="G483" s="10">
        <v>250</v>
      </c>
      <c r="H483" s="7" t="s">
        <v>633</v>
      </c>
      <c r="I483" s="7" t="s">
        <v>634</v>
      </c>
      <c r="J483" s="7"/>
    </row>
    <row r="484" spans="1:10" ht="12.75" customHeight="1" x14ac:dyDescent="0.15">
      <c r="A484" s="235"/>
      <c r="B484" s="4" t="s">
        <v>1265</v>
      </c>
      <c r="C484" s="7" t="s">
        <v>688</v>
      </c>
      <c r="D484" s="7" t="s">
        <v>1266</v>
      </c>
      <c r="E484" s="7" t="s">
        <v>625</v>
      </c>
      <c r="F484" s="10"/>
      <c r="G484" s="10">
        <v>150</v>
      </c>
      <c r="H484" s="7" t="s">
        <v>633</v>
      </c>
      <c r="I484" s="7" t="s">
        <v>634</v>
      </c>
      <c r="J484" s="7"/>
    </row>
    <row r="485" spans="1:10" ht="12.75" customHeight="1" x14ac:dyDescent="0.15">
      <c r="A485" s="235"/>
      <c r="B485" s="4" t="s">
        <v>1267</v>
      </c>
      <c r="C485" s="7" t="s">
        <v>1268</v>
      </c>
      <c r="D485" s="7" t="s">
        <v>1269</v>
      </c>
      <c r="E485" s="7" t="s">
        <v>625</v>
      </c>
      <c r="F485" s="10"/>
      <c r="G485" s="10">
        <v>30</v>
      </c>
      <c r="H485" s="7" t="s">
        <v>633</v>
      </c>
      <c r="I485" s="7" t="s">
        <v>634</v>
      </c>
      <c r="J485" s="7"/>
    </row>
    <row r="486" spans="1:10" ht="12.75" customHeight="1" x14ac:dyDescent="0.15">
      <c r="A486" s="235"/>
      <c r="B486" s="4" t="s">
        <v>1033</v>
      </c>
      <c r="C486" s="7" t="s">
        <v>683</v>
      </c>
      <c r="D486" s="7" t="s">
        <v>1270</v>
      </c>
      <c r="E486" s="7" t="s">
        <v>625</v>
      </c>
      <c r="F486" s="10"/>
      <c r="G486" s="10">
        <v>480</v>
      </c>
      <c r="H486" s="7" t="s">
        <v>633</v>
      </c>
      <c r="I486" s="7" t="s">
        <v>634</v>
      </c>
      <c r="J486" s="7"/>
    </row>
    <row r="487" spans="1:10" ht="12.75" customHeight="1" x14ac:dyDescent="0.15">
      <c r="A487" s="235"/>
      <c r="B487" s="4" t="s">
        <v>1033</v>
      </c>
      <c r="C487" s="7" t="s">
        <v>670</v>
      </c>
      <c r="D487" s="7" t="s">
        <v>1271</v>
      </c>
      <c r="E487" s="7" t="s">
        <v>625</v>
      </c>
      <c r="F487" s="10"/>
      <c r="G487" s="10">
        <v>100</v>
      </c>
      <c r="H487" s="7" t="s">
        <v>633</v>
      </c>
      <c r="I487" s="7" t="s">
        <v>634</v>
      </c>
      <c r="J487" s="7"/>
    </row>
    <row r="488" spans="1:10" ht="22.5" x14ac:dyDescent="0.15">
      <c r="A488" s="235"/>
      <c r="B488" s="4" t="s">
        <v>1037</v>
      </c>
      <c r="C488" s="7" t="s">
        <v>1272</v>
      </c>
      <c r="D488" s="7" t="s">
        <v>1273</v>
      </c>
      <c r="E488" s="7" t="s">
        <v>625</v>
      </c>
      <c r="F488" s="10"/>
      <c r="G488" s="10">
        <v>240</v>
      </c>
      <c r="H488" s="7" t="s">
        <v>708</v>
      </c>
      <c r="I488" s="7" t="s">
        <v>709</v>
      </c>
      <c r="J488" s="7"/>
    </row>
    <row r="490" spans="1:10" ht="11.25" x14ac:dyDescent="0.2">
      <c r="A490" s="233" t="s">
        <v>1164</v>
      </c>
    </row>
    <row r="492" spans="1:10" ht="25.5" customHeight="1" x14ac:dyDescent="0.35">
      <c r="A492" s="234" t="s">
        <v>14</v>
      </c>
      <c r="B492" s="3" t="s">
        <v>1</v>
      </c>
      <c r="C492" s="6" t="s">
        <v>7</v>
      </c>
      <c r="D492" s="6" t="s">
        <v>16</v>
      </c>
      <c r="E492" s="6" t="s">
        <v>619</v>
      </c>
      <c r="F492" s="9" t="s">
        <v>24</v>
      </c>
      <c r="G492" s="9" t="s">
        <v>25</v>
      </c>
      <c r="H492" s="6" t="s">
        <v>620</v>
      </c>
      <c r="I492" s="6" t="s">
        <v>621</v>
      </c>
      <c r="J492" s="6"/>
    </row>
    <row r="494" spans="1:10" ht="12.75" customHeight="1" x14ac:dyDescent="0.15">
      <c r="A494" s="235"/>
      <c r="B494" s="4" t="s">
        <v>1037</v>
      </c>
      <c r="C494" s="7" t="s">
        <v>1272</v>
      </c>
      <c r="D494" s="7" t="s">
        <v>1273</v>
      </c>
      <c r="E494" s="7" t="s">
        <v>625</v>
      </c>
      <c r="F494" s="10">
        <v>2400</v>
      </c>
      <c r="G494" s="10"/>
      <c r="H494" s="7" t="s">
        <v>633</v>
      </c>
      <c r="I494" s="7" t="s">
        <v>634</v>
      </c>
      <c r="J494" s="7"/>
    </row>
    <row r="495" spans="1:10" ht="12.75" customHeight="1" x14ac:dyDescent="0.15">
      <c r="A495" s="235"/>
      <c r="B495" s="4" t="s">
        <v>1037</v>
      </c>
      <c r="C495" s="7" t="s">
        <v>1038</v>
      </c>
      <c r="D495" s="7" t="s">
        <v>1274</v>
      </c>
      <c r="E495" s="7" t="s">
        <v>625</v>
      </c>
      <c r="F495" s="10"/>
      <c r="G495" s="10">
        <v>336</v>
      </c>
      <c r="H495" s="7" t="s">
        <v>633</v>
      </c>
      <c r="I495" s="7" t="s">
        <v>634</v>
      </c>
      <c r="J495" s="7"/>
    </row>
    <row r="496" spans="1:10" ht="12.75" customHeight="1" x14ac:dyDescent="0.15">
      <c r="A496" s="235"/>
      <c r="B496" s="4" t="s">
        <v>1037</v>
      </c>
      <c r="C496" s="7" t="s">
        <v>1038</v>
      </c>
      <c r="D496" s="7" t="s">
        <v>1275</v>
      </c>
      <c r="E496" s="7" t="s">
        <v>625</v>
      </c>
      <c r="F496" s="10"/>
      <c r="G496" s="10">
        <v>60</v>
      </c>
      <c r="H496" s="7" t="s">
        <v>633</v>
      </c>
      <c r="I496" s="7" t="s">
        <v>634</v>
      </c>
      <c r="J496" s="7"/>
    </row>
    <row r="497" spans="1:10" ht="12.75" customHeight="1" x14ac:dyDescent="0.15">
      <c r="A497" s="235"/>
      <c r="B497" s="4" t="s">
        <v>1037</v>
      </c>
      <c r="C497" s="7" t="s">
        <v>1038</v>
      </c>
      <c r="D497" s="7" t="s">
        <v>1276</v>
      </c>
      <c r="E497" s="7" t="s">
        <v>625</v>
      </c>
      <c r="F497" s="10"/>
      <c r="G497" s="10">
        <v>2400</v>
      </c>
      <c r="H497" s="7" t="s">
        <v>633</v>
      </c>
      <c r="I497" s="7" t="s">
        <v>634</v>
      </c>
      <c r="J497" s="7"/>
    </row>
    <row r="498" spans="1:10" ht="12.75" customHeight="1" x14ac:dyDescent="0.15">
      <c r="A498" s="235"/>
      <c r="B498" s="4" t="s">
        <v>1037</v>
      </c>
      <c r="C498" s="7" t="s">
        <v>1038</v>
      </c>
      <c r="D498" s="7" t="s">
        <v>1277</v>
      </c>
      <c r="E498" s="7" t="s">
        <v>625</v>
      </c>
      <c r="F498" s="10"/>
      <c r="G498" s="10">
        <v>208</v>
      </c>
      <c r="H498" s="7" t="s">
        <v>633</v>
      </c>
      <c r="I498" s="7" t="s">
        <v>634</v>
      </c>
      <c r="J498" s="7"/>
    </row>
    <row r="499" spans="1:10" ht="12.75" customHeight="1" x14ac:dyDescent="0.15">
      <c r="A499" s="235"/>
      <c r="B499" s="4" t="s">
        <v>1037</v>
      </c>
      <c r="C499" s="7" t="s">
        <v>1038</v>
      </c>
      <c r="D499" s="7" t="s">
        <v>1278</v>
      </c>
      <c r="E499" s="7" t="s">
        <v>625</v>
      </c>
      <c r="F499" s="10"/>
      <c r="G499" s="10">
        <v>256</v>
      </c>
      <c r="H499" s="7" t="s">
        <v>633</v>
      </c>
      <c r="I499" s="7" t="s">
        <v>634</v>
      </c>
      <c r="J499" s="7"/>
    </row>
    <row r="500" spans="1:10" ht="12.75" customHeight="1" x14ac:dyDescent="0.15">
      <c r="A500" s="235"/>
      <c r="B500" s="4" t="s">
        <v>1037</v>
      </c>
      <c r="C500" s="7" t="s">
        <v>1038</v>
      </c>
      <c r="D500" s="7" t="s">
        <v>1279</v>
      </c>
      <c r="E500" s="7" t="s">
        <v>625</v>
      </c>
      <c r="F500" s="10"/>
      <c r="G500" s="10">
        <v>325</v>
      </c>
      <c r="H500" s="7" t="s">
        <v>633</v>
      </c>
      <c r="I500" s="7" t="s">
        <v>634</v>
      </c>
      <c r="J500" s="7"/>
    </row>
    <row r="501" spans="1:10" ht="12.75" customHeight="1" x14ac:dyDescent="0.15">
      <c r="A501" s="235"/>
      <c r="B501" s="4" t="s">
        <v>690</v>
      </c>
      <c r="C501" s="7" t="s">
        <v>691</v>
      </c>
      <c r="D501" s="7" t="s">
        <v>1280</v>
      </c>
      <c r="E501" s="7" t="s">
        <v>625</v>
      </c>
      <c r="F501" s="10"/>
      <c r="G501" s="10">
        <v>188</v>
      </c>
      <c r="H501" s="7" t="s">
        <v>633</v>
      </c>
      <c r="I501" s="7" t="s">
        <v>634</v>
      </c>
      <c r="J501" s="7"/>
    </row>
    <row r="502" spans="1:10" ht="12.75" customHeight="1" x14ac:dyDescent="0.15">
      <c r="A502" s="235"/>
      <c r="B502" s="4" t="s">
        <v>1281</v>
      </c>
      <c r="C502" s="7" t="s">
        <v>1014</v>
      </c>
      <c r="D502" s="7" t="s">
        <v>1282</v>
      </c>
      <c r="E502" s="7" t="s">
        <v>625</v>
      </c>
      <c r="F502" s="10"/>
      <c r="G502" s="10">
        <v>1000</v>
      </c>
      <c r="H502" s="7" t="s">
        <v>633</v>
      </c>
      <c r="I502" s="7" t="s">
        <v>634</v>
      </c>
      <c r="J502" s="7"/>
    </row>
    <row r="503" spans="1:10" ht="12.75" customHeight="1" x14ac:dyDescent="0.15">
      <c r="A503" s="235"/>
      <c r="B503" s="4" t="s">
        <v>1281</v>
      </c>
      <c r="C503" s="7" t="s">
        <v>661</v>
      </c>
      <c r="D503" s="7" t="s">
        <v>1283</v>
      </c>
      <c r="E503" s="7" t="s">
        <v>625</v>
      </c>
      <c r="F503" s="10"/>
      <c r="G503" s="10">
        <v>1000</v>
      </c>
      <c r="H503" s="7" t="s">
        <v>633</v>
      </c>
      <c r="I503" s="7" t="s">
        <v>634</v>
      </c>
      <c r="J503" s="7"/>
    </row>
    <row r="504" spans="1:10" ht="12.75" customHeight="1" x14ac:dyDescent="0.15">
      <c r="A504" s="235"/>
      <c r="B504" s="4" t="s">
        <v>1284</v>
      </c>
      <c r="C504" s="7" t="s">
        <v>1272</v>
      </c>
      <c r="D504" s="7" t="s">
        <v>1285</v>
      </c>
      <c r="E504" s="7" t="s">
        <v>625</v>
      </c>
      <c r="F504" s="10"/>
      <c r="G504" s="10">
        <v>840</v>
      </c>
      <c r="H504" s="7" t="s">
        <v>708</v>
      </c>
      <c r="I504" s="7" t="s">
        <v>709</v>
      </c>
      <c r="J504" s="7"/>
    </row>
    <row r="505" spans="1:10" ht="12.75" customHeight="1" x14ac:dyDescent="0.15">
      <c r="A505" s="235"/>
      <c r="B505" s="4" t="s">
        <v>1042</v>
      </c>
      <c r="C505" s="7" t="s">
        <v>1043</v>
      </c>
      <c r="D505" s="7" t="s">
        <v>1286</v>
      </c>
      <c r="E505" s="7" t="s">
        <v>625</v>
      </c>
      <c r="F505" s="10"/>
      <c r="G505" s="10">
        <v>240</v>
      </c>
      <c r="H505" s="7" t="s">
        <v>633</v>
      </c>
      <c r="I505" s="7" t="s">
        <v>634</v>
      </c>
      <c r="J505" s="7"/>
    </row>
    <row r="506" spans="1:10" ht="12.75" customHeight="1" x14ac:dyDescent="0.15">
      <c r="A506" s="235"/>
      <c r="B506" s="4" t="s">
        <v>1042</v>
      </c>
      <c r="C506" s="7" t="s">
        <v>1043</v>
      </c>
      <c r="D506" s="7" t="s">
        <v>1287</v>
      </c>
      <c r="E506" s="7" t="s">
        <v>625</v>
      </c>
      <c r="F506" s="10"/>
      <c r="G506" s="10">
        <v>60</v>
      </c>
      <c r="H506" s="7" t="s">
        <v>633</v>
      </c>
      <c r="I506" s="7" t="s">
        <v>634</v>
      </c>
      <c r="J506" s="7"/>
    </row>
    <row r="507" spans="1:10" ht="12.75" customHeight="1" x14ac:dyDescent="0.15">
      <c r="A507" s="235"/>
      <c r="B507" s="4" t="s">
        <v>1288</v>
      </c>
      <c r="C507" s="7" t="s">
        <v>688</v>
      </c>
      <c r="D507" s="7" t="s">
        <v>1289</v>
      </c>
      <c r="E507" s="7" t="s">
        <v>625</v>
      </c>
      <c r="F507" s="10"/>
      <c r="G507" s="10">
        <v>225</v>
      </c>
      <c r="H507" s="7" t="s">
        <v>633</v>
      </c>
      <c r="I507" s="7" t="s">
        <v>634</v>
      </c>
      <c r="J507" s="7"/>
    </row>
    <row r="508" spans="1:10" ht="12.75" customHeight="1" x14ac:dyDescent="0.15">
      <c r="A508" s="235"/>
      <c r="B508" s="4" t="s">
        <v>1290</v>
      </c>
      <c r="C508" s="7" t="s">
        <v>1291</v>
      </c>
      <c r="D508" s="7" t="s">
        <v>1292</v>
      </c>
      <c r="E508" s="7" t="s">
        <v>625</v>
      </c>
      <c r="F508" s="10"/>
      <c r="G508" s="10">
        <v>60</v>
      </c>
      <c r="H508" s="7" t="s">
        <v>708</v>
      </c>
      <c r="I508" s="7" t="s">
        <v>709</v>
      </c>
      <c r="J508" s="7"/>
    </row>
    <row r="509" spans="1:10" ht="12.75" customHeight="1" x14ac:dyDescent="0.15">
      <c r="A509" s="235"/>
      <c r="B509" s="4" t="s">
        <v>1290</v>
      </c>
      <c r="C509" s="7" t="s">
        <v>1272</v>
      </c>
      <c r="D509" s="7" t="s">
        <v>1293</v>
      </c>
      <c r="E509" s="7" t="s">
        <v>625</v>
      </c>
      <c r="F509" s="10"/>
      <c r="G509" s="10">
        <v>60</v>
      </c>
      <c r="H509" s="7" t="s">
        <v>708</v>
      </c>
      <c r="I509" s="7" t="s">
        <v>709</v>
      </c>
      <c r="J509" s="7"/>
    </row>
    <row r="510" spans="1:10" ht="12.75" customHeight="1" x14ac:dyDescent="0.15">
      <c r="A510" s="235"/>
      <c r="B510" s="4" t="s">
        <v>1290</v>
      </c>
      <c r="C510" s="7" t="s">
        <v>1050</v>
      </c>
      <c r="D510" s="7" t="s">
        <v>1294</v>
      </c>
      <c r="E510" s="7" t="s">
        <v>625</v>
      </c>
      <c r="F510" s="10"/>
      <c r="G510" s="10">
        <v>500</v>
      </c>
      <c r="H510" s="7" t="s">
        <v>633</v>
      </c>
      <c r="I510" s="7" t="s">
        <v>634</v>
      </c>
      <c r="J510" s="7"/>
    </row>
    <row r="511" spans="1:10" ht="12.75" customHeight="1" x14ac:dyDescent="0.15">
      <c r="A511" s="235"/>
      <c r="B511" s="4" t="s">
        <v>1049</v>
      </c>
      <c r="C511" s="7" t="s">
        <v>1272</v>
      </c>
      <c r="D511" s="7" t="s">
        <v>1285</v>
      </c>
      <c r="E511" s="7" t="s">
        <v>625</v>
      </c>
      <c r="F511" s="10"/>
      <c r="G511" s="10">
        <v>960</v>
      </c>
      <c r="H511" s="7" t="s">
        <v>708</v>
      </c>
      <c r="I511" s="7" t="s">
        <v>709</v>
      </c>
      <c r="J511" s="7"/>
    </row>
    <row r="512" spans="1:10" ht="12.75" customHeight="1" x14ac:dyDescent="0.15">
      <c r="A512" s="235"/>
      <c r="B512" s="4" t="s">
        <v>1049</v>
      </c>
      <c r="C512" s="7" t="s">
        <v>1272</v>
      </c>
      <c r="D512" s="7" t="s">
        <v>1293</v>
      </c>
      <c r="E512" s="7" t="s">
        <v>625</v>
      </c>
      <c r="F512" s="10"/>
      <c r="G512" s="10">
        <v>240</v>
      </c>
      <c r="H512" s="7" t="s">
        <v>708</v>
      </c>
      <c r="I512" s="7" t="s">
        <v>709</v>
      </c>
      <c r="J512" s="7"/>
    </row>
    <row r="513" spans="1:10" ht="12.75" customHeight="1" x14ac:dyDescent="0.15">
      <c r="A513" s="235"/>
      <c r="B513" s="4" t="s">
        <v>1295</v>
      </c>
      <c r="C513" s="7" t="s">
        <v>1291</v>
      </c>
      <c r="D513" s="7" t="s">
        <v>1292</v>
      </c>
      <c r="E513" s="7" t="s">
        <v>625</v>
      </c>
      <c r="F513" s="10"/>
      <c r="G513" s="10">
        <v>240</v>
      </c>
      <c r="H513" s="7" t="s">
        <v>708</v>
      </c>
      <c r="I513" s="7" t="s">
        <v>709</v>
      </c>
      <c r="J513" s="7"/>
    </row>
    <row r="514" spans="1:10" ht="12.75" customHeight="1" x14ac:dyDescent="0.15">
      <c r="A514" s="235"/>
      <c r="B514" s="4" t="s">
        <v>1052</v>
      </c>
      <c r="C514" s="7" t="s">
        <v>1053</v>
      </c>
      <c r="D514" s="7" t="s">
        <v>1296</v>
      </c>
      <c r="E514" s="7" t="s">
        <v>625</v>
      </c>
      <c r="F514" s="10"/>
      <c r="G514" s="10">
        <v>240</v>
      </c>
      <c r="H514" s="7" t="s">
        <v>633</v>
      </c>
      <c r="I514" s="7" t="s">
        <v>634</v>
      </c>
      <c r="J514" s="7"/>
    </row>
    <row r="515" spans="1:10" ht="12.75" customHeight="1" x14ac:dyDescent="0.15">
      <c r="A515" s="235"/>
      <c r="B515" s="4" t="s">
        <v>1297</v>
      </c>
      <c r="C515" s="7" t="s">
        <v>1298</v>
      </c>
      <c r="D515" s="7" t="s">
        <v>1299</v>
      </c>
      <c r="E515" s="7" t="s">
        <v>625</v>
      </c>
      <c r="F515" s="10"/>
      <c r="G515" s="10">
        <v>480</v>
      </c>
      <c r="H515" s="7" t="s">
        <v>708</v>
      </c>
      <c r="I515" s="7" t="s">
        <v>709</v>
      </c>
      <c r="J515" s="7"/>
    </row>
    <row r="516" spans="1:10" ht="12.75" customHeight="1" x14ac:dyDescent="0.15">
      <c r="A516" s="235"/>
      <c r="B516" s="4" t="s">
        <v>1057</v>
      </c>
      <c r="C516" s="7" t="s">
        <v>1298</v>
      </c>
      <c r="D516" s="7" t="s">
        <v>1299</v>
      </c>
      <c r="E516" s="7" t="s">
        <v>625</v>
      </c>
      <c r="F516" s="10"/>
      <c r="G516" s="10">
        <v>840</v>
      </c>
      <c r="H516" s="7" t="s">
        <v>708</v>
      </c>
      <c r="I516" s="7" t="s">
        <v>709</v>
      </c>
      <c r="J516" s="242">
        <f>J515+G516-F516</f>
        <v>840</v>
      </c>
    </row>
    <row r="517" spans="1:10" ht="12.75" customHeight="1" x14ac:dyDescent="0.15">
      <c r="A517" s="235"/>
      <c r="B517" s="4" t="s">
        <v>1057</v>
      </c>
      <c r="C517" s="7" t="s">
        <v>1291</v>
      </c>
      <c r="D517" s="7" t="s">
        <v>1292</v>
      </c>
      <c r="E517" s="7" t="s">
        <v>625</v>
      </c>
      <c r="F517" s="10"/>
      <c r="G517" s="10">
        <v>300</v>
      </c>
      <c r="H517" s="7" t="s">
        <v>708</v>
      </c>
      <c r="I517" s="7" t="s">
        <v>709</v>
      </c>
      <c r="J517" s="242">
        <f t="shared" ref="J517:J546" si="0">J516+G517-F517</f>
        <v>1140</v>
      </c>
    </row>
    <row r="518" spans="1:10" ht="12.75" customHeight="1" x14ac:dyDescent="0.15">
      <c r="A518" s="235"/>
      <c r="B518" s="4" t="s">
        <v>1057</v>
      </c>
      <c r="C518" s="7" t="s">
        <v>1272</v>
      </c>
      <c r="D518" s="7" t="s">
        <v>1285</v>
      </c>
      <c r="E518" s="7" t="s">
        <v>625</v>
      </c>
      <c r="F518" s="10"/>
      <c r="G518" s="10">
        <v>360</v>
      </c>
      <c r="H518" s="7" t="s">
        <v>708</v>
      </c>
      <c r="I518" s="7" t="s">
        <v>709</v>
      </c>
      <c r="J518" s="242">
        <f t="shared" si="0"/>
        <v>1500</v>
      </c>
    </row>
    <row r="519" spans="1:10" ht="12.75" customHeight="1" x14ac:dyDescent="0.15">
      <c r="A519" s="235"/>
      <c r="B519" s="4" t="s">
        <v>1057</v>
      </c>
      <c r="C519" s="7" t="s">
        <v>1272</v>
      </c>
      <c r="D519" s="7" t="s">
        <v>1293</v>
      </c>
      <c r="E519" s="7" t="s">
        <v>625</v>
      </c>
      <c r="F519" s="10"/>
      <c r="G519" s="10">
        <v>300</v>
      </c>
      <c r="H519" s="7" t="s">
        <v>708</v>
      </c>
      <c r="I519" s="7" t="s">
        <v>709</v>
      </c>
      <c r="J519" s="242">
        <f t="shared" si="0"/>
        <v>1800</v>
      </c>
    </row>
    <row r="520" spans="1:10" ht="12.75" customHeight="1" x14ac:dyDescent="0.15">
      <c r="A520" s="235"/>
      <c r="B520" s="4" t="s">
        <v>1057</v>
      </c>
      <c r="C520" s="7" t="s">
        <v>1300</v>
      </c>
      <c r="D520" s="7" t="s">
        <v>1301</v>
      </c>
      <c r="E520" s="7" t="s">
        <v>666</v>
      </c>
      <c r="F520" s="10"/>
      <c r="G520" s="10">
        <v>500</v>
      </c>
      <c r="H520" s="7" t="s">
        <v>633</v>
      </c>
      <c r="I520" s="7" t="s">
        <v>634</v>
      </c>
      <c r="J520" s="242">
        <f t="shared" si="0"/>
        <v>2300</v>
      </c>
    </row>
    <row r="521" spans="1:10" ht="12.75" customHeight="1" x14ac:dyDescent="0.15">
      <c r="A521" s="235"/>
      <c r="B521" s="4" t="s">
        <v>1060</v>
      </c>
      <c r="C521" s="7" t="s">
        <v>1061</v>
      </c>
      <c r="D521" s="7" t="s">
        <v>1302</v>
      </c>
      <c r="E521" s="7" t="s">
        <v>625</v>
      </c>
      <c r="F521" s="10"/>
      <c r="G521" s="10">
        <v>120</v>
      </c>
      <c r="H521" s="7" t="s">
        <v>633</v>
      </c>
      <c r="I521" s="7" t="s">
        <v>634</v>
      </c>
      <c r="J521" s="242">
        <f t="shared" si="0"/>
        <v>2420</v>
      </c>
    </row>
    <row r="522" spans="1:10" ht="12.75" customHeight="1" x14ac:dyDescent="0.15">
      <c r="A522" s="235"/>
      <c r="B522" s="4" t="s">
        <v>1303</v>
      </c>
      <c r="C522" s="7" t="s">
        <v>1038</v>
      </c>
      <c r="D522" s="7" t="s">
        <v>1304</v>
      </c>
      <c r="E522" s="7" t="s">
        <v>625</v>
      </c>
      <c r="F522" s="10"/>
      <c r="G522" s="10">
        <v>500</v>
      </c>
      <c r="H522" s="7" t="s">
        <v>633</v>
      </c>
      <c r="I522" s="7" t="s">
        <v>634</v>
      </c>
      <c r="J522" s="242">
        <f t="shared" si="0"/>
        <v>2920</v>
      </c>
    </row>
    <row r="523" spans="1:10" ht="12.75" customHeight="1" x14ac:dyDescent="0.15">
      <c r="A523" s="235" t="s">
        <v>1305</v>
      </c>
      <c r="B523" s="4" t="s">
        <v>1303</v>
      </c>
      <c r="C523" s="7" t="s">
        <v>1306</v>
      </c>
      <c r="D523" s="7" t="s">
        <v>1307</v>
      </c>
      <c r="E523" s="7" t="s">
        <v>1308</v>
      </c>
      <c r="F523" s="10">
        <v>500</v>
      </c>
      <c r="G523" s="10"/>
      <c r="H523" s="7" t="s">
        <v>633</v>
      </c>
      <c r="I523" s="7" t="s">
        <v>634</v>
      </c>
      <c r="J523" s="242">
        <f t="shared" si="0"/>
        <v>2420</v>
      </c>
    </row>
    <row r="524" spans="1:10" ht="12.75" customHeight="1" x14ac:dyDescent="0.15">
      <c r="A524" s="235"/>
      <c r="B524" s="4" t="s">
        <v>1309</v>
      </c>
      <c r="C524" s="7" t="s">
        <v>1310</v>
      </c>
      <c r="D524" s="7" t="s">
        <v>1311</v>
      </c>
      <c r="E524" s="7" t="s">
        <v>625</v>
      </c>
      <c r="F524" s="10">
        <v>808.5</v>
      </c>
      <c r="G524" s="10"/>
      <c r="H524" s="7" t="s">
        <v>708</v>
      </c>
      <c r="I524" s="7" t="s">
        <v>709</v>
      </c>
      <c r="J524" s="242">
        <f t="shared" si="0"/>
        <v>1611.5</v>
      </c>
    </row>
    <row r="525" spans="1:10" ht="12.75" customHeight="1" x14ac:dyDescent="0.15">
      <c r="A525" s="235"/>
      <c r="B525" s="4" t="s">
        <v>1309</v>
      </c>
      <c r="C525" s="7" t="s">
        <v>1310</v>
      </c>
      <c r="D525" s="7" t="s">
        <v>1312</v>
      </c>
      <c r="E525" s="7" t="s">
        <v>625</v>
      </c>
      <c r="F525" s="10">
        <v>30.8</v>
      </c>
      <c r="G525" s="10"/>
      <c r="H525" s="7" t="s">
        <v>633</v>
      </c>
      <c r="I525" s="7" t="s">
        <v>634</v>
      </c>
      <c r="J525" s="242">
        <f t="shared" si="0"/>
        <v>1580.7</v>
      </c>
    </row>
    <row r="526" spans="1:10" ht="12.75" customHeight="1" x14ac:dyDescent="0.15">
      <c r="A526" s="235"/>
      <c r="B526" s="4" t="s">
        <v>1309</v>
      </c>
      <c r="C526" s="7" t="s">
        <v>1310</v>
      </c>
      <c r="D526" s="7" t="s">
        <v>1313</v>
      </c>
      <c r="E526" s="7" t="s">
        <v>625</v>
      </c>
      <c r="F526" s="10"/>
      <c r="G526" s="10">
        <v>120</v>
      </c>
      <c r="H526" s="7" t="s">
        <v>633</v>
      </c>
      <c r="I526" s="7" t="s">
        <v>634</v>
      </c>
      <c r="J526" s="242">
        <f t="shared" si="0"/>
        <v>1700.7</v>
      </c>
    </row>
    <row r="527" spans="1:10" ht="25.5" customHeight="1" x14ac:dyDescent="0.15">
      <c r="A527" s="235"/>
      <c r="B527" s="4" t="s">
        <v>1309</v>
      </c>
      <c r="C527" s="7" t="s">
        <v>1314</v>
      </c>
      <c r="D527" s="7" t="s">
        <v>1315</v>
      </c>
      <c r="E527" s="7" t="s">
        <v>625</v>
      </c>
      <c r="F527" s="10"/>
      <c r="G527" s="10">
        <v>300</v>
      </c>
      <c r="H527" s="7" t="s">
        <v>633</v>
      </c>
      <c r="I527" s="7" t="s">
        <v>634</v>
      </c>
      <c r="J527" s="242">
        <f t="shared" si="0"/>
        <v>2000.7</v>
      </c>
    </row>
    <row r="528" spans="1:10" ht="12.75" customHeight="1" x14ac:dyDescent="0.15">
      <c r="A528" s="235"/>
      <c r="B528" s="4" t="s">
        <v>1316</v>
      </c>
      <c r="C528" s="7" t="s">
        <v>1317</v>
      </c>
      <c r="D528" s="7" t="s">
        <v>1318</v>
      </c>
      <c r="E528" s="7" t="s">
        <v>625</v>
      </c>
      <c r="F528" s="10"/>
      <c r="G528" s="10">
        <v>220</v>
      </c>
      <c r="H528" s="7" t="s">
        <v>708</v>
      </c>
      <c r="I528" s="7" t="s">
        <v>709</v>
      </c>
      <c r="J528" s="242">
        <f t="shared" si="0"/>
        <v>2220.6999999999998</v>
      </c>
    </row>
    <row r="529" spans="1:10" ht="12.75" customHeight="1" x14ac:dyDescent="0.15">
      <c r="A529" s="235"/>
      <c r="B529" s="4" t="s">
        <v>1316</v>
      </c>
      <c r="C529" s="7" t="s">
        <v>1317</v>
      </c>
      <c r="D529" s="7" t="s">
        <v>1318</v>
      </c>
      <c r="E529" s="7" t="s">
        <v>625</v>
      </c>
      <c r="F529" s="10"/>
      <c r="G529" s="10">
        <v>440</v>
      </c>
      <c r="H529" s="7" t="s">
        <v>633</v>
      </c>
      <c r="I529" s="7" t="s">
        <v>634</v>
      </c>
      <c r="J529" s="242">
        <f t="shared" si="0"/>
        <v>2660.7</v>
      </c>
    </row>
    <row r="530" spans="1:10" ht="11.25" x14ac:dyDescent="0.15">
      <c r="A530" s="235"/>
      <c r="B530" s="4" t="s">
        <v>1319</v>
      </c>
      <c r="C530" s="7" t="s">
        <v>1320</v>
      </c>
      <c r="D530" s="7" t="s">
        <v>1321</v>
      </c>
      <c r="E530" s="7" t="s">
        <v>625</v>
      </c>
      <c r="F530" s="10"/>
      <c r="G530" s="10">
        <v>180</v>
      </c>
      <c r="H530" s="7" t="s">
        <v>633</v>
      </c>
      <c r="I530" s="7" t="s">
        <v>634</v>
      </c>
      <c r="J530" s="242">
        <f t="shared" si="0"/>
        <v>2840.7</v>
      </c>
    </row>
    <row r="531" spans="1:10" ht="11.25" x14ac:dyDescent="0.15">
      <c r="J531" s="242">
        <f t="shared" si="0"/>
        <v>2840.7</v>
      </c>
    </row>
    <row r="532" spans="1:10" ht="11.25" x14ac:dyDescent="0.2">
      <c r="A532" s="233" t="s">
        <v>1164</v>
      </c>
      <c r="J532" s="242">
        <f t="shared" si="0"/>
        <v>2840.7</v>
      </c>
    </row>
    <row r="533" spans="1:10" ht="11.25" x14ac:dyDescent="0.15">
      <c r="J533" s="242">
        <f t="shared" si="0"/>
        <v>2840.7</v>
      </c>
    </row>
    <row r="534" spans="1:10" ht="25.5" customHeight="1" x14ac:dyDescent="0.35">
      <c r="A534" s="234" t="s">
        <v>14</v>
      </c>
      <c r="B534" s="3" t="s">
        <v>1</v>
      </c>
      <c r="C534" s="6" t="s">
        <v>7</v>
      </c>
      <c r="D534" s="6" t="s">
        <v>16</v>
      </c>
      <c r="E534" s="6" t="s">
        <v>619</v>
      </c>
      <c r="F534" s="9" t="s">
        <v>24</v>
      </c>
      <c r="G534" s="9" t="s">
        <v>25</v>
      </c>
      <c r="H534" s="6" t="s">
        <v>620</v>
      </c>
      <c r="I534" s="6" t="s">
        <v>621</v>
      </c>
      <c r="J534" s="242">
        <f>J533</f>
        <v>2840.7</v>
      </c>
    </row>
    <row r="535" spans="1:10" ht="11.25" x14ac:dyDescent="0.15">
      <c r="J535" s="242">
        <f t="shared" si="0"/>
        <v>2840.7</v>
      </c>
    </row>
    <row r="536" spans="1:10" ht="12.75" customHeight="1" x14ac:dyDescent="0.15">
      <c r="A536" s="235"/>
      <c r="B536" s="4" t="s">
        <v>1319</v>
      </c>
      <c r="C536" s="7" t="s">
        <v>1322</v>
      </c>
      <c r="D536" s="7" t="s">
        <v>1323</v>
      </c>
      <c r="E536" s="7" t="s">
        <v>625</v>
      </c>
      <c r="F536" s="10"/>
      <c r="G536" s="10">
        <v>250</v>
      </c>
      <c r="H536" s="7" t="s">
        <v>633</v>
      </c>
      <c r="I536" s="7" t="s">
        <v>634</v>
      </c>
      <c r="J536" s="242">
        <f t="shared" si="0"/>
        <v>3090.7</v>
      </c>
    </row>
    <row r="537" spans="1:10" ht="12.75" customHeight="1" x14ac:dyDescent="0.15">
      <c r="A537" s="235"/>
      <c r="B537" s="4" t="s">
        <v>1068</v>
      </c>
      <c r="C537" s="7" t="s">
        <v>1317</v>
      </c>
      <c r="D537" s="7" t="s">
        <v>1324</v>
      </c>
      <c r="E537" s="7" t="s">
        <v>625</v>
      </c>
      <c r="F537" s="10"/>
      <c r="G537" s="10">
        <v>350</v>
      </c>
      <c r="H537" s="7" t="s">
        <v>708</v>
      </c>
      <c r="I537" s="7" t="s">
        <v>709</v>
      </c>
      <c r="J537" s="242">
        <f t="shared" si="0"/>
        <v>3440.7</v>
      </c>
    </row>
    <row r="538" spans="1:10" ht="12.75" customHeight="1" x14ac:dyDescent="0.15">
      <c r="A538" s="235"/>
      <c r="B538" s="4" t="s">
        <v>1068</v>
      </c>
      <c r="C538" s="7" t="s">
        <v>1298</v>
      </c>
      <c r="D538" s="7" t="s">
        <v>1299</v>
      </c>
      <c r="E538" s="7" t="s">
        <v>625</v>
      </c>
      <c r="F538" s="10"/>
      <c r="G538" s="10">
        <v>1080</v>
      </c>
      <c r="H538" s="7" t="s">
        <v>708</v>
      </c>
      <c r="I538" s="7" t="s">
        <v>709</v>
      </c>
      <c r="J538" s="242">
        <f t="shared" si="0"/>
        <v>4520.7</v>
      </c>
    </row>
    <row r="539" spans="1:10" ht="12.75" customHeight="1" x14ac:dyDescent="0.15">
      <c r="A539" s="235"/>
      <c r="B539" s="4" t="s">
        <v>1068</v>
      </c>
      <c r="C539" s="7" t="s">
        <v>1317</v>
      </c>
      <c r="D539" s="7" t="s">
        <v>1324</v>
      </c>
      <c r="E539" s="7" t="s">
        <v>625</v>
      </c>
      <c r="F539" s="10"/>
      <c r="G539" s="10">
        <v>730</v>
      </c>
      <c r="H539" s="7" t="s">
        <v>633</v>
      </c>
      <c r="I539" s="7" t="s">
        <v>634</v>
      </c>
      <c r="J539" s="242">
        <f t="shared" si="0"/>
        <v>5250.7</v>
      </c>
    </row>
    <row r="540" spans="1:10" ht="12.75" customHeight="1" x14ac:dyDescent="0.15">
      <c r="A540" s="235"/>
      <c r="B540" s="4" t="s">
        <v>1068</v>
      </c>
      <c r="C540" s="7" t="s">
        <v>1325</v>
      </c>
      <c r="D540" s="7" t="s">
        <v>1326</v>
      </c>
      <c r="E540" s="7" t="s">
        <v>625</v>
      </c>
      <c r="F540" s="10"/>
      <c r="G540" s="10">
        <v>87</v>
      </c>
      <c r="H540" s="7" t="s">
        <v>633</v>
      </c>
      <c r="I540" s="7" t="s">
        <v>634</v>
      </c>
      <c r="J540" s="242">
        <f t="shared" si="0"/>
        <v>5337.7</v>
      </c>
    </row>
    <row r="541" spans="1:10" ht="12.75" customHeight="1" x14ac:dyDescent="0.15">
      <c r="A541" s="235"/>
      <c r="B541" s="4" t="s">
        <v>1068</v>
      </c>
      <c r="C541" s="7" t="s">
        <v>1320</v>
      </c>
      <c r="D541" s="7" t="s">
        <v>1321</v>
      </c>
      <c r="E541" s="7" t="s">
        <v>625</v>
      </c>
      <c r="F541" s="10"/>
      <c r="G541" s="10">
        <v>540</v>
      </c>
      <c r="H541" s="7" t="s">
        <v>633</v>
      </c>
      <c r="I541" s="7" t="s">
        <v>634</v>
      </c>
      <c r="J541" s="242">
        <f t="shared" si="0"/>
        <v>5877.7</v>
      </c>
    </row>
    <row r="542" spans="1:10" ht="12.75" customHeight="1" x14ac:dyDescent="0.15">
      <c r="A542" s="235"/>
      <c r="B542" s="4" t="s">
        <v>1327</v>
      </c>
      <c r="C542" s="7" t="s">
        <v>1328</v>
      </c>
      <c r="D542" s="7" t="s">
        <v>1329</v>
      </c>
      <c r="E542" s="7" t="s">
        <v>625</v>
      </c>
      <c r="F542" s="10"/>
      <c r="G542" s="10">
        <v>150</v>
      </c>
      <c r="H542" s="7" t="s">
        <v>633</v>
      </c>
      <c r="I542" s="7" t="s">
        <v>634</v>
      </c>
      <c r="J542" s="242">
        <f t="shared" si="0"/>
        <v>6027.7</v>
      </c>
    </row>
    <row r="543" spans="1:10" ht="12.75" customHeight="1" x14ac:dyDescent="0.15">
      <c r="A543" s="235"/>
      <c r="B543" s="4" t="s">
        <v>1330</v>
      </c>
      <c r="C543" s="7" t="s">
        <v>688</v>
      </c>
      <c r="D543" s="7" t="s">
        <v>1331</v>
      </c>
      <c r="E543" s="7" t="s">
        <v>625</v>
      </c>
      <c r="F543" s="10"/>
      <c r="G543" s="10">
        <v>500</v>
      </c>
      <c r="H543" s="7" t="s">
        <v>633</v>
      </c>
      <c r="I543" s="7" t="s">
        <v>634</v>
      </c>
      <c r="J543" s="242">
        <f t="shared" si="0"/>
        <v>6527.7</v>
      </c>
    </row>
    <row r="544" spans="1:10" ht="12.75" customHeight="1" x14ac:dyDescent="0.15">
      <c r="A544" s="235"/>
      <c r="B544" s="4" t="s">
        <v>1074</v>
      </c>
      <c r="C544" s="7" t="s">
        <v>1075</v>
      </c>
      <c r="D544" s="7" t="s">
        <v>1332</v>
      </c>
      <c r="E544" s="7" t="s">
        <v>625</v>
      </c>
      <c r="F544" s="10"/>
      <c r="G544" s="10">
        <v>500</v>
      </c>
      <c r="H544" s="7" t="s">
        <v>633</v>
      </c>
      <c r="I544" s="7" t="s">
        <v>634</v>
      </c>
      <c r="J544" s="242">
        <f t="shared" si="0"/>
        <v>7027.7</v>
      </c>
    </row>
    <row r="545" spans="1:10" ht="12.75" customHeight="1" x14ac:dyDescent="0.15">
      <c r="A545" s="235"/>
      <c r="B545" s="4" t="s">
        <v>1333</v>
      </c>
      <c r="C545" s="7" t="s">
        <v>1334</v>
      </c>
      <c r="D545" s="7" t="s">
        <v>1335</v>
      </c>
      <c r="E545" s="7" t="s">
        <v>625</v>
      </c>
      <c r="F545" s="10"/>
      <c r="G545" s="10">
        <v>420</v>
      </c>
      <c r="H545" s="7" t="s">
        <v>633</v>
      </c>
      <c r="I545" s="7" t="s">
        <v>634</v>
      </c>
      <c r="J545" s="242">
        <f t="shared" si="0"/>
        <v>7447.7</v>
      </c>
    </row>
    <row r="546" spans="1:10" ht="12.75" customHeight="1" x14ac:dyDescent="0.15">
      <c r="A546" s="235"/>
      <c r="B546" s="4" t="s">
        <v>1336</v>
      </c>
      <c r="C546" s="7" t="s">
        <v>1337</v>
      </c>
      <c r="D546" s="7" t="s">
        <v>1338</v>
      </c>
      <c r="E546" s="7" t="s">
        <v>625</v>
      </c>
      <c r="F546" s="10"/>
      <c r="G546" s="10">
        <v>120</v>
      </c>
      <c r="H546" s="7" t="s">
        <v>708</v>
      </c>
      <c r="I546" s="7" t="s">
        <v>709</v>
      </c>
      <c r="J546" s="242">
        <f t="shared" si="0"/>
        <v>7567.7</v>
      </c>
    </row>
    <row r="547" spans="1:10" ht="25.5" customHeight="1" x14ac:dyDescent="0.15">
      <c r="A547" s="235"/>
      <c r="B547" s="4" t="s">
        <v>1079</v>
      </c>
      <c r="C547" s="7" t="s">
        <v>1317</v>
      </c>
      <c r="D547" s="7" t="s">
        <v>1339</v>
      </c>
      <c r="E547" s="7" t="s">
        <v>625</v>
      </c>
      <c r="F547" s="10"/>
      <c r="G547" s="10">
        <v>235</v>
      </c>
      <c r="H547" s="7" t="s">
        <v>708</v>
      </c>
      <c r="I547" s="7" t="s">
        <v>709</v>
      </c>
      <c r="J547" s="7"/>
    </row>
    <row r="548" spans="1:10" ht="12.75" customHeight="1" x14ac:dyDescent="0.15">
      <c r="A548" s="235"/>
      <c r="B548" s="4" t="s">
        <v>1079</v>
      </c>
      <c r="C548" s="7" t="s">
        <v>1337</v>
      </c>
      <c r="D548" s="7" t="s">
        <v>1338</v>
      </c>
      <c r="E548" s="7" t="s">
        <v>625</v>
      </c>
      <c r="F548" s="10"/>
      <c r="G548" s="10">
        <v>240</v>
      </c>
      <c r="H548" s="7" t="s">
        <v>708</v>
      </c>
      <c r="I548" s="7" t="s">
        <v>709</v>
      </c>
      <c r="J548" s="7"/>
    </row>
    <row r="549" spans="1:10" ht="25.5" customHeight="1" x14ac:dyDescent="0.15">
      <c r="A549" s="235"/>
      <c r="B549" s="4" t="s">
        <v>1079</v>
      </c>
      <c r="C549" s="7" t="s">
        <v>1317</v>
      </c>
      <c r="D549" s="7" t="s">
        <v>1339</v>
      </c>
      <c r="E549" s="7" t="s">
        <v>625</v>
      </c>
      <c r="F549" s="10"/>
      <c r="G549" s="10">
        <v>485</v>
      </c>
      <c r="H549" s="7" t="s">
        <v>633</v>
      </c>
      <c r="I549" s="7" t="s">
        <v>634</v>
      </c>
      <c r="J549" s="7"/>
    </row>
    <row r="550" spans="1:10" ht="12.75" customHeight="1" x14ac:dyDescent="0.15">
      <c r="A550" s="235"/>
      <c r="B550" s="4" t="s">
        <v>1079</v>
      </c>
      <c r="C550" s="7" t="s">
        <v>1320</v>
      </c>
      <c r="D550" s="7" t="s">
        <v>1321</v>
      </c>
      <c r="E550" s="7" t="s">
        <v>625</v>
      </c>
      <c r="F550" s="10"/>
      <c r="G550" s="10">
        <v>480</v>
      </c>
      <c r="H550" s="7" t="s">
        <v>633</v>
      </c>
      <c r="I550" s="7" t="s">
        <v>634</v>
      </c>
      <c r="J550" s="7"/>
    </row>
    <row r="551" spans="1:10" ht="12.75" customHeight="1" x14ac:dyDescent="0.15">
      <c r="A551" s="235"/>
      <c r="B551" s="4" t="s">
        <v>1079</v>
      </c>
      <c r="C551" s="7" t="s">
        <v>1334</v>
      </c>
      <c r="D551" s="7" t="s">
        <v>1335</v>
      </c>
      <c r="E551" s="7" t="s">
        <v>625</v>
      </c>
      <c r="F551" s="10"/>
      <c r="G551" s="10">
        <v>180</v>
      </c>
      <c r="H551" s="7" t="s">
        <v>633</v>
      </c>
      <c r="I551" s="7" t="s">
        <v>634</v>
      </c>
      <c r="J551" s="7"/>
    </row>
    <row r="552" spans="1:10" ht="12.75" customHeight="1" x14ac:dyDescent="0.15">
      <c r="A552" s="235"/>
      <c r="B552" s="4" t="s">
        <v>1079</v>
      </c>
      <c r="C552" s="7" t="s">
        <v>1340</v>
      </c>
      <c r="D552" s="7" t="s">
        <v>1335</v>
      </c>
      <c r="E552" s="7" t="s">
        <v>625</v>
      </c>
      <c r="F552" s="10"/>
      <c r="G552" s="10">
        <v>300</v>
      </c>
      <c r="H552" s="7" t="s">
        <v>633</v>
      </c>
      <c r="I552" s="7" t="s">
        <v>634</v>
      </c>
      <c r="J552" s="7"/>
    </row>
    <row r="553" spans="1:10" ht="12.75" customHeight="1" x14ac:dyDescent="0.15">
      <c r="A553" s="235"/>
      <c r="B553" s="4" t="s">
        <v>1079</v>
      </c>
      <c r="C553" s="7" t="s">
        <v>1053</v>
      </c>
      <c r="D553" s="7" t="s">
        <v>1341</v>
      </c>
      <c r="E553" s="7" t="s">
        <v>625</v>
      </c>
      <c r="F553" s="10"/>
      <c r="G553" s="10">
        <v>50</v>
      </c>
      <c r="H553" s="7" t="s">
        <v>633</v>
      </c>
      <c r="I553" s="7" t="s">
        <v>634</v>
      </c>
      <c r="J553" s="7"/>
    </row>
    <row r="554" spans="1:10" ht="12.75" customHeight="1" x14ac:dyDescent="0.15">
      <c r="A554" s="235"/>
      <c r="B554" s="4" t="s">
        <v>1342</v>
      </c>
      <c r="C554" s="7" t="s">
        <v>1069</v>
      </c>
      <c r="D554" s="7" t="s">
        <v>1343</v>
      </c>
      <c r="E554" s="7" t="s">
        <v>625</v>
      </c>
      <c r="F554" s="10"/>
      <c r="G554" s="10">
        <v>500</v>
      </c>
      <c r="H554" s="7" t="s">
        <v>708</v>
      </c>
      <c r="I554" s="7" t="s">
        <v>709</v>
      </c>
      <c r="J554" s="7"/>
    </row>
    <row r="555" spans="1:10" ht="25.5" customHeight="1" x14ac:dyDescent="0.15">
      <c r="A555" s="235"/>
      <c r="B555" s="4" t="s">
        <v>1344</v>
      </c>
      <c r="C555" s="7" t="s">
        <v>1345</v>
      </c>
      <c r="D555" s="7" t="s">
        <v>1346</v>
      </c>
      <c r="E555" s="7" t="s">
        <v>625</v>
      </c>
      <c r="F555" s="10"/>
      <c r="G555" s="10">
        <v>375</v>
      </c>
      <c r="H555" s="7" t="s">
        <v>633</v>
      </c>
      <c r="I555" s="7" t="s">
        <v>634</v>
      </c>
      <c r="J555" s="7"/>
    </row>
    <row r="556" spans="1:10" ht="12.75" customHeight="1" x14ac:dyDescent="0.15">
      <c r="A556" s="235"/>
      <c r="B556" s="4" t="s">
        <v>1347</v>
      </c>
      <c r="C556" s="7" t="s">
        <v>1348</v>
      </c>
      <c r="D556" s="7" t="s">
        <v>1349</v>
      </c>
      <c r="E556" s="7" t="s">
        <v>625</v>
      </c>
      <c r="F556" s="10"/>
      <c r="G556" s="10">
        <v>780</v>
      </c>
      <c r="H556" s="7" t="s">
        <v>633</v>
      </c>
      <c r="I556" s="7" t="s">
        <v>634</v>
      </c>
      <c r="J556" s="7"/>
    </row>
    <row r="557" spans="1:10" ht="12.75" customHeight="1" x14ac:dyDescent="0.15">
      <c r="A557" s="235"/>
      <c r="B557" s="4" t="s">
        <v>1082</v>
      </c>
      <c r="C557" s="7" t="s">
        <v>1083</v>
      </c>
      <c r="D557" s="7" t="s">
        <v>1350</v>
      </c>
      <c r="E557" s="7" t="s">
        <v>625</v>
      </c>
      <c r="F557" s="10"/>
      <c r="G557" s="10">
        <v>328</v>
      </c>
      <c r="H557" s="7" t="s">
        <v>708</v>
      </c>
      <c r="I557" s="7" t="s">
        <v>709</v>
      </c>
      <c r="J557" s="7"/>
    </row>
    <row r="558" spans="1:10" ht="12.75" customHeight="1" x14ac:dyDescent="0.15">
      <c r="A558" s="235"/>
      <c r="B558" s="4" t="s">
        <v>1082</v>
      </c>
      <c r="C558" s="7" t="s">
        <v>1083</v>
      </c>
      <c r="D558" s="7" t="s">
        <v>1351</v>
      </c>
      <c r="E558" s="7" t="s">
        <v>625</v>
      </c>
      <c r="F558" s="10"/>
      <c r="G558" s="10">
        <v>500</v>
      </c>
      <c r="H558" s="7" t="s">
        <v>633</v>
      </c>
      <c r="I558" s="7" t="s">
        <v>634</v>
      </c>
      <c r="J558" s="7"/>
    </row>
    <row r="559" spans="1:10" ht="12.75" customHeight="1" x14ac:dyDescent="0.15">
      <c r="A559" s="235"/>
      <c r="B559" s="4" t="s">
        <v>1352</v>
      </c>
      <c r="C559" s="7" t="s">
        <v>1353</v>
      </c>
      <c r="D559" s="7" t="s">
        <v>1335</v>
      </c>
      <c r="E559" s="7" t="s">
        <v>625</v>
      </c>
      <c r="F559" s="10"/>
      <c r="G559" s="10">
        <v>900</v>
      </c>
      <c r="H559" s="7" t="s">
        <v>633</v>
      </c>
      <c r="I559" s="7" t="s">
        <v>634</v>
      </c>
      <c r="J559" s="7"/>
    </row>
    <row r="560" spans="1:10" ht="25.5" customHeight="1" x14ac:dyDescent="0.15">
      <c r="A560" s="235"/>
      <c r="B560" s="4" t="s">
        <v>1354</v>
      </c>
      <c r="C560" s="7" t="s">
        <v>1355</v>
      </c>
      <c r="D560" s="7" t="s">
        <v>1356</v>
      </c>
      <c r="E560" s="7" t="s">
        <v>625</v>
      </c>
      <c r="F560" s="10"/>
      <c r="G560" s="10">
        <v>300</v>
      </c>
      <c r="H560" s="7" t="s">
        <v>633</v>
      </c>
      <c r="I560" s="7" t="s">
        <v>634</v>
      </c>
      <c r="J560" s="7"/>
    </row>
    <row r="561" spans="1:10" ht="12.75" customHeight="1" x14ac:dyDescent="0.15">
      <c r="A561" s="235"/>
      <c r="B561" s="4" t="s">
        <v>1357</v>
      </c>
      <c r="C561" s="7" t="s">
        <v>691</v>
      </c>
      <c r="D561" s="7" t="s">
        <v>1358</v>
      </c>
      <c r="E561" s="7" t="s">
        <v>625</v>
      </c>
      <c r="F561" s="10"/>
      <c r="G561" s="10">
        <v>500</v>
      </c>
      <c r="H561" s="7" t="s">
        <v>633</v>
      </c>
      <c r="I561" s="7" t="s">
        <v>634</v>
      </c>
      <c r="J561" s="7"/>
    </row>
    <row r="562" spans="1:10" ht="12.75" customHeight="1" x14ac:dyDescent="0.15">
      <c r="A562" s="235"/>
      <c r="B562" s="4" t="s">
        <v>1359</v>
      </c>
      <c r="C562" s="7" t="s">
        <v>691</v>
      </c>
      <c r="D562" s="7" t="s">
        <v>1360</v>
      </c>
      <c r="E562" s="7" t="s">
        <v>625</v>
      </c>
      <c r="F562" s="10"/>
      <c r="G562" s="10">
        <v>582</v>
      </c>
      <c r="H562" s="7" t="s">
        <v>633</v>
      </c>
      <c r="I562" s="7" t="s">
        <v>634</v>
      </c>
      <c r="J562" s="7"/>
    </row>
    <row r="563" spans="1:10" ht="12.75" customHeight="1" x14ac:dyDescent="0.15">
      <c r="A563" s="235"/>
      <c r="B563" s="4" t="s">
        <v>1361</v>
      </c>
      <c r="C563" s="7" t="s">
        <v>1362</v>
      </c>
      <c r="D563" s="7" t="s">
        <v>1335</v>
      </c>
      <c r="E563" s="7" t="s">
        <v>625</v>
      </c>
      <c r="F563" s="10"/>
      <c r="G563" s="10">
        <v>120</v>
      </c>
      <c r="H563" s="7" t="s">
        <v>708</v>
      </c>
      <c r="I563" s="7" t="s">
        <v>709</v>
      </c>
      <c r="J563" s="7"/>
    </row>
    <row r="564" spans="1:10" ht="12.75" customHeight="1" x14ac:dyDescent="0.15">
      <c r="A564" s="235"/>
      <c r="B564" s="4" t="s">
        <v>1361</v>
      </c>
      <c r="C564" s="7" t="s">
        <v>1090</v>
      </c>
      <c r="D564" s="7" t="s">
        <v>1363</v>
      </c>
      <c r="E564" s="7" t="s">
        <v>625</v>
      </c>
      <c r="F564" s="10"/>
      <c r="G564" s="10">
        <v>60</v>
      </c>
      <c r="H564" s="7" t="s">
        <v>708</v>
      </c>
      <c r="I564" s="7" t="s">
        <v>709</v>
      </c>
      <c r="J564" s="7"/>
    </row>
    <row r="565" spans="1:10" ht="12.75" customHeight="1" x14ac:dyDescent="0.15">
      <c r="A565" s="235"/>
      <c r="B565" s="4" t="s">
        <v>1364</v>
      </c>
      <c r="C565" s="7" t="s">
        <v>1337</v>
      </c>
      <c r="D565" s="7" t="s">
        <v>1338</v>
      </c>
      <c r="E565" s="7" t="s">
        <v>625</v>
      </c>
      <c r="F565" s="10"/>
      <c r="G565" s="10">
        <v>240</v>
      </c>
      <c r="H565" s="7" t="s">
        <v>708</v>
      </c>
      <c r="I565" s="7" t="s">
        <v>709</v>
      </c>
      <c r="J565" s="7"/>
    </row>
    <row r="566" spans="1:10" ht="12.75" customHeight="1" x14ac:dyDescent="0.15">
      <c r="A566" s="235"/>
      <c r="B566" s="4" t="s">
        <v>1364</v>
      </c>
      <c r="C566" s="7" t="s">
        <v>1362</v>
      </c>
      <c r="D566" s="7" t="s">
        <v>1335</v>
      </c>
      <c r="E566" s="7" t="s">
        <v>625</v>
      </c>
      <c r="F566" s="10"/>
      <c r="G566" s="10">
        <v>300</v>
      </c>
      <c r="H566" s="7" t="s">
        <v>708</v>
      </c>
      <c r="I566" s="7" t="s">
        <v>709</v>
      </c>
      <c r="J566" s="7"/>
    </row>
    <row r="567" spans="1:10" ht="12.75" customHeight="1" x14ac:dyDescent="0.15">
      <c r="A567" s="235"/>
      <c r="B567" s="4" t="s">
        <v>1364</v>
      </c>
      <c r="C567" s="7" t="s">
        <v>1340</v>
      </c>
      <c r="D567" s="7" t="s">
        <v>1335</v>
      </c>
      <c r="E567" s="7" t="s">
        <v>625</v>
      </c>
      <c r="F567" s="10"/>
      <c r="G567" s="10">
        <v>300</v>
      </c>
      <c r="H567" s="7" t="s">
        <v>633</v>
      </c>
      <c r="I567" s="7" t="s">
        <v>634</v>
      </c>
      <c r="J567" s="7"/>
    </row>
    <row r="568" spans="1:10" ht="12.75" customHeight="1" x14ac:dyDescent="0.15">
      <c r="A568" s="235"/>
      <c r="B568" s="4" t="s">
        <v>1364</v>
      </c>
      <c r="C568" s="7" t="s">
        <v>1348</v>
      </c>
      <c r="D568" s="7" t="s">
        <v>1349</v>
      </c>
      <c r="E568" s="7" t="s">
        <v>625</v>
      </c>
      <c r="F568" s="10"/>
      <c r="G568" s="10">
        <v>900</v>
      </c>
      <c r="H568" s="7" t="s">
        <v>633</v>
      </c>
      <c r="I568" s="7" t="s">
        <v>634</v>
      </c>
      <c r="J568" s="7"/>
    </row>
    <row r="569" spans="1:10" ht="11.25" x14ac:dyDescent="0.15">
      <c r="A569" s="235"/>
      <c r="B569" s="4" t="s">
        <v>1364</v>
      </c>
      <c r="C569" s="7" t="s">
        <v>1353</v>
      </c>
      <c r="D569" s="7" t="s">
        <v>1335</v>
      </c>
      <c r="E569" s="7" t="s">
        <v>625</v>
      </c>
      <c r="F569" s="10"/>
      <c r="G569" s="10">
        <v>1500</v>
      </c>
      <c r="H569" s="7" t="s">
        <v>633</v>
      </c>
      <c r="I569" s="7" t="s">
        <v>634</v>
      </c>
      <c r="J569" s="7"/>
    </row>
    <row r="571" spans="1:10" ht="11.25" x14ac:dyDescent="0.2">
      <c r="A571" s="233" t="s">
        <v>1164</v>
      </c>
    </row>
    <row r="573" spans="1:10" ht="25.5" customHeight="1" x14ac:dyDescent="0.35">
      <c r="A573" s="234" t="s">
        <v>14</v>
      </c>
      <c r="B573" s="3" t="s">
        <v>1</v>
      </c>
      <c r="C573" s="6" t="s">
        <v>7</v>
      </c>
      <c r="D573" s="6" t="s">
        <v>16</v>
      </c>
      <c r="E573" s="6" t="s">
        <v>619</v>
      </c>
      <c r="F573" s="9" t="s">
        <v>24</v>
      </c>
      <c r="G573" s="9" t="s">
        <v>25</v>
      </c>
      <c r="H573" s="6" t="s">
        <v>620</v>
      </c>
      <c r="I573" s="6" t="s">
        <v>621</v>
      </c>
      <c r="J573" s="6"/>
    </row>
    <row r="575" spans="1:10" ht="12.75" customHeight="1" x14ac:dyDescent="0.15">
      <c r="A575" s="235"/>
      <c r="B575" s="4" t="s">
        <v>1089</v>
      </c>
      <c r="C575" s="7" t="s">
        <v>1090</v>
      </c>
      <c r="D575" s="7" t="s">
        <v>1363</v>
      </c>
      <c r="E575" s="7" t="s">
        <v>625</v>
      </c>
      <c r="F575" s="10"/>
      <c r="G575" s="10">
        <v>540</v>
      </c>
      <c r="H575" s="7" t="s">
        <v>708</v>
      </c>
      <c r="I575" s="7" t="s">
        <v>709</v>
      </c>
      <c r="J575" s="7"/>
    </row>
    <row r="576" spans="1:10" ht="12.75" customHeight="1" x14ac:dyDescent="0.15">
      <c r="A576" s="235"/>
      <c r="B576" s="4" t="s">
        <v>1089</v>
      </c>
      <c r="C576" s="7" t="s">
        <v>1090</v>
      </c>
      <c r="D576" s="7" t="s">
        <v>1365</v>
      </c>
      <c r="E576" s="7" t="s">
        <v>625</v>
      </c>
      <c r="F576" s="10"/>
      <c r="G576" s="10">
        <v>400</v>
      </c>
      <c r="H576" s="7" t="s">
        <v>633</v>
      </c>
      <c r="I576" s="7" t="s">
        <v>634</v>
      </c>
      <c r="J576" s="7"/>
    </row>
    <row r="577" spans="1:10" ht="12.75" customHeight="1" x14ac:dyDescent="0.15">
      <c r="A577" s="235"/>
      <c r="B577" s="4" t="s">
        <v>1366</v>
      </c>
      <c r="C577" s="7" t="s">
        <v>1080</v>
      </c>
      <c r="D577" s="7" t="s">
        <v>1367</v>
      </c>
      <c r="E577" s="7" t="s">
        <v>625</v>
      </c>
      <c r="F577" s="10"/>
      <c r="G577" s="10">
        <v>500</v>
      </c>
      <c r="H577" s="7" t="s">
        <v>633</v>
      </c>
      <c r="I577" s="7" t="s">
        <v>634</v>
      </c>
      <c r="J577" s="7"/>
    </row>
    <row r="578" spans="1:10" ht="12.75" customHeight="1" x14ac:dyDescent="0.15">
      <c r="A578" s="235"/>
      <c r="B578" s="4" t="s">
        <v>1366</v>
      </c>
      <c r="C578" s="7" t="s">
        <v>1087</v>
      </c>
      <c r="D578" s="7" t="s">
        <v>1368</v>
      </c>
      <c r="E578" s="7" t="s">
        <v>625</v>
      </c>
      <c r="F578" s="10"/>
      <c r="G578" s="10">
        <v>500</v>
      </c>
      <c r="H578" s="7" t="s">
        <v>633</v>
      </c>
      <c r="I578" s="7" t="s">
        <v>634</v>
      </c>
      <c r="J578" s="7"/>
    </row>
    <row r="579" spans="1:10" ht="12.75" customHeight="1" x14ac:dyDescent="0.15">
      <c r="A579" s="235"/>
      <c r="B579" s="4" t="s">
        <v>1369</v>
      </c>
      <c r="C579" s="7" t="s">
        <v>1087</v>
      </c>
      <c r="D579" s="7" t="s">
        <v>1370</v>
      </c>
      <c r="E579" s="7" t="s">
        <v>625</v>
      </c>
      <c r="F579" s="10"/>
      <c r="G579" s="10">
        <v>231</v>
      </c>
      <c r="H579" s="7" t="s">
        <v>633</v>
      </c>
      <c r="I579" s="7" t="s">
        <v>634</v>
      </c>
      <c r="J579" s="7"/>
    </row>
    <row r="580" spans="1:10" ht="12.75" customHeight="1" x14ac:dyDescent="0.15">
      <c r="A580" s="235"/>
      <c r="B580" s="4" t="s">
        <v>1369</v>
      </c>
      <c r="C580" s="7" t="s">
        <v>1071</v>
      </c>
      <c r="D580" s="7" t="s">
        <v>1371</v>
      </c>
      <c r="E580" s="7" t="s">
        <v>625</v>
      </c>
      <c r="F580" s="10"/>
      <c r="G580" s="10">
        <v>169</v>
      </c>
      <c r="H580" s="7" t="s">
        <v>633</v>
      </c>
      <c r="I580" s="7" t="s">
        <v>634</v>
      </c>
      <c r="J580" s="7"/>
    </row>
    <row r="581" spans="1:10" ht="12.75" customHeight="1" x14ac:dyDescent="0.15">
      <c r="A581" s="235"/>
      <c r="B581" s="4" t="s">
        <v>1092</v>
      </c>
      <c r="C581" s="7" t="s">
        <v>1372</v>
      </c>
      <c r="D581" s="7" t="s">
        <v>1373</v>
      </c>
      <c r="E581" s="7" t="s">
        <v>625</v>
      </c>
      <c r="F581" s="10"/>
      <c r="G581" s="10">
        <v>240</v>
      </c>
      <c r="H581" s="7" t="s">
        <v>633</v>
      </c>
      <c r="I581" s="7" t="s">
        <v>634</v>
      </c>
      <c r="J581" s="7"/>
    </row>
    <row r="582" spans="1:10" ht="12.75" customHeight="1" x14ac:dyDescent="0.15">
      <c r="A582" s="235"/>
      <c r="B582" s="4" t="s">
        <v>1092</v>
      </c>
      <c r="C582" s="7" t="s">
        <v>1093</v>
      </c>
      <c r="D582" s="7" t="s">
        <v>1374</v>
      </c>
      <c r="E582" s="7" t="s">
        <v>625</v>
      </c>
      <c r="F582" s="10"/>
      <c r="G582" s="10">
        <v>100</v>
      </c>
      <c r="H582" s="7" t="s">
        <v>633</v>
      </c>
      <c r="I582" s="7" t="s">
        <v>634</v>
      </c>
      <c r="J582" s="7"/>
    </row>
    <row r="583" spans="1:10" ht="12.75" customHeight="1" x14ac:dyDescent="0.15">
      <c r="A583" s="235"/>
      <c r="B583" s="4" t="s">
        <v>1092</v>
      </c>
      <c r="C583" s="7" t="s">
        <v>1034</v>
      </c>
      <c r="D583" s="7" t="s">
        <v>1375</v>
      </c>
      <c r="E583" s="7" t="s">
        <v>625</v>
      </c>
      <c r="F583" s="10"/>
      <c r="G583" s="10">
        <v>500</v>
      </c>
      <c r="H583" s="7" t="s">
        <v>633</v>
      </c>
      <c r="I583" s="7" t="s">
        <v>634</v>
      </c>
      <c r="J583" s="7"/>
    </row>
    <row r="584" spans="1:10" ht="12.75" customHeight="1" x14ac:dyDescent="0.15">
      <c r="A584" s="235"/>
      <c r="B584" s="4" t="s">
        <v>1376</v>
      </c>
      <c r="C584" s="7" t="s">
        <v>1087</v>
      </c>
      <c r="D584" s="7" t="s">
        <v>1377</v>
      </c>
      <c r="E584" s="7" t="s">
        <v>625</v>
      </c>
      <c r="F584" s="10"/>
      <c r="G584" s="10">
        <v>200</v>
      </c>
      <c r="H584" s="7" t="s">
        <v>633</v>
      </c>
      <c r="I584" s="7" t="s">
        <v>634</v>
      </c>
      <c r="J584" s="7"/>
    </row>
    <row r="585" spans="1:10" ht="12.75" customHeight="1" x14ac:dyDescent="0.15">
      <c r="A585" s="235"/>
      <c r="B585" s="4" t="s">
        <v>1378</v>
      </c>
      <c r="C585" s="7" t="s">
        <v>1379</v>
      </c>
      <c r="D585" s="7" t="s">
        <v>1380</v>
      </c>
      <c r="E585" s="7" t="s">
        <v>625</v>
      </c>
      <c r="F585" s="10"/>
      <c r="G585" s="10">
        <v>600</v>
      </c>
      <c r="H585" s="7" t="s">
        <v>633</v>
      </c>
      <c r="I585" s="7" t="s">
        <v>634</v>
      </c>
      <c r="J585" s="7"/>
    </row>
    <row r="586" spans="1:10" ht="12.75" customHeight="1" x14ac:dyDescent="0.15">
      <c r="A586" s="235"/>
      <c r="B586" s="4" t="s">
        <v>1381</v>
      </c>
      <c r="C586" s="7" t="s">
        <v>1382</v>
      </c>
      <c r="D586" s="7" t="s">
        <v>1383</v>
      </c>
      <c r="E586" s="7" t="s">
        <v>625</v>
      </c>
      <c r="F586" s="10"/>
      <c r="G586" s="10">
        <v>480</v>
      </c>
      <c r="H586" s="7" t="s">
        <v>708</v>
      </c>
      <c r="I586" s="7" t="s">
        <v>709</v>
      </c>
      <c r="J586" s="7"/>
    </row>
    <row r="587" spans="1:10" ht="12.75" customHeight="1" x14ac:dyDescent="0.15">
      <c r="A587" s="235" t="s">
        <v>1384</v>
      </c>
      <c r="B587" s="4" t="s">
        <v>1095</v>
      </c>
      <c r="C587" s="7" t="s">
        <v>1385</v>
      </c>
      <c r="D587" s="7" t="s">
        <v>1386</v>
      </c>
      <c r="E587" s="7" t="s">
        <v>1308</v>
      </c>
      <c r="F587" s="10"/>
      <c r="G587" s="10">
        <v>155.5</v>
      </c>
      <c r="H587" s="7" t="s">
        <v>708</v>
      </c>
      <c r="I587" s="7" t="s">
        <v>709</v>
      </c>
      <c r="J587" s="7"/>
    </row>
    <row r="588" spans="1:10" ht="12.75" customHeight="1" x14ac:dyDescent="0.15">
      <c r="A588" s="235"/>
      <c r="B588" s="4" t="s">
        <v>1095</v>
      </c>
      <c r="C588" s="7" t="s">
        <v>1362</v>
      </c>
      <c r="D588" s="7" t="s">
        <v>1335</v>
      </c>
      <c r="E588" s="7" t="s">
        <v>625</v>
      </c>
      <c r="F588" s="10"/>
      <c r="G588" s="10">
        <v>240</v>
      </c>
      <c r="H588" s="7" t="s">
        <v>708</v>
      </c>
      <c r="I588" s="7" t="s">
        <v>709</v>
      </c>
      <c r="J588" s="7"/>
    </row>
    <row r="589" spans="1:10" ht="12.75" customHeight="1" x14ac:dyDescent="0.15">
      <c r="A589" s="235"/>
      <c r="B589" s="4" t="s">
        <v>1095</v>
      </c>
      <c r="C589" s="7" t="s">
        <v>1090</v>
      </c>
      <c r="D589" s="7" t="s">
        <v>1363</v>
      </c>
      <c r="E589" s="7" t="s">
        <v>625</v>
      </c>
      <c r="F589" s="10"/>
      <c r="G589" s="10">
        <v>480</v>
      </c>
      <c r="H589" s="7" t="s">
        <v>708</v>
      </c>
      <c r="I589" s="7" t="s">
        <v>709</v>
      </c>
      <c r="J589" s="7"/>
    </row>
    <row r="590" spans="1:10" ht="12.75" customHeight="1" x14ac:dyDescent="0.15">
      <c r="A590" s="235"/>
      <c r="B590" s="4" t="s">
        <v>1095</v>
      </c>
      <c r="C590" s="7" t="s">
        <v>1090</v>
      </c>
      <c r="D590" s="7" t="s">
        <v>1387</v>
      </c>
      <c r="E590" s="7" t="s">
        <v>625</v>
      </c>
      <c r="F590" s="10"/>
      <c r="G590" s="10">
        <v>100</v>
      </c>
      <c r="H590" s="7" t="s">
        <v>708</v>
      </c>
      <c r="I590" s="7" t="s">
        <v>709</v>
      </c>
      <c r="J590" s="7"/>
    </row>
    <row r="591" spans="1:10" ht="12.75" customHeight="1" x14ac:dyDescent="0.15">
      <c r="A591" s="235"/>
      <c r="B591" s="4" t="s">
        <v>1095</v>
      </c>
      <c r="C591" s="7" t="s">
        <v>1382</v>
      </c>
      <c r="D591" s="7" t="s">
        <v>1383</v>
      </c>
      <c r="E591" s="7" t="s">
        <v>625</v>
      </c>
      <c r="F591" s="10"/>
      <c r="G591" s="10">
        <v>960</v>
      </c>
      <c r="H591" s="7" t="s">
        <v>708</v>
      </c>
      <c r="I591" s="7" t="s">
        <v>709</v>
      </c>
      <c r="J591" s="7"/>
    </row>
    <row r="592" spans="1:10" ht="12.75" customHeight="1" x14ac:dyDescent="0.15">
      <c r="A592" s="235"/>
      <c r="B592" s="4" t="s">
        <v>1095</v>
      </c>
      <c r="C592" s="7" t="s">
        <v>1348</v>
      </c>
      <c r="D592" s="7" t="s">
        <v>1349</v>
      </c>
      <c r="E592" s="7" t="s">
        <v>625</v>
      </c>
      <c r="F592" s="10"/>
      <c r="G592" s="10">
        <v>180</v>
      </c>
      <c r="H592" s="7" t="s">
        <v>633</v>
      </c>
      <c r="I592" s="7" t="s">
        <v>634</v>
      </c>
      <c r="J592" s="7"/>
    </row>
    <row r="593" spans="1:10" ht="12.75" customHeight="1" x14ac:dyDescent="0.15">
      <c r="A593" s="235"/>
      <c r="B593" s="4" t="s">
        <v>1095</v>
      </c>
      <c r="C593" s="7" t="s">
        <v>1353</v>
      </c>
      <c r="D593" s="7" t="s">
        <v>1335</v>
      </c>
      <c r="E593" s="7" t="s">
        <v>625</v>
      </c>
      <c r="F593" s="10"/>
      <c r="G593" s="10">
        <v>600</v>
      </c>
      <c r="H593" s="7" t="s">
        <v>633</v>
      </c>
      <c r="I593" s="7" t="s">
        <v>634</v>
      </c>
      <c r="J593" s="7"/>
    </row>
    <row r="594" spans="1:10" ht="12.75" customHeight="1" x14ac:dyDescent="0.15">
      <c r="A594" s="235"/>
      <c r="B594" s="4" t="s">
        <v>1095</v>
      </c>
      <c r="C594" s="7" t="s">
        <v>1372</v>
      </c>
      <c r="D594" s="7" t="s">
        <v>1373</v>
      </c>
      <c r="E594" s="7" t="s">
        <v>625</v>
      </c>
      <c r="F594" s="10"/>
      <c r="G594" s="10">
        <v>240</v>
      </c>
      <c r="H594" s="7" t="s">
        <v>633</v>
      </c>
      <c r="I594" s="7" t="s">
        <v>634</v>
      </c>
      <c r="J594" s="7"/>
    </row>
    <row r="595" spans="1:10" ht="12.75" customHeight="1" x14ac:dyDescent="0.15">
      <c r="A595" s="235"/>
      <c r="B595" s="4" t="s">
        <v>1095</v>
      </c>
      <c r="C595" s="7" t="s">
        <v>1379</v>
      </c>
      <c r="D595" s="7" t="s">
        <v>1380</v>
      </c>
      <c r="E595" s="7" t="s">
        <v>625</v>
      </c>
      <c r="F595" s="10"/>
      <c r="G595" s="10">
        <v>720</v>
      </c>
      <c r="H595" s="7" t="s">
        <v>633</v>
      </c>
      <c r="I595" s="7" t="s">
        <v>634</v>
      </c>
      <c r="J595" s="7"/>
    </row>
    <row r="596" spans="1:10" ht="12.75" customHeight="1" x14ac:dyDescent="0.15">
      <c r="A596" s="235"/>
      <c r="B596" s="4" t="s">
        <v>1388</v>
      </c>
      <c r="C596" s="7" t="s">
        <v>1090</v>
      </c>
      <c r="D596" s="7" t="s">
        <v>1389</v>
      </c>
      <c r="E596" s="7" t="s">
        <v>625</v>
      </c>
      <c r="F596" s="10"/>
      <c r="G596" s="10">
        <v>500</v>
      </c>
      <c r="H596" s="7" t="s">
        <v>633</v>
      </c>
      <c r="I596" s="7" t="s">
        <v>634</v>
      </c>
      <c r="J596" s="7"/>
    </row>
    <row r="597" spans="1:10" ht="12.75" customHeight="1" x14ac:dyDescent="0.15">
      <c r="A597" s="235"/>
      <c r="B597" s="4" t="s">
        <v>1388</v>
      </c>
      <c r="C597" s="7" t="s">
        <v>1080</v>
      </c>
      <c r="D597" s="7" t="s">
        <v>1390</v>
      </c>
      <c r="E597" s="7" t="s">
        <v>625</v>
      </c>
      <c r="F597" s="10"/>
      <c r="G597" s="10">
        <v>500</v>
      </c>
      <c r="H597" s="7" t="s">
        <v>633</v>
      </c>
      <c r="I597" s="7" t="s">
        <v>634</v>
      </c>
      <c r="J597" s="7"/>
    </row>
    <row r="598" spans="1:10" ht="12.75" customHeight="1" x14ac:dyDescent="0.15">
      <c r="A598" s="235"/>
      <c r="B598" s="4" t="s">
        <v>1391</v>
      </c>
      <c r="C598" s="7" t="s">
        <v>672</v>
      </c>
      <c r="D598" s="7" t="s">
        <v>1392</v>
      </c>
      <c r="E598" s="7" t="s">
        <v>625</v>
      </c>
      <c r="F598" s="10"/>
      <c r="G598" s="10">
        <v>200</v>
      </c>
      <c r="H598" s="7" t="s">
        <v>633</v>
      </c>
      <c r="I598" s="7" t="s">
        <v>634</v>
      </c>
      <c r="J598" s="7"/>
    </row>
    <row r="599" spans="1:10" ht="12.75" customHeight="1" x14ac:dyDescent="0.15">
      <c r="A599" s="235"/>
      <c r="B599" s="4" t="s">
        <v>1393</v>
      </c>
      <c r="C599" s="7" t="s">
        <v>1394</v>
      </c>
      <c r="D599" s="7" t="s">
        <v>1395</v>
      </c>
      <c r="E599" s="7" t="s">
        <v>625</v>
      </c>
      <c r="F599" s="10"/>
      <c r="G599" s="10">
        <v>60</v>
      </c>
      <c r="H599" s="7" t="s">
        <v>633</v>
      </c>
      <c r="I599" s="7" t="s">
        <v>634</v>
      </c>
      <c r="J599" s="7"/>
    </row>
    <row r="600" spans="1:10" ht="12.75" customHeight="1" x14ac:dyDescent="0.15">
      <c r="A600" s="235"/>
      <c r="B600" s="4" t="s">
        <v>1396</v>
      </c>
      <c r="C600" s="7" t="s">
        <v>1397</v>
      </c>
      <c r="D600" s="7" t="s">
        <v>1398</v>
      </c>
      <c r="E600" s="7" t="s">
        <v>625</v>
      </c>
      <c r="F600" s="10"/>
      <c r="G600" s="10">
        <v>240</v>
      </c>
      <c r="H600" s="7" t="s">
        <v>633</v>
      </c>
      <c r="I600" s="7" t="s">
        <v>634</v>
      </c>
      <c r="J600" s="7"/>
    </row>
    <row r="601" spans="1:10" ht="12.75" customHeight="1" x14ac:dyDescent="0.15">
      <c r="A601" s="235"/>
      <c r="B601" s="4" t="s">
        <v>205</v>
      </c>
      <c r="C601" s="7" t="s">
        <v>1399</v>
      </c>
      <c r="D601" s="7" t="s">
        <v>1349</v>
      </c>
      <c r="E601" s="7" t="s">
        <v>625</v>
      </c>
      <c r="F601" s="10"/>
      <c r="G601" s="10">
        <v>240</v>
      </c>
      <c r="H601" s="7" t="s">
        <v>708</v>
      </c>
      <c r="I601" s="7" t="s">
        <v>709</v>
      </c>
      <c r="J601" s="7"/>
    </row>
    <row r="602" spans="1:10" ht="12.75" customHeight="1" x14ac:dyDescent="0.15">
      <c r="A602" s="235"/>
      <c r="B602" s="4" t="s">
        <v>205</v>
      </c>
      <c r="C602" s="7" t="s">
        <v>1399</v>
      </c>
      <c r="D602" s="7" t="s">
        <v>1349</v>
      </c>
      <c r="E602" s="7" t="s">
        <v>625</v>
      </c>
      <c r="F602" s="10"/>
      <c r="G602" s="10">
        <v>240</v>
      </c>
      <c r="H602" s="7" t="s">
        <v>633</v>
      </c>
      <c r="I602" s="7" t="s">
        <v>634</v>
      </c>
      <c r="J602" s="7"/>
    </row>
    <row r="603" spans="1:10" ht="12.75" customHeight="1" x14ac:dyDescent="0.15">
      <c r="A603" s="235"/>
      <c r="B603" s="4" t="s">
        <v>1101</v>
      </c>
      <c r="C603" s="7" t="s">
        <v>1399</v>
      </c>
      <c r="D603" s="7" t="s">
        <v>1349</v>
      </c>
      <c r="E603" s="7" t="s">
        <v>625</v>
      </c>
      <c r="F603" s="10"/>
      <c r="G603" s="10">
        <v>480</v>
      </c>
      <c r="H603" s="7" t="s">
        <v>708</v>
      </c>
      <c r="I603" s="7" t="s">
        <v>709</v>
      </c>
      <c r="J603" s="7"/>
    </row>
    <row r="604" spans="1:10" ht="12.75" customHeight="1" x14ac:dyDescent="0.15">
      <c r="A604" s="235"/>
      <c r="B604" s="4" t="s">
        <v>1101</v>
      </c>
      <c r="C604" s="7" t="s">
        <v>1382</v>
      </c>
      <c r="D604" s="7" t="s">
        <v>1383</v>
      </c>
      <c r="E604" s="7" t="s">
        <v>625</v>
      </c>
      <c r="F604" s="10"/>
      <c r="G604" s="10">
        <v>960</v>
      </c>
      <c r="H604" s="7" t="s">
        <v>708</v>
      </c>
      <c r="I604" s="7" t="s">
        <v>709</v>
      </c>
      <c r="J604" s="7"/>
    </row>
    <row r="605" spans="1:10" ht="12.75" customHeight="1" x14ac:dyDescent="0.15">
      <c r="A605" s="235"/>
      <c r="B605" s="4" t="s">
        <v>1101</v>
      </c>
      <c r="C605" s="7" t="s">
        <v>1090</v>
      </c>
      <c r="D605" s="7" t="s">
        <v>1363</v>
      </c>
      <c r="E605" s="7" t="s">
        <v>625</v>
      </c>
      <c r="F605" s="10"/>
      <c r="G605" s="10">
        <v>120</v>
      </c>
      <c r="H605" s="7" t="s">
        <v>708</v>
      </c>
      <c r="I605" s="7" t="s">
        <v>709</v>
      </c>
      <c r="J605" s="7"/>
    </row>
    <row r="606" spans="1:10" ht="12.75" customHeight="1" x14ac:dyDescent="0.15">
      <c r="A606" s="235"/>
      <c r="B606" s="4" t="s">
        <v>1101</v>
      </c>
      <c r="C606" s="7" t="s">
        <v>1372</v>
      </c>
      <c r="D606" s="7" t="s">
        <v>1373</v>
      </c>
      <c r="E606" s="7" t="s">
        <v>625</v>
      </c>
      <c r="F606" s="10"/>
      <c r="G606" s="10">
        <v>120</v>
      </c>
      <c r="H606" s="7" t="s">
        <v>633</v>
      </c>
      <c r="I606" s="7" t="s">
        <v>634</v>
      </c>
      <c r="J606" s="7"/>
    </row>
    <row r="607" spans="1:10" ht="12.75" customHeight="1" x14ac:dyDescent="0.15">
      <c r="A607" s="235"/>
      <c r="B607" s="4" t="s">
        <v>1101</v>
      </c>
      <c r="C607" s="7" t="s">
        <v>1379</v>
      </c>
      <c r="D607" s="7" t="s">
        <v>1380</v>
      </c>
      <c r="E607" s="7" t="s">
        <v>625</v>
      </c>
      <c r="F607" s="10"/>
      <c r="G607" s="10">
        <v>540</v>
      </c>
      <c r="H607" s="7" t="s">
        <v>633</v>
      </c>
      <c r="I607" s="7" t="s">
        <v>634</v>
      </c>
      <c r="J607" s="7"/>
    </row>
    <row r="608" spans="1:10" ht="12.75" customHeight="1" x14ac:dyDescent="0.15">
      <c r="A608" s="235"/>
      <c r="B608" s="4" t="s">
        <v>1101</v>
      </c>
      <c r="C608" s="7" t="s">
        <v>1397</v>
      </c>
      <c r="D608" s="7" t="s">
        <v>1398</v>
      </c>
      <c r="E608" s="7" t="s">
        <v>625</v>
      </c>
      <c r="F608" s="10"/>
      <c r="G608" s="10">
        <v>180</v>
      </c>
      <c r="H608" s="7" t="s">
        <v>633</v>
      </c>
      <c r="I608" s="7" t="s">
        <v>634</v>
      </c>
      <c r="J608" s="7"/>
    </row>
    <row r="609" spans="1:10" ht="12.75" customHeight="1" x14ac:dyDescent="0.15">
      <c r="A609" s="235"/>
      <c r="B609" s="4" t="s">
        <v>1101</v>
      </c>
      <c r="C609" s="7" t="s">
        <v>1399</v>
      </c>
      <c r="D609" s="7" t="s">
        <v>1349</v>
      </c>
      <c r="E609" s="7" t="s">
        <v>625</v>
      </c>
      <c r="F609" s="10"/>
      <c r="G609" s="10">
        <v>480</v>
      </c>
      <c r="H609" s="7" t="s">
        <v>633</v>
      </c>
      <c r="I609" s="7" t="s">
        <v>634</v>
      </c>
      <c r="J609" s="7"/>
    </row>
    <row r="610" spans="1:10" ht="12.75" customHeight="1" x14ac:dyDescent="0.15">
      <c r="A610" s="235"/>
      <c r="B610" s="4" t="s">
        <v>1105</v>
      </c>
      <c r="C610" s="7" t="s">
        <v>1106</v>
      </c>
      <c r="D610" s="7" t="s">
        <v>1400</v>
      </c>
      <c r="E610" s="7" t="s">
        <v>625</v>
      </c>
      <c r="F610" s="10"/>
      <c r="G610" s="10">
        <v>200</v>
      </c>
      <c r="H610" s="7" t="s">
        <v>633</v>
      </c>
      <c r="I610" s="7" t="s">
        <v>634</v>
      </c>
      <c r="J610" s="7"/>
    </row>
    <row r="611" spans="1:10" ht="12.75" customHeight="1" x14ac:dyDescent="0.15">
      <c r="A611" s="235"/>
      <c r="B611" s="4" t="s">
        <v>1401</v>
      </c>
      <c r="C611" s="7" t="s">
        <v>1402</v>
      </c>
      <c r="D611" s="7" t="s">
        <v>1403</v>
      </c>
      <c r="E611" s="7" t="s">
        <v>625</v>
      </c>
      <c r="F611" s="10"/>
      <c r="G611" s="10">
        <v>125</v>
      </c>
      <c r="H611" s="7" t="s">
        <v>708</v>
      </c>
      <c r="I611" s="7" t="s">
        <v>709</v>
      </c>
      <c r="J611" s="7"/>
    </row>
    <row r="612" spans="1:10" ht="11.25" x14ac:dyDescent="0.15">
      <c r="A612" s="235"/>
      <c r="B612" s="4" t="s">
        <v>1404</v>
      </c>
      <c r="C612" s="7" t="s">
        <v>1405</v>
      </c>
      <c r="D612" s="7" t="s">
        <v>1406</v>
      </c>
      <c r="E612" s="7" t="s">
        <v>625</v>
      </c>
      <c r="F612" s="10"/>
      <c r="G612" s="10">
        <v>180</v>
      </c>
      <c r="H612" s="7" t="s">
        <v>708</v>
      </c>
      <c r="I612" s="7" t="s">
        <v>709</v>
      </c>
      <c r="J612" s="7"/>
    </row>
    <row r="614" spans="1:10" ht="11.25" x14ac:dyDescent="0.2">
      <c r="A614" s="233" t="s">
        <v>1164</v>
      </c>
    </row>
    <row r="616" spans="1:10" ht="25.5" customHeight="1" x14ac:dyDescent="0.35">
      <c r="A616" s="234" t="s">
        <v>14</v>
      </c>
      <c r="B616" s="3" t="s">
        <v>1</v>
      </c>
      <c r="C616" s="6" t="s">
        <v>7</v>
      </c>
      <c r="D616" s="6" t="s">
        <v>16</v>
      </c>
      <c r="E616" s="6" t="s">
        <v>619</v>
      </c>
      <c r="F616" s="9" t="s">
        <v>24</v>
      </c>
      <c r="G616" s="9" t="s">
        <v>25</v>
      </c>
      <c r="H616" s="6" t="s">
        <v>620</v>
      </c>
      <c r="I616" s="6" t="s">
        <v>621</v>
      </c>
      <c r="J616" s="6"/>
    </row>
    <row r="618" spans="1:10" ht="25.5" customHeight="1" x14ac:dyDescent="0.15">
      <c r="A618" s="235"/>
      <c r="B618" s="4" t="s">
        <v>1404</v>
      </c>
      <c r="C618" s="7" t="s">
        <v>1407</v>
      </c>
      <c r="D618" s="7" t="s">
        <v>1408</v>
      </c>
      <c r="E618" s="7" t="s">
        <v>666</v>
      </c>
      <c r="F618" s="10">
        <v>180</v>
      </c>
      <c r="G618" s="10"/>
      <c r="H618" s="7" t="s">
        <v>633</v>
      </c>
      <c r="I618" s="7" t="s">
        <v>634</v>
      </c>
      <c r="J618" s="7"/>
    </row>
    <row r="619" spans="1:10" ht="12.75" customHeight="1" x14ac:dyDescent="0.15">
      <c r="A619" s="235"/>
      <c r="B619" s="4" t="s">
        <v>1409</v>
      </c>
      <c r="C619" s="7" t="s">
        <v>1410</v>
      </c>
      <c r="D619" s="7" t="s">
        <v>1411</v>
      </c>
      <c r="E619" s="7" t="s">
        <v>625</v>
      </c>
      <c r="F619" s="10"/>
      <c r="G619" s="10">
        <v>180</v>
      </c>
      <c r="H619" s="7" t="s">
        <v>633</v>
      </c>
      <c r="I619" s="7" t="s">
        <v>634</v>
      </c>
      <c r="J619" s="7"/>
    </row>
    <row r="620" spans="1:10" ht="12.75" customHeight="1" x14ac:dyDescent="0.15">
      <c r="A620" s="235"/>
      <c r="B620" s="4" t="s">
        <v>1412</v>
      </c>
      <c r="C620" s="7" t="s">
        <v>1100</v>
      </c>
      <c r="D620" s="7" t="s">
        <v>1413</v>
      </c>
      <c r="E620" s="7" t="s">
        <v>625</v>
      </c>
      <c r="F620" s="10"/>
      <c r="G620" s="10">
        <v>215.5</v>
      </c>
      <c r="H620" s="7" t="s">
        <v>633</v>
      </c>
      <c r="I620" s="7" t="s">
        <v>634</v>
      </c>
      <c r="J620" s="7"/>
    </row>
    <row r="621" spans="1:10" ht="12.75" customHeight="1" x14ac:dyDescent="0.15">
      <c r="A621" s="235"/>
      <c r="B621" s="4" t="s">
        <v>1414</v>
      </c>
      <c r="C621" s="7" t="s">
        <v>1415</v>
      </c>
      <c r="D621" s="7" t="s">
        <v>1416</v>
      </c>
      <c r="E621" s="7" t="s">
        <v>625</v>
      </c>
      <c r="F621" s="10"/>
      <c r="G621" s="10">
        <v>500</v>
      </c>
      <c r="H621" s="7" t="s">
        <v>633</v>
      </c>
      <c r="I621" s="7" t="s">
        <v>634</v>
      </c>
      <c r="J621" s="7"/>
    </row>
    <row r="622" spans="1:10" ht="12.75" customHeight="1" x14ac:dyDescent="0.15">
      <c r="A622" s="235"/>
      <c r="B622" s="4" t="s">
        <v>1111</v>
      </c>
      <c r="C622" s="7" t="s">
        <v>1405</v>
      </c>
      <c r="D622" s="7" t="s">
        <v>1406</v>
      </c>
      <c r="E622" s="7" t="s">
        <v>625</v>
      </c>
      <c r="F622" s="10"/>
      <c r="G622" s="10">
        <v>300</v>
      </c>
      <c r="H622" s="7" t="s">
        <v>708</v>
      </c>
      <c r="I622" s="7" t="s">
        <v>709</v>
      </c>
      <c r="J622" s="7"/>
    </row>
    <row r="623" spans="1:10" ht="12.75" customHeight="1" x14ac:dyDescent="0.15">
      <c r="A623" s="235"/>
      <c r="B623" s="4" t="s">
        <v>1111</v>
      </c>
      <c r="C623" s="7" t="s">
        <v>1399</v>
      </c>
      <c r="D623" s="7" t="s">
        <v>1349</v>
      </c>
      <c r="E623" s="7" t="s">
        <v>625</v>
      </c>
      <c r="F623" s="10"/>
      <c r="G623" s="10">
        <v>750</v>
      </c>
      <c r="H623" s="7" t="s">
        <v>708</v>
      </c>
      <c r="I623" s="7" t="s">
        <v>709</v>
      </c>
      <c r="J623" s="7"/>
    </row>
    <row r="624" spans="1:10" ht="12.75" customHeight="1" x14ac:dyDescent="0.15">
      <c r="A624" s="235"/>
      <c r="B624" s="4" t="s">
        <v>1111</v>
      </c>
      <c r="C624" s="7" t="s">
        <v>1399</v>
      </c>
      <c r="D624" s="7" t="s">
        <v>1349</v>
      </c>
      <c r="E624" s="7" t="s">
        <v>625</v>
      </c>
      <c r="F624" s="10"/>
      <c r="G624" s="10">
        <v>750</v>
      </c>
      <c r="H624" s="7" t="s">
        <v>633</v>
      </c>
      <c r="I624" s="7" t="s">
        <v>634</v>
      </c>
      <c r="J624" s="7"/>
    </row>
    <row r="625" spans="1:10" ht="12.75" customHeight="1" x14ac:dyDescent="0.15">
      <c r="A625" s="235"/>
      <c r="B625" s="4" t="s">
        <v>1111</v>
      </c>
      <c r="C625" s="7" t="s">
        <v>1410</v>
      </c>
      <c r="D625" s="7" t="s">
        <v>1411</v>
      </c>
      <c r="E625" s="7" t="s">
        <v>625</v>
      </c>
      <c r="F625" s="10"/>
      <c r="G625" s="10">
        <v>300</v>
      </c>
      <c r="H625" s="7" t="s">
        <v>633</v>
      </c>
      <c r="I625" s="7" t="s">
        <v>634</v>
      </c>
      <c r="J625" s="7"/>
    </row>
    <row r="626" spans="1:10" ht="12.75" customHeight="1" x14ac:dyDescent="0.15">
      <c r="A626" s="235"/>
      <c r="B626" s="4" t="s">
        <v>1111</v>
      </c>
      <c r="C626" s="7" t="s">
        <v>1397</v>
      </c>
      <c r="D626" s="7" t="s">
        <v>1398</v>
      </c>
      <c r="E626" s="7" t="s">
        <v>625</v>
      </c>
      <c r="F626" s="10"/>
      <c r="G626" s="10">
        <v>240</v>
      </c>
      <c r="H626" s="7" t="s">
        <v>633</v>
      </c>
      <c r="I626" s="7" t="s">
        <v>634</v>
      </c>
      <c r="J626" s="7"/>
    </row>
    <row r="627" spans="1:10" ht="12.75" customHeight="1" x14ac:dyDescent="0.15">
      <c r="A627" s="235"/>
      <c r="B627" s="4" t="s">
        <v>1116</v>
      </c>
      <c r="C627" s="7" t="s">
        <v>1117</v>
      </c>
      <c r="D627" s="7" t="s">
        <v>1417</v>
      </c>
      <c r="E627" s="7" t="s">
        <v>625</v>
      </c>
      <c r="F627" s="10"/>
      <c r="G627" s="10">
        <v>180</v>
      </c>
      <c r="H627" s="7" t="s">
        <v>633</v>
      </c>
      <c r="I627" s="7" t="s">
        <v>634</v>
      </c>
      <c r="J627" s="7"/>
    </row>
    <row r="628" spans="1:10" ht="12.75" customHeight="1" x14ac:dyDescent="0.15">
      <c r="A628" s="235"/>
      <c r="B628" s="4" t="s">
        <v>211</v>
      </c>
      <c r="C628" s="7" t="s">
        <v>1418</v>
      </c>
      <c r="D628" s="7" t="s">
        <v>1335</v>
      </c>
      <c r="E628" s="7" t="s">
        <v>625</v>
      </c>
      <c r="F628" s="10"/>
      <c r="G628" s="10">
        <v>540</v>
      </c>
      <c r="H628" s="7" t="s">
        <v>633</v>
      </c>
      <c r="I628" s="7" t="s">
        <v>634</v>
      </c>
      <c r="J628" s="7"/>
    </row>
    <row r="629" spans="1:10" ht="12.75" customHeight="1" x14ac:dyDescent="0.15">
      <c r="A629" s="235"/>
      <c r="B629" s="4" t="s">
        <v>1419</v>
      </c>
      <c r="C629" s="7" t="s">
        <v>1420</v>
      </c>
      <c r="D629" s="7" t="s">
        <v>1335</v>
      </c>
      <c r="E629" s="7" t="s">
        <v>625</v>
      </c>
      <c r="F629" s="10"/>
      <c r="G629" s="10">
        <v>360</v>
      </c>
      <c r="H629" s="7" t="s">
        <v>633</v>
      </c>
      <c r="I629" s="7" t="s">
        <v>634</v>
      </c>
      <c r="J629" s="7"/>
    </row>
    <row r="630" spans="1:10" ht="12.75" customHeight="1" x14ac:dyDescent="0.15">
      <c r="A630" s="235"/>
      <c r="B630" s="4" t="s">
        <v>1419</v>
      </c>
      <c r="C630" s="7" t="s">
        <v>1421</v>
      </c>
      <c r="D630" s="7" t="s">
        <v>1422</v>
      </c>
      <c r="E630" s="7" t="s">
        <v>625</v>
      </c>
      <c r="F630" s="10"/>
      <c r="G630" s="10">
        <v>300</v>
      </c>
      <c r="H630" s="7" t="s">
        <v>633</v>
      </c>
      <c r="I630" s="7" t="s">
        <v>634</v>
      </c>
      <c r="J630" s="7"/>
    </row>
    <row r="631" spans="1:10" ht="12.75" customHeight="1" x14ac:dyDescent="0.15">
      <c r="A631" s="235"/>
      <c r="B631" s="4" t="s">
        <v>1419</v>
      </c>
      <c r="C631" s="7" t="s">
        <v>1423</v>
      </c>
      <c r="D631" s="7" t="s">
        <v>1424</v>
      </c>
      <c r="E631" s="7" t="s">
        <v>625</v>
      </c>
      <c r="F631" s="10"/>
      <c r="G631" s="10">
        <v>200</v>
      </c>
      <c r="H631" s="7" t="s">
        <v>633</v>
      </c>
      <c r="I631" s="7" t="s">
        <v>634</v>
      </c>
      <c r="J631" s="7"/>
    </row>
    <row r="632" spans="1:10" ht="12.75" customHeight="1" x14ac:dyDescent="0.15">
      <c r="A632" s="235"/>
      <c r="B632" s="4" t="s">
        <v>1425</v>
      </c>
      <c r="C632" s="7" t="s">
        <v>1426</v>
      </c>
      <c r="D632" s="7" t="s">
        <v>1335</v>
      </c>
      <c r="E632" s="7" t="s">
        <v>625</v>
      </c>
      <c r="F632" s="10"/>
      <c r="G632" s="10">
        <v>120</v>
      </c>
      <c r="H632" s="7" t="s">
        <v>633</v>
      </c>
      <c r="I632" s="7" t="s">
        <v>634</v>
      </c>
      <c r="J632" s="7"/>
    </row>
    <row r="633" spans="1:10" ht="12.75" customHeight="1" x14ac:dyDescent="0.15">
      <c r="A633" s="235"/>
      <c r="B633" s="4" t="s">
        <v>288</v>
      </c>
      <c r="C633" s="7" t="s">
        <v>1427</v>
      </c>
      <c r="D633" s="7" t="s">
        <v>1428</v>
      </c>
      <c r="E633" s="7" t="s">
        <v>625</v>
      </c>
      <c r="F633" s="10"/>
      <c r="G633" s="10">
        <v>60</v>
      </c>
      <c r="H633" s="7" t="s">
        <v>708</v>
      </c>
      <c r="I633" s="7" t="s">
        <v>709</v>
      </c>
      <c r="J633" s="7"/>
    </row>
    <row r="634" spans="1:10" ht="12.75" customHeight="1" x14ac:dyDescent="0.15">
      <c r="A634" s="235"/>
      <c r="B634" s="4" t="s">
        <v>288</v>
      </c>
      <c r="C634" s="7" t="s">
        <v>1427</v>
      </c>
      <c r="D634" s="7" t="s">
        <v>1428</v>
      </c>
      <c r="E634" s="7" t="s">
        <v>625</v>
      </c>
      <c r="F634" s="10"/>
      <c r="G634" s="10">
        <v>120</v>
      </c>
      <c r="H634" s="7" t="s">
        <v>633</v>
      </c>
      <c r="I634" s="7" t="s">
        <v>634</v>
      </c>
      <c r="J634" s="7"/>
    </row>
    <row r="635" spans="1:10" ht="12.75" customHeight="1" x14ac:dyDescent="0.15">
      <c r="A635" s="235"/>
      <c r="B635" s="4" t="s">
        <v>1119</v>
      </c>
      <c r="C635" s="7" t="s">
        <v>1405</v>
      </c>
      <c r="D635" s="7" t="s">
        <v>1406</v>
      </c>
      <c r="E635" s="7" t="s">
        <v>625</v>
      </c>
      <c r="F635" s="10"/>
      <c r="G635" s="10">
        <v>300</v>
      </c>
      <c r="H635" s="7" t="s">
        <v>708</v>
      </c>
      <c r="I635" s="7" t="s">
        <v>709</v>
      </c>
      <c r="J635" s="7"/>
    </row>
    <row r="636" spans="1:10" ht="12.75" customHeight="1" x14ac:dyDescent="0.15">
      <c r="A636" s="235"/>
      <c r="B636" s="4" t="s">
        <v>1119</v>
      </c>
      <c r="C636" s="7" t="s">
        <v>1399</v>
      </c>
      <c r="D636" s="7" t="s">
        <v>1349</v>
      </c>
      <c r="E636" s="7" t="s">
        <v>625</v>
      </c>
      <c r="F636" s="10"/>
      <c r="G636" s="10">
        <v>60</v>
      </c>
      <c r="H636" s="7" t="s">
        <v>708</v>
      </c>
      <c r="I636" s="7" t="s">
        <v>709</v>
      </c>
      <c r="J636" s="7"/>
    </row>
    <row r="637" spans="1:10" ht="12.75" customHeight="1" x14ac:dyDescent="0.15">
      <c r="A637" s="235"/>
      <c r="B637" s="4" t="s">
        <v>1119</v>
      </c>
      <c r="C637" s="7" t="s">
        <v>1399</v>
      </c>
      <c r="D637" s="7" t="s">
        <v>1349</v>
      </c>
      <c r="E637" s="7" t="s">
        <v>625</v>
      </c>
      <c r="F637" s="10"/>
      <c r="G637" s="10">
        <v>60</v>
      </c>
      <c r="H637" s="7" t="s">
        <v>633</v>
      </c>
      <c r="I637" s="7" t="s">
        <v>634</v>
      </c>
      <c r="J637" s="7"/>
    </row>
    <row r="638" spans="1:10" ht="12.75" customHeight="1" x14ac:dyDescent="0.15">
      <c r="A638" s="235"/>
      <c r="B638" s="4" t="s">
        <v>1119</v>
      </c>
      <c r="C638" s="7" t="s">
        <v>1410</v>
      </c>
      <c r="D638" s="7" t="s">
        <v>1411</v>
      </c>
      <c r="E638" s="7" t="s">
        <v>625</v>
      </c>
      <c r="F638" s="10"/>
      <c r="G638" s="10">
        <v>120</v>
      </c>
      <c r="H638" s="7" t="s">
        <v>633</v>
      </c>
      <c r="I638" s="7" t="s">
        <v>634</v>
      </c>
      <c r="J638" s="7"/>
    </row>
    <row r="639" spans="1:10" ht="12.75" customHeight="1" x14ac:dyDescent="0.15">
      <c r="A639" s="235"/>
      <c r="B639" s="4" t="s">
        <v>1119</v>
      </c>
      <c r="C639" s="7" t="s">
        <v>1420</v>
      </c>
      <c r="D639" s="7" t="s">
        <v>1335</v>
      </c>
      <c r="E639" s="7" t="s">
        <v>625</v>
      </c>
      <c r="F639" s="10"/>
      <c r="G639" s="10">
        <v>480</v>
      </c>
      <c r="H639" s="7" t="s">
        <v>633</v>
      </c>
      <c r="I639" s="7" t="s">
        <v>634</v>
      </c>
      <c r="J639" s="7"/>
    </row>
    <row r="640" spans="1:10" ht="12.75" customHeight="1" x14ac:dyDescent="0.15">
      <c r="A640" s="235"/>
      <c r="B640" s="4" t="s">
        <v>1119</v>
      </c>
      <c r="C640" s="7" t="s">
        <v>1426</v>
      </c>
      <c r="D640" s="7" t="s">
        <v>1335</v>
      </c>
      <c r="E640" s="7" t="s">
        <v>625</v>
      </c>
      <c r="F640" s="10"/>
      <c r="G640" s="10">
        <v>240</v>
      </c>
      <c r="H640" s="7" t="s">
        <v>633</v>
      </c>
      <c r="I640" s="7" t="s">
        <v>634</v>
      </c>
      <c r="J640" s="7"/>
    </row>
    <row r="641" spans="1:10" ht="12.75" customHeight="1" x14ac:dyDescent="0.15">
      <c r="A641" s="235"/>
      <c r="B641" s="4" t="s">
        <v>1119</v>
      </c>
      <c r="C641" s="7" t="s">
        <v>1418</v>
      </c>
      <c r="D641" s="7" t="s">
        <v>1335</v>
      </c>
      <c r="E641" s="7" t="s">
        <v>625</v>
      </c>
      <c r="F641" s="10"/>
      <c r="G641" s="10">
        <v>480</v>
      </c>
      <c r="H641" s="7" t="s">
        <v>633</v>
      </c>
      <c r="I641" s="7" t="s">
        <v>634</v>
      </c>
      <c r="J641" s="7"/>
    </row>
    <row r="642" spans="1:10" ht="25.5" customHeight="1" x14ac:dyDescent="0.15">
      <c r="A642" s="235"/>
      <c r="B642" s="4" t="s">
        <v>1429</v>
      </c>
      <c r="C642" s="7" t="s">
        <v>1430</v>
      </c>
      <c r="D642" s="7" t="s">
        <v>1431</v>
      </c>
      <c r="E642" s="7" t="s">
        <v>625</v>
      </c>
      <c r="F642" s="10"/>
      <c r="G642" s="10">
        <v>150</v>
      </c>
      <c r="H642" s="7" t="s">
        <v>633</v>
      </c>
      <c r="I642" s="7" t="s">
        <v>634</v>
      </c>
      <c r="J642" s="7"/>
    </row>
    <row r="643" spans="1:10" ht="12.75" customHeight="1" x14ac:dyDescent="0.15">
      <c r="A643" s="235"/>
      <c r="B643" s="4" t="s">
        <v>1121</v>
      </c>
      <c r="C643" s="7" t="s">
        <v>1427</v>
      </c>
      <c r="D643" s="7" t="s">
        <v>1428</v>
      </c>
      <c r="E643" s="7" t="s">
        <v>625</v>
      </c>
      <c r="F643" s="10"/>
      <c r="G643" s="10">
        <v>240</v>
      </c>
      <c r="H643" s="7" t="s">
        <v>708</v>
      </c>
      <c r="I643" s="7" t="s">
        <v>709</v>
      </c>
      <c r="J643" s="7"/>
    </row>
    <row r="644" spans="1:10" ht="12.75" customHeight="1" x14ac:dyDescent="0.15">
      <c r="A644" s="235"/>
      <c r="B644" s="4" t="s">
        <v>1121</v>
      </c>
      <c r="C644" s="7" t="s">
        <v>1427</v>
      </c>
      <c r="D644" s="7" t="s">
        <v>1428</v>
      </c>
      <c r="E644" s="7" t="s">
        <v>625</v>
      </c>
      <c r="F644" s="10"/>
      <c r="G644" s="10">
        <v>480</v>
      </c>
      <c r="H644" s="7" t="s">
        <v>633</v>
      </c>
      <c r="I644" s="7" t="s">
        <v>634</v>
      </c>
      <c r="J644" s="7"/>
    </row>
    <row r="645" spans="1:10" ht="12.75" customHeight="1" x14ac:dyDescent="0.15">
      <c r="A645" s="235"/>
      <c r="B645" s="4" t="s">
        <v>1121</v>
      </c>
      <c r="C645" s="7" t="s">
        <v>1122</v>
      </c>
      <c r="D645" s="7" t="s">
        <v>1432</v>
      </c>
      <c r="E645" s="7" t="s">
        <v>625</v>
      </c>
      <c r="F645" s="10"/>
      <c r="G645" s="10">
        <v>11</v>
      </c>
      <c r="H645" s="7" t="s">
        <v>633</v>
      </c>
      <c r="I645" s="7" t="s">
        <v>634</v>
      </c>
      <c r="J645" s="7"/>
    </row>
    <row r="646" spans="1:10" ht="12.75" customHeight="1" x14ac:dyDescent="0.15">
      <c r="A646" s="235"/>
      <c r="B646" s="4" t="s">
        <v>1433</v>
      </c>
      <c r="C646" s="7" t="s">
        <v>1434</v>
      </c>
      <c r="D646" s="7" t="s">
        <v>1435</v>
      </c>
      <c r="E646" s="7" t="s">
        <v>625</v>
      </c>
      <c r="F646" s="10"/>
      <c r="G646" s="10">
        <v>300</v>
      </c>
      <c r="H646" s="7" t="s">
        <v>633</v>
      </c>
      <c r="I646" s="7" t="s">
        <v>634</v>
      </c>
      <c r="J646" s="7"/>
    </row>
    <row r="647" spans="1:10" ht="12.75" customHeight="1" x14ac:dyDescent="0.15">
      <c r="A647" s="235"/>
      <c r="B647" s="4" t="s">
        <v>1436</v>
      </c>
      <c r="C647" s="7" t="s">
        <v>1090</v>
      </c>
      <c r="D647" s="7" t="s">
        <v>1387</v>
      </c>
      <c r="E647" s="7" t="s">
        <v>625</v>
      </c>
      <c r="F647" s="10"/>
      <c r="G647" s="10">
        <v>100</v>
      </c>
      <c r="H647" s="7" t="s">
        <v>708</v>
      </c>
      <c r="I647" s="7" t="s">
        <v>709</v>
      </c>
      <c r="J647" s="7"/>
    </row>
    <row r="648" spans="1:10" ht="12.75" customHeight="1" x14ac:dyDescent="0.15">
      <c r="A648" s="235" t="s">
        <v>1384</v>
      </c>
      <c r="B648" s="4" t="s">
        <v>1436</v>
      </c>
      <c r="C648" s="7" t="s">
        <v>1385</v>
      </c>
      <c r="D648" s="7" t="s">
        <v>1437</v>
      </c>
      <c r="E648" s="7" t="s">
        <v>1308</v>
      </c>
      <c r="F648" s="10">
        <v>100</v>
      </c>
      <c r="G648" s="10"/>
      <c r="H648" s="7" t="s">
        <v>708</v>
      </c>
      <c r="I648" s="7" t="s">
        <v>709</v>
      </c>
      <c r="J648" s="7"/>
    </row>
    <row r="649" spans="1:10" ht="12.75" customHeight="1" x14ac:dyDescent="0.15">
      <c r="A649" s="235"/>
      <c r="B649" s="4" t="s">
        <v>1438</v>
      </c>
      <c r="C649" s="7" t="s">
        <v>1439</v>
      </c>
      <c r="D649" s="7" t="s">
        <v>1440</v>
      </c>
      <c r="E649" s="7" t="s">
        <v>625</v>
      </c>
      <c r="F649" s="10"/>
      <c r="G649" s="10">
        <v>480</v>
      </c>
      <c r="H649" s="7" t="s">
        <v>633</v>
      </c>
      <c r="I649" s="7" t="s">
        <v>634</v>
      </c>
      <c r="J649" s="7"/>
    </row>
    <row r="650" spans="1:10" ht="12.75" customHeight="1" x14ac:dyDescent="0.15">
      <c r="A650" s="235"/>
      <c r="B650" s="4" t="s">
        <v>1438</v>
      </c>
      <c r="C650" s="7" t="s">
        <v>1441</v>
      </c>
      <c r="D650" s="7" t="s">
        <v>1442</v>
      </c>
      <c r="E650" s="7" t="s">
        <v>625</v>
      </c>
      <c r="F650" s="10"/>
      <c r="G650" s="10">
        <v>200</v>
      </c>
      <c r="H650" s="7" t="s">
        <v>633</v>
      </c>
      <c r="I650" s="7" t="s">
        <v>634</v>
      </c>
      <c r="J650" s="7"/>
    </row>
    <row r="651" spans="1:10" ht="12.75" customHeight="1" x14ac:dyDescent="0.15">
      <c r="A651" s="235"/>
      <c r="B651" s="4" t="s">
        <v>1443</v>
      </c>
      <c r="C651" s="7" t="s">
        <v>1444</v>
      </c>
      <c r="D651" s="7" t="s">
        <v>1445</v>
      </c>
      <c r="E651" s="7" t="s">
        <v>625</v>
      </c>
      <c r="F651" s="10"/>
      <c r="G651" s="10">
        <v>200</v>
      </c>
      <c r="H651" s="7" t="s">
        <v>633</v>
      </c>
      <c r="I651" s="7" t="s">
        <v>634</v>
      </c>
      <c r="J651" s="7"/>
    </row>
    <row r="652" spans="1:10" ht="11.25" x14ac:dyDescent="0.15">
      <c r="A652" s="235"/>
      <c r="B652" s="4" t="s">
        <v>289</v>
      </c>
      <c r="C652" s="7" t="s">
        <v>1446</v>
      </c>
      <c r="D652" s="7" t="s">
        <v>1447</v>
      </c>
      <c r="E652" s="7" t="s">
        <v>625</v>
      </c>
      <c r="F652" s="10"/>
      <c r="G652" s="10">
        <v>80</v>
      </c>
      <c r="H652" s="7" t="s">
        <v>633</v>
      </c>
      <c r="I652" s="7" t="s">
        <v>634</v>
      </c>
      <c r="J652" s="7"/>
    </row>
    <row r="654" spans="1:10" ht="11.25" x14ac:dyDescent="0.2">
      <c r="A654" s="233" t="s">
        <v>1164</v>
      </c>
    </row>
    <row r="656" spans="1:10" ht="25.5" customHeight="1" x14ac:dyDescent="0.35">
      <c r="A656" s="234" t="s">
        <v>14</v>
      </c>
      <c r="B656" s="3" t="s">
        <v>1</v>
      </c>
      <c r="C656" s="6" t="s">
        <v>7</v>
      </c>
      <c r="D656" s="6" t="s">
        <v>16</v>
      </c>
      <c r="E656" s="6" t="s">
        <v>619</v>
      </c>
      <c r="F656" s="9" t="s">
        <v>24</v>
      </c>
      <c r="G656" s="9" t="s">
        <v>25</v>
      </c>
      <c r="H656" s="6" t="s">
        <v>620</v>
      </c>
      <c r="I656" s="6" t="s">
        <v>621</v>
      </c>
      <c r="J656" s="6"/>
    </row>
    <row r="658" spans="1:10" ht="12.75" customHeight="1" x14ac:dyDescent="0.15">
      <c r="A658" s="235"/>
      <c r="B658" s="4" t="s">
        <v>1125</v>
      </c>
      <c r="C658" s="7" t="s">
        <v>1448</v>
      </c>
      <c r="D658" s="7" t="s">
        <v>1449</v>
      </c>
      <c r="E658" s="7" t="s">
        <v>625</v>
      </c>
      <c r="F658" s="10"/>
      <c r="G658" s="10">
        <v>600</v>
      </c>
      <c r="H658" s="7" t="s">
        <v>633</v>
      </c>
      <c r="I658" s="7" t="s">
        <v>634</v>
      </c>
      <c r="J658" s="7"/>
    </row>
    <row r="659" spans="1:10" ht="12.75" customHeight="1" x14ac:dyDescent="0.15">
      <c r="A659" s="235"/>
      <c r="B659" s="4" t="s">
        <v>1450</v>
      </c>
      <c r="C659" s="7" t="s">
        <v>1451</v>
      </c>
      <c r="D659" s="7" t="s">
        <v>1452</v>
      </c>
      <c r="E659" s="7" t="s">
        <v>625</v>
      </c>
      <c r="F659" s="10"/>
      <c r="G659" s="10">
        <v>510</v>
      </c>
      <c r="H659" s="7" t="s">
        <v>633</v>
      </c>
      <c r="I659" s="7" t="s">
        <v>634</v>
      </c>
      <c r="J659" s="7"/>
    </row>
    <row r="660" spans="1:10" ht="25.5" customHeight="1" x14ac:dyDescent="0.15">
      <c r="A660" s="235"/>
      <c r="B660" s="4" t="s">
        <v>1450</v>
      </c>
      <c r="C660" s="7" t="s">
        <v>1453</v>
      </c>
      <c r="D660" s="7" t="s">
        <v>1454</v>
      </c>
      <c r="E660" s="7" t="s">
        <v>625</v>
      </c>
      <c r="F660" s="10"/>
      <c r="G660" s="10">
        <v>420</v>
      </c>
      <c r="H660" s="7" t="s">
        <v>633</v>
      </c>
      <c r="I660" s="7" t="s">
        <v>634</v>
      </c>
      <c r="J660" s="7"/>
    </row>
    <row r="661" spans="1:10" ht="12.75" customHeight="1" x14ac:dyDescent="0.15">
      <c r="A661" s="235"/>
      <c r="B661" s="4" t="s">
        <v>1131</v>
      </c>
      <c r="C661" s="7" t="s">
        <v>1427</v>
      </c>
      <c r="D661" s="7" t="s">
        <v>1428</v>
      </c>
      <c r="E661" s="7" t="s">
        <v>625</v>
      </c>
      <c r="F661" s="10"/>
      <c r="G661" s="10">
        <v>280</v>
      </c>
      <c r="H661" s="7" t="s">
        <v>708</v>
      </c>
      <c r="I661" s="7" t="s">
        <v>709</v>
      </c>
      <c r="J661" s="7"/>
    </row>
    <row r="662" spans="1:10" ht="12.75" customHeight="1" x14ac:dyDescent="0.15">
      <c r="A662" s="235"/>
      <c r="B662" s="4" t="s">
        <v>1131</v>
      </c>
      <c r="C662" s="7" t="s">
        <v>1120</v>
      </c>
      <c r="D662" s="7" t="s">
        <v>1455</v>
      </c>
      <c r="E662" s="7" t="s">
        <v>625</v>
      </c>
      <c r="F662" s="10"/>
      <c r="G662" s="10">
        <v>78.75</v>
      </c>
      <c r="H662" s="7" t="s">
        <v>708</v>
      </c>
      <c r="I662" s="7" t="s">
        <v>709</v>
      </c>
      <c r="J662" s="7"/>
    </row>
    <row r="663" spans="1:10" ht="12.75" customHeight="1" x14ac:dyDescent="0.15">
      <c r="A663" s="235" t="s">
        <v>1384</v>
      </c>
      <c r="B663" s="4" t="s">
        <v>1131</v>
      </c>
      <c r="C663" s="7" t="s">
        <v>1385</v>
      </c>
      <c r="D663" s="7" t="s">
        <v>1437</v>
      </c>
      <c r="E663" s="7" t="s">
        <v>1308</v>
      </c>
      <c r="F663" s="10">
        <v>100</v>
      </c>
      <c r="G663" s="10"/>
      <c r="H663" s="7" t="s">
        <v>708</v>
      </c>
      <c r="I663" s="7" t="s">
        <v>709</v>
      </c>
      <c r="J663" s="7"/>
    </row>
    <row r="664" spans="1:10" ht="12.75" customHeight="1" x14ac:dyDescent="0.15">
      <c r="A664" s="235"/>
      <c r="B664" s="4" t="s">
        <v>1131</v>
      </c>
      <c r="C664" s="7" t="s">
        <v>1090</v>
      </c>
      <c r="D664" s="7" t="s">
        <v>1387</v>
      </c>
      <c r="E664" s="7" t="s">
        <v>625</v>
      </c>
      <c r="F664" s="10"/>
      <c r="G664" s="10">
        <v>100</v>
      </c>
      <c r="H664" s="7" t="s">
        <v>708</v>
      </c>
      <c r="I664" s="7" t="s">
        <v>709</v>
      </c>
      <c r="J664" s="7"/>
    </row>
    <row r="665" spans="1:10" ht="12.75" customHeight="1" x14ac:dyDescent="0.15">
      <c r="A665" s="235" t="s">
        <v>1384</v>
      </c>
      <c r="B665" s="4" t="s">
        <v>1131</v>
      </c>
      <c r="C665" s="7" t="s">
        <v>1456</v>
      </c>
      <c r="D665" s="7" t="s">
        <v>1457</v>
      </c>
      <c r="E665" s="7" t="s">
        <v>1308</v>
      </c>
      <c r="F665" s="10">
        <v>271.5</v>
      </c>
      <c r="G665" s="10"/>
      <c r="H665" s="7" t="s">
        <v>633</v>
      </c>
      <c r="I665" s="7" t="s">
        <v>634</v>
      </c>
      <c r="J665" s="7"/>
    </row>
    <row r="666" spans="1:10" ht="12.75" customHeight="1" x14ac:dyDescent="0.15">
      <c r="A666" s="235" t="s">
        <v>1384</v>
      </c>
      <c r="B666" s="4" t="s">
        <v>1131</v>
      </c>
      <c r="C666" s="7" t="s">
        <v>1456</v>
      </c>
      <c r="D666" s="7" t="s">
        <v>1457</v>
      </c>
      <c r="E666" s="7" t="s">
        <v>1458</v>
      </c>
      <c r="F666" s="10"/>
      <c r="G666" s="10">
        <v>271.5</v>
      </c>
      <c r="H666" s="7" t="s">
        <v>633</v>
      </c>
      <c r="I666" s="7" t="s">
        <v>634</v>
      </c>
      <c r="J666" s="7"/>
    </row>
    <row r="667" spans="1:10" ht="12.75" customHeight="1" x14ac:dyDescent="0.15">
      <c r="A667" s="235"/>
      <c r="B667" s="4" t="s">
        <v>1131</v>
      </c>
      <c r="C667" s="7" t="s">
        <v>1420</v>
      </c>
      <c r="D667" s="7" t="s">
        <v>1335</v>
      </c>
      <c r="E667" s="7" t="s">
        <v>625</v>
      </c>
      <c r="F667" s="10"/>
      <c r="G667" s="10">
        <v>360</v>
      </c>
      <c r="H667" s="7" t="s">
        <v>633</v>
      </c>
      <c r="I667" s="7" t="s">
        <v>634</v>
      </c>
      <c r="J667" s="7"/>
    </row>
    <row r="668" spans="1:10" ht="12.75" customHeight="1" x14ac:dyDescent="0.15">
      <c r="A668" s="235"/>
      <c r="B668" s="4" t="s">
        <v>1131</v>
      </c>
      <c r="C668" s="7" t="s">
        <v>1426</v>
      </c>
      <c r="D668" s="7" t="s">
        <v>1335</v>
      </c>
      <c r="E668" s="7" t="s">
        <v>625</v>
      </c>
      <c r="F668" s="10"/>
      <c r="G668" s="10">
        <v>240</v>
      </c>
      <c r="H668" s="7" t="s">
        <v>633</v>
      </c>
      <c r="I668" s="7" t="s">
        <v>634</v>
      </c>
      <c r="J668" s="7"/>
    </row>
    <row r="669" spans="1:10" ht="12.75" customHeight="1" x14ac:dyDescent="0.15">
      <c r="A669" s="235"/>
      <c r="B669" s="4" t="s">
        <v>1131</v>
      </c>
      <c r="C669" s="7" t="s">
        <v>1418</v>
      </c>
      <c r="D669" s="7" t="s">
        <v>1335</v>
      </c>
      <c r="E669" s="7" t="s">
        <v>625</v>
      </c>
      <c r="F669" s="10"/>
      <c r="G669" s="10">
        <v>360</v>
      </c>
      <c r="H669" s="7" t="s">
        <v>633</v>
      </c>
      <c r="I669" s="7" t="s">
        <v>634</v>
      </c>
      <c r="J669" s="7"/>
    </row>
    <row r="670" spans="1:10" ht="12.75" customHeight="1" x14ac:dyDescent="0.15">
      <c r="A670" s="235"/>
      <c r="B670" s="4" t="s">
        <v>1131</v>
      </c>
      <c r="C670" s="7" t="s">
        <v>1427</v>
      </c>
      <c r="D670" s="7" t="s">
        <v>1428</v>
      </c>
      <c r="E670" s="7" t="s">
        <v>625</v>
      </c>
      <c r="F670" s="10"/>
      <c r="G670" s="10">
        <v>560</v>
      </c>
      <c r="H670" s="7" t="s">
        <v>633</v>
      </c>
      <c r="I670" s="7" t="s">
        <v>634</v>
      </c>
      <c r="J670" s="7"/>
    </row>
    <row r="671" spans="1:10" ht="12.75" customHeight="1" x14ac:dyDescent="0.15">
      <c r="A671" s="235"/>
      <c r="B671" s="4" t="s">
        <v>1131</v>
      </c>
      <c r="C671" s="7" t="s">
        <v>1439</v>
      </c>
      <c r="D671" s="7" t="s">
        <v>1440</v>
      </c>
      <c r="E671" s="7" t="s">
        <v>625</v>
      </c>
      <c r="F671" s="10"/>
      <c r="G671" s="10">
        <v>600</v>
      </c>
      <c r="H671" s="7" t="s">
        <v>633</v>
      </c>
      <c r="I671" s="7" t="s">
        <v>634</v>
      </c>
      <c r="J671" s="7"/>
    </row>
    <row r="672" spans="1:10" ht="12.75" customHeight="1" x14ac:dyDescent="0.15">
      <c r="A672" s="235"/>
      <c r="B672" s="4" t="s">
        <v>1131</v>
      </c>
      <c r="C672" s="7" t="s">
        <v>1451</v>
      </c>
      <c r="D672" s="7" t="s">
        <v>1459</v>
      </c>
      <c r="E672" s="7" t="s">
        <v>625</v>
      </c>
      <c r="F672" s="10"/>
      <c r="G672" s="10">
        <v>200</v>
      </c>
      <c r="H672" s="7" t="s">
        <v>633</v>
      </c>
      <c r="I672" s="7" t="s">
        <v>634</v>
      </c>
      <c r="J672" s="7"/>
    </row>
    <row r="673" spans="1:10" ht="25.5" customHeight="1" x14ac:dyDescent="0.15">
      <c r="A673" s="235"/>
      <c r="B673" s="4" t="s">
        <v>1131</v>
      </c>
      <c r="C673" s="7" t="s">
        <v>1453</v>
      </c>
      <c r="D673" s="7" t="s">
        <v>1454</v>
      </c>
      <c r="E673" s="7" t="s">
        <v>625</v>
      </c>
      <c r="F673" s="10"/>
      <c r="G673" s="10">
        <v>720</v>
      </c>
      <c r="H673" s="7" t="s">
        <v>633</v>
      </c>
      <c r="I673" s="7" t="s">
        <v>634</v>
      </c>
      <c r="J673" s="7"/>
    </row>
    <row r="674" spans="1:10" ht="12.75" customHeight="1" x14ac:dyDescent="0.15">
      <c r="A674" s="235"/>
      <c r="B674" s="4" t="s">
        <v>1131</v>
      </c>
      <c r="C674" s="7" t="s">
        <v>1126</v>
      </c>
      <c r="D674" s="7" t="s">
        <v>1460</v>
      </c>
      <c r="E674" s="7" t="s">
        <v>625</v>
      </c>
      <c r="F674" s="10"/>
      <c r="G674" s="10">
        <v>250</v>
      </c>
      <c r="H674" s="7" t="s">
        <v>633</v>
      </c>
      <c r="I674" s="7" t="s">
        <v>634</v>
      </c>
      <c r="J674" s="7"/>
    </row>
    <row r="675" spans="1:10" ht="12.75" customHeight="1" x14ac:dyDescent="0.15">
      <c r="A675" s="235"/>
      <c r="B675" s="4" t="s">
        <v>1131</v>
      </c>
      <c r="C675" s="7" t="s">
        <v>1120</v>
      </c>
      <c r="D675" s="7" t="s">
        <v>1461</v>
      </c>
      <c r="E675" s="7" t="s">
        <v>625</v>
      </c>
      <c r="F675" s="10"/>
      <c r="G675" s="10">
        <v>271.5</v>
      </c>
      <c r="H675" s="7" t="s">
        <v>633</v>
      </c>
      <c r="I675" s="7" t="s">
        <v>634</v>
      </c>
      <c r="J675" s="7"/>
    </row>
    <row r="676" spans="1:10" ht="12.75" customHeight="1" x14ac:dyDescent="0.15">
      <c r="A676" s="235"/>
      <c r="B676" s="4" t="s">
        <v>1131</v>
      </c>
      <c r="C676" s="7" t="s">
        <v>1120</v>
      </c>
      <c r="D676" s="7" t="s">
        <v>1462</v>
      </c>
      <c r="E676" s="7" t="s">
        <v>625</v>
      </c>
      <c r="F676" s="10"/>
      <c r="G676" s="10">
        <v>200</v>
      </c>
      <c r="H676" s="7" t="s">
        <v>633</v>
      </c>
      <c r="I676" s="7" t="s">
        <v>634</v>
      </c>
      <c r="J676" s="7"/>
    </row>
    <row r="677" spans="1:10" ht="12.75" customHeight="1" x14ac:dyDescent="0.15">
      <c r="A677" s="235"/>
      <c r="B677" s="4" t="s">
        <v>1463</v>
      </c>
      <c r="C677" s="7" t="s">
        <v>1464</v>
      </c>
      <c r="D677" s="7" t="s">
        <v>1465</v>
      </c>
      <c r="E677" s="7" t="s">
        <v>625</v>
      </c>
      <c r="F677" s="10"/>
      <c r="G677" s="10">
        <v>600</v>
      </c>
      <c r="H677" s="7" t="s">
        <v>633</v>
      </c>
      <c r="I677" s="7" t="s">
        <v>634</v>
      </c>
      <c r="J677" s="7"/>
    </row>
    <row r="678" spans="1:10" ht="12.75" customHeight="1" x14ac:dyDescent="0.15">
      <c r="A678" s="235"/>
      <c r="B678" s="4" t="s">
        <v>1466</v>
      </c>
      <c r="C678" s="7" t="s">
        <v>1467</v>
      </c>
      <c r="D678" s="7" t="s">
        <v>1440</v>
      </c>
      <c r="E678" s="7" t="s">
        <v>625</v>
      </c>
      <c r="F678" s="10"/>
      <c r="G678" s="10">
        <v>1500</v>
      </c>
      <c r="H678" s="7" t="s">
        <v>633</v>
      </c>
      <c r="I678" s="7" t="s">
        <v>634</v>
      </c>
      <c r="J678" s="7"/>
    </row>
    <row r="679" spans="1:10" ht="12.75" customHeight="1" x14ac:dyDescent="0.15">
      <c r="A679" s="235"/>
      <c r="B679" s="4" t="s">
        <v>1133</v>
      </c>
      <c r="C679" s="7" t="s">
        <v>1468</v>
      </c>
      <c r="D679" s="7" t="s">
        <v>1465</v>
      </c>
      <c r="E679" s="7" t="s">
        <v>625</v>
      </c>
      <c r="F679" s="10"/>
      <c r="G679" s="10">
        <v>263.5</v>
      </c>
      <c r="H679" s="7" t="s">
        <v>633</v>
      </c>
      <c r="I679" s="7" t="s">
        <v>634</v>
      </c>
      <c r="J679" s="7"/>
    </row>
    <row r="680" spans="1:10" ht="12.75" customHeight="1" x14ac:dyDescent="0.15">
      <c r="A680" s="235"/>
      <c r="B680" s="4" t="s">
        <v>1469</v>
      </c>
      <c r="C680" s="7" t="s">
        <v>1470</v>
      </c>
      <c r="D680" s="7" t="s">
        <v>1471</v>
      </c>
      <c r="E680" s="7" t="s">
        <v>625</v>
      </c>
      <c r="F680" s="10"/>
      <c r="G680" s="10">
        <v>114</v>
      </c>
      <c r="H680" s="7" t="s">
        <v>708</v>
      </c>
      <c r="I680" s="7" t="s">
        <v>709</v>
      </c>
      <c r="J680" s="7"/>
    </row>
    <row r="681" spans="1:10" ht="12.75" customHeight="1" x14ac:dyDescent="0.15">
      <c r="A681" s="235"/>
      <c r="B681" s="4" t="s">
        <v>1472</v>
      </c>
      <c r="C681" s="7" t="s">
        <v>1473</v>
      </c>
      <c r="D681" s="7" t="s">
        <v>1440</v>
      </c>
      <c r="E681" s="7" t="s">
        <v>625</v>
      </c>
      <c r="F681" s="10"/>
      <c r="G681" s="10">
        <v>240</v>
      </c>
      <c r="H681" s="7" t="s">
        <v>633</v>
      </c>
      <c r="I681" s="7" t="s">
        <v>634</v>
      </c>
      <c r="J681" s="7"/>
    </row>
    <row r="682" spans="1:10" ht="12.75" customHeight="1" x14ac:dyDescent="0.15">
      <c r="A682" s="235"/>
      <c r="B682" s="4" t="s">
        <v>1472</v>
      </c>
      <c r="C682" s="7" t="s">
        <v>1474</v>
      </c>
      <c r="D682" s="7" t="s">
        <v>1465</v>
      </c>
      <c r="E682" s="7" t="s">
        <v>625</v>
      </c>
      <c r="F682" s="10"/>
      <c r="G682" s="10">
        <v>200</v>
      </c>
      <c r="H682" s="7" t="s">
        <v>633</v>
      </c>
      <c r="I682" s="7" t="s">
        <v>634</v>
      </c>
      <c r="J682" s="7"/>
    </row>
    <row r="683" spans="1:10" ht="12.75" customHeight="1" x14ac:dyDescent="0.15">
      <c r="A683" s="235"/>
      <c r="B683" s="4" t="s">
        <v>292</v>
      </c>
      <c r="C683" s="7" t="s">
        <v>1122</v>
      </c>
      <c r="D683" s="7" t="s">
        <v>1475</v>
      </c>
      <c r="E683" s="7" t="s">
        <v>625</v>
      </c>
      <c r="F683" s="10"/>
      <c r="G683" s="10">
        <v>100</v>
      </c>
      <c r="H683" s="7" t="s">
        <v>708</v>
      </c>
      <c r="I683" s="7" t="s">
        <v>709</v>
      </c>
      <c r="J683" s="7"/>
    </row>
    <row r="684" spans="1:10" ht="12.75" customHeight="1" x14ac:dyDescent="0.15">
      <c r="A684" s="235"/>
      <c r="B684" s="4" t="s">
        <v>1476</v>
      </c>
      <c r="C684" s="7" t="s">
        <v>1477</v>
      </c>
      <c r="D684" s="7" t="s">
        <v>1465</v>
      </c>
      <c r="E684" s="7" t="s">
        <v>625</v>
      </c>
      <c r="F684" s="10"/>
      <c r="G684" s="10">
        <v>100</v>
      </c>
      <c r="H684" s="7" t="s">
        <v>633</v>
      </c>
      <c r="I684" s="7" t="s">
        <v>634</v>
      </c>
      <c r="J684" s="7"/>
    </row>
    <row r="685" spans="1:10" ht="12.75" customHeight="1" x14ac:dyDescent="0.15">
      <c r="A685" s="235"/>
      <c r="B685" s="4" t="s">
        <v>1478</v>
      </c>
      <c r="C685" s="7" t="s">
        <v>1448</v>
      </c>
      <c r="D685" s="7" t="s">
        <v>1403</v>
      </c>
      <c r="E685" s="7" t="s">
        <v>625</v>
      </c>
      <c r="F685" s="10"/>
      <c r="G685" s="10">
        <v>150</v>
      </c>
      <c r="H685" s="7" t="s">
        <v>708</v>
      </c>
      <c r="I685" s="7" t="s">
        <v>709</v>
      </c>
      <c r="J685" s="7"/>
    </row>
    <row r="686" spans="1:10" ht="12.75" customHeight="1" x14ac:dyDescent="0.15">
      <c r="A686" s="235"/>
      <c r="B686" s="4" t="s">
        <v>1479</v>
      </c>
      <c r="C686" s="7" t="s">
        <v>1480</v>
      </c>
      <c r="D686" s="7" t="s">
        <v>1481</v>
      </c>
      <c r="E686" s="7" t="s">
        <v>625</v>
      </c>
      <c r="F686" s="10"/>
      <c r="G686" s="10">
        <v>750</v>
      </c>
      <c r="H686" s="7" t="s">
        <v>633</v>
      </c>
      <c r="I686" s="7" t="s">
        <v>634</v>
      </c>
      <c r="J686" s="7"/>
    </row>
    <row r="687" spans="1:10" ht="25.5" customHeight="1" x14ac:dyDescent="0.15">
      <c r="A687" s="235"/>
      <c r="B687" s="4" t="s">
        <v>1479</v>
      </c>
      <c r="C687" s="7" t="s">
        <v>1480</v>
      </c>
      <c r="D687" s="7" t="s">
        <v>1482</v>
      </c>
      <c r="E687" s="7" t="s">
        <v>625</v>
      </c>
      <c r="F687" s="10">
        <v>200</v>
      </c>
      <c r="G687" s="10"/>
      <c r="H687" s="7" t="s">
        <v>633</v>
      </c>
      <c r="I687" s="7" t="s">
        <v>634</v>
      </c>
      <c r="J687" s="7"/>
    </row>
    <row r="688" spans="1:10" ht="12.75" customHeight="1" x14ac:dyDescent="0.15">
      <c r="A688" s="235"/>
      <c r="B688" s="4" t="s">
        <v>700</v>
      </c>
      <c r="C688" s="7" t="s">
        <v>1483</v>
      </c>
      <c r="D688" s="7" t="s">
        <v>1484</v>
      </c>
      <c r="E688" s="7" t="s">
        <v>625</v>
      </c>
      <c r="F688" s="10"/>
      <c r="G688" s="10">
        <v>120</v>
      </c>
      <c r="H688" s="7" t="s">
        <v>633</v>
      </c>
      <c r="I688" s="7" t="s">
        <v>634</v>
      </c>
      <c r="J688" s="7"/>
    </row>
    <row r="689" spans="1:10" ht="12.75" customHeight="1" x14ac:dyDescent="0.15">
      <c r="A689" s="235"/>
      <c r="B689" s="4" t="s">
        <v>700</v>
      </c>
      <c r="C689" s="7" t="s">
        <v>1483</v>
      </c>
      <c r="D689" s="7" t="s">
        <v>1335</v>
      </c>
      <c r="E689" s="7" t="s">
        <v>625</v>
      </c>
      <c r="F689" s="10"/>
      <c r="G689" s="10">
        <v>120</v>
      </c>
      <c r="H689" s="7" t="s">
        <v>633</v>
      </c>
      <c r="I689" s="7" t="s">
        <v>634</v>
      </c>
      <c r="J689" s="7"/>
    </row>
    <row r="690" spans="1:10" ht="12.75" customHeight="1" x14ac:dyDescent="0.15">
      <c r="A690" s="235"/>
      <c r="B690" s="4" t="s">
        <v>1485</v>
      </c>
      <c r="C690" s="7" t="s">
        <v>1486</v>
      </c>
      <c r="D690" s="7" t="s">
        <v>1465</v>
      </c>
      <c r="E690" s="7" t="s">
        <v>625</v>
      </c>
      <c r="F690" s="10"/>
      <c r="G690" s="10">
        <v>150</v>
      </c>
      <c r="H690" s="7" t="s">
        <v>633</v>
      </c>
      <c r="I690" s="7" t="s">
        <v>634</v>
      </c>
      <c r="J690" s="7"/>
    </row>
    <row r="691" spans="1:10" ht="11.25" x14ac:dyDescent="0.15">
      <c r="A691" s="235"/>
      <c r="B691" s="4" t="s">
        <v>295</v>
      </c>
      <c r="C691" s="7" t="s">
        <v>1487</v>
      </c>
      <c r="D691" s="7" t="s">
        <v>1488</v>
      </c>
      <c r="E691" s="7" t="s">
        <v>625</v>
      </c>
      <c r="F691" s="10"/>
      <c r="G691" s="10">
        <v>180</v>
      </c>
      <c r="H691" s="7" t="s">
        <v>633</v>
      </c>
      <c r="I691" s="7" t="s">
        <v>634</v>
      </c>
      <c r="J691" s="7"/>
    </row>
    <row r="693" spans="1:10" ht="11.25" x14ac:dyDescent="0.2">
      <c r="A693" s="233" t="s">
        <v>1164</v>
      </c>
    </row>
    <row r="695" spans="1:10" ht="25.5" customHeight="1" x14ac:dyDescent="0.35">
      <c r="A695" s="234" t="s">
        <v>14</v>
      </c>
      <c r="B695" s="3" t="s">
        <v>1</v>
      </c>
      <c r="C695" s="6" t="s">
        <v>7</v>
      </c>
      <c r="D695" s="6" t="s">
        <v>16</v>
      </c>
      <c r="E695" s="6" t="s">
        <v>619</v>
      </c>
      <c r="F695" s="9" t="s">
        <v>24</v>
      </c>
      <c r="G695" s="9" t="s">
        <v>25</v>
      </c>
      <c r="H695" s="6" t="s">
        <v>620</v>
      </c>
      <c r="I695" s="6" t="s">
        <v>621</v>
      </c>
      <c r="J695" s="6"/>
    </row>
    <row r="697" spans="1:10" ht="12.75" customHeight="1" x14ac:dyDescent="0.15">
      <c r="A697" s="235" t="s">
        <v>1384</v>
      </c>
      <c r="B697" s="4" t="s">
        <v>1140</v>
      </c>
      <c r="C697" s="7" t="s">
        <v>1385</v>
      </c>
      <c r="D697" s="7" t="s">
        <v>1437</v>
      </c>
      <c r="E697" s="7" t="s">
        <v>1308</v>
      </c>
      <c r="F697" s="10">
        <v>100</v>
      </c>
      <c r="G697" s="10"/>
      <c r="H697" s="7" t="s">
        <v>708</v>
      </c>
      <c r="I697" s="7" t="s">
        <v>709</v>
      </c>
      <c r="J697" s="7"/>
    </row>
    <row r="698" spans="1:10" ht="12.75" customHeight="1" x14ac:dyDescent="0.15">
      <c r="A698" s="235"/>
      <c r="B698" s="4" t="s">
        <v>1140</v>
      </c>
      <c r="C698" s="7" t="s">
        <v>1489</v>
      </c>
      <c r="D698" s="7" t="s">
        <v>1490</v>
      </c>
      <c r="E698" s="7" t="s">
        <v>625</v>
      </c>
      <c r="F698" s="10"/>
      <c r="G698" s="10">
        <v>225</v>
      </c>
      <c r="H698" s="7" t="s">
        <v>708</v>
      </c>
      <c r="I698" s="7" t="s">
        <v>709</v>
      </c>
      <c r="J698" s="7"/>
    </row>
    <row r="699" spans="1:10" ht="12.75" customHeight="1" x14ac:dyDescent="0.15">
      <c r="A699" s="235"/>
      <c r="B699" s="4" t="s">
        <v>1140</v>
      </c>
      <c r="C699" s="7" t="s">
        <v>1427</v>
      </c>
      <c r="D699" s="7" t="s">
        <v>1428</v>
      </c>
      <c r="E699" s="7" t="s">
        <v>625</v>
      </c>
      <c r="F699" s="10"/>
      <c r="G699" s="10">
        <v>60</v>
      </c>
      <c r="H699" s="7" t="s">
        <v>708</v>
      </c>
      <c r="I699" s="7" t="s">
        <v>709</v>
      </c>
      <c r="J699" s="7"/>
    </row>
    <row r="700" spans="1:10" ht="12.75" customHeight="1" x14ac:dyDescent="0.15">
      <c r="A700" s="235"/>
      <c r="B700" s="4" t="s">
        <v>1140</v>
      </c>
      <c r="C700" s="7" t="s">
        <v>1090</v>
      </c>
      <c r="D700" s="7" t="s">
        <v>1387</v>
      </c>
      <c r="E700" s="7" t="s">
        <v>625</v>
      </c>
      <c r="F700" s="10"/>
      <c r="G700" s="10">
        <v>100</v>
      </c>
      <c r="H700" s="7" t="s">
        <v>708</v>
      </c>
      <c r="I700" s="7" t="s">
        <v>709</v>
      </c>
      <c r="J700" s="7"/>
    </row>
    <row r="701" spans="1:10" ht="12.75" customHeight="1" x14ac:dyDescent="0.15">
      <c r="A701" s="235"/>
      <c r="B701" s="4" t="s">
        <v>1140</v>
      </c>
      <c r="C701" s="7" t="s">
        <v>1439</v>
      </c>
      <c r="D701" s="7" t="s">
        <v>1440</v>
      </c>
      <c r="E701" s="7" t="s">
        <v>625</v>
      </c>
      <c r="F701" s="10"/>
      <c r="G701" s="10">
        <v>120</v>
      </c>
      <c r="H701" s="7" t="s">
        <v>633</v>
      </c>
      <c r="I701" s="7" t="s">
        <v>634</v>
      </c>
      <c r="J701" s="7"/>
    </row>
    <row r="702" spans="1:10" ht="25.5" customHeight="1" x14ac:dyDescent="0.15">
      <c r="A702" s="235"/>
      <c r="B702" s="4" t="s">
        <v>1140</v>
      </c>
      <c r="C702" s="7" t="s">
        <v>1453</v>
      </c>
      <c r="D702" s="7" t="s">
        <v>1454</v>
      </c>
      <c r="E702" s="7" t="s">
        <v>625</v>
      </c>
      <c r="F702" s="10"/>
      <c r="G702" s="10">
        <v>720</v>
      </c>
      <c r="H702" s="7" t="s">
        <v>633</v>
      </c>
      <c r="I702" s="7" t="s">
        <v>634</v>
      </c>
      <c r="J702" s="7"/>
    </row>
    <row r="703" spans="1:10" ht="12.75" customHeight="1" x14ac:dyDescent="0.15">
      <c r="A703" s="235"/>
      <c r="B703" s="4" t="s">
        <v>1140</v>
      </c>
      <c r="C703" s="7" t="s">
        <v>1129</v>
      </c>
      <c r="D703" s="7" t="s">
        <v>1491</v>
      </c>
      <c r="E703" s="7" t="s">
        <v>625</v>
      </c>
      <c r="F703" s="10"/>
      <c r="G703" s="10">
        <v>1000</v>
      </c>
      <c r="H703" s="7" t="s">
        <v>633</v>
      </c>
      <c r="I703" s="7" t="s">
        <v>634</v>
      </c>
      <c r="J703" s="7"/>
    </row>
    <row r="704" spans="1:10" ht="12.75" customHeight="1" x14ac:dyDescent="0.15">
      <c r="A704" s="235"/>
      <c r="B704" s="4" t="s">
        <v>1140</v>
      </c>
      <c r="C704" s="7" t="s">
        <v>1473</v>
      </c>
      <c r="D704" s="7" t="s">
        <v>1440</v>
      </c>
      <c r="E704" s="7" t="s">
        <v>625</v>
      </c>
      <c r="F704" s="10"/>
      <c r="G704" s="10">
        <v>240</v>
      </c>
      <c r="H704" s="7" t="s">
        <v>633</v>
      </c>
      <c r="I704" s="7" t="s">
        <v>634</v>
      </c>
      <c r="J704" s="7"/>
    </row>
    <row r="705" spans="1:10" ht="12.75" customHeight="1" x14ac:dyDescent="0.15">
      <c r="A705" s="235"/>
      <c r="B705" s="4" t="s">
        <v>1140</v>
      </c>
      <c r="C705" s="7" t="s">
        <v>1467</v>
      </c>
      <c r="D705" s="7" t="s">
        <v>1440</v>
      </c>
      <c r="E705" s="7" t="s">
        <v>625</v>
      </c>
      <c r="F705" s="10"/>
      <c r="G705" s="10">
        <v>1200</v>
      </c>
      <c r="H705" s="7" t="s">
        <v>633</v>
      </c>
      <c r="I705" s="7" t="s">
        <v>634</v>
      </c>
      <c r="J705" s="7"/>
    </row>
    <row r="706" spans="1:10" ht="12.75" customHeight="1" x14ac:dyDescent="0.15">
      <c r="A706" s="235"/>
      <c r="B706" s="4" t="s">
        <v>1140</v>
      </c>
      <c r="C706" s="7" t="s">
        <v>1138</v>
      </c>
      <c r="D706" s="7" t="s">
        <v>1492</v>
      </c>
      <c r="E706" s="7" t="s">
        <v>625</v>
      </c>
      <c r="F706" s="10"/>
      <c r="G706" s="10">
        <v>200</v>
      </c>
      <c r="H706" s="7" t="s">
        <v>633</v>
      </c>
      <c r="I706" s="7" t="s">
        <v>634</v>
      </c>
      <c r="J706" s="7"/>
    </row>
    <row r="707" spans="1:10" ht="12.75" customHeight="1" x14ac:dyDescent="0.15">
      <c r="A707" s="235"/>
      <c r="B707" s="4" t="s">
        <v>1140</v>
      </c>
      <c r="C707" s="7" t="s">
        <v>701</v>
      </c>
      <c r="D707" s="7" t="s">
        <v>1493</v>
      </c>
      <c r="E707" s="7" t="s">
        <v>625</v>
      </c>
      <c r="F707" s="10"/>
      <c r="G707" s="10">
        <v>687</v>
      </c>
      <c r="H707" s="7" t="s">
        <v>633</v>
      </c>
      <c r="I707" s="7" t="s">
        <v>634</v>
      </c>
      <c r="J707" s="7"/>
    </row>
    <row r="708" spans="1:10" ht="25.5" customHeight="1" x14ac:dyDescent="0.15">
      <c r="A708" s="235"/>
      <c r="B708" s="4" t="s">
        <v>1140</v>
      </c>
      <c r="C708" s="7" t="s">
        <v>1487</v>
      </c>
      <c r="D708" s="7" t="s">
        <v>1488</v>
      </c>
      <c r="E708" s="7" t="s">
        <v>625</v>
      </c>
      <c r="F708" s="10"/>
      <c r="G708" s="10">
        <v>600</v>
      </c>
      <c r="H708" s="7" t="s">
        <v>633</v>
      </c>
      <c r="I708" s="7" t="s">
        <v>634</v>
      </c>
      <c r="J708" s="7"/>
    </row>
    <row r="709" spans="1:10" ht="25.5" customHeight="1" x14ac:dyDescent="0.15">
      <c r="A709" s="235"/>
      <c r="B709" s="4" t="s">
        <v>1140</v>
      </c>
      <c r="C709" s="7" t="s">
        <v>1494</v>
      </c>
      <c r="D709" s="7" t="s">
        <v>1495</v>
      </c>
      <c r="E709" s="7" t="s">
        <v>625</v>
      </c>
      <c r="F709" s="10"/>
      <c r="G709" s="10">
        <v>500</v>
      </c>
      <c r="H709" s="7" t="s">
        <v>633</v>
      </c>
      <c r="I709" s="7" t="s">
        <v>634</v>
      </c>
      <c r="J709" s="7"/>
    </row>
    <row r="710" spans="1:10" ht="12.75" customHeight="1" x14ac:dyDescent="0.15">
      <c r="A710" s="235"/>
      <c r="B710" s="4" t="s">
        <v>1140</v>
      </c>
      <c r="C710" s="7" t="s">
        <v>1496</v>
      </c>
      <c r="D710" s="7" t="s">
        <v>1481</v>
      </c>
      <c r="E710" s="7" t="s">
        <v>625</v>
      </c>
      <c r="F710" s="10"/>
      <c r="G710" s="10">
        <v>1075</v>
      </c>
      <c r="H710" s="7" t="s">
        <v>633</v>
      </c>
      <c r="I710" s="7" t="s">
        <v>634</v>
      </c>
      <c r="J710" s="7"/>
    </row>
    <row r="711" spans="1:10" ht="12.75" customHeight="1" x14ac:dyDescent="0.15">
      <c r="A711" s="235"/>
      <c r="B711" s="4" t="s">
        <v>1140</v>
      </c>
      <c r="C711" s="7" t="s">
        <v>1483</v>
      </c>
      <c r="D711" s="7" t="s">
        <v>1335</v>
      </c>
      <c r="E711" s="7" t="s">
        <v>625</v>
      </c>
      <c r="F711" s="10"/>
      <c r="G711" s="10">
        <v>600</v>
      </c>
      <c r="H711" s="7" t="s">
        <v>633</v>
      </c>
      <c r="I711" s="7" t="s">
        <v>634</v>
      </c>
      <c r="J711" s="7"/>
    </row>
    <row r="712" spans="1:10" ht="12.75" customHeight="1" x14ac:dyDescent="0.15">
      <c r="A712" s="235"/>
      <c r="B712" s="4" t="s">
        <v>1497</v>
      </c>
      <c r="C712" s="7" t="s">
        <v>1498</v>
      </c>
      <c r="D712" s="7" t="s">
        <v>1499</v>
      </c>
      <c r="E712" s="7" t="s">
        <v>625</v>
      </c>
      <c r="F712" s="10"/>
      <c r="G712" s="10">
        <v>200</v>
      </c>
      <c r="H712" s="7" t="s">
        <v>633</v>
      </c>
      <c r="I712" s="7" t="s">
        <v>634</v>
      </c>
      <c r="J712" s="7"/>
    </row>
    <row r="713" spans="1:10" ht="12.75" customHeight="1" x14ac:dyDescent="0.15">
      <c r="A713" s="235"/>
      <c r="B713" s="4" t="s">
        <v>1500</v>
      </c>
      <c r="C713" s="7" t="s">
        <v>1501</v>
      </c>
      <c r="D713" s="7" t="s">
        <v>1502</v>
      </c>
      <c r="E713" s="7" t="s">
        <v>625</v>
      </c>
      <c r="F713" s="10"/>
      <c r="G713" s="10">
        <v>100</v>
      </c>
      <c r="H713" s="7" t="s">
        <v>633</v>
      </c>
      <c r="I713" s="7" t="s">
        <v>634</v>
      </c>
      <c r="J713" s="7"/>
    </row>
    <row r="714" spans="1:10" ht="12.75" customHeight="1" x14ac:dyDescent="0.15">
      <c r="A714" s="235"/>
      <c r="B714" s="4" t="s">
        <v>1503</v>
      </c>
      <c r="C714" s="7" t="s">
        <v>1504</v>
      </c>
      <c r="D714" s="7" t="s">
        <v>1465</v>
      </c>
      <c r="E714" s="7" t="s">
        <v>625</v>
      </c>
      <c r="F714" s="10"/>
      <c r="G714" s="10">
        <v>90</v>
      </c>
      <c r="H714" s="7" t="s">
        <v>633</v>
      </c>
      <c r="I714" s="7" t="s">
        <v>634</v>
      </c>
      <c r="J714" s="7"/>
    </row>
    <row r="715" spans="1:10" ht="12.75" customHeight="1" x14ac:dyDescent="0.15">
      <c r="A715" s="235"/>
      <c r="B715" s="4" t="s">
        <v>1503</v>
      </c>
      <c r="C715" s="7" t="s">
        <v>1080</v>
      </c>
      <c r="D715" s="7" t="s">
        <v>1505</v>
      </c>
      <c r="E715" s="7" t="s">
        <v>625</v>
      </c>
      <c r="F715" s="10"/>
      <c r="G715" s="10">
        <v>500</v>
      </c>
      <c r="H715" s="7" t="s">
        <v>633</v>
      </c>
      <c r="I715" s="7" t="s">
        <v>634</v>
      </c>
      <c r="J715" s="7"/>
    </row>
    <row r="716" spans="1:10" ht="12.75" customHeight="1" x14ac:dyDescent="0.15">
      <c r="A716" s="235"/>
      <c r="B716" s="4" t="s">
        <v>1503</v>
      </c>
      <c r="C716" s="7" t="s">
        <v>1506</v>
      </c>
      <c r="D716" s="7" t="s">
        <v>1507</v>
      </c>
      <c r="E716" s="7" t="s">
        <v>625</v>
      </c>
      <c r="F716" s="10"/>
      <c r="G716" s="10">
        <v>500</v>
      </c>
      <c r="H716" s="7" t="s">
        <v>633</v>
      </c>
      <c r="I716" s="7" t="s">
        <v>634</v>
      </c>
      <c r="J716" s="7"/>
    </row>
    <row r="717" spans="1:10" ht="12.75" customHeight="1" x14ac:dyDescent="0.15">
      <c r="A717" s="235"/>
      <c r="B717" s="4" t="s">
        <v>1508</v>
      </c>
      <c r="C717" s="7" t="s">
        <v>1480</v>
      </c>
      <c r="D717" s="7" t="s">
        <v>1481</v>
      </c>
      <c r="E717" s="7" t="s">
        <v>625</v>
      </c>
      <c r="F717" s="10"/>
      <c r="G717" s="10">
        <v>300</v>
      </c>
      <c r="H717" s="7" t="s">
        <v>633</v>
      </c>
      <c r="I717" s="7" t="s">
        <v>634</v>
      </c>
      <c r="J717" s="7"/>
    </row>
    <row r="718" spans="1:10" ht="12.75" customHeight="1" x14ac:dyDescent="0.15">
      <c r="A718" s="235"/>
      <c r="B718" s="4" t="s">
        <v>1509</v>
      </c>
      <c r="C718" s="7" t="s">
        <v>1510</v>
      </c>
      <c r="D718" s="7" t="s">
        <v>1502</v>
      </c>
      <c r="E718" s="7" t="s">
        <v>625</v>
      </c>
      <c r="F718" s="10"/>
      <c r="G718" s="10">
        <v>200</v>
      </c>
      <c r="H718" s="7" t="s">
        <v>633</v>
      </c>
      <c r="I718" s="7" t="s">
        <v>634</v>
      </c>
      <c r="J718" s="7"/>
    </row>
    <row r="719" spans="1:10" ht="12.75" customHeight="1" x14ac:dyDescent="0.15">
      <c r="A719" s="235"/>
      <c r="B719" s="4" t="s">
        <v>1143</v>
      </c>
      <c r="C719" s="7" t="s">
        <v>1144</v>
      </c>
      <c r="D719" s="7" t="s">
        <v>1511</v>
      </c>
      <c r="E719" s="7" t="s">
        <v>625</v>
      </c>
      <c r="F719" s="10"/>
      <c r="G719" s="10">
        <v>87.5</v>
      </c>
      <c r="H719" s="7" t="s">
        <v>708</v>
      </c>
      <c r="I719" s="7" t="s">
        <v>709</v>
      </c>
      <c r="J719" s="7"/>
    </row>
    <row r="720" spans="1:10" ht="12.75" customHeight="1" x14ac:dyDescent="0.15">
      <c r="A720" s="235"/>
      <c r="B720" s="4" t="s">
        <v>1143</v>
      </c>
      <c r="C720" s="7" t="s">
        <v>1144</v>
      </c>
      <c r="D720" s="7" t="s">
        <v>1512</v>
      </c>
      <c r="E720" s="7" t="s">
        <v>625</v>
      </c>
      <c r="F720" s="10"/>
      <c r="G720" s="10">
        <v>30</v>
      </c>
      <c r="H720" s="7" t="s">
        <v>633</v>
      </c>
      <c r="I720" s="7" t="s">
        <v>634</v>
      </c>
      <c r="J720" s="7"/>
    </row>
    <row r="721" spans="1:10" ht="12.75" customHeight="1" x14ac:dyDescent="0.15">
      <c r="A721" s="235"/>
      <c r="B721" s="4" t="s">
        <v>1143</v>
      </c>
      <c r="C721" s="7" t="s">
        <v>1144</v>
      </c>
      <c r="D721" s="7" t="s">
        <v>1513</v>
      </c>
      <c r="E721" s="7" t="s">
        <v>625</v>
      </c>
      <c r="F721" s="10"/>
      <c r="G721" s="10">
        <v>2000</v>
      </c>
      <c r="H721" s="7" t="s">
        <v>633</v>
      </c>
      <c r="I721" s="7" t="s">
        <v>634</v>
      </c>
      <c r="J721" s="7"/>
    </row>
    <row r="722" spans="1:10" ht="12.75" customHeight="1" x14ac:dyDescent="0.15">
      <c r="A722" s="235"/>
      <c r="B722" s="4" t="s">
        <v>1514</v>
      </c>
      <c r="C722" s="7" t="s">
        <v>1515</v>
      </c>
      <c r="D722" s="7" t="s">
        <v>1516</v>
      </c>
      <c r="E722" s="7" t="s">
        <v>625</v>
      </c>
      <c r="F722" s="10"/>
      <c r="G722" s="10">
        <v>300</v>
      </c>
      <c r="H722" s="7" t="s">
        <v>633</v>
      </c>
      <c r="I722" s="7" t="s">
        <v>634</v>
      </c>
      <c r="J722" s="7"/>
    </row>
    <row r="723" spans="1:10" ht="12.75" customHeight="1" x14ac:dyDescent="0.15">
      <c r="A723" s="235"/>
      <c r="B723" s="4" t="s">
        <v>296</v>
      </c>
      <c r="C723" s="7" t="s">
        <v>1517</v>
      </c>
      <c r="D723" s="7" t="s">
        <v>1495</v>
      </c>
      <c r="E723" s="7" t="s">
        <v>625</v>
      </c>
      <c r="F723" s="10"/>
      <c r="G723" s="10">
        <v>150</v>
      </c>
      <c r="H723" s="7" t="s">
        <v>633</v>
      </c>
      <c r="I723" s="7" t="s">
        <v>634</v>
      </c>
      <c r="J723" s="7"/>
    </row>
    <row r="724" spans="1:10" ht="12.75" customHeight="1" x14ac:dyDescent="0.15">
      <c r="A724" s="235"/>
      <c r="B724" s="4" t="s">
        <v>296</v>
      </c>
      <c r="C724" s="7" t="s">
        <v>672</v>
      </c>
      <c r="D724" s="7" t="s">
        <v>1518</v>
      </c>
      <c r="E724" s="7" t="s">
        <v>625</v>
      </c>
      <c r="F724" s="10"/>
      <c r="G724" s="10">
        <v>240</v>
      </c>
      <c r="H724" s="7" t="s">
        <v>633</v>
      </c>
      <c r="I724" s="7" t="s">
        <v>634</v>
      </c>
      <c r="J724" s="7"/>
    </row>
    <row r="725" spans="1:10" ht="12.75" customHeight="1" x14ac:dyDescent="0.15">
      <c r="A725" s="235"/>
      <c r="B725" s="4" t="s">
        <v>296</v>
      </c>
      <c r="C725" s="7" t="s">
        <v>1519</v>
      </c>
      <c r="D725" s="7" t="s">
        <v>1520</v>
      </c>
      <c r="E725" s="7" t="s">
        <v>625</v>
      </c>
      <c r="F725" s="10"/>
      <c r="G725" s="10">
        <v>200</v>
      </c>
      <c r="H725" s="7" t="s">
        <v>633</v>
      </c>
      <c r="I725" s="7" t="s">
        <v>634</v>
      </c>
      <c r="J725" s="7"/>
    </row>
    <row r="726" spans="1:10" ht="12.75" customHeight="1" x14ac:dyDescent="0.15">
      <c r="A726" s="235"/>
      <c r="B726" s="4" t="s">
        <v>1521</v>
      </c>
      <c r="C726" s="7" t="s">
        <v>1522</v>
      </c>
      <c r="D726" s="7" t="s">
        <v>1523</v>
      </c>
      <c r="E726" s="7" t="s">
        <v>625</v>
      </c>
      <c r="F726" s="10"/>
      <c r="G726" s="10">
        <v>300</v>
      </c>
      <c r="H726" s="7" t="s">
        <v>633</v>
      </c>
      <c r="I726" s="7" t="s">
        <v>634</v>
      </c>
      <c r="J726" s="7"/>
    </row>
    <row r="727" spans="1:10" ht="12.75" customHeight="1" x14ac:dyDescent="0.15">
      <c r="A727" s="235"/>
      <c r="B727" s="4" t="s">
        <v>1524</v>
      </c>
      <c r="C727" s="7" t="s">
        <v>1525</v>
      </c>
      <c r="D727" s="7" t="s">
        <v>1502</v>
      </c>
      <c r="E727" s="7" t="s">
        <v>625</v>
      </c>
      <c r="F727" s="10"/>
      <c r="G727" s="10">
        <v>150</v>
      </c>
      <c r="H727" s="7" t="s">
        <v>633</v>
      </c>
      <c r="I727" s="7" t="s">
        <v>634</v>
      </c>
      <c r="J727" s="7"/>
    </row>
    <row r="728" spans="1:10" ht="12.75" customHeight="1" x14ac:dyDescent="0.15">
      <c r="A728" s="235"/>
      <c r="B728" s="4" t="s">
        <v>1526</v>
      </c>
      <c r="C728" s="7" t="s">
        <v>1527</v>
      </c>
      <c r="D728" s="7" t="s">
        <v>1335</v>
      </c>
      <c r="E728" s="7" t="s">
        <v>625</v>
      </c>
      <c r="F728" s="10"/>
      <c r="G728" s="10">
        <v>120</v>
      </c>
      <c r="H728" s="7" t="s">
        <v>633</v>
      </c>
      <c r="I728" s="7" t="s">
        <v>634</v>
      </c>
      <c r="J728" s="7"/>
    </row>
    <row r="729" spans="1:10" ht="25.5" customHeight="1" x14ac:dyDescent="0.15">
      <c r="A729" s="235" t="s">
        <v>1528</v>
      </c>
      <c r="B729" s="4" t="s">
        <v>1529</v>
      </c>
      <c r="C729" s="7" t="s">
        <v>1530</v>
      </c>
      <c r="D729" s="7" t="s">
        <v>1531</v>
      </c>
      <c r="E729" s="7" t="s">
        <v>1308</v>
      </c>
      <c r="F729" s="10">
        <v>200</v>
      </c>
      <c r="G729" s="10"/>
      <c r="H729" s="7" t="s">
        <v>633</v>
      </c>
      <c r="I729" s="7" t="s">
        <v>634</v>
      </c>
      <c r="J729" s="7"/>
    </row>
    <row r="730" spans="1:10" ht="11.25" x14ac:dyDescent="0.15">
      <c r="A730" s="235"/>
      <c r="B730" s="4" t="s">
        <v>1529</v>
      </c>
      <c r="C730" s="7" t="s">
        <v>1532</v>
      </c>
      <c r="D730" s="7" t="s">
        <v>1533</v>
      </c>
      <c r="E730" s="7" t="s">
        <v>625</v>
      </c>
      <c r="F730" s="10"/>
      <c r="G730" s="10">
        <v>200</v>
      </c>
      <c r="H730" s="7" t="s">
        <v>633</v>
      </c>
      <c r="I730" s="7" t="s">
        <v>634</v>
      </c>
      <c r="J730" s="7"/>
    </row>
    <row r="732" spans="1:10" ht="11.25" x14ac:dyDescent="0.2">
      <c r="A732" s="233" t="s">
        <v>1164</v>
      </c>
    </row>
    <row r="734" spans="1:10" ht="25.5" customHeight="1" x14ac:dyDescent="0.35">
      <c r="A734" s="234" t="s">
        <v>14</v>
      </c>
      <c r="B734" s="3" t="s">
        <v>1</v>
      </c>
      <c r="C734" s="6" t="s">
        <v>7</v>
      </c>
      <c r="D734" s="6" t="s">
        <v>16</v>
      </c>
      <c r="E734" s="6" t="s">
        <v>619</v>
      </c>
      <c r="F734" s="9" t="s">
        <v>24</v>
      </c>
      <c r="G734" s="9" t="s">
        <v>25</v>
      </c>
      <c r="H734" s="6" t="s">
        <v>620</v>
      </c>
      <c r="I734" s="6" t="s">
        <v>621</v>
      </c>
      <c r="J734" s="6"/>
    </row>
    <row r="736" spans="1:10" ht="12.75" customHeight="1" x14ac:dyDescent="0.15">
      <c r="A736" s="235"/>
      <c r="B736" s="4" t="s">
        <v>1534</v>
      </c>
      <c r="C736" s="7" t="s">
        <v>1087</v>
      </c>
      <c r="D736" s="7" t="s">
        <v>1535</v>
      </c>
      <c r="E736" s="7" t="s">
        <v>625</v>
      </c>
      <c r="F736" s="10"/>
      <c r="G736" s="10">
        <v>500</v>
      </c>
      <c r="H736" s="7" t="s">
        <v>633</v>
      </c>
      <c r="I736" s="7" t="s">
        <v>634</v>
      </c>
      <c r="J736" s="7"/>
    </row>
    <row r="737" spans="1:10" ht="12.75" customHeight="1" x14ac:dyDescent="0.15">
      <c r="A737" s="235"/>
      <c r="B737" s="4" t="s">
        <v>1147</v>
      </c>
      <c r="C737" s="7" t="s">
        <v>1483</v>
      </c>
      <c r="D737" s="7" t="s">
        <v>1335</v>
      </c>
      <c r="E737" s="7" t="s">
        <v>625</v>
      </c>
      <c r="F737" s="10"/>
      <c r="G737" s="10">
        <v>480</v>
      </c>
      <c r="H737" s="7" t="s">
        <v>633</v>
      </c>
      <c r="I737" s="7" t="s">
        <v>634</v>
      </c>
      <c r="J737" s="7"/>
    </row>
    <row r="738" spans="1:10" ht="12.75" customHeight="1" x14ac:dyDescent="0.15">
      <c r="A738" s="235"/>
      <c r="B738" s="4" t="s">
        <v>1147</v>
      </c>
      <c r="C738" s="7" t="s">
        <v>1483</v>
      </c>
      <c r="D738" s="7" t="s">
        <v>1484</v>
      </c>
      <c r="E738" s="7" t="s">
        <v>625</v>
      </c>
      <c r="F738" s="10">
        <v>120</v>
      </c>
      <c r="G738" s="10"/>
      <c r="H738" s="7" t="s">
        <v>633</v>
      </c>
      <c r="I738" s="7" t="s">
        <v>634</v>
      </c>
      <c r="J738" s="7"/>
    </row>
    <row r="739" spans="1:10" ht="25.5" customHeight="1" x14ac:dyDescent="0.15">
      <c r="A739" s="235"/>
      <c r="B739" s="4" t="s">
        <v>1147</v>
      </c>
      <c r="C739" s="7" t="s">
        <v>1487</v>
      </c>
      <c r="D739" s="7" t="s">
        <v>1488</v>
      </c>
      <c r="E739" s="7" t="s">
        <v>625</v>
      </c>
      <c r="F739" s="10"/>
      <c r="G739" s="10">
        <v>480</v>
      </c>
      <c r="H739" s="7" t="s">
        <v>633</v>
      </c>
      <c r="I739" s="7" t="s">
        <v>634</v>
      </c>
      <c r="J739" s="7"/>
    </row>
    <row r="740" spans="1:10" ht="12.75" customHeight="1" x14ac:dyDescent="0.15">
      <c r="A740" s="235"/>
      <c r="B740" s="4" t="s">
        <v>1147</v>
      </c>
      <c r="C740" s="7" t="s">
        <v>1473</v>
      </c>
      <c r="D740" s="7" t="s">
        <v>1440</v>
      </c>
      <c r="E740" s="7" t="s">
        <v>625</v>
      </c>
      <c r="F740" s="10"/>
      <c r="G740" s="10">
        <v>120</v>
      </c>
      <c r="H740" s="7" t="s">
        <v>633</v>
      </c>
      <c r="I740" s="7" t="s">
        <v>634</v>
      </c>
      <c r="J740" s="7"/>
    </row>
    <row r="741" spans="1:10" ht="12.75" customHeight="1" x14ac:dyDescent="0.15">
      <c r="A741" s="235"/>
      <c r="B741" s="4" t="s">
        <v>1147</v>
      </c>
      <c r="C741" s="7" t="s">
        <v>1467</v>
      </c>
      <c r="D741" s="7" t="s">
        <v>1440</v>
      </c>
      <c r="E741" s="7" t="s">
        <v>625</v>
      </c>
      <c r="F741" s="10"/>
      <c r="G741" s="10">
        <v>300</v>
      </c>
      <c r="H741" s="7" t="s">
        <v>633</v>
      </c>
      <c r="I741" s="7" t="s">
        <v>634</v>
      </c>
      <c r="J741" s="7"/>
    </row>
    <row r="742" spans="1:10" ht="12.75" customHeight="1" x14ac:dyDescent="0.15">
      <c r="A742" s="235" t="s">
        <v>1536</v>
      </c>
      <c r="B742" s="4" t="s">
        <v>1147</v>
      </c>
      <c r="C742" s="7" t="s">
        <v>1537</v>
      </c>
      <c r="D742" s="7" t="s">
        <v>1538</v>
      </c>
      <c r="E742" s="7" t="s">
        <v>1308</v>
      </c>
      <c r="F742" s="10">
        <v>100</v>
      </c>
      <c r="G742" s="10"/>
      <c r="H742" s="7" t="s">
        <v>633</v>
      </c>
      <c r="I742" s="7" t="s">
        <v>634</v>
      </c>
      <c r="J742" s="7"/>
    </row>
    <row r="743" spans="1:10" ht="12.75" customHeight="1" x14ac:dyDescent="0.15">
      <c r="A743" s="235"/>
      <c r="B743" s="4" t="s">
        <v>1147</v>
      </c>
      <c r="C743" s="7" t="s">
        <v>1539</v>
      </c>
      <c r="D743" s="7" t="s">
        <v>1540</v>
      </c>
      <c r="E743" s="7" t="s">
        <v>625</v>
      </c>
      <c r="F743" s="10"/>
      <c r="G743" s="10">
        <v>500</v>
      </c>
      <c r="H743" s="7" t="s">
        <v>633</v>
      </c>
      <c r="I743" s="7" t="s">
        <v>634</v>
      </c>
      <c r="J743" s="7"/>
    </row>
    <row r="744" spans="1:10" ht="12.75" customHeight="1" x14ac:dyDescent="0.15">
      <c r="A744" s="235"/>
      <c r="B744" s="4" t="s">
        <v>1147</v>
      </c>
      <c r="C744" s="7" t="s">
        <v>1527</v>
      </c>
      <c r="D744" s="7" t="s">
        <v>1335</v>
      </c>
      <c r="E744" s="7" t="s">
        <v>625</v>
      </c>
      <c r="F744" s="10"/>
      <c r="G744" s="10">
        <v>240</v>
      </c>
      <c r="H744" s="7" t="s">
        <v>633</v>
      </c>
      <c r="I744" s="7" t="s">
        <v>634</v>
      </c>
      <c r="J744" s="7"/>
    </row>
    <row r="745" spans="1:10" ht="12.75" customHeight="1" x14ac:dyDescent="0.15">
      <c r="A745" s="235"/>
      <c r="B745" s="4" t="s">
        <v>1541</v>
      </c>
      <c r="C745" s="7" t="s">
        <v>1129</v>
      </c>
      <c r="D745" s="7" t="s">
        <v>1542</v>
      </c>
      <c r="E745" s="7" t="s">
        <v>625</v>
      </c>
      <c r="F745" s="10"/>
      <c r="G745" s="10">
        <v>350</v>
      </c>
      <c r="H745" s="7" t="s">
        <v>633</v>
      </c>
      <c r="I745" s="7" t="s">
        <v>634</v>
      </c>
      <c r="J745" s="7"/>
    </row>
    <row r="746" spans="1:10" ht="12.75" customHeight="1" x14ac:dyDescent="0.15">
      <c r="A746" s="235"/>
      <c r="B746" s="4" t="s">
        <v>1543</v>
      </c>
      <c r="C746" s="7" t="s">
        <v>1544</v>
      </c>
      <c r="D746" s="7" t="s">
        <v>1545</v>
      </c>
      <c r="E746" s="7" t="s">
        <v>625</v>
      </c>
      <c r="F746" s="10"/>
      <c r="G746" s="10">
        <v>150</v>
      </c>
      <c r="H746" s="7" t="s">
        <v>633</v>
      </c>
      <c r="I746" s="7" t="s">
        <v>634</v>
      </c>
      <c r="J746" s="7"/>
    </row>
    <row r="747" spans="1:10" ht="12.75" customHeight="1" x14ac:dyDescent="0.15">
      <c r="A747" s="235"/>
      <c r="B747" s="4" t="s">
        <v>1543</v>
      </c>
      <c r="C747" s="7" t="s">
        <v>1546</v>
      </c>
      <c r="D747" s="7" t="s">
        <v>1547</v>
      </c>
      <c r="E747" s="7" t="s">
        <v>625</v>
      </c>
      <c r="F747" s="10"/>
      <c r="G747" s="10">
        <v>180</v>
      </c>
      <c r="H747" s="7" t="s">
        <v>633</v>
      </c>
      <c r="I747" s="7" t="s">
        <v>634</v>
      </c>
      <c r="J747" s="7"/>
    </row>
    <row r="748" spans="1:10" ht="12.75" customHeight="1" x14ac:dyDescent="0.15">
      <c r="A748" s="235"/>
      <c r="B748" s="4" t="s">
        <v>1543</v>
      </c>
      <c r="C748" s="7" t="s">
        <v>1548</v>
      </c>
      <c r="D748" s="7" t="s">
        <v>1549</v>
      </c>
      <c r="E748" s="7" t="s">
        <v>625</v>
      </c>
      <c r="F748" s="10"/>
      <c r="G748" s="10">
        <v>600</v>
      </c>
      <c r="H748" s="7" t="s">
        <v>633</v>
      </c>
      <c r="I748" s="7" t="s">
        <v>634</v>
      </c>
      <c r="J748" s="7"/>
    </row>
    <row r="749" spans="1:10" ht="25.5" customHeight="1" x14ac:dyDescent="0.15">
      <c r="A749" s="235"/>
      <c r="B749" s="4" t="s">
        <v>1550</v>
      </c>
      <c r="C749" s="7" t="s">
        <v>1551</v>
      </c>
      <c r="D749" s="7" t="s">
        <v>1552</v>
      </c>
      <c r="E749" s="7" t="s">
        <v>625</v>
      </c>
      <c r="F749" s="10"/>
      <c r="G749" s="10">
        <v>240</v>
      </c>
      <c r="H749" s="7" t="s">
        <v>633</v>
      </c>
      <c r="I749" s="7" t="s">
        <v>634</v>
      </c>
      <c r="J749" s="7"/>
    </row>
    <row r="750" spans="1:10" ht="12.75" customHeight="1" x14ac:dyDescent="0.15">
      <c r="A750" s="235"/>
      <c r="B750" s="4" t="s">
        <v>1149</v>
      </c>
      <c r="C750" s="7" t="s">
        <v>1150</v>
      </c>
      <c r="D750" s="7" t="s">
        <v>1553</v>
      </c>
      <c r="E750" s="7" t="s">
        <v>625</v>
      </c>
      <c r="F750" s="10"/>
      <c r="G750" s="10">
        <v>300</v>
      </c>
      <c r="H750" s="7" t="s">
        <v>708</v>
      </c>
      <c r="I750" s="7" t="s">
        <v>709</v>
      </c>
      <c r="J750" s="7"/>
    </row>
    <row r="751" spans="1:10" ht="12.75" customHeight="1" x14ac:dyDescent="0.15">
      <c r="A751" s="235"/>
      <c r="B751" s="4" t="s">
        <v>1149</v>
      </c>
      <c r="C751" s="7" t="s">
        <v>1150</v>
      </c>
      <c r="D751" s="7" t="s">
        <v>1554</v>
      </c>
      <c r="E751" s="7" t="s">
        <v>625</v>
      </c>
      <c r="F751" s="10"/>
      <c r="G751" s="10">
        <v>100</v>
      </c>
      <c r="H751" s="7" t="s">
        <v>633</v>
      </c>
      <c r="I751" s="7" t="s">
        <v>634</v>
      </c>
      <c r="J751" s="7"/>
    </row>
    <row r="752" spans="1:10" ht="12.75" customHeight="1" x14ac:dyDescent="0.15">
      <c r="A752" s="235"/>
      <c r="B752" s="4" t="s">
        <v>1149</v>
      </c>
      <c r="C752" s="7" t="s">
        <v>1144</v>
      </c>
      <c r="D752" s="7" t="s">
        <v>1555</v>
      </c>
      <c r="E752" s="7" t="s">
        <v>625</v>
      </c>
      <c r="F752" s="10"/>
      <c r="G752" s="10">
        <v>125</v>
      </c>
      <c r="H752" s="7" t="s">
        <v>633</v>
      </c>
      <c r="I752" s="7" t="s">
        <v>634</v>
      </c>
      <c r="J752" s="7"/>
    </row>
    <row r="753" spans="1:10" ht="12.75" customHeight="1" x14ac:dyDescent="0.15">
      <c r="A753" s="235"/>
      <c r="B753" s="4" t="s">
        <v>1556</v>
      </c>
      <c r="C753" s="7" t="s">
        <v>1120</v>
      </c>
      <c r="D753" s="7" t="s">
        <v>1557</v>
      </c>
      <c r="E753" s="7" t="s">
        <v>625</v>
      </c>
      <c r="F753" s="10"/>
      <c r="G753" s="10">
        <v>200</v>
      </c>
      <c r="H753" s="7" t="s">
        <v>708</v>
      </c>
      <c r="I753" s="7" t="s">
        <v>709</v>
      </c>
      <c r="J753" s="7"/>
    </row>
    <row r="754" spans="1:10" ht="12.75" customHeight="1" x14ac:dyDescent="0.15">
      <c r="A754" s="235"/>
      <c r="B754" s="4" t="s">
        <v>1558</v>
      </c>
      <c r="C754" s="7" t="s">
        <v>1144</v>
      </c>
      <c r="D754" s="7" t="s">
        <v>1559</v>
      </c>
      <c r="E754" s="7" t="s">
        <v>625</v>
      </c>
      <c r="F754" s="10"/>
      <c r="G754" s="10">
        <v>500</v>
      </c>
      <c r="H754" s="7" t="s">
        <v>633</v>
      </c>
      <c r="I754" s="7" t="s">
        <v>634</v>
      </c>
      <c r="J754" s="7"/>
    </row>
    <row r="755" spans="1:10" ht="12.75" customHeight="1" x14ac:dyDescent="0.15">
      <c r="A755" s="235"/>
      <c r="B755" s="4" t="s">
        <v>1560</v>
      </c>
      <c r="C755" s="7" t="s">
        <v>1561</v>
      </c>
      <c r="D755" s="7" t="s">
        <v>1562</v>
      </c>
      <c r="E755" s="7" t="s">
        <v>625</v>
      </c>
      <c r="F755" s="10"/>
      <c r="G755" s="10">
        <v>80</v>
      </c>
      <c r="H755" s="7" t="s">
        <v>708</v>
      </c>
      <c r="I755" s="7" t="s">
        <v>709</v>
      </c>
      <c r="J755" s="7"/>
    </row>
    <row r="756" spans="1:10" ht="12.75" customHeight="1" x14ac:dyDescent="0.15">
      <c r="A756" s="235"/>
      <c r="B756" s="4" t="s">
        <v>1563</v>
      </c>
      <c r="C756" s="7" t="s">
        <v>1564</v>
      </c>
      <c r="D756" s="7" t="s">
        <v>1565</v>
      </c>
      <c r="E756" s="7" t="s">
        <v>625</v>
      </c>
      <c r="F756" s="10"/>
      <c r="G756" s="10">
        <v>300</v>
      </c>
      <c r="H756" s="7" t="s">
        <v>633</v>
      </c>
      <c r="I756" s="7" t="s">
        <v>634</v>
      </c>
      <c r="J756" s="7"/>
    </row>
    <row r="757" spans="1:10" ht="12.75" customHeight="1" x14ac:dyDescent="0.15">
      <c r="A757" s="235"/>
      <c r="B757" s="4" t="s">
        <v>1566</v>
      </c>
      <c r="C757" s="7" t="s">
        <v>1567</v>
      </c>
      <c r="D757" s="7" t="s">
        <v>1568</v>
      </c>
      <c r="E757" s="7" t="s">
        <v>625</v>
      </c>
      <c r="F757" s="10"/>
      <c r="G757" s="10">
        <v>180</v>
      </c>
      <c r="H757" s="7" t="s">
        <v>708</v>
      </c>
      <c r="I757" s="7" t="s">
        <v>709</v>
      </c>
      <c r="J757" s="7"/>
    </row>
    <row r="758" spans="1:10" ht="12.75" customHeight="1" x14ac:dyDescent="0.15">
      <c r="A758" s="235"/>
      <c r="B758" s="4" t="s">
        <v>1566</v>
      </c>
      <c r="C758" s="7" t="s">
        <v>1567</v>
      </c>
      <c r="D758" s="7" t="s">
        <v>1568</v>
      </c>
      <c r="E758" s="7" t="s">
        <v>625</v>
      </c>
      <c r="F758" s="10"/>
      <c r="G758" s="10">
        <v>540</v>
      </c>
      <c r="H758" s="7" t="s">
        <v>633</v>
      </c>
      <c r="I758" s="7" t="s">
        <v>634</v>
      </c>
      <c r="J758" s="7"/>
    </row>
    <row r="759" spans="1:10" ht="12.75" customHeight="1" x14ac:dyDescent="0.15">
      <c r="A759" s="235"/>
      <c r="B759" s="4" t="s">
        <v>1154</v>
      </c>
      <c r="C759" s="7" t="s">
        <v>701</v>
      </c>
      <c r="D759" s="7" t="s">
        <v>1569</v>
      </c>
      <c r="E759" s="7" t="s">
        <v>625</v>
      </c>
      <c r="F759" s="10"/>
      <c r="G759" s="10">
        <v>340</v>
      </c>
      <c r="H759" s="7" t="s">
        <v>633</v>
      </c>
      <c r="I759" s="7" t="s">
        <v>634</v>
      </c>
      <c r="J759" s="7"/>
    </row>
    <row r="760" spans="1:10" ht="12.75" customHeight="1" x14ac:dyDescent="0.15">
      <c r="A760" s="235"/>
      <c r="B760" s="4" t="s">
        <v>1570</v>
      </c>
      <c r="C760" s="7" t="s">
        <v>1571</v>
      </c>
      <c r="D760" s="7" t="s">
        <v>1572</v>
      </c>
      <c r="E760" s="7" t="s">
        <v>625</v>
      </c>
      <c r="F760" s="10"/>
      <c r="G760" s="10">
        <v>80</v>
      </c>
      <c r="H760" s="7" t="s">
        <v>708</v>
      </c>
      <c r="I760" s="7" t="s">
        <v>709</v>
      </c>
      <c r="J760" s="7"/>
    </row>
    <row r="761" spans="1:10" ht="12.75" customHeight="1" x14ac:dyDescent="0.15">
      <c r="A761" s="235"/>
      <c r="B761" s="4" t="s">
        <v>1573</v>
      </c>
      <c r="C761" s="7" t="s">
        <v>1567</v>
      </c>
      <c r="D761" s="7" t="s">
        <v>1568</v>
      </c>
      <c r="E761" s="7" t="s">
        <v>625</v>
      </c>
      <c r="F761" s="10"/>
      <c r="G761" s="10">
        <v>240</v>
      </c>
      <c r="H761" s="7" t="s">
        <v>708</v>
      </c>
      <c r="I761" s="7" t="s">
        <v>709</v>
      </c>
      <c r="J761" s="7"/>
    </row>
    <row r="762" spans="1:10" ht="12.75" customHeight="1" x14ac:dyDescent="0.15">
      <c r="A762" s="235"/>
      <c r="B762" s="4" t="s">
        <v>1573</v>
      </c>
      <c r="C762" s="7" t="s">
        <v>1567</v>
      </c>
      <c r="D762" s="7" t="s">
        <v>1568</v>
      </c>
      <c r="E762" s="7" t="s">
        <v>625</v>
      </c>
      <c r="F762" s="10"/>
      <c r="G762" s="10">
        <v>780</v>
      </c>
      <c r="H762" s="7" t="s">
        <v>633</v>
      </c>
      <c r="I762" s="7" t="s">
        <v>634</v>
      </c>
      <c r="J762" s="7"/>
    </row>
    <row r="763" spans="1:10" ht="25.5" customHeight="1" x14ac:dyDescent="0.15">
      <c r="A763" s="235"/>
      <c r="B763" s="4" t="s">
        <v>1573</v>
      </c>
      <c r="C763" s="7" t="s">
        <v>1551</v>
      </c>
      <c r="D763" s="7" t="s">
        <v>1552</v>
      </c>
      <c r="E763" s="7" t="s">
        <v>625</v>
      </c>
      <c r="F763" s="10"/>
      <c r="G763" s="10">
        <v>300</v>
      </c>
      <c r="H763" s="7" t="s">
        <v>633</v>
      </c>
      <c r="I763" s="7" t="s">
        <v>634</v>
      </c>
      <c r="J763" s="7"/>
    </row>
    <row r="764" spans="1:10" ht="12.75" customHeight="1" x14ac:dyDescent="0.15">
      <c r="A764" s="235"/>
      <c r="B764" s="4" t="s">
        <v>1573</v>
      </c>
      <c r="C764" s="7" t="s">
        <v>1571</v>
      </c>
      <c r="D764" s="7" t="s">
        <v>1416</v>
      </c>
      <c r="E764" s="7" t="s">
        <v>625</v>
      </c>
      <c r="F764" s="10"/>
      <c r="G764" s="10">
        <v>580</v>
      </c>
      <c r="H764" s="7" t="s">
        <v>633</v>
      </c>
      <c r="I764" s="7" t="s">
        <v>634</v>
      </c>
      <c r="J764" s="7"/>
    </row>
    <row r="765" spans="1:10" ht="12.75" customHeight="1" x14ac:dyDescent="0.15">
      <c r="A765" s="235"/>
      <c r="B765" s="4" t="s">
        <v>1573</v>
      </c>
      <c r="C765" s="7" t="s">
        <v>1574</v>
      </c>
      <c r="D765" s="7" t="s">
        <v>1575</v>
      </c>
      <c r="E765" s="7" t="s">
        <v>625</v>
      </c>
      <c r="F765" s="10"/>
      <c r="G765" s="10">
        <v>120</v>
      </c>
      <c r="H765" s="7" t="s">
        <v>633</v>
      </c>
      <c r="I765" s="7" t="s">
        <v>634</v>
      </c>
      <c r="J765" s="7"/>
    </row>
    <row r="766" spans="1:10" ht="12.75" customHeight="1" x14ac:dyDescent="0.15">
      <c r="A766" s="235"/>
      <c r="B766" s="4" t="s">
        <v>1573</v>
      </c>
      <c r="C766" s="7" t="s">
        <v>1155</v>
      </c>
      <c r="D766" s="7" t="s">
        <v>855</v>
      </c>
      <c r="E766" s="7" t="s">
        <v>625</v>
      </c>
      <c r="F766" s="10"/>
      <c r="G766" s="10">
        <v>720</v>
      </c>
      <c r="H766" s="7" t="s">
        <v>633</v>
      </c>
      <c r="I766" s="7" t="s">
        <v>634</v>
      </c>
      <c r="J766" s="7"/>
    </row>
    <row r="767" spans="1:10" ht="12.75" customHeight="1" x14ac:dyDescent="0.15">
      <c r="A767" s="235"/>
      <c r="B767" s="4" t="s">
        <v>1573</v>
      </c>
      <c r="C767" s="7" t="s">
        <v>1527</v>
      </c>
      <c r="D767" s="7" t="s">
        <v>1335</v>
      </c>
      <c r="E767" s="7" t="s">
        <v>625</v>
      </c>
      <c r="F767" s="10"/>
      <c r="G767" s="10">
        <v>240</v>
      </c>
      <c r="H767" s="7" t="s">
        <v>633</v>
      </c>
      <c r="I767" s="7" t="s">
        <v>634</v>
      </c>
      <c r="J767" s="7"/>
    </row>
    <row r="768" spans="1:10" ht="12.75" customHeight="1" x14ac:dyDescent="0.15">
      <c r="A768" s="235"/>
      <c r="B768" s="4" t="s">
        <v>1576</v>
      </c>
      <c r="C768" s="7" t="s">
        <v>1577</v>
      </c>
      <c r="D768" s="7" t="s">
        <v>1578</v>
      </c>
      <c r="E768" s="7" t="s">
        <v>625</v>
      </c>
      <c r="F768" s="10"/>
      <c r="G768" s="10">
        <v>350</v>
      </c>
      <c r="H768" s="7" t="s">
        <v>633</v>
      </c>
      <c r="I768" s="7" t="s">
        <v>634</v>
      </c>
      <c r="J768" s="7"/>
    </row>
    <row r="769" spans="1:10" ht="12.75" customHeight="1" x14ac:dyDescent="0.15">
      <c r="A769" s="235"/>
      <c r="B769" s="4" t="s">
        <v>1579</v>
      </c>
      <c r="C769" s="7" t="s">
        <v>1580</v>
      </c>
      <c r="D769" s="7" t="s">
        <v>1581</v>
      </c>
      <c r="E769" s="7" t="s">
        <v>625</v>
      </c>
      <c r="F769" s="10"/>
      <c r="G769" s="10">
        <v>287.5</v>
      </c>
      <c r="H769" s="7" t="s">
        <v>708</v>
      </c>
      <c r="I769" s="7" t="s">
        <v>709</v>
      </c>
      <c r="J769" s="7"/>
    </row>
    <row r="770" spans="1:10" ht="11.25" x14ac:dyDescent="0.15">
      <c r="A770" s="235"/>
      <c r="B770" s="4" t="s">
        <v>1582</v>
      </c>
      <c r="C770" s="7" t="s">
        <v>1583</v>
      </c>
      <c r="D770" s="7" t="s">
        <v>1584</v>
      </c>
      <c r="E770" s="7" t="s">
        <v>625</v>
      </c>
      <c r="F770" s="10"/>
      <c r="G770" s="10">
        <v>175</v>
      </c>
      <c r="H770" s="7" t="s">
        <v>633</v>
      </c>
      <c r="I770" s="7" t="s">
        <v>634</v>
      </c>
      <c r="J770" s="7"/>
    </row>
    <row r="772" spans="1:10" ht="11.25" x14ac:dyDescent="0.2">
      <c r="A772" s="233" t="s">
        <v>1164</v>
      </c>
    </row>
    <row r="774" spans="1:10" ht="25.5" customHeight="1" x14ac:dyDescent="0.35">
      <c r="A774" s="234" t="s">
        <v>14</v>
      </c>
      <c r="B774" s="3" t="s">
        <v>1</v>
      </c>
      <c r="C774" s="6" t="s">
        <v>7</v>
      </c>
      <c r="D774" s="6" t="s">
        <v>16</v>
      </c>
      <c r="E774" s="6" t="s">
        <v>619</v>
      </c>
      <c r="F774" s="9" t="s">
        <v>24</v>
      </c>
      <c r="G774" s="9" t="s">
        <v>25</v>
      </c>
      <c r="H774" s="6" t="s">
        <v>620</v>
      </c>
      <c r="I774" s="6" t="s">
        <v>621</v>
      </c>
      <c r="J774" s="6"/>
    </row>
    <row r="776" spans="1:10" ht="12.75" customHeight="1" x14ac:dyDescent="0.15">
      <c r="A776" s="235"/>
      <c r="B776" s="4" t="s">
        <v>1585</v>
      </c>
      <c r="C776" s="7" t="s">
        <v>1586</v>
      </c>
      <c r="D776" s="7" t="s">
        <v>1587</v>
      </c>
      <c r="E776" s="7" t="s">
        <v>625</v>
      </c>
      <c r="F776" s="10"/>
      <c r="G776" s="10">
        <v>300</v>
      </c>
      <c r="H776" s="7" t="s">
        <v>633</v>
      </c>
      <c r="I776" s="7" t="s">
        <v>634</v>
      </c>
      <c r="J776" s="7"/>
    </row>
    <row r="777" spans="1:10" ht="12.75" customHeight="1" x14ac:dyDescent="0.15">
      <c r="A777" s="235"/>
      <c r="B777" s="4" t="s">
        <v>1588</v>
      </c>
      <c r="C777" s="7" t="s">
        <v>1589</v>
      </c>
      <c r="D777" s="7" t="s">
        <v>1590</v>
      </c>
      <c r="E777" s="7" t="s">
        <v>625</v>
      </c>
      <c r="F777" s="10"/>
      <c r="G777" s="10">
        <v>300</v>
      </c>
      <c r="H777" s="7" t="s">
        <v>708</v>
      </c>
      <c r="I777" s="7" t="s">
        <v>709</v>
      </c>
      <c r="J777" s="7">
        <v>135</v>
      </c>
    </row>
    <row r="778" spans="1:10" ht="12.75" customHeight="1" x14ac:dyDescent="0.15">
      <c r="A778" s="235"/>
      <c r="B778" s="4" t="s">
        <v>1591</v>
      </c>
      <c r="C778" s="7" t="s">
        <v>1592</v>
      </c>
      <c r="D778" s="7" t="s">
        <v>1593</v>
      </c>
      <c r="E778" s="7" t="s">
        <v>625</v>
      </c>
      <c r="F778" s="10"/>
      <c r="G778" s="10">
        <v>500</v>
      </c>
      <c r="H778" s="7" t="s">
        <v>633</v>
      </c>
      <c r="I778" s="7" t="s">
        <v>634</v>
      </c>
      <c r="J778" s="7">
        <v>64</v>
      </c>
    </row>
    <row r="779" spans="1:10" ht="12.75" customHeight="1" x14ac:dyDescent="0.15">
      <c r="A779" s="235"/>
      <c r="B779" s="4" t="s">
        <v>1591</v>
      </c>
      <c r="C779" s="7" t="s">
        <v>1328</v>
      </c>
      <c r="D779" s="7" t="s">
        <v>1594</v>
      </c>
      <c r="E779" s="7" t="s">
        <v>625</v>
      </c>
      <c r="F779" s="11"/>
      <c r="G779" s="11">
        <v>500</v>
      </c>
      <c r="H779" s="7" t="s">
        <v>633</v>
      </c>
      <c r="I779" s="7" t="s">
        <v>634</v>
      </c>
      <c r="J779" s="7">
        <v>54</v>
      </c>
    </row>
    <row r="780" spans="1:10" ht="11.25" x14ac:dyDescent="0.15">
      <c r="A780" s="235"/>
      <c r="B780" s="4"/>
      <c r="C780" s="7"/>
      <c r="D780" s="7"/>
      <c r="E780" s="7"/>
      <c r="F780" s="10"/>
      <c r="G780" s="10"/>
      <c r="H780" s="7"/>
      <c r="I780" s="7"/>
      <c r="J780" s="7"/>
    </row>
    <row r="781" spans="1:10" ht="12.75" customHeight="1" x14ac:dyDescent="0.15">
      <c r="A781" s="235"/>
      <c r="B781" s="4"/>
      <c r="C781" s="7"/>
      <c r="D781" s="7" t="s">
        <v>411</v>
      </c>
      <c r="E781" s="7"/>
      <c r="F781" s="11">
        <v>5710.8</v>
      </c>
      <c r="G781" s="11">
        <v>104585.25</v>
      </c>
      <c r="H781" s="7"/>
      <c r="I781" s="7"/>
      <c r="J781" s="7">
        <v>253</v>
      </c>
    </row>
    <row r="782" spans="1:10" ht="11.25" x14ac:dyDescent="0.15">
      <c r="A782" s="235"/>
      <c r="B782" s="4"/>
      <c r="C782" s="7"/>
      <c r="D782" s="7"/>
      <c r="E782" s="7"/>
      <c r="F782" s="10"/>
      <c r="G782" s="10"/>
      <c r="H782" s="7"/>
      <c r="I782" s="7"/>
      <c r="J782" s="7">
        <f>J781/3</f>
        <v>84.333333333333329</v>
      </c>
    </row>
    <row r="783" spans="1:10" ht="11.25" x14ac:dyDescent="0.15">
      <c r="A783" s="235"/>
      <c r="B783" s="4"/>
      <c r="C783" s="7"/>
      <c r="D783" s="7" t="s">
        <v>1595</v>
      </c>
      <c r="E783" s="7"/>
      <c r="F783" s="10"/>
      <c r="G783" s="10">
        <v>98874.45</v>
      </c>
      <c r="H783" s="7"/>
      <c r="I783" s="7"/>
      <c r="J783" s="7">
        <v>8400</v>
      </c>
    </row>
    <row r="784" spans="1:10" x14ac:dyDescent="0.15">
      <c r="J784" s="5">
        <f>J783*12</f>
        <v>100800</v>
      </c>
    </row>
    <row r="785" spans="1:10" ht="11.25" x14ac:dyDescent="0.2">
      <c r="A785" s="233" t="s">
        <v>1596</v>
      </c>
    </row>
    <row r="787" spans="1:10" ht="25.5" customHeight="1" x14ac:dyDescent="0.35">
      <c r="A787" s="234" t="s">
        <v>14</v>
      </c>
      <c r="B787" s="3" t="s">
        <v>1</v>
      </c>
      <c r="C787" s="6" t="s">
        <v>7</v>
      </c>
      <c r="D787" s="6" t="s">
        <v>16</v>
      </c>
      <c r="E787" s="6" t="s">
        <v>619</v>
      </c>
      <c r="F787" s="9" t="s">
        <v>24</v>
      </c>
      <c r="G787" s="9" t="s">
        <v>25</v>
      </c>
      <c r="H787" s="6" t="s">
        <v>620</v>
      </c>
      <c r="I787" s="6" t="s">
        <v>621</v>
      </c>
      <c r="J787" s="6"/>
    </row>
    <row r="789" spans="1:10" ht="12.75" customHeight="1" x14ac:dyDescent="0.15">
      <c r="A789" s="235"/>
      <c r="B789" s="4"/>
      <c r="C789" s="7"/>
      <c r="D789" s="7" t="s">
        <v>17</v>
      </c>
      <c r="E789" s="7"/>
      <c r="F789" s="10">
        <v>0</v>
      </c>
      <c r="G789" s="10"/>
      <c r="H789" s="7"/>
      <c r="I789" s="7"/>
      <c r="J789" s="7"/>
    </row>
    <row r="790" spans="1:10" ht="12.75" customHeight="1" x14ac:dyDescent="0.15">
      <c r="A790" s="235" t="s">
        <v>396</v>
      </c>
      <c r="B790" s="4" t="s">
        <v>379</v>
      </c>
      <c r="C790" s="7" t="s">
        <v>389</v>
      </c>
      <c r="D790" s="7" t="s">
        <v>408</v>
      </c>
      <c r="E790" s="7" t="s">
        <v>1597</v>
      </c>
      <c r="F790" s="10"/>
      <c r="G790" s="10">
        <v>159.47</v>
      </c>
      <c r="H790" s="7" t="s">
        <v>708</v>
      </c>
      <c r="I790" s="7" t="s">
        <v>709</v>
      </c>
      <c r="J790" s="7"/>
    </row>
    <row r="791" spans="1:10" ht="12.75" customHeight="1" x14ac:dyDescent="0.15">
      <c r="A791" s="235" t="s">
        <v>396</v>
      </c>
      <c r="B791" s="4" t="s">
        <v>379</v>
      </c>
      <c r="C791" s="7" t="s">
        <v>389</v>
      </c>
      <c r="D791" s="7" t="s">
        <v>125</v>
      </c>
      <c r="E791" s="7" t="s">
        <v>1597</v>
      </c>
      <c r="F791" s="10">
        <v>159.47</v>
      </c>
      <c r="G791" s="10"/>
      <c r="H791" s="7" t="s">
        <v>708</v>
      </c>
      <c r="I791" s="7" t="s">
        <v>709</v>
      </c>
      <c r="J791" s="7"/>
    </row>
    <row r="792" spans="1:10" ht="12.75" customHeight="1" x14ac:dyDescent="0.15">
      <c r="A792" s="235"/>
      <c r="B792" s="4" t="s">
        <v>145</v>
      </c>
      <c r="C792" s="7" t="s">
        <v>159</v>
      </c>
      <c r="D792" s="7" t="s">
        <v>1598</v>
      </c>
      <c r="E792" s="7" t="s">
        <v>666</v>
      </c>
      <c r="F792" s="10"/>
      <c r="G792" s="10">
        <v>926.69</v>
      </c>
      <c r="H792" s="7" t="s">
        <v>708</v>
      </c>
      <c r="I792" s="7" t="s">
        <v>709</v>
      </c>
      <c r="J792" s="7"/>
    </row>
    <row r="793" spans="1:10" ht="25.5" customHeight="1" x14ac:dyDescent="0.15">
      <c r="A793" s="235" t="s">
        <v>1599</v>
      </c>
      <c r="B793" s="4" t="s">
        <v>1600</v>
      </c>
      <c r="C793" s="7" t="s">
        <v>1601</v>
      </c>
      <c r="D793" s="7" t="s">
        <v>1602</v>
      </c>
      <c r="E793" s="7" t="s">
        <v>1597</v>
      </c>
      <c r="F793" s="10"/>
      <c r="G793" s="10">
        <v>6214.5</v>
      </c>
      <c r="H793" s="7" t="s">
        <v>708</v>
      </c>
      <c r="I793" s="7" t="s">
        <v>709</v>
      </c>
      <c r="J793" s="7"/>
    </row>
    <row r="794" spans="1:10" ht="12.75" customHeight="1" x14ac:dyDescent="0.15">
      <c r="A794" s="235"/>
      <c r="B794" s="4" t="s">
        <v>206</v>
      </c>
      <c r="C794" s="7" t="s">
        <v>1603</v>
      </c>
      <c r="D794" s="7" t="s">
        <v>1604</v>
      </c>
      <c r="E794" s="7" t="s">
        <v>666</v>
      </c>
      <c r="F794" s="10"/>
      <c r="G794" s="10">
        <v>397.1</v>
      </c>
      <c r="H794" s="7" t="s">
        <v>708</v>
      </c>
      <c r="I794" s="7" t="s">
        <v>709</v>
      </c>
      <c r="J794" s="7"/>
    </row>
    <row r="795" spans="1:10" ht="12.75" customHeight="1" x14ac:dyDescent="0.15">
      <c r="A795" s="235"/>
      <c r="B795" s="4" t="s">
        <v>1605</v>
      </c>
      <c r="C795" s="7" t="s">
        <v>1606</v>
      </c>
      <c r="D795" s="7" t="s">
        <v>1607</v>
      </c>
      <c r="E795" s="7" t="s">
        <v>666</v>
      </c>
      <c r="F795" s="10"/>
      <c r="G795" s="10">
        <v>709.7</v>
      </c>
      <c r="H795" s="7" t="s">
        <v>708</v>
      </c>
      <c r="I795" s="7" t="s">
        <v>709</v>
      </c>
      <c r="J795" s="7"/>
    </row>
    <row r="796" spans="1:10" ht="12.75" customHeight="1" x14ac:dyDescent="0.15">
      <c r="A796" s="235"/>
      <c r="B796" s="4" t="s">
        <v>209</v>
      </c>
      <c r="C796" s="7" t="s">
        <v>1608</v>
      </c>
      <c r="D796" s="7" t="s">
        <v>1607</v>
      </c>
      <c r="E796" s="7" t="s">
        <v>666</v>
      </c>
      <c r="F796" s="10"/>
      <c r="G796" s="10">
        <v>650.54999999999995</v>
      </c>
      <c r="H796" s="7" t="s">
        <v>708</v>
      </c>
      <c r="I796" s="7" t="s">
        <v>709</v>
      </c>
      <c r="J796" s="7"/>
    </row>
    <row r="797" spans="1:10" ht="12.75" customHeight="1" x14ac:dyDescent="0.15">
      <c r="A797" s="235"/>
      <c r="B797" s="4" t="s">
        <v>212</v>
      </c>
      <c r="C797" s="7" t="s">
        <v>1609</v>
      </c>
      <c r="D797" s="7" t="s">
        <v>1607</v>
      </c>
      <c r="E797" s="7" t="s">
        <v>666</v>
      </c>
      <c r="F797" s="10"/>
      <c r="G797" s="10">
        <v>168.98</v>
      </c>
      <c r="H797" s="7" t="s">
        <v>708</v>
      </c>
      <c r="I797" s="7" t="s">
        <v>709</v>
      </c>
      <c r="J797" s="7"/>
    </row>
    <row r="798" spans="1:10" ht="12.75" customHeight="1" x14ac:dyDescent="0.15">
      <c r="A798" s="235"/>
      <c r="B798" s="4" t="s">
        <v>291</v>
      </c>
      <c r="C798" s="7" t="s">
        <v>1610</v>
      </c>
      <c r="D798" s="7" t="s">
        <v>1607</v>
      </c>
      <c r="E798" s="7" t="s">
        <v>666</v>
      </c>
      <c r="F798" s="10"/>
      <c r="G798" s="10">
        <v>887.46</v>
      </c>
      <c r="H798" s="7" t="s">
        <v>708</v>
      </c>
      <c r="I798" s="7" t="s">
        <v>709</v>
      </c>
      <c r="J798" s="7"/>
    </row>
    <row r="799" spans="1:10" ht="12.75" customHeight="1" x14ac:dyDescent="0.15">
      <c r="A799" s="235"/>
      <c r="B799" s="4" t="s">
        <v>292</v>
      </c>
      <c r="C799" s="7" t="s">
        <v>1611</v>
      </c>
      <c r="D799" s="7" t="s">
        <v>1607</v>
      </c>
      <c r="E799" s="7" t="s">
        <v>666</v>
      </c>
      <c r="F799" s="10"/>
      <c r="G799" s="10">
        <v>202.77</v>
      </c>
      <c r="H799" s="7" t="s">
        <v>708</v>
      </c>
      <c r="I799" s="7" t="s">
        <v>709</v>
      </c>
      <c r="J799" s="7"/>
    </row>
    <row r="800" spans="1:10" ht="12.75" customHeight="1" x14ac:dyDescent="0.15">
      <c r="A800" s="235"/>
      <c r="B800" s="4" t="s">
        <v>295</v>
      </c>
      <c r="C800" s="7" t="s">
        <v>1612</v>
      </c>
      <c r="D800" s="7" t="s">
        <v>1607</v>
      </c>
      <c r="E800" s="7" t="s">
        <v>666</v>
      </c>
      <c r="F800" s="10"/>
      <c r="G800" s="10">
        <v>372.76</v>
      </c>
      <c r="H800" s="7" t="s">
        <v>708</v>
      </c>
      <c r="I800" s="7" t="s">
        <v>709</v>
      </c>
      <c r="J800" s="7"/>
    </row>
    <row r="801" spans="1:10" ht="12.75" customHeight="1" x14ac:dyDescent="0.15">
      <c r="A801" s="235"/>
      <c r="B801" s="4" t="s">
        <v>297</v>
      </c>
      <c r="C801" s="7" t="s">
        <v>1613</v>
      </c>
      <c r="D801" s="7" t="s">
        <v>1607</v>
      </c>
      <c r="E801" s="7" t="s">
        <v>666</v>
      </c>
      <c r="F801" s="11"/>
      <c r="G801" s="11">
        <v>270.36</v>
      </c>
      <c r="H801" s="7" t="s">
        <v>708</v>
      </c>
      <c r="I801" s="7" t="s">
        <v>709</v>
      </c>
      <c r="J801" s="7"/>
    </row>
    <row r="802" spans="1:10" ht="11.25" x14ac:dyDescent="0.15">
      <c r="A802" s="235"/>
      <c r="B802" s="4"/>
      <c r="C802" s="7"/>
      <c r="D802" s="7"/>
      <c r="E802" s="7"/>
      <c r="F802" s="10"/>
      <c r="G802" s="10"/>
      <c r="H802" s="7"/>
      <c r="I802" s="7"/>
      <c r="J802" s="7"/>
    </row>
    <row r="803" spans="1:10" ht="12.75" customHeight="1" x14ac:dyDescent="0.15">
      <c r="A803" s="235"/>
      <c r="B803" s="4"/>
      <c r="C803" s="7"/>
      <c r="D803" s="7" t="s">
        <v>411</v>
      </c>
      <c r="E803" s="7"/>
      <c r="F803" s="11">
        <v>159.47</v>
      </c>
      <c r="G803" s="11">
        <v>10960.34</v>
      </c>
      <c r="H803" s="7"/>
      <c r="I803" s="7"/>
      <c r="J803" s="7"/>
    </row>
    <row r="804" spans="1:10" ht="11.25" x14ac:dyDescent="0.15">
      <c r="A804" s="235"/>
      <c r="B804" s="4"/>
      <c r="C804" s="7"/>
      <c r="D804" s="7"/>
      <c r="E804" s="7"/>
      <c r="F804" s="10"/>
      <c r="G804" s="10"/>
      <c r="H804" s="7"/>
      <c r="I804" s="7"/>
      <c r="J804" s="7"/>
    </row>
    <row r="805" spans="1:10" ht="11.25" x14ac:dyDescent="0.15">
      <c r="A805" s="235"/>
      <c r="B805" s="4"/>
      <c r="C805" s="7"/>
      <c r="D805" s="7" t="s">
        <v>1614</v>
      </c>
      <c r="E805" s="7"/>
      <c r="F805" s="10"/>
      <c r="G805" s="10">
        <v>10800.87</v>
      </c>
      <c r="H805" s="7"/>
      <c r="I805" s="7"/>
      <c r="J805" s="7"/>
    </row>
    <row r="807" spans="1:10" ht="11.25" x14ac:dyDescent="0.2">
      <c r="A807" s="233" t="s">
        <v>1615</v>
      </c>
    </row>
    <row r="809" spans="1:10" ht="25.5" customHeight="1" x14ac:dyDescent="0.35">
      <c r="A809" s="234" t="s">
        <v>14</v>
      </c>
      <c r="B809" s="3" t="s">
        <v>1</v>
      </c>
      <c r="C809" s="6" t="s">
        <v>7</v>
      </c>
      <c r="D809" s="6" t="s">
        <v>16</v>
      </c>
      <c r="E809" s="6" t="s">
        <v>619</v>
      </c>
      <c r="F809" s="9" t="s">
        <v>24</v>
      </c>
      <c r="G809" s="9" t="s">
        <v>25</v>
      </c>
      <c r="H809" s="6" t="s">
        <v>620</v>
      </c>
      <c r="I809" s="6" t="s">
        <v>621</v>
      </c>
      <c r="J809" s="6"/>
    </row>
    <row r="811" spans="1:10" ht="12.75" customHeight="1" x14ac:dyDescent="0.15">
      <c r="A811" s="235"/>
      <c r="B811" s="4"/>
      <c r="C811" s="7"/>
      <c r="D811" s="7" t="s">
        <v>17</v>
      </c>
      <c r="E811" s="7"/>
      <c r="F811" s="10">
        <v>0</v>
      </c>
      <c r="G811" s="10"/>
      <c r="H811" s="7"/>
      <c r="I811" s="7"/>
      <c r="J811" s="7"/>
    </row>
    <row r="812" spans="1:10" ht="12.75" customHeight="1" x14ac:dyDescent="0.15">
      <c r="A812" s="235"/>
      <c r="B812" s="4" t="s">
        <v>93</v>
      </c>
      <c r="C812" s="7" t="s">
        <v>1212</v>
      </c>
      <c r="D812" s="7" t="s">
        <v>1213</v>
      </c>
      <c r="E812" s="7" t="s">
        <v>666</v>
      </c>
      <c r="F812" s="10"/>
      <c r="G812" s="10">
        <v>100</v>
      </c>
      <c r="H812" s="7" t="s">
        <v>708</v>
      </c>
      <c r="I812" s="7" t="s">
        <v>709</v>
      </c>
      <c r="J812" s="7"/>
    </row>
    <row r="813" spans="1:10" ht="25.5" customHeight="1" x14ac:dyDescent="0.15">
      <c r="A813" s="235" t="s">
        <v>171</v>
      </c>
      <c r="B813" s="4" t="s">
        <v>141</v>
      </c>
      <c r="C813" s="7" t="s">
        <v>152</v>
      </c>
      <c r="D813" s="7" t="s">
        <v>1616</v>
      </c>
      <c r="E813" s="7" t="s">
        <v>1597</v>
      </c>
      <c r="F813" s="10"/>
      <c r="G813" s="10">
        <v>5150</v>
      </c>
      <c r="H813" s="7" t="s">
        <v>633</v>
      </c>
      <c r="I813" s="7" t="s">
        <v>634</v>
      </c>
      <c r="J813" s="7"/>
    </row>
    <row r="814" spans="1:10" ht="12.75" customHeight="1" x14ac:dyDescent="0.15">
      <c r="A814" s="235" t="s">
        <v>1617</v>
      </c>
      <c r="B814" s="4" t="s">
        <v>1618</v>
      </c>
      <c r="C814" s="7" t="s">
        <v>1619</v>
      </c>
      <c r="D814" s="7" t="s">
        <v>1620</v>
      </c>
      <c r="E814" s="7" t="s">
        <v>1597</v>
      </c>
      <c r="F814" s="10"/>
      <c r="G814" s="10">
        <v>549</v>
      </c>
      <c r="H814" s="7" t="s">
        <v>708</v>
      </c>
      <c r="I814" s="7" t="s">
        <v>709</v>
      </c>
      <c r="J814" s="7"/>
    </row>
    <row r="815" spans="1:10" ht="25.5" customHeight="1" x14ac:dyDescent="0.15">
      <c r="A815" s="235" t="s">
        <v>247</v>
      </c>
      <c r="B815" s="4" t="s">
        <v>198</v>
      </c>
      <c r="C815" s="7" t="s">
        <v>1621</v>
      </c>
      <c r="D815" s="7" t="s">
        <v>1622</v>
      </c>
      <c r="E815" s="7" t="s">
        <v>1597</v>
      </c>
      <c r="F815" s="11"/>
      <c r="G815" s="11">
        <v>201</v>
      </c>
      <c r="H815" s="7" t="s">
        <v>708</v>
      </c>
      <c r="I815" s="7" t="s">
        <v>709</v>
      </c>
      <c r="J815" s="7"/>
    </row>
    <row r="816" spans="1:10" ht="11.25" x14ac:dyDescent="0.15">
      <c r="A816" s="235"/>
      <c r="B816" s="4"/>
      <c r="C816" s="7"/>
      <c r="D816" s="7"/>
      <c r="E816" s="7"/>
      <c r="F816" s="10"/>
      <c r="G816" s="10"/>
      <c r="H816" s="7"/>
      <c r="I816" s="7"/>
      <c r="J816" s="7"/>
    </row>
    <row r="817" spans="1:10" ht="12.75" customHeight="1" x14ac:dyDescent="0.15">
      <c r="A817" s="235"/>
      <c r="B817" s="4"/>
      <c r="C817" s="7"/>
      <c r="D817" s="7" t="s">
        <v>411</v>
      </c>
      <c r="E817" s="7"/>
      <c r="F817" s="11">
        <v>0</v>
      </c>
      <c r="G817" s="11">
        <v>6000</v>
      </c>
      <c r="H817" s="7"/>
      <c r="I817" s="7"/>
      <c r="J817" s="7"/>
    </row>
    <row r="818" spans="1:10" ht="11.25" x14ac:dyDescent="0.15">
      <c r="A818" s="235"/>
      <c r="B818" s="4"/>
      <c r="C818" s="7"/>
      <c r="D818" s="7"/>
      <c r="E818" s="7"/>
      <c r="F818" s="10"/>
      <c r="G818" s="10"/>
      <c r="H818" s="7"/>
      <c r="I818" s="7"/>
      <c r="J818" s="7"/>
    </row>
    <row r="819" spans="1:10" ht="11.25" x14ac:dyDescent="0.15">
      <c r="A819" s="235"/>
      <c r="B819" s="4"/>
      <c r="C819" s="7"/>
      <c r="D819" s="7" t="s">
        <v>1623</v>
      </c>
      <c r="E819" s="7"/>
      <c r="F819" s="10"/>
      <c r="G819" s="10">
        <v>6000</v>
      </c>
      <c r="H819" s="7"/>
      <c r="I819" s="7"/>
      <c r="J819" s="7"/>
    </row>
    <row r="821" spans="1:10" ht="11.25" x14ac:dyDescent="0.2">
      <c r="A821" s="233" t="s">
        <v>1624</v>
      </c>
    </row>
    <row r="823" spans="1:10" ht="25.5" customHeight="1" x14ac:dyDescent="0.35">
      <c r="A823" s="234" t="s">
        <v>14</v>
      </c>
      <c r="B823" s="3" t="s">
        <v>1</v>
      </c>
      <c r="C823" s="6" t="s">
        <v>7</v>
      </c>
      <c r="D823" s="6" t="s">
        <v>16</v>
      </c>
      <c r="E823" s="6" t="s">
        <v>619</v>
      </c>
      <c r="F823" s="9" t="s">
        <v>24</v>
      </c>
      <c r="G823" s="9" t="s">
        <v>25</v>
      </c>
      <c r="H823" s="6" t="s">
        <v>620</v>
      </c>
      <c r="I823" s="6" t="s">
        <v>621</v>
      </c>
      <c r="J823" s="6"/>
    </row>
    <row r="825" spans="1:10" ht="12.75" customHeight="1" x14ac:dyDescent="0.15">
      <c r="A825" s="235"/>
      <c r="B825" s="4"/>
      <c r="C825" s="7"/>
      <c r="D825" s="7" t="s">
        <v>17</v>
      </c>
      <c r="E825" s="7"/>
      <c r="F825" s="10">
        <v>0</v>
      </c>
      <c r="G825" s="10"/>
      <c r="H825" s="7"/>
      <c r="I825" s="7"/>
      <c r="J825" s="7"/>
    </row>
    <row r="826" spans="1:10" ht="12.75" customHeight="1" x14ac:dyDescent="0.15">
      <c r="A826" s="235"/>
      <c r="B826" s="4" t="s">
        <v>1625</v>
      </c>
      <c r="C826" s="7" t="s">
        <v>1626</v>
      </c>
      <c r="D826" s="7" t="s">
        <v>1607</v>
      </c>
      <c r="E826" s="7" t="s">
        <v>666</v>
      </c>
      <c r="F826" s="10">
        <v>875</v>
      </c>
      <c r="G826" s="10"/>
      <c r="H826" s="7" t="s">
        <v>708</v>
      </c>
      <c r="I826" s="7" t="s">
        <v>709</v>
      </c>
      <c r="J826" s="7"/>
    </row>
    <row r="827" spans="1:10" ht="12.75" customHeight="1" x14ac:dyDescent="0.15">
      <c r="A827" s="235"/>
      <c r="B827" s="4" t="s">
        <v>642</v>
      </c>
      <c r="C827" s="7" t="s">
        <v>1627</v>
      </c>
      <c r="D827" s="7" t="s">
        <v>1607</v>
      </c>
      <c r="E827" s="7" t="s">
        <v>666</v>
      </c>
      <c r="F827" s="10">
        <v>2281.25</v>
      </c>
      <c r="G827" s="10"/>
      <c r="H827" s="7" t="s">
        <v>708</v>
      </c>
      <c r="I827" s="7" t="s">
        <v>709</v>
      </c>
      <c r="J827" s="7"/>
    </row>
    <row r="828" spans="1:10" ht="12.75" customHeight="1" x14ac:dyDescent="0.15">
      <c r="A828" s="235"/>
      <c r="B828" s="4" t="s">
        <v>1628</v>
      </c>
      <c r="C828" s="7" t="s">
        <v>1629</v>
      </c>
      <c r="D828" s="7" t="s">
        <v>1607</v>
      </c>
      <c r="E828" s="7" t="s">
        <v>666</v>
      </c>
      <c r="F828" s="10">
        <v>1875</v>
      </c>
      <c r="G828" s="10"/>
      <c r="H828" s="7" t="s">
        <v>708</v>
      </c>
      <c r="I828" s="7" t="s">
        <v>709</v>
      </c>
      <c r="J828" s="7"/>
    </row>
    <row r="829" spans="1:10" ht="12.75" customHeight="1" x14ac:dyDescent="0.15">
      <c r="A829" s="235"/>
      <c r="B829" s="4" t="s">
        <v>1630</v>
      </c>
      <c r="C829" s="7" t="s">
        <v>1631</v>
      </c>
      <c r="D829" s="7" t="s">
        <v>1607</v>
      </c>
      <c r="E829" s="7" t="s">
        <v>666</v>
      </c>
      <c r="F829" s="10">
        <v>1700</v>
      </c>
      <c r="G829" s="10"/>
      <c r="H829" s="7" t="s">
        <v>708</v>
      </c>
      <c r="I829" s="7" t="s">
        <v>709</v>
      </c>
      <c r="J829" s="7"/>
    </row>
    <row r="830" spans="1:10" ht="12.75" customHeight="1" x14ac:dyDescent="0.15">
      <c r="A830" s="235"/>
      <c r="B830" s="4" t="s">
        <v>1632</v>
      </c>
      <c r="C830" s="7" t="s">
        <v>1633</v>
      </c>
      <c r="D830" s="7" t="s">
        <v>1607</v>
      </c>
      <c r="E830" s="7" t="s">
        <v>666</v>
      </c>
      <c r="F830" s="10">
        <v>1556.25</v>
      </c>
      <c r="G830" s="10"/>
      <c r="H830" s="7" t="s">
        <v>708</v>
      </c>
      <c r="I830" s="7" t="s">
        <v>709</v>
      </c>
      <c r="J830" s="7"/>
    </row>
    <row r="831" spans="1:10" ht="12.75" customHeight="1" x14ac:dyDescent="0.15">
      <c r="A831" s="235"/>
      <c r="B831" s="4" t="s">
        <v>1634</v>
      </c>
      <c r="C831" s="7" t="s">
        <v>1635</v>
      </c>
      <c r="D831" s="7" t="s">
        <v>1607</v>
      </c>
      <c r="E831" s="7" t="s">
        <v>666</v>
      </c>
      <c r="F831" s="10">
        <v>2268.75</v>
      </c>
      <c r="G831" s="10"/>
      <c r="H831" s="7" t="s">
        <v>708</v>
      </c>
      <c r="I831" s="7" t="s">
        <v>709</v>
      </c>
      <c r="J831" s="7"/>
    </row>
    <row r="832" spans="1:10" ht="12.75" customHeight="1" x14ac:dyDescent="0.15">
      <c r="A832" s="235"/>
      <c r="B832" s="4" t="s">
        <v>1636</v>
      </c>
      <c r="C832" s="7" t="s">
        <v>1637</v>
      </c>
      <c r="D832" s="7" t="s">
        <v>1607</v>
      </c>
      <c r="E832" s="7" t="s">
        <v>666</v>
      </c>
      <c r="F832" s="10">
        <v>1643.75</v>
      </c>
      <c r="G832" s="10"/>
      <c r="H832" s="7" t="s">
        <v>708</v>
      </c>
      <c r="I832" s="7" t="s">
        <v>709</v>
      </c>
      <c r="J832" s="7"/>
    </row>
    <row r="833" spans="1:10" ht="12.75" customHeight="1" x14ac:dyDescent="0.15">
      <c r="A833" s="235"/>
      <c r="B833" s="4" t="s">
        <v>1638</v>
      </c>
      <c r="C833" s="7" t="s">
        <v>1639</v>
      </c>
      <c r="D833" s="7" t="s">
        <v>1607</v>
      </c>
      <c r="E833" s="7" t="s">
        <v>666</v>
      </c>
      <c r="F833" s="10">
        <v>1750</v>
      </c>
      <c r="G833" s="10"/>
      <c r="H833" s="7" t="s">
        <v>708</v>
      </c>
      <c r="I833" s="7" t="s">
        <v>709</v>
      </c>
      <c r="J833" s="7"/>
    </row>
    <row r="834" spans="1:10" ht="12.75" customHeight="1" x14ac:dyDescent="0.15">
      <c r="A834" s="235"/>
      <c r="B834" s="4" t="s">
        <v>144</v>
      </c>
      <c r="C834" s="7" t="s">
        <v>1640</v>
      </c>
      <c r="D834" s="7" t="s">
        <v>1607</v>
      </c>
      <c r="E834" s="7" t="s">
        <v>666</v>
      </c>
      <c r="F834" s="10">
        <v>3625</v>
      </c>
      <c r="G834" s="10"/>
      <c r="H834" s="7" t="s">
        <v>708</v>
      </c>
      <c r="I834" s="7" t="s">
        <v>709</v>
      </c>
      <c r="J834" s="7"/>
    </row>
    <row r="835" spans="1:10" ht="12.75" customHeight="1" x14ac:dyDescent="0.15">
      <c r="A835" s="235"/>
      <c r="B835" s="4" t="s">
        <v>1641</v>
      </c>
      <c r="C835" s="7" t="s">
        <v>1642</v>
      </c>
      <c r="D835" s="7" t="s">
        <v>1607</v>
      </c>
      <c r="E835" s="7" t="s">
        <v>666</v>
      </c>
      <c r="F835" s="10">
        <v>1750</v>
      </c>
      <c r="G835" s="10"/>
      <c r="H835" s="7" t="s">
        <v>708</v>
      </c>
      <c r="I835" s="7" t="s">
        <v>709</v>
      </c>
      <c r="J835" s="7"/>
    </row>
    <row r="836" spans="1:10" ht="25.5" customHeight="1" x14ac:dyDescent="0.15">
      <c r="A836" s="235"/>
      <c r="B836" s="4" t="s">
        <v>145</v>
      </c>
      <c r="C836" s="7" t="s">
        <v>1643</v>
      </c>
      <c r="D836" s="7" t="s">
        <v>1644</v>
      </c>
      <c r="E836" s="7" t="s">
        <v>666</v>
      </c>
      <c r="F836" s="10"/>
      <c r="G836" s="10">
        <v>93.75</v>
      </c>
      <c r="H836" s="7" t="s">
        <v>708</v>
      </c>
      <c r="I836" s="7" t="s">
        <v>709</v>
      </c>
      <c r="J836" s="7"/>
    </row>
    <row r="837" spans="1:10" ht="25.5" customHeight="1" x14ac:dyDescent="0.15">
      <c r="A837" s="235"/>
      <c r="B837" s="4" t="s">
        <v>145</v>
      </c>
      <c r="C837" s="7" t="s">
        <v>1645</v>
      </c>
      <c r="D837" s="7" t="s">
        <v>1646</v>
      </c>
      <c r="E837" s="7" t="s">
        <v>666</v>
      </c>
      <c r="F837" s="10">
        <v>1695.25</v>
      </c>
      <c r="G837" s="10"/>
      <c r="H837" s="7" t="s">
        <v>708</v>
      </c>
      <c r="I837" s="7" t="s">
        <v>709</v>
      </c>
      <c r="J837" s="7"/>
    </row>
    <row r="838" spans="1:10" ht="12.75" customHeight="1" x14ac:dyDescent="0.15">
      <c r="A838" s="235"/>
      <c r="B838" s="4" t="s">
        <v>145</v>
      </c>
      <c r="C838" s="7" t="s">
        <v>1647</v>
      </c>
      <c r="D838" s="7" t="s">
        <v>1607</v>
      </c>
      <c r="E838" s="7" t="s">
        <v>666</v>
      </c>
      <c r="F838" s="10">
        <v>1756.25</v>
      </c>
      <c r="G838" s="10"/>
      <c r="H838" s="7" t="s">
        <v>708</v>
      </c>
      <c r="I838" s="7" t="s">
        <v>709</v>
      </c>
      <c r="J838" s="7"/>
    </row>
    <row r="839" spans="1:10" ht="25.5" customHeight="1" x14ac:dyDescent="0.15">
      <c r="A839" s="235"/>
      <c r="B839" s="4" t="s">
        <v>1648</v>
      </c>
      <c r="C839" s="7" t="s">
        <v>1643</v>
      </c>
      <c r="D839" s="7" t="s">
        <v>1644</v>
      </c>
      <c r="E839" s="7" t="s">
        <v>666</v>
      </c>
      <c r="F839" s="10">
        <v>93.75</v>
      </c>
      <c r="G839" s="10"/>
      <c r="H839" s="7" t="s">
        <v>708</v>
      </c>
      <c r="I839" s="7" t="s">
        <v>709</v>
      </c>
      <c r="J839" s="7"/>
    </row>
    <row r="840" spans="1:10" ht="12.75" customHeight="1" x14ac:dyDescent="0.15">
      <c r="A840" s="235"/>
      <c r="B840" s="4" t="s">
        <v>1648</v>
      </c>
      <c r="C840" s="7" t="s">
        <v>1649</v>
      </c>
      <c r="D840" s="7" t="s">
        <v>1607</v>
      </c>
      <c r="E840" s="7" t="s">
        <v>666</v>
      </c>
      <c r="F840" s="10">
        <v>1656.25</v>
      </c>
      <c r="G840" s="10"/>
      <c r="H840" s="7" t="s">
        <v>708</v>
      </c>
      <c r="I840" s="7" t="s">
        <v>709</v>
      </c>
      <c r="J840" s="7"/>
    </row>
    <row r="841" spans="1:10" ht="12.75" customHeight="1" x14ac:dyDescent="0.15">
      <c r="A841" s="235"/>
      <c r="B841" s="4" t="s">
        <v>1650</v>
      </c>
      <c r="C841" s="7" t="s">
        <v>1651</v>
      </c>
      <c r="D841" s="7" t="s">
        <v>1607</v>
      </c>
      <c r="E841" s="7" t="s">
        <v>666</v>
      </c>
      <c r="F841" s="10">
        <v>2050</v>
      </c>
      <c r="G841" s="10"/>
      <c r="H841" s="7" t="s">
        <v>708</v>
      </c>
      <c r="I841" s="7" t="s">
        <v>709</v>
      </c>
      <c r="J841" s="7"/>
    </row>
    <row r="842" spans="1:10" ht="12.75" customHeight="1" x14ac:dyDescent="0.15">
      <c r="A842" s="235"/>
      <c r="B842" s="4" t="s">
        <v>1652</v>
      </c>
      <c r="C842" s="7" t="s">
        <v>1653</v>
      </c>
      <c r="D842" s="7" t="s">
        <v>1607</v>
      </c>
      <c r="E842" s="7" t="s">
        <v>666</v>
      </c>
      <c r="F842" s="10">
        <v>1935.5</v>
      </c>
      <c r="G842" s="10"/>
      <c r="H842" s="7" t="s">
        <v>708</v>
      </c>
      <c r="I842" s="7" t="s">
        <v>709</v>
      </c>
      <c r="J842" s="7"/>
    </row>
    <row r="843" spans="1:10" ht="12.75" customHeight="1" x14ac:dyDescent="0.15">
      <c r="A843" s="235"/>
      <c r="B843" s="4" t="s">
        <v>1654</v>
      </c>
      <c r="C843" s="7" t="s">
        <v>1655</v>
      </c>
      <c r="D843" s="7" t="s">
        <v>1607</v>
      </c>
      <c r="E843" s="7" t="s">
        <v>666</v>
      </c>
      <c r="F843" s="10">
        <v>1647.1</v>
      </c>
      <c r="G843" s="10"/>
      <c r="H843" s="7" t="s">
        <v>708</v>
      </c>
      <c r="I843" s="7" t="s">
        <v>709</v>
      </c>
      <c r="J843" s="7"/>
    </row>
    <row r="844" spans="1:10" ht="12.75" customHeight="1" x14ac:dyDescent="0.15">
      <c r="A844" s="235"/>
      <c r="B844" s="4" t="s">
        <v>1656</v>
      </c>
      <c r="C844" s="7" t="s">
        <v>1657</v>
      </c>
      <c r="D844" s="7" t="s">
        <v>1607</v>
      </c>
      <c r="E844" s="7" t="s">
        <v>666</v>
      </c>
      <c r="F844" s="10">
        <v>2352.9</v>
      </c>
      <c r="G844" s="10"/>
      <c r="H844" s="7" t="s">
        <v>708</v>
      </c>
      <c r="I844" s="7" t="s">
        <v>709</v>
      </c>
      <c r="J844" s="7"/>
    </row>
    <row r="845" spans="1:10" ht="12.75" customHeight="1" x14ac:dyDescent="0.15">
      <c r="A845" s="235"/>
      <c r="B845" s="4" t="s">
        <v>1658</v>
      </c>
      <c r="C845" s="7" t="s">
        <v>1659</v>
      </c>
      <c r="D845" s="7" t="s">
        <v>1607</v>
      </c>
      <c r="E845" s="7" t="s">
        <v>666</v>
      </c>
      <c r="F845" s="10">
        <v>1307.0999999999999</v>
      </c>
      <c r="G845" s="10"/>
      <c r="H845" s="7" t="s">
        <v>708</v>
      </c>
      <c r="I845" s="7" t="s">
        <v>709</v>
      </c>
      <c r="J845" s="7"/>
    </row>
    <row r="846" spans="1:10" ht="12.75" customHeight="1" x14ac:dyDescent="0.15">
      <c r="A846" s="235"/>
      <c r="B846" s="4" t="s">
        <v>1660</v>
      </c>
      <c r="C846" s="7" t="s">
        <v>1661</v>
      </c>
      <c r="D846" s="7" t="s">
        <v>1607</v>
      </c>
      <c r="E846" s="7" t="s">
        <v>666</v>
      </c>
      <c r="F846" s="10">
        <v>1307.0999999999999</v>
      </c>
      <c r="G846" s="10"/>
      <c r="H846" s="7" t="s">
        <v>708</v>
      </c>
      <c r="I846" s="7" t="s">
        <v>709</v>
      </c>
      <c r="J846" s="7"/>
    </row>
    <row r="847" spans="1:10" ht="12.75" customHeight="1" x14ac:dyDescent="0.15">
      <c r="A847" s="235"/>
      <c r="B847" s="4" t="s">
        <v>199</v>
      </c>
      <c r="C847" s="7" t="s">
        <v>1662</v>
      </c>
      <c r="D847" s="7" t="s">
        <v>1607</v>
      </c>
      <c r="E847" s="7" t="s">
        <v>666</v>
      </c>
      <c r="F847" s="10">
        <v>1980</v>
      </c>
      <c r="G847" s="10"/>
      <c r="H847" s="7" t="s">
        <v>708</v>
      </c>
      <c r="I847" s="7" t="s">
        <v>709</v>
      </c>
      <c r="J847" s="7"/>
    </row>
    <row r="848" spans="1:10" ht="12.75" customHeight="1" x14ac:dyDescent="0.15">
      <c r="A848" s="235"/>
      <c r="B848" s="4" t="s">
        <v>1663</v>
      </c>
      <c r="C848" s="7" t="s">
        <v>1664</v>
      </c>
      <c r="D848" s="7" t="s">
        <v>1607</v>
      </c>
      <c r="E848" s="7" t="s">
        <v>666</v>
      </c>
      <c r="F848" s="10">
        <v>1650</v>
      </c>
      <c r="G848" s="10"/>
      <c r="H848" s="7" t="s">
        <v>708</v>
      </c>
      <c r="I848" s="7" t="s">
        <v>709</v>
      </c>
      <c r="J848" s="7"/>
    </row>
    <row r="849" spans="1:10" ht="12.75" customHeight="1" x14ac:dyDescent="0.15">
      <c r="A849" s="235"/>
      <c r="B849" s="4" t="s">
        <v>333</v>
      </c>
      <c r="C849" s="7" t="s">
        <v>1665</v>
      </c>
      <c r="D849" s="7" t="s">
        <v>1607</v>
      </c>
      <c r="E849" s="7" t="s">
        <v>666</v>
      </c>
      <c r="F849" s="10">
        <v>2405.1</v>
      </c>
      <c r="G849" s="10"/>
      <c r="H849" s="7" t="s">
        <v>708</v>
      </c>
      <c r="I849" s="7" t="s">
        <v>709</v>
      </c>
      <c r="J849" s="7"/>
    </row>
    <row r="850" spans="1:10" ht="12.75" customHeight="1" x14ac:dyDescent="0.15">
      <c r="A850" s="235"/>
      <c r="B850" s="4" t="s">
        <v>1666</v>
      </c>
      <c r="C850" s="7" t="s">
        <v>1667</v>
      </c>
      <c r="D850" s="7" t="s">
        <v>1607</v>
      </c>
      <c r="E850" s="7" t="s">
        <v>666</v>
      </c>
      <c r="F850" s="10">
        <v>1915.5</v>
      </c>
      <c r="G850" s="10"/>
      <c r="H850" s="7" t="s">
        <v>708</v>
      </c>
      <c r="I850" s="7" t="s">
        <v>709</v>
      </c>
      <c r="J850" s="7"/>
    </row>
    <row r="851" spans="1:10" ht="12.75" customHeight="1" x14ac:dyDescent="0.15">
      <c r="A851" s="235"/>
      <c r="B851" s="4" t="s">
        <v>669</v>
      </c>
      <c r="C851" s="7" t="s">
        <v>1668</v>
      </c>
      <c r="D851" s="7" t="s">
        <v>1607</v>
      </c>
      <c r="E851" s="7" t="s">
        <v>666</v>
      </c>
      <c r="F851" s="10">
        <v>1792.5</v>
      </c>
      <c r="G851" s="10"/>
      <c r="H851" s="7" t="s">
        <v>708</v>
      </c>
      <c r="I851" s="7" t="s">
        <v>709</v>
      </c>
      <c r="J851" s="7"/>
    </row>
    <row r="852" spans="1:10" ht="12.75" customHeight="1" x14ac:dyDescent="0.15">
      <c r="A852" s="235"/>
      <c r="B852" s="4" t="s">
        <v>1669</v>
      </c>
      <c r="C852" s="7" t="s">
        <v>1670</v>
      </c>
      <c r="D852" s="7" t="s">
        <v>1607</v>
      </c>
      <c r="E852" s="7" t="s">
        <v>666</v>
      </c>
      <c r="F852" s="10">
        <v>1875</v>
      </c>
      <c r="G852" s="10"/>
      <c r="H852" s="7" t="s">
        <v>708</v>
      </c>
      <c r="I852" s="7" t="s">
        <v>709</v>
      </c>
      <c r="J852" s="7"/>
    </row>
    <row r="853" spans="1:10" ht="12.75" customHeight="1" x14ac:dyDescent="0.15">
      <c r="A853" s="235"/>
      <c r="B853" s="4" t="s">
        <v>1671</v>
      </c>
      <c r="C853" s="7" t="s">
        <v>1672</v>
      </c>
      <c r="D853" s="7" t="s">
        <v>1607</v>
      </c>
      <c r="E853" s="7" t="s">
        <v>666</v>
      </c>
      <c r="F853" s="10">
        <v>1980</v>
      </c>
      <c r="G853" s="10"/>
      <c r="H853" s="7" t="s">
        <v>708</v>
      </c>
      <c r="I853" s="7" t="s">
        <v>709</v>
      </c>
      <c r="J853" s="7"/>
    </row>
    <row r="854" spans="1:10" ht="12.75" customHeight="1" x14ac:dyDescent="0.15">
      <c r="A854" s="235"/>
      <c r="B854" s="4" t="s">
        <v>200</v>
      </c>
      <c r="C854" s="7" t="s">
        <v>1673</v>
      </c>
      <c r="D854" s="7" t="s">
        <v>1607</v>
      </c>
      <c r="E854" s="7" t="s">
        <v>666</v>
      </c>
      <c r="F854" s="10">
        <v>1965</v>
      </c>
      <c r="G854" s="10"/>
      <c r="H854" s="7" t="s">
        <v>708</v>
      </c>
      <c r="I854" s="7" t="s">
        <v>709</v>
      </c>
      <c r="J854" s="7"/>
    </row>
    <row r="855" spans="1:10" ht="12.75" customHeight="1" x14ac:dyDescent="0.15">
      <c r="A855" s="235"/>
      <c r="B855" s="4" t="s">
        <v>201</v>
      </c>
      <c r="C855" s="7" t="s">
        <v>1674</v>
      </c>
      <c r="D855" s="7" t="s">
        <v>1607</v>
      </c>
      <c r="E855" s="7" t="s">
        <v>666</v>
      </c>
      <c r="F855" s="10">
        <v>1755</v>
      </c>
      <c r="G855" s="10"/>
      <c r="H855" s="7" t="s">
        <v>708</v>
      </c>
      <c r="I855" s="7" t="s">
        <v>709</v>
      </c>
      <c r="J855" s="7"/>
    </row>
    <row r="856" spans="1:10" ht="12.75" customHeight="1" x14ac:dyDescent="0.15">
      <c r="A856" s="235"/>
      <c r="B856" s="4" t="s">
        <v>1675</v>
      </c>
      <c r="C856" s="7" t="s">
        <v>1676</v>
      </c>
      <c r="D856" s="7" t="s">
        <v>1607</v>
      </c>
      <c r="E856" s="7" t="s">
        <v>666</v>
      </c>
      <c r="F856" s="10">
        <v>1335</v>
      </c>
      <c r="G856" s="10"/>
      <c r="H856" s="7" t="s">
        <v>708</v>
      </c>
      <c r="I856" s="7" t="s">
        <v>709</v>
      </c>
      <c r="J856" s="7"/>
    </row>
    <row r="857" spans="1:10" ht="12.75" customHeight="1" x14ac:dyDescent="0.15">
      <c r="A857" s="235"/>
      <c r="B857" s="4" t="s">
        <v>1677</v>
      </c>
      <c r="C857" s="7" t="s">
        <v>1678</v>
      </c>
      <c r="D857" s="7" t="s">
        <v>1607</v>
      </c>
      <c r="E857" s="7" t="s">
        <v>666</v>
      </c>
      <c r="F857" s="10">
        <v>1830</v>
      </c>
      <c r="G857" s="10"/>
      <c r="H857" s="7" t="s">
        <v>708</v>
      </c>
      <c r="I857" s="7" t="s">
        <v>709</v>
      </c>
      <c r="J857" s="7"/>
    </row>
    <row r="858" spans="1:10" ht="12.75" customHeight="1" x14ac:dyDescent="0.15">
      <c r="A858" s="235"/>
      <c r="B858" s="4" t="s">
        <v>1679</v>
      </c>
      <c r="C858" s="7" t="s">
        <v>1680</v>
      </c>
      <c r="D858" s="7" t="s">
        <v>1607</v>
      </c>
      <c r="E858" s="7" t="s">
        <v>666</v>
      </c>
      <c r="F858" s="10">
        <v>1650</v>
      </c>
      <c r="G858" s="10"/>
      <c r="H858" s="7" t="s">
        <v>708</v>
      </c>
      <c r="I858" s="7" t="s">
        <v>709</v>
      </c>
      <c r="J858" s="7"/>
    </row>
    <row r="859" spans="1:10" ht="11.25" x14ac:dyDescent="0.15">
      <c r="A859" s="235"/>
      <c r="B859" s="4" t="s">
        <v>1681</v>
      </c>
      <c r="C859" s="7" t="s">
        <v>1682</v>
      </c>
      <c r="D859" s="7" t="s">
        <v>1607</v>
      </c>
      <c r="E859" s="7" t="s">
        <v>666</v>
      </c>
      <c r="F859" s="10">
        <v>1584</v>
      </c>
      <c r="G859" s="10"/>
      <c r="H859" s="7" t="s">
        <v>708</v>
      </c>
      <c r="I859" s="7" t="s">
        <v>709</v>
      </c>
      <c r="J859" s="7"/>
    </row>
    <row r="861" spans="1:10" ht="11.25" x14ac:dyDescent="0.2">
      <c r="A861" s="233" t="s">
        <v>1624</v>
      </c>
    </row>
    <row r="863" spans="1:10" ht="25.5" customHeight="1" x14ac:dyDescent="0.35">
      <c r="A863" s="234" t="s">
        <v>14</v>
      </c>
      <c r="B863" s="3" t="s">
        <v>1</v>
      </c>
      <c r="C863" s="6" t="s">
        <v>7</v>
      </c>
      <c r="D863" s="6" t="s">
        <v>16</v>
      </c>
      <c r="E863" s="6" t="s">
        <v>619</v>
      </c>
      <c r="F863" s="9" t="s">
        <v>24</v>
      </c>
      <c r="G863" s="9" t="s">
        <v>25</v>
      </c>
      <c r="H863" s="6" t="s">
        <v>620</v>
      </c>
      <c r="I863" s="6" t="s">
        <v>621</v>
      </c>
      <c r="J863" s="6"/>
    </row>
    <row r="865" spans="1:10" ht="25.5" customHeight="1" x14ac:dyDescent="0.15">
      <c r="A865" s="235"/>
      <c r="B865" s="4" t="s">
        <v>1681</v>
      </c>
      <c r="C865" s="7" t="s">
        <v>1683</v>
      </c>
      <c r="D865" s="7" t="s">
        <v>1684</v>
      </c>
      <c r="E865" s="7" t="s">
        <v>666</v>
      </c>
      <c r="F865" s="10"/>
      <c r="G865" s="10">
        <v>7987</v>
      </c>
      <c r="H865" s="7" t="s">
        <v>708</v>
      </c>
      <c r="I865" s="7" t="s">
        <v>709</v>
      </c>
      <c r="J865" s="7"/>
    </row>
    <row r="866" spans="1:10" ht="25.5" customHeight="1" x14ac:dyDescent="0.15">
      <c r="A866" s="235"/>
      <c r="B866" s="4" t="s">
        <v>1681</v>
      </c>
      <c r="C866" s="7" t="s">
        <v>1683</v>
      </c>
      <c r="D866" s="7" t="s">
        <v>1684</v>
      </c>
      <c r="E866" s="7" t="s">
        <v>666</v>
      </c>
      <c r="F866" s="10">
        <v>7987</v>
      </c>
      <c r="G866" s="10"/>
      <c r="H866" s="7" t="s">
        <v>633</v>
      </c>
      <c r="I866" s="7" t="s">
        <v>634</v>
      </c>
      <c r="J866" s="7"/>
    </row>
    <row r="867" spans="1:10" ht="12.75" customHeight="1" x14ac:dyDescent="0.15">
      <c r="A867" s="235"/>
      <c r="B867" s="4" t="s">
        <v>1685</v>
      </c>
      <c r="C867" s="7" t="s">
        <v>1686</v>
      </c>
      <c r="D867" s="7" t="s">
        <v>1607</v>
      </c>
      <c r="E867" s="7" t="s">
        <v>666</v>
      </c>
      <c r="F867" s="10">
        <v>1747.5</v>
      </c>
      <c r="G867" s="10"/>
      <c r="H867" s="7" t="s">
        <v>633</v>
      </c>
      <c r="I867" s="7" t="s">
        <v>634</v>
      </c>
      <c r="J867" s="7"/>
    </row>
    <row r="868" spans="1:10" ht="12.75" customHeight="1" x14ac:dyDescent="0.15">
      <c r="A868" s="235"/>
      <c r="B868" s="4" t="s">
        <v>1687</v>
      </c>
      <c r="C868" s="7" t="s">
        <v>1688</v>
      </c>
      <c r="D868" s="7" t="s">
        <v>1607</v>
      </c>
      <c r="E868" s="7" t="s">
        <v>666</v>
      </c>
      <c r="F868" s="10">
        <v>1342.5</v>
      </c>
      <c r="G868" s="10"/>
      <c r="H868" s="7" t="s">
        <v>633</v>
      </c>
      <c r="I868" s="7" t="s">
        <v>634</v>
      </c>
      <c r="J868" s="7"/>
    </row>
    <row r="869" spans="1:10" ht="12.75" customHeight="1" x14ac:dyDescent="0.15">
      <c r="A869" s="235"/>
      <c r="B869" s="4" t="s">
        <v>334</v>
      </c>
      <c r="C869" s="7" t="s">
        <v>1689</v>
      </c>
      <c r="D869" s="7" t="s">
        <v>1607</v>
      </c>
      <c r="E869" s="7" t="s">
        <v>666</v>
      </c>
      <c r="F869" s="10">
        <v>1710</v>
      </c>
      <c r="G869" s="10"/>
      <c r="H869" s="7" t="s">
        <v>633</v>
      </c>
      <c r="I869" s="7" t="s">
        <v>634</v>
      </c>
      <c r="J869" s="7"/>
    </row>
    <row r="870" spans="1:10" ht="25.5" customHeight="1" x14ac:dyDescent="0.15">
      <c r="A870" s="235"/>
      <c r="B870" s="4" t="s">
        <v>203</v>
      </c>
      <c r="C870" s="7" t="s">
        <v>1690</v>
      </c>
      <c r="D870" s="7" t="s">
        <v>1691</v>
      </c>
      <c r="E870" s="7" t="s">
        <v>666</v>
      </c>
      <c r="F870" s="10"/>
      <c r="G870" s="10">
        <v>1695.25</v>
      </c>
      <c r="H870" s="7" t="s">
        <v>708</v>
      </c>
      <c r="I870" s="7" t="s">
        <v>709</v>
      </c>
      <c r="J870" s="7"/>
    </row>
    <row r="871" spans="1:10" ht="12.75" customHeight="1" x14ac:dyDescent="0.15">
      <c r="A871" s="235"/>
      <c r="B871" s="4" t="s">
        <v>203</v>
      </c>
      <c r="C871" s="7" t="s">
        <v>1692</v>
      </c>
      <c r="D871" s="7" t="s">
        <v>1607</v>
      </c>
      <c r="E871" s="7" t="s">
        <v>666</v>
      </c>
      <c r="F871" s="10">
        <v>1462.5</v>
      </c>
      <c r="G871" s="10"/>
      <c r="H871" s="7" t="s">
        <v>633</v>
      </c>
      <c r="I871" s="7" t="s">
        <v>634</v>
      </c>
      <c r="J871" s="7"/>
    </row>
    <row r="872" spans="1:10" ht="25.5" customHeight="1" x14ac:dyDescent="0.15">
      <c r="A872" s="235"/>
      <c r="B872" s="4" t="s">
        <v>203</v>
      </c>
      <c r="C872" s="7" t="s">
        <v>1693</v>
      </c>
      <c r="D872" s="7" t="s">
        <v>1694</v>
      </c>
      <c r="E872" s="7" t="s">
        <v>666</v>
      </c>
      <c r="F872" s="10">
        <v>1601.1</v>
      </c>
      <c r="G872" s="10"/>
      <c r="H872" s="7" t="s">
        <v>633</v>
      </c>
      <c r="I872" s="7" t="s">
        <v>634</v>
      </c>
      <c r="J872" s="7"/>
    </row>
    <row r="873" spans="1:10" ht="25.5" customHeight="1" x14ac:dyDescent="0.15">
      <c r="A873" s="235"/>
      <c r="B873" s="4" t="s">
        <v>203</v>
      </c>
      <c r="C873" s="7" t="s">
        <v>1695</v>
      </c>
      <c r="D873" s="7" t="s">
        <v>1696</v>
      </c>
      <c r="E873" s="7" t="s">
        <v>666</v>
      </c>
      <c r="F873" s="10"/>
      <c r="G873" s="10">
        <v>15850.6</v>
      </c>
      <c r="H873" s="7" t="s">
        <v>633</v>
      </c>
      <c r="I873" s="7" t="s">
        <v>634</v>
      </c>
      <c r="J873" s="7"/>
    </row>
    <row r="874" spans="1:10" ht="25.5" customHeight="1" x14ac:dyDescent="0.15">
      <c r="A874" s="235"/>
      <c r="B874" s="4" t="s">
        <v>203</v>
      </c>
      <c r="C874" s="7" t="s">
        <v>1695</v>
      </c>
      <c r="D874" s="7" t="s">
        <v>1696</v>
      </c>
      <c r="E874" s="7" t="s">
        <v>666</v>
      </c>
      <c r="F874" s="10">
        <v>14107.03</v>
      </c>
      <c r="G874" s="10"/>
      <c r="H874" s="7" t="s">
        <v>633</v>
      </c>
      <c r="I874" s="7" t="s">
        <v>634</v>
      </c>
      <c r="J874" s="7"/>
    </row>
    <row r="875" spans="1:10" ht="25.5" customHeight="1" x14ac:dyDescent="0.15">
      <c r="A875" s="235"/>
      <c r="B875" s="4" t="s">
        <v>203</v>
      </c>
      <c r="C875" s="7" t="s">
        <v>1695</v>
      </c>
      <c r="D875" s="7" t="s">
        <v>1696</v>
      </c>
      <c r="E875" s="7" t="s">
        <v>666</v>
      </c>
      <c r="F875" s="10">
        <v>1585.06</v>
      </c>
      <c r="G875" s="10"/>
      <c r="H875" s="7" t="s">
        <v>633</v>
      </c>
      <c r="I875" s="7" t="s">
        <v>634</v>
      </c>
      <c r="J875" s="7"/>
    </row>
    <row r="876" spans="1:10" ht="25.5" customHeight="1" x14ac:dyDescent="0.15">
      <c r="A876" s="235"/>
      <c r="B876" s="4" t="s">
        <v>203</v>
      </c>
      <c r="C876" s="7" t="s">
        <v>1695</v>
      </c>
      <c r="D876" s="7" t="s">
        <v>1696</v>
      </c>
      <c r="E876" s="7" t="s">
        <v>666</v>
      </c>
      <c r="F876" s="10">
        <v>158.51</v>
      </c>
      <c r="G876" s="10"/>
      <c r="H876" s="7" t="s">
        <v>633</v>
      </c>
      <c r="I876" s="7" t="s">
        <v>634</v>
      </c>
      <c r="J876" s="7"/>
    </row>
    <row r="877" spans="1:10" ht="25.5" customHeight="1" x14ac:dyDescent="0.15">
      <c r="A877" s="235"/>
      <c r="B877" s="4" t="s">
        <v>1057</v>
      </c>
      <c r="C877" s="7" t="s">
        <v>1697</v>
      </c>
      <c r="D877" s="7" t="s">
        <v>1698</v>
      </c>
      <c r="E877" s="7" t="s">
        <v>666</v>
      </c>
      <c r="F877" s="10"/>
      <c r="G877" s="10">
        <v>1601.1</v>
      </c>
      <c r="H877" s="7" t="s">
        <v>633</v>
      </c>
      <c r="I877" s="7" t="s">
        <v>634</v>
      </c>
      <c r="J877" s="7"/>
    </row>
    <row r="878" spans="1:10" ht="12.75" customHeight="1" x14ac:dyDescent="0.15">
      <c r="A878" s="235"/>
      <c r="B878" s="4" t="s">
        <v>1699</v>
      </c>
      <c r="C878" s="7" t="s">
        <v>1700</v>
      </c>
      <c r="D878" s="7" t="s">
        <v>1607</v>
      </c>
      <c r="E878" s="7" t="s">
        <v>666</v>
      </c>
      <c r="F878" s="10">
        <v>1520.4</v>
      </c>
      <c r="G878" s="10"/>
      <c r="H878" s="7" t="s">
        <v>633</v>
      </c>
      <c r="I878" s="7" t="s">
        <v>634</v>
      </c>
      <c r="J878" s="7"/>
    </row>
    <row r="879" spans="1:10" ht="12.75" customHeight="1" x14ac:dyDescent="0.15">
      <c r="A879" s="235"/>
      <c r="B879" s="4" t="s">
        <v>1701</v>
      </c>
      <c r="C879" s="7" t="s">
        <v>1702</v>
      </c>
      <c r="D879" s="7" t="s">
        <v>1607</v>
      </c>
      <c r="E879" s="7" t="s">
        <v>666</v>
      </c>
      <c r="F879" s="10">
        <v>1533</v>
      </c>
      <c r="G879" s="10"/>
      <c r="H879" s="7" t="s">
        <v>633</v>
      </c>
      <c r="I879" s="7" t="s">
        <v>634</v>
      </c>
      <c r="J879" s="7"/>
    </row>
    <row r="880" spans="1:10" ht="12.75" customHeight="1" x14ac:dyDescent="0.15">
      <c r="A880" s="235"/>
      <c r="B880" s="4" t="s">
        <v>1703</v>
      </c>
      <c r="C880" s="7" t="s">
        <v>1704</v>
      </c>
      <c r="D880" s="7" t="s">
        <v>1607</v>
      </c>
      <c r="E880" s="7" t="s">
        <v>666</v>
      </c>
      <c r="F880" s="10">
        <v>1264.95</v>
      </c>
      <c r="G880" s="10"/>
      <c r="H880" s="7" t="s">
        <v>708</v>
      </c>
      <c r="I880" s="7" t="s">
        <v>709</v>
      </c>
      <c r="J880" s="7"/>
    </row>
    <row r="881" spans="1:10" ht="12.75" customHeight="1" x14ac:dyDescent="0.15">
      <c r="A881" s="235"/>
      <c r="B881" s="4" t="s">
        <v>1703</v>
      </c>
      <c r="C881" s="7" t="s">
        <v>1704</v>
      </c>
      <c r="D881" s="7" t="s">
        <v>1607</v>
      </c>
      <c r="E881" s="7" t="s">
        <v>666</v>
      </c>
      <c r="F881" s="10">
        <v>1264.95</v>
      </c>
      <c r="G881" s="10"/>
      <c r="H881" s="7" t="s">
        <v>633</v>
      </c>
      <c r="I881" s="7" t="s">
        <v>634</v>
      </c>
      <c r="J881" s="7"/>
    </row>
    <row r="882" spans="1:10" ht="12.75" customHeight="1" x14ac:dyDescent="0.15">
      <c r="A882" s="235"/>
      <c r="B882" s="4" t="s">
        <v>1705</v>
      </c>
      <c r="C882" s="7" t="s">
        <v>1706</v>
      </c>
      <c r="D882" s="7" t="s">
        <v>1607</v>
      </c>
      <c r="E882" s="7" t="s">
        <v>666</v>
      </c>
      <c r="F882" s="10">
        <v>1136.25</v>
      </c>
      <c r="G882" s="10"/>
      <c r="H882" s="7" t="s">
        <v>708</v>
      </c>
      <c r="I882" s="7" t="s">
        <v>709</v>
      </c>
      <c r="J882" s="7"/>
    </row>
    <row r="883" spans="1:10" ht="12.75" customHeight="1" x14ac:dyDescent="0.15">
      <c r="A883" s="235"/>
      <c r="B883" s="4" t="s">
        <v>1705</v>
      </c>
      <c r="C883" s="7" t="s">
        <v>1706</v>
      </c>
      <c r="D883" s="7" t="s">
        <v>1607</v>
      </c>
      <c r="E883" s="7" t="s">
        <v>666</v>
      </c>
      <c r="F883" s="10">
        <v>1136.25</v>
      </c>
      <c r="G883" s="10"/>
      <c r="H883" s="7" t="s">
        <v>633</v>
      </c>
      <c r="I883" s="7" t="s">
        <v>634</v>
      </c>
      <c r="J883" s="7"/>
    </row>
    <row r="884" spans="1:10" ht="12.75" customHeight="1" x14ac:dyDescent="0.15">
      <c r="A884" s="235"/>
      <c r="B884" s="4" t="s">
        <v>1707</v>
      </c>
      <c r="C884" s="7" t="s">
        <v>1708</v>
      </c>
      <c r="D884" s="7" t="s">
        <v>1607</v>
      </c>
      <c r="E884" s="7" t="s">
        <v>666</v>
      </c>
      <c r="F884" s="10">
        <v>1155</v>
      </c>
      <c r="G884" s="10"/>
      <c r="H884" s="7" t="s">
        <v>633</v>
      </c>
      <c r="I884" s="7" t="s">
        <v>634</v>
      </c>
      <c r="J884" s="7"/>
    </row>
    <row r="885" spans="1:10" ht="12.75" customHeight="1" x14ac:dyDescent="0.15">
      <c r="A885" s="235"/>
      <c r="B885" s="4" t="s">
        <v>1361</v>
      </c>
      <c r="C885" s="7" t="s">
        <v>1709</v>
      </c>
      <c r="D885" s="7" t="s">
        <v>1607</v>
      </c>
      <c r="E885" s="7" t="s">
        <v>666</v>
      </c>
      <c r="F885" s="10">
        <v>1704</v>
      </c>
      <c r="G885" s="10"/>
      <c r="H885" s="7" t="s">
        <v>633</v>
      </c>
      <c r="I885" s="7" t="s">
        <v>634</v>
      </c>
      <c r="J885" s="7"/>
    </row>
    <row r="886" spans="1:10" ht="12.75" customHeight="1" x14ac:dyDescent="0.15">
      <c r="A886" s="235"/>
      <c r="B886" s="4" t="s">
        <v>1092</v>
      </c>
      <c r="C886" s="7" t="s">
        <v>1710</v>
      </c>
      <c r="D886" s="7" t="s">
        <v>1607</v>
      </c>
      <c r="E886" s="7" t="s">
        <v>666</v>
      </c>
      <c r="F886" s="10">
        <v>2085</v>
      </c>
      <c r="G886" s="10"/>
      <c r="H886" s="7" t="s">
        <v>633</v>
      </c>
      <c r="I886" s="7" t="s">
        <v>634</v>
      </c>
      <c r="J886" s="7"/>
    </row>
    <row r="887" spans="1:10" ht="12.75" customHeight="1" x14ac:dyDescent="0.15">
      <c r="A887" s="235"/>
      <c r="B887" s="4" t="s">
        <v>1711</v>
      </c>
      <c r="C887" s="7" t="s">
        <v>1712</v>
      </c>
      <c r="D887" s="7" t="s">
        <v>1607</v>
      </c>
      <c r="E887" s="7" t="s">
        <v>666</v>
      </c>
      <c r="F887" s="10">
        <v>1980</v>
      </c>
      <c r="G887" s="10"/>
      <c r="H887" s="7" t="s">
        <v>633</v>
      </c>
      <c r="I887" s="7" t="s">
        <v>634</v>
      </c>
      <c r="J887" s="7"/>
    </row>
    <row r="888" spans="1:10" ht="12.75" customHeight="1" x14ac:dyDescent="0.15">
      <c r="A888" s="235"/>
      <c r="B888" s="4" t="s">
        <v>1713</v>
      </c>
      <c r="C888" s="7" t="s">
        <v>1714</v>
      </c>
      <c r="D888" s="7" t="s">
        <v>1607</v>
      </c>
      <c r="E888" s="7" t="s">
        <v>666</v>
      </c>
      <c r="F888" s="10">
        <v>847.5</v>
      </c>
      <c r="G888" s="10"/>
      <c r="H888" s="7" t="s">
        <v>708</v>
      </c>
      <c r="I888" s="7" t="s">
        <v>709</v>
      </c>
      <c r="J888" s="7"/>
    </row>
    <row r="889" spans="1:10" ht="12.75" customHeight="1" x14ac:dyDescent="0.15">
      <c r="A889" s="235"/>
      <c r="B889" s="4" t="s">
        <v>1713</v>
      </c>
      <c r="C889" s="7" t="s">
        <v>1714</v>
      </c>
      <c r="D889" s="7" t="s">
        <v>1607</v>
      </c>
      <c r="E889" s="7" t="s">
        <v>666</v>
      </c>
      <c r="F889" s="10">
        <v>847.5</v>
      </c>
      <c r="G889" s="10"/>
      <c r="H889" s="7" t="s">
        <v>633</v>
      </c>
      <c r="I889" s="7" t="s">
        <v>634</v>
      </c>
      <c r="J889" s="7"/>
    </row>
    <row r="890" spans="1:10" ht="12.75" customHeight="1" x14ac:dyDescent="0.15">
      <c r="A890" s="235"/>
      <c r="B890" s="4" t="s">
        <v>206</v>
      </c>
      <c r="C890" s="7" t="s">
        <v>1603</v>
      </c>
      <c r="D890" s="7" t="s">
        <v>1607</v>
      </c>
      <c r="E890" s="7" t="s">
        <v>666</v>
      </c>
      <c r="F890" s="10">
        <v>1376.25</v>
      </c>
      <c r="G890" s="10"/>
      <c r="H890" s="7" t="s">
        <v>708</v>
      </c>
      <c r="I890" s="7" t="s">
        <v>709</v>
      </c>
      <c r="J890" s="7"/>
    </row>
    <row r="891" spans="1:10" ht="12.75" customHeight="1" x14ac:dyDescent="0.15">
      <c r="A891" s="235"/>
      <c r="B891" s="4" t="s">
        <v>206</v>
      </c>
      <c r="C891" s="7" t="s">
        <v>1603</v>
      </c>
      <c r="D891" s="7" t="s">
        <v>1607</v>
      </c>
      <c r="E891" s="7" t="s">
        <v>666</v>
      </c>
      <c r="F891" s="10">
        <v>1023.75</v>
      </c>
      <c r="G891" s="10"/>
      <c r="H891" s="7" t="s">
        <v>633</v>
      </c>
      <c r="I891" s="7" t="s">
        <v>634</v>
      </c>
      <c r="J891" s="7"/>
    </row>
    <row r="892" spans="1:10" ht="12.75" customHeight="1" x14ac:dyDescent="0.15">
      <c r="A892" s="235"/>
      <c r="B892" s="4" t="s">
        <v>1605</v>
      </c>
      <c r="C892" s="7" t="s">
        <v>1606</v>
      </c>
      <c r="D892" s="7" t="s">
        <v>1607</v>
      </c>
      <c r="E892" s="7" t="s">
        <v>666</v>
      </c>
      <c r="F892" s="10">
        <v>678.2</v>
      </c>
      <c r="G892" s="10"/>
      <c r="H892" s="7" t="s">
        <v>708</v>
      </c>
      <c r="I892" s="7" t="s">
        <v>709</v>
      </c>
      <c r="J892" s="7"/>
    </row>
    <row r="893" spans="1:10" ht="11.25" x14ac:dyDescent="0.15">
      <c r="A893" s="235"/>
      <c r="B893" s="4" t="s">
        <v>1605</v>
      </c>
      <c r="C893" s="7" t="s">
        <v>1606</v>
      </c>
      <c r="D893" s="7" t="s">
        <v>1607</v>
      </c>
      <c r="E893" s="7" t="s">
        <v>666</v>
      </c>
      <c r="F893" s="10">
        <v>639</v>
      </c>
      <c r="G893" s="10"/>
      <c r="H893" s="7" t="s">
        <v>708</v>
      </c>
      <c r="I893" s="7" t="s">
        <v>709</v>
      </c>
      <c r="J893" s="7"/>
    </row>
    <row r="895" spans="1:10" ht="11.25" x14ac:dyDescent="0.2">
      <c r="A895" s="233" t="s">
        <v>1624</v>
      </c>
    </row>
    <row r="897" spans="1:10" ht="25.5" customHeight="1" x14ac:dyDescent="0.35">
      <c r="A897" s="234" t="s">
        <v>14</v>
      </c>
      <c r="B897" s="3" t="s">
        <v>1</v>
      </c>
      <c r="C897" s="6" t="s">
        <v>7</v>
      </c>
      <c r="D897" s="6" t="s">
        <v>16</v>
      </c>
      <c r="E897" s="6" t="s">
        <v>619</v>
      </c>
      <c r="F897" s="9" t="s">
        <v>24</v>
      </c>
      <c r="G897" s="9" t="s">
        <v>25</v>
      </c>
      <c r="H897" s="6" t="s">
        <v>620</v>
      </c>
      <c r="I897" s="6" t="s">
        <v>621</v>
      </c>
      <c r="J897" s="6"/>
    </row>
    <row r="899" spans="1:10" ht="12.75" customHeight="1" x14ac:dyDescent="0.15">
      <c r="A899" s="235"/>
      <c r="B899" s="4" t="s">
        <v>1605</v>
      </c>
      <c r="C899" s="7" t="s">
        <v>1606</v>
      </c>
      <c r="D899" s="7" t="s">
        <v>1607</v>
      </c>
      <c r="E899" s="7" t="s">
        <v>666</v>
      </c>
      <c r="F899" s="10">
        <v>639</v>
      </c>
      <c r="G899" s="10"/>
      <c r="H899" s="7" t="s">
        <v>633</v>
      </c>
      <c r="I899" s="7" t="s">
        <v>634</v>
      </c>
      <c r="J899" s="7"/>
    </row>
    <row r="900" spans="1:10" ht="25.5" customHeight="1" x14ac:dyDescent="0.15">
      <c r="A900" s="235"/>
      <c r="B900" s="4" t="s">
        <v>209</v>
      </c>
      <c r="C900" s="7" t="s">
        <v>1715</v>
      </c>
      <c r="D900" s="7" t="s">
        <v>1716</v>
      </c>
      <c r="E900" s="7" t="s">
        <v>666</v>
      </c>
      <c r="F900" s="10">
        <v>516.29999999999995</v>
      </c>
      <c r="G900" s="10"/>
      <c r="H900" s="7" t="s">
        <v>708</v>
      </c>
      <c r="I900" s="7" t="s">
        <v>709</v>
      </c>
      <c r="J900" s="7"/>
    </row>
    <row r="901" spans="1:10" ht="12.75" customHeight="1" x14ac:dyDescent="0.15">
      <c r="A901" s="235"/>
      <c r="B901" s="4" t="s">
        <v>209</v>
      </c>
      <c r="C901" s="7" t="s">
        <v>1608</v>
      </c>
      <c r="D901" s="7" t="s">
        <v>1607</v>
      </c>
      <c r="E901" s="7" t="s">
        <v>666</v>
      </c>
      <c r="F901" s="10">
        <v>621.67999999999995</v>
      </c>
      <c r="G901" s="10"/>
      <c r="H901" s="7" t="s">
        <v>708</v>
      </c>
      <c r="I901" s="7" t="s">
        <v>709</v>
      </c>
      <c r="J901" s="7"/>
    </row>
    <row r="902" spans="1:10" ht="12.75" customHeight="1" x14ac:dyDescent="0.15">
      <c r="A902" s="235"/>
      <c r="B902" s="4" t="s">
        <v>209</v>
      </c>
      <c r="C902" s="7" t="s">
        <v>1608</v>
      </c>
      <c r="D902" s="7" t="s">
        <v>1607</v>
      </c>
      <c r="E902" s="7" t="s">
        <v>666</v>
      </c>
      <c r="F902" s="10">
        <v>843.75</v>
      </c>
      <c r="G902" s="10"/>
      <c r="H902" s="7" t="s">
        <v>708</v>
      </c>
      <c r="I902" s="7" t="s">
        <v>709</v>
      </c>
      <c r="J902" s="7"/>
    </row>
    <row r="903" spans="1:10" ht="12.75" customHeight="1" x14ac:dyDescent="0.15">
      <c r="A903" s="235"/>
      <c r="B903" s="4" t="s">
        <v>209</v>
      </c>
      <c r="C903" s="7" t="s">
        <v>1608</v>
      </c>
      <c r="D903" s="7" t="s">
        <v>1607</v>
      </c>
      <c r="E903" s="7" t="s">
        <v>666</v>
      </c>
      <c r="F903" s="10">
        <v>843.75</v>
      </c>
      <c r="G903" s="10"/>
      <c r="H903" s="7" t="s">
        <v>633</v>
      </c>
      <c r="I903" s="7" t="s">
        <v>634</v>
      </c>
      <c r="J903" s="7"/>
    </row>
    <row r="904" spans="1:10" ht="25.5" customHeight="1" x14ac:dyDescent="0.15">
      <c r="A904" s="235"/>
      <c r="B904" s="4" t="s">
        <v>209</v>
      </c>
      <c r="C904" s="7" t="s">
        <v>1715</v>
      </c>
      <c r="D904" s="7" t="s">
        <v>1716</v>
      </c>
      <c r="E904" s="7" t="s">
        <v>666</v>
      </c>
      <c r="F904" s="10">
        <v>516.29999999999995</v>
      </c>
      <c r="G904" s="10"/>
      <c r="H904" s="7" t="s">
        <v>633</v>
      </c>
      <c r="I904" s="7" t="s">
        <v>634</v>
      </c>
      <c r="J904" s="7"/>
    </row>
    <row r="905" spans="1:10" ht="25.5" customHeight="1" x14ac:dyDescent="0.15">
      <c r="A905" s="235"/>
      <c r="B905" s="4" t="s">
        <v>1111</v>
      </c>
      <c r="C905" s="7" t="s">
        <v>1717</v>
      </c>
      <c r="D905" s="7" t="s">
        <v>1718</v>
      </c>
      <c r="E905" s="7" t="s">
        <v>666</v>
      </c>
      <c r="F905" s="10"/>
      <c r="G905" s="10">
        <v>516.29999999999995</v>
      </c>
      <c r="H905" s="7" t="s">
        <v>708</v>
      </c>
      <c r="I905" s="7" t="s">
        <v>709</v>
      </c>
      <c r="J905" s="7"/>
    </row>
    <row r="906" spans="1:10" ht="25.5" customHeight="1" x14ac:dyDescent="0.15">
      <c r="A906" s="235"/>
      <c r="B906" s="4" t="s">
        <v>1111</v>
      </c>
      <c r="C906" s="7" t="s">
        <v>1717</v>
      </c>
      <c r="D906" s="7" t="s">
        <v>1718</v>
      </c>
      <c r="E906" s="7" t="s">
        <v>666</v>
      </c>
      <c r="F906" s="10"/>
      <c r="G906" s="10">
        <v>516.29999999999995</v>
      </c>
      <c r="H906" s="7" t="s">
        <v>633</v>
      </c>
      <c r="I906" s="7" t="s">
        <v>634</v>
      </c>
      <c r="J906" s="7"/>
    </row>
    <row r="907" spans="1:10" ht="12.75" customHeight="1" x14ac:dyDescent="0.15">
      <c r="A907" s="235"/>
      <c r="B907" s="4" t="s">
        <v>212</v>
      </c>
      <c r="C907" s="7" t="s">
        <v>1609</v>
      </c>
      <c r="D907" s="7" t="s">
        <v>1607</v>
      </c>
      <c r="E907" s="7" t="s">
        <v>666</v>
      </c>
      <c r="F907" s="10">
        <v>161.47999999999999</v>
      </c>
      <c r="G907" s="10"/>
      <c r="H907" s="7" t="s">
        <v>708</v>
      </c>
      <c r="I907" s="7" t="s">
        <v>709</v>
      </c>
      <c r="J907" s="7"/>
    </row>
    <row r="908" spans="1:10" ht="12.75" customHeight="1" x14ac:dyDescent="0.15">
      <c r="A908" s="235"/>
      <c r="B908" s="4" t="s">
        <v>212</v>
      </c>
      <c r="C908" s="7" t="s">
        <v>1609</v>
      </c>
      <c r="D908" s="7" t="s">
        <v>1607</v>
      </c>
      <c r="E908" s="7" t="s">
        <v>666</v>
      </c>
      <c r="F908" s="10">
        <v>516.29999999999995</v>
      </c>
      <c r="G908" s="10"/>
      <c r="H908" s="7" t="s">
        <v>708</v>
      </c>
      <c r="I908" s="7" t="s">
        <v>709</v>
      </c>
      <c r="J908" s="7"/>
    </row>
    <row r="909" spans="1:10" ht="12.75" customHeight="1" x14ac:dyDescent="0.15">
      <c r="A909" s="235"/>
      <c r="B909" s="4" t="s">
        <v>212</v>
      </c>
      <c r="C909" s="7" t="s">
        <v>1609</v>
      </c>
      <c r="D909" s="7" t="s">
        <v>1607</v>
      </c>
      <c r="E909" s="7" t="s">
        <v>666</v>
      </c>
      <c r="F909" s="10">
        <v>516.29999999999995</v>
      </c>
      <c r="G909" s="10"/>
      <c r="H909" s="7" t="s">
        <v>633</v>
      </c>
      <c r="I909" s="7" t="s">
        <v>634</v>
      </c>
      <c r="J909" s="7"/>
    </row>
    <row r="910" spans="1:10" ht="12.75" customHeight="1" x14ac:dyDescent="0.15">
      <c r="A910" s="235"/>
      <c r="B910" s="4" t="s">
        <v>288</v>
      </c>
      <c r="C910" s="7" t="s">
        <v>1719</v>
      </c>
      <c r="D910" s="7" t="s">
        <v>1607</v>
      </c>
      <c r="E910" s="7" t="s">
        <v>666</v>
      </c>
      <c r="F910" s="10">
        <v>1069.5</v>
      </c>
      <c r="G910" s="10"/>
      <c r="H910" s="7" t="s">
        <v>708</v>
      </c>
      <c r="I910" s="7" t="s">
        <v>709</v>
      </c>
      <c r="J910" s="7"/>
    </row>
    <row r="911" spans="1:10" ht="12.75" customHeight="1" x14ac:dyDescent="0.15">
      <c r="A911" s="235"/>
      <c r="B911" s="4" t="s">
        <v>288</v>
      </c>
      <c r="C911" s="7" t="s">
        <v>1719</v>
      </c>
      <c r="D911" s="7" t="s">
        <v>1607</v>
      </c>
      <c r="E911" s="7" t="s">
        <v>666</v>
      </c>
      <c r="F911" s="10">
        <v>1069.5</v>
      </c>
      <c r="G911" s="10"/>
      <c r="H911" s="7" t="s">
        <v>633</v>
      </c>
      <c r="I911" s="7" t="s">
        <v>634</v>
      </c>
      <c r="J911" s="7"/>
    </row>
    <row r="912" spans="1:10" ht="12.75" customHeight="1" x14ac:dyDescent="0.15">
      <c r="A912" s="235"/>
      <c r="B912" s="4" t="s">
        <v>289</v>
      </c>
      <c r="C912" s="7" t="s">
        <v>1720</v>
      </c>
      <c r="D912" s="7" t="s">
        <v>1607</v>
      </c>
      <c r="E912" s="7" t="s">
        <v>666</v>
      </c>
      <c r="F912" s="10">
        <v>1100.55</v>
      </c>
      <c r="G912" s="10"/>
      <c r="H912" s="7" t="s">
        <v>708</v>
      </c>
      <c r="I912" s="7" t="s">
        <v>709</v>
      </c>
      <c r="J912" s="7"/>
    </row>
    <row r="913" spans="1:10" ht="12.75" customHeight="1" x14ac:dyDescent="0.15">
      <c r="A913" s="235"/>
      <c r="B913" s="4" t="s">
        <v>289</v>
      </c>
      <c r="C913" s="7" t="s">
        <v>1720</v>
      </c>
      <c r="D913" s="7" t="s">
        <v>1607</v>
      </c>
      <c r="E913" s="7" t="s">
        <v>666</v>
      </c>
      <c r="F913" s="10">
        <v>1100.55</v>
      </c>
      <c r="G913" s="10"/>
      <c r="H913" s="7" t="s">
        <v>633</v>
      </c>
      <c r="I913" s="7" t="s">
        <v>634</v>
      </c>
      <c r="J913" s="7"/>
    </row>
    <row r="914" spans="1:10" ht="12.75" customHeight="1" x14ac:dyDescent="0.15">
      <c r="A914" s="235"/>
      <c r="B914" s="4" t="s">
        <v>291</v>
      </c>
      <c r="C914" s="7" t="s">
        <v>1610</v>
      </c>
      <c r="D914" s="7" t="s">
        <v>1607</v>
      </c>
      <c r="E914" s="7" t="s">
        <v>666</v>
      </c>
      <c r="F914" s="10">
        <v>848.07</v>
      </c>
      <c r="G914" s="10"/>
      <c r="H914" s="7" t="s">
        <v>708</v>
      </c>
      <c r="I914" s="7" t="s">
        <v>709</v>
      </c>
      <c r="J914" s="7"/>
    </row>
    <row r="915" spans="1:10" ht="12.75" customHeight="1" x14ac:dyDescent="0.15">
      <c r="A915" s="235"/>
      <c r="B915" s="4" t="s">
        <v>291</v>
      </c>
      <c r="C915" s="7" t="s">
        <v>1610</v>
      </c>
      <c r="D915" s="7" t="s">
        <v>1607</v>
      </c>
      <c r="E915" s="7" t="s">
        <v>666</v>
      </c>
      <c r="F915" s="10">
        <v>608.54999999999995</v>
      </c>
      <c r="G915" s="10"/>
      <c r="H915" s="7" t="s">
        <v>708</v>
      </c>
      <c r="I915" s="7" t="s">
        <v>709</v>
      </c>
      <c r="J915" s="7"/>
    </row>
    <row r="916" spans="1:10" ht="12.75" customHeight="1" x14ac:dyDescent="0.15">
      <c r="A916" s="235"/>
      <c r="B916" s="4" t="s">
        <v>291</v>
      </c>
      <c r="C916" s="7" t="s">
        <v>1610</v>
      </c>
      <c r="D916" s="7" t="s">
        <v>1607</v>
      </c>
      <c r="E916" s="7" t="s">
        <v>666</v>
      </c>
      <c r="F916" s="10">
        <v>608.54999999999995</v>
      </c>
      <c r="G916" s="10"/>
      <c r="H916" s="7" t="s">
        <v>633</v>
      </c>
      <c r="I916" s="7" t="s">
        <v>634</v>
      </c>
      <c r="J916" s="7"/>
    </row>
    <row r="917" spans="1:10" ht="12.75" customHeight="1" x14ac:dyDescent="0.15">
      <c r="A917" s="235"/>
      <c r="B917" s="4" t="s">
        <v>292</v>
      </c>
      <c r="C917" s="7" t="s">
        <v>1611</v>
      </c>
      <c r="D917" s="7" t="s">
        <v>1607</v>
      </c>
      <c r="E917" s="7" t="s">
        <v>666</v>
      </c>
      <c r="F917" s="10">
        <v>193.77</v>
      </c>
      <c r="G917" s="10"/>
      <c r="H917" s="7" t="s">
        <v>708</v>
      </c>
      <c r="I917" s="7" t="s">
        <v>709</v>
      </c>
      <c r="J917" s="7"/>
    </row>
    <row r="918" spans="1:10" ht="12.75" customHeight="1" x14ac:dyDescent="0.15">
      <c r="A918" s="235"/>
      <c r="B918" s="4" t="s">
        <v>292</v>
      </c>
      <c r="C918" s="7" t="s">
        <v>1611</v>
      </c>
      <c r="D918" s="7" t="s">
        <v>1607</v>
      </c>
      <c r="E918" s="7" t="s">
        <v>666</v>
      </c>
      <c r="F918" s="10">
        <v>898.95</v>
      </c>
      <c r="G918" s="10"/>
      <c r="H918" s="7" t="s">
        <v>708</v>
      </c>
      <c r="I918" s="7" t="s">
        <v>709</v>
      </c>
      <c r="J918" s="7"/>
    </row>
    <row r="919" spans="1:10" ht="12.75" customHeight="1" x14ac:dyDescent="0.15">
      <c r="A919" s="235"/>
      <c r="B919" s="4" t="s">
        <v>292</v>
      </c>
      <c r="C919" s="7" t="s">
        <v>1611</v>
      </c>
      <c r="D919" s="7" t="s">
        <v>1607</v>
      </c>
      <c r="E919" s="7" t="s">
        <v>666</v>
      </c>
      <c r="F919" s="10">
        <v>898.95</v>
      </c>
      <c r="G919" s="10"/>
      <c r="H919" s="7" t="s">
        <v>633</v>
      </c>
      <c r="I919" s="7" t="s">
        <v>634</v>
      </c>
      <c r="J919" s="7"/>
    </row>
    <row r="920" spans="1:10" ht="12.75" customHeight="1" x14ac:dyDescent="0.15">
      <c r="A920" s="235"/>
      <c r="B920" s="4" t="s">
        <v>295</v>
      </c>
      <c r="C920" s="7" t="s">
        <v>1612</v>
      </c>
      <c r="D920" s="7" t="s">
        <v>1607</v>
      </c>
      <c r="E920" s="7" t="s">
        <v>666</v>
      </c>
      <c r="F920" s="10">
        <v>356.21</v>
      </c>
      <c r="G920" s="10"/>
      <c r="H920" s="7" t="s">
        <v>708</v>
      </c>
      <c r="I920" s="7" t="s">
        <v>709</v>
      </c>
      <c r="J920" s="7"/>
    </row>
    <row r="921" spans="1:10" ht="12.75" customHeight="1" x14ac:dyDescent="0.15">
      <c r="A921" s="235"/>
      <c r="B921" s="4" t="s">
        <v>295</v>
      </c>
      <c r="C921" s="7" t="s">
        <v>1612</v>
      </c>
      <c r="D921" s="7" t="s">
        <v>1607</v>
      </c>
      <c r="E921" s="7" t="s">
        <v>666</v>
      </c>
      <c r="F921" s="10">
        <v>793.35</v>
      </c>
      <c r="G921" s="10"/>
      <c r="H921" s="7" t="s">
        <v>708</v>
      </c>
      <c r="I921" s="7" t="s">
        <v>709</v>
      </c>
      <c r="J921" s="7"/>
    </row>
    <row r="922" spans="1:10" ht="12.75" customHeight="1" x14ac:dyDescent="0.15">
      <c r="A922" s="235"/>
      <c r="B922" s="4" t="s">
        <v>295</v>
      </c>
      <c r="C922" s="7" t="s">
        <v>1612</v>
      </c>
      <c r="D922" s="7" t="s">
        <v>1607</v>
      </c>
      <c r="E922" s="7" t="s">
        <v>666</v>
      </c>
      <c r="F922" s="10">
        <v>793.35</v>
      </c>
      <c r="G922" s="10"/>
      <c r="H922" s="7" t="s">
        <v>633</v>
      </c>
      <c r="I922" s="7" t="s">
        <v>634</v>
      </c>
      <c r="J922" s="7"/>
    </row>
    <row r="923" spans="1:10" ht="12.75" customHeight="1" x14ac:dyDescent="0.15">
      <c r="A923" s="235"/>
      <c r="B923" s="4" t="s">
        <v>297</v>
      </c>
      <c r="C923" s="7" t="s">
        <v>1613</v>
      </c>
      <c r="D923" s="7" t="s">
        <v>1607</v>
      </c>
      <c r="E923" s="7" t="s">
        <v>666</v>
      </c>
      <c r="F923" s="10">
        <v>258.36</v>
      </c>
      <c r="G923" s="10"/>
      <c r="H923" s="7" t="s">
        <v>708</v>
      </c>
      <c r="I923" s="7" t="s">
        <v>709</v>
      </c>
      <c r="J923" s="7"/>
    </row>
    <row r="924" spans="1:10" ht="12.75" customHeight="1" x14ac:dyDescent="0.15">
      <c r="A924" s="235"/>
      <c r="B924" s="4" t="s">
        <v>297</v>
      </c>
      <c r="C924" s="7" t="s">
        <v>1613</v>
      </c>
      <c r="D924" s="7" t="s">
        <v>1607</v>
      </c>
      <c r="E924" s="7" t="s">
        <v>666</v>
      </c>
      <c r="F924" s="10">
        <v>928.2</v>
      </c>
      <c r="G924" s="10"/>
      <c r="H924" s="7" t="s">
        <v>708</v>
      </c>
      <c r="I924" s="7" t="s">
        <v>709</v>
      </c>
      <c r="J924" s="7"/>
    </row>
    <row r="925" spans="1:10" ht="12.75" customHeight="1" x14ac:dyDescent="0.15">
      <c r="A925" s="235"/>
      <c r="B925" s="4" t="s">
        <v>297</v>
      </c>
      <c r="C925" s="7" t="s">
        <v>1613</v>
      </c>
      <c r="D925" s="7" t="s">
        <v>1607</v>
      </c>
      <c r="E925" s="7" t="s">
        <v>666</v>
      </c>
      <c r="F925" s="10">
        <v>928.2</v>
      </c>
      <c r="G925" s="10"/>
      <c r="H925" s="7" t="s">
        <v>633</v>
      </c>
      <c r="I925" s="7" t="s">
        <v>634</v>
      </c>
      <c r="J925" s="7"/>
    </row>
    <row r="926" spans="1:10" ht="12.75" customHeight="1" x14ac:dyDescent="0.15">
      <c r="A926" s="235"/>
      <c r="B926" s="4" t="s">
        <v>352</v>
      </c>
      <c r="C926" s="7" t="s">
        <v>1721</v>
      </c>
      <c r="D926" s="7" t="s">
        <v>1607</v>
      </c>
      <c r="E926" s="7" t="s">
        <v>666</v>
      </c>
      <c r="F926" s="10">
        <v>1127.25</v>
      </c>
      <c r="G926" s="10"/>
      <c r="H926" s="7" t="s">
        <v>708</v>
      </c>
      <c r="I926" s="7" t="s">
        <v>709</v>
      </c>
      <c r="J926" s="7"/>
    </row>
    <row r="927" spans="1:10" ht="12.75" customHeight="1" x14ac:dyDescent="0.15">
      <c r="A927" s="235"/>
      <c r="B927" s="4" t="s">
        <v>352</v>
      </c>
      <c r="C927" s="7" t="s">
        <v>1721</v>
      </c>
      <c r="D927" s="7" t="s">
        <v>1607</v>
      </c>
      <c r="E927" s="7" t="s">
        <v>666</v>
      </c>
      <c r="F927" s="10">
        <v>1127.25</v>
      </c>
      <c r="G927" s="10"/>
      <c r="H927" s="7" t="s">
        <v>633</v>
      </c>
      <c r="I927" s="7" t="s">
        <v>634</v>
      </c>
      <c r="J927" s="7"/>
    </row>
    <row r="928" spans="1:10" ht="12.75" customHeight="1" x14ac:dyDescent="0.15">
      <c r="A928" s="235"/>
      <c r="B928" s="4" t="s">
        <v>1560</v>
      </c>
      <c r="C928" s="7" t="s">
        <v>1722</v>
      </c>
      <c r="D928" s="7" t="s">
        <v>1607</v>
      </c>
      <c r="E928" s="7" t="s">
        <v>666</v>
      </c>
      <c r="F928" s="10">
        <v>959.25</v>
      </c>
      <c r="G928" s="10"/>
      <c r="H928" s="7" t="s">
        <v>708</v>
      </c>
      <c r="I928" s="7" t="s">
        <v>709</v>
      </c>
      <c r="J928" s="7"/>
    </row>
    <row r="929" spans="1:10" ht="12.75" customHeight="1" x14ac:dyDescent="0.15">
      <c r="A929" s="235"/>
      <c r="B929" s="4" t="s">
        <v>1560</v>
      </c>
      <c r="C929" s="7" t="s">
        <v>1722</v>
      </c>
      <c r="D929" s="7" t="s">
        <v>1607</v>
      </c>
      <c r="E929" s="7" t="s">
        <v>666</v>
      </c>
      <c r="F929" s="10">
        <v>959.25</v>
      </c>
      <c r="G929" s="10"/>
      <c r="H929" s="7" t="s">
        <v>633</v>
      </c>
      <c r="I929" s="7" t="s">
        <v>634</v>
      </c>
      <c r="J929" s="7"/>
    </row>
    <row r="930" spans="1:10" ht="12.75" customHeight="1" x14ac:dyDescent="0.15">
      <c r="A930" s="235"/>
      <c r="B930" s="4" t="s">
        <v>298</v>
      </c>
      <c r="C930" s="7" t="s">
        <v>1723</v>
      </c>
      <c r="D930" s="7" t="s">
        <v>1607</v>
      </c>
      <c r="E930" s="7" t="s">
        <v>666</v>
      </c>
      <c r="F930" s="10">
        <v>675</v>
      </c>
      <c r="G930" s="10"/>
      <c r="H930" s="7" t="s">
        <v>708</v>
      </c>
      <c r="I930" s="7" t="s">
        <v>709</v>
      </c>
      <c r="J930" s="7"/>
    </row>
    <row r="931" spans="1:10" ht="13.5" x14ac:dyDescent="0.15">
      <c r="A931" s="235"/>
      <c r="B931" s="4" t="s">
        <v>298</v>
      </c>
      <c r="C931" s="7" t="s">
        <v>1723</v>
      </c>
      <c r="D931" s="7" t="s">
        <v>1607</v>
      </c>
      <c r="E931" s="7" t="s">
        <v>666</v>
      </c>
      <c r="F931" s="11">
        <v>675</v>
      </c>
      <c r="G931" s="11"/>
      <c r="H931" s="7" t="s">
        <v>633</v>
      </c>
      <c r="I931" s="7" t="s">
        <v>634</v>
      </c>
      <c r="J931" s="7"/>
    </row>
    <row r="933" spans="1:10" ht="11.25" x14ac:dyDescent="0.2">
      <c r="A933" s="233" t="s">
        <v>1624</v>
      </c>
    </row>
    <row r="935" spans="1:10" ht="25.5" customHeight="1" x14ac:dyDescent="0.35">
      <c r="A935" s="234" t="s">
        <v>14</v>
      </c>
      <c r="B935" s="3" t="s">
        <v>1</v>
      </c>
      <c r="C935" s="6" t="s">
        <v>7</v>
      </c>
      <c r="D935" s="6" t="s">
        <v>16</v>
      </c>
      <c r="E935" s="6" t="s">
        <v>619</v>
      </c>
      <c r="F935" s="9" t="s">
        <v>24</v>
      </c>
      <c r="G935" s="9" t="s">
        <v>25</v>
      </c>
      <c r="H935" s="6" t="s">
        <v>620</v>
      </c>
      <c r="I935" s="6" t="s">
        <v>621</v>
      </c>
      <c r="J935" s="6"/>
    </row>
    <row r="937" spans="1:10" ht="12.75" customHeight="1" x14ac:dyDescent="0.15">
      <c r="A937" s="235"/>
      <c r="B937" s="4"/>
      <c r="C937" s="7"/>
      <c r="D937" s="7" t="s">
        <v>411</v>
      </c>
      <c r="E937" s="7"/>
      <c r="F937" s="11">
        <v>133888.97</v>
      </c>
      <c r="G937" s="11">
        <v>28260.3</v>
      </c>
      <c r="H937" s="7"/>
      <c r="I937" s="7"/>
      <c r="J937" s="7"/>
    </row>
    <row r="938" spans="1:10" ht="11.25" x14ac:dyDescent="0.15">
      <c r="A938" s="235"/>
      <c r="B938" s="4"/>
      <c r="C938" s="7"/>
      <c r="D938" s="7"/>
      <c r="E938" s="7"/>
      <c r="F938" s="10"/>
      <c r="G938" s="10"/>
      <c r="H938" s="7"/>
      <c r="I938" s="7"/>
      <c r="J938" s="7"/>
    </row>
    <row r="939" spans="1:10" ht="11.25" x14ac:dyDescent="0.15">
      <c r="A939" s="235"/>
      <c r="B939" s="4"/>
      <c r="C939" s="7"/>
      <c r="D939" s="7" t="s">
        <v>1724</v>
      </c>
      <c r="E939" s="7"/>
      <c r="F939" s="10">
        <v>105628.67</v>
      </c>
      <c r="G939" s="10"/>
      <c r="H939" s="7"/>
      <c r="I939" s="7"/>
      <c r="J939" s="7"/>
    </row>
    <row r="941" spans="1:10" ht="11.25" x14ac:dyDescent="0.2">
      <c r="A941" s="233" t="s">
        <v>1725</v>
      </c>
    </row>
    <row r="943" spans="1:10" ht="25.5" customHeight="1" x14ac:dyDescent="0.35">
      <c r="A943" s="234" t="s">
        <v>14</v>
      </c>
      <c r="B943" s="3" t="s">
        <v>1</v>
      </c>
      <c r="C943" s="6" t="s">
        <v>7</v>
      </c>
      <c r="D943" s="6" t="s">
        <v>16</v>
      </c>
      <c r="E943" s="6" t="s">
        <v>619</v>
      </c>
      <c r="F943" s="9" t="s">
        <v>24</v>
      </c>
      <c r="G943" s="9" t="s">
        <v>25</v>
      </c>
      <c r="H943" s="6" t="s">
        <v>620</v>
      </c>
      <c r="I943" s="6" t="s">
        <v>621</v>
      </c>
      <c r="J943" s="6"/>
    </row>
    <row r="945" spans="1:10" ht="12.75" customHeight="1" x14ac:dyDescent="0.15">
      <c r="A945" s="235"/>
      <c r="B945" s="4"/>
      <c r="C945" s="7"/>
      <c r="D945" s="7" t="s">
        <v>17</v>
      </c>
      <c r="E945" s="7"/>
      <c r="F945" s="10">
        <v>0</v>
      </c>
      <c r="G945" s="10"/>
      <c r="H945" s="7"/>
      <c r="I945" s="7"/>
      <c r="J945" s="7"/>
    </row>
    <row r="946" spans="1:10" ht="12.75" customHeight="1" x14ac:dyDescent="0.15">
      <c r="A946" s="235"/>
      <c r="B946" s="4" t="s">
        <v>1625</v>
      </c>
      <c r="C946" s="7" t="s">
        <v>1626</v>
      </c>
      <c r="D946" s="7" t="s">
        <v>1607</v>
      </c>
      <c r="E946" s="7" t="s">
        <v>666</v>
      </c>
      <c r="F946" s="10">
        <v>80.94</v>
      </c>
      <c r="G946" s="10"/>
      <c r="H946" s="7" t="s">
        <v>708</v>
      </c>
      <c r="I946" s="7" t="s">
        <v>709</v>
      </c>
      <c r="J946" s="7"/>
    </row>
    <row r="947" spans="1:10" ht="12.75" customHeight="1" x14ac:dyDescent="0.15">
      <c r="A947" s="235"/>
      <c r="B947" s="4" t="s">
        <v>642</v>
      </c>
      <c r="C947" s="7" t="s">
        <v>1627</v>
      </c>
      <c r="D947" s="7" t="s">
        <v>1607</v>
      </c>
      <c r="E947" s="7" t="s">
        <v>666</v>
      </c>
      <c r="F947" s="10">
        <v>211.02</v>
      </c>
      <c r="G947" s="10"/>
      <c r="H947" s="7" t="s">
        <v>708</v>
      </c>
      <c r="I947" s="7" t="s">
        <v>709</v>
      </c>
      <c r="J947" s="7"/>
    </row>
    <row r="948" spans="1:10" ht="12.75" customHeight="1" x14ac:dyDescent="0.15">
      <c r="A948" s="235"/>
      <c r="B948" s="4" t="s">
        <v>1628</v>
      </c>
      <c r="C948" s="7" t="s">
        <v>1629</v>
      </c>
      <c r="D948" s="7" t="s">
        <v>1607</v>
      </c>
      <c r="E948" s="7" t="s">
        <v>666</v>
      </c>
      <c r="F948" s="10">
        <v>173.44</v>
      </c>
      <c r="G948" s="10"/>
      <c r="H948" s="7" t="s">
        <v>708</v>
      </c>
      <c r="I948" s="7" t="s">
        <v>709</v>
      </c>
      <c r="J948" s="7"/>
    </row>
    <row r="949" spans="1:10" ht="12.75" customHeight="1" x14ac:dyDescent="0.15">
      <c r="A949" s="235"/>
      <c r="B949" s="4" t="s">
        <v>1630</v>
      </c>
      <c r="C949" s="7" t="s">
        <v>1631</v>
      </c>
      <c r="D949" s="7" t="s">
        <v>1607</v>
      </c>
      <c r="E949" s="7" t="s">
        <v>666</v>
      </c>
      <c r="F949" s="10">
        <v>157.25</v>
      </c>
      <c r="G949" s="10"/>
      <c r="H949" s="7" t="s">
        <v>708</v>
      </c>
      <c r="I949" s="7" t="s">
        <v>709</v>
      </c>
      <c r="J949" s="7"/>
    </row>
    <row r="950" spans="1:10" ht="12.75" customHeight="1" x14ac:dyDescent="0.15">
      <c r="A950" s="235"/>
      <c r="B950" s="4" t="s">
        <v>1632</v>
      </c>
      <c r="C950" s="7" t="s">
        <v>1633</v>
      </c>
      <c r="D950" s="7" t="s">
        <v>1607</v>
      </c>
      <c r="E950" s="7" t="s">
        <v>666</v>
      </c>
      <c r="F950" s="10">
        <v>143.94999999999999</v>
      </c>
      <c r="G950" s="10"/>
      <c r="H950" s="7" t="s">
        <v>708</v>
      </c>
      <c r="I950" s="7" t="s">
        <v>709</v>
      </c>
      <c r="J950" s="7"/>
    </row>
    <row r="951" spans="1:10" ht="12.75" customHeight="1" x14ac:dyDescent="0.15">
      <c r="A951" s="235"/>
      <c r="B951" s="4" t="s">
        <v>1634</v>
      </c>
      <c r="C951" s="7" t="s">
        <v>1635</v>
      </c>
      <c r="D951" s="7" t="s">
        <v>1607</v>
      </c>
      <c r="E951" s="7" t="s">
        <v>666</v>
      </c>
      <c r="F951" s="10">
        <v>209.86</v>
      </c>
      <c r="G951" s="10"/>
      <c r="H951" s="7" t="s">
        <v>708</v>
      </c>
      <c r="I951" s="7" t="s">
        <v>709</v>
      </c>
      <c r="J951" s="7"/>
    </row>
    <row r="952" spans="1:10" ht="12.75" customHeight="1" x14ac:dyDescent="0.15">
      <c r="A952" s="235"/>
      <c r="B952" s="4" t="s">
        <v>1636</v>
      </c>
      <c r="C952" s="7" t="s">
        <v>1637</v>
      </c>
      <c r="D952" s="7" t="s">
        <v>1607</v>
      </c>
      <c r="E952" s="7" t="s">
        <v>666</v>
      </c>
      <c r="F952" s="10">
        <v>152.05000000000001</v>
      </c>
      <c r="G952" s="10"/>
      <c r="H952" s="7" t="s">
        <v>708</v>
      </c>
      <c r="I952" s="7" t="s">
        <v>709</v>
      </c>
      <c r="J952" s="7"/>
    </row>
    <row r="953" spans="1:10" ht="12.75" customHeight="1" x14ac:dyDescent="0.15">
      <c r="A953" s="235"/>
      <c r="B953" s="4" t="s">
        <v>1638</v>
      </c>
      <c r="C953" s="7" t="s">
        <v>1639</v>
      </c>
      <c r="D953" s="7" t="s">
        <v>1607</v>
      </c>
      <c r="E953" s="7" t="s">
        <v>666</v>
      </c>
      <c r="F953" s="10">
        <v>161.88</v>
      </c>
      <c r="G953" s="10"/>
      <c r="H953" s="7" t="s">
        <v>708</v>
      </c>
      <c r="I953" s="7" t="s">
        <v>709</v>
      </c>
      <c r="J953" s="7"/>
    </row>
    <row r="954" spans="1:10" ht="12.75" customHeight="1" x14ac:dyDescent="0.15">
      <c r="A954" s="235"/>
      <c r="B954" s="4" t="s">
        <v>144</v>
      </c>
      <c r="C954" s="7" t="s">
        <v>1640</v>
      </c>
      <c r="D954" s="7" t="s">
        <v>1607</v>
      </c>
      <c r="E954" s="7" t="s">
        <v>666</v>
      </c>
      <c r="F954" s="10">
        <v>335.31</v>
      </c>
      <c r="G954" s="10"/>
      <c r="H954" s="7" t="s">
        <v>708</v>
      </c>
      <c r="I954" s="7" t="s">
        <v>709</v>
      </c>
      <c r="J954" s="7"/>
    </row>
    <row r="955" spans="1:10" ht="12.75" customHeight="1" x14ac:dyDescent="0.15">
      <c r="A955" s="235"/>
      <c r="B955" s="4" t="s">
        <v>1641</v>
      </c>
      <c r="C955" s="7" t="s">
        <v>1642</v>
      </c>
      <c r="D955" s="7" t="s">
        <v>1607</v>
      </c>
      <c r="E955" s="7" t="s">
        <v>666</v>
      </c>
      <c r="F955" s="10">
        <v>161.88</v>
      </c>
      <c r="G955" s="10"/>
      <c r="H955" s="7" t="s">
        <v>708</v>
      </c>
      <c r="I955" s="7" t="s">
        <v>709</v>
      </c>
      <c r="J955" s="7"/>
    </row>
    <row r="956" spans="1:10" ht="25.5" customHeight="1" x14ac:dyDescent="0.15">
      <c r="A956" s="235"/>
      <c r="B956" s="4" t="s">
        <v>145</v>
      </c>
      <c r="C956" s="7" t="s">
        <v>1645</v>
      </c>
      <c r="D956" s="7" t="s">
        <v>1646</v>
      </c>
      <c r="E956" s="7" t="s">
        <v>666</v>
      </c>
      <c r="F956" s="10">
        <v>129.68</v>
      </c>
      <c r="G956" s="10"/>
      <c r="H956" s="7" t="s">
        <v>708</v>
      </c>
      <c r="I956" s="7" t="s">
        <v>709</v>
      </c>
      <c r="J956" s="7"/>
    </row>
    <row r="957" spans="1:10" ht="12.75" customHeight="1" x14ac:dyDescent="0.15">
      <c r="A957" s="235"/>
      <c r="B957" s="4" t="s">
        <v>145</v>
      </c>
      <c r="C957" s="7" t="s">
        <v>1647</v>
      </c>
      <c r="D957" s="7" t="s">
        <v>1607</v>
      </c>
      <c r="E957" s="7" t="s">
        <v>666</v>
      </c>
      <c r="F957" s="10">
        <v>162.44999999999999</v>
      </c>
      <c r="G957" s="10"/>
      <c r="H957" s="7" t="s">
        <v>708</v>
      </c>
      <c r="I957" s="7" t="s">
        <v>709</v>
      </c>
      <c r="J957" s="7"/>
    </row>
    <row r="958" spans="1:10" ht="12.75" customHeight="1" x14ac:dyDescent="0.15">
      <c r="A958" s="235"/>
      <c r="B958" s="4" t="s">
        <v>1648</v>
      </c>
      <c r="C958" s="7" t="s">
        <v>1649</v>
      </c>
      <c r="D958" s="7" t="s">
        <v>1607</v>
      </c>
      <c r="E958" s="7" t="s">
        <v>666</v>
      </c>
      <c r="F958" s="10">
        <v>153.19999999999999</v>
      </c>
      <c r="G958" s="10"/>
      <c r="H958" s="7" t="s">
        <v>708</v>
      </c>
      <c r="I958" s="7" t="s">
        <v>709</v>
      </c>
      <c r="J958" s="7"/>
    </row>
    <row r="959" spans="1:10" ht="12.75" customHeight="1" x14ac:dyDescent="0.15">
      <c r="A959" s="235"/>
      <c r="B959" s="4" t="s">
        <v>1650</v>
      </c>
      <c r="C959" s="7" t="s">
        <v>1651</v>
      </c>
      <c r="D959" s="7" t="s">
        <v>1607</v>
      </c>
      <c r="E959" s="7" t="s">
        <v>666</v>
      </c>
      <c r="F959" s="10">
        <v>189.63</v>
      </c>
      <c r="G959" s="10"/>
      <c r="H959" s="7" t="s">
        <v>708</v>
      </c>
      <c r="I959" s="7" t="s">
        <v>709</v>
      </c>
      <c r="J959" s="7"/>
    </row>
    <row r="960" spans="1:10" ht="12.75" customHeight="1" x14ac:dyDescent="0.15">
      <c r="A960" s="235"/>
      <c r="B960" s="4" t="s">
        <v>1652</v>
      </c>
      <c r="C960" s="7" t="s">
        <v>1653</v>
      </c>
      <c r="D960" s="7" t="s">
        <v>1607</v>
      </c>
      <c r="E960" s="7" t="s">
        <v>666</v>
      </c>
      <c r="F960" s="10">
        <v>179.03</v>
      </c>
      <c r="G960" s="10"/>
      <c r="H960" s="7" t="s">
        <v>708</v>
      </c>
      <c r="I960" s="7" t="s">
        <v>709</v>
      </c>
      <c r="J960" s="7"/>
    </row>
    <row r="961" spans="1:10" ht="12.75" customHeight="1" x14ac:dyDescent="0.15">
      <c r="A961" s="235"/>
      <c r="B961" s="4" t="s">
        <v>1654</v>
      </c>
      <c r="C961" s="7" t="s">
        <v>1655</v>
      </c>
      <c r="D961" s="7" t="s">
        <v>1607</v>
      </c>
      <c r="E961" s="7" t="s">
        <v>666</v>
      </c>
      <c r="F961" s="10">
        <v>152.36000000000001</v>
      </c>
      <c r="G961" s="10"/>
      <c r="H961" s="7" t="s">
        <v>708</v>
      </c>
      <c r="I961" s="7" t="s">
        <v>709</v>
      </c>
      <c r="J961" s="7"/>
    </row>
    <row r="962" spans="1:10" ht="12.75" customHeight="1" x14ac:dyDescent="0.15">
      <c r="A962" s="235"/>
      <c r="B962" s="4" t="s">
        <v>1656</v>
      </c>
      <c r="C962" s="7" t="s">
        <v>1657</v>
      </c>
      <c r="D962" s="7" t="s">
        <v>1607</v>
      </c>
      <c r="E962" s="7" t="s">
        <v>666</v>
      </c>
      <c r="F962" s="10">
        <v>217.64</v>
      </c>
      <c r="G962" s="10"/>
      <c r="H962" s="7" t="s">
        <v>708</v>
      </c>
      <c r="I962" s="7" t="s">
        <v>709</v>
      </c>
      <c r="J962" s="7"/>
    </row>
    <row r="963" spans="1:10" ht="12.75" customHeight="1" x14ac:dyDescent="0.15">
      <c r="A963" s="235"/>
      <c r="B963" s="4" t="s">
        <v>1658</v>
      </c>
      <c r="C963" s="7" t="s">
        <v>1659</v>
      </c>
      <c r="D963" s="7" t="s">
        <v>1607</v>
      </c>
      <c r="E963" s="7" t="s">
        <v>666</v>
      </c>
      <c r="F963" s="10">
        <v>120.91</v>
      </c>
      <c r="G963" s="10"/>
      <c r="H963" s="7" t="s">
        <v>708</v>
      </c>
      <c r="I963" s="7" t="s">
        <v>709</v>
      </c>
      <c r="J963" s="7"/>
    </row>
    <row r="964" spans="1:10" ht="12.75" customHeight="1" x14ac:dyDescent="0.15">
      <c r="A964" s="235"/>
      <c r="B964" s="4" t="s">
        <v>1660</v>
      </c>
      <c r="C964" s="7" t="s">
        <v>1661</v>
      </c>
      <c r="D964" s="7" t="s">
        <v>1607</v>
      </c>
      <c r="E964" s="7" t="s">
        <v>666</v>
      </c>
      <c r="F964" s="10">
        <v>120.91</v>
      </c>
      <c r="G964" s="10"/>
      <c r="H964" s="7" t="s">
        <v>708</v>
      </c>
      <c r="I964" s="7" t="s">
        <v>709</v>
      </c>
      <c r="J964" s="7"/>
    </row>
    <row r="965" spans="1:10" ht="12.75" customHeight="1" x14ac:dyDescent="0.15">
      <c r="A965" s="235"/>
      <c r="B965" s="4" t="s">
        <v>199</v>
      </c>
      <c r="C965" s="7" t="s">
        <v>1662</v>
      </c>
      <c r="D965" s="7" t="s">
        <v>1607</v>
      </c>
      <c r="E965" s="7" t="s">
        <v>666</v>
      </c>
      <c r="F965" s="10">
        <v>183.15</v>
      </c>
      <c r="G965" s="10"/>
      <c r="H965" s="7" t="s">
        <v>708</v>
      </c>
      <c r="I965" s="7" t="s">
        <v>709</v>
      </c>
      <c r="J965" s="7"/>
    </row>
    <row r="966" spans="1:10" ht="12.75" customHeight="1" x14ac:dyDescent="0.15">
      <c r="A966" s="235"/>
      <c r="B966" s="4" t="s">
        <v>1663</v>
      </c>
      <c r="C966" s="7" t="s">
        <v>1664</v>
      </c>
      <c r="D966" s="7" t="s">
        <v>1607</v>
      </c>
      <c r="E966" s="7" t="s">
        <v>666</v>
      </c>
      <c r="F966" s="10">
        <v>152.63</v>
      </c>
      <c r="G966" s="10"/>
      <c r="H966" s="7" t="s">
        <v>708</v>
      </c>
      <c r="I966" s="7" t="s">
        <v>709</v>
      </c>
      <c r="J966" s="7"/>
    </row>
    <row r="967" spans="1:10" ht="12.75" customHeight="1" x14ac:dyDescent="0.15">
      <c r="A967" s="235"/>
      <c r="B967" s="4" t="s">
        <v>333</v>
      </c>
      <c r="C967" s="7" t="s">
        <v>1665</v>
      </c>
      <c r="D967" s="7" t="s">
        <v>1607</v>
      </c>
      <c r="E967" s="7" t="s">
        <v>666</v>
      </c>
      <c r="F967" s="10">
        <v>222.47</v>
      </c>
      <c r="G967" s="10"/>
      <c r="H967" s="7" t="s">
        <v>708</v>
      </c>
      <c r="I967" s="7" t="s">
        <v>709</v>
      </c>
      <c r="J967" s="7"/>
    </row>
    <row r="968" spans="1:10" ht="12.75" customHeight="1" x14ac:dyDescent="0.15">
      <c r="A968" s="235"/>
      <c r="B968" s="4" t="s">
        <v>1666</v>
      </c>
      <c r="C968" s="7" t="s">
        <v>1667</v>
      </c>
      <c r="D968" s="7" t="s">
        <v>1607</v>
      </c>
      <c r="E968" s="7" t="s">
        <v>666</v>
      </c>
      <c r="F968" s="10">
        <v>177.18</v>
      </c>
      <c r="G968" s="10"/>
      <c r="H968" s="7" t="s">
        <v>708</v>
      </c>
      <c r="I968" s="7" t="s">
        <v>709</v>
      </c>
      <c r="J968" s="7"/>
    </row>
    <row r="969" spans="1:10" ht="12.75" customHeight="1" x14ac:dyDescent="0.15">
      <c r="A969" s="235"/>
      <c r="B969" s="4" t="s">
        <v>669</v>
      </c>
      <c r="C969" s="7" t="s">
        <v>1668</v>
      </c>
      <c r="D969" s="7" t="s">
        <v>1607</v>
      </c>
      <c r="E969" s="7" t="s">
        <v>666</v>
      </c>
      <c r="F969" s="10">
        <v>165.81</v>
      </c>
      <c r="G969" s="10"/>
      <c r="H969" s="7" t="s">
        <v>708</v>
      </c>
      <c r="I969" s="7" t="s">
        <v>709</v>
      </c>
      <c r="J969" s="7"/>
    </row>
    <row r="970" spans="1:10" ht="12.75" customHeight="1" x14ac:dyDescent="0.15">
      <c r="A970" s="235"/>
      <c r="B970" s="4" t="s">
        <v>1669</v>
      </c>
      <c r="C970" s="7" t="s">
        <v>1670</v>
      </c>
      <c r="D970" s="7" t="s">
        <v>1607</v>
      </c>
      <c r="E970" s="7" t="s">
        <v>666</v>
      </c>
      <c r="F970" s="10">
        <v>173.44</v>
      </c>
      <c r="G970" s="10"/>
      <c r="H970" s="7" t="s">
        <v>708</v>
      </c>
      <c r="I970" s="7" t="s">
        <v>709</v>
      </c>
      <c r="J970" s="7"/>
    </row>
    <row r="971" spans="1:10" ht="12.75" customHeight="1" x14ac:dyDescent="0.15">
      <c r="A971" s="235"/>
      <c r="B971" s="4" t="s">
        <v>1671</v>
      </c>
      <c r="C971" s="7" t="s">
        <v>1672</v>
      </c>
      <c r="D971" s="7" t="s">
        <v>1607</v>
      </c>
      <c r="E971" s="7" t="s">
        <v>666</v>
      </c>
      <c r="F971" s="10">
        <v>183.15</v>
      </c>
      <c r="G971" s="10"/>
      <c r="H971" s="7" t="s">
        <v>708</v>
      </c>
      <c r="I971" s="7" t="s">
        <v>709</v>
      </c>
      <c r="J971" s="7"/>
    </row>
    <row r="972" spans="1:10" ht="12.75" customHeight="1" x14ac:dyDescent="0.15">
      <c r="A972" s="235"/>
      <c r="B972" s="4" t="s">
        <v>200</v>
      </c>
      <c r="C972" s="7" t="s">
        <v>1673</v>
      </c>
      <c r="D972" s="7" t="s">
        <v>1607</v>
      </c>
      <c r="E972" s="7" t="s">
        <v>666</v>
      </c>
      <c r="F972" s="10">
        <v>181.76</v>
      </c>
      <c r="G972" s="10"/>
      <c r="H972" s="7" t="s">
        <v>708</v>
      </c>
      <c r="I972" s="7" t="s">
        <v>709</v>
      </c>
      <c r="J972" s="7"/>
    </row>
    <row r="973" spans="1:10" ht="12.75" customHeight="1" x14ac:dyDescent="0.15">
      <c r="A973" s="235"/>
      <c r="B973" s="4" t="s">
        <v>201</v>
      </c>
      <c r="C973" s="7" t="s">
        <v>1674</v>
      </c>
      <c r="D973" s="7" t="s">
        <v>1607</v>
      </c>
      <c r="E973" s="7" t="s">
        <v>666</v>
      </c>
      <c r="F973" s="10">
        <v>162.34</v>
      </c>
      <c r="G973" s="10"/>
      <c r="H973" s="7" t="s">
        <v>708</v>
      </c>
      <c r="I973" s="7" t="s">
        <v>709</v>
      </c>
      <c r="J973" s="7"/>
    </row>
    <row r="974" spans="1:10" ht="12.75" customHeight="1" x14ac:dyDescent="0.15">
      <c r="A974" s="235"/>
      <c r="B974" s="4" t="s">
        <v>1675</v>
      </c>
      <c r="C974" s="7" t="s">
        <v>1676</v>
      </c>
      <c r="D974" s="7" t="s">
        <v>1607</v>
      </c>
      <c r="E974" s="7" t="s">
        <v>666</v>
      </c>
      <c r="F974" s="10">
        <v>123.49</v>
      </c>
      <c r="G974" s="10"/>
      <c r="H974" s="7" t="s">
        <v>708</v>
      </c>
      <c r="I974" s="7" t="s">
        <v>709</v>
      </c>
      <c r="J974" s="7"/>
    </row>
    <row r="975" spans="1:10" ht="12.75" customHeight="1" x14ac:dyDescent="0.15">
      <c r="A975" s="235"/>
      <c r="B975" s="4" t="s">
        <v>1677</v>
      </c>
      <c r="C975" s="7" t="s">
        <v>1678</v>
      </c>
      <c r="D975" s="7" t="s">
        <v>1607</v>
      </c>
      <c r="E975" s="7" t="s">
        <v>666</v>
      </c>
      <c r="F975" s="10">
        <v>169.28</v>
      </c>
      <c r="G975" s="10"/>
      <c r="H975" s="7" t="s">
        <v>708</v>
      </c>
      <c r="I975" s="7" t="s">
        <v>709</v>
      </c>
      <c r="J975" s="7"/>
    </row>
    <row r="976" spans="1:10" ht="12.75" customHeight="1" x14ac:dyDescent="0.15">
      <c r="A976" s="235"/>
      <c r="B976" s="4" t="s">
        <v>1679</v>
      </c>
      <c r="C976" s="7" t="s">
        <v>1680</v>
      </c>
      <c r="D976" s="7" t="s">
        <v>1607</v>
      </c>
      <c r="E976" s="7" t="s">
        <v>666</v>
      </c>
      <c r="F976" s="10">
        <v>152.63</v>
      </c>
      <c r="G976" s="10"/>
      <c r="H976" s="7" t="s">
        <v>708</v>
      </c>
      <c r="I976" s="7" t="s">
        <v>709</v>
      </c>
      <c r="J976" s="7"/>
    </row>
    <row r="977" spans="1:10" ht="25.5" customHeight="1" x14ac:dyDescent="0.15">
      <c r="A977" s="235"/>
      <c r="B977" s="4" t="s">
        <v>1681</v>
      </c>
      <c r="C977" s="7" t="s">
        <v>1683</v>
      </c>
      <c r="D977" s="7" t="s">
        <v>1684</v>
      </c>
      <c r="E977" s="7" t="s">
        <v>666</v>
      </c>
      <c r="F977" s="10"/>
      <c r="G977" s="10">
        <v>520</v>
      </c>
      <c r="H977" s="7" t="s">
        <v>708</v>
      </c>
      <c r="I977" s="7" t="s">
        <v>709</v>
      </c>
      <c r="J977" s="7"/>
    </row>
    <row r="978" spans="1:10" ht="12.75" customHeight="1" x14ac:dyDescent="0.15">
      <c r="A978" s="235"/>
      <c r="B978" s="4" t="s">
        <v>1681</v>
      </c>
      <c r="C978" s="7" t="s">
        <v>1682</v>
      </c>
      <c r="D978" s="7" t="s">
        <v>1607</v>
      </c>
      <c r="E978" s="7" t="s">
        <v>666</v>
      </c>
      <c r="F978" s="10">
        <v>146.52000000000001</v>
      </c>
      <c r="G978" s="10"/>
      <c r="H978" s="7" t="s">
        <v>708</v>
      </c>
      <c r="I978" s="7" t="s">
        <v>709</v>
      </c>
      <c r="J978" s="7"/>
    </row>
    <row r="979" spans="1:10" ht="22.5" x14ac:dyDescent="0.15">
      <c r="A979" s="235"/>
      <c r="B979" s="4" t="s">
        <v>1681</v>
      </c>
      <c r="C979" s="7" t="s">
        <v>1683</v>
      </c>
      <c r="D979" s="7" t="s">
        <v>1684</v>
      </c>
      <c r="E979" s="7" t="s">
        <v>666</v>
      </c>
      <c r="F979" s="10">
        <v>520</v>
      </c>
      <c r="G979" s="10"/>
      <c r="H979" s="7" t="s">
        <v>633</v>
      </c>
      <c r="I979" s="7" t="s">
        <v>634</v>
      </c>
      <c r="J979" s="7"/>
    </row>
    <row r="981" spans="1:10" ht="11.25" x14ac:dyDescent="0.2">
      <c r="A981" s="233" t="s">
        <v>1725</v>
      </c>
    </row>
    <row r="983" spans="1:10" ht="25.5" customHeight="1" x14ac:dyDescent="0.35">
      <c r="A983" s="234" t="s">
        <v>14</v>
      </c>
      <c r="B983" s="3" t="s">
        <v>1</v>
      </c>
      <c r="C983" s="6" t="s">
        <v>7</v>
      </c>
      <c r="D983" s="6" t="s">
        <v>16</v>
      </c>
      <c r="E983" s="6" t="s">
        <v>619</v>
      </c>
      <c r="F983" s="9" t="s">
        <v>24</v>
      </c>
      <c r="G983" s="9" t="s">
        <v>25</v>
      </c>
      <c r="H983" s="6" t="s">
        <v>620</v>
      </c>
      <c r="I983" s="6" t="s">
        <v>621</v>
      </c>
      <c r="J983" s="6"/>
    </row>
    <row r="985" spans="1:10" ht="12.75" customHeight="1" x14ac:dyDescent="0.15">
      <c r="A985" s="235"/>
      <c r="B985" s="4" t="s">
        <v>1685</v>
      </c>
      <c r="C985" s="7" t="s">
        <v>1686</v>
      </c>
      <c r="D985" s="7" t="s">
        <v>1607</v>
      </c>
      <c r="E985" s="7" t="s">
        <v>666</v>
      </c>
      <c r="F985" s="10">
        <v>161.63999999999999</v>
      </c>
      <c r="G985" s="10"/>
      <c r="H985" s="7" t="s">
        <v>708</v>
      </c>
      <c r="I985" s="7" t="s">
        <v>709</v>
      </c>
      <c r="J985" s="7"/>
    </row>
    <row r="986" spans="1:10" ht="12.75" customHeight="1" x14ac:dyDescent="0.15">
      <c r="A986" s="235"/>
      <c r="B986" s="4" t="s">
        <v>1687</v>
      </c>
      <c r="C986" s="7" t="s">
        <v>1688</v>
      </c>
      <c r="D986" s="7" t="s">
        <v>1607</v>
      </c>
      <c r="E986" s="7" t="s">
        <v>666</v>
      </c>
      <c r="F986" s="10">
        <v>124.18</v>
      </c>
      <c r="G986" s="10"/>
      <c r="H986" s="7" t="s">
        <v>708</v>
      </c>
      <c r="I986" s="7" t="s">
        <v>709</v>
      </c>
      <c r="J986" s="7"/>
    </row>
    <row r="987" spans="1:10" ht="12.75" customHeight="1" x14ac:dyDescent="0.15">
      <c r="A987" s="235"/>
      <c r="B987" s="4" t="s">
        <v>334</v>
      </c>
      <c r="C987" s="7" t="s">
        <v>1689</v>
      </c>
      <c r="D987" s="7" t="s">
        <v>1607</v>
      </c>
      <c r="E987" s="7" t="s">
        <v>666</v>
      </c>
      <c r="F987" s="10">
        <v>158.18</v>
      </c>
      <c r="G987" s="10"/>
      <c r="H987" s="7" t="s">
        <v>633</v>
      </c>
      <c r="I987" s="7" t="s">
        <v>634</v>
      </c>
      <c r="J987" s="7"/>
    </row>
    <row r="988" spans="1:10" ht="25.5" customHeight="1" x14ac:dyDescent="0.15">
      <c r="A988" s="235"/>
      <c r="B988" s="4" t="s">
        <v>203</v>
      </c>
      <c r="C988" s="7" t="s">
        <v>1690</v>
      </c>
      <c r="D988" s="7" t="s">
        <v>1691</v>
      </c>
      <c r="E988" s="7" t="s">
        <v>666</v>
      </c>
      <c r="F988" s="10"/>
      <c r="G988" s="10">
        <v>129.68</v>
      </c>
      <c r="H988" s="7" t="s">
        <v>708</v>
      </c>
      <c r="I988" s="7" t="s">
        <v>709</v>
      </c>
      <c r="J988" s="7"/>
    </row>
    <row r="989" spans="1:10" ht="12.75" customHeight="1" x14ac:dyDescent="0.15">
      <c r="A989" s="235"/>
      <c r="B989" s="4" t="s">
        <v>203</v>
      </c>
      <c r="C989" s="7" t="s">
        <v>1692</v>
      </c>
      <c r="D989" s="7" t="s">
        <v>1607</v>
      </c>
      <c r="E989" s="7" t="s">
        <v>666</v>
      </c>
      <c r="F989" s="10">
        <v>135.28</v>
      </c>
      <c r="G989" s="10"/>
      <c r="H989" s="7" t="s">
        <v>633</v>
      </c>
      <c r="I989" s="7" t="s">
        <v>634</v>
      </c>
      <c r="J989" s="7"/>
    </row>
    <row r="990" spans="1:10" ht="25.5" customHeight="1" x14ac:dyDescent="0.15">
      <c r="A990" s="235"/>
      <c r="B990" s="4" t="s">
        <v>203</v>
      </c>
      <c r="C990" s="7" t="s">
        <v>1693</v>
      </c>
      <c r="D990" s="7" t="s">
        <v>1694</v>
      </c>
      <c r="E990" s="7" t="s">
        <v>666</v>
      </c>
      <c r="F990" s="10">
        <v>122.48</v>
      </c>
      <c r="G990" s="10"/>
      <c r="H990" s="7" t="s">
        <v>633</v>
      </c>
      <c r="I990" s="7" t="s">
        <v>634</v>
      </c>
      <c r="J990" s="7"/>
    </row>
    <row r="991" spans="1:10" ht="25.5" customHeight="1" x14ac:dyDescent="0.15">
      <c r="A991" s="235"/>
      <c r="B991" s="4" t="s">
        <v>203</v>
      </c>
      <c r="C991" s="7" t="s">
        <v>1695</v>
      </c>
      <c r="D991" s="7" t="s">
        <v>1696</v>
      </c>
      <c r="E991" s="7" t="s">
        <v>666</v>
      </c>
      <c r="F991" s="10">
        <v>832.99</v>
      </c>
      <c r="G991" s="10"/>
      <c r="H991" s="7" t="s">
        <v>633</v>
      </c>
      <c r="I991" s="7" t="s">
        <v>634</v>
      </c>
      <c r="J991" s="7"/>
    </row>
    <row r="992" spans="1:10" ht="25.5" customHeight="1" x14ac:dyDescent="0.15">
      <c r="A992" s="235"/>
      <c r="B992" s="4" t="s">
        <v>203</v>
      </c>
      <c r="C992" s="7" t="s">
        <v>1695</v>
      </c>
      <c r="D992" s="7" t="s">
        <v>1696</v>
      </c>
      <c r="E992" s="7" t="s">
        <v>666</v>
      </c>
      <c r="F992" s="10">
        <v>93.59</v>
      </c>
      <c r="G992" s="10"/>
      <c r="H992" s="7" t="s">
        <v>633</v>
      </c>
      <c r="I992" s="7" t="s">
        <v>634</v>
      </c>
      <c r="J992" s="7"/>
    </row>
    <row r="993" spans="1:10" ht="25.5" customHeight="1" x14ac:dyDescent="0.15">
      <c r="A993" s="235"/>
      <c r="B993" s="4" t="s">
        <v>203</v>
      </c>
      <c r="C993" s="7" t="s">
        <v>1695</v>
      </c>
      <c r="D993" s="7" t="s">
        <v>1696</v>
      </c>
      <c r="E993" s="7" t="s">
        <v>666</v>
      </c>
      <c r="F993" s="10">
        <v>9.36</v>
      </c>
      <c r="G993" s="10"/>
      <c r="H993" s="7" t="s">
        <v>633</v>
      </c>
      <c r="I993" s="7" t="s">
        <v>634</v>
      </c>
      <c r="J993" s="7"/>
    </row>
    <row r="994" spans="1:10" ht="25.5" customHeight="1" x14ac:dyDescent="0.15">
      <c r="A994" s="235"/>
      <c r="B994" s="4" t="s">
        <v>203</v>
      </c>
      <c r="C994" s="7" t="s">
        <v>1695</v>
      </c>
      <c r="D994" s="7" t="s">
        <v>1696</v>
      </c>
      <c r="E994" s="7" t="s">
        <v>666</v>
      </c>
      <c r="F994" s="10"/>
      <c r="G994" s="10">
        <v>935.94</v>
      </c>
      <c r="H994" s="7" t="s">
        <v>633</v>
      </c>
      <c r="I994" s="7" t="s">
        <v>634</v>
      </c>
      <c r="J994" s="7"/>
    </row>
    <row r="995" spans="1:10" ht="25.5" customHeight="1" x14ac:dyDescent="0.15">
      <c r="A995" s="235"/>
      <c r="B995" s="4" t="s">
        <v>1057</v>
      </c>
      <c r="C995" s="7" t="s">
        <v>1697</v>
      </c>
      <c r="D995" s="7" t="s">
        <v>1698</v>
      </c>
      <c r="E995" s="7" t="s">
        <v>666</v>
      </c>
      <c r="F995" s="10"/>
      <c r="G995" s="10">
        <v>122.48</v>
      </c>
      <c r="H995" s="7" t="s">
        <v>633</v>
      </c>
      <c r="I995" s="7" t="s">
        <v>634</v>
      </c>
      <c r="J995" s="7"/>
    </row>
    <row r="996" spans="1:10" ht="12.75" customHeight="1" x14ac:dyDescent="0.15">
      <c r="A996" s="235"/>
      <c r="B996" s="4" t="s">
        <v>1699</v>
      </c>
      <c r="C996" s="7" t="s">
        <v>1700</v>
      </c>
      <c r="D996" s="7" t="s">
        <v>1607</v>
      </c>
      <c r="E996" s="7" t="s">
        <v>666</v>
      </c>
      <c r="F996" s="10">
        <v>140.63999999999999</v>
      </c>
      <c r="G996" s="10"/>
      <c r="H996" s="7" t="s">
        <v>633</v>
      </c>
      <c r="I996" s="7" t="s">
        <v>634</v>
      </c>
      <c r="J996" s="7"/>
    </row>
    <row r="997" spans="1:10" ht="12.75" customHeight="1" x14ac:dyDescent="0.15">
      <c r="A997" s="235"/>
      <c r="B997" s="4" t="s">
        <v>1701</v>
      </c>
      <c r="C997" s="7" t="s">
        <v>1702</v>
      </c>
      <c r="D997" s="7" t="s">
        <v>1607</v>
      </c>
      <c r="E997" s="7" t="s">
        <v>666</v>
      </c>
      <c r="F997" s="10">
        <v>141.80000000000001</v>
      </c>
      <c r="G997" s="10"/>
      <c r="H997" s="7" t="s">
        <v>633</v>
      </c>
      <c r="I997" s="7" t="s">
        <v>634</v>
      </c>
      <c r="J997" s="7"/>
    </row>
    <row r="998" spans="1:10" ht="12.75" customHeight="1" x14ac:dyDescent="0.15">
      <c r="A998" s="235"/>
      <c r="B998" s="4" t="s">
        <v>1703</v>
      </c>
      <c r="C998" s="7" t="s">
        <v>1704</v>
      </c>
      <c r="D998" s="7" t="s">
        <v>1607</v>
      </c>
      <c r="E998" s="7" t="s">
        <v>666</v>
      </c>
      <c r="F998" s="10">
        <v>234.02</v>
      </c>
      <c r="G998" s="10"/>
      <c r="H998" s="7" t="s">
        <v>633</v>
      </c>
      <c r="I998" s="7" t="s">
        <v>634</v>
      </c>
      <c r="J998" s="7"/>
    </row>
    <row r="999" spans="1:10" ht="12.75" customHeight="1" x14ac:dyDescent="0.15">
      <c r="A999" s="235"/>
      <c r="B999" s="4" t="s">
        <v>1705</v>
      </c>
      <c r="C999" s="7" t="s">
        <v>1706</v>
      </c>
      <c r="D999" s="7" t="s">
        <v>1607</v>
      </c>
      <c r="E999" s="7" t="s">
        <v>666</v>
      </c>
      <c r="F999" s="10">
        <v>210.21</v>
      </c>
      <c r="G999" s="10"/>
      <c r="H999" s="7" t="s">
        <v>633</v>
      </c>
      <c r="I999" s="7" t="s">
        <v>634</v>
      </c>
      <c r="J999" s="7"/>
    </row>
    <row r="1000" spans="1:10" ht="12.75" customHeight="1" x14ac:dyDescent="0.15">
      <c r="A1000" s="235"/>
      <c r="B1000" s="4" t="s">
        <v>1707</v>
      </c>
      <c r="C1000" s="7" t="s">
        <v>1708</v>
      </c>
      <c r="D1000" s="7" t="s">
        <v>1607</v>
      </c>
      <c r="E1000" s="7" t="s">
        <v>666</v>
      </c>
      <c r="F1000" s="10">
        <v>106.84</v>
      </c>
      <c r="G1000" s="10"/>
      <c r="H1000" s="7" t="s">
        <v>633</v>
      </c>
      <c r="I1000" s="7" t="s">
        <v>634</v>
      </c>
      <c r="J1000" s="7"/>
    </row>
    <row r="1001" spans="1:10" ht="12.75" customHeight="1" x14ac:dyDescent="0.15">
      <c r="A1001" s="235"/>
      <c r="B1001" s="4" t="s">
        <v>1361</v>
      </c>
      <c r="C1001" s="7" t="s">
        <v>1709</v>
      </c>
      <c r="D1001" s="7" t="s">
        <v>1607</v>
      </c>
      <c r="E1001" s="7" t="s">
        <v>666</v>
      </c>
      <c r="F1001" s="10">
        <v>157.62</v>
      </c>
      <c r="G1001" s="10"/>
      <c r="H1001" s="7" t="s">
        <v>633</v>
      </c>
      <c r="I1001" s="7" t="s">
        <v>634</v>
      </c>
      <c r="J1001" s="7"/>
    </row>
    <row r="1002" spans="1:10" ht="12.75" customHeight="1" x14ac:dyDescent="0.15">
      <c r="A1002" s="235"/>
      <c r="B1002" s="4" t="s">
        <v>1092</v>
      </c>
      <c r="C1002" s="7" t="s">
        <v>1710</v>
      </c>
      <c r="D1002" s="7" t="s">
        <v>1607</v>
      </c>
      <c r="E1002" s="7" t="s">
        <v>666</v>
      </c>
      <c r="F1002" s="10">
        <v>192.86</v>
      </c>
      <c r="G1002" s="10"/>
      <c r="H1002" s="7" t="s">
        <v>633</v>
      </c>
      <c r="I1002" s="7" t="s">
        <v>634</v>
      </c>
      <c r="J1002" s="7"/>
    </row>
    <row r="1003" spans="1:10" ht="12.75" customHeight="1" x14ac:dyDescent="0.15">
      <c r="A1003" s="235"/>
      <c r="B1003" s="4" t="s">
        <v>1711</v>
      </c>
      <c r="C1003" s="7" t="s">
        <v>1712</v>
      </c>
      <c r="D1003" s="7" t="s">
        <v>1607</v>
      </c>
      <c r="E1003" s="7" t="s">
        <v>666</v>
      </c>
      <c r="F1003" s="10">
        <v>183.15</v>
      </c>
      <c r="G1003" s="10"/>
      <c r="H1003" s="7" t="s">
        <v>633</v>
      </c>
      <c r="I1003" s="7" t="s">
        <v>634</v>
      </c>
      <c r="J1003" s="7"/>
    </row>
    <row r="1004" spans="1:10" ht="12.75" customHeight="1" x14ac:dyDescent="0.15">
      <c r="A1004" s="235"/>
      <c r="B1004" s="4" t="s">
        <v>1713</v>
      </c>
      <c r="C1004" s="7" t="s">
        <v>1714</v>
      </c>
      <c r="D1004" s="7" t="s">
        <v>1607</v>
      </c>
      <c r="E1004" s="7" t="s">
        <v>666</v>
      </c>
      <c r="F1004" s="10">
        <v>78.39</v>
      </c>
      <c r="G1004" s="10"/>
      <c r="H1004" s="7" t="s">
        <v>708</v>
      </c>
      <c r="I1004" s="7" t="s">
        <v>709</v>
      </c>
      <c r="J1004" s="7"/>
    </row>
    <row r="1005" spans="1:10" ht="12.75" customHeight="1" x14ac:dyDescent="0.15">
      <c r="A1005" s="235"/>
      <c r="B1005" s="4" t="s">
        <v>1713</v>
      </c>
      <c r="C1005" s="7" t="s">
        <v>1714</v>
      </c>
      <c r="D1005" s="7" t="s">
        <v>1607</v>
      </c>
      <c r="E1005" s="7" t="s">
        <v>666</v>
      </c>
      <c r="F1005" s="10">
        <v>78.400000000000006</v>
      </c>
      <c r="G1005" s="10"/>
      <c r="H1005" s="7" t="s">
        <v>633</v>
      </c>
      <c r="I1005" s="7" t="s">
        <v>634</v>
      </c>
      <c r="J1005" s="7"/>
    </row>
    <row r="1006" spans="1:10" ht="12.75" customHeight="1" x14ac:dyDescent="0.15">
      <c r="A1006" s="235"/>
      <c r="B1006" s="4" t="s">
        <v>206</v>
      </c>
      <c r="C1006" s="7" t="s">
        <v>1603</v>
      </c>
      <c r="D1006" s="7" t="s">
        <v>1607</v>
      </c>
      <c r="E1006" s="7" t="s">
        <v>666</v>
      </c>
      <c r="F1006" s="10">
        <v>122</v>
      </c>
      <c r="G1006" s="10"/>
      <c r="H1006" s="7" t="s">
        <v>708</v>
      </c>
      <c r="I1006" s="7" t="s">
        <v>709</v>
      </c>
      <c r="J1006" s="7"/>
    </row>
    <row r="1007" spans="1:10" ht="12.75" customHeight="1" x14ac:dyDescent="0.15">
      <c r="A1007" s="235"/>
      <c r="B1007" s="4" t="s">
        <v>206</v>
      </c>
      <c r="C1007" s="7" t="s">
        <v>1603</v>
      </c>
      <c r="D1007" s="7" t="s">
        <v>1607</v>
      </c>
      <c r="E1007" s="7" t="s">
        <v>666</v>
      </c>
      <c r="F1007" s="10">
        <v>100</v>
      </c>
      <c r="G1007" s="10"/>
      <c r="H1007" s="7" t="s">
        <v>633</v>
      </c>
      <c r="I1007" s="7" t="s">
        <v>634</v>
      </c>
      <c r="J1007" s="7"/>
    </row>
    <row r="1008" spans="1:10" ht="12.75" customHeight="1" x14ac:dyDescent="0.15">
      <c r="A1008" s="235"/>
      <c r="B1008" s="4" t="s">
        <v>1605</v>
      </c>
      <c r="C1008" s="7" t="s">
        <v>1606</v>
      </c>
      <c r="D1008" s="7" t="s">
        <v>1607</v>
      </c>
      <c r="E1008" s="7" t="s">
        <v>666</v>
      </c>
      <c r="F1008" s="10">
        <v>59.11</v>
      </c>
      <c r="G1008" s="10"/>
      <c r="H1008" s="7" t="s">
        <v>708</v>
      </c>
      <c r="I1008" s="7" t="s">
        <v>709</v>
      </c>
      <c r="J1008" s="7"/>
    </row>
    <row r="1009" spans="1:10" ht="12.75" customHeight="1" x14ac:dyDescent="0.15">
      <c r="A1009" s="235"/>
      <c r="B1009" s="4" t="s">
        <v>1605</v>
      </c>
      <c r="C1009" s="7" t="s">
        <v>1606</v>
      </c>
      <c r="D1009" s="7" t="s">
        <v>1607</v>
      </c>
      <c r="E1009" s="7" t="s">
        <v>666</v>
      </c>
      <c r="F1009" s="10">
        <v>59.11</v>
      </c>
      <c r="G1009" s="10"/>
      <c r="H1009" s="7" t="s">
        <v>633</v>
      </c>
      <c r="I1009" s="7" t="s">
        <v>634</v>
      </c>
      <c r="J1009" s="7"/>
    </row>
    <row r="1010" spans="1:10" ht="25.5" customHeight="1" x14ac:dyDescent="0.15">
      <c r="A1010" s="235"/>
      <c r="B1010" s="4" t="s">
        <v>209</v>
      </c>
      <c r="C1010" s="7" t="s">
        <v>1715</v>
      </c>
      <c r="D1010" s="7" t="s">
        <v>1716</v>
      </c>
      <c r="E1010" s="7" t="s">
        <v>666</v>
      </c>
      <c r="F1010" s="10">
        <v>46.2</v>
      </c>
      <c r="G1010" s="10"/>
      <c r="H1010" s="7" t="s">
        <v>708</v>
      </c>
      <c r="I1010" s="7" t="s">
        <v>709</v>
      </c>
      <c r="J1010" s="7"/>
    </row>
    <row r="1011" spans="1:10" ht="12.75" customHeight="1" x14ac:dyDescent="0.15">
      <c r="A1011" s="235"/>
      <c r="B1011" s="4" t="s">
        <v>209</v>
      </c>
      <c r="C1011" s="7" t="s">
        <v>1608</v>
      </c>
      <c r="D1011" s="7" t="s">
        <v>1607</v>
      </c>
      <c r="E1011" s="7" t="s">
        <v>666</v>
      </c>
      <c r="F1011" s="10">
        <v>78.05</v>
      </c>
      <c r="G1011" s="10"/>
      <c r="H1011" s="7" t="s">
        <v>708</v>
      </c>
      <c r="I1011" s="7" t="s">
        <v>709</v>
      </c>
      <c r="J1011" s="7"/>
    </row>
    <row r="1012" spans="1:10" ht="12.75" customHeight="1" x14ac:dyDescent="0.15">
      <c r="A1012" s="235"/>
      <c r="B1012" s="4" t="s">
        <v>209</v>
      </c>
      <c r="C1012" s="7" t="s">
        <v>1608</v>
      </c>
      <c r="D1012" s="7" t="s">
        <v>1607</v>
      </c>
      <c r="E1012" s="7" t="s">
        <v>666</v>
      </c>
      <c r="F1012" s="10">
        <v>78.040000000000006</v>
      </c>
      <c r="G1012" s="10"/>
      <c r="H1012" s="7" t="s">
        <v>633</v>
      </c>
      <c r="I1012" s="7" t="s">
        <v>634</v>
      </c>
      <c r="J1012" s="7"/>
    </row>
    <row r="1013" spans="1:10" ht="22.5" x14ac:dyDescent="0.15">
      <c r="A1013" s="235"/>
      <c r="B1013" s="4" t="s">
        <v>209</v>
      </c>
      <c r="C1013" s="7" t="s">
        <v>1715</v>
      </c>
      <c r="D1013" s="7" t="s">
        <v>1716</v>
      </c>
      <c r="E1013" s="7" t="s">
        <v>666</v>
      </c>
      <c r="F1013" s="10">
        <v>46.21</v>
      </c>
      <c r="G1013" s="10"/>
      <c r="H1013" s="7" t="s">
        <v>633</v>
      </c>
      <c r="I1013" s="7" t="s">
        <v>634</v>
      </c>
      <c r="J1013" s="7"/>
    </row>
    <row r="1015" spans="1:10" ht="11.25" x14ac:dyDescent="0.2">
      <c r="A1015" s="233" t="s">
        <v>1725</v>
      </c>
    </row>
    <row r="1017" spans="1:10" ht="25.5" customHeight="1" x14ac:dyDescent="0.35">
      <c r="A1017" s="234" t="s">
        <v>14</v>
      </c>
      <c r="B1017" s="3" t="s">
        <v>1</v>
      </c>
      <c r="C1017" s="6" t="s">
        <v>7</v>
      </c>
      <c r="D1017" s="6" t="s">
        <v>16</v>
      </c>
      <c r="E1017" s="6" t="s">
        <v>619</v>
      </c>
      <c r="F1017" s="9" t="s">
        <v>24</v>
      </c>
      <c r="G1017" s="9" t="s">
        <v>25</v>
      </c>
      <c r="H1017" s="6" t="s">
        <v>620</v>
      </c>
      <c r="I1017" s="6" t="s">
        <v>621</v>
      </c>
      <c r="J1017" s="6"/>
    </row>
    <row r="1019" spans="1:10" ht="25.5" customHeight="1" x14ac:dyDescent="0.15">
      <c r="A1019" s="235"/>
      <c r="B1019" s="4" t="s">
        <v>1111</v>
      </c>
      <c r="C1019" s="7" t="s">
        <v>1717</v>
      </c>
      <c r="D1019" s="7" t="s">
        <v>1718</v>
      </c>
      <c r="E1019" s="7" t="s">
        <v>666</v>
      </c>
      <c r="F1019" s="10"/>
      <c r="G1019" s="10">
        <v>46.2</v>
      </c>
      <c r="H1019" s="7" t="s">
        <v>708</v>
      </c>
      <c r="I1019" s="7" t="s">
        <v>709</v>
      </c>
      <c r="J1019" s="7"/>
    </row>
    <row r="1020" spans="1:10" ht="25.5" customHeight="1" x14ac:dyDescent="0.15">
      <c r="A1020" s="235"/>
      <c r="B1020" s="4" t="s">
        <v>1111</v>
      </c>
      <c r="C1020" s="7" t="s">
        <v>1717</v>
      </c>
      <c r="D1020" s="7" t="s">
        <v>1718</v>
      </c>
      <c r="E1020" s="7" t="s">
        <v>666</v>
      </c>
      <c r="F1020" s="10"/>
      <c r="G1020" s="10">
        <v>46.21</v>
      </c>
      <c r="H1020" s="7" t="s">
        <v>633</v>
      </c>
      <c r="I1020" s="7" t="s">
        <v>634</v>
      </c>
      <c r="J1020" s="7"/>
    </row>
    <row r="1021" spans="1:10" ht="12.75" customHeight="1" x14ac:dyDescent="0.15">
      <c r="A1021" s="235"/>
      <c r="B1021" s="4" t="s">
        <v>212</v>
      </c>
      <c r="C1021" s="7" t="s">
        <v>1609</v>
      </c>
      <c r="D1021" s="7" t="s">
        <v>1607</v>
      </c>
      <c r="E1021" s="7" t="s">
        <v>666</v>
      </c>
      <c r="F1021" s="10">
        <v>47.76</v>
      </c>
      <c r="G1021" s="10"/>
      <c r="H1021" s="7" t="s">
        <v>708</v>
      </c>
      <c r="I1021" s="7" t="s">
        <v>709</v>
      </c>
      <c r="J1021" s="7"/>
    </row>
    <row r="1022" spans="1:10" ht="12.75" customHeight="1" x14ac:dyDescent="0.15">
      <c r="A1022" s="235"/>
      <c r="B1022" s="4" t="s">
        <v>212</v>
      </c>
      <c r="C1022" s="7" t="s">
        <v>1609</v>
      </c>
      <c r="D1022" s="7" t="s">
        <v>1607</v>
      </c>
      <c r="E1022" s="7" t="s">
        <v>666</v>
      </c>
      <c r="F1022" s="10">
        <v>47.76</v>
      </c>
      <c r="G1022" s="10"/>
      <c r="H1022" s="7" t="s">
        <v>633</v>
      </c>
      <c r="I1022" s="7" t="s">
        <v>634</v>
      </c>
      <c r="J1022" s="7"/>
    </row>
    <row r="1023" spans="1:10" ht="12.75" customHeight="1" x14ac:dyDescent="0.15">
      <c r="A1023" s="235"/>
      <c r="B1023" s="4" t="s">
        <v>288</v>
      </c>
      <c r="C1023" s="7" t="s">
        <v>1719</v>
      </c>
      <c r="D1023" s="7" t="s">
        <v>1607</v>
      </c>
      <c r="E1023" s="7" t="s">
        <v>666</v>
      </c>
      <c r="F1023" s="10">
        <v>98.93</v>
      </c>
      <c r="G1023" s="10"/>
      <c r="H1023" s="7" t="s">
        <v>708</v>
      </c>
      <c r="I1023" s="7" t="s">
        <v>709</v>
      </c>
      <c r="J1023" s="7"/>
    </row>
    <row r="1024" spans="1:10" ht="12.75" customHeight="1" x14ac:dyDescent="0.15">
      <c r="A1024" s="235"/>
      <c r="B1024" s="4" t="s">
        <v>288</v>
      </c>
      <c r="C1024" s="7" t="s">
        <v>1719</v>
      </c>
      <c r="D1024" s="7" t="s">
        <v>1607</v>
      </c>
      <c r="E1024" s="7" t="s">
        <v>666</v>
      </c>
      <c r="F1024" s="10">
        <v>98.93</v>
      </c>
      <c r="G1024" s="10"/>
      <c r="H1024" s="7" t="s">
        <v>633</v>
      </c>
      <c r="I1024" s="7" t="s">
        <v>634</v>
      </c>
      <c r="J1024" s="7"/>
    </row>
    <row r="1025" spans="1:10" ht="12.75" customHeight="1" x14ac:dyDescent="0.15">
      <c r="A1025" s="235"/>
      <c r="B1025" s="4" t="s">
        <v>289</v>
      </c>
      <c r="C1025" s="7" t="s">
        <v>1720</v>
      </c>
      <c r="D1025" s="7" t="s">
        <v>1607</v>
      </c>
      <c r="E1025" s="7" t="s">
        <v>666</v>
      </c>
      <c r="F1025" s="10">
        <v>101.8</v>
      </c>
      <c r="G1025" s="10"/>
      <c r="H1025" s="7" t="s">
        <v>708</v>
      </c>
      <c r="I1025" s="7" t="s">
        <v>709</v>
      </c>
      <c r="J1025" s="7"/>
    </row>
    <row r="1026" spans="1:10" ht="12.75" customHeight="1" x14ac:dyDescent="0.15">
      <c r="A1026" s="235"/>
      <c r="B1026" s="4" t="s">
        <v>289</v>
      </c>
      <c r="C1026" s="7" t="s">
        <v>1720</v>
      </c>
      <c r="D1026" s="7" t="s">
        <v>1607</v>
      </c>
      <c r="E1026" s="7" t="s">
        <v>666</v>
      </c>
      <c r="F1026" s="10">
        <v>101.8</v>
      </c>
      <c r="G1026" s="10"/>
      <c r="H1026" s="7" t="s">
        <v>633</v>
      </c>
      <c r="I1026" s="7" t="s">
        <v>634</v>
      </c>
      <c r="J1026" s="7"/>
    </row>
    <row r="1027" spans="1:10" ht="12.75" customHeight="1" x14ac:dyDescent="0.15">
      <c r="A1027" s="235"/>
      <c r="B1027" s="4" t="s">
        <v>291</v>
      </c>
      <c r="C1027" s="7" t="s">
        <v>1610</v>
      </c>
      <c r="D1027" s="7" t="s">
        <v>1607</v>
      </c>
      <c r="E1027" s="7" t="s">
        <v>666</v>
      </c>
      <c r="F1027" s="10">
        <v>56.29</v>
      </c>
      <c r="G1027" s="10"/>
      <c r="H1027" s="7" t="s">
        <v>708</v>
      </c>
      <c r="I1027" s="7" t="s">
        <v>709</v>
      </c>
      <c r="J1027" s="7"/>
    </row>
    <row r="1028" spans="1:10" ht="12.75" customHeight="1" x14ac:dyDescent="0.15">
      <c r="A1028" s="235"/>
      <c r="B1028" s="4" t="s">
        <v>291</v>
      </c>
      <c r="C1028" s="7" t="s">
        <v>1610</v>
      </c>
      <c r="D1028" s="7" t="s">
        <v>1607</v>
      </c>
      <c r="E1028" s="7" t="s">
        <v>666</v>
      </c>
      <c r="F1028" s="10">
        <v>56.29</v>
      </c>
      <c r="G1028" s="10"/>
      <c r="H1028" s="7" t="s">
        <v>633</v>
      </c>
      <c r="I1028" s="7" t="s">
        <v>634</v>
      </c>
      <c r="J1028" s="7"/>
    </row>
    <row r="1029" spans="1:10" ht="12.75" customHeight="1" x14ac:dyDescent="0.15">
      <c r="A1029" s="235"/>
      <c r="B1029" s="4" t="s">
        <v>292</v>
      </c>
      <c r="C1029" s="7" t="s">
        <v>1611</v>
      </c>
      <c r="D1029" s="7" t="s">
        <v>1607</v>
      </c>
      <c r="E1029" s="7" t="s">
        <v>666</v>
      </c>
      <c r="F1029" s="10">
        <v>83.16</v>
      </c>
      <c r="G1029" s="10"/>
      <c r="H1029" s="7" t="s">
        <v>708</v>
      </c>
      <c r="I1029" s="7" t="s">
        <v>709</v>
      </c>
      <c r="J1029" s="7"/>
    </row>
    <row r="1030" spans="1:10" ht="12.75" customHeight="1" x14ac:dyDescent="0.15">
      <c r="A1030" s="235"/>
      <c r="B1030" s="4" t="s">
        <v>292</v>
      </c>
      <c r="C1030" s="7" t="s">
        <v>1611</v>
      </c>
      <c r="D1030" s="7" t="s">
        <v>1607</v>
      </c>
      <c r="E1030" s="7" t="s">
        <v>666</v>
      </c>
      <c r="F1030" s="10">
        <v>83.15</v>
      </c>
      <c r="G1030" s="10"/>
      <c r="H1030" s="7" t="s">
        <v>633</v>
      </c>
      <c r="I1030" s="7" t="s">
        <v>634</v>
      </c>
      <c r="J1030" s="7"/>
    </row>
    <row r="1031" spans="1:10" ht="12.75" customHeight="1" x14ac:dyDescent="0.15">
      <c r="A1031" s="235"/>
      <c r="B1031" s="4" t="s">
        <v>295</v>
      </c>
      <c r="C1031" s="7" t="s">
        <v>1612</v>
      </c>
      <c r="D1031" s="7" t="s">
        <v>1607</v>
      </c>
      <c r="E1031" s="7" t="s">
        <v>666</v>
      </c>
      <c r="F1031" s="10">
        <v>73.39</v>
      </c>
      <c r="G1031" s="10"/>
      <c r="H1031" s="7" t="s">
        <v>708</v>
      </c>
      <c r="I1031" s="7" t="s">
        <v>709</v>
      </c>
      <c r="J1031" s="7"/>
    </row>
    <row r="1032" spans="1:10" ht="12.75" customHeight="1" x14ac:dyDescent="0.15">
      <c r="A1032" s="235"/>
      <c r="B1032" s="4" t="s">
        <v>295</v>
      </c>
      <c r="C1032" s="7" t="s">
        <v>1612</v>
      </c>
      <c r="D1032" s="7" t="s">
        <v>1607</v>
      </c>
      <c r="E1032" s="7" t="s">
        <v>666</v>
      </c>
      <c r="F1032" s="10">
        <v>73.38</v>
      </c>
      <c r="G1032" s="10"/>
      <c r="H1032" s="7" t="s">
        <v>633</v>
      </c>
      <c r="I1032" s="7" t="s">
        <v>634</v>
      </c>
      <c r="J1032" s="7"/>
    </row>
    <row r="1033" spans="1:10" ht="12.75" customHeight="1" x14ac:dyDescent="0.15">
      <c r="A1033" s="235"/>
      <c r="B1033" s="4" t="s">
        <v>297</v>
      </c>
      <c r="C1033" s="7" t="s">
        <v>1613</v>
      </c>
      <c r="D1033" s="7" t="s">
        <v>1607</v>
      </c>
      <c r="E1033" s="7" t="s">
        <v>666</v>
      </c>
      <c r="F1033" s="10">
        <v>85.86</v>
      </c>
      <c r="G1033" s="10"/>
      <c r="H1033" s="7" t="s">
        <v>708</v>
      </c>
      <c r="I1033" s="7" t="s">
        <v>709</v>
      </c>
      <c r="J1033" s="7"/>
    </row>
    <row r="1034" spans="1:10" ht="12.75" customHeight="1" x14ac:dyDescent="0.15">
      <c r="A1034" s="235"/>
      <c r="B1034" s="4" t="s">
        <v>297</v>
      </c>
      <c r="C1034" s="7" t="s">
        <v>1613</v>
      </c>
      <c r="D1034" s="7" t="s">
        <v>1607</v>
      </c>
      <c r="E1034" s="7" t="s">
        <v>666</v>
      </c>
      <c r="F1034" s="10">
        <v>85.86</v>
      </c>
      <c r="G1034" s="10"/>
      <c r="H1034" s="7" t="s">
        <v>633</v>
      </c>
      <c r="I1034" s="7" t="s">
        <v>634</v>
      </c>
      <c r="J1034" s="7"/>
    </row>
    <row r="1035" spans="1:10" ht="12.75" customHeight="1" x14ac:dyDescent="0.15">
      <c r="A1035" s="235"/>
      <c r="B1035" s="4" t="s">
        <v>352</v>
      </c>
      <c r="C1035" s="7" t="s">
        <v>1721</v>
      </c>
      <c r="D1035" s="7" t="s">
        <v>1607</v>
      </c>
      <c r="E1035" s="7" t="s">
        <v>666</v>
      </c>
      <c r="F1035" s="10">
        <v>104.27</v>
      </c>
      <c r="G1035" s="10"/>
      <c r="H1035" s="7" t="s">
        <v>708</v>
      </c>
      <c r="I1035" s="7" t="s">
        <v>709</v>
      </c>
      <c r="J1035" s="7"/>
    </row>
    <row r="1036" spans="1:10" ht="12.75" customHeight="1" x14ac:dyDescent="0.15">
      <c r="A1036" s="235"/>
      <c r="B1036" s="4" t="s">
        <v>352</v>
      </c>
      <c r="C1036" s="7" t="s">
        <v>1721</v>
      </c>
      <c r="D1036" s="7" t="s">
        <v>1607</v>
      </c>
      <c r="E1036" s="7" t="s">
        <v>666</v>
      </c>
      <c r="F1036" s="10">
        <v>104.27</v>
      </c>
      <c r="G1036" s="10"/>
      <c r="H1036" s="7" t="s">
        <v>633</v>
      </c>
      <c r="I1036" s="7" t="s">
        <v>634</v>
      </c>
      <c r="J1036" s="7"/>
    </row>
    <row r="1037" spans="1:10" ht="12.75" customHeight="1" x14ac:dyDescent="0.15">
      <c r="A1037" s="235"/>
      <c r="B1037" s="4" t="s">
        <v>1560</v>
      </c>
      <c r="C1037" s="7" t="s">
        <v>1722</v>
      </c>
      <c r="D1037" s="7" t="s">
        <v>1607</v>
      </c>
      <c r="E1037" s="7" t="s">
        <v>666</v>
      </c>
      <c r="F1037" s="10">
        <v>88.73</v>
      </c>
      <c r="G1037" s="10"/>
      <c r="H1037" s="7" t="s">
        <v>708</v>
      </c>
      <c r="I1037" s="7" t="s">
        <v>709</v>
      </c>
      <c r="J1037" s="7"/>
    </row>
    <row r="1038" spans="1:10" ht="12.75" customHeight="1" x14ac:dyDescent="0.15">
      <c r="A1038" s="235"/>
      <c r="B1038" s="4" t="s">
        <v>1560</v>
      </c>
      <c r="C1038" s="7" t="s">
        <v>1722</v>
      </c>
      <c r="D1038" s="7" t="s">
        <v>1607</v>
      </c>
      <c r="E1038" s="7" t="s">
        <v>666</v>
      </c>
      <c r="F1038" s="10">
        <v>88.73</v>
      </c>
      <c r="G1038" s="10"/>
      <c r="H1038" s="7" t="s">
        <v>633</v>
      </c>
      <c r="I1038" s="7" t="s">
        <v>634</v>
      </c>
      <c r="J1038" s="7"/>
    </row>
    <row r="1039" spans="1:10" ht="12.75" customHeight="1" x14ac:dyDescent="0.15">
      <c r="A1039" s="235"/>
      <c r="B1039" s="4" t="s">
        <v>298</v>
      </c>
      <c r="C1039" s="7" t="s">
        <v>1723</v>
      </c>
      <c r="D1039" s="7" t="s">
        <v>1607</v>
      </c>
      <c r="E1039" s="7" t="s">
        <v>666</v>
      </c>
      <c r="F1039" s="10">
        <v>62.44</v>
      </c>
      <c r="G1039" s="10"/>
      <c r="H1039" s="7" t="s">
        <v>708</v>
      </c>
      <c r="I1039" s="7" t="s">
        <v>709</v>
      </c>
      <c r="J1039" s="7"/>
    </row>
    <row r="1040" spans="1:10" ht="12.75" customHeight="1" x14ac:dyDescent="0.15">
      <c r="A1040" s="235"/>
      <c r="B1040" s="4" t="s">
        <v>298</v>
      </c>
      <c r="C1040" s="7" t="s">
        <v>1723</v>
      </c>
      <c r="D1040" s="7" t="s">
        <v>1607</v>
      </c>
      <c r="E1040" s="7" t="s">
        <v>666</v>
      </c>
      <c r="F1040" s="11">
        <v>62.44</v>
      </c>
      <c r="G1040" s="11"/>
      <c r="H1040" s="7" t="s">
        <v>633</v>
      </c>
      <c r="I1040" s="7" t="s">
        <v>634</v>
      </c>
      <c r="J1040" s="7"/>
    </row>
    <row r="1041" spans="1:10" ht="11.25" x14ac:dyDescent="0.15">
      <c r="A1041" s="235"/>
      <c r="B1041" s="4"/>
      <c r="C1041" s="7"/>
      <c r="D1041" s="7"/>
      <c r="E1041" s="7"/>
      <c r="F1041" s="10"/>
      <c r="G1041" s="10"/>
      <c r="H1041" s="7"/>
      <c r="I1041" s="7"/>
      <c r="J1041" s="7"/>
    </row>
    <row r="1042" spans="1:10" ht="12.75" customHeight="1" x14ac:dyDescent="0.15">
      <c r="A1042" s="235"/>
      <c r="B1042" s="4"/>
      <c r="C1042" s="7"/>
      <c r="D1042" s="7" t="s">
        <v>411</v>
      </c>
      <c r="E1042" s="7"/>
      <c r="F1042" s="11">
        <v>11282.83</v>
      </c>
      <c r="G1042" s="11">
        <v>1800.51</v>
      </c>
      <c r="H1042" s="7"/>
      <c r="I1042" s="7"/>
      <c r="J1042" s="7"/>
    </row>
    <row r="1043" spans="1:10" ht="11.25" x14ac:dyDescent="0.15">
      <c r="A1043" s="235"/>
      <c r="B1043" s="4"/>
      <c r="C1043" s="7"/>
      <c r="D1043" s="7"/>
      <c r="E1043" s="7"/>
      <c r="F1043" s="10"/>
      <c r="G1043" s="10"/>
      <c r="H1043" s="7"/>
      <c r="I1043" s="7"/>
      <c r="J1043" s="7"/>
    </row>
    <row r="1044" spans="1:10" ht="22.5" x14ac:dyDescent="0.15">
      <c r="A1044" s="235"/>
      <c r="B1044" s="4"/>
      <c r="C1044" s="7"/>
      <c r="D1044" s="7" t="s">
        <v>1726</v>
      </c>
      <c r="E1044" s="7"/>
      <c r="F1044" s="10">
        <v>9482.32</v>
      </c>
      <c r="G1044" s="10"/>
      <c r="H1044" s="7"/>
      <c r="I1044" s="7"/>
      <c r="J1044" s="7"/>
    </row>
    <row r="1046" spans="1:10" ht="11.25" x14ac:dyDescent="0.2">
      <c r="A1046" s="233" t="s">
        <v>1727</v>
      </c>
    </row>
    <row r="1048" spans="1:10" ht="25.5" customHeight="1" x14ac:dyDescent="0.35">
      <c r="A1048" s="234" t="s">
        <v>14</v>
      </c>
      <c r="B1048" s="3" t="s">
        <v>1</v>
      </c>
      <c r="C1048" s="6" t="s">
        <v>7</v>
      </c>
      <c r="D1048" s="6" t="s">
        <v>16</v>
      </c>
      <c r="E1048" s="6" t="s">
        <v>619</v>
      </c>
      <c r="F1048" s="9" t="s">
        <v>24</v>
      </c>
      <c r="G1048" s="9" t="s">
        <v>25</v>
      </c>
      <c r="H1048" s="6" t="s">
        <v>620</v>
      </c>
      <c r="I1048" s="6" t="s">
        <v>621</v>
      </c>
      <c r="J1048" s="6"/>
    </row>
    <row r="1050" spans="1:10" ht="12.75" customHeight="1" x14ac:dyDescent="0.15">
      <c r="A1050" s="235"/>
      <c r="B1050" s="4"/>
      <c r="C1050" s="7"/>
      <c r="D1050" s="7" t="s">
        <v>17</v>
      </c>
      <c r="E1050" s="7"/>
      <c r="F1050" s="10">
        <v>0</v>
      </c>
      <c r="G1050" s="10"/>
      <c r="H1050" s="7"/>
      <c r="I1050" s="7"/>
      <c r="J1050" s="7"/>
    </row>
    <row r="1051" spans="1:10" ht="12.75" customHeight="1" x14ac:dyDescent="0.15">
      <c r="A1051" s="235"/>
      <c r="B1051" s="4" t="s">
        <v>732</v>
      </c>
      <c r="C1051" s="7" t="s">
        <v>733</v>
      </c>
      <c r="D1051" s="7" t="s">
        <v>735</v>
      </c>
      <c r="E1051" s="7" t="s">
        <v>625</v>
      </c>
      <c r="F1051" s="10"/>
      <c r="G1051" s="10">
        <v>168</v>
      </c>
      <c r="H1051" s="7" t="s">
        <v>633</v>
      </c>
      <c r="I1051" s="7" t="s">
        <v>634</v>
      </c>
      <c r="J1051" s="7"/>
    </row>
    <row r="1052" spans="1:10" ht="12.75" customHeight="1" x14ac:dyDescent="0.15">
      <c r="A1052" s="235"/>
      <c r="B1052" s="4" t="s">
        <v>736</v>
      </c>
      <c r="C1052" s="7" t="s">
        <v>737</v>
      </c>
      <c r="D1052" s="7" t="s">
        <v>1165</v>
      </c>
      <c r="E1052" s="7" t="s">
        <v>625</v>
      </c>
      <c r="F1052" s="10"/>
      <c r="G1052" s="10">
        <v>14</v>
      </c>
      <c r="H1052" s="7" t="s">
        <v>633</v>
      </c>
      <c r="I1052" s="7" t="s">
        <v>634</v>
      </c>
      <c r="J1052" s="7"/>
    </row>
    <row r="1053" spans="1:10" ht="12.75" customHeight="1" x14ac:dyDescent="0.15">
      <c r="A1053" s="235"/>
      <c r="B1053" s="4" t="s">
        <v>1728</v>
      </c>
      <c r="C1053" s="7" t="s">
        <v>1729</v>
      </c>
      <c r="D1053" s="7" t="s">
        <v>1730</v>
      </c>
      <c r="E1053" s="7" t="s">
        <v>666</v>
      </c>
      <c r="F1053" s="10">
        <v>156</v>
      </c>
      <c r="G1053" s="10"/>
      <c r="H1053" s="7" t="s">
        <v>633</v>
      </c>
      <c r="I1053" s="7" t="s">
        <v>634</v>
      </c>
      <c r="J1053" s="7"/>
    </row>
    <row r="1054" spans="1:10" ht="12.75" customHeight="1" x14ac:dyDescent="0.15">
      <c r="A1054" s="235"/>
      <c r="B1054" s="4" t="s">
        <v>1728</v>
      </c>
      <c r="C1054" s="7" t="s">
        <v>1729</v>
      </c>
      <c r="D1054" s="7" t="s">
        <v>1730</v>
      </c>
      <c r="E1054" s="7" t="s">
        <v>666</v>
      </c>
      <c r="F1054" s="10">
        <v>15.6</v>
      </c>
      <c r="G1054" s="10"/>
      <c r="H1054" s="7" t="s">
        <v>633</v>
      </c>
      <c r="I1054" s="7" t="s">
        <v>634</v>
      </c>
      <c r="J1054" s="7"/>
    </row>
    <row r="1055" spans="1:10" ht="12.75" customHeight="1" x14ac:dyDescent="0.15">
      <c r="A1055" s="235"/>
      <c r="B1055" s="4" t="s">
        <v>742</v>
      </c>
      <c r="C1055" s="7" t="s">
        <v>743</v>
      </c>
      <c r="D1055" s="7" t="s">
        <v>745</v>
      </c>
      <c r="E1055" s="7" t="s">
        <v>625</v>
      </c>
      <c r="F1055" s="10"/>
      <c r="G1055" s="10">
        <v>210</v>
      </c>
      <c r="H1055" s="7" t="s">
        <v>633</v>
      </c>
      <c r="I1055" s="7" t="s">
        <v>634</v>
      </c>
      <c r="J1055" s="7"/>
    </row>
    <row r="1056" spans="1:10" ht="12.75" customHeight="1" x14ac:dyDescent="0.15">
      <c r="A1056" s="235"/>
      <c r="B1056" s="4" t="s">
        <v>1166</v>
      </c>
      <c r="C1056" s="7" t="s">
        <v>753</v>
      </c>
      <c r="D1056" s="7" t="s">
        <v>1167</v>
      </c>
      <c r="E1056" s="7" t="s">
        <v>625</v>
      </c>
      <c r="F1056" s="10"/>
      <c r="G1056" s="10">
        <v>14</v>
      </c>
      <c r="H1056" s="7" t="s">
        <v>633</v>
      </c>
      <c r="I1056" s="7" t="s">
        <v>634</v>
      </c>
      <c r="J1056" s="7"/>
    </row>
    <row r="1057" spans="1:10" ht="12.75" customHeight="1" x14ac:dyDescent="0.15">
      <c r="A1057" s="235"/>
      <c r="B1057" s="4" t="s">
        <v>79</v>
      </c>
      <c r="C1057" s="7" t="s">
        <v>1731</v>
      </c>
      <c r="D1057" s="7" t="s">
        <v>1732</v>
      </c>
      <c r="E1057" s="7" t="s">
        <v>666</v>
      </c>
      <c r="F1057" s="10">
        <v>228</v>
      </c>
      <c r="G1057" s="10"/>
      <c r="H1057" s="7" t="s">
        <v>633</v>
      </c>
      <c r="I1057" s="7" t="s">
        <v>634</v>
      </c>
      <c r="J1057" s="7"/>
    </row>
    <row r="1058" spans="1:10" ht="12.75" customHeight="1" x14ac:dyDescent="0.15">
      <c r="A1058" s="235"/>
      <c r="B1058" s="4" t="s">
        <v>79</v>
      </c>
      <c r="C1058" s="7" t="s">
        <v>1731</v>
      </c>
      <c r="D1058" s="7" t="s">
        <v>1732</v>
      </c>
      <c r="E1058" s="7" t="s">
        <v>666</v>
      </c>
      <c r="F1058" s="10">
        <v>22.8</v>
      </c>
      <c r="G1058" s="10"/>
      <c r="H1058" s="7" t="s">
        <v>633</v>
      </c>
      <c r="I1058" s="7" t="s">
        <v>634</v>
      </c>
      <c r="J1058" s="7"/>
    </row>
    <row r="1059" spans="1:10" ht="12.75" customHeight="1" x14ac:dyDescent="0.15">
      <c r="A1059" s="235"/>
      <c r="B1059" s="4" t="s">
        <v>755</v>
      </c>
      <c r="C1059" s="7" t="s">
        <v>756</v>
      </c>
      <c r="D1059" s="7" t="s">
        <v>763</v>
      </c>
      <c r="E1059" s="7" t="s">
        <v>625</v>
      </c>
      <c r="F1059" s="10"/>
      <c r="G1059" s="10">
        <v>168</v>
      </c>
      <c r="H1059" s="7" t="s">
        <v>633</v>
      </c>
      <c r="I1059" s="7" t="s">
        <v>634</v>
      </c>
      <c r="J1059" s="7"/>
    </row>
    <row r="1060" spans="1:10" ht="12.75" customHeight="1" x14ac:dyDescent="0.15">
      <c r="A1060" s="235"/>
      <c r="B1060" s="4" t="s">
        <v>1733</v>
      </c>
      <c r="C1060" s="7" t="s">
        <v>1734</v>
      </c>
      <c r="D1060" s="7" t="s">
        <v>1735</v>
      </c>
      <c r="E1060" s="7" t="s">
        <v>625</v>
      </c>
      <c r="F1060" s="10"/>
      <c r="G1060" s="10">
        <v>70</v>
      </c>
      <c r="H1060" s="7" t="s">
        <v>633</v>
      </c>
      <c r="I1060" s="7" t="s">
        <v>634</v>
      </c>
      <c r="J1060" s="7"/>
    </row>
    <row r="1061" spans="1:10" ht="12.75" customHeight="1" x14ac:dyDescent="0.15">
      <c r="A1061" s="235"/>
      <c r="B1061" s="4" t="s">
        <v>1168</v>
      </c>
      <c r="C1061" s="7" t="s">
        <v>1169</v>
      </c>
      <c r="D1061" s="7" t="s">
        <v>1170</v>
      </c>
      <c r="E1061" s="7" t="s">
        <v>625</v>
      </c>
      <c r="F1061" s="10"/>
      <c r="G1061" s="10">
        <v>14</v>
      </c>
      <c r="H1061" s="7" t="s">
        <v>633</v>
      </c>
      <c r="I1061" s="7" t="s">
        <v>634</v>
      </c>
      <c r="J1061" s="7"/>
    </row>
    <row r="1062" spans="1:10" ht="12.75" customHeight="1" x14ac:dyDescent="0.15">
      <c r="A1062" s="235"/>
      <c r="B1062" s="4" t="s">
        <v>332</v>
      </c>
      <c r="C1062" s="7" t="s">
        <v>1736</v>
      </c>
      <c r="D1062" s="7" t="s">
        <v>1607</v>
      </c>
      <c r="E1062" s="7" t="s">
        <v>666</v>
      </c>
      <c r="F1062" s="10">
        <v>237.6</v>
      </c>
      <c r="G1062" s="10"/>
      <c r="H1062" s="7" t="s">
        <v>633</v>
      </c>
      <c r="I1062" s="7" t="s">
        <v>634</v>
      </c>
      <c r="J1062" s="7"/>
    </row>
    <row r="1063" spans="1:10" ht="12.75" customHeight="1" x14ac:dyDescent="0.15">
      <c r="A1063" s="235"/>
      <c r="B1063" s="4" t="s">
        <v>622</v>
      </c>
      <c r="C1063" s="7" t="s">
        <v>623</v>
      </c>
      <c r="D1063" s="7" t="s">
        <v>765</v>
      </c>
      <c r="E1063" s="7" t="s">
        <v>625</v>
      </c>
      <c r="F1063" s="10"/>
      <c r="G1063" s="10">
        <v>168</v>
      </c>
      <c r="H1063" s="7" t="s">
        <v>633</v>
      </c>
      <c r="I1063" s="7" t="s">
        <v>634</v>
      </c>
      <c r="J1063" s="7"/>
    </row>
    <row r="1064" spans="1:10" ht="25.5" customHeight="1" x14ac:dyDescent="0.15">
      <c r="A1064" s="235"/>
      <c r="B1064" s="4" t="s">
        <v>1178</v>
      </c>
      <c r="C1064" s="7" t="s">
        <v>1169</v>
      </c>
      <c r="D1064" s="7" t="s">
        <v>1181</v>
      </c>
      <c r="E1064" s="7" t="s">
        <v>625</v>
      </c>
      <c r="F1064" s="10"/>
      <c r="G1064" s="10">
        <v>112</v>
      </c>
      <c r="H1064" s="7" t="s">
        <v>633</v>
      </c>
      <c r="I1064" s="7" t="s">
        <v>634</v>
      </c>
      <c r="J1064" s="7"/>
    </row>
    <row r="1065" spans="1:10" ht="12.75" customHeight="1" x14ac:dyDescent="0.15">
      <c r="A1065" s="235"/>
      <c r="B1065" s="4" t="s">
        <v>1737</v>
      </c>
      <c r="C1065" s="7" t="s">
        <v>1738</v>
      </c>
      <c r="D1065" s="7" t="s">
        <v>1607</v>
      </c>
      <c r="E1065" s="7" t="s">
        <v>666</v>
      </c>
      <c r="F1065" s="10">
        <v>343.2</v>
      </c>
      <c r="G1065" s="10"/>
      <c r="H1065" s="7" t="s">
        <v>633</v>
      </c>
      <c r="I1065" s="7" t="s">
        <v>634</v>
      </c>
      <c r="J1065" s="7"/>
    </row>
    <row r="1066" spans="1:10" ht="12.75" customHeight="1" x14ac:dyDescent="0.15">
      <c r="A1066" s="235"/>
      <c r="B1066" s="4" t="s">
        <v>630</v>
      </c>
      <c r="C1066" s="7" t="s">
        <v>631</v>
      </c>
      <c r="D1066" s="7" t="s">
        <v>1182</v>
      </c>
      <c r="E1066" s="7" t="s">
        <v>625</v>
      </c>
      <c r="F1066" s="10"/>
      <c r="G1066" s="10">
        <v>14</v>
      </c>
      <c r="H1066" s="7" t="s">
        <v>633</v>
      </c>
      <c r="I1066" s="7" t="s">
        <v>634</v>
      </c>
      <c r="J1066" s="7"/>
    </row>
    <row r="1067" spans="1:10" ht="12.75" customHeight="1" x14ac:dyDescent="0.15">
      <c r="A1067" s="235"/>
      <c r="B1067" s="4" t="s">
        <v>630</v>
      </c>
      <c r="C1067" s="7" t="s">
        <v>631</v>
      </c>
      <c r="D1067" s="7" t="s">
        <v>767</v>
      </c>
      <c r="E1067" s="7" t="s">
        <v>625</v>
      </c>
      <c r="F1067" s="10"/>
      <c r="G1067" s="10">
        <v>168</v>
      </c>
      <c r="H1067" s="7" t="s">
        <v>633</v>
      </c>
      <c r="I1067" s="7" t="s">
        <v>634</v>
      </c>
      <c r="J1067" s="7"/>
    </row>
    <row r="1068" spans="1:10" ht="12.75" customHeight="1" x14ac:dyDescent="0.15">
      <c r="A1068" s="235"/>
      <c r="B1068" s="4" t="s">
        <v>1739</v>
      </c>
      <c r="C1068" s="7" t="s">
        <v>1740</v>
      </c>
      <c r="D1068" s="7" t="s">
        <v>1607</v>
      </c>
      <c r="E1068" s="7" t="s">
        <v>666</v>
      </c>
      <c r="F1068" s="10">
        <v>118.8</v>
      </c>
      <c r="G1068" s="10"/>
      <c r="H1068" s="7" t="s">
        <v>633</v>
      </c>
      <c r="I1068" s="7" t="s">
        <v>634</v>
      </c>
      <c r="J1068" s="7"/>
    </row>
    <row r="1069" spans="1:10" ht="12.75" customHeight="1" x14ac:dyDescent="0.15">
      <c r="A1069" s="235"/>
      <c r="B1069" s="4" t="s">
        <v>771</v>
      </c>
      <c r="C1069" s="7" t="s">
        <v>772</v>
      </c>
      <c r="D1069" s="7" t="s">
        <v>1741</v>
      </c>
      <c r="E1069" s="7" t="s">
        <v>625</v>
      </c>
      <c r="F1069" s="10"/>
      <c r="G1069" s="10">
        <v>182</v>
      </c>
      <c r="H1069" s="7" t="s">
        <v>633</v>
      </c>
      <c r="I1069" s="7" t="s">
        <v>634</v>
      </c>
      <c r="J1069" s="7"/>
    </row>
    <row r="1070" spans="1:10" ht="12.75" customHeight="1" x14ac:dyDescent="0.15">
      <c r="A1070" s="235"/>
      <c r="B1070" s="4" t="s">
        <v>1184</v>
      </c>
      <c r="C1070" s="7" t="s">
        <v>1185</v>
      </c>
      <c r="D1070" s="7" t="s">
        <v>1742</v>
      </c>
      <c r="E1070" s="7" t="s">
        <v>625</v>
      </c>
      <c r="F1070" s="10"/>
      <c r="G1070" s="10">
        <v>14</v>
      </c>
      <c r="H1070" s="7" t="s">
        <v>633</v>
      </c>
      <c r="I1070" s="7" t="s">
        <v>634</v>
      </c>
      <c r="J1070" s="7"/>
    </row>
    <row r="1071" spans="1:10" ht="12.75" customHeight="1" x14ac:dyDescent="0.15">
      <c r="A1071" s="235"/>
      <c r="B1071" s="4" t="s">
        <v>81</v>
      </c>
      <c r="C1071" s="7" t="s">
        <v>1743</v>
      </c>
      <c r="D1071" s="7" t="s">
        <v>1607</v>
      </c>
      <c r="E1071" s="7" t="s">
        <v>666</v>
      </c>
      <c r="F1071" s="10">
        <v>223.69</v>
      </c>
      <c r="G1071" s="10"/>
      <c r="H1071" s="7" t="s">
        <v>633</v>
      </c>
      <c r="I1071" s="7" t="s">
        <v>634</v>
      </c>
      <c r="J1071" s="7"/>
    </row>
    <row r="1072" spans="1:10" ht="12.75" customHeight="1" x14ac:dyDescent="0.15">
      <c r="A1072" s="235"/>
      <c r="B1072" s="4" t="s">
        <v>782</v>
      </c>
      <c r="C1072" s="7" t="s">
        <v>783</v>
      </c>
      <c r="D1072" s="7" t="s">
        <v>786</v>
      </c>
      <c r="E1072" s="7" t="s">
        <v>625</v>
      </c>
      <c r="F1072" s="10"/>
      <c r="G1072" s="10">
        <v>210</v>
      </c>
      <c r="H1072" s="7" t="s">
        <v>633</v>
      </c>
      <c r="I1072" s="7" t="s">
        <v>634</v>
      </c>
      <c r="J1072" s="7"/>
    </row>
    <row r="1073" spans="1:10" ht="12.75" customHeight="1" x14ac:dyDescent="0.15">
      <c r="A1073" s="235"/>
      <c r="B1073" s="4" t="s">
        <v>1744</v>
      </c>
      <c r="C1073" s="7" t="s">
        <v>1745</v>
      </c>
      <c r="D1073" s="7" t="s">
        <v>1607</v>
      </c>
      <c r="E1073" s="7" t="s">
        <v>666</v>
      </c>
      <c r="F1073" s="10">
        <v>197.37</v>
      </c>
      <c r="G1073" s="10"/>
      <c r="H1073" s="7" t="s">
        <v>633</v>
      </c>
      <c r="I1073" s="7" t="s">
        <v>634</v>
      </c>
      <c r="J1073" s="7"/>
    </row>
    <row r="1074" spans="1:10" ht="12.75" customHeight="1" x14ac:dyDescent="0.15">
      <c r="A1074" s="235"/>
      <c r="B1074" s="4" t="s">
        <v>791</v>
      </c>
      <c r="C1074" s="7" t="s">
        <v>792</v>
      </c>
      <c r="D1074" s="7" t="s">
        <v>1746</v>
      </c>
      <c r="E1074" s="7" t="s">
        <v>625</v>
      </c>
      <c r="F1074" s="10"/>
      <c r="G1074" s="10">
        <v>168</v>
      </c>
      <c r="H1074" s="7" t="s">
        <v>633</v>
      </c>
      <c r="I1074" s="7" t="s">
        <v>634</v>
      </c>
      <c r="J1074" s="7"/>
    </row>
    <row r="1075" spans="1:10" ht="12.75" customHeight="1" x14ac:dyDescent="0.15">
      <c r="A1075" s="235"/>
      <c r="B1075" s="4" t="s">
        <v>791</v>
      </c>
      <c r="C1075" s="7" t="s">
        <v>792</v>
      </c>
      <c r="D1075" s="7" t="s">
        <v>1186</v>
      </c>
      <c r="E1075" s="7" t="s">
        <v>625</v>
      </c>
      <c r="F1075" s="10"/>
      <c r="G1075" s="10">
        <v>14</v>
      </c>
      <c r="H1075" s="7" t="s">
        <v>633</v>
      </c>
      <c r="I1075" s="7" t="s">
        <v>634</v>
      </c>
      <c r="J1075" s="7"/>
    </row>
    <row r="1076" spans="1:10" ht="12.75" customHeight="1" x14ac:dyDescent="0.15">
      <c r="A1076" s="235"/>
      <c r="B1076" s="4" t="s">
        <v>85</v>
      </c>
      <c r="C1076" s="7" t="s">
        <v>1747</v>
      </c>
      <c r="D1076" s="7" t="s">
        <v>1607</v>
      </c>
      <c r="E1076" s="7" t="s">
        <v>666</v>
      </c>
      <c r="F1076" s="10">
        <v>197.37</v>
      </c>
      <c r="G1076" s="10"/>
      <c r="H1076" s="7" t="s">
        <v>633</v>
      </c>
      <c r="I1076" s="7" t="s">
        <v>634</v>
      </c>
      <c r="J1076" s="7"/>
    </row>
    <row r="1077" spans="1:10" ht="12.75" customHeight="1" x14ac:dyDescent="0.15">
      <c r="A1077" s="235"/>
      <c r="B1077" s="4" t="s">
        <v>801</v>
      </c>
      <c r="C1077" s="7" t="s">
        <v>802</v>
      </c>
      <c r="D1077" s="7" t="s">
        <v>1193</v>
      </c>
      <c r="E1077" s="7" t="s">
        <v>625</v>
      </c>
      <c r="F1077" s="10"/>
      <c r="G1077" s="10">
        <v>56</v>
      </c>
      <c r="H1077" s="7" t="s">
        <v>633</v>
      </c>
      <c r="I1077" s="7" t="s">
        <v>634</v>
      </c>
      <c r="J1077" s="7"/>
    </row>
    <row r="1078" spans="1:10" ht="12.75" customHeight="1" x14ac:dyDescent="0.15">
      <c r="A1078" s="235"/>
      <c r="B1078" s="4" t="s">
        <v>806</v>
      </c>
      <c r="C1078" s="7" t="s">
        <v>807</v>
      </c>
      <c r="D1078" s="7" t="s">
        <v>1748</v>
      </c>
      <c r="E1078" s="7" t="s">
        <v>625</v>
      </c>
      <c r="F1078" s="10"/>
      <c r="G1078" s="10">
        <v>14</v>
      </c>
      <c r="H1078" s="7" t="s">
        <v>633</v>
      </c>
      <c r="I1078" s="7" t="s">
        <v>634</v>
      </c>
      <c r="J1078" s="7"/>
    </row>
    <row r="1079" spans="1:10" ht="12.75" customHeight="1" x14ac:dyDescent="0.15">
      <c r="A1079" s="235"/>
      <c r="B1079" s="4" t="s">
        <v>806</v>
      </c>
      <c r="C1079" s="7" t="s">
        <v>807</v>
      </c>
      <c r="D1079" s="7" t="s">
        <v>810</v>
      </c>
      <c r="E1079" s="7" t="s">
        <v>625</v>
      </c>
      <c r="F1079" s="10"/>
      <c r="G1079" s="10">
        <v>168</v>
      </c>
      <c r="H1079" s="7" t="s">
        <v>633</v>
      </c>
      <c r="I1079" s="7" t="s">
        <v>634</v>
      </c>
      <c r="J1079" s="7"/>
    </row>
    <row r="1080" spans="1:10" ht="12.75" customHeight="1" x14ac:dyDescent="0.15">
      <c r="A1080" s="235"/>
      <c r="B1080" s="4" t="s">
        <v>816</v>
      </c>
      <c r="C1080" s="7" t="s">
        <v>1749</v>
      </c>
      <c r="D1080" s="7" t="s">
        <v>1607</v>
      </c>
      <c r="E1080" s="7" t="s">
        <v>666</v>
      </c>
      <c r="F1080" s="10">
        <v>342.11</v>
      </c>
      <c r="G1080" s="10"/>
      <c r="H1080" s="7" t="s">
        <v>633</v>
      </c>
      <c r="I1080" s="7" t="s">
        <v>634</v>
      </c>
      <c r="J1080" s="7"/>
    </row>
    <row r="1081" spans="1:10" ht="12.75" customHeight="1" x14ac:dyDescent="0.15">
      <c r="A1081" s="235"/>
      <c r="B1081" s="4" t="s">
        <v>819</v>
      </c>
      <c r="C1081" s="7" t="s">
        <v>820</v>
      </c>
      <c r="D1081" s="7" t="s">
        <v>1750</v>
      </c>
      <c r="E1081" s="7" t="s">
        <v>625</v>
      </c>
      <c r="F1081" s="10"/>
      <c r="G1081" s="10">
        <v>14</v>
      </c>
      <c r="H1081" s="7" t="s">
        <v>633</v>
      </c>
      <c r="I1081" s="7" t="s">
        <v>634</v>
      </c>
      <c r="J1081" s="7"/>
    </row>
    <row r="1082" spans="1:10" ht="12.75" customHeight="1" x14ac:dyDescent="0.15">
      <c r="A1082" s="235"/>
      <c r="B1082" s="4" t="s">
        <v>819</v>
      </c>
      <c r="C1082" s="7" t="s">
        <v>820</v>
      </c>
      <c r="D1082" s="7" t="s">
        <v>1751</v>
      </c>
      <c r="E1082" s="7" t="s">
        <v>625</v>
      </c>
      <c r="F1082" s="10"/>
      <c r="G1082" s="10">
        <v>168</v>
      </c>
      <c r="H1082" s="7" t="s">
        <v>633</v>
      </c>
      <c r="I1082" s="7" t="s">
        <v>634</v>
      </c>
      <c r="J1082" s="7"/>
    </row>
    <row r="1083" spans="1:10" ht="12.75" customHeight="1" x14ac:dyDescent="0.15">
      <c r="A1083" s="235"/>
      <c r="B1083" s="4" t="s">
        <v>89</v>
      </c>
      <c r="C1083" s="7" t="s">
        <v>1752</v>
      </c>
      <c r="D1083" s="7" t="s">
        <v>1607</v>
      </c>
      <c r="E1083" s="7" t="s">
        <v>666</v>
      </c>
      <c r="F1083" s="10">
        <v>322.37</v>
      </c>
      <c r="G1083" s="10"/>
      <c r="H1083" s="7" t="s">
        <v>633</v>
      </c>
      <c r="I1083" s="7" t="s">
        <v>634</v>
      </c>
      <c r="J1083" s="7"/>
    </row>
    <row r="1084" spans="1:10" ht="12.75" customHeight="1" x14ac:dyDescent="0.15">
      <c r="A1084" s="235"/>
      <c r="B1084" s="4" t="s">
        <v>90</v>
      </c>
      <c r="C1084" s="7" t="s">
        <v>828</v>
      </c>
      <c r="D1084" s="7" t="s">
        <v>1203</v>
      </c>
      <c r="E1084" s="7" t="s">
        <v>625</v>
      </c>
      <c r="F1084" s="10"/>
      <c r="G1084" s="10">
        <v>14</v>
      </c>
      <c r="H1084" s="7" t="s">
        <v>633</v>
      </c>
      <c r="I1084" s="7" t="s">
        <v>634</v>
      </c>
      <c r="J1084" s="7"/>
    </row>
    <row r="1085" spans="1:10" ht="12.75" customHeight="1" x14ac:dyDescent="0.15">
      <c r="A1085" s="235"/>
      <c r="B1085" s="4" t="s">
        <v>90</v>
      </c>
      <c r="C1085" s="7" t="s">
        <v>828</v>
      </c>
      <c r="D1085" s="7" t="s">
        <v>786</v>
      </c>
      <c r="E1085" s="7" t="s">
        <v>625</v>
      </c>
      <c r="F1085" s="10"/>
      <c r="G1085" s="10">
        <v>210</v>
      </c>
      <c r="H1085" s="7" t="s">
        <v>633</v>
      </c>
      <c r="I1085" s="7" t="s">
        <v>634</v>
      </c>
      <c r="J1085" s="7"/>
    </row>
    <row r="1086" spans="1:10" ht="11.25" x14ac:dyDescent="0.15">
      <c r="A1086" s="235"/>
      <c r="B1086" s="4" t="s">
        <v>835</v>
      </c>
      <c r="C1086" s="7" t="s">
        <v>1753</v>
      </c>
      <c r="D1086" s="7" t="s">
        <v>1607</v>
      </c>
      <c r="E1086" s="7" t="s">
        <v>666</v>
      </c>
      <c r="F1086" s="10">
        <v>289.48</v>
      </c>
      <c r="G1086" s="10"/>
      <c r="H1086" s="7" t="s">
        <v>633</v>
      </c>
      <c r="I1086" s="7" t="s">
        <v>634</v>
      </c>
      <c r="J1086" s="7"/>
    </row>
    <row r="1088" spans="1:10" ht="11.25" x14ac:dyDescent="0.2">
      <c r="A1088" s="233" t="s">
        <v>1727</v>
      </c>
    </row>
    <row r="1090" spans="1:10" ht="25.5" customHeight="1" x14ac:dyDescent="0.35">
      <c r="A1090" s="234" t="s">
        <v>14</v>
      </c>
      <c r="B1090" s="3" t="s">
        <v>1</v>
      </c>
      <c r="C1090" s="6" t="s">
        <v>7</v>
      </c>
      <c r="D1090" s="6" t="s">
        <v>16</v>
      </c>
      <c r="E1090" s="6" t="s">
        <v>619</v>
      </c>
      <c r="F1090" s="9" t="s">
        <v>24</v>
      </c>
      <c r="G1090" s="9" t="s">
        <v>25</v>
      </c>
      <c r="H1090" s="6" t="s">
        <v>620</v>
      </c>
      <c r="I1090" s="6" t="s">
        <v>621</v>
      </c>
      <c r="J1090" s="6"/>
    </row>
    <row r="1092" spans="1:10" ht="12.75" customHeight="1" x14ac:dyDescent="0.15">
      <c r="A1092" s="235"/>
      <c r="B1092" s="4" t="s">
        <v>835</v>
      </c>
      <c r="C1092" s="7" t="s">
        <v>836</v>
      </c>
      <c r="D1092" s="7" t="s">
        <v>837</v>
      </c>
      <c r="E1092" s="7" t="s">
        <v>625</v>
      </c>
      <c r="F1092" s="10">
        <v>42</v>
      </c>
      <c r="G1092" s="10"/>
      <c r="H1092" s="7" t="s">
        <v>633</v>
      </c>
      <c r="I1092" s="7" t="s">
        <v>634</v>
      </c>
      <c r="J1092" s="7"/>
    </row>
    <row r="1093" spans="1:10" ht="12.75" customHeight="1" x14ac:dyDescent="0.15">
      <c r="A1093" s="235"/>
      <c r="B1093" s="4" t="s">
        <v>838</v>
      </c>
      <c r="C1093" s="7" t="s">
        <v>839</v>
      </c>
      <c r="D1093" s="7" t="s">
        <v>841</v>
      </c>
      <c r="E1093" s="7" t="s">
        <v>625</v>
      </c>
      <c r="F1093" s="10"/>
      <c r="G1093" s="10">
        <v>168</v>
      </c>
      <c r="H1093" s="7" t="s">
        <v>633</v>
      </c>
      <c r="I1093" s="7" t="s">
        <v>634</v>
      </c>
      <c r="J1093" s="7"/>
    </row>
    <row r="1094" spans="1:10" ht="12.75" customHeight="1" x14ac:dyDescent="0.15">
      <c r="A1094" s="235"/>
      <c r="B1094" s="4" t="s">
        <v>93</v>
      </c>
      <c r="C1094" s="7" t="s">
        <v>1754</v>
      </c>
      <c r="D1094" s="7" t="s">
        <v>1607</v>
      </c>
      <c r="E1094" s="7" t="s">
        <v>666</v>
      </c>
      <c r="F1094" s="10">
        <v>273.02999999999997</v>
      </c>
      <c r="G1094" s="10"/>
      <c r="H1094" s="7" t="s">
        <v>633</v>
      </c>
      <c r="I1094" s="7" t="s">
        <v>634</v>
      </c>
      <c r="J1094" s="7"/>
    </row>
    <row r="1095" spans="1:10" ht="12.75" customHeight="1" x14ac:dyDescent="0.15">
      <c r="A1095" s="235"/>
      <c r="B1095" s="4" t="s">
        <v>93</v>
      </c>
      <c r="C1095" s="7" t="s">
        <v>1755</v>
      </c>
      <c r="D1095" s="7" t="s">
        <v>1756</v>
      </c>
      <c r="E1095" s="7" t="s">
        <v>666</v>
      </c>
      <c r="F1095" s="10">
        <v>336</v>
      </c>
      <c r="G1095" s="10"/>
      <c r="H1095" s="7" t="s">
        <v>633</v>
      </c>
      <c r="I1095" s="7" t="s">
        <v>634</v>
      </c>
      <c r="J1095" s="7"/>
    </row>
    <row r="1096" spans="1:10" ht="12.75" customHeight="1" x14ac:dyDescent="0.15">
      <c r="A1096" s="235"/>
      <c r="B1096" s="4" t="s">
        <v>93</v>
      </c>
      <c r="C1096" s="7" t="s">
        <v>1755</v>
      </c>
      <c r="D1096" s="7" t="s">
        <v>1756</v>
      </c>
      <c r="E1096" s="7" t="s">
        <v>666</v>
      </c>
      <c r="F1096" s="10"/>
      <c r="G1096" s="10">
        <v>336</v>
      </c>
      <c r="H1096" s="7" t="s">
        <v>633</v>
      </c>
      <c r="I1096" s="7" t="s">
        <v>634</v>
      </c>
      <c r="J1096" s="7"/>
    </row>
    <row r="1097" spans="1:10" ht="12.75" customHeight="1" x14ac:dyDescent="0.15">
      <c r="A1097" s="235"/>
      <c r="B1097" s="4" t="s">
        <v>847</v>
      </c>
      <c r="C1097" s="7" t="s">
        <v>836</v>
      </c>
      <c r="D1097" s="7" t="s">
        <v>1757</v>
      </c>
      <c r="E1097" s="7" t="s">
        <v>625</v>
      </c>
      <c r="F1097" s="10"/>
      <c r="G1097" s="10">
        <v>168</v>
      </c>
      <c r="H1097" s="7" t="s">
        <v>633</v>
      </c>
      <c r="I1097" s="7" t="s">
        <v>634</v>
      </c>
      <c r="J1097" s="7"/>
    </row>
    <row r="1098" spans="1:10" ht="25.5" customHeight="1" x14ac:dyDescent="0.15">
      <c r="A1098" s="235"/>
      <c r="B1098" s="4" t="s">
        <v>635</v>
      </c>
      <c r="C1098" s="7" t="s">
        <v>636</v>
      </c>
      <c r="D1098" s="7" t="s">
        <v>1758</v>
      </c>
      <c r="E1098" s="7" t="s">
        <v>625</v>
      </c>
      <c r="F1098" s="10"/>
      <c r="G1098" s="10">
        <v>42</v>
      </c>
      <c r="H1098" s="7" t="s">
        <v>633</v>
      </c>
      <c r="I1098" s="7" t="s">
        <v>634</v>
      </c>
      <c r="J1098" s="7"/>
    </row>
    <row r="1099" spans="1:10" ht="12.75" customHeight="1" x14ac:dyDescent="0.15">
      <c r="A1099" s="235"/>
      <c r="B1099" s="4" t="s">
        <v>635</v>
      </c>
      <c r="C1099" s="7" t="s">
        <v>636</v>
      </c>
      <c r="D1099" s="7" t="s">
        <v>1759</v>
      </c>
      <c r="E1099" s="7" t="s">
        <v>625</v>
      </c>
      <c r="F1099" s="10"/>
      <c r="G1099" s="10">
        <v>56</v>
      </c>
      <c r="H1099" s="7" t="s">
        <v>633</v>
      </c>
      <c r="I1099" s="7" t="s">
        <v>634</v>
      </c>
      <c r="J1099" s="7"/>
    </row>
    <row r="1100" spans="1:10" ht="12.75" customHeight="1" x14ac:dyDescent="0.15">
      <c r="A1100" s="235"/>
      <c r="B1100" s="4" t="s">
        <v>853</v>
      </c>
      <c r="C1100" s="7" t="s">
        <v>854</v>
      </c>
      <c r="D1100" s="7" t="s">
        <v>855</v>
      </c>
      <c r="E1100" s="7" t="s">
        <v>625</v>
      </c>
      <c r="F1100" s="10"/>
      <c r="G1100" s="10">
        <v>42</v>
      </c>
      <c r="H1100" s="7" t="s">
        <v>633</v>
      </c>
      <c r="I1100" s="7" t="s">
        <v>634</v>
      </c>
      <c r="J1100" s="7"/>
    </row>
    <row r="1101" spans="1:10" ht="12.75" customHeight="1" x14ac:dyDescent="0.15">
      <c r="A1101" s="235"/>
      <c r="B1101" s="4" t="s">
        <v>1214</v>
      </c>
      <c r="C1101" s="7" t="s">
        <v>1760</v>
      </c>
      <c r="D1101" s="7" t="s">
        <v>1607</v>
      </c>
      <c r="E1101" s="7" t="s">
        <v>666</v>
      </c>
      <c r="F1101" s="10">
        <v>256.58</v>
      </c>
      <c r="G1101" s="10"/>
      <c r="H1101" s="7" t="s">
        <v>633</v>
      </c>
      <c r="I1101" s="7" t="s">
        <v>634</v>
      </c>
      <c r="J1101" s="7"/>
    </row>
    <row r="1102" spans="1:10" ht="12.75" customHeight="1" x14ac:dyDescent="0.15">
      <c r="A1102" s="235"/>
      <c r="B1102" s="4" t="s">
        <v>856</v>
      </c>
      <c r="C1102" s="7" t="s">
        <v>857</v>
      </c>
      <c r="D1102" s="7" t="s">
        <v>1761</v>
      </c>
      <c r="E1102" s="7" t="s">
        <v>625</v>
      </c>
      <c r="F1102" s="10"/>
      <c r="G1102" s="10">
        <v>210</v>
      </c>
      <c r="H1102" s="7" t="s">
        <v>633</v>
      </c>
      <c r="I1102" s="7" t="s">
        <v>634</v>
      </c>
      <c r="J1102" s="7"/>
    </row>
    <row r="1103" spans="1:10" ht="12.75" customHeight="1" x14ac:dyDescent="0.15">
      <c r="A1103" s="235"/>
      <c r="B1103" s="4" t="s">
        <v>1762</v>
      </c>
      <c r="C1103" s="7" t="s">
        <v>1763</v>
      </c>
      <c r="D1103" s="7" t="s">
        <v>1764</v>
      </c>
      <c r="E1103" s="7" t="s">
        <v>666</v>
      </c>
      <c r="F1103" s="10">
        <v>59.21</v>
      </c>
      <c r="G1103" s="10"/>
      <c r="H1103" s="7" t="s">
        <v>633</v>
      </c>
      <c r="I1103" s="7" t="s">
        <v>634</v>
      </c>
      <c r="J1103" s="7"/>
    </row>
    <row r="1104" spans="1:10" ht="12.75" customHeight="1" x14ac:dyDescent="0.15">
      <c r="A1104" s="235"/>
      <c r="B1104" s="4" t="s">
        <v>1762</v>
      </c>
      <c r="C1104" s="7" t="s">
        <v>1763</v>
      </c>
      <c r="D1104" s="7" t="s">
        <v>1765</v>
      </c>
      <c r="E1104" s="7" t="s">
        <v>666</v>
      </c>
      <c r="F1104" s="10">
        <v>157.9</v>
      </c>
      <c r="G1104" s="10"/>
      <c r="H1104" s="7" t="s">
        <v>633</v>
      </c>
      <c r="I1104" s="7" t="s">
        <v>634</v>
      </c>
      <c r="J1104" s="7"/>
    </row>
    <row r="1105" spans="1:10" ht="12.75" customHeight="1" x14ac:dyDescent="0.15">
      <c r="A1105" s="235"/>
      <c r="B1105" s="4" t="s">
        <v>866</v>
      </c>
      <c r="C1105" s="7" t="s">
        <v>867</v>
      </c>
      <c r="D1105" s="7" t="s">
        <v>1766</v>
      </c>
      <c r="E1105" s="7" t="s">
        <v>625</v>
      </c>
      <c r="F1105" s="10"/>
      <c r="G1105" s="10">
        <v>126</v>
      </c>
      <c r="H1105" s="7" t="s">
        <v>633</v>
      </c>
      <c r="I1105" s="7" t="s">
        <v>634</v>
      </c>
      <c r="J1105" s="7"/>
    </row>
    <row r="1106" spans="1:10" ht="12.75" customHeight="1" x14ac:dyDescent="0.15">
      <c r="A1106" s="235"/>
      <c r="B1106" s="4" t="s">
        <v>877</v>
      </c>
      <c r="C1106" s="7" t="s">
        <v>878</v>
      </c>
      <c r="D1106" s="7" t="s">
        <v>641</v>
      </c>
      <c r="E1106" s="7" t="s">
        <v>625</v>
      </c>
      <c r="F1106" s="10"/>
      <c r="G1106" s="10">
        <v>112</v>
      </c>
      <c r="H1106" s="7" t="s">
        <v>633</v>
      </c>
      <c r="I1106" s="7" t="s">
        <v>634</v>
      </c>
      <c r="J1106" s="7"/>
    </row>
    <row r="1107" spans="1:10" ht="12.75" customHeight="1" x14ac:dyDescent="0.15">
      <c r="A1107" s="235"/>
      <c r="B1107" s="4" t="s">
        <v>1767</v>
      </c>
      <c r="C1107" s="7" t="s">
        <v>1768</v>
      </c>
      <c r="D1107" s="7" t="s">
        <v>1607</v>
      </c>
      <c r="E1107" s="7" t="s">
        <v>666</v>
      </c>
      <c r="F1107" s="10">
        <v>263.16000000000003</v>
      </c>
      <c r="G1107" s="10"/>
      <c r="H1107" s="7" t="s">
        <v>633</v>
      </c>
      <c r="I1107" s="7" t="s">
        <v>634</v>
      </c>
      <c r="J1107" s="7"/>
    </row>
    <row r="1108" spans="1:10" ht="12.75" customHeight="1" x14ac:dyDescent="0.15">
      <c r="A1108" s="235"/>
      <c r="B1108" s="4" t="s">
        <v>880</v>
      </c>
      <c r="C1108" s="7" t="s">
        <v>881</v>
      </c>
      <c r="D1108" s="7" t="s">
        <v>885</v>
      </c>
      <c r="E1108" s="7" t="s">
        <v>625</v>
      </c>
      <c r="F1108" s="10"/>
      <c r="G1108" s="10">
        <v>210</v>
      </c>
      <c r="H1108" s="7" t="s">
        <v>633</v>
      </c>
      <c r="I1108" s="7" t="s">
        <v>634</v>
      </c>
      <c r="J1108" s="7"/>
    </row>
    <row r="1109" spans="1:10" ht="12.75" customHeight="1" x14ac:dyDescent="0.15">
      <c r="A1109" s="235"/>
      <c r="B1109" s="4" t="s">
        <v>1769</v>
      </c>
      <c r="C1109" s="7" t="s">
        <v>1770</v>
      </c>
      <c r="D1109" s="7" t="s">
        <v>1607</v>
      </c>
      <c r="E1109" s="7" t="s">
        <v>666</v>
      </c>
      <c r="F1109" s="10">
        <v>236.84</v>
      </c>
      <c r="G1109" s="10"/>
      <c r="H1109" s="7" t="s">
        <v>633</v>
      </c>
      <c r="I1109" s="7" t="s">
        <v>634</v>
      </c>
      <c r="J1109" s="7"/>
    </row>
    <row r="1110" spans="1:10" ht="12.75" customHeight="1" x14ac:dyDescent="0.15">
      <c r="A1110" s="235"/>
      <c r="B1110" s="4" t="s">
        <v>890</v>
      </c>
      <c r="C1110" s="7" t="s">
        <v>891</v>
      </c>
      <c r="D1110" s="7" t="s">
        <v>897</v>
      </c>
      <c r="E1110" s="7" t="s">
        <v>625</v>
      </c>
      <c r="F1110" s="10"/>
      <c r="G1110" s="10">
        <v>126</v>
      </c>
      <c r="H1110" s="7" t="s">
        <v>633</v>
      </c>
      <c r="I1110" s="7" t="s">
        <v>634</v>
      </c>
      <c r="J1110" s="7"/>
    </row>
    <row r="1111" spans="1:10" ht="12.75" customHeight="1" x14ac:dyDescent="0.15">
      <c r="A1111" s="235"/>
      <c r="B1111" s="4" t="s">
        <v>1771</v>
      </c>
      <c r="C1111" s="7" t="s">
        <v>1772</v>
      </c>
      <c r="D1111" s="7" t="s">
        <v>1773</v>
      </c>
      <c r="E1111" s="7" t="s">
        <v>666</v>
      </c>
      <c r="F1111" s="10">
        <v>157.9</v>
      </c>
      <c r="G1111" s="10"/>
      <c r="H1111" s="7" t="s">
        <v>633</v>
      </c>
      <c r="I1111" s="7" t="s">
        <v>634</v>
      </c>
      <c r="J1111" s="7"/>
    </row>
    <row r="1112" spans="1:10" ht="12.75" customHeight="1" x14ac:dyDescent="0.15">
      <c r="A1112" s="235"/>
      <c r="B1112" s="4" t="s">
        <v>901</v>
      </c>
      <c r="C1112" s="7" t="s">
        <v>902</v>
      </c>
      <c r="D1112" s="7" t="s">
        <v>907</v>
      </c>
      <c r="E1112" s="7" t="s">
        <v>625</v>
      </c>
      <c r="F1112" s="10"/>
      <c r="G1112" s="10">
        <v>168</v>
      </c>
      <c r="H1112" s="7" t="s">
        <v>633</v>
      </c>
      <c r="I1112" s="7" t="s">
        <v>634</v>
      </c>
      <c r="J1112" s="7"/>
    </row>
    <row r="1113" spans="1:10" ht="12.75" customHeight="1" x14ac:dyDescent="0.15">
      <c r="A1113" s="235"/>
      <c r="B1113" s="4" t="s">
        <v>1233</v>
      </c>
      <c r="C1113" s="7" t="s">
        <v>1234</v>
      </c>
      <c r="D1113" s="7" t="s">
        <v>1235</v>
      </c>
      <c r="E1113" s="7" t="s">
        <v>625</v>
      </c>
      <c r="F1113" s="10"/>
      <c r="G1113" s="10">
        <v>42</v>
      </c>
      <c r="H1113" s="7" t="s">
        <v>633</v>
      </c>
      <c r="I1113" s="7" t="s">
        <v>634</v>
      </c>
      <c r="J1113" s="7"/>
    </row>
    <row r="1114" spans="1:10" ht="12.75" customHeight="1" x14ac:dyDescent="0.15">
      <c r="A1114" s="235"/>
      <c r="B1114" s="4" t="s">
        <v>639</v>
      </c>
      <c r="C1114" s="7" t="s">
        <v>1774</v>
      </c>
      <c r="D1114" s="7" t="s">
        <v>1607</v>
      </c>
      <c r="E1114" s="7" t="s">
        <v>666</v>
      </c>
      <c r="F1114" s="10">
        <v>210.53</v>
      </c>
      <c r="G1114" s="10"/>
      <c r="H1114" s="7" t="s">
        <v>633</v>
      </c>
      <c r="I1114" s="7" t="s">
        <v>634</v>
      </c>
      <c r="J1114" s="7"/>
    </row>
    <row r="1115" spans="1:10" ht="12.75" customHeight="1" x14ac:dyDescent="0.15">
      <c r="A1115" s="235"/>
      <c r="B1115" s="4" t="s">
        <v>908</v>
      </c>
      <c r="C1115" s="7" t="s">
        <v>909</v>
      </c>
      <c r="D1115" s="7" t="s">
        <v>913</v>
      </c>
      <c r="E1115" s="7" t="s">
        <v>625</v>
      </c>
      <c r="F1115" s="10"/>
      <c r="G1115" s="10">
        <v>210</v>
      </c>
      <c r="H1115" s="7" t="s">
        <v>633</v>
      </c>
      <c r="I1115" s="7" t="s">
        <v>634</v>
      </c>
      <c r="J1115" s="7"/>
    </row>
    <row r="1116" spans="1:10" ht="12.75" customHeight="1" x14ac:dyDescent="0.15">
      <c r="A1116" s="235"/>
      <c r="B1116" s="4" t="s">
        <v>642</v>
      </c>
      <c r="C1116" s="7" t="s">
        <v>1627</v>
      </c>
      <c r="D1116" s="7" t="s">
        <v>1607</v>
      </c>
      <c r="E1116" s="7" t="s">
        <v>666</v>
      </c>
      <c r="F1116" s="10">
        <v>184.21</v>
      </c>
      <c r="G1116" s="10"/>
      <c r="H1116" s="7" t="s">
        <v>633</v>
      </c>
      <c r="I1116" s="7" t="s">
        <v>634</v>
      </c>
      <c r="J1116" s="7"/>
    </row>
    <row r="1117" spans="1:10" ht="12.75" customHeight="1" x14ac:dyDescent="0.15">
      <c r="A1117" s="235"/>
      <c r="B1117" s="4" t="s">
        <v>645</v>
      </c>
      <c r="C1117" s="7" t="s">
        <v>646</v>
      </c>
      <c r="D1117" s="7" t="s">
        <v>907</v>
      </c>
      <c r="E1117" s="7" t="s">
        <v>625</v>
      </c>
      <c r="F1117" s="10"/>
      <c r="G1117" s="10">
        <v>126</v>
      </c>
      <c r="H1117" s="7" t="s">
        <v>633</v>
      </c>
      <c r="I1117" s="7" t="s">
        <v>634</v>
      </c>
      <c r="J1117" s="7"/>
    </row>
    <row r="1118" spans="1:10" ht="12.75" customHeight="1" x14ac:dyDescent="0.15">
      <c r="A1118" s="235"/>
      <c r="B1118" s="4" t="s">
        <v>1239</v>
      </c>
      <c r="C1118" s="7" t="s">
        <v>1240</v>
      </c>
      <c r="D1118" s="7" t="s">
        <v>1241</v>
      </c>
      <c r="E1118" s="7" t="s">
        <v>625</v>
      </c>
      <c r="F1118" s="10"/>
      <c r="G1118" s="10">
        <v>42</v>
      </c>
      <c r="H1118" s="7" t="s">
        <v>633</v>
      </c>
      <c r="I1118" s="7" t="s">
        <v>634</v>
      </c>
      <c r="J1118" s="7"/>
    </row>
    <row r="1119" spans="1:10" ht="12.75" customHeight="1" x14ac:dyDescent="0.15">
      <c r="A1119" s="235"/>
      <c r="B1119" s="4" t="s">
        <v>1630</v>
      </c>
      <c r="C1119" s="7" t="s">
        <v>1631</v>
      </c>
      <c r="D1119" s="7" t="s">
        <v>1607</v>
      </c>
      <c r="E1119" s="7" t="s">
        <v>666</v>
      </c>
      <c r="F1119" s="10">
        <v>287.24</v>
      </c>
      <c r="G1119" s="10"/>
      <c r="H1119" s="7" t="s">
        <v>633</v>
      </c>
      <c r="I1119" s="7" t="s">
        <v>634</v>
      </c>
      <c r="J1119" s="7"/>
    </row>
    <row r="1120" spans="1:10" ht="12.75" customHeight="1" x14ac:dyDescent="0.15">
      <c r="A1120" s="235"/>
      <c r="B1120" s="4" t="s">
        <v>927</v>
      </c>
      <c r="C1120" s="7" t="s">
        <v>928</v>
      </c>
      <c r="D1120" s="7" t="s">
        <v>907</v>
      </c>
      <c r="E1120" s="7" t="s">
        <v>625</v>
      </c>
      <c r="F1120" s="10"/>
      <c r="G1120" s="10">
        <v>84</v>
      </c>
      <c r="H1120" s="7" t="s">
        <v>633</v>
      </c>
      <c r="I1120" s="7" t="s">
        <v>634</v>
      </c>
      <c r="J1120" s="7"/>
    </row>
    <row r="1121" spans="1:10" ht="12.75" customHeight="1" x14ac:dyDescent="0.15">
      <c r="A1121" s="235"/>
      <c r="B1121" s="4" t="s">
        <v>1632</v>
      </c>
      <c r="C1121" s="7" t="s">
        <v>1633</v>
      </c>
      <c r="D1121" s="7" t="s">
        <v>1607</v>
      </c>
      <c r="E1121" s="7" t="s">
        <v>666</v>
      </c>
      <c r="F1121" s="10">
        <v>118.42</v>
      </c>
      <c r="G1121" s="10"/>
      <c r="H1121" s="7" t="s">
        <v>633</v>
      </c>
      <c r="I1121" s="7" t="s">
        <v>634</v>
      </c>
      <c r="J1121" s="7"/>
    </row>
    <row r="1122" spans="1:10" ht="12.75" customHeight="1" x14ac:dyDescent="0.15">
      <c r="A1122" s="235"/>
      <c r="B1122" s="4" t="s">
        <v>1634</v>
      </c>
      <c r="C1122" s="7" t="s">
        <v>1635</v>
      </c>
      <c r="D1122" s="7" t="s">
        <v>1607</v>
      </c>
      <c r="E1122" s="7" t="s">
        <v>666</v>
      </c>
      <c r="F1122" s="10">
        <v>930.93</v>
      </c>
      <c r="G1122" s="10"/>
      <c r="H1122" s="7" t="s">
        <v>633</v>
      </c>
      <c r="I1122" s="7" t="s">
        <v>634</v>
      </c>
      <c r="J1122" s="7"/>
    </row>
    <row r="1123" spans="1:10" ht="25.5" customHeight="1" x14ac:dyDescent="0.15">
      <c r="A1123" s="235"/>
      <c r="B1123" s="4" t="s">
        <v>1634</v>
      </c>
      <c r="C1123" s="7" t="s">
        <v>1775</v>
      </c>
      <c r="D1123" s="7" t="s">
        <v>1776</v>
      </c>
      <c r="E1123" s="7" t="s">
        <v>666</v>
      </c>
      <c r="F1123" s="10"/>
      <c r="G1123" s="10">
        <v>851.98</v>
      </c>
      <c r="H1123" s="7" t="s">
        <v>633</v>
      </c>
      <c r="I1123" s="7" t="s">
        <v>634</v>
      </c>
      <c r="J1123" s="7"/>
    </row>
    <row r="1124" spans="1:10" ht="12.75" customHeight="1" x14ac:dyDescent="0.15">
      <c r="A1124" s="235"/>
      <c r="B1124" s="4" t="s">
        <v>647</v>
      </c>
      <c r="C1124" s="7" t="s">
        <v>648</v>
      </c>
      <c r="D1124" s="7" t="s">
        <v>1777</v>
      </c>
      <c r="E1124" s="7" t="s">
        <v>625</v>
      </c>
      <c r="F1124" s="10"/>
      <c r="G1124" s="10">
        <v>56</v>
      </c>
      <c r="H1124" s="7" t="s">
        <v>633</v>
      </c>
      <c r="I1124" s="7" t="s">
        <v>634</v>
      </c>
      <c r="J1124" s="7"/>
    </row>
    <row r="1125" spans="1:10" ht="12.75" customHeight="1" x14ac:dyDescent="0.15">
      <c r="A1125" s="235"/>
      <c r="B1125" s="4" t="s">
        <v>647</v>
      </c>
      <c r="C1125" s="7" t="s">
        <v>648</v>
      </c>
      <c r="D1125" s="7" t="s">
        <v>1778</v>
      </c>
      <c r="E1125" s="7" t="s">
        <v>625</v>
      </c>
      <c r="F1125" s="10"/>
      <c r="G1125" s="10">
        <v>168</v>
      </c>
      <c r="H1125" s="7" t="s">
        <v>633</v>
      </c>
      <c r="I1125" s="7" t="s">
        <v>634</v>
      </c>
      <c r="J1125" s="7"/>
    </row>
    <row r="1126" spans="1:10" ht="12.75" customHeight="1" x14ac:dyDescent="0.15">
      <c r="A1126" s="235"/>
      <c r="B1126" s="4" t="s">
        <v>1636</v>
      </c>
      <c r="C1126" s="7" t="s">
        <v>1637</v>
      </c>
      <c r="D1126" s="7" t="s">
        <v>1607</v>
      </c>
      <c r="E1126" s="7" t="s">
        <v>666</v>
      </c>
      <c r="F1126" s="10">
        <v>78.95</v>
      </c>
      <c r="G1126" s="10"/>
      <c r="H1126" s="7" t="s">
        <v>633</v>
      </c>
      <c r="I1126" s="7" t="s">
        <v>634</v>
      </c>
      <c r="J1126" s="7"/>
    </row>
    <row r="1127" spans="1:10" ht="11.25" x14ac:dyDescent="0.15">
      <c r="A1127" s="235"/>
      <c r="B1127" s="4" t="s">
        <v>1638</v>
      </c>
      <c r="C1127" s="7" t="s">
        <v>1639</v>
      </c>
      <c r="D1127" s="7" t="s">
        <v>1607</v>
      </c>
      <c r="E1127" s="7" t="s">
        <v>666</v>
      </c>
      <c r="F1127" s="10">
        <v>118.42</v>
      </c>
      <c r="G1127" s="10"/>
      <c r="H1127" s="7" t="s">
        <v>633</v>
      </c>
      <c r="I1127" s="7" t="s">
        <v>634</v>
      </c>
      <c r="J1127" s="7"/>
    </row>
    <row r="1129" spans="1:10" ht="11.25" x14ac:dyDescent="0.2">
      <c r="A1129" s="233" t="s">
        <v>1727</v>
      </c>
    </row>
    <row r="1131" spans="1:10" ht="25.5" customHeight="1" x14ac:dyDescent="0.35">
      <c r="A1131" s="234" t="s">
        <v>14</v>
      </c>
      <c r="B1131" s="3" t="s">
        <v>1</v>
      </c>
      <c r="C1131" s="6" t="s">
        <v>7</v>
      </c>
      <c r="D1131" s="6" t="s">
        <v>16</v>
      </c>
      <c r="E1131" s="6" t="s">
        <v>619</v>
      </c>
      <c r="F1131" s="9" t="s">
        <v>24</v>
      </c>
      <c r="G1131" s="9" t="s">
        <v>25</v>
      </c>
      <c r="H1131" s="6" t="s">
        <v>620</v>
      </c>
      <c r="I1131" s="6" t="s">
        <v>621</v>
      </c>
      <c r="J1131" s="6"/>
    </row>
    <row r="1133" spans="1:10" ht="12.75" customHeight="1" x14ac:dyDescent="0.15">
      <c r="A1133" s="235"/>
      <c r="B1133" s="4" t="s">
        <v>653</v>
      </c>
      <c r="C1133" s="7" t="s">
        <v>654</v>
      </c>
      <c r="D1133" s="7" t="s">
        <v>945</v>
      </c>
      <c r="E1133" s="7" t="s">
        <v>625</v>
      </c>
      <c r="F1133" s="10"/>
      <c r="G1133" s="10">
        <v>168</v>
      </c>
      <c r="H1133" s="7" t="s">
        <v>633</v>
      </c>
      <c r="I1133" s="7" t="s">
        <v>634</v>
      </c>
      <c r="J1133" s="7"/>
    </row>
    <row r="1134" spans="1:10" ht="12.75" customHeight="1" x14ac:dyDescent="0.15">
      <c r="A1134" s="235"/>
      <c r="B1134" s="4" t="s">
        <v>144</v>
      </c>
      <c r="C1134" s="7" t="s">
        <v>1640</v>
      </c>
      <c r="D1134" s="7" t="s">
        <v>1607</v>
      </c>
      <c r="E1134" s="7" t="s">
        <v>666</v>
      </c>
      <c r="F1134" s="10">
        <v>207.24</v>
      </c>
      <c r="G1134" s="10"/>
      <c r="H1134" s="7" t="s">
        <v>633</v>
      </c>
      <c r="I1134" s="7" t="s">
        <v>634</v>
      </c>
      <c r="J1134" s="7"/>
    </row>
    <row r="1135" spans="1:10" ht="12.75" customHeight="1" x14ac:dyDescent="0.15">
      <c r="A1135" s="235"/>
      <c r="B1135" s="4" t="s">
        <v>144</v>
      </c>
      <c r="C1135" s="7" t="s">
        <v>947</v>
      </c>
      <c r="D1135" s="7" t="s">
        <v>948</v>
      </c>
      <c r="E1135" s="7" t="s">
        <v>625</v>
      </c>
      <c r="F1135" s="10">
        <v>42</v>
      </c>
      <c r="G1135" s="10"/>
      <c r="H1135" s="7" t="s">
        <v>633</v>
      </c>
      <c r="I1135" s="7" t="s">
        <v>634</v>
      </c>
      <c r="J1135" s="7"/>
    </row>
    <row r="1136" spans="1:10" ht="12.75" customHeight="1" x14ac:dyDescent="0.15">
      <c r="A1136" s="235"/>
      <c r="B1136" s="4" t="s">
        <v>949</v>
      </c>
      <c r="C1136" s="7" t="s">
        <v>950</v>
      </c>
      <c r="D1136" s="7" t="s">
        <v>956</v>
      </c>
      <c r="E1136" s="7" t="s">
        <v>625</v>
      </c>
      <c r="F1136" s="10"/>
      <c r="G1136" s="10">
        <v>168</v>
      </c>
      <c r="H1136" s="7" t="s">
        <v>633</v>
      </c>
      <c r="I1136" s="7" t="s">
        <v>634</v>
      </c>
      <c r="J1136" s="7"/>
    </row>
    <row r="1137" spans="1:10" ht="12.75" customHeight="1" x14ac:dyDescent="0.15">
      <c r="A1137" s="235"/>
      <c r="B1137" s="4" t="s">
        <v>679</v>
      </c>
      <c r="C1137" s="7" t="s">
        <v>680</v>
      </c>
      <c r="D1137" s="7" t="s">
        <v>1779</v>
      </c>
      <c r="E1137" s="7" t="s">
        <v>625</v>
      </c>
      <c r="F1137" s="10"/>
      <c r="G1137" s="10">
        <v>59</v>
      </c>
      <c r="H1137" s="7" t="s">
        <v>633</v>
      </c>
      <c r="I1137" s="7" t="s">
        <v>634</v>
      </c>
      <c r="J1137" s="7"/>
    </row>
    <row r="1138" spans="1:10" ht="12.75" customHeight="1" x14ac:dyDescent="0.15">
      <c r="A1138" s="235"/>
      <c r="B1138" s="4" t="s">
        <v>145</v>
      </c>
      <c r="C1138" s="7" t="s">
        <v>1647</v>
      </c>
      <c r="D1138" s="7" t="s">
        <v>1607</v>
      </c>
      <c r="E1138" s="7" t="s">
        <v>666</v>
      </c>
      <c r="F1138" s="10">
        <v>259.87</v>
      </c>
      <c r="G1138" s="10"/>
      <c r="H1138" s="7" t="s">
        <v>633</v>
      </c>
      <c r="I1138" s="7" t="s">
        <v>634</v>
      </c>
      <c r="J1138" s="7"/>
    </row>
    <row r="1139" spans="1:10" ht="12.75" customHeight="1" x14ac:dyDescent="0.15">
      <c r="A1139" s="235"/>
      <c r="B1139" s="4" t="s">
        <v>147</v>
      </c>
      <c r="C1139" s="7" t="s">
        <v>947</v>
      </c>
      <c r="D1139" s="7" t="s">
        <v>961</v>
      </c>
      <c r="E1139" s="7" t="s">
        <v>625</v>
      </c>
      <c r="F1139" s="10"/>
      <c r="G1139" s="10">
        <v>210</v>
      </c>
      <c r="H1139" s="7" t="s">
        <v>633</v>
      </c>
      <c r="I1139" s="7" t="s">
        <v>634</v>
      </c>
      <c r="J1139" s="7"/>
    </row>
    <row r="1140" spans="1:10" ht="12.75" customHeight="1" x14ac:dyDescent="0.15">
      <c r="A1140" s="235"/>
      <c r="B1140" s="4" t="s">
        <v>1650</v>
      </c>
      <c r="C1140" s="7" t="s">
        <v>1651</v>
      </c>
      <c r="D1140" s="7" t="s">
        <v>1607</v>
      </c>
      <c r="E1140" s="7" t="s">
        <v>666</v>
      </c>
      <c r="F1140" s="10">
        <v>157.9</v>
      </c>
      <c r="G1140" s="10"/>
      <c r="H1140" s="7" t="s">
        <v>633</v>
      </c>
      <c r="I1140" s="7" t="s">
        <v>634</v>
      </c>
      <c r="J1140" s="7"/>
    </row>
    <row r="1141" spans="1:10" ht="12.75" customHeight="1" x14ac:dyDescent="0.15">
      <c r="A1141" s="235"/>
      <c r="B1141" s="4" t="s">
        <v>962</v>
      </c>
      <c r="C1141" s="7" t="s">
        <v>963</v>
      </c>
      <c r="D1141" s="7" t="s">
        <v>786</v>
      </c>
      <c r="E1141" s="7" t="s">
        <v>625</v>
      </c>
      <c r="F1141" s="10"/>
      <c r="G1141" s="10">
        <v>168</v>
      </c>
      <c r="H1141" s="7" t="s">
        <v>633</v>
      </c>
      <c r="I1141" s="7" t="s">
        <v>634</v>
      </c>
      <c r="J1141" s="7"/>
    </row>
    <row r="1142" spans="1:10" ht="12.75" customHeight="1" x14ac:dyDescent="0.15">
      <c r="A1142" s="235"/>
      <c r="B1142" s="4" t="s">
        <v>1654</v>
      </c>
      <c r="C1142" s="7" t="s">
        <v>1655</v>
      </c>
      <c r="D1142" s="7" t="s">
        <v>1607</v>
      </c>
      <c r="E1142" s="7" t="s">
        <v>666</v>
      </c>
      <c r="F1142" s="10">
        <v>642.54999999999995</v>
      </c>
      <c r="G1142" s="10"/>
      <c r="H1142" s="7" t="s">
        <v>633</v>
      </c>
      <c r="I1142" s="7" t="s">
        <v>634</v>
      </c>
      <c r="J1142" s="7"/>
    </row>
    <row r="1143" spans="1:10" ht="12.75" customHeight="1" x14ac:dyDescent="0.15">
      <c r="A1143" s="235"/>
      <c r="B1143" s="4" t="s">
        <v>975</v>
      </c>
      <c r="C1143" s="7" t="s">
        <v>968</v>
      </c>
      <c r="D1143" s="7" t="s">
        <v>641</v>
      </c>
      <c r="E1143" s="7" t="s">
        <v>625</v>
      </c>
      <c r="F1143" s="10"/>
      <c r="G1143" s="10">
        <v>168</v>
      </c>
      <c r="H1143" s="7" t="s">
        <v>633</v>
      </c>
      <c r="I1143" s="7" t="s">
        <v>634</v>
      </c>
      <c r="J1143" s="7"/>
    </row>
    <row r="1144" spans="1:10" ht="12.75" customHeight="1" x14ac:dyDescent="0.15">
      <c r="A1144" s="235"/>
      <c r="B1144" s="4" t="s">
        <v>1658</v>
      </c>
      <c r="C1144" s="7" t="s">
        <v>1659</v>
      </c>
      <c r="D1144" s="7" t="s">
        <v>1607</v>
      </c>
      <c r="E1144" s="7" t="s">
        <v>666</v>
      </c>
      <c r="F1144" s="10">
        <v>118.42</v>
      </c>
      <c r="G1144" s="10"/>
      <c r="H1144" s="7" t="s">
        <v>633</v>
      </c>
      <c r="I1144" s="7" t="s">
        <v>634</v>
      </c>
      <c r="J1144" s="7"/>
    </row>
    <row r="1145" spans="1:10" ht="12.75" customHeight="1" x14ac:dyDescent="0.15">
      <c r="A1145" s="235"/>
      <c r="B1145" s="4" t="s">
        <v>197</v>
      </c>
      <c r="C1145" s="7" t="s">
        <v>984</v>
      </c>
      <c r="D1145" s="7" t="s">
        <v>989</v>
      </c>
      <c r="E1145" s="7" t="s">
        <v>625</v>
      </c>
      <c r="F1145" s="10"/>
      <c r="G1145" s="10">
        <v>210</v>
      </c>
      <c r="H1145" s="7" t="s">
        <v>633</v>
      </c>
      <c r="I1145" s="7" t="s">
        <v>634</v>
      </c>
      <c r="J1145" s="7"/>
    </row>
    <row r="1146" spans="1:10" ht="12.75" customHeight="1" x14ac:dyDescent="0.15">
      <c r="A1146" s="235"/>
      <c r="B1146" s="4" t="s">
        <v>199</v>
      </c>
      <c r="C1146" s="7" t="s">
        <v>1662</v>
      </c>
      <c r="D1146" s="7" t="s">
        <v>1607</v>
      </c>
      <c r="E1146" s="7" t="s">
        <v>666</v>
      </c>
      <c r="F1146" s="10">
        <v>210.53</v>
      </c>
      <c r="G1146" s="10"/>
      <c r="H1146" s="7" t="s">
        <v>633</v>
      </c>
      <c r="I1146" s="7" t="s">
        <v>634</v>
      </c>
      <c r="J1146" s="7"/>
    </row>
    <row r="1147" spans="1:10" ht="12.75" customHeight="1" x14ac:dyDescent="0.15">
      <c r="A1147" s="235"/>
      <c r="B1147" s="4" t="s">
        <v>1663</v>
      </c>
      <c r="C1147" s="7" t="s">
        <v>1664</v>
      </c>
      <c r="D1147" s="7" t="s">
        <v>1607</v>
      </c>
      <c r="E1147" s="7" t="s">
        <v>666</v>
      </c>
      <c r="F1147" s="10">
        <v>138.16</v>
      </c>
      <c r="G1147" s="10"/>
      <c r="H1147" s="7" t="s">
        <v>633</v>
      </c>
      <c r="I1147" s="7" t="s">
        <v>634</v>
      </c>
      <c r="J1147" s="7"/>
    </row>
    <row r="1148" spans="1:10" ht="12.75" customHeight="1" x14ac:dyDescent="0.15">
      <c r="A1148" s="235"/>
      <c r="B1148" s="4" t="s">
        <v>333</v>
      </c>
      <c r="C1148" s="7" t="s">
        <v>1665</v>
      </c>
      <c r="D1148" s="7" t="s">
        <v>1607</v>
      </c>
      <c r="E1148" s="7" t="s">
        <v>666</v>
      </c>
      <c r="F1148" s="10">
        <v>167.76</v>
      </c>
      <c r="G1148" s="10"/>
      <c r="H1148" s="7" t="s">
        <v>633</v>
      </c>
      <c r="I1148" s="7" t="s">
        <v>634</v>
      </c>
      <c r="J1148" s="7"/>
    </row>
    <row r="1149" spans="1:10" ht="12.75" customHeight="1" x14ac:dyDescent="0.15">
      <c r="A1149" s="235"/>
      <c r="B1149" s="4" t="s">
        <v>669</v>
      </c>
      <c r="C1149" s="7" t="s">
        <v>1668</v>
      </c>
      <c r="D1149" s="7" t="s">
        <v>1607</v>
      </c>
      <c r="E1149" s="7" t="s">
        <v>666</v>
      </c>
      <c r="F1149" s="10">
        <v>140.35</v>
      </c>
      <c r="G1149" s="10"/>
      <c r="H1149" s="7" t="s">
        <v>633</v>
      </c>
      <c r="I1149" s="7" t="s">
        <v>634</v>
      </c>
      <c r="J1149" s="7"/>
    </row>
    <row r="1150" spans="1:10" ht="12.75" customHeight="1" x14ac:dyDescent="0.15">
      <c r="A1150" s="235"/>
      <c r="B1150" s="4" t="s">
        <v>1671</v>
      </c>
      <c r="C1150" s="7" t="s">
        <v>1672</v>
      </c>
      <c r="D1150" s="7" t="s">
        <v>1607</v>
      </c>
      <c r="E1150" s="7" t="s">
        <v>666</v>
      </c>
      <c r="F1150" s="10">
        <v>38.380000000000003</v>
      </c>
      <c r="G1150" s="10"/>
      <c r="H1150" s="7" t="s">
        <v>633</v>
      </c>
      <c r="I1150" s="7" t="s">
        <v>634</v>
      </c>
      <c r="J1150" s="7"/>
    </row>
    <row r="1151" spans="1:10" ht="12.75" customHeight="1" x14ac:dyDescent="0.15">
      <c r="A1151" s="235"/>
      <c r="B1151" s="4" t="s">
        <v>201</v>
      </c>
      <c r="C1151" s="7" t="s">
        <v>1674</v>
      </c>
      <c r="D1151" s="7" t="s">
        <v>1607</v>
      </c>
      <c r="E1151" s="7" t="s">
        <v>666</v>
      </c>
      <c r="F1151" s="10">
        <v>210.53</v>
      </c>
      <c r="G1151" s="10"/>
      <c r="H1151" s="7" t="s">
        <v>633</v>
      </c>
      <c r="I1151" s="7" t="s">
        <v>634</v>
      </c>
      <c r="J1151" s="7"/>
    </row>
    <row r="1152" spans="1:10" ht="12.75" customHeight="1" x14ac:dyDescent="0.15">
      <c r="A1152" s="235"/>
      <c r="B1152" s="4" t="s">
        <v>1677</v>
      </c>
      <c r="C1152" s="7" t="s">
        <v>1678</v>
      </c>
      <c r="D1152" s="7" t="s">
        <v>1607</v>
      </c>
      <c r="E1152" s="7" t="s">
        <v>666</v>
      </c>
      <c r="F1152" s="10">
        <v>105.26</v>
      </c>
      <c r="G1152" s="10"/>
      <c r="H1152" s="7" t="s">
        <v>633</v>
      </c>
      <c r="I1152" s="7" t="s">
        <v>634</v>
      </c>
      <c r="J1152" s="7"/>
    </row>
    <row r="1153" spans="1:10" ht="12.75" customHeight="1" x14ac:dyDescent="0.15">
      <c r="A1153" s="235"/>
      <c r="B1153" s="4" t="s">
        <v>1681</v>
      </c>
      <c r="C1153" s="7" t="s">
        <v>1682</v>
      </c>
      <c r="D1153" s="7" t="s">
        <v>1607</v>
      </c>
      <c r="E1153" s="7" t="s">
        <v>666</v>
      </c>
      <c r="F1153" s="10">
        <v>236.84</v>
      </c>
      <c r="G1153" s="10"/>
      <c r="H1153" s="7" t="s">
        <v>633</v>
      </c>
      <c r="I1153" s="7" t="s">
        <v>634</v>
      </c>
      <c r="J1153" s="7"/>
    </row>
    <row r="1154" spans="1:10" ht="12.75" customHeight="1" x14ac:dyDescent="0.15">
      <c r="A1154" s="235"/>
      <c r="B1154" s="4" t="s">
        <v>1290</v>
      </c>
      <c r="C1154" s="7" t="s">
        <v>1050</v>
      </c>
      <c r="D1154" s="7" t="s">
        <v>1294</v>
      </c>
      <c r="E1154" s="7" t="s">
        <v>625</v>
      </c>
      <c r="F1154" s="10"/>
      <c r="G1154" s="10">
        <v>68</v>
      </c>
      <c r="H1154" s="7" t="s">
        <v>633</v>
      </c>
      <c r="I1154" s="7" t="s">
        <v>634</v>
      </c>
      <c r="J1154" s="7"/>
    </row>
    <row r="1155" spans="1:10" ht="12.75" customHeight="1" x14ac:dyDescent="0.15">
      <c r="A1155" s="235"/>
      <c r="B1155" s="4" t="s">
        <v>1687</v>
      </c>
      <c r="C1155" s="7" t="s">
        <v>1688</v>
      </c>
      <c r="D1155" s="7" t="s">
        <v>1607</v>
      </c>
      <c r="E1155" s="7" t="s">
        <v>666</v>
      </c>
      <c r="F1155" s="10">
        <v>561.41</v>
      </c>
      <c r="G1155" s="10"/>
      <c r="H1155" s="7" t="s">
        <v>633</v>
      </c>
      <c r="I1155" s="7" t="s">
        <v>634</v>
      </c>
      <c r="J1155" s="7"/>
    </row>
    <row r="1156" spans="1:10" ht="25.5" customHeight="1" x14ac:dyDescent="0.15">
      <c r="A1156" s="235"/>
      <c r="B1156" s="4" t="s">
        <v>203</v>
      </c>
      <c r="C1156" s="7" t="s">
        <v>1780</v>
      </c>
      <c r="D1156" s="7" t="s">
        <v>1781</v>
      </c>
      <c r="E1156" s="7" t="s">
        <v>666</v>
      </c>
      <c r="F1156" s="10"/>
      <c r="G1156" s="10">
        <v>52.8</v>
      </c>
      <c r="H1156" s="7" t="s">
        <v>708</v>
      </c>
      <c r="I1156" s="7" t="s">
        <v>709</v>
      </c>
      <c r="J1156" s="7"/>
    </row>
    <row r="1157" spans="1:10" ht="25.5" customHeight="1" x14ac:dyDescent="0.15">
      <c r="A1157" s="235"/>
      <c r="B1157" s="4" t="s">
        <v>203</v>
      </c>
      <c r="C1157" s="7" t="s">
        <v>1693</v>
      </c>
      <c r="D1157" s="7" t="s">
        <v>1694</v>
      </c>
      <c r="E1157" s="7" t="s">
        <v>666</v>
      </c>
      <c r="F1157" s="10">
        <v>85.8</v>
      </c>
      <c r="G1157" s="10"/>
      <c r="H1157" s="7" t="s">
        <v>708</v>
      </c>
      <c r="I1157" s="7" t="s">
        <v>709</v>
      </c>
      <c r="J1157" s="7"/>
    </row>
    <row r="1158" spans="1:10" ht="12.75" customHeight="1" x14ac:dyDescent="0.15">
      <c r="A1158" s="235"/>
      <c r="B1158" s="4" t="s">
        <v>203</v>
      </c>
      <c r="C1158" s="7" t="s">
        <v>1782</v>
      </c>
      <c r="D1158" s="7" t="s">
        <v>1783</v>
      </c>
      <c r="E1158" s="7" t="s">
        <v>666</v>
      </c>
      <c r="F1158" s="10">
        <v>52.8</v>
      </c>
      <c r="G1158" s="10"/>
      <c r="H1158" s="7" t="s">
        <v>708</v>
      </c>
      <c r="I1158" s="7" t="s">
        <v>709</v>
      </c>
      <c r="J1158" s="7"/>
    </row>
    <row r="1159" spans="1:10" ht="12.75" customHeight="1" x14ac:dyDescent="0.15">
      <c r="A1159" s="235"/>
      <c r="B1159" s="4" t="s">
        <v>203</v>
      </c>
      <c r="C1159" s="7" t="s">
        <v>1782</v>
      </c>
      <c r="D1159" s="7" t="s">
        <v>1783</v>
      </c>
      <c r="E1159" s="7" t="s">
        <v>666</v>
      </c>
      <c r="F1159" s="10">
        <v>33</v>
      </c>
      <c r="G1159" s="10"/>
      <c r="H1159" s="7" t="s">
        <v>633</v>
      </c>
      <c r="I1159" s="7" t="s">
        <v>634</v>
      </c>
      <c r="J1159" s="7"/>
    </row>
    <row r="1160" spans="1:10" ht="12.75" customHeight="1" x14ac:dyDescent="0.15">
      <c r="A1160" s="235"/>
      <c r="B1160" s="4" t="s">
        <v>203</v>
      </c>
      <c r="C1160" s="7" t="s">
        <v>1692</v>
      </c>
      <c r="D1160" s="7" t="s">
        <v>1607</v>
      </c>
      <c r="E1160" s="7" t="s">
        <v>666</v>
      </c>
      <c r="F1160" s="10">
        <v>401.32</v>
      </c>
      <c r="G1160" s="10"/>
      <c r="H1160" s="7" t="s">
        <v>633</v>
      </c>
      <c r="I1160" s="7" t="s">
        <v>634</v>
      </c>
      <c r="J1160" s="7"/>
    </row>
    <row r="1161" spans="1:10" ht="25.5" customHeight="1" x14ac:dyDescent="0.15">
      <c r="A1161" s="235"/>
      <c r="B1161" s="4" t="s">
        <v>203</v>
      </c>
      <c r="C1161" s="7" t="s">
        <v>1780</v>
      </c>
      <c r="D1161" s="7" t="s">
        <v>1781</v>
      </c>
      <c r="E1161" s="7" t="s">
        <v>666</v>
      </c>
      <c r="F1161" s="10"/>
      <c r="G1161" s="10">
        <v>33</v>
      </c>
      <c r="H1161" s="7" t="s">
        <v>633</v>
      </c>
      <c r="I1161" s="7" t="s">
        <v>634</v>
      </c>
      <c r="J1161" s="7"/>
    </row>
    <row r="1162" spans="1:10" ht="25.5" customHeight="1" x14ac:dyDescent="0.15">
      <c r="A1162" s="235"/>
      <c r="B1162" s="4" t="s">
        <v>1057</v>
      </c>
      <c r="C1162" s="7" t="s">
        <v>1697</v>
      </c>
      <c r="D1162" s="7" t="s">
        <v>1698</v>
      </c>
      <c r="E1162" s="7" t="s">
        <v>666</v>
      </c>
      <c r="F1162" s="10"/>
      <c r="G1162" s="10">
        <v>85.8</v>
      </c>
      <c r="H1162" s="7" t="s">
        <v>708</v>
      </c>
      <c r="I1162" s="7" t="s">
        <v>709</v>
      </c>
      <c r="J1162" s="7"/>
    </row>
    <row r="1163" spans="1:10" ht="25.5" customHeight="1" x14ac:dyDescent="0.15">
      <c r="A1163" s="235"/>
      <c r="B1163" s="4" t="s">
        <v>1057</v>
      </c>
      <c r="C1163" s="7" t="s">
        <v>1782</v>
      </c>
      <c r="D1163" s="7" t="s">
        <v>1784</v>
      </c>
      <c r="E1163" s="7" t="s">
        <v>666</v>
      </c>
      <c r="F1163" s="10"/>
      <c r="G1163" s="10">
        <v>52.8</v>
      </c>
      <c r="H1163" s="7" t="s">
        <v>708</v>
      </c>
      <c r="I1163" s="7" t="s">
        <v>709</v>
      </c>
      <c r="J1163" s="7"/>
    </row>
    <row r="1164" spans="1:10" ht="22.5" x14ac:dyDescent="0.15">
      <c r="A1164" s="235"/>
      <c r="B1164" s="4" t="s">
        <v>1057</v>
      </c>
      <c r="C1164" s="7" t="s">
        <v>1785</v>
      </c>
      <c r="D1164" s="7" t="s">
        <v>1786</v>
      </c>
      <c r="E1164" s="7" t="s">
        <v>666</v>
      </c>
      <c r="F1164" s="10">
        <v>85.8</v>
      </c>
      <c r="G1164" s="10"/>
      <c r="H1164" s="7" t="s">
        <v>633</v>
      </c>
      <c r="I1164" s="7" t="s">
        <v>634</v>
      </c>
      <c r="J1164" s="7"/>
    </row>
    <row r="1166" spans="1:10" ht="11.25" x14ac:dyDescent="0.2">
      <c r="A1166" s="233" t="s">
        <v>1727</v>
      </c>
    </row>
    <row r="1168" spans="1:10" ht="25.5" customHeight="1" x14ac:dyDescent="0.35">
      <c r="A1168" s="234" t="s">
        <v>14</v>
      </c>
      <c r="B1168" s="3" t="s">
        <v>1</v>
      </c>
      <c r="C1168" s="6" t="s">
        <v>7</v>
      </c>
      <c r="D1168" s="6" t="s">
        <v>16</v>
      </c>
      <c r="E1168" s="6" t="s">
        <v>619</v>
      </c>
      <c r="F1168" s="9" t="s">
        <v>24</v>
      </c>
      <c r="G1168" s="9" t="s">
        <v>25</v>
      </c>
      <c r="H1168" s="6" t="s">
        <v>620</v>
      </c>
      <c r="I1168" s="6" t="s">
        <v>621</v>
      </c>
      <c r="J1168" s="6"/>
    </row>
    <row r="1170" spans="1:10" ht="25.5" customHeight="1" x14ac:dyDescent="0.15">
      <c r="A1170" s="235"/>
      <c r="B1170" s="4" t="s">
        <v>1057</v>
      </c>
      <c r="C1170" s="7" t="s">
        <v>1782</v>
      </c>
      <c r="D1170" s="7" t="s">
        <v>1784</v>
      </c>
      <c r="E1170" s="7" t="s">
        <v>666</v>
      </c>
      <c r="F1170" s="10"/>
      <c r="G1170" s="10">
        <v>33</v>
      </c>
      <c r="H1170" s="7" t="s">
        <v>633</v>
      </c>
      <c r="I1170" s="7" t="s">
        <v>634</v>
      </c>
      <c r="J1170" s="7"/>
    </row>
    <row r="1171" spans="1:10" ht="12.75" customHeight="1" x14ac:dyDescent="0.15">
      <c r="A1171" s="235"/>
      <c r="B1171" s="4" t="s">
        <v>1309</v>
      </c>
      <c r="C1171" s="7" t="s">
        <v>1310</v>
      </c>
      <c r="D1171" s="7" t="s">
        <v>1311</v>
      </c>
      <c r="E1171" s="7" t="s">
        <v>625</v>
      </c>
      <c r="F1171" s="10"/>
      <c r="G1171" s="10">
        <v>808.5</v>
      </c>
      <c r="H1171" s="7" t="s">
        <v>708</v>
      </c>
      <c r="I1171" s="7" t="s">
        <v>709</v>
      </c>
      <c r="J1171" s="7"/>
    </row>
    <row r="1172" spans="1:10" ht="12.75" customHeight="1" x14ac:dyDescent="0.15">
      <c r="A1172" s="235"/>
      <c r="B1172" s="4" t="s">
        <v>1309</v>
      </c>
      <c r="C1172" s="7" t="s">
        <v>1310</v>
      </c>
      <c r="D1172" s="7" t="s">
        <v>1312</v>
      </c>
      <c r="E1172" s="7" t="s">
        <v>625</v>
      </c>
      <c r="F1172" s="10"/>
      <c r="G1172" s="10">
        <v>30.8</v>
      </c>
      <c r="H1172" s="7" t="s">
        <v>633</v>
      </c>
      <c r="I1172" s="7" t="s">
        <v>634</v>
      </c>
      <c r="J1172" s="7"/>
    </row>
    <row r="1173" spans="1:10" ht="12.75" customHeight="1" x14ac:dyDescent="0.15">
      <c r="A1173" s="235"/>
      <c r="B1173" s="4" t="s">
        <v>1319</v>
      </c>
      <c r="C1173" s="7" t="s">
        <v>1322</v>
      </c>
      <c r="D1173" s="7" t="s">
        <v>1323</v>
      </c>
      <c r="E1173" s="7" t="s">
        <v>625</v>
      </c>
      <c r="F1173" s="10"/>
      <c r="G1173" s="10">
        <v>60</v>
      </c>
      <c r="H1173" s="7" t="s">
        <v>633</v>
      </c>
      <c r="I1173" s="7" t="s">
        <v>634</v>
      </c>
      <c r="J1173" s="7"/>
    </row>
    <row r="1174" spans="1:10" ht="12.75" customHeight="1" x14ac:dyDescent="0.15">
      <c r="A1174" s="235"/>
      <c r="B1174" s="4" t="s">
        <v>1701</v>
      </c>
      <c r="C1174" s="7" t="s">
        <v>1702</v>
      </c>
      <c r="D1174" s="7" t="s">
        <v>1607</v>
      </c>
      <c r="E1174" s="7" t="s">
        <v>666</v>
      </c>
      <c r="F1174" s="10">
        <v>599.79</v>
      </c>
      <c r="G1174" s="10"/>
      <c r="H1174" s="7" t="s">
        <v>633</v>
      </c>
      <c r="I1174" s="7" t="s">
        <v>634</v>
      </c>
      <c r="J1174" s="7"/>
    </row>
    <row r="1175" spans="1:10" ht="12.75" customHeight="1" x14ac:dyDescent="0.15">
      <c r="A1175" s="235"/>
      <c r="B1175" s="4" t="s">
        <v>1787</v>
      </c>
      <c r="C1175" s="7" t="s">
        <v>1314</v>
      </c>
      <c r="D1175" s="7" t="s">
        <v>1788</v>
      </c>
      <c r="E1175" s="7" t="s">
        <v>625</v>
      </c>
      <c r="F1175" s="10"/>
      <c r="G1175" s="10">
        <v>77.5</v>
      </c>
      <c r="H1175" s="7" t="s">
        <v>633</v>
      </c>
      <c r="I1175" s="7" t="s">
        <v>634</v>
      </c>
      <c r="J1175" s="7"/>
    </row>
    <row r="1176" spans="1:10" ht="12.75" customHeight="1" x14ac:dyDescent="0.15">
      <c r="A1176" s="235"/>
      <c r="B1176" s="4" t="s">
        <v>1074</v>
      </c>
      <c r="C1176" s="7" t="s">
        <v>1310</v>
      </c>
      <c r="D1176" s="7" t="s">
        <v>1789</v>
      </c>
      <c r="E1176" s="7" t="s">
        <v>625</v>
      </c>
      <c r="F1176" s="10"/>
      <c r="G1176" s="10">
        <v>414</v>
      </c>
      <c r="H1176" s="7" t="s">
        <v>633</v>
      </c>
      <c r="I1176" s="7" t="s">
        <v>634</v>
      </c>
      <c r="J1176" s="7"/>
    </row>
    <row r="1177" spans="1:10" ht="12.75" customHeight="1" x14ac:dyDescent="0.15">
      <c r="A1177" s="235"/>
      <c r="B1177" s="4" t="s">
        <v>1790</v>
      </c>
      <c r="C1177" s="7" t="s">
        <v>1791</v>
      </c>
      <c r="D1177" s="7" t="s">
        <v>1792</v>
      </c>
      <c r="E1177" s="7" t="s">
        <v>625</v>
      </c>
      <c r="F1177" s="10"/>
      <c r="G1177" s="10">
        <v>78</v>
      </c>
      <c r="H1177" s="7" t="s">
        <v>633</v>
      </c>
      <c r="I1177" s="7" t="s">
        <v>634</v>
      </c>
      <c r="J1177" s="7"/>
    </row>
    <row r="1178" spans="1:10" ht="12.75" customHeight="1" x14ac:dyDescent="0.15">
      <c r="A1178" s="235"/>
      <c r="B1178" s="4" t="s">
        <v>1793</v>
      </c>
      <c r="C1178" s="7" t="s">
        <v>1080</v>
      </c>
      <c r="D1178" s="7" t="s">
        <v>1794</v>
      </c>
      <c r="E1178" s="7" t="s">
        <v>625</v>
      </c>
      <c r="F1178" s="10"/>
      <c r="G1178" s="10">
        <v>93</v>
      </c>
      <c r="H1178" s="7" t="s">
        <v>633</v>
      </c>
      <c r="I1178" s="7" t="s">
        <v>634</v>
      </c>
      <c r="J1178" s="7"/>
    </row>
    <row r="1179" spans="1:10" ht="12.75" customHeight="1" x14ac:dyDescent="0.15">
      <c r="A1179" s="235"/>
      <c r="B1179" s="4" t="s">
        <v>1705</v>
      </c>
      <c r="C1179" s="7" t="s">
        <v>1706</v>
      </c>
      <c r="D1179" s="7" t="s">
        <v>1607</v>
      </c>
      <c r="E1179" s="7" t="s">
        <v>666</v>
      </c>
      <c r="F1179" s="10">
        <v>1024.68</v>
      </c>
      <c r="G1179" s="10"/>
      <c r="H1179" s="7" t="s">
        <v>633</v>
      </c>
      <c r="I1179" s="7" t="s">
        <v>634</v>
      </c>
      <c r="J1179" s="7"/>
    </row>
    <row r="1180" spans="1:10" ht="12.75" customHeight="1" x14ac:dyDescent="0.15">
      <c r="A1180" s="235"/>
      <c r="B1180" s="4" t="s">
        <v>1079</v>
      </c>
      <c r="C1180" s="7" t="s">
        <v>1795</v>
      </c>
      <c r="D1180" s="7" t="s">
        <v>1796</v>
      </c>
      <c r="E1180" s="7" t="s">
        <v>625</v>
      </c>
      <c r="F1180" s="10"/>
      <c r="G1180" s="10">
        <v>467</v>
      </c>
      <c r="H1180" s="7" t="s">
        <v>708</v>
      </c>
      <c r="I1180" s="7" t="s">
        <v>709</v>
      </c>
      <c r="J1180" s="7"/>
    </row>
    <row r="1181" spans="1:10" ht="25.5" customHeight="1" x14ac:dyDescent="0.15">
      <c r="A1181" s="235"/>
      <c r="B1181" s="4" t="s">
        <v>1344</v>
      </c>
      <c r="C1181" s="7" t="s">
        <v>1345</v>
      </c>
      <c r="D1181" s="7" t="s">
        <v>1346</v>
      </c>
      <c r="E1181" s="7" t="s">
        <v>625</v>
      </c>
      <c r="F1181" s="10"/>
      <c r="G1181" s="10">
        <v>425</v>
      </c>
      <c r="H1181" s="7" t="s">
        <v>633</v>
      </c>
      <c r="I1181" s="7" t="s">
        <v>634</v>
      </c>
      <c r="J1181" s="7"/>
    </row>
    <row r="1182" spans="1:10" ht="12.75" customHeight="1" x14ac:dyDescent="0.15">
      <c r="A1182" s="235"/>
      <c r="B1182" s="4" t="s">
        <v>1082</v>
      </c>
      <c r="C1182" s="7" t="s">
        <v>1083</v>
      </c>
      <c r="D1182" s="7" t="s">
        <v>1351</v>
      </c>
      <c r="E1182" s="7" t="s">
        <v>625</v>
      </c>
      <c r="F1182" s="10"/>
      <c r="G1182" s="10">
        <v>124</v>
      </c>
      <c r="H1182" s="7" t="s">
        <v>633</v>
      </c>
      <c r="I1182" s="7" t="s">
        <v>634</v>
      </c>
      <c r="J1182" s="7"/>
    </row>
    <row r="1183" spans="1:10" ht="12.75" customHeight="1" x14ac:dyDescent="0.15">
      <c r="A1183" s="235"/>
      <c r="B1183" s="4" t="s">
        <v>1707</v>
      </c>
      <c r="C1183" s="7" t="s">
        <v>1708</v>
      </c>
      <c r="D1183" s="7" t="s">
        <v>1607</v>
      </c>
      <c r="E1183" s="7" t="s">
        <v>666</v>
      </c>
      <c r="F1183" s="10">
        <v>422.15</v>
      </c>
      <c r="G1183" s="10"/>
      <c r="H1183" s="7" t="s">
        <v>633</v>
      </c>
      <c r="I1183" s="7" t="s">
        <v>634</v>
      </c>
      <c r="J1183" s="7"/>
    </row>
    <row r="1184" spans="1:10" ht="12.75" customHeight="1" x14ac:dyDescent="0.15">
      <c r="A1184" s="235"/>
      <c r="B1184" s="4" t="s">
        <v>1361</v>
      </c>
      <c r="C1184" s="7" t="s">
        <v>1090</v>
      </c>
      <c r="D1184" s="7" t="s">
        <v>1363</v>
      </c>
      <c r="E1184" s="7" t="s">
        <v>625</v>
      </c>
      <c r="F1184" s="10"/>
      <c r="G1184" s="10">
        <v>15</v>
      </c>
      <c r="H1184" s="7" t="s">
        <v>633</v>
      </c>
      <c r="I1184" s="7" t="s">
        <v>634</v>
      </c>
      <c r="J1184" s="7"/>
    </row>
    <row r="1185" spans="1:10" ht="12.75" customHeight="1" x14ac:dyDescent="0.15">
      <c r="A1185" s="235"/>
      <c r="B1185" s="4" t="s">
        <v>1361</v>
      </c>
      <c r="C1185" s="7" t="s">
        <v>1709</v>
      </c>
      <c r="D1185" s="7" t="s">
        <v>1607</v>
      </c>
      <c r="E1185" s="7" t="s">
        <v>666</v>
      </c>
      <c r="F1185" s="10">
        <v>1051.54</v>
      </c>
      <c r="G1185" s="10"/>
      <c r="H1185" s="7" t="s">
        <v>633</v>
      </c>
      <c r="I1185" s="7" t="s">
        <v>634</v>
      </c>
      <c r="J1185" s="7"/>
    </row>
    <row r="1186" spans="1:10" ht="12.75" customHeight="1" x14ac:dyDescent="0.15">
      <c r="A1186" s="235"/>
      <c r="B1186" s="4" t="s">
        <v>1089</v>
      </c>
      <c r="C1186" s="7" t="s">
        <v>1090</v>
      </c>
      <c r="D1186" s="7" t="s">
        <v>1363</v>
      </c>
      <c r="E1186" s="7" t="s">
        <v>625</v>
      </c>
      <c r="F1186" s="10"/>
      <c r="G1186" s="10">
        <v>135</v>
      </c>
      <c r="H1186" s="7" t="s">
        <v>633</v>
      </c>
      <c r="I1186" s="7" t="s">
        <v>634</v>
      </c>
      <c r="J1186" s="7"/>
    </row>
    <row r="1187" spans="1:10" ht="12.75" customHeight="1" x14ac:dyDescent="0.15">
      <c r="A1187" s="235"/>
      <c r="B1187" s="4" t="s">
        <v>1089</v>
      </c>
      <c r="C1187" s="7" t="s">
        <v>1090</v>
      </c>
      <c r="D1187" s="7" t="s">
        <v>1797</v>
      </c>
      <c r="E1187" s="7" t="s">
        <v>625</v>
      </c>
      <c r="F1187" s="10"/>
      <c r="G1187" s="10">
        <v>138.5</v>
      </c>
      <c r="H1187" s="7" t="s">
        <v>633</v>
      </c>
      <c r="I1187" s="7" t="s">
        <v>634</v>
      </c>
      <c r="J1187" s="7"/>
    </row>
    <row r="1188" spans="1:10" ht="12.75" customHeight="1" x14ac:dyDescent="0.15">
      <c r="A1188" s="235"/>
      <c r="B1188" s="4" t="s">
        <v>1089</v>
      </c>
      <c r="C1188" s="7" t="s">
        <v>1090</v>
      </c>
      <c r="D1188" s="7" t="s">
        <v>1798</v>
      </c>
      <c r="E1188" s="7" t="s">
        <v>625</v>
      </c>
      <c r="F1188" s="10"/>
      <c r="G1188" s="10">
        <v>62</v>
      </c>
      <c r="H1188" s="7" t="s">
        <v>633</v>
      </c>
      <c r="I1188" s="7" t="s">
        <v>634</v>
      </c>
      <c r="J1188" s="7"/>
    </row>
    <row r="1189" spans="1:10" ht="12.75" customHeight="1" x14ac:dyDescent="0.15">
      <c r="A1189" s="235"/>
      <c r="B1189" s="4" t="s">
        <v>1799</v>
      </c>
      <c r="C1189" s="7" t="s">
        <v>1800</v>
      </c>
      <c r="D1189" s="7" t="s">
        <v>1801</v>
      </c>
      <c r="E1189" s="7" t="s">
        <v>625</v>
      </c>
      <c r="F1189" s="10"/>
      <c r="G1189" s="10">
        <v>70</v>
      </c>
      <c r="H1189" s="7" t="s">
        <v>633</v>
      </c>
      <c r="I1189" s="7" t="s">
        <v>634</v>
      </c>
      <c r="J1189" s="7"/>
    </row>
    <row r="1190" spans="1:10" ht="12.75" customHeight="1" x14ac:dyDescent="0.15">
      <c r="A1190" s="235"/>
      <c r="B1190" s="4" t="s">
        <v>1369</v>
      </c>
      <c r="C1190" s="7" t="s">
        <v>1071</v>
      </c>
      <c r="D1190" s="7" t="s">
        <v>1371</v>
      </c>
      <c r="E1190" s="7" t="s">
        <v>625</v>
      </c>
      <c r="F1190" s="10"/>
      <c r="G1190" s="10">
        <v>62</v>
      </c>
      <c r="H1190" s="7" t="s">
        <v>633</v>
      </c>
      <c r="I1190" s="7" t="s">
        <v>634</v>
      </c>
      <c r="J1190" s="7"/>
    </row>
    <row r="1191" spans="1:10" ht="12.75" customHeight="1" x14ac:dyDescent="0.15">
      <c r="A1191" s="235"/>
      <c r="B1191" s="4" t="s">
        <v>1092</v>
      </c>
      <c r="C1191" s="7" t="s">
        <v>1093</v>
      </c>
      <c r="D1191" s="7" t="s">
        <v>1374</v>
      </c>
      <c r="E1191" s="7" t="s">
        <v>625</v>
      </c>
      <c r="F1191" s="10"/>
      <c r="G1191" s="10">
        <v>77.5</v>
      </c>
      <c r="H1191" s="7" t="s">
        <v>633</v>
      </c>
      <c r="I1191" s="7" t="s">
        <v>634</v>
      </c>
      <c r="J1191" s="7"/>
    </row>
    <row r="1192" spans="1:10" ht="12.75" customHeight="1" x14ac:dyDescent="0.15">
      <c r="A1192" s="235"/>
      <c r="B1192" s="4" t="s">
        <v>1376</v>
      </c>
      <c r="C1192" s="7" t="s">
        <v>1087</v>
      </c>
      <c r="D1192" s="7" t="s">
        <v>1802</v>
      </c>
      <c r="E1192" s="7" t="s">
        <v>625</v>
      </c>
      <c r="F1192" s="10"/>
      <c r="G1192" s="10">
        <v>15.5</v>
      </c>
      <c r="H1192" s="7" t="s">
        <v>633</v>
      </c>
      <c r="I1192" s="7" t="s">
        <v>634</v>
      </c>
      <c r="J1192" s="7"/>
    </row>
    <row r="1193" spans="1:10" ht="12.75" customHeight="1" x14ac:dyDescent="0.15">
      <c r="A1193" s="235"/>
      <c r="B1193" s="4" t="s">
        <v>1711</v>
      </c>
      <c r="C1193" s="7" t="s">
        <v>1712</v>
      </c>
      <c r="D1193" s="7" t="s">
        <v>1607</v>
      </c>
      <c r="E1193" s="7" t="s">
        <v>666</v>
      </c>
      <c r="F1193" s="10">
        <v>1331.7</v>
      </c>
      <c r="G1193" s="10"/>
      <c r="H1193" s="7" t="s">
        <v>633</v>
      </c>
      <c r="I1193" s="7" t="s">
        <v>634</v>
      </c>
      <c r="J1193" s="7"/>
    </row>
    <row r="1194" spans="1:10" ht="12.75" customHeight="1" x14ac:dyDescent="0.15">
      <c r="A1194" s="235"/>
      <c r="B1194" s="4" t="s">
        <v>1095</v>
      </c>
      <c r="C1194" s="7" t="s">
        <v>1090</v>
      </c>
      <c r="D1194" s="7" t="s">
        <v>1803</v>
      </c>
      <c r="E1194" s="7" t="s">
        <v>625</v>
      </c>
      <c r="F1194" s="10"/>
      <c r="G1194" s="10">
        <v>16</v>
      </c>
      <c r="H1194" s="7" t="s">
        <v>633</v>
      </c>
      <c r="I1194" s="7" t="s">
        <v>634</v>
      </c>
      <c r="J1194" s="7"/>
    </row>
    <row r="1195" spans="1:10" ht="12.75" customHeight="1" x14ac:dyDescent="0.15">
      <c r="A1195" s="235"/>
      <c r="B1195" s="4" t="s">
        <v>1095</v>
      </c>
      <c r="C1195" s="7" t="s">
        <v>1090</v>
      </c>
      <c r="D1195" s="7" t="s">
        <v>1363</v>
      </c>
      <c r="E1195" s="7" t="s">
        <v>625</v>
      </c>
      <c r="F1195" s="10"/>
      <c r="G1195" s="10">
        <v>120</v>
      </c>
      <c r="H1195" s="7" t="s">
        <v>633</v>
      </c>
      <c r="I1195" s="7" t="s">
        <v>634</v>
      </c>
      <c r="J1195" s="7"/>
    </row>
    <row r="1196" spans="1:10" ht="12.75" customHeight="1" x14ac:dyDescent="0.15">
      <c r="A1196" s="235"/>
      <c r="B1196" s="4" t="s">
        <v>1388</v>
      </c>
      <c r="C1196" s="7" t="s">
        <v>1090</v>
      </c>
      <c r="D1196" s="7" t="s">
        <v>1804</v>
      </c>
      <c r="E1196" s="7" t="s">
        <v>625</v>
      </c>
      <c r="F1196" s="10"/>
      <c r="G1196" s="10">
        <v>100.75</v>
      </c>
      <c r="H1196" s="7" t="s">
        <v>633</v>
      </c>
      <c r="I1196" s="7" t="s">
        <v>634</v>
      </c>
      <c r="J1196" s="7"/>
    </row>
    <row r="1197" spans="1:10" ht="12.75" customHeight="1" x14ac:dyDescent="0.15">
      <c r="A1197" s="235"/>
      <c r="B1197" s="4" t="s">
        <v>1393</v>
      </c>
      <c r="C1197" s="7" t="s">
        <v>1394</v>
      </c>
      <c r="D1197" s="7" t="s">
        <v>1395</v>
      </c>
      <c r="E1197" s="7" t="s">
        <v>625</v>
      </c>
      <c r="F1197" s="10"/>
      <c r="G1197" s="10">
        <v>285</v>
      </c>
      <c r="H1197" s="7" t="s">
        <v>633</v>
      </c>
      <c r="I1197" s="7" t="s">
        <v>634</v>
      </c>
      <c r="J1197" s="7"/>
    </row>
    <row r="1198" spans="1:10" ht="12.75" customHeight="1" x14ac:dyDescent="0.15">
      <c r="A1198" s="235"/>
      <c r="B1198" s="4" t="s">
        <v>206</v>
      </c>
      <c r="C1198" s="7" t="s">
        <v>1603</v>
      </c>
      <c r="D1198" s="7" t="s">
        <v>1607</v>
      </c>
      <c r="E1198" s="7" t="s">
        <v>666</v>
      </c>
      <c r="F1198" s="10">
        <v>844.31</v>
      </c>
      <c r="G1198" s="10"/>
      <c r="H1198" s="7" t="s">
        <v>633</v>
      </c>
      <c r="I1198" s="7" t="s">
        <v>634</v>
      </c>
      <c r="J1198" s="7"/>
    </row>
    <row r="1199" spans="1:10" ht="12.75" customHeight="1" x14ac:dyDescent="0.15">
      <c r="A1199" s="235"/>
      <c r="B1199" s="4" t="s">
        <v>1101</v>
      </c>
      <c r="C1199" s="7" t="s">
        <v>1090</v>
      </c>
      <c r="D1199" s="7" t="s">
        <v>1363</v>
      </c>
      <c r="E1199" s="7" t="s">
        <v>625</v>
      </c>
      <c r="F1199" s="10"/>
      <c r="G1199" s="10">
        <v>30</v>
      </c>
      <c r="H1199" s="7" t="s">
        <v>633</v>
      </c>
      <c r="I1199" s="7" t="s">
        <v>634</v>
      </c>
      <c r="J1199" s="7"/>
    </row>
    <row r="1200" spans="1:10" ht="12.75" customHeight="1" x14ac:dyDescent="0.15">
      <c r="A1200" s="235"/>
      <c r="B1200" s="4" t="s">
        <v>209</v>
      </c>
      <c r="C1200" s="7" t="s">
        <v>1805</v>
      </c>
      <c r="D1200" s="7" t="s">
        <v>1806</v>
      </c>
      <c r="E1200" s="7" t="s">
        <v>666</v>
      </c>
      <c r="F1200" s="10">
        <v>1414.1</v>
      </c>
      <c r="G1200" s="10"/>
      <c r="H1200" s="7" t="s">
        <v>708</v>
      </c>
      <c r="I1200" s="7" t="s">
        <v>709</v>
      </c>
      <c r="J1200" s="7"/>
    </row>
    <row r="1201" spans="1:10" ht="12.75" customHeight="1" x14ac:dyDescent="0.15">
      <c r="A1201" s="235"/>
      <c r="B1201" s="4" t="s">
        <v>209</v>
      </c>
      <c r="C1201" s="7" t="s">
        <v>1805</v>
      </c>
      <c r="D1201" s="7" t="s">
        <v>1806</v>
      </c>
      <c r="E1201" s="7" t="s">
        <v>666</v>
      </c>
      <c r="F1201" s="10"/>
      <c r="G1201" s="10">
        <v>1414.1</v>
      </c>
      <c r="H1201" s="7" t="s">
        <v>633</v>
      </c>
      <c r="I1201" s="7" t="s">
        <v>634</v>
      </c>
      <c r="J1201" s="7"/>
    </row>
    <row r="1202" spans="1:10" ht="12.75" customHeight="1" x14ac:dyDescent="0.15">
      <c r="A1202" s="235"/>
      <c r="B1202" s="4" t="s">
        <v>209</v>
      </c>
      <c r="C1202" s="7" t="s">
        <v>1608</v>
      </c>
      <c r="D1202" s="7" t="s">
        <v>1607</v>
      </c>
      <c r="E1202" s="7" t="s">
        <v>666</v>
      </c>
      <c r="F1202" s="10">
        <v>567.99</v>
      </c>
      <c r="G1202" s="10"/>
      <c r="H1202" s="7" t="s">
        <v>633</v>
      </c>
      <c r="I1202" s="7" t="s">
        <v>634</v>
      </c>
      <c r="J1202" s="7"/>
    </row>
    <row r="1203" spans="1:10" ht="12.75" customHeight="1" x14ac:dyDescent="0.15">
      <c r="A1203" s="235"/>
      <c r="B1203" s="4" t="s">
        <v>211</v>
      </c>
      <c r="C1203" s="7" t="s">
        <v>1418</v>
      </c>
      <c r="D1203" s="7" t="s">
        <v>1335</v>
      </c>
      <c r="E1203" s="7" t="s">
        <v>625</v>
      </c>
      <c r="F1203" s="10"/>
      <c r="G1203" s="10">
        <v>375</v>
      </c>
      <c r="H1203" s="7" t="s">
        <v>633</v>
      </c>
      <c r="I1203" s="7" t="s">
        <v>634</v>
      </c>
      <c r="J1203" s="7"/>
    </row>
    <row r="1204" spans="1:10" ht="12.75" customHeight="1" x14ac:dyDescent="0.15">
      <c r="A1204" s="235"/>
      <c r="B1204" s="4" t="s">
        <v>1419</v>
      </c>
      <c r="C1204" s="7" t="s">
        <v>1423</v>
      </c>
      <c r="D1204" s="7" t="s">
        <v>1424</v>
      </c>
      <c r="E1204" s="7" t="s">
        <v>625</v>
      </c>
      <c r="F1204" s="10"/>
      <c r="G1204" s="10">
        <v>16</v>
      </c>
      <c r="H1204" s="7" t="s">
        <v>633</v>
      </c>
      <c r="I1204" s="7" t="s">
        <v>634</v>
      </c>
      <c r="J1204" s="7"/>
    </row>
    <row r="1205" spans="1:10" ht="11.25" x14ac:dyDescent="0.15">
      <c r="A1205" s="235"/>
      <c r="B1205" s="4" t="s">
        <v>288</v>
      </c>
      <c r="C1205" s="7" t="s">
        <v>1719</v>
      </c>
      <c r="D1205" s="7" t="s">
        <v>1607</v>
      </c>
      <c r="E1205" s="7" t="s">
        <v>666</v>
      </c>
      <c r="F1205" s="10">
        <v>867.33</v>
      </c>
      <c r="G1205" s="10"/>
      <c r="H1205" s="7" t="s">
        <v>633</v>
      </c>
      <c r="I1205" s="7" t="s">
        <v>634</v>
      </c>
      <c r="J1205" s="7"/>
    </row>
    <row r="1207" spans="1:10" ht="11.25" x14ac:dyDescent="0.2">
      <c r="A1207" s="233" t="s">
        <v>1727</v>
      </c>
    </row>
    <row r="1209" spans="1:10" ht="25.5" customHeight="1" x14ac:dyDescent="0.35">
      <c r="A1209" s="234" t="s">
        <v>14</v>
      </c>
      <c r="B1209" s="3" t="s">
        <v>1</v>
      </c>
      <c r="C1209" s="6" t="s">
        <v>7</v>
      </c>
      <c r="D1209" s="6" t="s">
        <v>16</v>
      </c>
      <c r="E1209" s="6" t="s">
        <v>619</v>
      </c>
      <c r="F1209" s="9" t="s">
        <v>24</v>
      </c>
      <c r="G1209" s="9" t="s">
        <v>25</v>
      </c>
      <c r="H1209" s="6" t="s">
        <v>620</v>
      </c>
      <c r="I1209" s="6" t="s">
        <v>621</v>
      </c>
      <c r="J1209" s="6"/>
    </row>
    <row r="1211" spans="1:10" ht="12.75" customHeight="1" x14ac:dyDescent="0.15">
      <c r="A1211" s="235" t="s">
        <v>1384</v>
      </c>
      <c r="B1211" s="4" t="s">
        <v>1436</v>
      </c>
      <c r="C1211" s="7" t="s">
        <v>1385</v>
      </c>
      <c r="D1211" s="7" t="s">
        <v>1437</v>
      </c>
      <c r="E1211" s="7" t="s">
        <v>1308</v>
      </c>
      <c r="F1211" s="10">
        <v>16</v>
      </c>
      <c r="G1211" s="10"/>
      <c r="H1211" s="7" t="s">
        <v>633</v>
      </c>
      <c r="I1211" s="7" t="s">
        <v>634</v>
      </c>
      <c r="J1211" s="7"/>
    </row>
    <row r="1212" spans="1:10" ht="12.75" customHeight="1" x14ac:dyDescent="0.15">
      <c r="A1212" s="235"/>
      <c r="B1212" s="4" t="s">
        <v>1436</v>
      </c>
      <c r="C1212" s="7" t="s">
        <v>1090</v>
      </c>
      <c r="D1212" s="7" t="s">
        <v>1803</v>
      </c>
      <c r="E1212" s="7" t="s">
        <v>625</v>
      </c>
      <c r="F1212" s="10"/>
      <c r="G1212" s="10">
        <v>16</v>
      </c>
      <c r="H1212" s="7" t="s">
        <v>633</v>
      </c>
      <c r="I1212" s="7" t="s">
        <v>634</v>
      </c>
      <c r="J1212" s="7"/>
    </row>
    <row r="1213" spans="1:10" ht="12.75" customHeight="1" x14ac:dyDescent="0.15">
      <c r="A1213" s="235"/>
      <c r="B1213" s="4" t="s">
        <v>291</v>
      </c>
      <c r="C1213" s="7" t="s">
        <v>1610</v>
      </c>
      <c r="D1213" s="7" t="s">
        <v>1607</v>
      </c>
      <c r="E1213" s="7" t="s">
        <v>666</v>
      </c>
      <c r="F1213" s="10">
        <v>565.67999999999995</v>
      </c>
      <c r="G1213" s="10"/>
      <c r="H1213" s="7" t="s">
        <v>633</v>
      </c>
      <c r="I1213" s="7" t="s">
        <v>634</v>
      </c>
      <c r="J1213" s="7"/>
    </row>
    <row r="1214" spans="1:10" ht="12.75" customHeight="1" x14ac:dyDescent="0.15">
      <c r="A1214" s="235"/>
      <c r="B1214" s="4" t="s">
        <v>1131</v>
      </c>
      <c r="C1214" s="7" t="s">
        <v>1090</v>
      </c>
      <c r="D1214" s="7" t="s">
        <v>1803</v>
      </c>
      <c r="E1214" s="7" t="s">
        <v>625</v>
      </c>
      <c r="F1214" s="10"/>
      <c r="G1214" s="10">
        <v>16</v>
      </c>
      <c r="H1214" s="7" t="s">
        <v>633</v>
      </c>
      <c r="I1214" s="7" t="s">
        <v>634</v>
      </c>
      <c r="J1214" s="7"/>
    </row>
    <row r="1215" spans="1:10" ht="12.75" customHeight="1" x14ac:dyDescent="0.15">
      <c r="A1215" s="235" t="s">
        <v>1384</v>
      </c>
      <c r="B1215" s="4" t="s">
        <v>1131</v>
      </c>
      <c r="C1215" s="7" t="s">
        <v>1385</v>
      </c>
      <c r="D1215" s="7" t="s">
        <v>1437</v>
      </c>
      <c r="E1215" s="7" t="s">
        <v>1308</v>
      </c>
      <c r="F1215" s="10">
        <v>16</v>
      </c>
      <c r="G1215" s="10"/>
      <c r="H1215" s="7" t="s">
        <v>633</v>
      </c>
      <c r="I1215" s="7" t="s">
        <v>634</v>
      </c>
      <c r="J1215" s="7"/>
    </row>
    <row r="1216" spans="1:10" ht="12.75" customHeight="1" x14ac:dyDescent="0.15">
      <c r="A1216" s="235"/>
      <c r="B1216" s="4" t="s">
        <v>1137</v>
      </c>
      <c r="C1216" s="7" t="s">
        <v>1138</v>
      </c>
      <c r="D1216" s="7" t="s">
        <v>1807</v>
      </c>
      <c r="E1216" s="7" t="s">
        <v>625</v>
      </c>
      <c r="F1216" s="10"/>
      <c r="G1216" s="10">
        <v>62</v>
      </c>
      <c r="H1216" s="7" t="s">
        <v>633</v>
      </c>
      <c r="I1216" s="7" t="s">
        <v>634</v>
      </c>
      <c r="J1216" s="7"/>
    </row>
    <row r="1217" spans="1:10" ht="12.75" customHeight="1" x14ac:dyDescent="0.15">
      <c r="A1217" s="235"/>
      <c r="B1217" s="4" t="s">
        <v>292</v>
      </c>
      <c r="C1217" s="7" t="s">
        <v>1122</v>
      </c>
      <c r="D1217" s="7" t="s">
        <v>1475</v>
      </c>
      <c r="E1217" s="7" t="s">
        <v>625</v>
      </c>
      <c r="F1217" s="10"/>
      <c r="G1217" s="10">
        <v>62</v>
      </c>
      <c r="H1217" s="7" t="s">
        <v>633</v>
      </c>
      <c r="I1217" s="7" t="s">
        <v>634</v>
      </c>
      <c r="J1217" s="7"/>
    </row>
    <row r="1218" spans="1:10" ht="12.75" customHeight="1" x14ac:dyDescent="0.15">
      <c r="A1218" s="235"/>
      <c r="B1218" s="4" t="s">
        <v>295</v>
      </c>
      <c r="C1218" s="7" t="s">
        <v>1612</v>
      </c>
      <c r="D1218" s="7" t="s">
        <v>1607</v>
      </c>
      <c r="E1218" s="7" t="s">
        <v>666</v>
      </c>
      <c r="F1218" s="10">
        <v>945.62</v>
      </c>
      <c r="G1218" s="10"/>
      <c r="H1218" s="7" t="s">
        <v>633</v>
      </c>
      <c r="I1218" s="7" t="s">
        <v>634</v>
      </c>
      <c r="J1218" s="7"/>
    </row>
    <row r="1219" spans="1:10" ht="12.75" customHeight="1" x14ac:dyDescent="0.15">
      <c r="A1219" s="235"/>
      <c r="B1219" s="4" t="s">
        <v>1140</v>
      </c>
      <c r="C1219" s="7" t="s">
        <v>701</v>
      </c>
      <c r="D1219" s="7" t="s">
        <v>1808</v>
      </c>
      <c r="E1219" s="7" t="s">
        <v>625</v>
      </c>
      <c r="F1219" s="10"/>
      <c r="G1219" s="10">
        <v>209.25</v>
      </c>
      <c r="H1219" s="7" t="s">
        <v>633</v>
      </c>
      <c r="I1219" s="7" t="s">
        <v>634</v>
      </c>
      <c r="J1219" s="7"/>
    </row>
    <row r="1220" spans="1:10" ht="12.75" customHeight="1" x14ac:dyDescent="0.15">
      <c r="A1220" s="235" t="s">
        <v>1384</v>
      </c>
      <c r="B1220" s="4" t="s">
        <v>1140</v>
      </c>
      <c r="C1220" s="7" t="s">
        <v>1385</v>
      </c>
      <c r="D1220" s="7" t="s">
        <v>1437</v>
      </c>
      <c r="E1220" s="7" t="s">
        <v>1308</v>
      </c>
      <c r="F1220" s="10">
        <v>16</v>
      </c>
      <c r="G1220" s="10"/>
      <c r="H1220" s="7" t="s">
        <v>633</v>
      </c>
      <c r="I1220" s="7" t="s">
        <v>634</v>
      </c>
      <c r="J1220" s="7"/>
    </row>
    <row r="1221" spans="1:10" ht="12.75" customHeight="1" x14ac:dyDescent="0.15">
      <c r="A1221" s="235"/>
      <c r="B1221" s="4" t="s">
        <v>1140</v>
      </c>
      <c r="C1221" s="7" t="s">
        <v>1090</v>
      </c>
      <c r="D1221" s="7" t="s">
        <v>1803</v>
      </c>
      <c r="E1221" s="7" t="s">
        <v>625</v>
      </c>
      <c r="F1221" s="10"/>
      <c r="G1221" s="10">
        <v>16</v>
      </c>
      <c r="H1221" s="7" t="s">
        <v>633</v>
      </c>
      <c r="I1221" s="7" t="s">
        <v>634</v>
      </c>
      <c r="J1221" s="7"/>
    </row>
    <row r="1222" spans="1:10" ht="12.75" customHeight="1" x14ac:dyDescent="0.15">
      <c r="A1222" s="235"/>
      <c r="B1222" s="4" t="s">
        <v>1140</v>
      </c>
      <c r="C1222" s="7" t="s">
        <v>1809</v>
      </c>
      <c r="D1222" s="7" t="s">
        <v>1810</v>
      </c>
      <c r="E1222" s="7" t="s">
        <v>666</v>
      </c>
      <c r="F1222" s="10"/>
      <c r="G1222" s="10">
        <v>0.25</v>
      </c>
      <c r="H1222" s="7" t="s">
        <v>633</v>
      </c>
      <c r="I1222" s="7" t="s">
        <v>634</v>
      </c>
      <c r="J1222" s="7"/>
    </row>
    <row r="1223" spans="1:10" ht="12.75" customHeight="1" x14ac:dyDescent="0.15">
      <c r="A1223" s="235"/>
      <c r="B1223" s="4" t="s">
        <v>1503</v>
      </c>
      <c r="C1223" s="7" t="s">
        <v>1506</v>
      </c>
      <c r="D1223" s="7" t="s">
        <v>1507</v>
      </c>
      <c r="E1223" s="7" t="s">
        <v>625</v>
      </c>
      <c r="F1223" s="10"/>
      <c r="G1223" s="10">
        <v>93</v>
      </c>
      <c r="H1223" s="7" t="s">
        <v>633</v>
      </c>
      <c r="I1223" s="7" t="s">
        <v>634</v>
      </c>
      <c r="J1223" s="7"/>
    </row>
    <row r="1224" spans="1:10" ht="12.75" customHeight="1" x14ac:dyDescent="0.15">
      <c r="A1224" s="235"/>
      <c r="B1224" s="4" t="s">
        <v>1503</v>
      </c>
      <c r="C1224" s="7" t="s">
        <v>1811</v>
      </c>
      <c r="D1224" s="7" t="s">
        <v>1812</v>
      </c>
      <c r="E1224" s="7" t="s">
        <v>625</v>
      </c>
      <c r="F1224" s="10"/>
      <c r="G1224" s="10">
        <v>90</v>
      </c>
      <c r="H1224" s="7" t="s">
        <v>633</v>
      </c>
      <c r="I1224" s="7" t="s">
        <v>634</v>
      </c>
      <c r="J1224" s="7"/>
    </row>
    <row r="1225" spans="1:10" ht="12.75" customHeight="1" x14ac:dyDescent="0.15">
      <c r="A1225" s="235"/>
      <c r="B1225" s="4" t="s">
        <v>1508</v>
      </c>
      <c r="C1225" s="7" t="s">
        <v>1480</v>
      </c>
      <c r="D1225" s="7" t="s">
        <v>1481</v>
      </c>
      <c r="E1225" s="7" t="s">
        <v>625</v>
      </c>
      <c r="F1225" s="10"/>
      <c r="G1225" s="10">
        <v>31</v>
      </c>
      <c r="H1225" s="7" t="s">
        <v>633</v>
      </c>
      <c r="I1225" s="7" t="s">
        <v>634</v>
      </c>
      <c r="J1225" s="7"/>
    </row>
    <row r="1226" spans="1:10" ht="12.75" customHeight="1" x14ac:dyDescent="0.15">
      <c r="A1226" s="235"/>
      <c r="B1226" s="4" t="s">
        <v>352</v>
      </c>
      <c r="C1226" s="7" t="s">
        <v>1721</v>
      </c>
      <c r="D1226" s="7" t="s">
        <v>1607</v>
      </c>
      <c r="E1226" s="7" t="s">
        <v>666</v>
      </c>
      <c r="F1226" s="10">
        <v>1598.04</v>
      </c>
      <c r="G1226" s="10"/>
      <c r="H1226" s="7" t="s">
        <v>633</v>
      </c>
      <c r="I1226" s="7" t="s">
        <v>634</v>
      </c>
      <c r="J1226" s="7"/>
    </row>
    <row r="1227" spans="1:10" ht="12.75" customHeight="1" x14ac:dyDescent="0.15">
      <c r="A1227" s="235"/>
      <c r="B1227" s="4" t="s">
        <v>1149</v>
      </c>
      <c r="C1227" s="7" t="s">
        <v>1150</v>
      </c>
      <c r="D1227" s="7" t="s">
        <v>1813</v>
      </c>
      <c r="E1227" s="7" t="s">
        <v>625</v>
      </c>
      <c r="F1227" s="10"/>
      <c r="G1227" s="10">
        <v>46.5</v>
      </c>
      <c r="H1227" s="7" t="s">
        <v>633</v>
      </c>
      <c r="I1227" s="7" t="s">
        <v>634</v>
      </c>
      <c r="J1227" s="7"/>
    </row>
    <row r="1228" spans="1:10" ht="12.75" customHeight="1" x14ac:dyDescent="0.15">
      <c r="A1228" s="235"/>
      <c r="B1228" s="4" t="s">
        <v>1154</v>
      </c>
      <c r="C1228" s="7" t="s">
        <v>1155</v>
      </c>
      <c r="D1228" s="7" t="s">
        <v>855</v>
      </c>
      <c r="E1228" s="7" t="s">
        <v>625</v>
      </c>
      <c r="F1228" s="10"/>
      <c r="G1228" s="10">
        <v>100</v>
      </c>
      <c r="H1228" s="7" t="s">
        <v>633</v>
      </c>
      <c r="I1228" s="7" t="s">
        <v>634</v>
      </c>
      <c r="J1228" s="7"/>
    </row>
    <row r="1229" spans="1:10" ht="12.75" customHeight="1" x14ac:dyDescent="0.15">
      <c r="A1229" s="235"/>
      <c r="B1229" s="4" t="s">
        <v>298</v>
      </c>
      <c r="C1229" s="7" t="s">
        <v>1814</v>
      </c>
      <c r="D1229" s="7" t="s">
        <v>1815</v>
      </c>
      <c r="E1229" s="7" t="s">
        <v>625</v>
      </c>
      <c r="F1229" s="10"/>
      <c r="G1229" s="10">
        <v>139.5</v>
      </c>
      <c r="H1229" s="7" t="s">
        <v>633</v>
      </c>
      <c r="I1229" s="7" t="s">
        <v>634</v>
      </c>
      <c r="J1229" s="7"/>
    </row>
    <row r="1230" spans="1:10" ht="12.75" customHeight="1" x14ac:dyDescent="0.15">
      <c r="A1230" s="235"/>
      <c r="B1230" s="4" t="s">
        <v>298</v>
      </c>
      <c r="C1230" s="7" t="s">
        <v>1723</v>
      </c>
      <c r="D1230" s="7" t="s">
        <v>1607</v>
      </c>
      <c r="E1230" s="7" t="s">
        <v>666</v>
      </c>
      <c r="F1230" s="10">
        <v>1515.91</v>
      </c>
      <c r="G1230" s="10"/>
      <c r="H1230" s="7" t="s">
        <v>633</v>
      </c>
      <c r="I1230" s="7" t="s">
        <v>634</v>
      </c>
      <c r="J1230" s="7"/>
    </row>
    <row r="1231" spans="1:10" ht="12.75" customHeight="1" x14ac:dyDescent="0.15">
      <c r="A1231" s="235"/>
      <c r="B1231" s="4" t="s">
        <v>1573</v>
      </c>
      <c r="C1231" s="7" t="s">
        <v>1155</v>
      </c>
      <c r="D1231" s="7" t="s">
        <v>855</v>
      </c>
      <c r="E1231" s="7" t="s">
        <v>625</v>
      </c>
      <c r="F1231" s="10"/>
      <c r="G1231" s="10">
        <v>77.5</v>
      </c>
      <c r="H1231" s="7" t="s">
        <v>633</v>
      </c>
      <c r="I1231" s="7" t="s">
        <v>634</v>
      </c>
      <c r="J1231" s="7"/>
    </row>
    <row r="1232" spans="1:10" ht="12.75" customHeight="1" x14ac:dyDescent="0.15">
      <c r="A1232" s="235"/>
      <c r="B1232" s="4" t="s">
        <v>1573</v>
      </c>
      <c r="C1232" s="7" t="s">
        <v>1150</v>
      </c>
      <c r="D1232" s="7" t="s">
        <v>1816</v>
      </c>
      <c r="E1232" s="7" t="s">
        <v>625</v>
      </c>
      <c r="F1232" s="10"/>
      <c r="G1232" s="10">
        <v>124</v>
      </c>
      <c r="H1232" s="7" t="s">
        <v>633</v>
      </c>
      <c r="I1232" s="7" t="s">
        <v>634</v>
      </c>
      <c r="J1232" s="7"/>
    </row>
    <row r="1233" spans="1:10" ht="12.75" customHeight="1" x14ac:dyDescent="0.15">
      <c r="A1233" s="235"/>
      <c r="B1233" s="4" t="s">
        <v>1156</v>
      </c>
      <c r="C1233" s="7" t="s">
        <v>1157</v>
      </c>
      <c r="D1233" s="7" t="s">
        <v>855</v>
      </c>
      <c r="E1233" s="7" t="s">
        <v>625</v>
      </c>
      <c r="F1233" s="10"/>
      <c r="G1233" s="10">
        <v>15.5</v>
      </c>
      <c r="H1233" s="7" t="s">
        <v>633</v>
      </c>
      <c r="I1233" s="7" t="s">
        <v>634</v>
      </c>
      <c r="J1233" s="7"/>
    </row>
    <row r="1234" spans="1:10" ht="12.75" customHeight="1" x14ac:dyDescent="0.15">
      <c r="A1234" s="235"/>
      <c r="B1234" s="4" t="s">
        <v>1576</v>
      </c>
      <c r="C1234" s="7" t="s">
        <v>1577</v>
      </c>
      <c r="D1234" s="7" t="s">
        <v>1578</v>
      </c>
      <c r="E1234" s="7" t="s">
        <v>625</v>
      </c>
      <c r="F1234" s="10"/>
      <c r="G1234" s="10">
        <v>310</v>
      </c>
      <c r="H1234" s="7" t="s">
        <v>633</v>
      </c>
      <c r="I1234" s="7" t="s">
        <v>634</v>
      </c>
      <c r="J1234" s="7"/>
    </row>
    <row r="1235" spans="1:10" ht="12.75" customHeight="1" x14ac:dyDescent="0.15">
      <c r="A1235" s="235"/>
      <c r="B1235" s="4" t="s">
        <v>1582</v>
      </c>
      <c r="C1235" s="7" t="s">
        <v>1583</v>
      </c>
      <c r="D1235" s="7" t="s">
        <v>1584</v>
      </c>
      <c r="E1235" s="7" t="s">
        <v>625</v>
      </c>
      <c r="F1235" s="10"/>
      <c r="G1235" s="10">
        <v>55</v>
      </c>
      <c r="H1235" s="7" t="s">
        <v>633</v>
      </c>
      <c r="I1235" s="7" t="s">
        <v>634</v>
      </c>
      <c r="J1235" s="7"/>
    </row>
    <row r="1236" spans="1:10" ht="12.75" customHeight="1" x14ac:dyDescent="0.15">
      <c r="A1236" s="235"/>
      <c r="B1236" s="4" t="s">
        <v>1588</v>
      </c>
      <c r="C1236" s="7" t="s">
        <v>1589</v>
      </c>
      <c r="D1236" s="7" t="s">
        <v>1590</v>
      </c>
      <c r="E1236" s="7" t="s">
        <v>625</v>
      </c>
      <c r="F1236" s="11"/>
      <c r="G1236" s="11">
        <v>54.3</v>
      </c>
      <c r="H1236" s="7" t="s">
        <v>633</v>
      </c>
      <c r="I1236" s="7" t="s">
        <v>634</v>
      </c>
      <c r="J1236" s="7"/>
    </row>
    <row r="1237" spans="1:10" ht="11.25" x14ac:dyDescent="0.15">
      <c r="A1237" s="235"/>
      <c r="B1237" s="4"/>
      <c r="C1237" s="7"/>
      <c r="D1237" s="7"/>
      <c r="E1237" s="7"/>
      <c r="F1237" s="10"/>
      <c r="G1237" s="10"/>
      <c r="H1237" s="7"/>
      <c r="I1237" s="7"/>
      <c r="J1237" s="7"/>
    </row>
    <row r="1238" spans="1:10" ht="12.75" customHeight="1" x14ac:dyDescent="0.15">
      <c r="A1238" s="235"/>
      <c r="B1238" s="4"/>
      <c r="C1238" s="7"/>
      <c r="D1238" s="7" t="s">
        <v>411</v>
      </c>
      <c r="E1238" s="7"/>
      <c r="F1238" s="11">
        <v>23098.47</v>
      </c>
      <c r="G1238" s="11">
        <v>14200.33</v>
      </c>
      <c r="H1238" s="7"/>
      <c r="I1238" s="7"/>
      <c r="J1238" s="7"/>
    </row>
    <row r="1239" spans="1:10" ht="11.25" x14ac:dyDescent="0.15">
      <c r="A1239" s="235"/>
      <c r="B1239" s="4"/>
      <c r="C1239" s="7"/>
      <c r="D1239" s="7"/>
      <c r="E1239" s="7"/>
      <c r="F1239" s="10"/>
      <c r="G1239" s="10"/>
      <c r="H1239" s="7"/>
      <c r="I1239" s="7"/>
      <c r="J1239" s="7"/>
    </row>
    <row r="1240" spans="1:10" ht="11.25" x14ac:dyDescent="0.15">
      <c r="A1240" s="235"/>
      <c r="B1240" s="4"/>
      <c r="C1240" s="7"/>
      <c r="D1240" s="7" t="s">
        <v>1817</v>
      </c>
      <c r="E1240" s="7"/>
      <c r="F1240" s="10">
        <v>8898.14</v>
      </c>
      <c r="G1240" s="10"/>
      <c r="H1240" s="7"/>
      <c r="I1240" s="7"/>
      <c r="J1240" s="7"/>
    </row>
    <row r="1242" spans="1:10" ht="11.25" x14ac:dyDescent="0.2">
      <c r="A1242" s="233" t="s">
        <v>1818</v>
      </c>
    </row>
    <row r="1244" spans="1:10" ht="25.5" customHeight="1" x14ac:dyDescent="0.35">
      <c r="A1244" s="234" t="s">
        <v>14</v>
      </c>
      <c r="B1244" s="3" t="s">
        <v>1</v>
      </c>
      <c r="C1244" s="6" t="s">
        <v>7</v>
      </c>
      <c r="D1244" s="6" t="s">
        <v>16</v>
      </c>
      <c r="E1244" s="6" t="s">
        <v>619</v>
      </c>
      <c r="F1244" s="9" t="s">
        <v>24</v>
      </c>
      <c r="G1244" s="9" t="s">
        <v>25</v>
      </c>
      <c r="H1244" s="6" t="s">
        <v>620</v>
      </c>
      <c r="I1244" s="6" t="s">
        <v>621</v>
      </c>
      <c r="J1244" s="6"/>
    </row>
    <row r="1246" spans="1:10" ht="12.75" customHeight="1" x14ac:dyDescent="0.15">
      <c r="A1246" s="235"/>
      <c r="B1246" s="4"/>
      <c r="C1246" s="7"/>
      <c r="D1246" s="7" t="s">
        <v>17</v>
      </c>
      <c r="E1246" s="7"/>
      <c r="F1246" s="10">
        <v>0</v>
      </c>
      <c r="G1246" s="10"/>
      <c r="H1246" s="7"/>
      <c r="I1246" s="7"/>
      <c r="J1246" s="7"/>
    </row>
    <row r="1247" spans="1:10" ht="12.75" customHeight="1" x14ac:dyDescent="0.15">
      <c r="A1247" s="235" t="s">
        <v>1819</v>
      </c>
      <c r="B1247" s="4" t="s">
        <v>1820</v>
      </c>
      <c r="C1247" s="7" t="s">
        <v>1821</v>
      </c>
      <c r="D1247" s="7" t="s">
        <v>317</v>
      </c>
      <c r="E1247" s="7" t="s">
        <v>1597</v>
      </c>
      <c r="F1247" s="10">
        <v>139.32</v>
      </c>
      <c r="G1247" s="10"/>
      <c r="H1247" s="7" t="s">
        <v>708</v>
      </c>
      <c r="I1247" s="7" t="s">
        <v>709</v>
      </c>
      <c r="J1247" s="7"/>
    </row>
    <row r="1248" spans="1:10" ht="12.75" customHeight="1" x14ac:dyDescent="0.15">
      <c r="A1248" s="235" t="s">
        <v>1819</v>
      </c>
      <c r="B1248" s="4" t="s">
        <v>146</v>
      </c>
      <c r="C1248" s="7" t="s">
        <v>1822</v>
      </c>
      <c r="D1248" s="7" t="s">
        <v>317</v>
      </c>
      <c r="E1248" s="7" t="s">
        <v>1597</v>
      </c>
      <c r="F1248" s="10">
        <v>2</v>
      </c>
      <c r="G1248" s="10"/>
      <c r="H1248" s="7" t="s">
        <v>708</v>
      </c>
      <c r="I1248" s="7" t="s">
        <v>709</v>
      </c>
      <c r="J1248" s="7"/>
    </row>
    <row r="1249" spans="1:10" ht="12.75" customHeight="1" x14ac:dyDescent="0.15">
      <c r="A1249" s="235" t="s">
        <v>1819</v>
      </c>
      <c r="B1249" s="4" t="s">
        <v>146</v>
      </c>
      <c r="C1249" s="7" t="s">
        <v>1823</v>
      </c>
      <c r="D1249" s="7" t="s">
        <v>317</v>
      </c>
      <c r="E1249" s="7" t="s">
        <v>1597</v>
      </c>
      <c r="F1249" s="10">
        <v>2</v>
      </c>
      <c r="G1249" s="10"/>
      <c r="H1249" s="7" t="s">
        <v>708</v>
      </c>
      <c r="I1249" s="7" t="s">
        <v>709</v>
      </c>
      <c r="J1249" s="7"/>
    </row>
    <row r="1250" spans="1:10" ht="12.75" customHeight="1" x14ac:dyDescent="0.15">
      <c r="A1250" s="235" t="s">
        <v>1819</v>
      </c>
      <c r="B1250" s="4" t="s">
        <v>962</v>
      </c>
      <c r="C1250" s="7" t="s">
        <v>1822</v>
      </c>
      <c r="D1250" s="7" t="s">
        <v>317</v>
      </c>
      <c r="E1250" s="7" t="s">
        <v>1597</v>
      </c>
      <c r="F1250" s="10">
        <v>2</v>
      </c>
      <c r="G1250" s="10"/>
      <c r="H1250" s="7" t="s">
        <v>708</v>
      </c>
      <c r="I1250" s="7" t="s">
        <v>709</v>
      </c>
      <c r="J1250" s="7"/>
    </row>
    <row r="1251" spans="1:10" ht="12.75" customHeight="1" x14ac:dyDescent="0.15">
      <c r="A1251" s="235" t="s">
        <v>1819</v>
      </c>
      <c r="B1251" s="4" t="s">
        <v>990</v>
      </c>
      <c r="C1251" s="7" t="s">
        <v>1824</v>
      </c>
      <c r="D1251" s="7" t="s">
        <v>317</v>
      </c>
      <c r="E1251" s="7" t="s">
        <v>1597</v>
      </c>
      <c r="F1251" s="10">
        <v>2</v>
      </c>
      <c r="G1251" s="10"/>
      <c r="H1251" s="7" t="s">
        <v>708</v>
      </c>
      <c r="I1251" s="7" t="s">
        <v>709</v>
      </c>
      <c r="J1251" s="7"/>
    </row>
    <row r="1252" spans="1:10" ht="12.75" customHeight="1" x14ac:dyDescent="0.15">
      <c r="A1252" s="235" t="s">
        <v>1819</v>
      </c>
      <c r="B1252" s="4" t="s">
        <v>1000</v>
      </c>
      <c r="C1252" s="7" t="s">
        <v>1825</v>
      </c>
      <c r="D1252" s="7" t="s">
        <v>317</v>
      </c>
      <c r="E1252" s="7" t="s">
        <v>1597</v>
      </c>
      <c r="F1252" s="10">
        <v>2</v>
      </c>
      <c r="G1252" s="10"/>
      <c r="H1252" s="7" t="s">
        <v>708</v>
      </c>
      <c r="I1252" s="7" t="s">
        <v>709</v>
      </c>
      <c r="J1252" s="7"/>
    </row>
    <row r="1253" spans="1:10" ht="12.75" customHeight="1" x14ac:dyDescent="0.15">
      <c r="A1253" s="235" t="s">
        <v>1819</v>
      </c>
      <c r="B1253" s="4" t="s">
        <v>1600</v>
      </c>
      <c r="C1253" s="7" t="s">
        <v>1826</v>
      </c>
      <c r="D1253" s="7" t="s">
        <v>320</v>
      </c>
      <c r="E1253" s="7" t="s">
        <v>1597</v>
      </c>
      <c r="F1253" s="10">
        <v>2</v>
      </c>
      <c r="G1253" s="10"/>
      <c r="H1253" s="7" t="s">
        <v>708</v>
      </c>
      <c r="I1253" s="7" t="s">
        <v>709</v>
      </c>
      <c r="J1253" s="7"/>
    </row>
    <row r="1254" spans="1:10" ht="12.75" customHeight="1" x14ac:dyDescent="0.15">
      <c r="A1254" s="235" t="s">
        <v>1819</v>
      </c>
      <c r="B1254" s="4" t="s">
        <v>1013</v>
      </c>
      <c r="C1254" s="7" t="s">
        <v>1827</v>
      </c>
      <c r="D1254" s="7" t="s">
        <v>320</v>
      </c>
      <c r="E1254" s="7" t="s">
        <v>1597</v>
      </c>
      <c r="F1254" s="10">
        <v>2</v>
      </c>
      <c r="G1254" s="10"/>
      <c r="H1254" s="7" t="s">
        <v>708</v>
      </c>
      <c r="I1254" s="7" t="s">
        <v>709</v>
      </c>
      <c r="J1254" s="7"/>
    </row>
    <row r="1255" spans="1:10" ht="12.75" customHeight="1" x14ac:dyDescent="0.15">
      <c r="A1255" s="235" t="s">
        <v>1819</v>
      </c>
      <c r="B1255" s="4" t="s">
        <v>1027</v>
      </c>
      <c r="C1255" s="7" t="s">
        <v>1828</v>
      </c>
      <c r="D1255" s="7" t="s">
        <v>320</v>
      </c>
      <c r="E1255" s="7" t="s">
        <v>1597</v>
      </c>
      <c r="F1255" s="10">
        <v>2</v>
      </c>
      <c r="G1255" s="10"/>
      <c r="H1255" s="7" t="s">
        <v>708</v>
      </c>
      <c r="I1255" s="7" t="s">
        <v>709</v>
      </c>
      <c r="J1255" s="7"/>
    </row>
    <row r="1256" spans="1:10" ht="12.75" customHeight="1" x14ac:dyDescent="0.15">
      <c r="A1256" s="235" t="s">
        <v>1819</v>
      </c>
      <c r="B1256" s="4" t="s">
        <v>1033</v>
      </c>
      <c r="C1256" s="7" t="s">
        <v>1829</v>
      </c>
      <c r="D1256" s="7" t="s">
        <v>317</v>
      </c>
      <c r="E1256" s="7" t="s">
        <v>1597</v>
      </c>
      <c r="F1256" s="10">
        <v>2</v>
      </c>
      <c r="G1256" s="10"/>
      <c r="H1256" s="7" t="s">
        <v>708</v>
      </c>
      <c r="I1256" s="7" t="s">
        <v>709</v>
      </c>
      <c r="J1256" s="7"/>
    </row>
    <row r="1257" spans="1:10" ht="12.75" customHeight="1" x14ac:dyDescent="0.15">
      <c r="A1257" s="235" t="s">
        <v>1819</v>
      </c>
      <c r="B1257" s="4" t="s">
        <v>1284</v>
      </c>
      <c r="C1257" s="7" t="s">
        <v>1830</v>
      </c>
      <c r="D1257" s="7" t="s">
        <v>1831</v>
      </c>
      <c r="E1257" s="7" t="s">
        <v>1597</v>
      </c>
      <c r="F1257" s="10">
        <v>2</v>
      </c>
      <c r="G1257" s="10"/>
      <c r="H1257" s="7" t="s">
        <v>708</v>
      </c>
      <c r="I1257" s="7" t="s">
        <v>709</v>
      </c>
      <c r="J1257" s="7"/>
    </row>
    <row r="1258" spans="1:10" ht="12.75" customHeight="1" x14ac:dyDescent="0.15">
      <c r="A1258" s="235" t="s">
        <v>1819</v>
      </c>
      <c r="B1258" s="4" t="s">
        <v>1049</v>
      </c>
      <c r="C1258" s="7" t="s">
        <v>1832</v>
      </c>
      <c r="D1258" s="7" t="s">
        <v>320</v>
      </c>
      <c r="E1258" s="7" t="s">
        <v>1597</v>
      </c>
      <c r="F1258" s="10">
        <v>2</v>
      </c>
      <c r="G1258" s="10"/>
      <c r="H1258" s="7" t="s">
        <v>633</v>
      </c>
      <c r="I1258" s="7" t="s">
        <v>634</v>
      </c>
      <c r="J1258" s="7"/>
    </row>
    <row r="1259" spans="1:10" ht="25.5" customHeight="1" x14ac:dyDescent="0.15">
      <c r="A1259" s="235"/>
      <c r="B1259" s="4" t="s">
        <v>203</v>
      </c>
      <c r="C1259" s="7" t="s">
        <v>1695</v>
      </c>
      <c r="D1259" s="7" t="s">
        <v>1696</v>
      </c>
      <c r="E1259" s="7" t="s">
        <v>666</v>
      </c>
      <c r="F1259" s="10"/>
      <c r="G1259" s="10">
        <v>2</v>
      </c>
      <c r="H1259" s="7" t="s">
        <v>633</v>
      </c>
      <c r="I1259" s="7" t="s">
        <v>634</v>
      </c>
      <c r="J1259" s="7"/>
    </row>
    <row r="1260" spans="1:10" ht="25.5" customHeight="1" x14ac:dyDescent="0.15">
      <c r="A1260" s="235"/>
      <c r="B1260" s="4" t="s">
        <v>203</v>
      </c>
      <c r="C1260" s="7" t="s">
        <v>1695</v>
      </c>
      <c r="D1260" s="7" t="s">
        <v>1696</v>
      </c>
      <c r="E1260" s="7" t="s">
        <v>666</v>
      </c>
      <c r="F1260" s="10">
        <v>2</v>
      </c>
      <c r="G1260" s="10"/>
      <c r="H1260" s="7" t="s">
        <v>633</v>
      </c>
      <c r="I1260" s="7" t="s">
        <v>634</v>
      </c>
      <c r="J1260" s="7"/>
    </row>
    <row r="1261" spans="1:10" ht="12.75" customHeight="1" x14ac:dyDescent="0.15">
      <c r="A1261" s="235" t="s">
        <v>1819</v>
      </c>
      <c r="B1261" s="4" t="s">
        <v>1057</v>
      </c>
      <c r="C1261" s="7" t="s">
        <v>1833</v>
      </c>
      <c r="D1261" s="7" t="s">
        <v>320</v>
      </c>
      <c r="E1261" s="7" t="s">
        <v>1597</v>
      </c>
      <c r="F1261" s="10">
        <v>2</v>
      </c>
      <c r="G1261" s="10"/>
      <c r="H1261" s="7" t="s">
        <v>633</v>
      </c>
      <c r="I1261" s="7" t="s">
        <v>634</v>
      </c>
      <c r="J1261" s="7"/>
    </row>
    <row r="1262" spans="1:10" ht="12.75" customHeight="1" x14ac:dyDescent="0.15">
      <c r="A1262" s="235" t="s">
        <v>1819</v>
      </c>
      <c r="B1262" s="4" t="s">
        <v>1068</v>
      </c>
      <c r="C1262" s="7" t="s">
        <v>1834</v>
      </c>
      <c r="D1262" s="7" t="s">
        <v>320</v>
      </c>
      <c r="E1262" s="7" t="s">
        <v>1597</v>
      </c>
      <c r="F1262" s="10">
        <v>1</v>
      </c>
      <c r="G1262" s="10"/>
      <c r="H1262" s="7" t="s">
        <v>708</v>
      </c>
      <c r="I1262" s="7" t="s">
        <v>709</v>
      </c>
      <c r="J1262" s="7"/>
    </row>
    <row r="1263" spans="1:10" ht="12.75" customHeight="1" x14ac:dyDescent="0.15">
      <c r="A1263" s="235" t="s">
        <v>1819</v>
      </c>
      <c r="B1263" s="4" t="s">
        <v>1068</v>
      </c>
      <c r="C1263" s="7" t="s">
        <v>1834</v>
      </c>
      <c r="D1263" s="7" t="s">
        <v>320</v>
      </c>
      <c r="E1263" s="7" t="s">
        <v>1597</v>
      </c>
      <c r="F1263" s="10">
        <v>1</v>
      </c>
      <c r="G1263" s="10"/>
      <c r="H1263" s="7" t="s">
        <v>633</v>
      </c>
      <c r="I1263" s="7" t="s">
        <v>634</v>
      </c>
      <c r="J1263" s="7"/>
    </row>
    <row r="1264" spans="1:10" ht="12.75" customHeight="1" x14ac:dyDescent="0.15">
      <c r="A1264" s="235" t="s">
        <v>1819</v>
      </c>
      <c r="B1264" s="4" t="s">
        <v>1079</v>
      </c>
      <c r="C1264" s="7" t="s">
        <v>1835</v>
      </c>
      <c r="D1264" s="7" t="s">
        <v>320</v>
      </c>
      <c r="E1264" s="7" t="s">
        <v>1597</v>
      </c>
      <c r="F1264" s="10">
        <v>1</v>
      </c>
      <c r="G1264" s="10"/>
      <c r="H1264" s="7" t="s">
        <v>708</v>
      </c>
      <c r="I1264" s="7" t="s">
        <v>709</v>
      </c>
      <c r="J1264" s="7"/>
    </row>
    <row r="1265" spans="1:10" ht="12.75" customHeight="1" x14ac:dyDescent="0.15">
      <c r="A1265" s="235" t="s">
        <v>1819</v>
      </c>
      <c r="B1265" s="4" t="s">
        <v>1079</v>
      </c>
      <c r="C1265" s="7" t="s">
        <v>1835</v>
      </c>
      <c r="D1265" s="7" t="s">
        <v>320</v>
      </c>
      <c r="E1265" s="7" t="s">
        <v>1597</v>
      </c>
      <c r="F1265" s="10">
        <v>1</v>
      </c>
      <c r="G1265" s="10"/>
      <c r="H1265" s="7" t="s">
        <v>633</v>
      </c>
      <c r="I1265" s="7" t="s">
        <v>634</v>
      </c>
      <c r="J1265" s="7"/>
    </row>
    <row r="1266" spans="1:10" ht="12.75" customHeight="1" x14ac:dyDescent="0.15">
      <c r="A1266" s="235" t="s">
        <v>1819</v>
      </c>
      <c r="B1266" s="4" t="s">
        <v>1364</v>
      </c>
      <c r="C1266" s="7" t="s">
        <v>1836</v>
      </c>
      <c r="D1266" s="7" t="s">
        <v>320</v>
      </c>
      <c r="E1266" s="7" t="s">
        <v>1597</v>
      </c>
      <c r="F1266" s="10">
        <v>1</v>
      </c>
      <c r="G1266" s="10"/>
      <c r="H1266" s="7" t="s">
        <v>708</v>
      </c>
      <c r="I1266" s="7" t="s">
        <v>709</v>
      </c>
      <c r="J1266" s="7"/>
    </row>
    <row r="1267" spans="1:10" ht="12.75" customHeight="1" x14ac:dyDescent="0.15">
      <c r="A1267" s="235" t="s">
        <v>1819</v>
      </c>
      <c r="B1267" s="4" t="s">
        <v>1364</v>
      </c>
      <c r="C1267" s="7" t="s">
        <v>1836</v>
      </c>
      <c r="D1267" s="7" t="s">
        <v>320</v>
      </c>
      <c r="E1267" s="7" t="s">
        <v>1597</v>
      </c>
      <c r="F1267" s="10">
        <v>1</v>
      </c>
      <c r="G1267" s="10"/>
      <c r="H1267" s="7" t="s">
        <v>633</v>
      </c>
      <c r="I1267" s="7" t="s">
        <v>634</v>
      </c>
      <c r="J1267" s="7"/>
    </row>
    <row r="1268" spans="1:10" ht="12.75" customHeight="1" x14ac:dyDescent="0.15">
      <c r="A1268" s="235" t="s">
        <v>1819</v>
      </c>
      <c r="B1268" s="4" t="s">
        <v>1095</v>
      </c>
      <c r="C1268" s="7" t="s">
        <v>1837</v>
      </c>
      <c r="D1268" s="7" t="s">
        <v>320</v>
      </c>
      <c r="E1268" s="7" t="s">
        <v>1597</v>
      </c>
      <c r="F1268" s="10">
        <v>2</v>
      </c>
      <c r="G1268" s="10"/>
      <c r="H1268" s="7" t="s">
        <v>708</v>
      </c>
      <c r="I1268" s="7" t="s">
        <v>709</v>
      </c>
      <c r="J1268" s="7"/>
    </row>
    <row r="1269" spans="1:10" ht="12.75" customHeight="1" x14ac:dyDescent="0.15">
      <c r="A1269" s="235" t="s">
        <v>1819</v>
      </c>
      <c r="B1269" s="4" t="s">
        <v>1101</v>
      </c>
      <c r="C1269" s="7" t="s">
        <v>1838</v>
      </c>
      <c r="D1269" s="7" t="s">
        <v>320</v>
      </c>
      <c r="E1269" s="7" t="s">
        <v>1597</v>
      </c>
      <c r="F1269" s="10">
        <v>1</v>
      </c>
      <c r="G1269" s="10"/>
      <c r="H1269" s="7" t="s">
        <v>708</v>
      </c>
      <c r="I1269" s="7" t="s">
        <v>709</v>
      </c>
      <c r="J1269" s="7"/>
    </row>
    <row r="1270" spans="1:10" ht="12.75" customHeight="1" x14ac:dyDescent="0.15">
      <c r="A1270" s="235" t="s">
        <v>1819</v>
      </c>
      <c r="B1270" s="4" t="s">
        <v>1101</v>
      </c>
      <c r="C1270" s="7" t="s">
        <v>1838</v>
      </c>
      <c r="D1270" s="7" t="s">
        <v>320</v>
      </c>
      <c r="E1270" s="7" t="s">
        <v>1597</v>
      </c>
      <c r="F1270" s="10">
        <v>1</v>
      </c>
      <c r="G1270" s="10"/>
      <c r="H1270" s="7" t="s">
        <v>633</v>
      </c>
      <c r="I1270" s="7" t="s">
        <v>634</v>
      </c>
      <c r="J1270" s="7"/>
    </row>
    <row r="1271" spans="1:10" ht="12.75" customHeight="1" x14ac:dyDescent="0.15">
      <c r="A1271" s="235" t="s">
        <v>1819</v>
      </c>
      <c r="B1271" s="4" t="s">
        <v>1111</v>
      </c>
      <c r="C1271" s="7" t="s">
        <v>1839</v>
      </c>
      <c r="D1271" s="7" t="s">
        <v>317</v>
      </c>
      <c r="E1271" s="7" t="s">
        <v>1597</v>
      </c>
      <c r="F1271" s="10">
        <v>1</v>
      </c>
      <c r="G1271" s="10"/>
      <c r="H1271" s="7" t="s">
        <v>708</v>
      </c>
      <c r="I1271" s="7" t="s">
        <v>709</v>
      </c>
      <c r="J1271" s="7"/>
    </row>
    <row r="1272" spans="1:10" ht="12.75" customHeight="1" x14ac:dyDescent="0.15">
      <c r="A1272" s="235" t="s">
        <v>1819</v>
      </c>
      <c r="B1272" s="4" t="s">
        <v>1111</v>
      </c>
      <c r="C1272" s="7" t="s">
        <v>1839</v>
      </c>
      <c r="D1272" s="7" t="s">
        <v>317</v>
      </c>
      <c r="E1272" s="7" t="s">
        <v>1597</v>
      </c>
      <c r="F1272" s="10">
        <v>1</v>
      </c>
      <c r="G1272" s="10"/>
      <c r="H1272" s="7" t="s">
        <v>633</v>
      </c>
      <c r="I1272" s="7" t="s">
        <v>634</v>
      </c>
      <c r="J1272" s="7"/>
    </row>
    <row r="1273" spans="1:10" ht="12.75" customHeight="1" x14ac:dyDescent="0.15">
      <c r="A1273" s="235" t="s">
        <v>1819</v>
      </c>
      <c r="B1273" s="4" t="s">
        <v>1119</v>
      </c>
      <c r="C1273" s="7" t="s">
        <v>1840</v>
      </c>
      <c r="D1273" s="7" t="s">
        <v>320</v>
      </c>
      <c r="E1273" s="7" t="s">
        <v>1597</v>
      </c>
      <c r="F1273" s="10">
        <v>1</v>
      </c>
      <c r="G1273" s="10"/>
      <c r="H1273" s="7" t="s">
        <v>708</v>
      </c>
      <c r="I1273" s="7" t="s">
        <v>709</v>
      </c>
      <c r="J1273" s="7"/>
    </row>
    <row r="1274" spans="1:10" ht="12.75" customHeight="1" x14ac:dyDescent="0.15">
      <c r="A1274" s="235" t="s">
        <v>1819</v>
      </c>
      <c r="B1274" s="4" t="s">
        <v>1119</v>
      </c>
      <c r="C1274" s="7" t="s">
        <v>1840</v>
      </c>
      <c r="D1274" s="7" t="s">
        <v>320</v>
      </c>
      <c r="E1274" s="7" t="s">
        <v>1597</v>
      </c>
      <c r="F1274" s="10">
        <v>1</v>
      </c>
      <c r="G1274" s="10"/>
      <c r="H1274" s="7" t="s">
        <v>633</v>
      </c>
      <c r="I1274" s="7" t="s">
        <v>634</v>
      </c>
      <c r="J1274" s="7"/>
    </row>
    <row r="1275" spans="1:10" ht="12.75" customHeight="1" x14ac:dyDescent="0.15">
      <c r="A1275" s="235" t="s">
        <v>1819</v>
      </c>
      <c r="B1275" s="4" t="s">
        <v>1131</v>
      </c>
      <c r="C1275" s="7" t="s">
        <v>1841</v>
      </c>
      <c r="D1275" s="7" t="s">
        <v>317</v>
      </c>
      <c r="E1275" s="7" t="s">
        <v>1597</v>
      </c>
      <c r="F1275" s="10">
        <v>1</v>
      </c>
      <c r="G1275" s="10"/>
      <c r="H1275" s="7" t="s">
        <v>708</v>
      </c>
      <c r="I1275" s="7" t="s">
        <v>709</v>
      </c>
      <c r="J1275" s="7"/>
    </row>
    <row r="1276" spans="1:10" ht="12.75" customHeight="1" x14ac:dyDescent="0.15">
      <c r="A1276" s="235" t="s">
        <v>1819</v>
      </c>
      <c r="B1276" s="4" t="s">
        <v>1131</v>
      </c>
      <c r="C1276" s="7" t="s">
        <v>1841</v>
      </c>
      <c r="D1276" s="7" t="s">
        <v>317</v>
      </c>
      <c r="E1276" s="7" t="s">
        <v>1597</v>
      </c>
      <c r="F1276" s="10">
        <v>1</v>
      </c>
      <c r="G1276" s="10"/>
      <c r="H1276" s="7" t="s">
        <v>633</v>
      </c>
      <c r="I1276" s="7" t="s">
        <v>634</v>
      </c>
      <c r="J1276" s="7"/>
    </row>
    <row r="1277" spans="1:10" ht="12.75" customHeight="1" x14ac:dyDescent="0.15">
      <c r="A1277" s="235" t="s">
        <v>1819</v>
      </c>
      <c r="B1277" s="4" t="s">
        <v>1140</v>
      </c>
      <c r="C1277" s="7" t="s">
        <v>1842</v>
      </c>
      <c r="D1277" s="7" t="s">
        <v>320</v>
      </c>
      <c r="E1277" s="7" t="s">
        <v>1597</v>
      </c>
      <c r="F1277" s="10">
        <v>2</v>
      </c>
      <c r="G1277" s="10"/>
      <c r="H1277" s="7" t="s">
        <v>708</v>
      </c>
      <c r="I1277" s="7" t="s">
        <v>709</v>
      </c>
      <c r="J1277" s="7"/>
    </row>
    <row r="1278" spans="1:10" ht="12.75" customHeight="1" x14ac:dyDescent="0.15">
      <c r="A1278" s="235" t="s">
        <v>1819</v>
      </c>
      <c r="B1278" s="4" t="s">
        <v>1147</v>
      </c>
      <c r="C1278" s="7" t="s">
        <v>1843</v>
      </c>
      <c r="D1278" s="7" t="s">
        <v>1844</v>
      </c>
      <c r="E1278" s="7" t="s">
        <v>1597</v>
      </c>
      <c r="F1278" s="10">
        <v>2</v>
      </c>
      <c r="G1278" s="10"/>
      <c r="H1278" s="7" t="s">
        <v>708</v>
      </c>
      <c r="I1278" s="7" t="s">
        <v>709</v>
      </c>
      <c r="J1278" s="7"/>
    </row>
    <row r="1279" spans="1:10" ht="12.75" customHeight="1" x14ac:dyDescent="0.15">
      <c r="A1279" s="235" t="s">
        <v>1819</v>
      </c>
      <c r="B1279" s="4" t="s">
        <v>1573</v>
      </c>
      <c r="C1279" s="7" t="s">
        <v>1845</v>
      </c>
      <c r="D1279" s="7" t="s">
        <v>320</v>
      </c>
      <c r="E1279" s="7" t="s">
        <v>1597</v>
      </c>
      <c r="F1279" s="10">
        <v>1</v>
      </c>
      <c r="G1279" s="10"/>
      <c r="H1279" s="7" t="s">
        <v>708</v>
      </c>
      <c r="I1279" s="7" t="s">
        <v>709</v>
      </c>
      <c r="J1279" s="7"/>
    </row>
    <row r="1280" spans="1:10" ht="13.5" x14ac:dyDescent="0.15">
      <c r="A1280" s="235" t="s">
        <v>1819</v>
      </c>
      <c r="B1280" s="4" t="s">
        <v>1573</v>
      </c>
      <c r="C1280" s="7" t="s">
        <v>1845</v>
      </c>
      <c r="D1280" s="7" t="s">
        <v>320</v>
      </c>
      <c r="E1280" s="7" t="s">
        <v>1597</v>
      </c>
      <c r="F1280" s="11">
        <v>1</v>
      </c>
      <c r="G1280" s="11"/>
      <c r="H1280" s="7" t="s">
        <v>633</v>
      </c>
      <c r="I1280" s="7" t="s">
        <v>634</v>
      </c>
      <c r="J1280" s="7"/>
    </row>
    <row r="1282" spans="1:10" ht="11.25" x14ac:dyDescent="0.2">
      <c r="A1282" s="233" t="s">
        <v>1818</v>
      </c>
    </row>
    <row r="1284" spans="1:10" ht="25.5" customHeight="1" x14ac:dyDescent="0.35">
      <c r="A1284" s="234" t="s">
        <v>14</v>
      </c>
      <c r="B1284" s="3" t="s">
        <v>1</v>
      </c>
      <c r="C1284" s="6" t="s">
        <v>7</v>
      </c>
      <c r="D1284" s="6" t="s">
        <v>16</v>
      </c>
      <c r="E1284" s="6" t="s">
        <v>619</v>
      </c>
      <c r="F1284" s="9" t="s">
        <v>24</v>
      </c>
      <c r="G1284" s="9" t="s">
        <v>25</v>
      </c>
      <c r="H1284" s="6" t="s">
        <v>620</v>
      </c>
      <c r="I1284" s="6" t="s">
        <v>621</v>
      </c>
      <c r="J1284" s="6"/>
    </row>
    <row r="1286" spans="1:10" ht="12.75" customHeight="1" x14ac:dyDescent="0.15">
      <c r="A1286" s="235"/>
      <c r="B1286" s="4"/>
      <c r="C1286" s="7"/>
      <c r="D1286" s="7" t="s">
        <v>411</v>
      </c>
      <c r="E1286" s="7"/>
      <c r="F1286" s="11">
        <v>187.32</v>
      </c>
      <c r="G1286" s="11">
        <v>2</v>
      </c>
      <c r="H1286" s="7"/>
      <c r="I1286" s="7"/>
      <c r="J1286" s="7"/>
    </row>
    <row r="1287" spans="1:10" ht="11.25" x14ac:dyDescent="0.15">
      <c r="A1287" s="235"/>
      <c r="B1287" s="4"/>
      <c r="C1287" s="7"/>
      <c r="D1287" s="7"/>
      <c r="E1287" s="7"/>
      <c r="F1287" s="10"/>
      <c r="G1287" s="10"/>
      <c r="H1287" s="7"/>
      <c r="I1287" s="7"/>
      <c r="J1287" s="7"/>
    </row>
    <row r="1288" spans="1:10" ht="11.25" x14ac:dyDescent="0.15">
      <c r="A1288" s="235"/>
      <c r="B1288" s="4"/>
      <c r="C1288" s="7"/>
      <c r="D1288" s="7" t="s">
        <v>1846</v>
      </c>
      <c r="E1288" s="7"/>
      <c r="F1288" s="10">
        <v>185.32</v>
      </c>
      <c r="G1288" s="10"/>
      <c r="H1288" s="7"/>
      <c r="I1288" s="7"/>
      <c r="J1288" s="7"/>
    </row>
    <row r="1290" spans="1:10" ht="11.25" x14ac:dyDescent="0.2">
      <c r="A1290" s="233" t="s">
        <v>1847</v>
      </c>
    </row>
    <row r="1292" spans="1:10" ht="25.5" customHeight="1" x14ac:dyDescent="0.35">
      <c r="A1292" s="234" t="s">
        <v>14</v>
      </c>
      <c r="B1292" s="3" t="s">
        <v>1</v>
      </c>
      <c r="C1292" s="6" t="s">
        <v>7</v>
      </c>
      <c r="D1292" s="6" t="s">
        <v>16</v>
      </c>
      <c r="E1292" s="6" t="s">
        <v>619</v>
      </c>
      <c r="F1292" s="9" t="s">
        <v>24</v>
      </c>
      <c r="G1292" s="9" t="s">
        <v>25</v>
      </c>
      <c r="H1292" s="6" t="s">
        <v>620</v>
      </c>
      <c r="I1292" s="6" t="s">
        <v>621</v>
      </c>
      <c r="J1292" s="6"/>
    </row>
    <row r="1294" spans="1:10" ht="12.75" customHeight="1" x14ac:dyDescent="0.15">
      <c r="A1294" s="235"/>
      <c r="B1294" s="4"/>
      <c r="C1294" s="7"/>
      <c r="D1294" s="7" t="s">
        <v>17</v>
      </c>
      <c r="E1294" s="7"/>
      <c r="F1294" s="10">
        <v>0</v>
      </c>
      <c r="G1294" s="10"/>
      <c r="H1294" s="7"/>
      <c r="I1294" s="7"/>
      <c r="J1294" s="7"/>
    </row>
    <row r="1295" spans="1:10" ht="12.75" customHeight="1" x14ac:dyDescent="0.15">
      <c r="A1295" s="235"/>
      <c r="B1295" s="4" t="s">
        <v>200</v>
      </c>
      <c r="C1295" s="7" t="s">
        <v>1673</v>
      </c>
      <c r="D1295" s="7" t="s">
        <v>1848</v>
      </c>
      <c r="E1295" s="7" t="s">
        <v>666</v>
      </c>
      <c r="F1295" s="10">
        <v>98.25</v>
      </c>
      <c r="G1295" s="10"/>
      <c r="H1295" s="7" t="s">
        <v>633</v>
      </c>
      <c r="I1295" s="7" t="s">
        <v>634</v>
      </c>
      <c r="J1295" s="7"/>
    </row>
    <row r="1296" spans="1:10" ht="12.75" customHeight="1" x14ac:dyDescent="0.15">
      <c r="A1296" s="235"/>
      <c r="B1296" s="4" t="s">
        <v>1675</v>
      </c>
      <c r="C1296" s="7" t="s">
        <v>1676</v>
      </c>
      <c r="D1296" s="7" t="s">
        <v>1607</v>
      </c>
      <c r="E1296" s="7" t="s">
        <v>666</v>
      </c>
      <c r="F1296" s="10">
        <v>66.75</v>
      </c>
      <c r="G1296" s="10"/>
      <c r="H1296" s="7" t="s">
        <v>708</v>
      </c>
      <c r="I1296" s="7" t="s">
        <v>709</v>
      </c>
      <c r="J1296" s="7"/>
    </row>
    <row r="1297" spans="1:10" ht="25.5" customHeight="1" x14ac:dyDescent="0.15">
      <c r="A1297" s="235"/>
      <c r="B1297" s="4" t="s">
        <v>1681</v>
      </c>
      <c r="C1297" s="7" t="s">
        <v>1683</v>
      </c>
      <c r="D1297" s="7" t="s">
        <v>1684</v>
      </c>
      <c r="E1297" s="7" t="s">
        <v>666</v>
      </c>
      <c r="F1297" s="10"/>
      <c r="G1297" s="10">
        <v>400</v>
      </c>
      <c r="H1297" s="7" t="s">
        <v>708</v>
      </c>
      <c r="I1297" s="7" t="s">
        <v>709</v>
      </c>
      <c r="J1297" s="7"/>
    </row>
    <row r="1298" spans="1:10" ht="12.75" customHeight="1" x14ac:dyDescent="0.15">
      <c r="A1298" s="235"/>
      <c r="B1298" s="4" t="s">
        <v>1681</v>
      </c>
      <c r="C1298" s="7" t="s">
        <v>1682</v>
      </c>
      <c r="D1298" s="7" t="s">
        <v>1607</v>
      </c>
      <c r="E1298" s="7" t="s">
        <v>666</v>
      </c>
      <c r="F1298" s="10">
        <v>79.2</v>
      </c>
      <c r="G1298" s="10"/>
      <c r="H1298" s="7" t="s">
        <v>708</v>
      </c>
      <c r="I1298" s="7" t="s">
        <v>709</v>
      </c>
      <c r="J1298" s="7"/>
    </row>
    <row r="1299" spans="1:10" ht="25.5" customHeight="1" x14ac:dyDescent="0.15">
      <c r="A1299" s="235"/>
      <c r="B1299" s="4" t="s">
        <v>1681</v>
      </c>
      <c r="C1299" s="7" t="s">
        <v>1683</v>
      </c>
      <c r="D1299" s="7" t="s">
        <v>1684</v>
      </c>
      <c r="E1299" s="7" t="s">
        <v>666</v>
      </c>
      <c r="F1299" s="10">
        <v>400</v>
      </c>
      <c r="G1299" s="10"/>
      <c r="H1299" s="7" t="s">
        <v>633</v>
      </c>
      <c r="I1299" s="7" t="s">
        <v>634</v>
      </c>
      <c r="J1299" s="7"/>
    </row>
    <row r="1300" spans="1:10" ht="12.75" customHeight="1" x14ac:dyDescent="0.15">
      <c r="A1300" s="235"/>
      <c r="B1300" s="4" t="s">
        <v>1687</v>
      </c>
      <c r="C1300" s="7" t="s">
        <v>1688</v>
      </c>
      <c r="D1300" s="7" t="s">
        <v>1607</v>
      </c>
      <c r="E1300" s="7" t="s">
        <v>666</v>
      </c>
      <c r="F1300" s="10">
        <v>67.13</v>
      </c>
      <c r="G1300" s="10"/>
      <c r="H1300" s="7" t="s">
        <v>633</v>
      </c>
      <c r="I1300" s="7" t="s">
        <v>634</v>
      </c>
      <c r="J1300" s="7"/>
    </row>
    <row r="1301" spans="1:10" ht="12.75" customHeight="1" x14ac:dyDescent="0.15">
      <c r="A1301" s="235"/>
      <c r="B1301" s="4" t="s">
        <v>334</v>
      </c>
      <c r="C1301" s="7" t="s">
        <v>1689</v>
      </c>
      <c r="D1301" s="7" t="s">
        <v>1607</v>
      </c>
      <c r="E1301" s="7" t="s">
        <v>666</v>
      </c>
      <c r="F1301" s="10">
        <v>85.5</v>
      </c>
      <c r="G1301" s="10"/>
      <c r="H1301" s="7" t="s">
        <v>633</v>
      </c>
      <c r="I1301" s="7" t="s">
        <v>634</v>
      </c>
      <c r="J1301" s="7"/>
    </row>
    <row r="1302" spans="1:10" ht="25.5" customHeight="1" x14ac:dyDescent="0.15">
      <c r="A1302" s="235"/>
      <c r="B1302" s="4" t="s">
        <v>203</v>
      </c>
      <c r="C1302" s="7" t="s">
        <v>1849</v>
      </c>
      <c r="D1302" s="7" t="s">
        <v>1850</v>
      </c>
      <c r="E1302" s="7" t="s">
        <v>666</v>
      </c>
      <c r="F1302" s="10"/>
      <c r="G1302" s="10">
        <v>79.2</v>
      </c>
      <c r="H1302" s="7" t="s">
        <v>708</v>
      </c>
      <c r="I1302" s="7" t="s">
        <v>709</v>
      </c>
      <c r="J1302" s="7"/>
    </row>
    <row r="1303" spans="1:10" ht="25.5" customHeight="1" x14ac:dyDescent="0.15">
      <c r="A1303" s="235"/>
      <c r="B1303" s="4" t="s">
        <v>203</v>
      </c>
      <c r="C1303" s="7" t="s">
        <v>1849</v>
      </c>
      <c r="D1303" s="7" t="s">
        <v>1850</v>
      </c>
      <c r="E1303" s="7" t="s">
        <v>666</v>
      </c>
      <c r="F1303" s="10">
        <v>79.2</v>
      </c>
      <c r="G1303" s="10"/>
      <c r="H1303" s="7" t="s">
        <v>708</v>
      </c>
      <c r="I1303" s="7" t="s">
        <v>709</v>
      </c>
      <c r="J1303" s="7"/>
    </row>
    <row r="1304" spans="1:10" ht="25.5" customHeight="1" x14ac:dyDescent="0.15">
      <c r="A1304" s="235"/>
      <c r="B1304" s="4" t="s">
        <v>203</v>
      </c>
      <c r="C1304" s="7" t="s">
        <v>1695</v>
      </c>
      <c r="D1304" s="7" t="s">
        <v>1696</v>
      </c>
      <c r="E1304" s="7" t="s">
        <v>666</v>
      </c>
      <c r="F1304" s="10"/>
      <c r="G1304" s="10">
        <v>650.88</v>
      </c>
      <c r="H1304" s="7" t="s">
        <v>633</v>
      </c>
      <c r="I1304" s="7" t="s">
        <v>634</v>
      </c>
      <c r="J1304" s="7"/>
    </row>
    <row r="1305" spans="1:10" ht="25.5" customHeight="1" x14ac:dyDescent="0.15">
      <c r="A1305" s="235"/>
      <c r="B1305" s="4" t="s">
        <v>203</v>
      </c>
      <c r="C1305" s="7" t="s">
        <v>1695</v>
      </c>
      <c r="D1305" s="7" t="s">
        <v>1696</v>
      </c>
      <c r="E1305" s="7" t="s">
        <v>666</v>
      </c>
      <c r="F1305" s="10">
        <v>579.28</v>
      </c>
      <c r="G1305" s="10"/>
      <c r="H1305" s="7" t="s">
        <v>633</v>
      </c>
      <c r="I1305" s="7" t="s">
        <v>634</v>
      </c>
      <c r="J1305" s="7"/>
    </row>
    <row r="1306" spans="1:10" ht="25.5" customHeight="1" x14ac:dyDescent="0.15">
      <c r="A1306" s="235"/>
      <c r="B1306" s="4" t="s">
        <v>203</v>
      </c>
      <c r="C1306" s="7" t="s">
        <v>1695</v>
      </c>
      <c r="D1306" s="7" t="s">
        <v>1696</v>
      </c>
      <c r="E1306" s="7" t="s">
        <v>666</v>
      </c>
      <c r="F1306" s="10">
        <v>65.09</v>
      </c>
      <c r="G1306" s="10"/>
      <c r="H1306" s="7" t="s">
        <v>633</v>
      </c>
      <c r="I1306" s="7" t="s">
        <v>634</v>
      </c>
      <c r="J1306" s="7"/>
    </row>
    <row r="1307" spans="1:10" ht="25.5" customHeight="1" x14ac:dyDescent="0.15">
      <c r="A1307" s="235"/>
      <c r="B1307" s="4" t="s">
        <v>203</v>
      </c>
      <c r="C1307" s="7" t="s">
        <v>1695</v>
      </c>
      <c r="D1307" s="7" t="s">
        <v>1696</v>
      </c>
      <c r="E1307" s="7" t="s">
        <v>666</v>
      </c>
      <c r="F1307" s="10">
        <v>6.51</v>
      </c>
      <c r="G1307" s="10"/>
      <c r="H1307" s="7" t="s">
        <v>633</v>
      </c>
      <c r="I1307" s="7" t="s">
        <v>634</v>
      </c>
      <c r="J1307" s="7"/>
    </row>
    <row r="1308" spans="1:10" ht="12.75" customHeight="1" x14ac:dyDescent="0.15">
      <c r="A1308" s="235"/>
      <c r="B1308" s="4" t="s">
        <v>1092</v>
      </c>
      <c r="C1308" s="7" t="s">
        <v>1710</v>
      </c>
      <c r="D1308" s="7" t="s">
        <v>1607</v>
      </c>
      <c r="E1308" s="7" t="s">
        <v>666</v>
      </c>
      <c r="F1308" s="10">
        <v>104.25</v>
      </c>
      <c r="G1308" s="10"/>
      <c r="H1308" s="7" t="s">
        <v>633</v>
      </c>
      <c r="I1308" s="7" t="s">
        <v>634</v>
      </c>
      <c r="J1308" s="7"/>
    </row>
    <row r="1309" spans="1:10" ht="12.75" customHeight="1" x14ac:dyDescent="0.15">
      <c r="A1309" s="235"/>
      <c r="B1309" s="4" t="s">
        <v>1711</v>
      </c>
      <c r="C1309" s="7" t="s">
        <v>1712</v>
      </c>
      <c r="D1309" s="7" t="s">
        <v>1607</v>
      </c>
      <c r="E1309" s="7" t="s">
        <v>666</v>
      </c>
      <c r="F1309" s="10">
        <v>99</v>
      </c>
      <c r="G1309" s="10"/>
      <c r="H1309" s="7" t="s">
        <v>633</v>
      </c>
      <c r="I1309" s="7" t="s">
        <v>634</v>
      </c>
      <c r="J1309" s="7"/>
    </row>
    <row r="1310" spans="1:10" ht="12.75" customHeight="1" x14ac:dyDescent="0.15">
      <c r="A1310" s="235"/>
      <c r="B1310" s="4" t="s">
        <v>206</v>
      </c>
      <c r="C1310" s="7" t="s">
        <v>1603</v>
      </c>
      <c r="D1310" s="7" t="s">
        <v>1607</v>
      </c>
      <c r="E1310" s="7" t="s">
        <v>666</v>
      </c>
      <c r="F1310" s="10">
        <v>120</v>
      </c>
      <c r="G1310" s="10"/>
      <c r="H1310" s="7" t="s">
        <v>708</v>
      </c>
      <c r="I1310" s="7" t="s">
        <v>709</v>
      </c>
      <c r="J1310" s="7"/>
    </row>
    <row r="1311" spans="1:10" ht="12.75" customHeight="1" x14ac:dyDescent="0.15">
      <c r="A1311" s="235"/>
      <c r="B1311" s="4" t="s">
        <v>1605</v>
      </c>
      <c r="C1311" s="7" t="s">
        <v>1606</v>
      </c>
      <c r="D1311" s="7" t="s">
        <v>1607</v>
      </c>
      <c r="E1311" s="7" t="s">
        <v>666</v>
      </c>
      <c r="F1311" s="10">
        <v>31.5</v>
      </c>
      <c r="G1311" s="10"/>
      <c r="H1311" s="7" t="s">
        <v>708</v>
      </c>
      <c r="I1311" s="7" t="s">
        <v>709</v>
      </c>
      <c r="J1311" s="7"/>
    </row>
    <row r="1312" spans="1:10" ht="12.75" customHeight="1" x14ac:dyDescent="0.15">
      <c r="A1312" s="235"/>
      <c r="B1312" s="4" t="s">
        <v>1605</v>
      </c>
      <c r="C1312" s="7" t="s">
        <v>1606</v>
      </c>
      <c r="D1312" s="7" t="s">
        <v>1607</v>
      </c>
      <c r="E1312" s="7" t="s">
        <v>666</v>
      </c>
      <c r="F1312" s="10">
        <v>31.95</v>
      </c>
      <c r="G1312" s="10"/>
      <c r="H1312" s="7" t="s">
        <v>708</v>
      </c>
      <c r="I1312" s="7" t="s">
        <v>709</v>
      </c>
      <c r="J1312" s="7"/>
    </row>
    <row r="1313" spans="1:10" ht="12.75" customHeight="1" x14ac:dyDescent="0.15">
      <c r="A1313" s="235"/>
      <c r="B1313" s="4" t="s">
        <v>1605</v>
      </c>
      <c r="C1313" s="7" t="s">
        <v>1606</v>
      </c>
      <c r="D1313" s="7" t="s">
        <v>1607</v>
      </c>
      <c r="E1313" s="7" t="s">
        <v>666</v>
      </c>
      <c r="F1313" s="10">
        <v>31.95</v>
      </c>
      <c r="G1313" s="10"/>
      <c r="H1313" s="7" t="s">
        <v>633</v>
      </c>
      <c r="I1313" s="7" t="s">
        <v>634</v>
      </c>
      <c r="J1313" s="7"/>
    </row>
    <row r="1314" spans="1:10" ht="25.5" customHeight="1" x14ac:dyDescent="0.15">
      <c r="A1314" s="235"/>
      <c r="B1314" s="4" t="s">
        <v>209</v>
      </c>
      <c r="C1314" s="7" t="s">
        <v>1715</v>
      </c>
      <c r="D1314" s="7" t="s">
        <v>1716</v>
      </c>
      <c r="E1314" s="7" t="s">
        <v>666</v>
      </c>
      <c r="F1314" s="10">
        <v>25.82</v>
      </c>
      <c r="G1314" s="10"/>
      <c r="H1314" s="7" t="s">
        <v>708</v>
      </c>
      <c r="I1314" s="7" t="s">
        <v>709</v>
      </c>
      <c r="J1314" s="7"/>
    </row>
    <row r="1315" spans="1:10" ht="12.75" customHeight="1" x14ac:dyDescent="0.15">
      <c r="A1315" s="235"/>
      <c r="B1315" s="4" t="s">
        <v>209</v>
      </c>
      <c r="C1315" s="7" t="s">
        <v>1608</v>
      </c>
      <c r="D1315" s="7" t="s">
        <v>1607</v>
      </c>
      <c r="E1315" s="7" t="s">
        <v>666</v>
      </c>
      <c r="F1315" s="10">
        <v>28.87</v>
      </c>
      <c r="G1315" s="10"/>
      <c r="H1315" s="7" t="s">
        <v>708</v>
      </c>
      <c r="I1315" s="7" t="s">
        <v>709</v>
      </c>
      <c r="J1315" s="7"/>
    </row>
    <row r="1316" spans="1:10" ht="12.75" customHeight="1" x14ac:dyDescent="0.15">
      <c r="A1316" s="235"/>
      <c r="B1316" s="4" t="s">
        <v>209</v>
      </c>
      <c r="C1316" s="7" t="s">
        <v>1608</v>
      </c>
      <c r="D1316" s="7" t="s">
        <v>1607</v>
      </c>
      <c r="E1316" s="7" t="s">
        <v>666</v>
      </c>
      <c r="F1316" s="10">
        <v>42.19</v>
      </c>
      <c r="G1316" s="10"/>
      <c r="H1316" s="7" t="s">
        <v>708</v>
      </c>
      <c r="I1316" s="7" t="s">
        <v>709</v>
      </c>
      <c r="J1316" s="7"/>
    </row>
    <row r="1317" spans="1:10" ht="12.75" customHeight="1" x14ac:dyDescent="0.15">
      <c r="A1317" s="235"/>
      <c r="B1317" s="4" t="s">
        <v>209</v>
      </c>
      <c r="C1317" s="7" t="s">
        <v>1608</v>
      </c>
      <c r="D1317" s="7" t="s">
        <v>1607</v>
      </c>
      <c r="E1317" s="7" t="s">
        <v>666</v>
      </c>
      <c r="F1317" s="10">
        <v>42.19</v>
      </c>
      <c r="G1317" s="10"/>
      <c r="H1317" s="7" t="s">
        <v>633</v>
      </c>
      <c r="I1317" s="7" t="s">
        <v>634</v>
      </c>
      <c r="J1317" s="7"/>
    </row>
    <row r="1318" spans="1:10" ht="25.5" customHeight="1" x14ac:dyDescent="0.15">
      <c r="A1318" s="235"/>
      <c r="B1318" s="4" t="s">
        <v>209</v>
      </c>
      <c r="C1318" s="7" t="s">
        <v>1715</v>
      </c>
      <c r="D1318" s="7" t="s">
        <v>1716</v>
      </c>
      <c r="E1318" s="7" t="s">
        <v>666</v>
      </c>
      <c r="F1318" s="10">
        <v>25.81</v>
      </c>
      <c r="G1318" s="10"/>
      <c r="H1318" s="7" t="s">
        <v>633</v>
      </c>
      <c r="I1318" s="7" t="s">
        <v>634</v>
      </c>
      <c r="J1318" s="7"/>
    </row>
    <row r="1319" spans="1:10" ht="22.5" x14ac:dyDescent="0.15">
      <c r="A1319" s="235"/>
      <c r="B1319" s="4" t="s">
        <v>1111</v>
      </c>
      <c r="C1319" s="7" t="s">
        <v>1717</v>
      </c>
      <c r="D1319" s="7" t="s">
        <v>1718</v>
      </c>
      <c r="E1319" s="7" t="s">
        <v>666</v>
      </c>
      <c r="F1319" s="10"/>
      <c r="G1319" s="10">
        <v>25.82</v>
      </c>
      <c r="H1319" s="7" t="s">
        <v>708</v>
      </c>
      <c r="I1319" s="7" t="s">
        <v>709</v>
      </c>
      <c r="J1319" s="7"/>
    </row>
    <row r="1321" spans="1:10" ht="11.25" x14ac:dyDescent="0.2">
      <c r="A1321" s="233" t="s">
        <v>1847</v>
      </c>
    </row>
    <row r="1323" spans="1:10" ht="25.5" customHeight="1" x14ac:dyDescent="0.35">
      <c r="A1323" s="234" t="s">
        <v>14</v>
      </c>
      <c r="B1323" s="3" t="s">
        <v>1</v>
      </c>
      <c r="C1323" s="6" t="s">
        <v>7</v>
      </c>
      <c r="D1323" s="6" t="s">
        <v>16</v>
      </c>
      <c r="E1323" s="6" t="s">
        <v>619</v>
      </c>
      <c r="F1323" s="9" t="s">
        <v>24</v>
      </c>
      <c r="G1323" s="9" t="s">
        <v>25</v>
      </c>
      <c r="H1323" s="6" t="s">
        <v>620</v>
      </c>
      <c r="I1323" s="6" t="s">
        <v>621</v>
      </c>
      <c r="J1323" s="6"/>
    </row>
    <row r="1325" spans="1:10" ht="25.5" customHeight="1" x14ac:dyDescent="0.15">
      <c r="A1325" s="235"/>
      <c r="B1325" s="4" t="s">
        <v>1111</v>
      </c>
      <c r="C1325" s="7" t="s">
        <v>1717</v>
      </c>
      <c r="D1325" s="7" t="s">
        <v>1718</v>
      </c>
      <c r="E1325" s="7" t="s">
        <v>666</v>
      </c>
      <c r="F1325" s="10"/>
      <c r="G1325" s="10">
        <v>25.81</v>
      </c>
      <c r="H1325" s="7" t="s">
        <v>633</v>
      </c>
      <c r="I1325" s="7" t="s">
        <v>634</v>
      </c>
      <c r="J1325" s="7"/>
    </row>
    <row r="1326" spans="1:10" ht="12.75" customHeight="1" x14ac:dyDescent="0.15">
      <c r="A1326" s="235"/>
      <c r="B1326" s="4" t="s">
        <v>212</v>
      </c>
      <c r="C1326" s="7" t="s">
        <v>1609</v>
      </c>
      <c r="D1326" s="7" t="s">
        <v>1607</v>
      </c>
      <c r="E1326" s="7" t="s">
        <v>666</v>
      </c>
      <c r="F1326" s="10">
        <v>25.82</v>
      </c>
      <c r="G1326" s="10"/>
      <c r="H1326" s="7" t="s">
        <v>708</v>
      </c>
      <c r="I1326" s="7" t="s">
        <v>709</v>
      </c>
      <c r="J1326" s="7"/>
    </row>
    <row r="1327" spans="1:10" ht="12.75" customHeight="1" x14ac:dyDescent="0.15">
      <c r="A1327" s="235"/>
      <c r="B1327" s="4" t="s">
        <v>212</v>
      </c>
      <c r="C1327" s="7" t="s">
        <v>1609</v>
      </c>
      <c r="D1327" s="7" t="s">
        <v>1607</v>
      </c>
      <c r="E1327" s="7" t="s">
        <v>666</v>
      </c>
      <c r="F1327" s="10">
        <v>7.5</v>
      </c>
      <c r="G1327" s="10"/>
      <c r="H1327" s="7" t="s">
        <v>708</v>
      </c>
      <c r="I1327" s="7" t="s">
        <v>709</v>
      </c>
      <c r="J1327" s="7"/>
    </row>
    <row r="1328" spans="1:10" ht="12.75" customHeight="1" x14ac:dyDescent="0.15">
      <c r="A1328" s="235"/>
      <c r="B1328" s="4" t="s">
        <v>212</v>
      </c>
      <c r="C1328" s="7" t="s">
        <v>1609</v>
      </c>
      <c r="D1328" s="7" t="s">
        <v>1607</v>
      </c>
      <c r="E1328" s="7" t="s">
        <v>666</v>
      </c>
      <c r="F1328" s="10">
        <v>25.81</v>
      </c>
      <c r="G1328" s="10"/>
      <c r="H1328" s="7" t="s">
        <v>633</v>
      </c>
      <c r="I1328" s="7" t="s">
        <v>634</v>
      </c>
      <c r="J1328" s="7"/>
    </row>
    <row r="1329" spans="1:10" ht="12.75" customHeight="1" x14ac:dyDescent="0.15">
      <c r="A1329" s="235"/>
      <c r="B1329" s="4" t="s">
        <v>288</v>
      </c>
      <c r="C1329" s="7" t="s">
        <v>1719</v>
      </c>
      <c r="D1329" s="7" t="s">
        <v>1607</v>
      </c>
      <c r="E1329" s="7" t="s">
        <v>666</v>
      </c>
      <c r="F1329" s="10">
        <v>53.48</v>
      </c>
      <c r="G1329" s="10"/>
      <c r="H1329" s="7" t="s">
        <v>708</v>
      </c>
      <c r="I1329" s="7" t="s">
        <v>709</v>
      </c>
      <c r="J1329" s="7"/>
    </row>
    <row r="1330" spans="1:10" ht="12.75" customHeight="1" x14ac:dyDescent="0.15">
      <c r="A1330" s="235"/>
      <c r="B1330" s="4" t="s">
        <v>288</v>
      </c>
      <c r="C1330" s="7" t="s">
        <v>1719</v>
      </c>
      <c r="D1330" s="7" t="s">
        <v>1607</v>
      </c>
      <c r="E1330" s="7" t="s">
        <v>666</v>
      </c>
      <c r="F1330" s="10">
        <v>53.47</v>
      </c>
      <c r="G1330" s="10"/>
      <c r="H1330" s="7" t="s">
        <v>633</v>
      </c>
      <c r="I1330" s="7" t="s">
        <v>634</v>
      </c>
      <c r="J1330" s="7"/>
    </row>
    <row r="1331" spans="1:10" ht="12.75" customHeight="1" x14ac:dyDescent="0.15">
      <c r="A1331" s="235"/>
      <c r="B1331" s="4" t="s">
        <v>289</v>
      </c>
      <c r="C1331" s="7" t="s">
        <v>1720</v>
      </c>
      <c r="D1331" s="7" t="s">
        <v>1607</v>
      </c>
      <c r="E1331" s="7" t="s">
        <v>666</v>
      </c>
      <c r="F1331" s="10">
        <v>55.03</v>
      </c>
      <c r="G1331" s="10"/>
      <c r="H1331" s="7" t="s">
        <v>708</v>
      </c>
      <c r="I1331" s="7" t="s">
        <v>709</v>
      </c>
      <c r="J1331" s="7"/>
    </row>
    <row r="1332" spans="1:10" ht="12.75" customHeight="1" x14ac:dyDescent="0.15">
      <c r="A1332" s="235"/>
      <c r="B1332" s="4" t="s">
        <v>289</v>
      </c>
      <c r="C1332" s="7" t="s">
        <v>1720</v>
      </c>
      <c r="D1332" s="7" t="s">
        <v>1607</v>
      </c>
      <c r="E1332" s="7" t="s">
        <v>666</v>
      </c>
      <c r="F1332" s="10">
        <v>55.03</v>
      </c>
      <c r="G1332" s="10"/>
      <c r="H1332" s="7" t="s">
        <v>633</v>
      </c>
      <c r="I1332" s="7" t="s">
        <v>634</v>
      </c>
      <c r="J1332" s="7"/>
    </row>
    <row r="1333" spans="1:10" ht="12.75" customHeight="1" x14ac:dyDescent="0.15">
      <c r="A1333" s="235"/>
      <c r="B1333" s="4" t="s">
        <v>291</v>
      </c>
      <c r="C1333" s="7" t="s">
        <v>1610</v>
      </c>
      <c r="D1333" s="7" t="s">
        <v>1607</v>
      </c>
      <c r="E1333" s="7" t="s">
        <v>666</v>
      </c>
      <c r="F1333" s="10">
        <v>30.43</v>
      </c>
      <c r="G1333" s="10"/>
      <c r="H1333" s="7" t="s">
        <v>708</v>
      </c>
      <c r="I1333" s="7" t="s">
        <v>709</v>
      </c>
      <c r="J1333" s="7"/>
    </row>
    <row r="1334" spans="1:10" ht="12.75" customHeight="1" x14ac:dyDescent="0.15">
      <c r="A1334" s="235"/>
      <c r="B1334" s="4" t="s">
        <v>291</v>
      </c>
      <c r="C1334" s="7" t="s">
        <v>1610</v>
      </c>
      <c r="D1334" s="7" t="s">
        <v>1607</v>
      </c>
      <c r="E1334" s="7" t="s">
        <v>666</v>
      </c>
      <c r="F1334" s="10">
        <v>39.39</v>
      </c>
      <c r="G1334" s="10"/>
      <c r="H1334" s="7" t="s">
        <v>708</v>
      </c>
      <c r="I1334" s="7" t="s">
        <v>709</v>
      </c>
      <c r="J1334" s="7"/>
    </row>
    <row r="1335" spans="1:10" ht="12.75" customHeight="1" x14ac:dyDescent="0.15">
      <c r="A1335" s="235"/>
      <c r="B1335" s="4" t="s">
        <v>291</v>
      </c>
      <c r="C1335" s="7" t="s">
        <v>1610</v>
      </c>
      <c r="D1335" s="7" t="s">
        <v>1607</v>
      </c>
      <c r="E1335" s="7" t="s">
        <v>666</v>
      </c>
      <c r="F1335" s="10">
        <v>30.43</v>
      </c>
      <c r="G1335" s="10"/>
      <c r="H1335" s="7" t="s">
        <v>633</v>
      </c>
      <c r="I1335" s="7" t="s">
        <v>634</v>
      </c>
      <c r="J1335" s="7"/>
    </row>
    <row r="1336" spans="1:10" ht="12.75" customHeight="1" x14ac:dyDescent="0.15">
      <c r="A1336" s="235"/>
      <c r="B1336" s="4" t="s">
        <v>292</v>
      </c>
      <c r="C1336" s="7" t="s">
        <v>1611</v>
      </c>
      <c r="D1336" s="7" t="s">
        <v>1607</v>
      </c>
      <c r="E1336" s="7" t="s">
        <v>666</v>
      </c>
      <c r="F1336" s="10">
        <v>9</v>
      </c>
      <c r="G1336" s="10"/>
      <c r="H1336" s="7" t="s">
        <v>708</v>
      </c>
      <c r="I1336" s="7" t="s">
        <v>709</v>
      </c>
      <c r="J1336" s="7"/>
    </row>
    <row r="1337" spans="1:10" ht="12.75" customHeight="1" x14ac:dyDescent="0.15">
      <c r="A1337" s="235"/>
      <c r="B1337" s="4" t="s">
        <v>292</v>
      </c>
      <c r="C1337" s="7" t="s">
        <v>1611</v>
      </c>
      <c r="D1337" s="7" t="s">
        <v>1607</v>
      </c>
      <c r="E1337" s="7" t="s">
        <v>666</v>
      </c>
      <c r="F1337" s="10">
        <v>44.95</v>
      </c>
      <c r="G1337" s="10"/>
      <c r="H1337" s="7" t="s">
        <v>708</v>
      </c>
      <c r="I1337" s="7" t="s">
        <v>709</v>
      </c>
      <c r="J1337" s="7"/>
    </row>
    <row r="1338" spans="1:10" ht="12.75" customHeight="1" x14ac:dyDescent="0.15">
      <c r="A1338" s="235"/>
      <c r="B1338" s="4" t="s">
        <v>292</v>
      </c>
      <c r="C1338" s="7" t="s">
        <v>1611</v>
      </c>
      <c r="D1338" s="7" t="s">
        <v>1607</v>
      </c>
      <c r="E1338" s="7" t="s">
        <v>666</v>
      </c>
      <c r="F1338" s="10">
        <v>44.95</v>
      </c>
      <c r="G1338" s="10"/>
      <c r="H1338" s="7" t="s">
        <v>633</v>
      </c>
      <c r="I1338" s="7" t="s">
        <v>634</v>
      </c>
      <c r="J1338" s="7"/>
    </row>
    <row r="1339" spans="1:10" ht="12.75" customHeight="1" x14ac:dyDescent="0.15">
      <c r="A1339" s="235"/>
      <c r="B1339" s="4" t="s">
        <v>295</v>
      </c>
      <c r="C1339" s="7" t="s">
        <v>1612</v>
      </c>
      <c r="D1339" s="7" t="s">
        <v>1607</v>
      </c>
      <c r="E1339" s="7" t="s">
        <v>666</v>
      </c>
      <c r="F1339" s="10">
        <v>39.67</v>
      </c>
      <c r="G1339" s="10"/>
      <c r="H1339" s="7" t="s">
        <v>708</v>
      </c>
      <c r="I1339" s="7" t="s">
        <v>709</v>
      </c>
      <c r="J1339" s="7"/>
    </row>
    <row r="1340" spans="1:10" ht="12.75" customHeight="1" x14ac:dyDescent="0.15">
      <c r="A1340" s="235"/>
      <c r="B1340" s="4" t="s">
        <v>295</v>
      </c>
      <c r="C1340" s="7" t="s">
        <v>1612</v>
      </c>
      <c r="D1340" s="7" t="s">
        <v>1607</v>
      </c>
      <c r="E1340" s="7" t="s">
        <v>666</v>
      </c>
      <c r="F1340" s="10">
        <v>16.55</v>
      </c>
      <c r="G1340" s="10"/>
      <c r="H1340" s="7" t="s">
        <v>708</v>
      </c>
      <c r="I1340" s="7" t="s">
        <v>709</v>
      </c>
      <c r="J1340" s="7"/>
    </row>
    <row r="1341" spans="1:10" ht="12.75" customHeight="1" x14ac:dyDescent="0.15">
      <c r="A1341" s="235"/>
      <c r="B1341" s="4" t="s">
        <v>295</v>
      </c>
      <c r="C1341" s="7" t="s">
        <v>1612</v>
      </c>
      <c r="D1341" s="7" t="s">
        <v>1607</v>
      </c>
      <c r="E1341" s="7" t="s">
        <v>666</v>
      </c>
      <c r="F1341" s="10">
        <v>39.67</v>
      </c>
      <c r="G1341" s="10"/>
      <c r="H1341" s="7" t="s">
        <v>633</v>
      </c>
      <c r="I1341" s="7" t="s">
        <v>634</v>
      </c>
      <c r="J1341" s="7"/>
    </row>
    <row r="1342" spans="1:10" ht="12.75" customHeight="1" x14ac:dyDescent="0.15">
      <c r="A1342" s="235"/>
      <c r="B1342" s="4" t="s">
        <v>297</v>
      </c>
      <c r="C1342" s="7" t="s">
        <v>1613</v>
      </c>
      <c r="D1342" s="7" t="s">
        <v>1607</v>
      </c>
      <c r="E1342" s="7" t="s">
        <v>666</v>
      </c>
      <c r="F1342" s="10">
        <v>46.41</v>
      </c>
      <c r="G1342" s="10"/>
      <c r="H1342" s="7" t="s">
        <v>708</v>
      </c>
      <c r="I1342" s="7" t="s">
        <v>709</v>
      </c>
      <c r="J1342" s="7"/>
    </row>
    <row r="1343" spans="1:10" ht="12.75" customHeight="1" x14ac:dyDescent="0.15">
      <c r="A1343" s="235"/>
      <c r="B1343" s="4" t="s">
        <v>297</v>
      </c>
      <c r="C1343" s="7" t="s">
        <v>1613</v>
      </c>
      <c r="D1343" s="7" t="s">
        <v>1607</v>
      </c>
      <c r="E1343" s="7" t="s">
        <v>666</v>
      </c>
      <c r="F1343" s="10">
        <v>12</v>
      </c>
      <c r="G1343" s="10"/>
      <c r="H1343" s="7" t="s">
        <v>708</v>
      </c>
      <c r="I1343" s="7" t="s">
        <v>709</v>
      </c>
      <c r="J1343" s="7"/>
    </row>
    <row r="1344" spans="1:10" ht="12.75" customHeight="1" x14ac:dyDescent="0.15">
      <c r="A1344" s="235"/>
      <c r="B1344" s="4" t="s">
        <v>297</v>
      </c>
      <c r="C1344" s="7" t="s">
        <v>1613</v>
      </c>
      <c r="D1344" s="7" t="s">
        <v>1607</v>
      </c>
      <c r="E1344" s="7" t="s">
        <v>666</v>
      </c>
      <c r="F1344" s="10">
        <v>46.41</v>
      </c>
      <c r="G1344" s="10"/>
      <c r="H1344" s="7" t="s">
        <v>633</v>
      </c>
      <c r="I1344" s="7" t="s">
        <v>634</v>
      </c>
      <c r="J1344" s="7"/>
    </row>
    <row r="1345" spans="1:10" ht="12.75" customHeight="1" x14ac:dyDescent="0.15">
      <c r="A1345" s="235"/>
      <c r="B1345" s="4" t="s">
        <v>352</v>
      </c>
      <c r="C1345" s="7" t="s">
        <v>1721</v>
      </c>
      <c r="D1345" s="7" t="s">
        <v>1607</v>
      </c>
      <c r="E1345" s="7" t="s">
        <v>666</v>
      </c>
      <c r="F1345" s="10">
        <v>56.36</v>
      </c>
      <c r="G1345" s="10"/>
      <c r="H1345" s="7" t="s">
        <v>708</v>
      </c>
      <c r="I1345" s="7" t="s">
        <v>709</v>
      </c>
      <c r="J1345" s="7"/>
    </row>
    <row r="1346" spans="1:10" ht="12.75" customHeight="1" x14ac:dyDescent="0.15">
      <c r="A1346" s="235"/>
      <c r="B1346" s="4" t="s">
        <v>352</v>
      </c>
      <c r="C1346" s="7" t="s">
        <v>1721</v>
      </c>
      <c r="D1346" s="7" t="s">
        <v>1607</v>
      </c>
      <c r="E1346" s="7" t="s">
        <v>666</v>
      </c>
      <c r="F1346" s="10">
        <v>56.37</v>
      </c>
      <c r="G1346" s="10"/>
      <c r="H1346" s="7" t="s">
        <v>633</v>
      </c>
      <c r="I1346" s="7" t="s">
        <v>634</v>
      </c>
      <c r="J1346" s="7"/>
    </row>
    <row r="1347" spans="1:10" ht="12.75" customHeight="1" x14ac:dyDescent="0.15">
      <c r="A1347" s="235"/>
      <c r="B1347" s="4" t="s">
        <v>1560</v>
      </c>
      <c r="C1347" s="7" t="s">
        <v>1722</v>
      </c>
      <c r="D1347" s="7" t="s">
        <v>1607</v>
      </c>
      <c r="E1347" s="7" t="s">
        <v>666</v>
      </c>
      <c r="F1347" s="10">
        <v>47.96</v>
      </c>
      <c r="G1347" s="10"/>
      <c r="H1347" s="7" t="s">
        <v>708</v>
      </c>
      <c r="I1347" s="7" t="s">
        <v>709</v>
      </c>
      <c r="J1347" s="7"/>
    </row>
    <row r="1348" spans="1:10" ht="12.75" customHeight="1" x14ac:dyDescent="0.15">
      <c r="A1348" s="235"/>
      <c r="B1348" s="4" t="s">
        <v>1560</v>
      </c>
      <c r="C1348" s="7" t="s">
        <v>1722</v>
      </c>
      <c r="D1348" s="7" t="s">
        <v>1607</v>
      </c>
      <c r="E1348" s="7" t="s">
        <v>666</v>
      </c>
      <c r="F1348" s="10">
        <v>47.97</v>
      </c>
      <c r="G1348" s="10"/>
      <c r="H1348" s="7" t="s">
        <v>633</v>
      </c>
      <c r="I1348" s="7" t="s">
        <v>634</v>
      </c>
      <c r="J1348" s="7"/>
    </row>
    <row r="1349" spans="1:10" ht="12.75" customHeight="1" x14ac:dyDescent="0.15">
      <c r="A1349" s="235"/>
      <c r="B1349" s="4" t="s">
        <v>298</v>
      </c>
      <c r="C1349" s="7" t="s">
        <v>1723</v>
      </c>
      <c r="D1349" s="7" t="s">
        <v>1607</v>
      </c>
      <c r="E1349" s="7" t="s">
        <v>666</v>
      </c>
      <c r="F1349" s="10">
        <v>33.75</v>
      </c>
      <c r="G1349" s="10"/>
      <c r="H1349" s="7" t="s">
        <v>708</v>
      </c>
      <c r="I1349" s="7" t="s">
        <v>709</v>
      </c>
      <c r="J1349" s="7"/>
    </row>
    <row r="1350" spans="1:10" ht="12.75" customHeight="1" x14ac:dyDescent="0.15">
      <c r="A1350" s="235"/>
      <c r="B1350" s="4" t="s">
        <v>298</v>
      </c>
      <c r="C1350" s="7" t="s">
        <v>1723</v>
      </c>
      <c r="D1350" s="7" t="s">
        <v>1607</v>
      </c>
      <c r="E1350" s="7" t="s">
        <v>666</v>
      </c>
      <c r="F1350" s="11">
        <v>33.75</v>
      </c>
      <c r="G1350" s="11"/>
      <c r="H1350" s="7" t="s">
        <v>633</v>
      </c>
      <c r="I1350" s="7" t="s">
        <v>634</v>
      </c>
      <c r="J1350" s="7"/>
    </row>
    <row r="1351" spans="1:10" ht="11.25" x14ac:dyDescent="0.15">
      <c r="A1351" s="235"/>
      <c r="B1351" s="4"/>
      <c r="C1351" s="7"/>
      <c r="D1351" s="7"/>
      <c r="E1351" s="7"/>
      <c r="F1351" s="10"/>
      <c r="G1351" s="10"/>
      <c r="H1351" s="7"/>
      <c r="I1351" s="7"/>
      <c r="J1351" s="7"/>
    </row>
    <row r="1352" spans="1:10" ht="12.75" customHeight="1" x14ac:dyDescent="0.15">
      <c r="A1352" s="235"/>
      <c r="B1352" s="4"/>
      <c r="C1352" s="7"/>
      <c r="D1352" s="7" t="s">
        <v>411</v>
      </c>
      <c r="E1352" s="7"/>
      <c r="F1352" s="11">
        <v>3062.6</v>
      </c>
      <c r="G1352" s="11">
        <v>1181.71</v>
      </c>
      <c r="H1352" s="7"/>
      <c r="I1352" s="7"/>
      <c r="J1352" s="7"/>
    </row>
    <row r="1353" spans="1:10" ht="11.25" x14ac:dyDescent="0.15">
      <c r="A1353" s="235"/>
      <c r="B1353" s="4"/>
      <c r="C1353" s="7"/>
      <c r="D1353" s="7"/>
      <c r="E1353" s="7"/>
      <c r="F1353" s="10"/>
      <c r="G1353" s="10"/>
      <c r="H1353" s="7"/>
      <c r="I1353" s="7"/>
      <c r="J1353" s="7"/>
    </row>
    <row r="1354" spans="1:10" ht="11.25" x14ac:dyDescent="0.15">
      <c r="A1354" s="235"/>
      <c r="B1354" s="4"/>
      <c r="C1354" s="7"/>
      <c r="D1354" s="7" t="s">
        <v>1851</v>
      </c>
      <c r="E1354" s="7"/>
      <c r="F1354" s="10">
        <v>1880.89</v>
      </c>
      <c r="G1354" s="10"/>
      <c r="H1354" s="7"/>
      <c r="I1354" s="7"/>
      <c r="J1354" s="7"/>
    </row>
    <row r="1356" spans="1:10" ht="11.25" x14ac:dyDescent="0.2">
      <c r="A1356" s="233" t="s">
        <v>1852</v>
      </c>
    </row>
    <row r="1358" spans="1:10" ht="25.5" customHeight="1" x14ac:dyDescent="0.35">
      <c r="A1358" s="234" t="s">
        <v>14</v>
      </c>
      <c r="B1358" s="3" t="s">
        <v>1</v>
      </c>
      <c r="C1358" s="6" t="s">
        <v>7</v>
      </c>
      <c r="D1358" s="6" t="s">
        <v>16</v>
      </c>
      <c r="E1358" s="6" t="s">
        <v>619</v>
      </c>
      <c r="F1358" s="9" t="s">
        <v>24</v>
      </c>
      <c r="G1358" s="9" t="s">
        <v>25</v>
      </c>
      <c r="H1358" s="6" t="s">
        <v>620</v>
      </c>
      <c r="I1358" s="6" t="s">
        <v>621</v>
      </c>
      <c r="J1358" s="6"/>
    </row>
    <row r="1360" spans="1:10" ht="12.75" customHeight="1" x14ac:dyDescent="0.15">
      <c r="A1360" s="235"/>
      <c r="B1360" s="4"/>
      <c r="C1360" s="7"/>
      <c r="D1360" s="7" t="s">
        <v>17</v>
      </c>
      <c r="E1360" s="7"/>
      <c r="F1360" s="10">
        <v>0</v>
      </c>
      <c r="G1360" s="10"/>
      <c r="H1360" s="7"/>
      <c r="I1360" s="7"/>
      <c r="J1360" s="7"/>
    </row>
    <row r="1361" spans="1:10" ht="12.75" customHeight="1" x14ac:dyDescent="0.15">
      <c r="A1361" s="235" t="s">
        <v>1853</v>
      </c>
      <c r="B1361" s="4" t="s">
        <v>206</v>
      </c>
      <c r="C1361" s="7" t="s">
        <v>1854</v>
      </c>
      <c r="D1361" s="7" t="s">
        <v>1855</v>
      </c>
      <c r="E1361" s="7" t="s">
        <v>1597</v>
      </c>
      <c r="F1361" s="10">
        <v>562.5</v>
      </c>
      <c r="G1361" s="10"/>
      <c r="H1361" s="7" t="s">
        <v>708</v>
      </c>
      <c r="I1361" s="7" t="s">
        <v>709</v>
      </c>
      <c r="J1361" s="7"/>
    </row>
    <row r="1362" spans="1:10" ht="12.75" customHeight="1" x14ac:dyDescent="0.15">
      <c r="A1362" s="235" t="s">
        <v>1853</v>
      </c>
      <c r="B1362" s="4" t="s">
        <v>209</v>
      </c>
      <c r="C1362" s="7" t="s">
        <v>1856</v>
      </c>
      <c r="D1362" s="7" t="s">
        <v>254</v>
      </c>
      <c r="E1362" s="7" t="s">
        <v>1597</v>
      </c>
      <c r="F1362" s="10">
        <v>337.5</v>
      </c>
      <c r="G1362" s="10"/>
      <c r="H1362" s="7" t="s">
        <v>708</v>
      </c>
      <c r="I1362" s="7" t="s">
        <v>709</v>
      </c>
      <c r="J1362" s="7"/>
    </row>
    <row r="1363" spans="1:10" ht="12.75" customHeight="1" x14ac:dyDescent="0.15">
      <c r="A1363" s="235" t="s">
        <v>1853</v>
      </c>
      <c r="B1363" s="4" t="s">
        <v>288</v>
      </c>
      <c r="C1363" s="7" t="s">
        <v>1857</v>
      </c>
      <c r="D1363" s="7" t="s">
        <v>1858</v>
      </c>
      <c r="E1363" s="7" t="s">
        <v>1597</v>
      </c>
      <c r="F1363" s="10">
        <v>2881.62</v>
      </c>
      <c r="G1363" s="10"/>
      <c r="H1363" s="7" t="s">
        <v>708</v>
      </c>
      <c r="I1363" s="7" t="s">
        <v>709</v>
      </c>
      <c r="J1363" s="7"/>
    </row>
    <row r="1364" spans="1:10" ht="12.75" customHeight="1" x14ac:dyDescent="0.15">
      <c r="A1364" s="235" t="s">
        <v>1853</v>
      </c>
      <c r="B1364" s="4" t="s">
        <v>291</v>
      </c>
      <c r="C1364" s="7" t="s">
        <v>1859</v>
      </c>
      <c r="D1364" s="7" t="s">
        <v>1860</v>
      </c>
      <c r="E1364" s="7" t="s">
        <v>1597</v>
      </c>
      <c r="F1364" s="11">
        <v>1979.12</v>
      </c>
      <c r="G1364" s="11"/>
      <c r="H1364" s="7" t="s">
        <v>708</v>
      </c>
      <c r="I1364" s="7" t="s">
        <v>709</v>
      </c>
      <c r="J1364" s="7"/>
    </row>
    <row r="1365" spans="1:10" ht="11.25" x14ac:dyDescent="0.15">
      <c r="A1365" s="235"/>
      <c r="B1365" s="4"/>
      <c r="C1365" s="7"/>
      <c r="D1365" s="7"/>
      <c r="E1365" s="7"/>
      <c r="F1365" s="10"/>
      <c r="G1365" s="10"/>
      <c r="H1365" s="7"/>
      <c r="I1365" s="7"/>
      <c r="J1365" s="7"/>
    </row>
    <row r="1366" spans="1:10" ht="12.75" customHeight="1" x14ac:dyDescent="0.15">
      <c r="A1366" s="235"/>
      <c r="B1366" s="4"/>
      <c r="C1366" s="7"/>
      <c r="D1366" s="7" t="s">
        <v>411</v>
      </c>
      <c r="E1366" s="7"/>
      <c r="F1366" s="11">
        <v>5760.74</v>
      </c>
      <c r="G1366" s="11">
        <v>0</v>
      </c>
      <c r="H1366" s="7"/>
      <c r="I1366" s="7"/>
      <c r="J1366" s="7"/>
    </row>
    <row r="1367" spans="1:10" ht="11.25" x14ac:dyDescent="0.15">
      <c r="A1367" s="235"/>
      <c r="B1367" s="4"/>
      <c r="C1367" s="7"/>
      <c r="D1367" s="7"/>
      <c r="E1367" s="7"/>
      <c r="F1367" s="10"/>
      <c r="G1367" s="10"/>
      <c r="H1367" s="7"/>
      <c r="I1367" s="7"/>
      <c r="J1367" s="7"/>
    </row>
    <row r="1368" spans="1:10" ht="11.25" x14ac:dyDescent="0.15">
      <c r="A1368" s="235"/>
      <c r="B1368" s="4"/>
      <c r="C1368" s="7"/>
      <c r="D1368" s="7" t="s">
        <v>1861</v>
      </c>
      <c r="E1368" s="7"/>
      <c r="F1368" s="10">
        <v>5760.74</v>
      </c>
      <c r="G1368" s="10"/>
      <c r="H1368" s="7"/>
      <c r="I1368" s="7"/>
      <c r="J1368" s="7"/>
    </row>
    <row r="1370" spans="1:10" ht="11.25" x14ac:dyDescent="0.2">
      <c r="A1370" s="233" t="s">
        <v>1862</v>
      </c>
    </row>
    <row r="1372" spans="1:10" ht="25.5" customHeight="1" x14ac:dyDescent="0.35">
      <c r="A1372" s="234" t="s">
        <v>14</v>
      </c>
      <c r="B1372" s="3" t="s">
        <v>1</v>
      </c>
      <c r="C1372" s="6" t="s">
        <v>7</v>
      </c>
      <c r="D1372" s="6" t="s">
        <v>16</v>
      </c>
      <c r="E1372" s="6" t="s">
        <v>619</v>
      </c>
      <c r="F1372" s="9" t="s">
        <v>24</v>
      </c>
      <c r="G1372" s="9" t="s">
        <v>25</v>
      </c>
      <c r="H1372" s="6" t="s">
        <v>620</v>
      </c>
      <c r="I1372" s="6" t="s">
        <v>621</v>
      </c>
      <c r="J1372" s="6"/>
    </row>
    <row r="1374" spans="1:10" ht="12.75" customHeight="1" x14ac:dyDescent="0.15">
      <c r="A1374" s="235"/>
      <c r="B1374" s="4"/>
      <c r="C1374" s="7"/>
      <c r="D1374" s="7" t="s">
        <v>17</v>
      </c>
      <c r="E1374" s="7"/>
      <c r="F1374" s="10">
        <v>0</v>
      </c>
      <c r="G1374" s="10"/>
      <c r="H1374" s="7"/>
      <c r="I1374" s="7"/>
      <c r="J1374" s="7"/>
    </row>
    <row r="1375" spans="1:10" ht="12.75" customHeight="1" x14ac:dyDescent="0.15">
      <c r="A1375" s="235" t="s">
        <v>1863</v>
      </c>
      <c r="B1375" s="4" t="s">
        <v>85</v>
      </c>
      <c r="C1375" s="7" t="s">
        <v>1864</v>
      </c>
      <c r="D1375" s="7" t="s">
        <v>1865</v>
      </c>
      <c r="E1375" s="7" t="s">
        <v>1597</v>
      </c>
      <c r="F1375" s="10">
        <v>210.89</v>
      </c>
      <c r="G1375" s="10"/>
      <c r="H1375" s="7" t="s">
        <v>708</v>
      </c>
      <c r="I1375" s="7" t="s">
        <v>709</v>
      </c>
      <c r="J1375" s="7"/>
    </row>
    <row r="1376" spans="1:10" ht="12.75" customHeight="1" x14ac:dyDescent="0.15">
      <c r="A1376" s="235" t="s">
        <v>1863</v>
      </c>
      <c r="B1376" s="4" t="s">
        <v>1866</v>
      </c>
      <c r="C1376" s="7" t="s">
        <v>1867</v>
      </c>
      <c r="D1376" s="7" t="s">
        <v>317</v>
      </c>
      <c r="E1376" s="7" t="s">
        <v>1597</v>
      </c>
      <c r="F1376" s="10">
        <v>106.29</v>
      </c>
      <c r="G1376" s="10"/>
      <c r="H1376" s="7" t="s">
        <v>708</v>
      </c>
      <c r="I1376" s="7" t="s">
        <v>709</v>
      </c>
      <c r="J1376" s="7"/>
    </row>
    <row r="1377" spans="1:10" ht="12.75" customHeight="1" x14ac:dyDescent="0.15">
      <c r="A1377" s="235" t="s">
        <v>1863</v>
      </c>
      <c r="B1377" s="4" t="s">
        <v>1868</v>
      </c>
      <c r="C1377" s="7" t="s">
        <v>1869</v>
      </c>
      <c r="D1377" s="7" t="s">
        <v>317</v>
      </c>
      <c r="E1377" s="7" t="s">
        <v>1597</v>
      </c>
      <c r="F1377" s="10">
        <v>104.78</v>
      </c>
      <c r="G1377" s="10"/>
      <c r="H1377" s="7" t="s">
        <v>708</v>
      </c>
      <c r="I1377" s="7" t="s">
        <v>709</v>
      </c>
      <c r="J1377" s="7"/>
    </row>
    <row r="1378" spans="1:10" ht="12.75" customHeight="1" x14ac:dyDescent="0.15">
      <c r="A1378" s="235" t="s">
        <v>1863</v>
      </c>
      <c r="B1378" s="4" t="s">
        <v>1870</v>
      </c>
      <c r="C1378" s="7" t="s">
        <v>1871</v>
      </c>
      <c r="D1378" s="7" t="s">
        <v>317</v>
      </c>
      <c r="E1378" s="7" t="s">
        <v>1597</v>
      </c>
      <c r="F1378" s="10">
        <v>104.78</v>
      </c>
      <c r="G1378" s="10"/>
      <c r="H1378" s="7" t="s">
        <v>708</v>
      </c>
      <c r="I1378" s="7" t="s">
        <v>709</v>
      </c>
      <c r="J1378" s="7"/>
    </row>
    <row r="1379" spans="1:10" ht="12.75" customHeight="1" x14ac:dyDescent="0.15">
      <c r="A1379" s="235" t="s">
        <v>1863</v>
      </c>
      <c r="B1379" s="4" t="s">
        <v>1872</v>
      </c>
      <c r="C1379" s="7" t="s">
        <v>1873</v>
      </c>
      <c r="D1379" s="7" t="s">
        <v>317</v>
      </c>
      <c r="E1379" s="7" t="s">
        <v>1597</v>
      </c>
      <c r="F1379" s="10">
        <v>104.78</v>
      </c>
      <c r="G1379" s="10"/>
      <c r="H1379" s="7" t="s">
        <v>708</v>
      </c>
      <c r="I1379" s="7" t="s">
        <v>709</v>
      </c>
      <c r="J1379" s="7"/>
    </row>
    <row r="1380" spans="1:10" ht="12.75" customHeight="1" x14ac:dyDescent="0.15">
      <c r="A1380" s="235" t="s">
        <v>1863</v>
      </c>
      <c r="B1380" s="4" t="s">
        <v>1874</v>
      </c>
      <c r="C1380" s="7" t="s">
        <v>1875</v>
      </c>
      <c r="D1380" s="7" t="s">
        <v>317</v>
      </c>
      <c r="E1380" s="7" t="s">
        <v>1597</v>
      </c>
      <c r="F1380" s="10">
        <v>104.76</v>
      </c>
      <c r="G1380" s="10"/>
      <c r="H1380" s="7" t="s">
        <v>708</v>
      </c>
      <c r="I1380" s="7" t="s">
        <v>709</v>
      </c>
      <c r="J1380" s="7"/>
    </row>
    <row r="1381" spans="1:10" ht="12.75" customHeight="1" x14ac:dyDescent="0.15">
      <c r="A1381" s="235" t="s">
        <v>1863</v>
      </c>
      <c r="B1381" s="4" t="s">
        <v>1876</v>
      </c>
      <c r="C1381" s="7" t="s">
        <v>1877</v>
      </c>
      <c r="D1381" s="7" t="s">
        <v>1878</v>
      </c>
      <c r="E1381" s="7" t="s">
        <v>1597</v>
      </c>
      <c r="F1381" s="10">
        <v>142.08000000000001</v>
      </c>
      <c r="G1381" s="10"/>
      <c r="H1381" s="7" t="s">
        <v>708</v>
      </c>
      <c r="I1381" s="7" t="s">
        <v>709</v>
      </c>
      <c r="J1381" s="7"/>
    </row>
    <row r="1382" spans="1:10" ht="12.75" customHeight="1" x14ac:dyDescent="0.15">
      <c r="A1382" s="235" t="s">
        <v>1863</v>
      </c>
      <c r="B1382" s="4" t="s">
        <v>1879</v>
      </c>
      <c r="C1382" s="7" t="s">
        <v>1880</v>
      </c>
      <c r="D1382" s="7" t="s">
        <v>317</v>
      </c>
      <c r="E1382" s="7" t="s">
        <v>1597</v>
      </c>
      <c r="F1382" s="10">
        <v>142.28</v>
      </c>
      <c r="G1382" s="10"/>
      <c r="H1382" s="7" t="s">
        <v>708</v>
      </c>
      <c r="I1382" s="7" t="s">
        <v>709</v>
      </c>
      <c r="J1382" s="7"/>
    </row>
    <row r="1383" spans="1:10" ht="12.75" customHeight="1" x14ac:dyDescent="0.15">
      <c r="A1383" s="235" t="s">
        <v>1863</v>
      </c>
      <c r="B1383" s="4" t="s">
        <v>1881</v>
      </c>
      <c r="C1383" s="7" t="s">
        <v>1882</v>
      </c>
      <c r="D1383" s="7" t="s">
        <v>317</v>
      </c>
      <c r="E1383" s="7" t="s">
        <v>1597</v>
      </c>
      <c r="F1383" s="10">
        <v>142.31</v>
      </c>
      <c r="G1383" s="10"/>
      <c r="H1383" s="7" t="s">
        <v>708</v>
      </c>
      <c r="I1383" s="7" t="s">
        <v>709</v>
      </c>
      <c r="J1383" s="7"/>
    </row>
    <row r="1384" spans="1:10" ht="12.75" customHeight="1" x14ac:dyDescent="0.15">
      <c r="A1384" s="235" t="s">
        <v>1863</v>
      </c>
      <c r="B1384" s="4" t="s">
        <v>1883</v>
      </c>
      <c r="C1384" s="7" t="s">
        <v>1884</v>
      </c>
      <c r="D1384" s="7" t="s">
        <v>317</v>
      </c>
      <c r="E1384" s="7" t="s">
        <v>1597</v>
      </c>
      <c r="F1384" s="10">
        <v>142.31</v>
      </c>
      <c r="G1384" s="10"/>
      <c r="H1384" s="7" t="s">
        <v>708</v>
      </c>
      <c r="I1384" s="7" t="s">
        <v>709</v>
      </c>
      <c r="J1384" s="7"/>
    </row>
    <row r="1385" spans="1:10" ht="12.75" customHeight="1" x14ac:dyDescent="0.15">
      <c r="A1385" s="235" t="s">
        <v>1863</v>
      </c>
      <c r="B1385" s="4" t="s">
        <v>639</v>
      </c>
      <c r="C1385" s="7" t="s">
        <v>1885</v>
      </c>
      <c r="D1385" s="7" t="s">
        <v>1886</v>
      </c>
      <c r="E1385" s="7" t="s">
        <v>1597</v>
      </c>
      <c r="F1385" s="10">
        <v>0.05</v>
      </c>
      <c r="G1385" s="10"/>
      <c r="H1385" s="7" t="s">
        <v>708</v>
      </c>
      <c r="I1385" s="7" t="s">
        <v>709</v>
      </c>
      <c r="J1385" s="7"/>
    </row>
    <row r="1386" spans="1:10" ht="12.75" customHeight="1" x14ac:dyDescent="0.15">
      <c r="A1386" s="235" t="s">
        <v>1863</v>
      </c>
      <c r="B1386" s="4" t="s">
        <v>1887</v>
      </c>
      <c r="C1386" s="7" t="s">
        <v>1888</v>
      </c>
      <c r="D1386" s="7" t="s">
        <v>317</v>
      </c>
      <c r="E1386" s="7" t="s">
        <v>1597</v>
      </c>
      <c r="F1386" s="10"/>
      <c r="G1386" s="10">
        <v>6.52</v>
      </c>
      <c r="H1386" s="7" t="s">
        <v>708</v>
      </c>
      <c r="I1386" s="7" t="s">
        <v>709</v>
      </c>
      <c r="J1386" s="7"/>
    </row>
    <row r="1387" spans="1:10" ht="12.75" customHeight="1" x14ac:dyDescent="0.15">
      <c r="A1387" s="235" t="s">
        <v>1863</v>
      </c>
      <c r="B1387" s="4" t="s">
        <v>1889</v>
      </c>
      <c r="C1387" s="7" t="s">
        <v>1890</v>
      </c>
      <c r="D1387" s="7" t="s">
        <v>1891</v>
      </c>
      <c r="E1387" s="7" t="s">
        <v>1597</v>
      </c>
      <c r="F1387" s="10">
        <v>23.95</v>
      </c>
      <c r="G1387" s="10"/>
      <c r="H1387" s="7" t="s">
        <v>708</v>
      </c>
      <c r="I1387" s="7" t="s">
        <v>709</v>
      </c>
      <c r="J1387" s="7"/>
    </row>
    <row r="1388" spans="1:10" ht="12.75" customHeight="1" x14ac:dyDescent="0.15">
      <c r="A1388" s="235" t="s">
        <v>1863</v>
      </c>
      <c r="B1388" s="4" t="s">
        <v>1889</v>
      </c>
      <c r="C1388" s="7" t="s">
        <v>1892</v>
      </c>
      <c r="D1388" s="7" t="s">
        <v>320</v>
      </c>
      <c r="E1388" s="7" t="s">
        <v>1597</v>
      </c>
      <c r="F1388" s="10">
        <v>118.56</v>
      </c>
      <c r="G1388" s="10"/>
      <c r="H1388" s="7" t="s">
        <v>633</v>
      </c>
      <c r="I1388" s="7" t="s">
        <v>634</v>
      </c>
      <c r="J1388" s="7"/>
    </row>
    <row r="1389" spans="1:10" ht="12.75" customHeight="1" x14ac:dyDescent="0.15">
      <c r="A1389" s="235" t="s">
        <v>1863</v>
      </c>
      <c r="B1389" s="4" t="s">
        <v>1893</v>
      </c>
      <c r="C1389" s="7" t="s">
        <v>1894</v>
      </c>
      <c r="D1389" s="7" t="s">
        <v>317</v>
      </c>
      <c r="E1389" s="7" t="s">
        <v>1597</v>
      </c>
      <c r="F1389" s="10">
        <v>50.9</v>
      </c>
      <c r="G1389" s="10"/>
      <c r="H1389" s="7" t="s">
        <v>708</v>
      </c>
      <c r="I1389" s="7" t="s">
        <v>709</v>
      </c>
      <c r="J1389" s="7"/>
    </row>
    <row r="1390" spans="1:10" ht="12.75" customHeight="1" x14ac:dyDescent="0.15">
      <c r="A1390" s="235" t="s">
        <v>1863</v>
      </c>
      <c r="B1390" s="4" t="s">
        <v>1893</v>
      </c>
      <c r="C1390" s="7" t="s">
        <v>1895</v>
      </c>
      <c r="D1390" s="7" t="s">
        <v>317</v>
      </c>
      <c r="E1390" s="7" t="s">
        <v>1597</v>
      </c>
      <c r="F1390" s="10">
        <v>105.87</v>
      </c>
      <c r="G1390" s="10"/>
      <c r="H1390" s="7" t="s">
        <v>633</v>
      </c>
      <c r="I1390" s="7" t="s">
        <v>634</v>
      </c>
      <c r="J1390" s="7"/>
    </row>
    <row r="1391" spans="1:10" ht="12.75" customHeight="1" x14ac:dyDescent="0.15">
      <c r="A1391" s="235" t="s">
        <v>1863</v>
      </c>
      <c r="B1391" s="4" t="s">
        <v>1638</v>
      </c>
      <c r="C1391" s="7" t="s">
        <v>1896</v>
      </c>
      <c r="D1391" s="7" t="s">
        <v>317</v>
      </c>
      <c r="E1391" s="7" t="s">
        <v>1597</v>
      </c>
      <c r="F1391" s="10">
        <v>48.19</v>
      </c>
      <c r="G1391" s="10"/>
      <c r="H1391" s="7" t="s">
        <v>708</v>
      </c>
      <c r="I1391" s="7" t="s">
        <v>709</v>
      </c>
      <c r="J1391" s="7"/>
    </row>
    <row r="1392" spans="1:10" ht="12.75" customHeight="1" x14ac:dyDescent="0.15">
      <c r="A1392" s="235" t="s">
        <v>1863</v>
      </c>
      <c r="B1392" s="4" t="s">
        <v>655</v>
      </c>
      <c r="C1392" s="7" t="s">
        <v>1897</v>
      </c>
      <c r="D1392" s="7" t="s">
        <v>317</v>
      </c>
      <c r="E1392" s="7" t="s">
        <v>1597</v>
      </c>
      <c r="F1392" s="10">
        <v>48.99</v>
      </c>
      <c r="G1392" s="10"/>
      <c r="H1392" s="7" t="s">
        <v>708</v>
      </c>
      <c r="I1392" s="7" t="s">
        <v>709</v>
      </c>
      <c r="J1392" s="7"/>
    </row>
    <row r="1393" spans="1:10" ht="12.75" customHeight="1" x14ac:dyDescent="0.15">
      <c r="A1393" s="235" t="s">
        <v>1863</v>
      </c>
      <c r="B1393" s="4" t="s">
        <v>1898</v>
      </c>
      <c r="C1393" s="7" t="s">
        <v>1899</v>
      </c>
      <c r="D1393" s="7" t="s">
        <v>317</v>
      </c>
      <c r="E1393" s="7" t="s">
        <v>1597</v>
      </c>
      <c r="F1393" s="10">
        <v>48.83</v>
      </c>
      <c r="G1393" s="10"/>
      <c r="H1393" s="7" t="s">
        <v>708</v>
      </c>
      <c r="I1393" s="7" t="s">
        <v>709</v>
      </c>
      <c r="J1393" s="7"/>
    </row>
    <row r="1394" spans="1:10" ht="12.75" customHeight="1" x14ac:dyDescent="0.15">
      <c r="A1394" s="235"/>
      <c r="B1394" s="4" t="s">
        <v>145</v>
      </c>
      <c r="C1394" s="7" t="s">
        <v>1900</v>
      </c>
      <c r="D1394" s="7" t="s">
        <v>1901</v>
      </c>
      <c r="E1394" s="7" t="s">
        <v>666</v>
      </c>
      <c r="F1394" s="10"/>
      <c r="G1394" s="10">
        <v>224.43</v>
      </c>
      <c r="H1394" s="7" t="s">
        <v>633</v>
      </c>
      <c r="I1394" s="7" t="s">
        <v>634</v>
      </c>
      <c r="J1394" s="7"/>
    </row>
    <row r="1395" spans="1:10" ht="12.75" customHeight="1" x14ac:dyDescent="0.15">
      <c r="A1395" s="235" t="s">
        <v>1863</v>
      </c>
      <c r="B1395" s="4" t="s">
        <v>1902</v>
      </c>
      <c r="C1395" s="7" t="s">
        <v>1903</v>
      </c>
      <c r="D1395" s="7" t="s">
        <v>1844</v>
      </c>
      <c r="E1395" s="7" t="s">
        <v>1597</v>
      </c>
      <c r="F1395" s="10">
        <v>54.52</v>
      </c>
      <c r="G1395" s="10"/>
      <c r="H1395" s="7" t="s">
        <v>708</v>
      </c>
      <c r="I1395" s="7" t="s">
        <v>709</v>
      </c>
      <c r="J1395" s="7"/>
    </row>
    <row r="1396" spans="1:10" ht="12.75" customHeight="1" x14ac:dyDescent="0.15">
      <c r="A1396" s="235" t="s">
        <v>1863</v>
      </c>
      <c r="B1396" s="4" t="s">
        <v>1904</v>
      </c>
      <c r="C1396" s="7" t="s">
        <v>1905</v>
      </c>
      <c r="D1396" s="7" t="s">
        <v>320</v>
      </c>
      <c r="E1396" s="7" t="s">
        <v>1597</v>
      </c>
      <c r="F1396" s="10">
        <v>49.59</v>
      </c>
      <c r="G1396" s="10"/>
      <c r="H1396" s="7" t="s">
        <v>708</v>
      </c>
      <c r="I1396" s="7" t="s">
        <v>709</v>
      </c>
      <c r="J1396" s="7"/>
    </row>
    <row r="1397" spans="1:10" ht="12.75" customHeight="1" x14ac:dyDescent="0.15">
      <c r="A1397" s="235" t="s">
        <v>1863</v>
      </c>
      <c r="B1397" s="4" t="s">
        <v>1906</v>
      </c>
      <c r="C1397" s="7" t="s">
        <v>1907</v>
      </c>
      <c r="D1397" s="7" t="s">
        <v>317</v>
      </c>
      <c r="E1397" s="7" t="s">
        <v>1597</v>
      </c>
      <c r="F1397" s="10">
        <v>49.4</v>
      </c>
      <c r="G1397" s="10"/>
      <c r="H1397" s="7" t="s">
        <v>708</v>
      </c>
      <c r="I1397" s="7" t="s">
        <v>709</v>
      </c>
      <c r="J1397" s="7"/>
    </row>
    <row r="1398" spans="1:10" ht="12.75" customHeight="1" x14ac:dyDescent="0.15">
      <c r="A1398" s="235" t="s">
        <v>1863</v>
      </c>
      <c r="B1398" s="4" t="s">
        <v>1908</v>
      </c>
      <c r="C1398" s="7" t="s">
        <v>1909</v>
      </c>
      <c r="D1398" s="7" t="s">
        <v>317</v>
      </c>
      <c r="E1398" s="7" t="s">
        <v>1597</v>
      </c>
      <c r="F1398" s="10">
        <v>49.68</v>
      </c>
      <c r="G1398" s="10"/>
      <c r="H1398" s="7" t="s">
        <v>708</v>
      </c>
      <c r="I1398" s="7" t="s">
        <v>709</v>
      </c>
      <c r="J1398" s="7"/>
    </row>
    <row r="1399" spans="1:10" ht="12.75" customHeight="1" x14ac:dyDescent="0.15">
      <c r="A1399" s="235" t="s">
        <v>1863</v>
      </c>
      <c r="B1399" s="4" t="s">
        <v>1910</v>
      </c>
      <c r="C1399" s="7" t="s">
        <v>1911</v>
      </c>
      <c r="D1399" s="7" t="s">
        <v>320</v>
      </c>
      <c r="E1399" s="7" t="s">
        <v>1597</v>
      </c>
      <c r="F1399" s="10">
        <v>49.68</v>
      </c>
      <c r="G1399" s="10"/>
      <c r="H1399" s="7" t="s">
        <v>708</v>
      </c>
      <c r="I1399" s="7" t="s">
        <v>709</v>
      </c>
      <c r="J1399" s="7"/>
    </row>
    <row r="1400" spans="1:10" ht="12.75" customHeight="1" x14ac:dyDescent="0.15">
      <c r="A1400" s="235" t="s">
        <v>1863</v>
      </c>
      <c r="B1400" s="4" t="s">
        <v>1912</v>
      </c>
      <c r="C1400" s="7" t="s">
        <v>1913</v>
      </c>
      <c r="D1400" s="7" t="s">
        <v>317</v>
      </c>
      <c r="E1400" s="7" t="s">
        <v>1597</v>
      </c>
      <c r="F1400" s="10">
        <v>73.150000000000006</v>
      </c>
      <c r="G1400" s="10"/>
      <c r="H1400" s="7" t="s">
        <v>708</v>
      </c>
      <c r="I1400" s="7" t="s">
        <v>709</v>
      </c>
      <c r="J1400" s="7"/>
    </row>
    <row r="1401" spans="1:10" ht="12.75" customHeight="1" x14ac:dyDescent="0.15">
      <c r="A1401" s="235" t="s">
        <v>1863</v>
      </c>
      <c r="B1401" s="4" t="s">
        <v>1912</v>
      </c>
      <c r="C1401" s="7" t="s">
        <v>1914</v>
      </c>
      <c r="D1401" s="7" t="s">
        <v>317</v>
      </c>
      <c r="E1401" s="7" t="s">
        <v>1597</v>
      </c>
      <c r="F1401" s="10">
        <v>137.91999999999999</v>
      </c>
      <c r="G1401" s="10"/>
      <c r="H1401" s="7" t="s">
        <v>633</v>
      </c>
      <c r="I1401" s="7" t="s">
        <v>634</v>
      </c>
      <c r="J1401" s="7"/>
    </row>
    <row r="1402" spans="1:10" ht="12.75" customHeight="1" x14ac:dyDescent="0.15">
      <c r="A1402" s="235" t="s">
        <v>1863</v>
      </c>
      <c r="B1402" s="4" t="s">
        <v>1915</v>
      </c>
      <c r="C1402" s="7" t="s">
        <v>1916</v>
      </c>
      <c r="D1402" s="7" t="s">
        <v>317</v>
      </c>
      <c r="E1402" s="7" t="s">
        <v>1597</v>
      </c>
      <c r="F1402" s="10">
        <v>49.61</v>
      </c>
      <c r="G1402" s="10"/>
      <c r="H1402" s="7" t="s">
        <v>708</v>
      </c>
      <c r="I1402" s="7" t="s">
        <v>709</v>
      </c>
      <c r="J1402" s="7"/>
    </row>
    <row r="1403" spans="1:10" ht="12.75" customHeight="1" x14ac:dyDescent="0.15">
      <c r="A1403" s="235" t="s">
        <v>1863</v>
      </c>
      <c r="B1403" s="4" t="s">
        <v>201</v>
      </c>
      <c r="C1403" s="7" t="s">
        <v>1917</v>
      </c>
      <c r="D1403" s="7" t="s">
        <v>317</v>
      </c>
      <c r="E1403" s="7" t="s">
        <v>1597</v>
      </c>
      <c r="F1403" s="10">
        <v>49.61</v>
      </c>
      <c r="G1403" s="10"/>
      <c r="H1403" s="7" t="s">
        <v>708</v>
      </c>
      <c r="I1403" s="7" t="s">
        <v>709</v>
      </c>
      <c r="J1403" s="7"/>
    </row>
    <row r="1404" spans="1:10" ht="12.75" customHeight="1" x14ac:dyDescent="0.15">
      <c r="A1404" s="235" t="s">
        <v>1863</v>
      </c>
      <c r="B1404" s="4" t="s">
        <v>1918</v>
      </c>
      <c r="C1404" s="7" t="s">
        <v>1919</v>
      </c>
      <c r="D1404" s="7" t="s">
        <v>1831</v>
      </c>
      <c r="E1404" s="7" t="s">
        <v>1597</v>
      </c>
      <c r="F1404" s="10">
        <v>50.5</v>
      </c>
      <c r="G1404" s="10"/>
      <c r="H1404" s="7" t="s">
        <v>708</v>
      </c>
      <c r="I1404" s="7" t="s">
        <v>709</v>
      </c>
      <c r="J1404" s="7"/>
    </row>
    <row r="1405" spans="1:10" ht="12.75" customHeight="1" x14ac:dyDescent="0.15">
      <c r="A1405" s="235" t="s">
        <v>1863</v>
      </c>
      <c r="B1405" s="4" t="s">
        <v>1920</v>
      </c>
      <c r="C1405" s="7" t="s">
        <v>1921</v>
      </c>
      <c r="D1405" s="7" t="s">
        <v>1922</v>
      </c>
      <c r="E1405" s="7" t="s">
        <v>1597</v>
      </c>
      <c r="F1405" s="10">
        <v>50.22</v>
      </c>
      <c r="G1405" s="10"/>
      <c r="H1405" s="7" t="s">
        <v>708</v>
      </c>
      <c r="I1405" s="7" t="s">
        <v>709</v>
      </c>
      <c r="J1405" s="7"/>
    </row>
    <row r="1406" spans="1:10" ht="12.75" customHeight="1" x14ac:dyDescent="0.15">
      <c r="A1406" s="235" t="s">
        <v>1863</v>
      </c>
      <c r="B1406" s="4" t="s">
        <v>1290</v>
      </c>
      <c r="C1406" s="7" t="s">
        <v>1923</v>
      </c>
      <c r="D1406" s="7" t="s">
        <v>1924</v>
      </c>
      <c r="E1406" s="7" t="s">
        <v>1597</v>
      </c>
      <c r="F1406" s="10">
        <v>50.22</v>
      </c>
      <c r="G1406" s="10"/>
      <c r="H1406" s="7" t="s">
        <v>708</v>
      </c>
      <c r="I1406" s="7" t="s">
        <v>709</v>
      </c>
      <c r="J1406" s="7"/>
    </row>
    <row r="1407" spans="1:10" ht="12.75" customHeight="1" x14ac:dyDescent="0.15">
      <c r="A1407" s="235" t="s">
        <v>1863</v>
      </c>
      <c r="B1407" s="4" t="s">
        <v>1290</v>
      </c>
      <c r="C1407" s="7" t="s">
        <v>1925</v>
      </c>
      <c r="D1407" s="7" t="s">
        <v>1924</v>
      </c>
      <c r="E1407" s="7" t="s">
        <v>1597</v>
      </c>
      <c r="F1407" s="10">
        <v>135.94</v>
      </c>
      <c r="G1407" s="10"/>
      <c r="H1407" s="7" t="s">
        <v>633</v>
      </c>
      <c r="I1407" s="7" t="s">
        <v>634</v>
      </c>
      <c r="J1407" s="7"/>
    </row>
    <row r="1408" spans="1:10" ht="12.75" customHeight="1" x14ac:dyDescent="0.15">
      <c r="A1408" s="235"/>
      <c r="B1408" s="4" t="s">
        <v>1687</v>
      </c>
      <c r="C1408" s="7" t="s">
        <v>1926</v>
      </c>
      <c r="D1408" s="7" t="s">
        <v>1927</v>
      </c>
      <c r="E1408" s="7" t="s">
        <v>666</v>
      </c>
      <c r="F1408" s="10">
        <v>73.84</v>
      </c>
      <c r="G1408" s="10"/>
      <c r="H1408" s="7" t="s">
        <v>708</v>
      </c>
      <c r="I1408" s="7" t="s">
        <v>709</v>
      </c>
      <c r="J1408" s="7"/>
    </row>
    <row r="1409" spans="1:10" ht="12.75" customHeight="1" x14ac:dyDescent="0.15">
      <c r="A1409" s="235" t="s">
        <v>1863</v>
      </c>
      <c r="B1409" s="4" t="s">
        <v>1928</v>
      </c>
      <c r="C1409" s="7" t="s">
        <v>1929</v>
      </c>
      <c r="D1409" s="7" t="s">
        <v>320</v>
      </c>
      <c r="E1409" s="7" t="s">
        <v>1597</v>
      </c>
      <c r="F1409" s="10">
        <v>50.22</v>
      </c>
      <c r="G1409" s="10"/>
      <c r="H1409" s="7" t="s">
        <v>708</v>
      </c>
      <c r="I1409" s="7" t="s">
        <v>709</v>
      </c>
      <c r="J1409" s="7"/>
    </row>
    <row r="1410" spans="1:10" ht="11.25" x14ac:dyDescent="0.15">
      <c r="A1410" s="235" t="s">
        <v>1863</v>
      </c>
      <c r="B1410" s="4" t="s">
        <v>1928</v>
      </c>
      <c r="C1410" s="7" t="s">
        <v>1930</v>
      </c>
      <c r="D1410" s="7" t="s">
        <v>320</v>
      </c>
      <c r="E1410" s="7" t="s">
        <v>1597</v>
      </c>
      <c r="F1410" s="10">
        <v>147.58000000000001</v>
      </c>
      <c r="G1410" s="10"/>
      <c r="H1410" s="7" t="s">
        <v>633</v>
      </c>
      <c r="I1410" s="7" t="s">
        <v>634</v>
      </c>
      <c r="J1410" s="7"/>
    </row>
    <row r="1412" spans="1:10" ht="11.25" x14ac:dyDescent="0.2">
      <c r="A1412" s="233" t="s">
        <v>1862</v>
      </c>
    </row>
    <row r="1414" spans="1:10" ht="25.5" customHeight="1" x14ac:dyDescent="0.35">
      <c r="A1414" s="234" t="s">
        <v>14</v>
      </c>
      <c r="B1414" s="3" t="s">
        <v>1</v>
      </c>
      <c r="C1414" s="6" t="s">
        <v>7</v>
      </c>
      <c r="D1414" s="6" t="s">
        <v>16</v>
      </c>
      <c r="E1414" s="6" t="s">
        <v>619</v>
      </c>
      <c r="F1414" s="9" t="s">
        <v>24</v>
      </c>
      <c r="G1414" s="9" t="s">
        <v>25</v>
      </c>
      <c r="H1414" s="6" t="s">
        <v>620</v>
      </c>
      <c r="I1414" s="6" t="s">
        <v>621</v>
      </c>
      <c r="J1414" s="6"/>
    </row>
    <row r="1416" spans="1:10" ht="25.5" customHeight="1" x14ac:dyDescent="0.15">
      <c r="A1416" s="235"/>
      <c r="B1416" s="4" t="s">
        <v>203</v>
      </c>
      <c r="C1416" s="7" t="s">
        <v>1695</v>
      </c>
      <c r="D1416" s="7" t="s">
        <v>1696</v>
      </c>
      <c r="E1416" s="7" t="s">
        <v>666</v>
      </c>
      <c r="F1416" s="10"/>
      <c r="G1416" s="10">
        <v>421.44</v>
      </c>
      <c r="H1416" s="7" t="s">
        <v>633</v>
      </c>
      <c r="I1416" s="7" t="s">
        <v>634</v>
      </c>
      <c r="J1416" s="7"/>
    </row>
    <row r="1417" spans="1:10" ht="25.5" customHeight="1" x14ac:dyDescent="0.15">
      <c r="A1417" s="235"/>
      <c r="B1417" s="4" t="s">
        <v>203</v>
      </c>
      <c r="C1417" s="7" t="s">
        <v>1695</v>
      </c>
      <c r="D1417" s="7" t="s">
        <v>1696</v>
      </c>
      <c r="E1417" s="7" t="s">
        <v>666</v>
      </c>
      <c r="F1417" s="10">
        <v>375.09</v>
      </c>
      <c r="G1417" s="10"/>
      <c r="H1417" s="7" t="s">
        <v>633</v>
      </c>
      <c r="I1417" s="7" t="s">
        <v>634</v>
      </c>
      <c r="J1417" s="7"/>
    </row>
    <row r="1418" spans="1:10" ht="25.5" customHeight="1" x14ac:dyDescent="0.15">
      <c r="A1418" s="235"/>
      <c r="B1418" s="4" t="s">
        <v>203</v>
      </c>
      <c r="C1418" s="7" t="s">
        <v>1695</v>
      </c>
      <c r="D1418" s="7" t="s">
        <v>1696</v>
      </c>
      <c r="E1418" s="7" t="s">
        <v>666</v>
      </c>
      <c r="F1418" s="10">
        <v>42.14</v>
      </c>
      <c r="G1418" s="10"/>
      <c r="H1418" s="7" t="s">
        <v>633</v>
      </c>
      <c r="I1418" s="7" t="s">
        <v>634</v>
      </c>
      <c r="J1418" s="7"/>
    </row>
    <row r="1419" spans="1:10" ht="25.5" customHeight="1" x14ac:dyDescent="0.15">
      <c r="A1419" s="235"/>
      <c r="B1419" s="4" t="s">
        <v>203</v>
      </c>
      <c r="C1419" s="7" t="s">
        <v>1695</v>
      </c>
      <c r="D1419" s="7" t="s">
        <v>1696</v>
      </c>
      <c r="E1419" s="7" t="s">
        <v>666</v>
      </c>
      <c r="F1419" s="10">
        <v>4.21</v>
      </c>
      <c r="G1419" s="10"/>
      <c r="H1419" s="7" t="s">
        <v>633</v>
      </c>
      <c r="I1419" s="7" t="s">
        <v>634</v>
      </c>
      <c r="J1419" s="7"/>
    </row>
    <row r="1420" spans="1:10" ht="12.75" customHeight="1" x14ac:dyDescent="0.15">
      <c r="A1420" s="235" t="s">
        <v>1863</v>
      </c>
      <c r="B1420" s="4" t="s">
        <v>1931</v>
      </c>
      <c r="C1420" s="7" t="s">
        <v>1932</v>
      </c>
      <c r="D1420" s="7" t="s">
        <v>320</v>
      </c>
      <c r="E1420" s="7" t="s">
        <v>1597</v>
      </c>
      <c r="F1420" s="10">
        <v>49.53</v>
      </c>
      <c r="G1420" s="10"/>
      <c r="H1420" s="7" t="s">
        <v>708</v>
      </c>
      <c r="I1420" s="7" t="s">
        <v>709</v>
      </c>
      <c r="J1420" s="7"/>
    </row>
    <row r="1421" spans="1:10" ht="12.75" customHeight="1" x14ac:dyDescent="0.15">
      <c r="A1421" s="235" t="s">
        <v>1863</v>
      </c>
      <c r="B1421" s="4" t="s">
        <v>1933</v>
      </c>
      <c r="C1421" s="7" t="s">
        <v>1934</v>
      </c>
      <c r="D1421" s="7" t="s">
        <v>320</v>
      </c>
      <c r="E1421" s="7" t="s">
        <v>1597</v>
      </c>
      <c r="F1421" s="10">
        <v>51.25</v>
      </c>
      <c r="G1421" s="10"/>
      <c r="H1421" s="7" t="s">
        <v>708</v>
      </c>
      <c r="I1421" s="7" t="s">
        <v>709</v>
      </c>
      <c r="J1421" s="7"/>
    </row>
    <row r="1422" spans="1:10" ht="12.75" customHeight="1" x14ac:dyDescent="0.15">
      <c r="A1422" s="235" t="s">
        <v>1863</v>
      </c>
      <c r="B1422" s="4" t="s">
        <v>1933</v>
      </c>
      <c r="C1422" s="7" t="s">
        <v>1935</v>
      </c>
      <c r="D1422" s="7" t="s">
        <v>320</v>
      </c>
      <c r="E1422" s="7" t="s">
        <v>1597</v>
      </c>
      <c r="F1422" s="10">
        <v>153.93</v>
      </c>
      <c r="G1422" s="10"/>
      <c r="H1422" s="7" t="s">
        <v>633</v>
      </c>
      <c r="I1422" s="7" t="s">
        <v>634</v>
      </c>
      <c r="J1422" s="7"/>
    </row>
    <row r="1423" spans="1:10" ht="12.75" customHeight="1" x14ac:dyDescent="0.15">
      <c r="A1423" s="235" t="s">
        <v>1863</v>
      </c>
      <c r="B1423" s="4" t="s">
        <v>1936</v>
      </c>
      <c r="C1423" s="7" t="s">
        <v>1937</v>
      </c>
      <c r="D1423" s="7" t="s">
        <v>320</v>
      </c>
      <c r="E1423" s="7" t="s">
        <v>1597</v>
      </c>
      <c r="F1423" s="10">
        <v>51.35</v>
      </c>
      <c r="G1423" s="10"/>
      <c r="H1423" s="7" t="s">
        <v>708</v>
      </c>
      <c r="I1423" s="7" t="s">
        <v>709</v>
      </c>
      <c r="J1423" s="7"/>
    </row>
    <row r="1424" spans="1:10" ht="12.75" customHeight="1" x14ac:dyDescent="0.15">
      <c r="A1424" s="235" t="s">
        <v>1863</v>
      </c>
      <c r="B1424" s="4" t="s">
        <v>1936</v>
      </c>
      <c r="C1424" s="7" t="s">
        <v>1938</v>
      </c>
      <c r="D1424" s="7" t="s">
        <v>320</v>
      </c>
      <c r="E1424" s="7" t="s">
        <v>1597</v>
      </c>
      <c r="F1424" s="10">
        <v>151.09</v>
      </c>
      <c r="G1424" s="10"/>
      <c r="H1424" s="7" t="s">
        <v>633</v>
      </c>
      <c r="I1424" s="7" t="s">
        <v>634</v>
      </c>
      <c r="J1424" s="7"/>
    </row>
    <row r="1425" spans="1:10" ht="12.75" customHeight="1" x14ac:dyDescent="0.15">
      <c r="A1425" s="235" t="s">
        <v>1863</v>
      </c>
      <c r="B1425" s="4" t="s">
        <v>1381</v>
      </c>
      <c r="C1425" s="7" t="s">
        <v>1939</v>
      </c>
      <c r="D1425" s="7" t="s">
        <v>320</v>
      </c>
      <c r="E1425" s="7" t="s">
        <v>1597</v>
      </c>
      <c r="F1425" s="10">
        <v>51.26</v>
      </c>
      <c r="G1425" s="10"/>
      <c r="H1425" s="7" t="s">
        <v>708</v>
      </c>
      <c r="I1425" s="7" t="s">
        <v>709</v>
      </c>
      <c r="J1425" s="7"/>
    </row>
    <row r="1426" spans="1:10" ht="12.75" customHeight="1" x14ac:dyDescent="0.15">
      <c r="A1426" s="235" t="s">
        <v>1863</v>
      </c>
      <c r="B1426" s="4" t="s">
        <v>1940</v>
      </c>
      <c r="C1426" s="7" t="s">
        <v>1941</v>
      </c>
      <c r="D1426" s="7" t="s">
        <v>317</v>
      </c>
      <c r="E1426" s="7" t="s">
        <v>1597</v>
      </c>
      <c r="F1426" s="10">
        <v>51.32</v>
      </c>
      <c r="G1426" s="10"/>
      <c r="H1426" s="7" t="s">
        <v>708</v>
      </c>
      <c r="I1426" s="7" t="s">
        <v>709</v>
      </c>
      <c r="J1426" s="7"/>
    </row>
    <row r="1427" spans="1:10" ht="12.75" customHeight="1" x14ac:dyDescent="0.15">
      <c r="A1427" s="235" t="s">
        <v>1863</v>
      </c>
      <c r="B1427" s="4" t="s">
        <v>1942</v>
      </c>
      <c r="C1427" s="7" t="s">
        <v>1943</v>
      </c>
      <c r="D1427" s="7" t="s">
        <v>1924</v>
      </c>
      <c r="E1427" s="7" t="s">
        <v>1597</v>
      </c>
      <c r="F1427" s="10">
        <v>58.95</v>
      </c>
      <c r="G1427" s="10"/>
      <c r="H1427" s="7" t="s">
        <v>708</v>
      </c>
      <c r="I1427" s="7" t="s">
        <v>709</v>
      </c>
      <c r="J1427" s="7"/>
    </row>
    <row r="1428" spans="1:10" ht="12.75" customHeight="1" x14ac:dyDescent="0.15">
      <c r="A1428" s="235" t="s">
        <v>1863</v>
      </c>
      <c r="B1428" s="4" t="s">
        <v>1944</v>
      </c>
      <c r="C1428" s="7" t="s">
        <v>1945</v>
      </c>
      <c r="D1428" s="7" t="s">
        <v>320</v>
      </c>
      <c r="E1428" s="7" t="s">
        <v>1597</v>
      </c>
      <c r="F1428" s="10">
        <v>82.42</v>
      </c>
      <c r="G1428" s="10"/>
      <c r="H1428" s="7" t="s">
        <v>708</v>
      </c>
      <c r="I1428" s="7" t="s">
        <v>709</v>
      </c>
      <c r="J1428" s="7"/>
    </row>
    <row r="1429" spans="1:10" ht="12.75" customHeight="1" x14ac:dyDescent="0.15">
      <c r="A1429" s="235" t="s">
        <v>1863</v>
      </c>
      <c r="B1429" s="4" t="s">
        <v>291</v>
      </c>
      <c r="C1429" s="7" t="s">
        <v>1946</v>
      </c>
      <c r="D1429" s="7" t="s">
        <v>1947</v>
      </c>
      <c r="E1429" s="7" t="s">
        <v>1597</v>
      </c>
      <c r="F1429" s="10"/>
      <c r="G1429" s="10">
        <v>22.05</v>
      </c>
      <c r="H1429" s="7" t="s">
        <v>708</v>
      </c>
      <c r="I1429" s="7" t="s">
        <v>709</v>
      </c>
      <c r="J1429" s="7"/>
    </row>
    <row r="1430" spans="1:10" ht="12.75" customHeight="1" x14ac:dyDescent="0.15">
      <c r="A1430" s="235" t="s">
        <v>1948</v>
      </c>
      <c r="B1430" s="4" t="s">
        <v>1949</v>
      </c>
      <c r="C1430" s="7" t="s">
        <v>1950</v>
      </c>
      <c r="D1430" s="7" t="s">
        <v>1951</v>
      </c>
      <c r="E1430" s="7" t="s">
        <v>1597</v>
      </c>
      <c r="F1430" s="10">
        <v>137.04</v>
      </c>
      <c r="G1430" s="10"/>
      <c r="H1430" s="7" t="s">
        <v>708</v>
      </c>
      <c r="I1430" s="7" t="s">
        <v>709</v>
      </c>
      <c r="J1430" s="7"/>
    </row>
    <row r="1431" spans="1:10" ht="12.75" customHeight="1" x14ac:dyDescent="0.15">
      <c r="A1431" s="235"/>
      <c r="B1431" s="4" t="s">
        <v>1143</v>
      </c>
      <c r="C1431" s="7" t="s">
        <v>1952</v>
      </c>
      <c r="D1431" s="7" t="s">
        <v>1953</v>
      </c>
      <c r="E1431" s="7" t="s">
        <v>625</v>
      </c>
      <c r="F1431" s="10"/>
      <c r="G1431" s="10">
        <v>22.05</v>
      </c>
      <c r="H1431" s="7" t="s">
        <v>708</v>
      </c>
      <c r="I1431" s="7" t="s">
        <v>709</v>
      </c>
      <c r="J1431" s="7"/>
    </row>
    <row r="1432" spans="1:10" ht="12.75" customHeight="1" x14ac:dyDescent="0.15">
      <c r="A1432" s="235" t="s">
        <v>1863</v>
      </c>
      <c r="B1432" s="4" t="s">
        <v>1143</v>
      </c>
      <c r="C1432" s="7" t="s">
        <v>1954</v>
      </c>
      <c r="D1432" s="7" t="s">
        <v>1955</v>
      </c>
      <c r="E1432" s="7" t="s">
        <v>1597</v>
      </c>
      <c r="F1432" s="10">
        <v>22.05</v>
      </c>
      <c r="G1432" s="10"/>
      <c r="H1432" s="7" t="s">
        <v>708</v>
      </c>
      <c r="I1432" s="7" t="s">
        <v>709</v>
      </c>
      <c r="J1432" s="7"/>
    </row>
    <row r="1433" spans="1:10" ht="12.75" customHeight="1" x14ac:dyDescent="0.15">
      <c r="A1433" s="235" t="s">
        <v>1948</v>
      </c>
      <c r="B1433" s="4" t="s">
        <v>1956</v>
      </c>
      <c r="C1433" s="7" t="s">
        <v>1957</v>
      </c>
      <c r="D1433" s="7" t="s">
        <v>320</v>
      </c>
      <c r="E1433" s="7" t="s">
        <v>1597</v>
      </c>
      <c r="F1433" s="11">
        <v>109.95</v>
      </c>
      <c r="G1433" s="11"/>
      <c r="H1433" s="7" t="s">
        <v>708</v>
      </c>
      <c r="I1433" s="7" t="s">
        <v>709</v>
      </c>
      <c r="J1433" s="7"/>
    </row>
    <row r="1434" spans="1:10" ht="11.25" x14ac:dyDescent="0.15">
      <c r="A1434" s="235"/>
      <c r="B1434" s="4"/>
      <c r="C1434" s="7"/>
      <c r="D1434" s="7"/>
      <c r="E1434" s="7"/>
      <c r="F1434" s="10"/>
      <c r="G1434" s="10"/>
      <c r="H1434" s="7"/>
      <c r="I1434" s="7"/>
      <c r="J1434" s="7"/>
    </row>
    <row r="1435" spans="1:10" ht="12.75" customHeight="1" x14ac:dyDescent="0.15">
      <c r="A1435" s="235"/>
      <c r="B1435" s="4"/>
      <c r="C1435" s="7"/>
      <c r="D1435" s="7" t="s">
        <v>411</v>
      </c>
      <c r="E1435" s="7"/>
      <c r="F1435" s="11">
        <v>4263.8599999999997</v>
      </c>
      <c r="G1435" s="11">
        <v>696.49</v>
      </c>
      <c r="H1435" s="7"/>
      <c r="I1435" s="7"/>
      <c r="J1435" s="7"/>
    </row>
    <row r="1436" spans="1:10" ht="11.25" x14ac:dyDescent="0.15">
      <c r="A1436" s="235"/>
      <c r="B1436" s="4"/>
      <c r="C1436" s="7"/>
      <c r="D1436" s="7"/>
      <c r="E1436" s="7"/>
      <c r="F1436" s="10"/>
      <c r="G1436" s="10"/>
      <c r="H1436" s="7"/>
      <c r="I1436" s="7"/>
      <c r="J1436" s="7"/>
    </row>
    <row r="1437" spans="1:10" ht="11.25" x14ac:dyDescent="0.15">
      <c r="A1437" s="235"/>
      <c r="B1437" s="4"/>
      <c r="C1437" s="7"/>
      <c r="D1437" s="7" t="s">
        <v>1958</v>
      </c>
      <c r="E1437" s="7"/>
      <c r="F1437" s="10">
        <v>3567.37</v>
      </c>
      <c r="G1437" s="10"/>
      <c r="H1437" s="7"/>
      <c r="I1437" s="7"/>
      <c r="J1437" s="7"/>
    </row>
    <row r="1439" spans="1:10" ht="11.25" x14ac:dyDescent="0.2">
      <c r="A1439" s="233" t="s">
        <v>1959</v>
      </c>
    </row>
    <row r="1441" spans="1:10" ht="25.5" customHeight="1" x14ac:dyDescent="0.35">
      <c r="A1441" s="234" t="s">
        <v>14</v>
      </c>
      <c r="B1441" s="3" t="s">
        <v>1</v>
      </c>
      <c r="C1441" s="6" t="s">
        <v>7</v>
      </c>
      <c r="D1441" s="6" t="s">
        <v>16</v>
      </c>
      <c r="E1441" s="6" t="s">
        <v>619</v>
      </c>
      <c r="F1441" s="9" t="s">
        <v>24</v>
      </c>
      <c r="G1441" s="9" t="s">
        <v>25</v>
      </c>
      <c r="H1441" s="6" t="s">
        <v>620</v>
      </c>
      <c r="I1441" s="6" t="s">
        <v>621</v>
      </c>
      <c r="J1441" s="6"/>
    </row>
    <row r="1443" spans="1:10" ht="12.75" customHeight="1" x14ac:dyDescent="0.15">
      <c r="A1443" s="235"/>
      <c r="B1443" s="4"/>
      <c r="C1443" s="7"/>
      <c r="D1443" s="7" t="s">
        <v>17</v>
      </c>
      <c r="E1443" s="7"/>
      <c r="F1443" s="10">
        <v>0</v>
      </c>
      <c r="G1443" s="10"/>
      <c r="H1443" s="7"/>
      <c r="I1443" s="7"/>
      <c r="J1443" s="7"/>
    </row>
    <row r="1444" spans="1:10" ht="12.75" customHeight="1" x14ac:dyDescent="0.15">
      <c r="A1444" s="235" t="s">
        <v>1960</v>
      </c>
      <c r="B1444" s="4" t="s">
        <v>1961</v>
      </c>
      <c r="C1444" s="7" t="s">
        <v>1962</v>
      </c>
      <c r="D1444" s="7" t="s">
        <v>317</v>
      </c>
      <c r="E1444" s="7" t="s">
        <v>1597</v>
      </c>
      <c r="F1444" s="10">
        <v>33.75</v>
      </c>
      <c r="G1444" s="10"/>
      <c r="H1444" s="7" t="s">
        <v>708</v>
      </c>
      <c r="I1444" s="7" t="s">
        <v>709</v>
      </c>
      <c r="J1444" s="7"/>
    </row>
    <row r="1445" spans="1:10" ht="12.75" customHeight="1" x14ac:dyDescent="0.15">
      <c r="A1445" s="235" t="s">
        <v>1960</v>
      </c>
      <c r="B1445" s="4" t="s">
        <v>1963</v>
      </c>
      <c r="C1445" s="7" t="s">
        <v>1964</v>
      </c>
      <c r="D1445" s="7" t="s">
        <v>320</v>
      </c>
      <c r="E1445" s="7" t="s">
        <v>1597</v>
      </c>
      <c r="F1445" s="10">
        <v>35.49</v>
      </c>
      <c r="G1445" s="10"/>
      <c r="H1445" s="7" t="s">
        <v>633</v>
      </c>
      <c r="I1445" s="7" t="s">
        <v>634</v>
      </c>
      <c r="J1445" s="7"/>
    </row>
    <row r="1446" spans="1:10" ht="12.75" customHeight="1" x14ac:dyDescent="0.15">
      <c r="A1446" s="235" t="s">
        <v>1960</v>
      </c>
      <c r="B1446" s="4" t="s">
        <v>746</v>
      </c>
      <c r="C1446" s="7" t="s">
        <v>1965</v>
      </c>
      <c r="D1446" s="7" t="s">
        <v>320</v>
      </c>
      <c r="E1446" s="7" t="s">
        <v>1597</v>
      </c>
      <c r="F1446" s="10">
        <v>33.75</v>
      </c>
      <c r="G1446" s="10"/>
      <c r="H1446" s="7" t="s">
        <v>708</v>
      </c>
      <c r="I1446" s="7" t="s">
        <v>709</v>
      </c>
      <c r="J1446" s="7"/>
    </row>
    <row r="1447" spans="1:10" ht="12.75" customHeight="1" x14ac:dyDescent="0.15">
      <c r="A1447" s="235" t="s">
        <v>1960</v>
      </c>
      <c r="B1447" s="4" t="s">
        <v>1966</v>
      </c>
      <c r="C1447" s="7" t="s">
        <v>1967</v>
      </c>
      <c r="D1447" s="7" t="s">
        <v>320</v>
      </c>
      <c r="E1447" s="7" t="s">
        <v>1597</v>
      </c>
      <c r="F1447" s="10">
        <v>35.619999999999997</v>
      </c>
      <c r="G1447" s="10"/>
      <c r="H1447" s="7" t="s">
        <v>633</v>
      </c>
      <c r="I1447" s="7" t="s">
        <v>634</v>
      </c>
      <c r="J1447" s="7"/>
    </row>
    <row r="1448" spans="1:10" ht="12.75" customHeight="1" x14ac:dyDescent="0.15">
      <c r="A1448" s="235" t="s">
        <v>1960</v>
      </c>
      <c r="B1448" s="4" t="s">
        <v>1968</v>
      </c>
      <c r="C1448" s="7" t="s">
        <v>1969</v>
      </c>
      <c r="D1448" s="7" t="s">
        <v>317</v>
      </c>
      <c r="E1448" s="7" t="s">
        <v>1597</v>
      </c>
      <c r="F1448" s="10">
        <v>31.24</v>
      </c>
      <c r="G1448" s="10"/>
      <c r="H1448" s="7" t="s">
        <v>708</v>
      </c>
      <c r="I1448" s="7" t="s">
        <v>709</v>
      </c>
      <c r="J1448" s="7"/>
    </row>
    <row r="1449" spans="1:10" ht="12.75" customHeight="1" x14ac:dyDescent="0.15">
      <c r="A1449" s="235" t="s">
        <v>1960</v>
      </c>
      <c r="B1449" s="4" t="s">
        <v>1970</v>
      </c>
      <c r="C1449" s="7" t="s">
        <v>1971</v>
      </c>
      <c r="D1449" s="7" t="s">
        <v>317</v>
      </c>
      <c r="E1449" s="7" t="s">
        <v>1597</v>
      </c>
      <c r="F1449" s="10">
        <v>35.380000000000003</v>
      </c>
      <c r="G1449" s="10"/>
      <c r="H1449" s="7" t="s">
        <v>633</v>
      </c>
      <c r="I1449" s="7" t="s">
        <v>634</v>
      </c>
      <c r="J1449" s="7"/>
    </row>
    <row r="1450" spans="1:10" ht="12.75" customHeight="1" x14ac:dyDescent="0.15">
      <c r="A1450" s="235" t="s">
        <v>1960</v>
      </c>
      <c r="B1450" s="4" t="s">
        <v>1972</v>
      </c>
      <c r="C1450" s="7" t="s">
        <v>1973</v>
      </c>
      <c r="D1450" s="7" t="s">
        <v>317</v>
      </c>
      <c r="E1450" s="7" t="s">
        <v>1597</v>
      </c>
      <c r="F1450" s="10">
        <v>122.7</v>
      </c>
      <c r="G1450" s="10"/>
      <c r="H1450" s="7" t="s">
        <v>708</v>
      </c>
      <c r="I1450" s="7" t="s">
        <v>709</v>
      </c>
      <c r="J1450" s="7"/>
    </row>
    <row r="1451" spans="1:10" ht="12.75" customHeight="1" x14ac:dyDescent="0.15">
      <c r="A1451" s="235" t="s">
        <v>1960</v>
      </c>
      <c r="B1451" s="4" t="s">
        <v>1972</v>
      </c>
      <c r="C1451" s="7" t="s">
        <v>1974</v>
      </c>
      <c r="D1451" s="7" t="s">
        <v>317</v>
      </c>
      <c r="E1451" s="7" t="s">
        <v>1597</v>
      </c>
      <c r="F1451" s="10">
        <v>34.299999999999997</v>
      </c>
      <c r="G1451" s="10"/>
      <c r="H1451" s="7" t="s">
        <v>633</v>
      </c>
      <c r="I1451" s="7" t="s">
        <v>634</v>
      </c>
      <c r="J1451" s="7"/>
    </row>
    <row r="1452" spans="1:10" ht="12.75" customHeight="1" x14ac:dyDescent="0.15">
      <c r="A1452" s="235" t="s">
        <v>1960</v>
      </c>
      <c r="B1452" s="4" t="s">
        <v>1975</v>
      </c>
      <c r="C1452" s="7" t="s">
        <v>1976</v>
      </c>
      <c r="D1452" s="7" t="s">
        <v>317</v>
      </c>
      <c r="E1452" s="7" t="s">
        <v>1597</v>
      </c>
      <c r="F1452" s="10">
        <v>438.83</v>
      </c>
      <c r="G1452" s="10"/>
      <c r="H1452" s="7" t="s">
        <v>708</v>
      </c>
      <c r="I1452" s="7" t="s">
        <v>709</v>
      </c>
      <c r="J1452" s="7"/>
    </row>
    <row r="1453" spans="1:10" ht="12.75" customHeight="1" x14ac:dyDescent="0.15">
      <c r="A1453" s="235" t="s">
        <v>1960</v>
      </c>
      <c r="B1453" s="4" t="s">
        <v>1977</v>
      </c>
      <c r="C1453" s="7" t="s">
        <v>1978</v>
      </c>
      <c r="D1453" s="7" t="s">
        <v>317</v>
      </c>
      <c r="E1453" s="7" t="s">
        <v>1597</v>
      </c>
      <c r="F1453" s="10">
        <v>142.59</v>
      </c>
      <c r="G1453" s="10"/>
      <c r="H1453" s="7" t="s">
        <v>633</v>
      </c>
      <c r="I1453" s="7" t="s">
        <v>634</v>
      </c>
      <c r="J1453" s="7"/>
    </row>
    <row r="1454" spans="1:10" ht="12.75" customHeight="1" x14ac:dyDescent="0.15">
      <c r="A1454" s="235" t="s">
        <v>1960</v>
      </c>
      <c r="B1454" s="4" t="s">
        <v>1979</v>
      </c>
      <c r="C1454" s="7" t="s">
        <v>1980</v>
      </c>
      <c r="D1454" s="7" t="s">
        <v>317</v>
      </c>
      <c r="E1454" s="7" t="s">
        <v>1597</v>
      </c>
      <c r="F1454" s="10">
        <v>743.67</v>
      </c>
      <c r="G1454" s="10"/>
      <c r="H1454" s="7" t="s">
        <v>708</v>
      </c>
      <c r="I1454" s="7" t="s">
        <v>709</v>
      </c>
      <c r="J1454" s="7"/>
    </row>
    <row r="1455" spans="1:10" ht="12.75" customHeight="1" x14ac:dyDescent="0.15">
      <c r="A1455" s="235" t="s">
        <v>1960</v>
      </c>
      <c r="B1455" s="4" t="s">
        <v>1981</v>
      </c>
      <c r="C1455" s="7" t="s">
        <v>1982</v>
      </c>
      <c r="D1455" s="7" t="s">
        <v>317</v>
      </c>
      <c r="E1455" s="7" t="s">
        <v>1597</v>
      </c>
      <c r="F1455" s="10">
        <v>376.5</v>
      </c>
      <c r="G1455" s="10"/>
      <c r="H1455" s="7" t="s">
        <v>633</v>
      </c>
      <c r="I1455" s="7" t="s">
        <v>634</v>
      </c>
      <c r="J1455" s="7"/>
    </row>
    <row r="1456" spans="1:10" ht="12.75" customHeight="1" x14ac:dyDescent="0.15">
      <c r="A1456" s="235" t="s">
        <v>1960</v>
      </c>
      <c r="B1456" s="4" t="s">
        <v>1983</v>
      </c>
      <c r="C1456" s="7" t="s">
        <v>1984</v>
      </c>
      <c r="D1456" s="7" t="s">
        <v>1985</v>
      </c>
      <c r="E1456" s="7" t="s">
        <v>1597</v>
      </c>
      <c r="F1456" s="10">
        <v>1156.28</v>
      </c>
      <c r="G1456" s="10"/>
      <c r="H1456" s="7" t="s">
        <v>708</v>
      </c>
      <c r="I1456" s="7" t="s">
        <v>709</v>
      </c>
      <c r="J1456" s="7"/>
    </row>
    <row r="1457" spans="1:10" ht="12.75" customHeight="1" x14ac:dyDescent="0.15">
      <c r="A1457" s="235" t="s">
        <v>1960</v>
      </c>
      <c r="B1457" s="4" t="s">
        <v>1986</v>
      </c>
      <c r="C1457" s="7" t="s">
        <v>1987</v>
      </c>
      <c r="D1457" s="7" t="s">
        <v>317</v>
      </c>
      <c r="E1457" s="7" t="s">
        <v>1597</v>
      </c>
      <c r="F1457" s="10">
        <v>583.73</v>
      </c>
      <c r="G1457" s="10"/>
      <c r="H1457" s="7" t="s">
        <v>633</v>
      </c>
      <c r="I1457" s="7" t="s">
        <v>634</v>
      </c>
      <c r="J1457" s="7"/>
    </row>
    <row r="1458" spans="1:10" ht="12.75" customHeight="1" x14ac:dyDescent="0.15">
      <c r="A1458" s="235" t="s">
        <v>1960</v>
      </c>
      <c r="B1458" s="4" t="s">
        <v>1190</v>
      </c>
      <c r="C1458" s="7" t="s">
        <v>1988</v>
      </c>
      <c r="D1458" s="7" t="s">
        <v>317</v>
      </c>
      <c r="E1458" s="7" t="s">
        <v>1597</v>
      </c>
      <c r="F1458" s="10">
        <v>1156.28</v>
      </c>
      <c r="G1458" s="10"/>
      <c r="H1458" s="7" t="s">
        <v>708</v>
      </c>
      <c r="I1458" s="7" t="s">
        <v>709</v>
      </c>
      <c r="J1458" s="7"/>
    </row>
    <row r="1459" spans="1:10" ht="12.75" customHeight="1" x14ac:dyDescent="0.15">
      <c r="A1459" s="235" t="s">
        <v>1960</v>
      </c>
      <c r="B1459" s="4" t="s">
        <v>1190</v>
      </c>
      <c r="C1459" s="7" t="s">
        <v>1984</v>
      </c>
      <c r="D1459" s="7" t="s">
        <v>1985</v>
      </c>
      <c r="E1459" s="7" t="s">
        <v>1597</v>
      </c>
      <c r="F1459" s="10"/>
      <c r="G1459" s="10">
        <v>1156.28</v>
      </c>
      <c r="H1459" s="7" t="s">
        <v>708</v>
      </c>
      <c r="I1459" s="7" t="s">
        <v>709</v>
      </c>
      <c r="J1459" s="7"/>
    </row>
    <row r="1460" spans="1:10" ht="12.75" customHeight="1" x14ac:dyDescent="0.15">
      <c r="A1460" s="235" t="s">
        <v>1960</v>
      </c>
      <c r="B1460" s="4" t="s">
        <v>1989</v>
      </c>
      <c r="C1460" s="7" t="s">
        <v>1990</v>
      </c>
      <c r="D1460" s="7" t="s">
        <v>317</v>
      </c>
      <c r="E1460" s="7" t="s">
        <v>1597</v>
      </c>
      <c r="F1460" s="10">
        <v>873.95</v>
      </c>
      <c r="G1460" s="10"/>
      <c r="H1460" s="7" t="s">
        <v>708</v>
      </c>
      <c r="I1460" s="7" t="s">
        <v>709</v>
      </c>
      <c r="J1460" s="7"/>
    </row>
    <row r="1461" spans="1:10" ht="25.5" customHeight="1" x14ac:dyDescent="0.15">
      <c r="A1461" s="235" t="s">
        <v>1960</v>
      </c>
      <c r="B1461" s="4" t="s">
        <v>1991</v>
      </c>
      <c r="C1461" s="7" t="s">
        <v>1992</v>
      </c>
      <c r="D1461" s="7" t="s">
        <v>317</v>
      </c>
      <c r="E1461" s="7" t="s">
        <v>1597</v>
      </c>
      <c r="F1461" s="10">
        <v>508.07</v>
      </c>
      <c r="G1461" s="10"/>
      <c r="H1461" s="7" t="s">
        <v>633</v>
      </c>
      <c r="I1461" s="7" t="s">
        <v>634</v>
      </c>
      <c r="J1461" s="7"/>
    </row>
    <row r="1462" spans="1:10" ht="12.75" customHeight="1" x14ac:dyDescent="0.15">
      <c r="A1462" s="235" t="s">
        <v>1960</v>
      </c>
      <c r="B1462" s="4" t="s">
        <v>1993</v>
      </c>
      <c r="C1462" s="7" t="s">
        <v>1994</v>
      </c>
      <c r="D1462" s="7" t="s">
        <v>320</v>
      </c>
      <c r="E1462" s="7" t="s">
        <v>1597</v>
      </c>
      <c r="F1462" s="10">
        <v>611.07000000000005</v>
      </c>
      <c r="G1462" s="10"/>
      <c r="H1462" s="7" t="s">
        <v>708</v>
      </c>
      <c r="I1462" s="7" t="s">
        <v>709</v>
      </c>
      <c r="J1462" s="7"/>
    </row>
    <row r="1463" spans="1:10" ht="12.75" customHeight="1" x14ac:dyDescent="0.15">
      <c r="A1463" s="235" t="s">
        <v>1960</v>
      </c>
      <c r="B1463" s="4" t="s">
        <v>1995</v>
      </c>
      <c r="C1463" s="7" t="s">
        <v>1996</v>
      </c>
      <c r="D1463" s="7" t="s">
        <v>317</v>
      </c>
      <c r="E1463" s="7" t="s">
        <v>1597</v>
      </c>
      <c r="F1463" s="10">
        <v>380.75</v>
      </c>
      <c r="G1463" s="10"/>
      <c r="H1463" s="7" t="s">
        <v>633</v>
      </c>
      <c r="I1463" s="7" t="s">
        <v>634</v>
      </c>
      <c r="J1463" s="7"/>
    </row>
    <row r="1464" spans="1:10" ht="12.75" customHeight="1" x14ac:dyDescent="0.15">
      <c r="A1464" s="235" t="s">
        <v>1960</v>
      </c>
      <c r="B1464" s="4" t="s">
        <v>1997</v>
      </c>
      <c r="C1464" s="7" t="s">
        <v>1998</v>
      </c>
      <c r="D1464" s="7" t="s">
        <v>317</v>
      </c>
      <c r="E1464" s="7" t="s">
        <v>1597</v>
      </c>
      <c r="F1464" s="10">
        <v>495.52</v>
      </c>
      <c r="G1464" s="10"/>
      <c r="H1464" s="7" t="s">
        <v>708</v>
      </c>
      <c r="I1464" s="7" t="s">
        <v>709</v>
      </c>
      <c r="J1464" s="7"/>
    </row>
    <row r="1465" spans="1:10" ht="12.75" customHeight="1" x14ac:dyDescent="0.15">
      <c r="A1465" s="235" t="s">
        <v>1960</v>
      </c>
      <c r="B1465" s="4" t="s">
        <v>1999</v>
      </c>
      <c r="C1465" s="7" t="s">
        <v>2000</v>
      </c>
      <c r="D1465" s="7" t="s">
        <v>320</v>
      </c>
      <c r="E1465" s="7" t="s">
        <v>1597</v>
      </c>
      <c r="F1465" s="10">
        <v>252.12</v>
      </c>
      <c r="G1465" s="10"/>
      <c r="H1465" s="7" t="s">
        <v>633</v>
      </c>
      <c r="I1465" s="7" t="s">
        <v>634</v>
      </c>
      <c r="J1465" s="7"/>
    </row>
    <row r="1466" spans="1:10" ht="12.75" customHeight="1" x14ac:dyDescent="0.15">
      <c r="A1466" s="235" t="s">
        <v>1960</v>
      </c>
      <c r="B1466" s="4" t="s">
        <v>2001</v>
      </c>
      <c r="C1466" s="7" t="s">
        <v>2002</v>
      </c>
      <c r="D1466" s="7" t="s">
        <v>317</v>
      </c>
      <c r="E1466" s="7" t="s">
        <v>1597</v>
      </c>
      <c r="F1466" s="10">
        <v>36.71</v>
      </c>
      <c r="G1466" s="10"/>
      <c r="H1466" s="7" t="s">
        <v>708</v>
      </c>
      <c r="I1466" s="7" t="s">
        <v>709</v>
      </c>
      <c r="J1466" s="7"/>
    </row>
    <row r="1467" spans="1:10" ht="12.75" customHeight="1" x14ac:dyDescent="0.15">
      <c r="A1467" s="235" t="s">
        <v>1960</v>
      </c>
      <c r="B1467" s="4" t="s">
        <v>2003</v>
      </c>
      <c r="C1467" s="7" t="s">
        <v>2004</v>
      </c>
      <c r="D1467" s="7" t="s">
        <v>317</v>
      </c>
      <c r="E1467" s="7" t="s">
        <v>1597</v>
      </c>
      <c r="F1467" s="10">
        <v>65.900000000000006</v>
      </c>
      <c r="G1467" s="10"/>
      <c r="H1467" s="7" t="s">
        <v>633</v>
      </c>
      <c r="I1467" s="7" t="s">
        <v>634</v>
      </c>
      <c r="J1467" s="7"/>
    </row>
    <row r="1468" spans="1:10" ht="12.75" customHeight="1" x14ac:dyDescent="0.15">
      <c r="A1468" s="235" t="s">
        <v>1960</v>
      </c>
      <c r="B1468" s="4" t="s">
        <v>2005</v>
      </c>
      <c r="C1468" s="7" t="s">
        <v>2006</v>
      </c>
      <c r="D1468" s="7" t="s">
        <v>317</v>
      </c>
      <c r="E1468" s="7" t="s">
        <v>1597</v>
      </c>
      <c r="F1468" s="10">
        <v>32.36</v>
      </c>
      <c r="G1468" s="10"/>
      <c r="H1468" s="7" t="s">
        <v>708</v>
      </c>
      <c r="I1468" s="7" t="s">
        <v>709</v>
      </c>
      <c r="J1468" s="7"/>
    </row>
    <row r="1469" spans="1:10" ht="12.75" customHeight="1" x14ac:dyDescent="0.15">
      <c r="A1469" s="235" t="s">
        <v>1960</v>
      </c>
      <c r="B1469" s="4" t="s">
        <v>2007</v>
      </c>
      <c r="C1469" s="7" t="s">
        <v>2008</v>
      </c>
      <c r="D1469" s="7" t="s">
        <v>317</v>
      </c>
      <c r="E1469" s="7" t="s">
        <v>1597</v>
      </c>
      <c r="F1469" s="10">
        <v>37.770000000000003</v>
      </c>
      <c r="G1469" s="10"/>
      <c r="H1469" s="7" t="s">
        <v>633</v>
      </c>
      <c r="I1469" s="7" t="s">
        <v>634</v>
      </c>
      <c r="J1469" s="7"/>
    </row>
    <row r="1470" spans="1:10" ht="12.75" customHeight="1" x14ac:dyDescent="0.15">
      <c r="A1470" s="235"/>
      <c r="B1470" s="4" t="s">
        <v>93</v>
      </c>
      <c r="C1470" s="7" t="s">
        <v>1755</v>
      </c>
      <c r="D1470" s="7" t="s">
        <v>1756</v>
      </c>
      <c r="E1470" s="7" t="s">
        <v>666</v>
      </c>
      <c r="F1470" s="10">
        <v>1990.58</v>
      </c>
      <c r="G1470" s="10"/>
      <c r="H1470" s="7" t="s">
        <v>633</v>
      </c>
      <c r="I1470" s="7" t="s">
        <v>634</v>
      </c>
      <c r="J1470" s="7"/>
    </row>
    <row r="1471" spans="1:10" ht="12.75" customHeight="1" x14ac:dyDescent="0.15">
      <c r="A1471" s="235"/>
      <c r="B1471" s="4" t="s">
        <v>93</v>
      </c>
      <c r="C1471" s="7" t="s">
        <v>1755</v>
      </c>
      <c r="D1471" s="7" t="s">
        <v>1756</v>
      </c>
      <c r="E1471" s="7" t="s">
        <v>666</v>
      </c>
      <c r="F1471" s="10">
        <v>497.64</v>
      </c>
      <c r="G1471" s="10"/>
      <c r="H1471" s="7" t="s">
        <v>633</v>
      </c>
      <c r="I1471" s="7" t="s">
        <v>634</v>
      </c>
      <c r="J1471" s="7"/>
    </row>
    <row r="1472" spans="1:10" ht="12.75" customHeight="1" x14ac:dyDescent="0.15">
      <c r="A1472" s="235"/>
      <c r="B1472" s="4" t="s">
        <v>93</v>
      </c>
      <c r="C1472" s="7" t="s">
        <v>1755</v>
      </c>
      <c r="D1472" s="7" t="s">
        <v>1756</v>
      </c>
      <c r="E1472" s="7" t="s">
        <v>666</v>
      </c>
      <c r="F1472" s="10"/>
      <c r="G1472" s="10">
        <v>2488.2199999999998</v>
      </c>
      <c r="H1472" s="7" t="s">
        <v>633</v>
      </c>
      <c r="I1472" s="7" t="s">
        <v>634</v>
      </c>
      <c r="J1472" s="7"/>
    </row>
    <row r="1473" spans="1:10" ht="12.75" customHeight="1" x14ac:dyDescent="0.15">
      <c r="A1473" s="235" t="s">
        <v>1960</v>
      </c>
      <c r="B1473" s="4" t="s">
        <v>2009</v>
      </c>
      <c r="C1473" s="7" t="s">
        <v>2010</v>
      </c>
      <c r="D1473" s="7" t="s">
        <v>320</v>
      </c>
      <c r="E1473" s="7" t="s">
        <v>1597</v>
      </c>
      <c r="F1473" s="10">
        <v>31.3</v>
      </c>
      <c r="G1473" s="10"/>
      <c r="H1473" s="7" t="s">
        <v>708</v>
      </c>
      <c r="I1473" s="7" t="s">
        <v>709</v>
      </c>
      <c r="J1473" s="7"/>
    </row>
    <row r="1474" spans="1:10" ht="12.75" customHeight="1" x14ac:dyDescent="0.15">
      <c r="A1474" s="235" t="s">
        <v>1960</v>
      </c>
      <c r="B1474" s="4" t="s">
        <v>2011</v>
      </c>
      <c r="C1474" s="7" t="s">
        <v>2012</v>
      </c>
      <c r="D1474" s="7" t="s">
        <v>320</v>
      </c>
      <c r="E1474" s="7" t="s">
        <v>1597</v>
      </c>
      <c r="F1474" s="10">
        <v>35.450000000000003</v>
      </c>
      <c r="G1474" s="10"/>
      <c r="H1474" s="7" t="s">
        <v>633</v>
      </c>
      <c r="I1474" s="7" t="s">
        <v>634</v>
      </c>
      <c r="J1474" s="7"/>
    </row>
    <row r="1475" spans="1:10" ht="12.75" customHeight="1" x14ac:dyDescent="0.15">
      <c r="A1475" s="235" t="s">
        <v>1960</v>
      </c>
      <c r="B1475" s="4" t="s">
        <v>2013</v>
      </c>
      <c r="C1475" s="7" t="s">
        <v>2014</v>
      </c>
      <c r="D1475" s="7" t="s">
        <v>317</v>
      </c>
      <c r="E1475" s="7" t="s">
        <v>1597</v>
      </c>
      <c r="F1475" s="10">
        <v>30.23</v>
      </c>
      <c r="G1475" s="10"/>
      <c r="H1475" s="7" t="s">
        <v>708</v>
      </c>
      <c r="I1475" s="7" t="s">
        <v>709</v>
      </c>
      <c r="J1475" s="7"/>
    </row>
    <row r="1476" spans="1:10" ht="12.75" customHeight="1" x14ac:dyDescent="0.15">
      <c r="A1476" s="235" t="s">
        <v>1960</v>
      </c>
      <c r="B1476" s="4" t="s">
        <v>2013</v>
      </c>
      <c r="C1476" s="7" t="s">
        <v>2015</v>
      </c>
      <c r="D1476" s="7" t="s">
        <v>317</v>
      </c>
      <c r="E1476" s="7" t="s">
        <v>1597</v>
      </c>
      <c r="F1476" s="10">
        <v>35.450000000000003</v>
      </c>
      <c r="G1476" s="10"/>
      <c r="H1476" s="7" t="s">
        <v>633</v>
      </c>
      <c r="I1476" s="7" t="s">
        <v>634</v>
      </c>
      <c r="J1476" s="7"/>
    </row>
    <row r="1477" spans="1:10" ht="12.75" customHeight="1" x14ac:dyDescent="0.15">
      <c r="A1477" s="235" t="s">
        <v>1960</v>
      </c>
      <c r="B1477" s="4" t="s">
        <v>2016</v>
      </c>
      <c r="C1477" s="7" t="s">
        <v>2017</v>
      </c>
      <c r="D1477" s="7" t="s">
        <v>317</v>
      </c>
      <c r="E1477" s="7" t="s">
        <v>1597</v>
      </c>
      <c r="F1477" s="10">
        <v>29.83</v>
      </c>
      <c r="G1477" s="10"/>
      <c r="H1477" s="7" t="s">
        <v>708</v>
      </c>
      <c r="I1477" s="7" t="s">
        <v>709</v>
      </c>
      <c r="J1477" s="7"/>
    </row>
    <row r="1478" spans="1:10" ht="12.75" customHeight="1" x14ac:dyDescent="0.15">
      <c r="A1478" s="235" t="s">
        <v>1960</v>
      </c>
      <c r="B1478" s="4" t="s">
        <v>2018</v>
      </c>
      <c r="C1478" s="7" t="s">
        <v>2019</v>
      </c>
      <c r="D1478" s="7" t="s">
        <v>317</v>
      </c>
      <c r="E1478" s="7" t="s">
        <v>1597</v>
      </c>
      <c r="F1478" s="10">
        <v>34.35</v>
      </c>
      <c r="G1478" s="10"/>
      <c r="H1478" s="7" t="s">
        <v>633</v>
      </c>
      <c r="I1478" s="7" t="s">
        <v>634</v>
      </c>
      <c r="J1478" s="7"/>
    </row>
    <row r="1479" spans="1:10" ht="11.25" x14ac:dyDescent="0.15">
      <c r="A1479" s="235" t="s">
        <v>1960</v>
      </c>
      <c r="B1479" s="4" t="s">
        <v>2020</v>
      </c>
      <c r="C1479" s="7" t="s">
        <v>2021</v>
      </c>
      <c r="D1479" s="7" t="s">
        <v>320</v>
      </c>
      <c r="E1479" s="7" t="s">
        <v>1597</v>
      </c>
      <c r="F1479" s="10">
        <v>106.67</v>
      </c>
      <c r="G1479" s="10"/>
      <c r="H1479" s="7" t="s">
        <v>708</v>
      </c>
      <c r="I1479" s="7" t="s">
        <v>709</v>
      </c>
      <c r="J1479" s="7"/>
    </row>
    <row r="1481" spans="1:10" ht="11.25" x14ac:dyDescent="0.2">
      <c r="A1481" s="233" t="s">
        <v>1959</v>
      </c>
    </row>
    <row r="1483" spans="1:10" ht="25.5" customHeight="1" x14ac:dyDescent="0.35">
      <c r="A1483" s="234" t="s">
        <v>14</v>
      </c>
      <c r="B1483" s="3" t="s">
        <v>1</v>
      </c>
      <c r="C1483" s="6" t="s">
        <v>7</v>
      </c>
      <c r="D1483" s="6" t="s">
        <v>16</v>
      </c>
      <c r="E1483" s="6" t="s">
        <v>619</v>
      </c>
      <c r="F1483" s="9" t="s">
        <v>24</v>
      </c>
      <c r="G1483" s="9" t="s">
        <v>25</v>
      </c>
      <c r="H1483" s="6" t="s">
        <v>620</v>
      </c>
      <c r="I1483" s="6" t="s">
        <v>621</v>
      </c>
      <c r="J1483" s="6"/>
    </row>
    <row r="1485" spans="1:10" ht="12.75" customHeight="1" x14ac:dyDescent="0.15">
      <c r="A1485" s="235" t="s">
        <v>1960</v>
      </c>
      <c r="B1485" s="4" t="s">
        <v>2022</v>
      </c>
      <c r="C1485" s="7" t="s">
        <v>2023</v>
      </c>
      <c r="D1485" s="7" t="s">
        <v>320</v>
      </c>
      <c r="E1485" s="7" t="s">
        <v>1597</v>
      </c>
      <c r="F1485" s="10">
        <v>73.62</v>
      </c>
      <c r="G1485" s="10"/>
      <c r="H1485" s="7" t="s">
        <v>633</v>
      </c>
      <c r="I1485" s="7" t="s">
        <v>634</v>
      </c>
      <c r="J1485" s="7"/>
    </row>
    <row r="1486" spans="1:10" ht="12.75" customHeight="1" x14ac:dyDescent="0.15">
      <c r="A1486" s="235" t="s">
        <v>1960</v>
      </c>
      <c r="B1486" s="4" t="s">
        <v>2024</v>
      </c>
      <c r="C1486" s="7" t="s">
        <v>2025</v>
      </c>
      <c r="D1486" s="7" t="s">
        <v>317</v>
      </c>
      <c r="E1486" s="7" t="s">
        <v>1597</v>
      </c>
      <c r="F1486" s="10">
        <v>454.91</v>
      </c>
      <c r="G1486" s="10"/>
      <c r="H1486" s="7" t="s">
        <v>708</v>
      </c>
      <c r="I1486" s="7" t="s">
        <v>709</v>
      </c>
      <c r="J1486" s="7"/>
    </row>
    <row r="1487" spans="1:10" ht="12.75" customHeight="1" x14ac:dyDescent="0.15">
      <c r="A1487" s="235" t="s">
        <v>1960</v>
      </c>
      <c r="B1487" s="4" t="s">
        <v>2024</v>
      </c>
      <c r="C1487" s="7" t="s">
        <v>2026</v>
      </c>
      <c r="D1487" s="7" t="s">
        <v>317</v>
      </c>
      <c r="E1487" s="7" t="s">
        <v>1597</v>
      </c>
      <c r="F1487" s="10">
        <v>117.45</v>
      </c>
      <c r="G1487" s="10"/>
      <c r="H1487" s="7" t="s">
        <v>633</v>
      </c>
      <c r="I1487" s="7" t="s">
        <v>634</v>
      </c>
      <c r="J1487" s="7"/>
    </row>
    <row r="1488" spans="1:10" ht="12.75" customHeight="1" x14ac:dyDescent="0.15">
      <c r="A1488" s="235" t="s">
        <v>1960</v>
      </c>
      <c r="B1488" s="4" t="s">
        <v>2027</v>
      </c>
      <c r="C1488" s="7" t="s">
        <v>2028</v>
      </c>
      <c r="D1488" s="7" t="s">
        <v>317</v>
      </c>
      <c r="E1488" s="7" t="s">
        <v>1597</v>
      </c>
      <c r="F1488" s="10">
        <v>695.68</v>
      </c>
      <c r="G1488" s="10"/>
      <c r="H1488" s="7" t="s">
        <v>708</v>
      </c>
      <c r="I1488" s="7" t="s">
        <v>709</v>
      </c>
      <c r="J1488" s="7"/>
    </row>
    <row r="1489" spans="1:10" ht="12.75" customHeight="1" x14ac:dyDescent="0.15">
      <c r="A1489" s="235" t="s">
        <v>1960</v>
      </c>
      <c r="B1489" s="4" t="s">
        <v>1233</v>
      </c>
      <c r="C1489" s="7" t="s">
        <v>2029</v>
      </c>
      <c r="D1489" s="7" t="s">
        <v>317</v>
      </c>
      <c r="E1489" s="7" t="s">
        <v>1597</v>
      </c>
      <c r="F1489" s="10">
        <v>251.21</v>
      </c>
      <c r="G1489" s="10"/>
      <c r="H1489" s="7" t="s">
        <v>633</v>
      </c>
      <c r="I1489" s="7" t="s">
        <v>634</v>
      </c>
      <c r="J1489" s="7"/>
    </row>
    <row r="1490" spans="1:10" ht="12.75" customHeight="1" x14ac:dyDescent="0.15">
      <c r="A1490" s="235" t="s">
        <v>1960</v>
      </c>
      <c r="B1490" s="4" t="s">
        <v>2030</v>
      </c>
      <c r="C1490" s="7" t="s">
        <v>2031</v>
      </c>
      <c r="D1490" s="7" t="s">
        <v>317</v>
      </c>
      <c r="E1490" s="7" t="s">
        <v>1597</v>
      </c>
      <c r="F1490" s="10">
        <v>915.48</v>
      </c>
      <c r="G1490" s="10"/>
      <c r="H1490" s="7" t="s">
        <v>708</v>
      </c>
      <c r="I1490" s="7" t="s">
        <v>709</v>
      </c>
      <c r="J1490" s="7"/>
    </row>
    <row r="1491" spans="1:10" ht="12.75" customHeight="1" x14ac:dyDescent="0.15">
      <c r="A1491" s="235" t="s">
        <v>1960</v>
      </c>
      <c r="B1491" s="4" t="s">
        <v>2032</v>
      </c>
      <c r="C1491" s="7" t="s">
        <v>2033</v>
      </c>
      <c r="D1491" s="7" t="s">
        <v>317</v>
      </c>
      <c r="E1491" s="7" t="s">
        <v>1597</v>
      </c>
      <c r="F1491" s="10">
        <v>553.79</v>
      </c>
      <c r="G1491" s="10"/>
      <c r="H1491" s="7" t="s">
        <v>633</v>
      </c>
      <c r="I1491" s="7" t="s">
        <v>634</v>
      </c>
      <c r="J1491" s="7"/>
    </row>
    <row r="1492" spans="1:10" ht="12.75" customHeight="1" x14ac:dyDescent="0.15">
      <c r="A1492" s="235" t="s">
        <v>1960</v>
      </c>
      <c r="B1492" s="4" t="s">
        <v>923</v>
      </c>
      <c r="C1492" s="7" t="s">
        <v>2034</v>
      </c>
      <c r="D1492" s="7" t="s">
        <v>320</v>
      </c>
      <c r="E1492" s="7" t="s">
        <v>1597</v>
      </c>
      <c r="F1492" s="10">
        <v>778.76</v>
      </c>
      <c r="G1492" s="10"/>
      <c r="H1492" s="7" t="s">
        <v>708</v>
      </c>
      <c r="I1492" s="7" t="s">
        <v>709</v>
      </c>
      <c r="J1492" s="7"/>
    </row>
    <row r="1493" spans="1:10" ht="12.75" customHeight="1" x14ac:dyDescent="0.15">
      <c r="A1493" s="235" t="s">
        <v>1960</v>
      </c>
      <c r="B1493" s="4" t="s">
        <v>2035</v>
      </c>
      <c r="C1493" s="7" t="s">
        <v>2036</v>
      </c>
      <c r="D1493" s="7" t="s">
        <v>320</v>
      </c>
      <c r="E1493" s="7" t="s">
        <v>1597</v>
      </c>
      <c r="F1493" s="10">
        <v>442.28</v>
      </c>
      <c r="G1493" s="10"/>
      <c r="H1493" s="7" t="s">
        <v>633</v>
      </c>
      <c r="I1493" s="7" t="s">
        <v>634</v>
      </c>
      <c r="J1493" s="7"/>
    </row>
    <row r="1494" spans="1:10" ht="12.75" customHeight="1" x14ac:dyDescent="0.15">
      <c r="A1494" s="235" t="s">
        <v>1960</v>
      </c>
      <c r="B1494" s="4" t="s">
        <v>2037</v>
      </c>
      <c r="C1494" s="7" t="s">
        <v>2038</v>
      </c>
      <c r="D1494" s="7" t="s">
        <v>317</v>
      </c>
      <c r="E1494" s="7" t="s">
        <v>1597</v>
      </c>
      <c r="F1494" s="10">
        <v>542.02</v>
      </c>
      <c r="G1494" s="10"/>
      <c r="H1494" s="7" t="s">
        <v>708</v>
      </c>
      <c r="I1494" s="7" t="s">
        <v>709</v>
      </c>
      <c r="J1494" s="7"/>
    </row>
    <row r="1495" spans="1:10" ht="12.75" customHeight="1" x14ac:dyDescent="0.15">
      <c r="A1495" s="235" t="s">
        <v>1960</v>
      </c>
      <c r="B1495" s="4" t="s">
        <v>2039</v>
      </c>
      <c r="C1495" s="7" t="s">
        <v>2040</v>
      </c>
      <c r="D1495" s="7" t="s">
        <v>317</v>
      </c>
      <c r="E1495" s="7" t="s">
        <v>1597</v>
      </c>
      <c r="F1495" s="10">
        <v>266.37</v>
      </c>
      <c r="G1495" s="10"/>
      <c r="H1495" s="7" t="s">
        <v>633</v>
      </c>
      <c r="I1495" s="7" t="s">
        <v>634</v>
      </c>
      <c r="J1495" s="7"/>
    </row>
    <row r="1496" spans="1:10" ht="12.75" customHeight="1" x14ac:dyDescent="0.15">
      <c r="A1496" s="235" t="s">
        <v>1960</v>
      </c>
      <c r="B1496" s="4" t="s">
        <v>650</v>
      </c>
      <c r="C1496" s="7" t="s">
        <v>2041</v>
      </c>
      <c r="D1496" s="7" t="s">
        <v>2042</v>
      </c>
      <c r="E1496" s="7" t="s">
        <v>1597</v>
      </c>
      <c r="F1496" s="10">
        <v>190.57</v>
      </c>
      <c r="G1496" s="10"/>
      <c r="H1496" s="7" t="s">
        <v>708</v>
      </c>
      <c r="I1496" s="7" t="s">
        <v>709</v>
      </c>
      <c r="J1496" s="7"/>
    </row>
    <row r="1497" spans="1:10" ht="12.75" customHeight="1" x14ac:dyDescent="0.15">
      <c r="A1497" s="235" t="s">
        <v>1960</v>
      </c>
      <c r="B1497" s="4" t="s">
        <v>2043</v>
      </c>
      <c r="C1497" s="7" t="s">
        <v>2044</v>
      </c>
      <c r="D1497" s="7" t="s">
        <v>317</v>
      </c>
      <c r="E1497" s="7" t="s">
        <v>1597</v>
      </c>
      <c r="F1497" s="10">
        <v>123.36</v>
      </c>
      <c r="G1497" s="10"/>
      <c r="H1497" s="7" t="s">
        <v>633</v>
      </c>
      <c r="I1497" s="7" t="s">
        <v>634</v>
      </c>
      <c r="J1497" s="7"/>
    </row>
    <row r="1498" spans="1:10" ht="12.75" customHeight="1" x14ac:dyDescent="0.15">
      <c r="A1498" s="235" t="s">
        <v>1960</v>
      </c>
      <c r="B1498" s="4" t="s">
        <v>1638</v>
      </c>
      <c r="C1498" s="7" t="s">
        <v>2045</v>
      </c>
      <c r="D1498" s="7" t="s">
        <v>2046</v>
      </c>
      <c r="E1498" s="7" t="s">
        <v>1597</v>
      </c>
      <c r="F1498" s="10">
        <v>35.92</v>
      </c>
      <c r="G1498" s="10"/>
      <c r="H1498" s="7" t="s">
        <v>708</v>
      </c>
      <c r="I1498" s="7" t="s">
        <v>709</v>
      </c>
      <c r="J1498" s="7"/>
    </row>
    <row r="1499" spans="1:10" ht="12.75" customHeight="1" x14ac:dyDescent="0.15">
      <c r="A1499" s="235" t="s">
        <v>1960</v>
      </c>
      <c r="B1499" s="4" t="s">
        <v>2047</v>
      </c>
      <c r="C1499" s="7" t="s">
        <v>2048</v>
      </c>
      <c r="D1499" s="7" t="s">
        <v>317</v>
      </c>
      <c r="E1499" s="7" t="s">
        <v>1597</v>
      </c>
      <c r="F1499" s="10">
        <v>134.15</v>
      </c>
      <c r="G1499" s="10"/>
      <c r="H1499" s="7" t="s">
        <v>708</v>
      </c>
      <c r="I1499" s="7" t="s">
        <v>709</v>
      </c>
      <c r="J1499" s="7"/>
    </row>
    <row r="1500" spans="1:10" ht="12.75" customHeight="1" x14ac:dyDescent="0.15">
      <c r="A1500" s="235" t="s">
        <v>1960</v>
      </c>
      <c r="B1500" s="4" t="s">
        <v>2049</v>
      </c>
      <c r="C1500" s="7" t="s">
        <v>2050</v>
      </c>
      <c r="D1500" s="7" t="s">
        <v>317</v>
      </c>
      <c r="E1500" s="7" t="s">
        <v>1597</v>
      </c>
      <c r="F1500" s="10">
        <v>61.65</v>
      </c>
      <c r="G1500" s="10"/>
      <c r="H1500" s="7" t="s">
        <v>633</v>
      </c>
      <c r="I1500" s="7" t="s">
        <v>634</v>
      </c>
      <c r="J1500" s="7"/>
    </row>
    <row r="1501" spans="1:10" ht="12.75" customHeight="1" x14ac:dyDescent="0.15">
      <c r="A1501" s="235" t="s">
        <v>1960</v>
      </c>
      <c r="B1501" s="4" t="s">
        <v>1641</v>
      </c>
      <c r="C1501" s="7" t="s">
        <v>2051</v>
      </c>
      <c r="D1501" s="7" t="s">
        <v>317</v>
      </c>
      <c r="E1501" s="7" t="s">
        <v>1597</v>
      </c>
      <c r="F1501" s="10">
        <v>46.06</v>
      </c>
      <c r="G1501" s="10"/>
      <c r="H1501" s="7" t="s">
        <v>708</v>
      </c>
      <c r="I1501" s="7" t="s">
        <v>709</v>
      </c>
      <c r="J1501" s="7"/>
    </row>
    <row r="1502" spans="1:10" ht="12.75" customHeight="1" x14ac:dyDescent="0.15">
      <c r="A1502" s="235" t="s">
        <v>1960</v>
      </c>
      <c r="B1502" s="4" t="s">
        <v>2052</v>
      </c>
      <c r="C1502" s="7" t="s">
        <v>2053</v>
      </c>
      <c r="D1502" s="7" t="s">
        <v>317</v>
      </c>
      <c r="E1502" s="7" t="s">
        <v>1597</v>
      </c>
      <c r="F1502" s="10">
        <v>26.71</v>
      </c>
      <c r="G1502" s="10"/>
      <c r="H1502" s="7" t="s">
        <v>633</v>
      </c>
      <c r="I1502" s="7" t="s">
        <v>634</v>
      </c>
      <c r="J1502" s="7"/>
    </row>
    <row r="1503" spans="1:10" ht="12.75" customHeight="1" x14ac:dyDescent="0.15">
      <c r="A1503" s="235"/>
      <c r="B1503" s="4" t="s">
        <v>145</v>
      </c>
      <c r="C1503" s="7" t="s">
        <v>1900</v>
      </c>
      <c r="D1503" s="7" t="s">
        <v>1901</v>
      </c>
      <c r="E1503" s="7" t="s">
        <v>666</v>
      </c>
      <c r="F1503" s="10"/>
      <c r="G1503" s="10">
        <v>2021.69</v>
      </c>
      <c r="H1503" s="7" t="s">
        <v>633</v>
      </c>
      <c r="I1503" s="7" t="s">
        <v>634</v>
      </c>
      <c r="J1503" s="7"/>
    </row>
    <row r="1504" spans="1:10" ht="12.75" customHeight="1" x14ac:dyDescent="0.15">
      <c r="A1504" s="235"/>
      <c r="B1504" s="4" t="s">
        <v>145</v>
      </c>
      <c r="C1504" s="7" t="s">
        <v>1900</v>
      </c>
      <c r="D1504" s="7" t="s">
        <v>1901</v>
      </c>
      <c r="E1504" s="7" t="s">
        <v>666</v>
      </c>
      <c r="F1504" s="10">
        <v>1617.35</v>
      </c>
      <c r="G1504" s="10"/>
      <c r="H1504" s="7" t="s">
        <v>633</v>
      </c>
      <c r="I1504" s="7" t="s">
        <v>634</v>
      </c>
      <c r="J1504" s="7"/>
    </row>
    <row r="1505" spans="1:10" ht="12.75" customHeight="1" x14ac:dyDescent="0.15">
      <c r="A1505" s="235"/>
      <c r="B1505" s="4" t="s">
        <v>145</v>
      </c>
      <c r="C1505" s="7" t="s">
        <v>1900</v>
      </c>
      <c r="D1505" s="7" t="s">
        <v>1901</v>
      </c>
      <c r="E1505" s="7" t="s">
        <v>666</v>
      </c>
      <c r="F1505" s="10">
        <v>404.34</v>
      </c>
      <c r="G1505" s="10"/>
      <c r="H1505" s="7" t="s">
        <v>633</v>
      </c>
      <c r="I1505" s="7" t="s">
        <v>634</v>
      </c>
      <c r="J1505" s="7"/>
    </row>
    <row r="1506" spans="1:10" ht="12.75" customHeight="1" x14ac:dyDescent="0.15">
      <c r="A1506" s="235" t="s">
        <v>1960</v>
      </c>
      <c r="B1506" s="4" t="s">
        <v>2054</v>
      </c>
      <c r="C1506" s="7" t="s">
        <v>2055</v>
      </c>
      <c r="D1506" s="7" t="s">
        <v>317</v>
      </c>
      <c r="E1506" s="7" t="s">
        <v>1597</v>
      </c>
      <c r="F1506" s="10">
        <v>31.88</v>
      </c>
      <c r="G1506" s="10"/>
      <c r="H1506" s="7" t="s">
        <v>708</v>
      </c>
      <c r="I1506" s="7" t="s">
        <v>709</v>
      </c>
      <c r="J1506" s="7"/>
    </row>
    <row r="1507" spans="1:10" ht="12.75" customHeight="1" x14ac:dyDescent="0.15">
      <c r="A1507" s="235" t="s">
        <v>1960</v>
      </c>
      <c r="B1507" s="4" t="s">
        <v>2054</v>
      </c>
      <c r="C1507" s="7" t="s">
        <v>2056</v>
      </c>
      <c r="D1507" s="7" t="s">
        <v>317</v>
      </c>
      <c r="E1507" s="7" t="s">
        <v>1597</v>
      </c>
      <c r="F1507" s="10">
        <v>27.7</v>
      </c>
      <c r="G1507" s="10"/>
      <c r="H1507" s="7" t="s">
        <v>633</v>
      </c>
      <c r="I1507" s="7" t="s">
        <v>634</v>
      </c>
      <c r="J1507" s="7"/>
    </row>
    <row r="1508" spans="1:10" ht="12.75" customHeight="1" x14ac:dyDescent="0.15">
      <c r="A1508" s="235" t="s">
        <v>1960</v>
      </c>
      <c r="B1508" s="4" t="s">
        <v>1652</v>
      </c>
      <c r="C1508" s="7" t="s">
        <v>2057</v>
      </c>
      <c r="D1508" s="7" t="s">
        <v>2058</v>
      </c>
      <c r="E1508" s="7" t="s">
        <v>1597</v>
      </c>
      <c r="F1508" s="10">
        <v>29.9</v>
      </c>
      <c r="G1508" s="10"/>
      <c r="H1508" s="7" t="s">
        <v>708</v>
      </c>
      <c r="I1508" s="7" t="s">
        <v>709</v>
      </c>
      <c r="J1508" s="7"/>
    </row>
    <row r="1509" spans="1:10" ht="12.75" customHeight="1" x14ac:dyDescent="0.15">
      <c r="A1509" s="235" t="s">
        <v>1960</v>
      </c>
      <c r="B1509" s="4" t="s">
        <v>2059</v>
      </c>
      <c r="C1509" s="7" t="s">
        <v>2060</v>
      </c>
      <c r="D1509" s="7" t="s">
        <v>320</v>
      </c>
      <c r="E1509" s="7" t="s">
        <v>1597</v>
      </c>
      <c r="F1509" s="10">
        <v>27.6</v>
      </c>
      <c r="G1509" s="10"/>
      <c r="H1509" s="7" t="s">
        <v>633</v>
      </c>
      <c r="I1509" s="7" t="s">
        <v>634</v>
      </c>
      <c r="J1509" s="7"/>
    </row>
    <row r="1510" spans="1:10" ht="12.75" customHeight="1" x14ac:dyDescent="0.15">
      <c r="A1510" s="235" t="s">
        <v>1960</v>
      </c>
      <c r="B1510" s="4" t="s">
        <v>2061</v>
      </c>
      <c r="C1510" s="7" t="s">
        <v>2062</v>
      </c>
      <c r="D1510" s="7" t="s">
        <v>317</v>
      </c>
      <c r="E1510" s="7" t="s">
        <v>1597</v>
      </c>
      <c r="F1510" s="10">
        <v>29.41</v>
      </c>
      <c r="G1510" s="10"/>
      <c r="H1510" s="7" t="s">
        <v>708</v>
      </c>
      <c r="I1510" s="7" t="s">
        <v>709</v>
      </c>
      <c r="J1510" s="7"/>
    </row>
    <row r="1511" spans="1:10" ht="12.75" customHeight="1" x14ac:dyDescent="0.15">
      <c r="A1511" s="235" t="s">
        <v>1960</v>
      </c>
      <c r="B1511" s="4" t="s">
        <v>2063</v>
      </c>
      <c r="C1511" s="7" t="s">
        <v>2064</v>
      </c>
      <c r="D1511" s="7" t="s">
        <v>317</v>
      </c>
      <c r="E1511" s="7" t="s">
        <v>1597</v>
      </c>
      <c r="F1511" s="10">
        <v>102.04</v>
      </c>
      <c r="G1511" s="10"/>
      <c r="H1511" s="7" t="s">
        <v>708</v>
      </c>
      <c r="I1511" s="7" t="s">
        <v>709</v>
      </c>
      <c r="J1511" s="7"/>
    </row>
    <row r="1512" spans="1:10" ht="12.75" customHeight="1" x14ac:dyDescent="0.15">
      <c r="A1512" s="235" t="s">
        <v>1960</v>
      </c>
      <c r="B1512" s="4" t="s">
        <v>2063</v>
      </c>
      <c r="C1512" s="7" t="s">
        <v>2065</v>
      </c>
      <c r="D1512" s="7" t="s">
        <v>317</v>
      </c>
      <c r="E1512" s="7" t="s">
        <v>1597</v>
      </c>
      <c r="F1512" s="10">
        <v>33.1</v>
      </c>
      <c r="G1512" s="10"/>
      <c r="H1512" s="7" t="s">
        <v>633</v>
      </c>
      <c r="I1512" s="7" t="s">
        <v>634</v>
      </c>
      <c r="J1512" s="7"/>
    </row>
    <row r="1513" spans="1:10" ht="12.75" customHeight="1" x14ac:dyDescent="0.15">
      <c r="A1513" s="235" t="s">
        <v>1960</v>
      </c>
      <c r="B1513" s="4" t="s">
        <v>2066</v>
      </c>
      <c r="C1513" s="7" t="s">
        <v>2067</v>
      </c>
      <c r="D1513" s="7" t="s">
        <v>317</v>
      </c>
      <c r="E1513" s="7" t="s">
        <v>1597</v>
      </c>
      <c r="F1513" s="10">
        <v>25.83</v>
      </c>
      <c r="G1513" s="10"/>
      <c r="H1513" s="7" t="s">
        <v>633</v>
      </c>
      <c r="I1513" s="7" t="s">
        <v>634</v>
      </c>
      <c r="J1513" s="7"/>
    </row>
    <row r="1514" spans="1:10" ht="12.75" customHeight="1" x14ac:dyDescent="0.15">
      <c r="A1514" s="235" t="s">
        <v>1960</v>
      </c>
      <c r="B1514" s="4" t="s">
        <v>2068</v>
      </c>
      <c r="C1514" s="7" t="s">
        <v>2069</v>
      </c>
      <c r="D1514" s="7" t="s">
        <v>2070</v>
      </c>
      <c r="E1514" s="7" t="s">
        <v>1597</v>
      </c>
      <c r="F1514" s="10">
        <v>376.74</v>
      </c>
      <c r="G1514" s="10"/>
      <c r="H1514" s="7" t="s">
        <v>708</v>
      </c>
      <c r="I1514" s="7" t="s">
        <v>709</v>
      </c>
      <c r="J1514" s="7"/>
    </row>
    <row r="1515" spans="1:10" ht="12.75" customHeight="1" x14ac:dyDescent="0.15">
      <c r="A1515" s="235" t="s">
        <v>1960</v>
      </c>
      <c r="B1515" s="4" t="s">
        <v>2068</v>
      </c>
      <c r="C1515" s="7" t="s">
        <v>2071</v>
      </c>
      <c r="D1515" s="7" t="s">
        <v>2070</v>
      </c>
      <c r="E1515" s="7" t="s">
        <v>1597</v>
      </c>
      <c r="F1515" s="10">
        <v>142.71</v>
      </c>
      <c r="G1515" s="10"/>
      <c r="H1515" s="7" t="s">
        <v>633</v>
      </c>
      <c r="I1515" s="7" t="s">
        <v>634</v>
      </c>
      <c r="J1515" s="7"/>
    </row>
    <row r="1516" spans="1:10" ht="12.75" customHeight="1" x14ac:dyDescent="0.15">
      <c r="A1516" s="235" t="s">
        <v>1960</v>
      </c>
      <c r="B1516" s="4" t="s">
        <v>2072</v>
      </c>
      <c r="C1516" s="7" t="s">
        <v>2073</v>
      </c>
      <c r="D1516" s="7" t="s">
        <v>317</v>
      </c>
      <c r="E1516" s="7" t="s">
        <v>1597</v>
      </c>
      <c r="F1516" s="10">
        <v>609.99</v>
      </c>
      <c r="G1516" s="10"/>
      <c r="H1516" s="7" t="s">
        <v>708</v>
      </c>
      <c r="I1516" s="7" t="s">
        <v>709</v>
      </c>
      <c r="J1516" s="7"/>
    </row>
    <row r="1517" spans="1:10" ht="12.75" customHeight="1" x14ac:dyDescent="0.15">
      <c r="A1517" s="235" t="s">
        <v>1960</v>
      </c>
      <c r="B1517" s="4" t="s">
        <v>2074</v>
      </c>
      <c r="C1517" s="7" t="s">
        <v>2075</v>
      </c>
      <c r="D1517" s="7" t="s">
        <v>317</v>
      </c>
      <c r="E1517" s="7" t="s">
        <v>1597</v>
      </c>
      <c r="F1517" s="10">
        <v>266.02999999999997</v>
      </c>
      <c r="G1517" s="10"/>
      <c r="H1517" s="7" t="s">
        <v>633</v>
      </c>
      <c r="I1517" s="7" t="s">
        <v>634</v>
      </c>
      <c r="J1517" s="7"/>
    </row>
    <row r="1518" spans="1:10" ht="12.75" customHeight="1" x14ac:dyDescent="0.15">
      <c r="A1518" s="235" t="s">
        <v>1960</v>
      </c>
      <c r="B1518" s="4" t="s">
        <v>2076</v>
      </c>
      <c r="C1518" s="7" t="s">
        <v>2077</v>
      </c>
      <c r="D1518" s="7" t="s">
        <v>320</v>
      </c>
      <c r="E1518" s="7" t="s">
        <v>1597</v>
      </c>
      <c r="F1518" s="10">
        <v>575.9</v>
      </c>
      <c r="G1518" s="10"/>
      <c r="H1518" s="7" t="s">
        <v>708</v>
      </c>
      <c r="I1518" s="7" t="s">
        <v>709</v>
      </c>
      <c r="J1518" s="7"/>
    </row>
    <row r="1519" spans="1:10" ht="12.75" customHeight="1" x14ac:dyDescent="0.15">
      <c r="A1519" s="235" t="s">
        <v>1960</v>
      </c>
      <c r="B1519" s="4" t="s">
        <v>2078</v>
      </c>
      <c r="C1519" s="7" t="s">
        <v>2079</v>
      </c>
      <c r="D1519" s="7" t="s">
        <v>320</v>
      </c>
      <c r="E1519" s="7" t="s">
        <v>1597</v>
      </c>
      <c r="F1519" s="10">
        <v>311.08999999999997</v>
      </c>
      <c r="G1519" s="10"/>
      <c r="H1519" s="7" t="s">
        <v>633</v>
      </c>
      <c r="I1519" s="7" t="s">
        <v>634</v>
      </c>
      <c r="J1519" s="7"/>
    </row>
    <row r="1520" spans="1:10" ht="12.75" customHeight="1" x14ac:dyDescent="0.15">
      <c r="A1520" s="235" t="s">
        <v>1960</v>
      </c>
      <c r="B1520" s="4" t="s">
        <v>200</v>
      </c>
      <c r="C1520" s="7" t="s">
        <v>2080</v>
      </c>
      <c r="D1520" s="7" t="s">
        <v>320</v>
      </c>
      <c r="E1520" s="7" t="s">
        <v>1597</v>
      </c>
      <c r="F1520" s="10">
        <v>851.57</v>
      </c>
      <c r="G1520" s="10"/>
      <c r="H1520" s="7" t="s">
        <v>708</v>
      </c>
      <c r="I1520" s="7" t="s">
        <v>709</v>
      </c>
      <c r="J1520" s="7"/>
    </row>
    <row r="1521" spans="1:10" ht="12.75" customHeight="1" x14ac:dyDescent="0.15">
      <c r="A1521" s="235" t="s">
        <v>1960</v>
      </c>
      <c r="B1521" s="4" t="s">
        <v>2081</v>
      </c>
      <c r="C1521" s="7" t="s">
        <v>2082</v>
      </c>
      <c r="D1521" s="7" t="s">
        <v>320</v>
      </c>
      <c r="E1521" s="7" t="s">
        <v>1597</v>
      </c>
      <c r="F1521" s="10">
        <v>341.03</v>
      </c>
      <c r="G1521" s="10"/>
      <c r="H1521" s="7" t="s">
        <v>708</v>
      </c>
      <c r="I1521" s="7" t="s">
        <v>709</v>
      </c>
      <c r="J1521" s="7"/>
    </row>
    <row r="1522" spans="1:10" ht="11.25" x14ac:dyDescent="0.15">
      <c r="A1522" s="235" t="s">
        <v>1960</v>
      </c>
      <c r="B1522" s="4" t="s">
        <v>2081</v>
      </c>
      <c r="C1522" s="7" t="s">
        <v>2083</v>
      </c>
      <c r="D1522" s="7" t="s">
        <v>2084</v>
      </c>
      <c r="E1522" s="7" t="s">
        <v>2085</v>
      </c>
      <c r="F1522" s="10"/>
      <c r="G1522" s="10">
        <v>341.03</v>
      </c>
      <c r="H1522" s="7" t="s">
        <v>708</v>
      </c>
      <c r="I1522" s="7" t="s">
        <v>709</v>
      </c>
      <c r="J1522" s="7"/>
    </row>
    <row r="1524" spans="1:10" ht="11.25" x14ac:dyDescent="0.2">
      <c r="A1524" s="233" t="s">
        <v>1959</v>
      </c>
    </row>
    <row r="1526" spans="1:10" ht="25.5" customHeight="1" x14ac:dyDescent="0.35">
      <c r="A1526" s="234" t="s">
        <v>14</v>
      </c>
      <c r="B1526" s="3" t="s">
        <v>1</v>
      </c>
      <c r="C1526" s="6" t="s">
        <v>7</v>
      </c>
      <c r="D1526" s="6" t="s">
        <v>16</v>
      </c>
      <c r="E1526" s="6" t="s">
        <v>619</v>
      </c>
      <c r="F1526" s="9" t="s">
        <v>24</v>
      </c>
      <c r="G1526" s="9" t="s">
        <v>25</v>
      </c>
      <c r="H1526" s="6" t="s">
        <v>620</v>
      </c>
      <c r="I1526" s="6" t="s">
        <v>621</v>
      </c>
      <c r="J1526" s="6"/>
    </row>
    <row r="1528" spans="1:10" ht="12.75" customHeight="1" x14ac:dyDescent="0.15">
      <c r="A1528" s="235" t="s">
        <v>1960</v>
      </c>
      <c r="B1528" s="4" t="s">
        <v>2081</v>
      </c>
      <c r="C1528" s="7" t="s">
        <v>2083</v>
      </c>
      <c r="D1528" s="7" t="s">
        <v>2084</v>
      </c>
      <c r="E1528" s="7" t="s">
        <v>2085</v>
      </c>
      <c r="F1528" s="10">
        <v>341.03</v>
      </c>
      <c r="G1528" s="10"/>
      <c r="H1528" s="7" t="s">
        <v>633</v>
      </c>
      <c r="I1528" s="7" t="s">
        <v>634</v>
      </c>
      <c r="J1528" s="7"/>
    </row>
    <row r="1529" spans="1:10" ht="12.75" customHeight="1" x14ac:dyDescent="0.15">
      <c r="A1529" s="235" t="s">
        <v>1960</v>
      </c>
      <c r="B1529" s="4" t="s">
        <v>2086</v>
      </c>
      <c r="C1529" s="7" t="s">
        <v>2087</v>
      </c>
      <c r="D1529" s="7" t="s">
        <v>1831</v>
      </c>
      <c r="E1529" s="7" t="s">
        <v>1597</v>
      </c>
      <c r="F1529" s="10">
        <v>803.94</v>
      </c>
      <c r="G1529" s="10"/>
      <c r="H1529" s="7" t="s">
        <v>708</v>
      </c>
      <c r="I1529" s="7" t="s">
        <v>709</v>
      </c>
      <c r="J1529" s="7"/>
    </row>
    <row r="1530" spans="1:10" ht="12.75" customHeight="1" x14ac:dyDescent="0.15">
      <c r="A1530" s="235" t="s">
        <v>1960</v>
      </c>
      <c r="B1530" s="4" t="s">
        <v>2088</v>
      </c>
      <c r="C1530" s="7" t="s">
        <v>2089</v>
      </c>
      <c r="D1530" s="7" t="s">
        <v>1831</v>
      </c>
      <c r="E1530" s="7" t="s">
        <v>1597</v>
      </c>
      <c r="F1530" s="10">
        <v>326.82</v>
      </c>
      <c r="G1530" s="10"/>
      <c r="H1530" s="7" t="s">
        <v>633</v>
      </c>
      <c r="I1530" s="7" t="s">
        <v>634</v>
      </c>
      <c r="J1530" s="7"/>
    </row>
    <row r="1531" spans="1:10" ht="12.75" customHeight="1" x14ac:dyDescent="0.15">
      <c r="A1531" s="235" t="s">
        <v>1960</v>
      </c>
      <c r="B1531" s="4" t="s">
        <v>2090</v>
      </c>
      <c r="C1531" s="7" t="s">
        <v>2091</v>
      </c>
      <c r="D1531" s="7" t="s">
        <v>1922</v>
      </c>
      <c r="E1531" s="7" t="s">
        <v>1597</v>
      </c>
      <c r="F1531" s="10">
        <v>466.02</v>
      </c>
      <c r="G1531" s="10"/>
      <c r="H1531" s="7" t="s">
        <v>708</v>
      </c>
      <c r="I1531" s="7" t="s">
        <v>709</v>
      </c>
      <c r="J1531" s="7"/>
    </row>
    <row r="1532" spans="1:10" ht="12.75" customHeight="1" x14ac:dyDescent="0.15">
      <c r="A1532" s="235" t="s">
        <v>1960</v>
      </c>
      <c r="B1532" s="4" t="s">
        <v>2092</v>
      </c>
      <c r="C1532" s="7" t="s">
        <v>2093</v>
      </c>
      <c r="D1532" s="7" t="s">
        <v>1922</v>
      </c>
      <c r="E1532" s="7" t="s">
        <v>1597</v>
      </c>
      <c r="F1532" s="10">
        <v>190.09</v>
      </c>
      <c r="G1532" s="10"/>
      <c r="H1532" s="7" t="s">
        <v>633</v>
      </c>
      <c r="I1532" s="7" t="s">
        <v>634</v>
      </c>
      <c r="J1532" s="7"/>
    </row>
    <row r="1533" spans="1:10" ht="12.75" customHeight="1" x14ac:dyDescent="0.15">
      <c r="A1533" s="235" t="s">
        <v>1960</v>
      </c>
      <c r="B1533" s="4" t="s">
        <v>2094</v>
      </c>
      <c r="C1533" s="7" t="s">
        <v>2095</v>
      </c>
      <c r="D1533" s="7" t="s">
        <v>2096</v>
      </c>
      <c r="E1533" s="7" t="s">
        <v>1597</v>
      </c>
      <c r="F1533" s="10">
        <v>216.06</v>
      </c>
      <c r="G1533" s="10"/>
      <c r="H1533" s="7" t="s">
        <v>708</v>
      </c>
      <c r="I1533" s="7" t="s">
        <v>709</v>
      </c>
      <c r="J1533" s="7"/>
    </row>
    <row r="1534" spans="1:10" ht="12.75" customHeight="1" x14ac:dyDescent="0.15">
      <c r="A1534" s="235" t="s">
        <v>1960</v>
      </c>
      <c r="B1534" s="4" t="s">
        <v>2097</v>
      </c>
      <c r="C1534" s="7" t="s">
        <v>2098</v>
      </c>
      <c r="D1534" s="7" t="s">
        <v>2096</v>
      </c>
      <c r="E1534" s="7" t="s">
        <v>1597</v>
      </c>
      <c r="F1534" s="10">
        <v>64.59</v>
      </c>
      <c r="G1534" s="10"/>
      <c r="H1534" s="7" t="s">
        <v>633</v>
      </c>
      <c r="I1534" s="7" t="s">
        <v>634</v>
      </c>
      <c r="J1534" s="7"/>
    </row>
    <row r="1535" spans="1:10" ht="12.75" customHeight="1" x14ac:dyDescent="0.15">
      <c r="A1535" s="235" t="s">
        <v>1960</v>
      </c>
      <c r="B1535" s="4" t="s">
        <v>2099</v>
      </c>
      <c r="C1535" s="7" t="s">
        <v>2100</v>
      </c>
      <c r="D1535" s="7" t="s">
        <v>320</v>
      </c>
      <c r="E1535" s="7" t="s">
        <v>1597</v>
      </c>
      <c r="F1535" s="10">
        <v>57.48</v>
      </c>
      <c r="G1535" s="10"/>
      <c r="H1535" s="7" t="s">
        <v>708</v>
      </c>
      <c r="I1535" s="7" t="s">
        <v>709</v>
      </c>
      <c r="J1535" s="7"/>
    </row>
    <row r="1536" spans="1:10" ht="12.75" customHeight="1" x14ac:dyDescent="0.15">
      <c r="A1536" s="235" t="s">
        <v>1960</v>
      </c>
      <c r="B1536" s="4" t="s">
        <v>2101</v>
      </c>
      <c r="C1536" s="7" t="s">
        <v>2102</v>
      </c>
      <c r="D1536" s="7" t="s">
        <v>320</v>
      </c>
      <c r="E1536" s="7" t="s">
        <v>1597</v>
      </c>
      <c r="F1536" s="10">
        <v>41.61</v>
      </c>
      <c r="G1536" s="10"/>
      <c r="H1536" s="7" t="s">
        <v>633</v>
      </c>
      <c r="I1536" s="7" t="s">
        <v>634</v>
      </c>
      <c r="J1536" s="7"/>
    </row>
    <row r="1537" spans="1:10" ht="25.5" customHeight="1" x14ac:dyDescent="0.15">
      <c r="A1537" s="235"/>
      <c r="B1537" s="4" t="s">
        <v>203</v>
      </c>
      <c r="C1537" s="7" t="s">
        <v>1695</v>
      </c>
      <c r="D1537" s="7" t="s">
        <v>1696</v>
      </c>
      <c r="E1537" s="7" t="s">
        <v>666</v>
      </c>
      <c r="F1537" s="10">
        <v>1600.4</v>
      </c>
      <c r="G1537" s="10"/>
      <c r="H1537" s="7" t="s">
        <v>633</v>
      </c>
      <c r="I1537" s="7" t="s">
        <v>634</v>
      </c>
      <c r="J1537" s="7"/>
    </row>
    <row r="1538" spans="1:10" ht="25.5" customHeight="1" x14ac:dyDescent="0.15">
      <c r="A1538" s="235"/>
      <c r="B1538" s="4" t="s">
        <v>203</v>
      </c>
      <c r="C1538" s="7" t="s">
        <v>1695</v>
      </c>
      <c r="D1538" s="7" t="s">
        <v>1696</v>
      </c>
      <c r="E1538" s="7" t="s">
        <v>666</v>
      </c>
      <c r="F1538" s="10">
        <v>179.82</v>
      </c>
      <c r="G1538" s="10"/>
      <c r="H1538" s="7" t="s">
        <v>633</v>
      </c>
      <c r="I1538" s="7" t="s">
        <v>634</v>
      </c>
      <c r="J1538" s="7"/>
    </row>
    <row r="1539" spans="1:10" ht="25.5" customHeight="1" x14ac:dyDescent="0.15">
      <c r="A1539" s="235"/>
      <c r="B1539" s="4" t="s">
        <v>203</v>
      </c>
      <c r="C1539" s="7" t="s">
        <v>1695</v>
      </c>
      <c r="D1539" s="7" t="s">
        <v>1696</v>
      </c>
      <c r="E1539" s="7" t="s">
        <v>666</v>
      </c>
      <c r="F1539" s="10">
        <v>17.98</v>
      </c>
      <c r="G1539" s="10"/>
      <c r="H1539" s="7" t="s">
        <v>633</v>
      </c>
      <c r="I1539" s="7" t="s">
        <v>634</v>
      </c>
      <c r="J1539" s="7"/>
    </row>
    <row r="1540" spans="1:10" ht="25.5" customHeight="1" x14ac:dyDescent="0.15">
      <c r="A1540" s="235"/>
      <c r="B1540" s="4" t="s">
        <v>203</v>
      </c>
      <c r="C1540" s="7" t="s">
        <v>1695</v>
      </c>
      <c r="D1540" s="7" t="s">
        <v>1696</v>
      </c>
      <c r="E1540" s="7" t="s">
        <v>666</v>
      </c>
      <c r="F1540" s="10"/>
      <c r="G1540" s="10">
        <v>1798.2</v>
      </c>
      <c r="H1540" s="7" t="s">
        <v>633</v>
      </c>
      <c r="I1540" s="7" t="s">
        <v>634</v>
      </c>
      <c r="J1540" s="7"/>
    </row>
    <row r="1541" spans="1:10" ht="12.75" customHeight="1" x14ac:dyDescent="0.15">
      <c r="A1541" s="235" t="s">
        <v>1960</v>
      </c>
      <c r="B1541" s="4" t="s">
        <v>2103</v>
      </c>
      <c r="C1541" s="7" t="s">
        <v>2104</v>
      </c>
      <c r="D1541" s="7" t="s">
        <v>320</v>
      </c>
      <c r="E1541" s="7" t="s">
        <v>1597</v>
      </c>
      <c r="F1541" s="10">
        <v>37.69</v>
      </c>
      <c r="G1541" s="10"/>
      <c r="H1541" s="7" t="s">
        <v>708</v>
      </c>
      <c r="I1541" s="7" t="s">
        <v>709</v>
      </c>
      <c r="J1541" s="7"/>
    </row>
    <row r="1542" spans="1:10" ht="12.75" customHeight="1" x14ac:dyDescent="0.15">
      <c r="A1542" s="235" t="s">
        <v>1960</v>
      </c>
      <c r="B1542" s="4" t="s">
        <v>1316</v>
      </c>
      <c r="C1542" s="7" t="s">
        <v>2105</v>
      </c>
      <c r="D1542" s="7" t="s">
        <v>320</v>
      </c>
      <c r="E1542" s="7" t="s">
        <v>1597</v>
      </c>
      <c r="F1542" s="10">
        <v>37.61</v>
      </c>
      <c r="G1542" s="10"/>
      <c r="H1542" s="7" t="s">
        <v>633</v>
      </c>
      <c r="I1542" s="7" t="s">
        <v>634</v>
      </c>
      <c r="J1542" s="7"/>
    </row>
    <row r="1543" spans="1:10" ht="12.75" customHeight="1" x14ac:dyDescent="0.15">
      <c r="A1543" s="235" t="s">
        <v>1960</v>
      </c>
      <c r="B1543" s="4" t="s">
        <v>1703</v>
      </c>
      <c r="C1543" s="7" t="s">
        <v>2106</v>
      </c>
      <c r="D1543" s="7" t="s">
        <v>320</v>
      </c>
      <c r="E1543" s="7" t="s">
        <v>1597</v>
      </c>
      <c r="F1543" s="10">
        <v>36.17</v>
      </c>
      <c r="G1543" s="10"/>
      <c r="H1543" s="7" t="s">
        <v>708</v>
      </c>
      <c r="I1543" s="7" t="s">
        <v>709</v>
      </c>
      <c r="J1543" s="7"/>
    </row>
    <row r="1544" spans="1:10" ht="12.75" customHeight="1" x14ac:dyDescent="0.15">
      <c r="A1544" s="235" t="s">
        <v>1960</v>
      </c>
      <c r="B1544" s="4" t="s">
        <v>2107</v>
      </c>
      <c r="C1544" s="7" t="s">
        <v>2108</v>
      </c>
      <c r="D1544" s="7" t="s">
        <v>320</v>
      </c>
      <c r="E1544" s="7" t="s">
        <v>1597</v>
      </c>
      <c r="F1544" s="10">
        <v>41.04</v>
      </c>
      <c r="G1544" s="10"/>
      <c r="H1544" s="7" t="s">
        <v>633</v>
      </c>
      <c r="I1544" s="7" t="s">
        <v>634</v>
      </c>
      <c r="J1544" s="7"/>
    </row>
    <row r="1545" spans="1:10" ht="12.75" customHeight="1" x14ac:dyDescent="0.15">
      <c r="A1545" s="235" t="s">
        <v>1960</v>
      </c>
      <c r="B1545" s="4" t="s">
        <v>1352</v>
      </c>
      <c r="C1545" s="7" t="s">
        <v>2109</v>
      </c>
      <c r="D1545" s="7" t="s">
        <v>317</v>
      </c>
      <c r="E1545" s="7" t="s">
        <v>1597</v>
      </c>
      <c r="F1545" s="10">
        <v>36.270000000000003</v>
      </c>
      <c r="G1545" s="10"/>
      <c r="H1545" s="7" t="s">
        <v>708</v>
      </c>
      <c r="I1545" s="7" t="s">
        <v>709</v>
      </c>
      <c r="J1545" s="7"/>
    </row>
    <row r="1546" spans="1:10" ht="12.75" customHeight="1" x14ac:dyDescent="0.15">
      <c r="A1546" s="235" t="s">
        <v>1960</v>
      </c>
      <c r="B1546" s="4" t="s">
        <v>2110</v>
      </c>
      <c r="C1546" s="7" t="s">
        <v>2111</v>
      </c>
      <c r="D1546" s="7" t="s">
        <v>320</v>
      </c>
      <c r="E1546" s="7" t="s">
        <v>1597</v>
      </c>
      <c r="F1546" s="10">
        <v>40.159999999999997</v>
      </c>
      <c r="G1546" s="10"/>
      <c r="H1546" s="7" t="s">
        <v>633</v>
      </c>
      <c r="I1546" s="7" t="s">
        <v>634</v>
      </c>
      <c r="J1546" s="7"/>
    </row>
    <row r="1547" spans="1:10" ht="12.75" customHeight="1" x14ac:dyDescent="0.15">
      <c r="A1547" s="235" t="s">
        <v>1960</v>
      </c>
      <c r="B1547" s="4" t="s">
        <v>1092</v>
      </c>
      <c r="C1547" s="7" t="s">
        <v>2112</v>
      </c>
      <c r="D1547" s="7" t="s">
        <v>320</v>
      </c>
      <c r="E1547" s="7" t="s">
        <v>1597</v>
      </c>
      <c r="F1547" s="10">
        <v>75.02</v>
      </c>
      <c r="G1547" s="10"/>
      <c r="H1547" s="7" t="s">
        <v>708</v>
      </c>
      <c r="I1547" s="7" t="s">
        <v>709</v>
      </c>
      <c r="J1547" s="7"/>
    </row>
    <row r="1548" spans="1:10" ht="12.75" customHeight="1" x14ac:dyDescent="0.15">
      <c r="A1548" s="235" t="s">
        <v>1960</v>
      </c>
      <c r="B1548" s="4" t="s">
        <v>1376</v>
      </c>
      <c r="C1548" s="7" t="s">
        <v>2113</v>
      </c>
      <c r="D1548" s="7" t="s">
        <v>320</v>
      </c>
      <c r="E1548" s="7" t="s">
        <v>1597</v>
      </c>
      <c r="F1548" s="10">
        <v>44.49</v>
      </c>
      <c r="G1548" s="10"/>
      <c r="H1548" s="7" t="s">
        <v>633</v>
      </c>
      <c r="I1548" s="7" t="s">
        <v>634</v>
      </c>
      <c r="J1548" s="7"/>
    </row>
    <row r="1549" spans="1:10" ht="12.75" customHeight="1" x14ac:dyDescent="0.15">
      <c r="A1549" s="235" t="s">
        <v>1960</v>
      </c>
      <c r="B1549" s="4" t="s">
        <v>2114</v>
      </c>
      <c r="C1549" s="7" t="s">
        <v>2115</v>
      </c>
      <c r="D1549" s="7" t="s">
        <v>320</v>
      </c>
      <c r="E1549" s="7" t="s">
        <v>1597</v>
      </c>
      <c r="F1549" s="10">
        <v>409.69</v>
      </c>
      <c r="G1549" s="10"/>
      <c r="H1549" s="7" t="s">
        <v>708</v>
      </c>
      <c r="I1549" s="7" t="s">
        <v>709</v>
      </c>
      <c r="J1549" s="7"/>
    </row>
    <row r="1550" spans="1:10" ht="12.75" customHeight="1" x14ac:dyDescent="0.15">
      <c r="A1550" s="235" t="s">
        <v>1960</v>
      </c>
      <c r="B1550" s="4" t="s">
        <v>2116</v>
      </c>
      <c r="C1550" s="7" t="s">
        <v>2117</v>
      </c>
      <c r="D1550" s="7" t="s">
        <v>320</v>
      </c>
      <c r="E1550" s="7" t="s">
        <v>1597</v>
      </c>
      <c r="F1550" s="10">
        <v>150.94</v>
      </c>
      <c r="G1550" s="10"/>
      <c r="H1550" s="7" t="s">
        <v>633</v>
      </c>
      <c r="I1550" s="7" t="s">
        <v>634</v>
      </c>
      <c r="J1550" s="7"/>
    </row>
    <row r="1551" spans="1:10" ht="12.75" customHeight="1" x14ac:dyDescent="0.15">
      <c r="A1551" s="235" t="s">
        <v>1960</v>
      </c>
      <c r="B1551" s="4" t="s">
        <v>207</v>
      </c>
      <c r="C1551" s="7" t="s">
        <v>2118</v>
      </c>
      <c r="D1551" s="7" t="s">
        <v>317</v>
      </c>
      <c r="E1551" s="7" t="s">
        <v>1597</v>
      </c>
      <c r="F1551" s="10">
        <v>764.14</v>
      </c>
      <c r="G1551" s="10"/>
      <c r="H1551" s="7" t="s">
        <v>708</v>
      </c>
      <c r="I1551" s="7" t="s">
        <v>709</v>
      </c>
      <c r="J1551" s="7"/>
    </row>
    <row r="1552" spans="1:10" ht="12.75" customHeight="1" x14ac:dyDescent="0.15">
      <c r="A1552" s="235" t="s">
        <v>1960</v>
      </c>
      <c r="B1552" s="4" t="s">
        <v>208</v>
      </c>
      <c r="C1552" s="7" t="s">
        <v>2119</v>
      </c>
      <c r="D1552" s="7" t="s">
        <v>317</v>
      </c>
      <c r="E1552" s="7" t="s">
        <v>1597</v>
      </c>
      <c r="F1552" s="10">
        <v>376.19</v>
      </c>
      <c r="G1552" s="10"/>
      <c r="H1552" s="7" t="s">
        <v>633</v>
      </c>
      <c r="I1552" s="7" t="s">
        <v>634</v>
      </c>
      <c r="J1552" s="7"/>
    </row>
    <row r="1553" spans="1:10" ht="12.75" customHeight="1" x14ac:dyDescent="0.15">
      <c r="A1553" s="235" t="s">
        <v>1960</v>
      </c>
      <c r="B1553" s="4" t="s">
        <v>2120</v>
      </c>
      <c r="C1553" s="7" t="s">
        <v>2121</v>
      </c>
      <c r="D1553" s="7" t="s">
        <v>320</v>
      </c>
      <c r="E1553" s="7" t="s">
        <v>1597</v>
      </c>
      <c r="F1553" s="10">
        <v>829.79</v>
      </c>
      <c r="G1553" s="10"/>
      <c r="H1553" s="7" t="s">
        <v>708</v>
      </c>
      <c r="I1553" s="7" t="s">
        <v>709</v>
      </c>
      <c r="J1553" s="7"/>
    </row>
    <row r="1554" spans="1:10" ht="12.75" customHeight="1" x14ac:dyDescent="0.15">
      <c r="A1554" s="235" t="s">
        <v>1960</v>
      </c>
      <c r="B1554" s="4" t="s">
        <v>2122</v>
      </c>
      <c r="C1554" s="7" t="s">
        <v>2123</v>
      </c>
      <c r="D1554" s="7" t="s">
        <v>320</v>
      </c>
      <c r="E1554" s="7" t="s">
        <v>1597</v>
      </c>
      <c r="F1554" s="10">
        <v>468.52</v>
      </c>
      <c r="G1554" s="10"/>
      <c r="H1554" s="7" t="s">
        <v>633</v>
      </c>
      <c r="I1554" s="7" t="s">
        <v>634</v>
      </c>
      <c r="J1554" s="7"/>
    </row>
    <row r="1555" spans="1:10" ht="12.75" customHeight="1" x14ac:dyDescent="0.15">
      <c r="A1555" s="235" t="s">
        <v>1960</v>
      </c>
      <c r="B1555" s="4" t="s">
        <v>290</v>
      </c>
      <c r="C1555" s="7" t="s">
        <v>2124</v>
      </c>
      <c r="D1555" s="7" t="s">
        <v>317</v>
      </c>
      <c r="E1555" s="7" t="s">
        <v>1597</v>
      </c>
      <c r="F1555" s="10">
        <v>1062.4000000000001</v>
      </c>
      <c r="G1555" s="10"/>
      <c r="H1555" s="7" t="s">
        <v>708</v>
      </c>
      <c r="I1555" s="7" t="s">
        <v>709</v>
      </c>
      <c r="J1555" s="7"/>
    </row>
    <row r="1556" spans="1:10" ht="12.75" customHeight="1" x14ac:dyDescent="0.15">
      <c r="A1556" s="235" t="s">
        <v>1960</v>
      </c>
      <c r="B1556" s="4" t="s">
        <v>1450</v>
      </c>
      <c r="C1556" s="7" t="s">
        <v>2125</v>
      </c>
      <c r="D1556" s="7" t="s">
        <v>317</v>
      </c>
      <c r="E1556" s="7" t="s">
        <v>1597</v>
      </c>
      <c r="F1556" s="10">
        <v>582.82000000000005</v>
      </c>
      <c r="G1556" s="10"/>
      <c r="H1556" s="7" t="s">
        <v>633</v>
      </c>
      <c r="I1556" s="7" t="s">
        <v>634</v>
      </c>
      <c r="J1556" s="7"/>
    </row>
    <row r="1557" spans="1:10" ht="12.75" customHeight="1" x14ac:dyDescent="0.15">
      <c r="A1557" s="235" t="s">
        <v>1960</v>
      </c>
      <c r="B1557" s="4" t="s">
        <v>1479</v>
      </c>
      <c r="C1557" s="7" t="s">
        <v>2126</v>
      </c>
      <c r="D1557" s="7" t="s">
        <v>320</v>
      </c>
      <c r="E1557" s="7" t="s">
        <v>1597</v>
      </c>
      <c r="F1557" s="10">
        <v>1014.25</v>
      </c>
      <c r="G1557" s="10"/>
      <c r="H1557" s="7" t="s">
        <v>708</v>
      </c>
      <c r="I1557" s="7" t="s">
        <v>709</v>
      </c>
      <c r="J1557" s="7"/>
    </row>
    <row r="1558" spans="1:10" ht="12.75" customHeight="1" x14ac:dyDescent="0.15">
      <c r="A1558" s="235" t="s">
        <v>1960</v>
      </c>
      <c r="B1558" s="4" t="s">
        <v>1479</v>
      </c>
      <c r="C1558" s="7" t="s">
        <v>2127</v>
      </c>
      <c r="D1558" s="7" t="s">
        <v>320</v>
      </c>
      <c r="E1558" s="7" t="s">
        <v>1597</v>
      </c>
      <c r="F1558" s="10">
        <v>373.64</v>
      </c>
      <c r="G1558" s="10"/>
      <c r="H1558" s="7" t="s">
        <v>633</v>
      </c>
      <c r="I1558" s="7" t="s">
        <v>634</v>
      </c>
      <c r="J1558" s="7"/>
    </row>
    <row r="1559" spans="1:10" ht="12.75" customHeight="1" x14ac:dyDescent="0.15">
      <c r="A1559" s="235" t="s">
        <v>1960</v>
      </c>
      <c r="B1559" s="4" t="s">
        <v>1956</v>
      </c>
      <c r="C1559" s="7" t="s">
        <v>2128</v>
      </c>
      <c r="D1559" s="7" t="s">
        <v>369</v>
      </c>
      <c r="E1559" s="7" t="s">
        <v>1597</v>
      </c>
      <c r="F1559" s="10">
        <v>574.4</v>
      </c>
      <c r="G1559" s="10"/>
      <c r="H1559" s="7" t="s">
        <v>708</v>
      </c>
      <c r="I1559" s="7" t="s">
        <v>709</v>
      </c>
      <c r="J1559" s="7"/>
    </row>
    <row r="1560" spans="1:10" ht="12.75" customHeight="1" x14ac:dyDescent="0.15">
      <c r="A1560" s="235" t="s">
        <v>1960</v>
      </c>
      <c r="B1560" s="4" t="s">
        <v>1526</v>
      </c>
      <c r="C1560" s="7" t="s">
        <v>2129</v>
      </c>
      <c r="D1560" s="7" t="s">
        <v>369</v>
      </c>
      <c r="E1560" s="7" t="s">
        <v>1597</v>
      </c>
      <c r="F1560" s="10">
        <v>237.48</v>
      </c>
      <c r="G1560" s="10"/>
      <c r="H1560" s="7" t="s">
        <v>633</v>
      </c>
      <c r="I1560" s="7" t="s">
        <v>634</v>
      </c>
      <c r="J1560" s="7"/>
    </row>
    <row r="1561" spans="1:10" ht="11.25" x14ac:dyDescent="0.15">
      <c r="A1561" s="235" t="s">
        <v>1960</v>
      </c>
      <c r="B1561" s="4" t="s">
        <v>1563</v>
      </c>
      <c r="C1561" s="7" t="s">
        <v>2130</v>
      </c>
      <c r="D1561" s="7" t="s">
        <v>317</v>
      </c>
      <c r="E1561" s="7" t="s">
        <v>1597</v>
      </c>
      <c r="F1561" s="10">
        <v>233.04</v>
      </c>
      <c r="G1561" s="10"/>
      <c r="H1561" s="7" t="s">
        <v>708</v>
      </c>
      <c r="I1561" s="7" t="s">
        <v>709</v>
      </c>
      <c r="J1561" s="7"/>
    </row>
    <row r="1563" spans="1:10" ht="11.25" x14ac:dyDescent="0.2">
      <c r="A1563" s="233" t="s">
        <v>1959</v>
      </c>
    </row>
    <row r="1565" spans="1:10" ht="25.5" customHeight="1" x14ac:dyDescent="0.35">
      <c r="A1565" s="234" t="s">
        <v>14</v>
      </c>
      <c r="B1565" s="3" t="s">
        <v>1</v>
      </c>
      <c r="C1565" s="6" t="s">
        <v>7</v>
      </c>
      <c r="D1565" s="6" t="s">
        <v>16</v>
      </c>
      <c r="E1565" s="6" t="s">
        <v>619</v>
      </c>
      <c r="F1565" s="9" t="s">
        <v>24</v>
      </c>
      <c r="G1565" s="9" t="s">
        <v>25</v>
      </c>
      <c r="H1565" s="6" t="s">
        <v>620</v>
      </c>
      <c r="I1565" s="6" t="s">
        <v>621</v>
      </c>
      <c r="J1565" s="6"/>
    </row>
    <row r="1567" spans="1:10" ht="12.75" customHeight="1" x14ac:dyDescent="0.15">
      <c r="A1567" s="235" t="s">
        <v>1960</v>
      </c>
      <c r="B1567" s="4" t="s">
        <v>1563</v>
      </c>
      <c r="C1567" s="7" t="s">
        <v>2131</v>
      </c>
      <c r="D1567" s="7" t="s">
        <v>317</v>
      </c>
      <c r="E1567" s="7" t="s">
        <v>1597</v>
      </c>
      <c r="F1567" s="11">
        <v>96.11</v>
      </c>
      <c r="G1567" s="11"/>
      <c r="H1567" s="7" t="s">
        <v>633</v>
      </c>
      <c r="I1567" s="7" t="s">
        <v>634</v>
      </c>
      <c r="J1567" s="7"/>
    </row>
    <row r="1568" spans="1:10" ht="11.25" x14ac:dyDescent="0.15">
      <c r="A1568" s="235"/>
      <c r="B1568" s="4"/>
      <c r="C1568" s="7"/>
      <c r="D1568" s="7"/>
      <c r="E1568" s="7"/>
      <c r="F1568" s="10"/>
      <c r="G1568" s="10"/>
      <c r="H1568" s="7"/>
      <c r="I1568" s="7"/>
      <c r="J1568" s="7"/>
    </row>
    <row r="1569" spans="1:10" ht="12.75" customHeight="1" x14ac:dyDescent="0.15">
      <c r="A1569" s="235"/>
      <c r="B1569" s="4"/>
      <c r="C1569" s="7"/>
      <c r="D1569" s="7" t="s">
        <v>411</v>
      </c>
      <c r="E1569" s="7"/>
      <c r="F1569" s="11">
        <v>34387.730000000003</v>
      </c>
      <c r="G1569" s="11">
        <v>7805.42</v>
      </c>
      <c r="H1569" s="7"/>
      <c r="I1569" s="7"/>
      <c r="J1569" s="7"/>
    </row>
    <row r="1570" spans="1:10" ht="11.25" x14ac:dyDescent="0.15">
      <c r="A1570" s="235"/>
      <c r="B1570" s="4"/>
      <c r="C1570" s="7"/>
      <c r="D1570" s="7"/>
      <c r="E1570" s="7"/>
      <c r="F1570" s="10"/>
      <c r="G1570" s="10"/>
      <c r="H1570" s="7"/>
      <c r="I1570" s="7"/>
      <c r="J1570" s="7"/>
    </row>
    <row r="1571" spans="1:10" ht="11.25" x14ac:dyDescent="0.15">
      <c r="A1571" s="235"/>
      <c r="B1571" s="4"/>
      <c r="C1571" s="7"/>
      <c r="D1571" s="7" t="s">
        <v>2132</v>
      </c>
      <c r="E1571" s="7"/>
      <c r="F1571" s="10">
        <v>26582.31</v>
      </c>
      <c r="G1571" s="10"/>
      <c r="H1571" s="7"/>
      <c r="I1571" s="7"/>
      <c r="J1571" s="7"/>
    </row>
    <row r="1573" spans="1:10" ht="11.25" x14ac:dyDescent="0.2">
      <c r="A1573" s="233" t="s">
        <v>2133</v>
      </c>
    </row>
    <row r="1575" spans="1:10" ht="25.5" customHeight="1" x14ac:dyDescent="0.35">
      <c r="A1575" s="234" t="s">
        <v>14</v>
      </c>
      <c r="B1575" s="3" t="s">
        <v>1</v>
      </c>
      <c r="C1575" s="6" t="s">
        <v>7</v>
      </c>
      <c r="D1575" s="6" t="s">
        <v>16</v>
      </c>
      <c r="E1575" s="6" t="s">
        <v>619</v>
      </c>
      <c r="F1575" s="9" t="s">
        <v>24</v>
      </c>
      <c r="G1575" s="9" t="s">
        <v>25</v>
      </c>
      <c r="H1575" s="6" t="s">
        <v>620</v>
      </c>
      <c r="I1575" s="6" t="s">
        <v>621</v>
      </c>
      <c r="J1575" s="6"/>
    </row>
    <row r="1577" spans="1:10" ht="12.75" customHeight="1" x14ac:dyDescent="0.15">
      <c r="A1577" s="235"/>
      <c r="B1577" s="4"/>
      <c r="C1577" s="7"/>
      <c r="D1577" s="7" t="s">
        <v>17</v>
      </c>
      <c r="E1577" s="7"/>
      <c r="F1577" s="10">
        <v>0</v>
      </c>
      <c r="G1577" s="10"/>
      <c r="H1577" s="7"/>
      <c r="I1577" s="7"/>
      <c r="J1577" s="7"/>
    </row>
    <row r="1578" spans="1:10" ht="12.75" customHeight="1" x14ac:dyDescent="0.15">
      <c r="A1578" s="235" t="s">
        <v>2134</v>
      </c>
      <c r="B1578" s="4" t="s">
        <v>2135</v>
      </c>
      <c r="C1578" s="7" t="s">
        <v>2136</v>
      </c>
      <c r="D1578" s="7" t="s">
        <v>317</v>
      </c>
      <c r="E1578" s="7" t="s">
        <v>1597</v>
      </c>
      <c r="F1578" s="10">
        <v>91.39</v>
      </c>
      <c r="G1578" s="10"/>
      <c r="H1578" s="7" t="s">
        <v>708</v>
      </c>
      <c r="I1578" s="7" t="s">
        <v>709</v>
      </c>
      <c r="J1578" s="7"/>
    </row>
    <row r="1579" spans="1:10" ht="12.75" customHeight="1" x14ac:dyDescent="0.15">
      <c r="A1579" s="235" t="s">
        <v>2134</v>
      </c>
      <c r="B1579" s="4" t="s">
        <v>2135</v>
      </c>
      <c r="C1579" s="7" t="s">
        <v>2137</v>
      </c>
      <c r="D1579" s="7" t="s">
        <v>317</v>
      </c>
      <c r="E1579" s="7" t="s">
        <v>1597</v>
      </c>
      <c r="F1579" s="10">
        <v>352.8</v>
      </c>
      <c r="G1579" s="10"/>
      <c r="H1579" s="7" t="s">
        <v>633</v>
      </c>
      <c r="I1579" s="7" t="s">
        <v>634</v>
      </c>
      <c r="J1579" s="7"/>
    </row>
    <row r="1580" spans="1:10" ht="12.75" customHeight="1" x14ac:dyDescent="0.15">
      <c r="A1580" s="235" t="s">
        <v>2134</v>
      </c>
      <c r="B1580" s="4" t="s">
        <v>746</v>
      </c>
      <c r="C1580" s="7" t="s">
        <v>2138</v>
      </c>
      <c r="D1580" s="7" t="s">
        <v>320</v>
      </c>
      <c r="E1580" s="7" t="s">
        <v>1597</v>
      </c>
      <c r="F1580" s="10">
        <v>225.9</v>
      </c>
      <c r="G1580" s="10"/>
      <c r="H1580" s="7" t="s">
        <v>708</v>
      </c>
      <c r="I1580" s="7" t="s">
        <v>709</v>
      </c>
      <c r="J1580" s="7"/>
    </row>
    <row r="1581" spans="1:10" ht="12.75" customHeight="1" x14ac:dyDescent="0.15">
      <c r="A1581" s="235" t="s">
        <v>2134</v>
      </c>
      <c r="B1581" s="4" t="s">
        <v>746</v>
      </c>
      <c r="C1581" s="7" t="s">
        <v>2139</v>
      </c>
      <c r="D1581" s="7" t="s">
        <v>320</v>
      </c>
      <c r="E1581" s="7" t="s">
        <v>1597</v>
      </c>
      <c r="F1581" s="10">
        <v>673.23</v>
      </c>
      <c r="G1581" s="10"/>
      <c r="H1581" s="7" t="s">
        <v>633</v>
      </c>
      <c r="I1581" s="7" t="s">
        <v>634</v>
      </c>
      <c r="J1581" s="7"/>
    </row>
    <row r="1582" spans="1:10" ht="12.75" customHeight="1" x14ac:dyDescent="0.15">
      <c r="A1582" s="235" t="s">
        <v>2134</v>
      </c>
      <c r="B1582" s="4" t="s">
        <v>2140</v>
      </c>
      <c r="C1582" s="7" t="s">
        <v>2141</v>
      </c>
      <c r="D1582" s="7" t="s">
        <v>2096</v>
      </c>
      <c r="E1582" s="7" t="s">
        <v>1597</v>
      </c>
      <c r="F1582" s="10">
        <v>252.01</v>
      </c>
      <c r="G1582" s="10"/>
      <c r="H1582" s="7" t="s">
        <v>708</v>
      </c>
      <c r="I1582" s="7" t="s">
        <v>709</v>
      </c>
      <c r="J1582" s="7"/>
    </row>
    <row r="1583" spans="1:10" ht="12.75" customHeight="1" x14ac:dyDescent="0.15">
      <c r="A1583" s="235" t="s">
        <v>2134</v>
      </c>
      <c r="B1583" s="4" t="s">
        <v>2140</v>
      </c>
      <c r="C1583" s="7" t="s">
        <v>2142</v>
      </c>
      <c r="D1583" s="7" t="s">
        <v>320</v>
      </c>
      <c r="E1583" s="7" t="s">
        <v>1597</v>
      </c>
      <c r="F1583" s="10">
        <v>657.41</v>
      </c>
      <c r="G1583" s="10"/>
      <c r="H1583" s="7" t="s">
        <v>633</v>
      </c>
      <c r="I1583" s="7" t="s">
        <v>634</v>
      </c>
      <c r="J1583" s="7"/>
    </row>
    <row r="1584" spans="1:10" ht="12.75" customHeight="1" x14ac:dyDescent="0.15">
      <c r="A1584" s="235" t="s">
        <v>2134</v>
      </c>
      <c r="B1584" s="4" t="s">
        <v>2143</v>
      </c>
      <c r="C1584" s="7" t="s">
        <v>2144</v>
      </c>
      <c r="D1584" s="7" t="s">
        <v>317</v>
      </c>
      <c r="E1584" s="7" t="s">
        <v>1597</v>
      </c>
      <c r="F1584" s="10">
        <v>100.04</v>
      </c>
      <c r="G1584" s="10"/>
      <c r="H1584" s="7" t="s">
        <v>708</v>
      </c>
      <c r="I1584" s="7" t="s">
        <v>709</v>
      </c>
      <c r="J1584" s="7"/>
    </row>
    <row r="1585" spans="1:10" ht="12.75" customHeight="1" x14ac:dyDescent="0.15">
      <c r="A1585" s="235" t="s">
        <v>2134</v>
      </c>
      <c r="B1585" s="4" t="s">
        <v>2143</v>
      </c>
      <c r="C1585" s="7" t="s">
        <v>2145</v>
      </c>
      <c r="D1585" s="7" t="s">
        <v>317</v>
      </c>
      <c r="E1585" s="7" t="s">
        <v>1597</v>
      </c>
      <c r="F1585" s="10">
        <v>553.07000000000005</v>
      </c>
      <c r="G1585" s="10"/>
      <c r="H1585" s="7" t="s">
        <v>633</v>
      </c>
      <c r="I1585" s="7" t="s">
        <v>634</v>
      </c>
      <c r="J1585" s="7"/>
    </row>
    <row r="1586" spans="1:10" ht="12.75" customHeight="1" x14ac:dyDescent="0.15">
      <c r="A1586" s="235" t="s">
        <v>2134</v>
      </c>
      <c r="B1586" s="4" t="s">
        <v>2146</v>
      </c>
      <c r="C1586" s="7" t="s">
        <v>2147</v>
      </c>
      <c r="D1586" s="7" t="s">
        <v>317</v>
      </c>
      <c r="E1586" s="7" t="s">
        <v>1597</v>
      </c>
      <c r="F1586" s="10">
        <v>88.6</v>
      </c>
      <c r="G1586" s="10"/>
      <c r="H1586" s="7" t="s">
        <v>708</v>
      </c>
      <c r="I1586" s="7" t="s">
        <v>709</v>
      </c>
      <c r="J1586" s="7"/>
    </row>
    <row r="1587" spans="1:10" ht="12.75" customHeight="1" x14ac:dyDescent="0.15">
      <c r="A1587" s="235" t="s">
        <v>2134</v>
      </c>
      <c r="B1587" s="4" t="s">
        <v>2146</v>
      </c>
      <c r="C1587" s="7" t="s">
        <v>2148</v>
      </c>
      <c r="D1587" s="7" t="s">
        <v>317</v>
      </c>
      <c r="E1587" s="7" t="s">
        <v>1597</v>
      </c>
      <c r="F1587" s="10">
        <v>414.66</v>
      </c>
      <c r="G1587" s="10"/>
      <c r="H1587" s="7" t="s">
        <v>633</v>
      </c>
      <c r="I1587" s="7" t="s">
        <v>634</v>
      </c>
      <c r="J1587" s="7"/>
    </row>
    <row r="1588" spans="1:10" ht="12.75" customHeight="1" x14ac:dyDescent="0.15">
      <c r="A1588" s="235" t="s">
        <v>2134</v>
      </c>
      <c r="B1588" s="4" t="s">
        <v>2149</v>
      </c>
      <c r="C1588" s="7" t="s">
        <v>2150</v>
      </c>
      <c r="D1588" s="7" t="s">
        <v>320</v>
      </c>
      <c r="E1588" s="7" t="s">
        <v>1597</v>
      </c>
      <c r="F1588" s="10">
        <v>115.67</v>
      </c>
      <c r="G1588" s="10"/>
      <c r="H1588" s="7" t="s">
        <v>708</v>
      </c>
      <c r="I1588" s="7" t="s">
        <v>709</v>
      </c>
      <c r="J1588" s="7"/>
    </row>
    <row r="1589" spans="1:10" ht="12.75" customHeight="1" x14ac:dyDescent="0.15">
      <c r="A1589" s="235" t="s">
        <v>2134</v>
      </c>
      <c r="B1589" s="4" t="s">
        <v>2149</v>
      </c>
      <c r="C1589" s="7" t="s">
        <v>2151</v>
      </c>
      <c r="D1589" s="7" t="s">
        <v>320</v>
      </c>
      <c r="E1589" s="7" t="s">
        <v>1597</v>
      </c>
      <c r="F1589" s="10">
        <v>548.75</v>
      </c>
      <c r="G1589" s="10"/>
      <c r="H1589" s="7" t="s">
        <v>633</v>
      </c>
      <c r="I1589" s="7" t="s">
        <v>634</v>
      </c>
      <c r="J1589" s="7"/>
    </row>
    <row r="1590" spans="1:10" ht="12.75" customHeight="1" x14ac:dyDescent="0.15">
      <c r="A1590" s="235" t="s">
        <v>2134</v>
      </c>
      <c r="B1590" s="4" t="s">
        <v>2152</v>
      </c>
      <c r="C1590" s="7" t="s">
        <v>2153</v>
      </c>
      <c r="D1590" s="7" t="s">
        <v>317</v>
      </c>
      <c r="E1590" s="7" t="s">
        <v>1597</v>
      </c>
      <c r="F1590" s="10">
        <v>135.04</v>
      </c>
      <c r="G1590" s="10"/>
      <c r="H1590" s="7" t="s">
        <v>708</v>
      </c>
      <c r="I1590" s="7" t="s">
        <v>709</v>
      </c>
      <c r="J1590" s="7"/>
    </row>
    <row r="1591" spans="1:10" ht="12.75" customHeight="1" x14ac:dyDescent="0.15">
      <c r="A1591" s="235" t="s">
        <v>2134</v>
      </c>
      <c r="B1591" s="4" t="s">
        <v>2152</v>
      </c>
      <c r="C1591" s="7" t="s">
        <v>2154</v>
      </c>
      <c r="D1591" s="7" t="s">
        <v>317</v>
      </c>
      <c r="E1591" s="7" t="s">
        <v>1597</v>
      </c>
      <c r="F1591" s="10">
        <v>641.79</v>
      </c>
      <c r="G1591" s="10"/>
      <c r="H1591" s="7" t="s">
        <v>633</v>
      </c>
      <c r="I1591" s="7" t="s">
        <v>634</v>
      </c>
      <c r="J1591" s="7"/>
    </row>
    <row r="1592" spans="1:10" ht="12.75" customHeight="1" x14ac:dyDescent="0.15">
      <c r="A1592" s="235" t="s">
        <v>2134</v>
      </c>
      <c r="B1592" s="4" t="s">
        <v>1190</v>
      </c>
      <c r="C1592" s="7" t="s">
        <v>2155</v>
      </c>
      <c r="D1592" s="7" t="s">
        <v>317</v>
      </c>
      <c r="E1592" s="7" t="s">
        <v>1597</v>
      </c>
      <c r="F1592" s="10">
        <v>158.09</v>
      </c>
      <c r="G1592" s="10"/>
      <c r="H1592" s="7" t="s">
        <v>708</v>
      </c>
      <c r="I1592" s="7" t="s">
        <v>709</v>
      </c>
      <c r="J1592" s="7"/>
    </row>
    <row r="1593" spans="1:10" ht="12.75" customHeight="1" x14ac:dyDescent="0.15">
      <c r="A1593" s="235" t="s">
        <v>2134</v>
      </c>
      <c r="B1593" s="4" t="s">
        <v>1190</v>
      </c>
      <c r="C1593" s="7" t="s">
        <v>2156</v>
      </c>
      <c r="D1593" s="7" t="s">
        <v>317</v>
      </c>
      <c r="E1593" s="7" t="s">
        <v>1597</v>
      </c>
      <c r="F1593" s="10">
        <v>549.22</v>
      </c>
      <c r="G1593" s="10"/>
      <c r="H1593" s="7" t="s">
        <v>633</v>
      </c>
      <c r="I1593" s="7" t="s">
        <v>634</v>
      </c>
      <c r="J1593" s="7"/>
    </row>
    <row r="1594" spans="1:10" ht="12.75" customHeight="1" x14ac:dyDescent="0.15">
      <c r="A1594" s="235" t="s">
        <v>2134</v>
      </c>
      <c r="B1594" s="4" t="s">
        <v>1993</v>
      </c>
      <c r="C1594" s="7" t="s">
        <v>2157</v>
      </c>
      <c r="D1594" s="7" t="s">
        <v>320</v>
      </c>
      <c r="E1594" s="7" t="s">
        <v>1597</v>
      </c>
      <c r="F1594" s="10">
        <v>99.04</v>
      </c>
      <c r="G1594" s="10"/>
      <c r="H1594" s="7" t="s">
        <v>708</v>
      </c>
      <c r="I1594" s="7" t="s">
        <v>709</v>
      </c>
      <c r="J1594" s="7"/>
    </row>
    <row r="1595" spans="1:10" ht="12.75" customHeight="1" x14ac:dyDescent="0.15">
      <c r="A1595" s="235" t="s">
        <v>2134</v>
      </c>
      <c r="B1595" s="4" t="s">
        <v>1993</v>
      </c>
      <c r="C1595" s="7" t="s">
        <v>2158</v>
      </c>
      <c r="D1595" s="7" t="s">
        <v>320</v>
      </c>
      <c r="E1595" s="7" t="s">
        <v>1597</v>
      </c>
      <c r="F1595" s="10">
        <v>466.88</v>
      </c>
      <c r="G1595" s="10"/>
      <c r="H1595" s="7" t="s">
        <v>633</v>
      </c>
      <c r="I1595" s="7" t="s">
        <v>634</v>
      </c>
      <c r="J1595" s="7"/>
    </row>
    <row r="1596" spans="1:10" ht="12.75" customHeight="1" x14ac:dyDescent="0.15">
      <c r="A1596" s="235" t="s">
        <v>2134</v>
      </c>
      <c r="B1596" s="4" t="s">
        <v>1997</v>
      </c>
      <c r="C1596" s="7" t="s">
        <v>2159</v>
      </c>
      <c r="D1596" s="7" t="s">
        <v>317</v>
      </c>
      <c r="E1596" s="7" t="s">
        <v>1597</v>
      </c>
      <c r="F1596" s="10">
        <v>125.94</v>
      </c>
      <c r="G1596" s="10"/>
      <c r="H1596" s="7" t="s">
        <v>708</v>
      </c>
      <c r="I1596" s="7" t="s">
        <v>709</v>
      </c>
      <c r="J1596" s="7"/>
    </row>
    <row r="1597" spans="1:10" ht="12.75" customHeight="1" x14ac:dyDescent="0.15">
      <c r="A1597" s="235" t="s">
        <v>2134</v>
      </c>
      <c r="B1597" s="4" t="s">
        <v>1997</v>
      </c>
      <c r="C1597" s="7" t="s">
        <v>2160</v>
      </c>
      <c r="D1597" s="7" t="s">
        <v>317</v>
      </c>
      <c r="E1597" s="7" t="s">
        <v>1597</v>
      </c>
      <c r="F1597" s="10">
        <v>497.66</v>
      </c>
      <c r="G1597" s="10"/>
      <c r="H1597" s="7" t="s">
        <v>633</v>
      </c>
      <c r="I1597" s="7" t="s">
        <v>634</v>
      </c>
      <c r="J1597" s="7"/>
    </row>
    <row r="1598" spans="1:10" ht="12.75" customHeight="1" x14ac:dyDescent="0.15">
      <c r="A1598" s="235" t="s">
        <v>2134</v>
      </c>
      <c r="B1598" s="4" t="s">
        <v>2001</v>
      </c>
      <c r="C1598" s="7" t="s">
        <v>2161</v>
      </c>
      <c r="D1598" s="7" t="s">
        <v>317</v>
      </c>
      <c r="E1598" s="7" t="s">
        <v>1597</v>
      </c>
      <c r="F1598" s="10">
        <v>112.16</v>
      </c>
      <c r="G1598" s="10"/>
      <c r="H1598" s="7" t="s">
        <v>708</v>
      </c>
      <c r="I1598" s="7" t="s">
        <v>709</v>
      </c>
      <c r="J1598" s="7"/>
    </row>
    <row r="1599" spans="1:10" ht="12.75" customHeight="1" x14ac:dyDescent="0.15">
      <c r="A1599" s="235" t="s">
        <v>2134</v>
      </c>
      <c r="B1599" s="4" t="s">
        <v>2001</v>
      </c>
      <c r="C1599" s="7" t="s">
        <v>2162</v>
      </c>
      <c r="D1599" s="7" t="s">
        <v>317</v>
      </c>
      <c r="E1599" s="7" t="s">
        <v>1597</v>
      </c>
      <c r="F1599" s="10">
        <v>365.39</v>
      </c>
      <c r="G1599" s="10"/>
      <c r="H1599" s="7" t="s">
        <v>633</v>
      </c>
      <c r="I1599" s="7" t="s">
        <v>634</v>
      </c>
      <c r="J1599" s="7"/>
    </row>
    <row r="1600" spans="1:10" ht="12.75" customHeight="1" x14ac:dyDescent="0.15">
      <c r="A1600" s="235" t="s">
        <v>2134</v>
      </c>
      <c r="B1600" s="4" t="s">
        <v>2005</v>
      </c>
      <c r="C1600" s="7" t="s">
        <v>2163</v>
      </c>
      <c r="D1600" s="7" t="s">
        <v>317</v>
      </c>
      <c r="E1600" s="7" t="s">
        <v>1597</v>
      </c>
      <c r="F1600" s="10">
        <v>166.08</v>
      </c>
      <c r="G1600" s="10"/>
      <c r="H1600" s="7" t="s">
        <v>708</v>
      </c>
      <c r="I1600" s="7" t="s">
        <v>709</v>
      </c>
      <c r="J1600" s="7"/>
    </row>
    <row r="1601" spans="1:10" ht="12.75" customHeight="1" x14ac:dyDescent="0.15">
      <c r="A1601" s="235" t="s">
        <v>2134</v>
      </c>
      <c r="B1601" s="4" t="s">
        <v>2164</v>
      </c>
      <c r="C1601" s="7" t="s">
        <v>2165</v>
      </c>
      <c r="D1601" s="7" t="s">
        <v>317</v>
      </c>
      <c r="E1601" s="7" t="s">
        <v>1597</v>
      </c>
      <c r="F1601" s="10">
        <v>531.21</v>
      </c>
      <c r="G1601" s="10"/>
      <c r="H1601" s="7" t="s">
        <v>633</v>
      </c>
      <c r="I1601" s="7" t="s">
        <v>634</v>
      </c>
      <c r="J1601" s="7"/>
    </row>
    <row r="1602" spans="1:10" ht="12.75" customHeight="1" x14ac:dyDescent="0.15">
      <c r="A1602" s="235"/>
      <c r="B1602" s="4" t="s">
        <v>93</v>
      </c>
      <c r="C1602" s="7" t="s">
        <v>1755</v>
      </c>
      <c r="D1602" s="7" t="s">
        <v>1756</v>
      </c>
      <c r="E1602" s="7" t="s">
        <v>666</v>
      </c>
      <c r="F1602" s="10"/>
      <c r="G1602" s="10">
        <v>6252.07</v>
      </c>
      <c r="H1602" s="7" t="s">
        <v>633</v>
      </c>
      <c r="I1602" s="7" t="s">
        <v>634</v>
      </c>
      <c r="J1602" s="7"/>
    </row>
    <row r="1603" spans="1:10" ht="12.75" customHeight="1" x14ac:dyDescent="0.15">
      <c r="A1603" s="235"/>
      <c r="B1603" s="4" t="s">
        <v>93</v>
      </c>
      <c r="C1603" s="7" t="s">
        <v>1755</v>
      </c>
      <c r="D1603" s="7" t="s">
        <v>1756</v>
      </c>
      <c r="E1603" s="7" t="s">
        <v>666</v>
      </c>
      <c r="F1603" s="10">
        <v>5001.66</v>
      </c>
      <c r="G1603" s="10"/>
      <c r="H1603" s="7" t="s">
        <v>633</v>
      </c>
      <c r="I1603" s="7" t="s">
        <v>634</v>
      </c>
      <c r="J1603" s="7"/>
    </row>
    <row r="1604" spans="1:10" ht="12.75" customHeight="1" x14ac:dyDescent="0.15">
      <c r="A1604" s="235"/>
      <c r="B1604" s="4" t="s">
        <v>93</v>
      </c>
      <c r="C1604" s="7" t="s">
        <v>1755</v>
      </c>
      <c r="D1604" s="7" t="s">
        <v>1756</v>
      </c>
      <c r="E1604" s="7" t="s">
        <v>666</v>
      </c>
      <c r="F1604" s="10">
        <v>1250.4100000000001</v>
      </c>
      <c r="G1604" s="10"/>
      <c r="H1604" s="7" t="s">
        <v>633</v>
      </c>
      <c r="I1604" s="7" t="s">
        <v>634</v>
      </c>
      <c r="J1604" s="7"/>
    </row>
    <row r="1605" spans="1:10" ht="12.75" customHeight="1" x14ac:dyDescent="0.15">
      <c r="A1605" s="235" t="s">
        <v>2134</v>
      </c>
      <c r="B1605" s="4" t="s">
        <v>2009</v>
      </c>
      <c r="C1605" s="7" t="s">
        <v>2166</v>
      </c>
      <c r="D1605" s="7" t="s">
        <v>320</v>
      </c>
      <c r="E1605" s="7" t="s">
        <v>1597</v>
      </c>
      <c r="F1605" s="10">
        <v>193.51</v>
      </c>
      <c r="G1605" s="10"/>
      <c r="H1605" s="7" t="s">
        <v>708</v>
      </c>
      <c r="I1605" s="7" t="s">
        <v>709</v>
      </c>
      <c r="J1605" s="7"/>
    </row>
    <row r="1606" spans="1:10" ht="12.75" customHeight="1" x14ac:dyDescent="0.15">
      <c r="A1606" s="235" t="s">
        <v>2134</v>
      </c>
      <c r="B1606" s="4" t="s">
        <v>2009</v>
      </c>
      <c r="C1606" s="7" t="s">
        <v>2167</v>
      </c>
      <c r="D1606" s="7" t="s">
        <v>320</v>
      </c>
      <c r="E1606" s="7" t="s">
        <v>1597</v>
      </c>
      <c r="F1606" s="10">
        <v>653.72</v>
      </c>
      <c r="G1606" s="10"/>
      <c r="H1606" s="7" t="s">
        <v>633</v>
      </c>
      <c r="I1606" s="7" t="s">
        <v>634</v>
      </c>
      <c r="J1606" s="7"/>
    </row>
    <row r="1607" spans="1:10" ht="12.75" customHeight="1" x14ac:dyDescent="0.15">
      <c r="A1607" s="235" t="s">
        <v>2134</v>
      </c>
      <c r="B1607" s="4" t="s">
        <v>2168</v>
      </c>
      <c r="C1607" s="7" t="s">
        <v>2169</v>
      </c>
      <c r="D1607" s="7" t="s">
        <v>317</v>
      </c>
      <c r="E1607" s="7" t="s">
        <v>1597</v>
      </c>
      <c r="F1607" s="10">
        <v>231.69</v>
      </c>
      <c r="G1607" s="10"/>
      <c r="H1607" s="7" t="s">
        <v>708</v>
      </c>
      <c r="I1607" s="7" t="s">
        <v>709</v>
      </c>
      <c r="J1607" s="7"/>
    </row>
    <row r="1608" spans="1:10" ht="12.75" customHeight="1" x14ac:dyDescent="0.15">
      <c r="A1608" s="235" t="s">
        <v>2134</v>
      </c>
      <c r="B1608" s="4" t="s">
        <v>2168</v>
      </c>
      <c r="C1608" s="7" t="s">
        <v>2170</v>
      </c>
      <c r="D1608" s="7" t="s">
        <v>317</v>
      </c>
      <c r="E1608" s="7" t="s">
        <v>1597</v>
      </c>
      <c r="F1608" s="10">
        <v>819.62</v>
      </c>
      <c r="G1608" s="10"/>
      <c r="H1608" s="7" t="s">
        <v>633</v>
      </c>
      <c r="I1608" s="7" t="s">
        <v>634</v>
      </c>
      <c r="J1608" s="7"/>
    </row>
    <row r="1609" spans="1:10" ht="12.75" customHeight="1" x14ac:dyDescent="0.15">
      <c r="A1609" s="235" t="s">
        <v>2134</v>
      </c>
      <c r="B1609" s="4" t="s">
        <v>2016</v>
      </c>
      <c r="C1609" s="7" t="s">
        <v>2171</v>
      </c>
      <c r="D1609" s="7" t="s">
        <v>317</v>
      </c>
      <c r="E1609" s="7" t="s">
        <v>1597</v>
      </c>
      <c r="F1609" s="10">
        <v>130.55000000000001</v>
      </c>
      <c r="G1609" s="10"/>
      <c r="H1609" s="7" t="s">
        <v>708</v>
      </c>
      <c r="I1609" s="7" t="s">
        <v>709</v>
      </c>
      <c r="J1609" s="7"/>
    </row>
    <row r="1610" spans="1:10" ht="12.75" customHeight="1" x14ac:dyDescent="0.15">
      <c r="A1610" s="235" t="s">
        <v>2134</v>
      </c>
      <c r="B1610" s="4" t="s">
        <v>2016</v>
      </c>
      <c r="C1610" s="7" t="s">
        <v>2172</v>
      </c>
      <c r="D1610" s="7" t="s">
        <v>317</v>
      </c>
      <c r="E1610" s="7" t="s">
        <v>1597</v>
      </c>
      <c r="F1610" s="10">
        <v>569.57000000000005</v>
      </c>
      <c r="G1610" s="10"/>
      <c r="H1610" s="7" t="s">
        <v>633</v>
      </c>
      <c r="I1610" s="7" t="s">
        <v>634</v>
      </c>
      <c r="J1610" s="7"/>
    </row>
    <row r="1611" spans="1:10" ht="12.75" customHeight="1" x14ac:dyDescent="0.15">
      <c r="A1611" s="235" t="s">
        <v>2134</v>
      </c>
      <c r="B1611" s="4" t="s">
        <v>2173</v>
      </c>
      <c r="C1611" s="7" t="s">
        <v>2174</v>
      </c>
      <c r="D1611" s="7" t="s">
        <v>320</v>
      </c>
      <c r="E1611" s="7" t="s">
        <v>1597</v>
      </c>
      <c r="F1611" s="10">
        <v>495.8</v>
      </c>
      <c r="G1611" s="10"/>
      <c r="H1611" s="7" t="s">
        <v>633</v>
      </c>
      <c r="I1611" s="7" t="s">
        <v>634</v>
      </c>
      <c r="J1611" s="7"/>
    </row>
    <row r="1612" spans="1:10" ht="12.75" customHeight="1" x14ac:dyDescent="0.15">
      <c r="A1612" s="235" t="s">
        <v>2134</v>
      </c>
      <c r="B1612" s="4" t="s">
        <v>2020</v>
      </c>
      <c r="C1612" s="7" t="s">
        <v>2175</v>
      </c>
      <c r="D1612" s="7" t="s">
        <v>320</v>
      </c>
      <c r="E1612" s="7" t="s">
        <v>1597</v>
      </c>
      <c r="F1612" s="10">
        <v>154.38</v>
      </c>
      <c r="G1612" s="10"/>
      <c r="H1612" s="7" t="s">
        <v>708</v>
      </c>
      <c r="I1612" s="7" t="s">
        <v>709</v>
      </c>
      <c r="J1612" s="7"/>
    </row>
    <row r="1613" spans="1:10" ht="12.75" customHeight="1" x14ac:dyDescent="0.15">
      <c r="A1613" s="235" t="s">
        <v>2134</v>
      </c>
      <c r="B1613" s="4" t="s">
        <v>2176</v>
      </c>
      <c r="C1613" s="7" t="s">
        <v>2177</v>
      </c>
      <c r="D1613" s="7" t="s">
        <v>317</v>
      </c>
      <c r="E1613" s="7" t="s">
        <v>1597</v>
      </c>
      <c r="F1613" s="10">
        <v>148.4</v>
      </c>
      <c r="G1613" s="10"/>
      <c r="H1613" s="7" t="s">
        <v>708</v>
      </c>
      <c r="I1613" s="7" t="s">
        <v>709</v>
      </c>
      <c r="J1613" s="7"/>
    </row>
    <row r="1614" spans="1:10" ht="11.25" x14ac:dyDescent="0.15">
      <c r="A1614" s="235" t="s">
        <v>2134</v>
      </c>
      <c r="B1614" s="4" t="s">
        <v>2176</v>
      </c>
      <c r="C1614" s="7" t="s">
        <v>2178</v>
      </c>
      <c r="D1614" s="7" t="s">
        <v>317</v>
      </c>
      <c r="E1614" s="7" t="s">
        <v>1597</v>
      </c>
      <c r="F1614" s="10">
        <v>489.21</v>
      </c>
      <c r="G1614" s="10"/>
      <c r="H1614" s="7" t="s">
        <v>633</v>
      </c>
      <c r="I1614" s="7" t="s">
        <v>634</v>
      </c>
      <c r="J1614" s="7"/>
    </row>
    <row r="1616" spans="1:10" ht="11.25" x14ac:dyDescent="0.2">
      <c r="A1616" s="233" t="s">
        <v>2133</v>
      </c>
    </row>
    <row r="1618" spans="1:10" ht="25.5" customHeight="1" x14ac:dyDescent="0.35">
      <c r="A1618" s="234" t="s">
        <v>14</v>
      </c>
      <c r="B1618" s="3" t="s">
        <v>1</v>
      </c>
      <c r="C1618" s="6" t="s">
        <v>7</v>
      </c>
      <c r="D1618" s="6" t="s">
        <v>16</v>
      </c>
      <c r="E1618" s="6" t="s">
        <v>619</v>
      </c>
      <c r="F1618" s="9" t="s">
        <v>24</v>
      </c>
      <c r="G1618" s="9" t="s">
        <v>25</v>
      </c>
      <c r="H1618" s="6" t="s">
        <v>620</v>
      </c>
      <c r="I1618" s="6" t="s">
        <v>621</v>
      </c>
      <c r="J1618" s="6"/>
    </row>
    <row r="1620" spans="1:10" ht="12.75" customHeight="1" x14ac:dyDescent="0.15">
      <c r="A1620" s="235" t="s">
        <v>2134</v>
      </c>
      <c r="B1620" s="4" t="s">
        <v>2027</v>
      </c>
      <c r="C1620" s="7" t="s">
        <v>2179</v>
      </c>
      <c r="D1620" s="7" t="s">
        <v>320</v>
      </c>
      <c r="E1620" s="7" t="s">
        <v>1597</v>
      </c>
      <c r="F1620" s="10">
        <v>153.62</v>
      </c>
      <c r="G1620" s="10"/>
      <c r="H1620" s="7" t="s">
        <v>708</v>
      </c>
      <c r="I1620" s="7" t="s">
        <v>709</v>
      </c>
      <c r="J1620" s="7"/>
    </row>
    <row r="1621" spans="1:10" ht="12.75" customHeight="1" x14ac:dyDescent="0.15">
      <c r="A1621" s="235" t="s">
        <v>2134</v>
      </c>
      <c r="B1621" s="4" t="s">
        <v>2027</v>
      </c>
      <c r="C1621" s="7" t="s">
        <v>2180</v>
      </c>
      <c r="D1621" s="7" t="s">
        <v>320</v>
      </c>
      <c r="E1621" s="7" t="s">
        <v>1597</v>
      </c>
      <c r="F1621" s="10">
        <v>510.01</v>
      </c>
      <c r="G1621" s="10"/>
      <c r="H1621" s="7" t="s">
        <v>633</v>
      </c>
      <c r="I1621" s="7" t="s">
        <v>634</v>
      </c>
      <c r="J1621" s="7"/>
    </row>
    <row r="1622" spans="1:10" ht="12.75" customHeight="1" x14ac:dyDescent="0.15">
      <c r="A1622" s="235" t="s">
        <v>2134</v>
      </c>
      <c r="B1622" s="4" t="s">
        <v>2181</v>
      </c>
      <c r="C1622" s="7" t="s">
        <v>2182</v>
      </c>
      <c r="D1622" s="7" t="s">
        <v>317</v>
      </c>
      <c r="E1622" s="7" t="s">
        <v>1597</v>
      </c>
      <c r="F1622" s="10">
        <v>519.09</v>
      </c>
      <c r="G1622" s="10"/>
      <c r="H1622" s="7" t="s">
        <v>633</v>
      </c>
      <c r="I1622" s="7" t="s">
        <v>634</v>
      </c>
      <c r="J1622" s="7"/>
    </row>
    <row r="1623" spans="1:10" ht="12.75" customHeight="1" x14ac:dyDescent="0.15">
      <c r="A1623" s="235" t="s">
        <v>2134</v>
      </c>
      <c r="B1623" s="4" t="s">
        <v>2183</v>
      </c>
      <c r="C1623" s="7" t="s">
        <v>2184</v>
      </c>
      <c r="D1623" s="7" t="s">
        <v>317</v>
      </c>
      <c r="E1623" s="7" t="s">
        <v>1597</v>
      </c>
      <c r="F1623" s="10">
        <v>169.81</v>
      </c>
      <c r="G1623" s="10"/>
      <c r="H1623" s="7" t="s">
        <v>708</v>
      </c>
      <c r="I1623" s="7" t="s">
        <v>709</v>
      </c>
      <c r="J1623" s="7"/>
    </row>
    <row r="1624" spans="1:10" ht="12.75" customHeight="1" x14ac:dyDescent="0.15">
      <c r="A1624" s="235" t="s">
        <v>2134</v>
      </c>
      <c r="B1624" s="4" t="s">
        <v>2185</v>
      </c>
      <c r="C1624" s="7" t="s">
        <v>2186</v>
      </c>
      <c r="D1624" s="7" t="s">
        <v>2187</v>
      </c>
      <c r="E1624" s="7" t="s">
        <v>1597</v>
      </c>
      <c r="F1624" s="10">
        <v>175.8</v>
      </c>
      <c r="G1624" s="10"/>
      <c r="H1624" s="7" t="s">
        <v>708</v>
      </c>
      <c r="I1624" s="7" t="s">
        <v>709</v>
      </c>
      <c r="J1624" s="7"/>
    </row>
    <row r="1625" spans="1:10" ht="12.75" customHeight="1" x14ac:dyDescent="0.15">
      <c r="A1625" s="235" t="s">
        <v>2134</v>
      </c>
      <c r="B1625" s="4" t="s">
        <v>2185</v>
      </c>
      <c r="C1625" s="7" t="s">
        <v>2188</v>
      </c>
      <c r="D1625" s="7" t="s">
        <v>2187</v>
      </c>
      <c r="E1625" s="7" t="s">
        <v>1597</v>
      </c>
      <c r="F1625" s="10">
        <v>568.22</v>
      </c>
      <c r="G1625" s="10"/>
      <c r="H1625" s="7" t="s">
        <v>633</v>
      </c>
      <c r="I1625" s="7" t="s">
        <v>634</v>
      </c>
      <c r="J1625" s="7"/>
    </row>
    <row r="1626" spans="1:10" ht="12.75" customHeight="1" x14ac:dyDescent="0.15">
      <c r="A1626" s="235" t="s">
        <v>2134</v>
      </c>
      <c r="B1626" s="4" t="s">
        <v>1632</v>
      </c>
      <c r="C1626" s="7" t="s">
        <v>2189</v>
      </c>
      <c r="D1626" s="7" t="s">
        <v>317</v>
      </c>
      <c r="E1626" s="7" t="s">
        <v>1597</v>
      </c>
      <c r="F1626" s="10">
        <v>184.87</v>
      </c>
      <c r="G1626" s="10"/>
      <c r="H1626" s="7" t="s">
        <v>708</v>
      </c>
      <c r="I1626" s="7" t="s">
        <v>709</v>
      </c>
      <c r="J1626" s="7"/>
    </row>
    <row r="1627" spans="1:10" ht="12.75" customHeight="1" x14ac:dyDescent="0.15">
      <c r="A1627" s="235" t="s">
        <v>2134</v>
      </c>
      <c r="B1627" s="4" t="s">
        <v>1632</v>
      </c>
      <c r="C1627" s="7" t="s">
        <v>2190</v>
      </c>
      <c r="D1627" s="7" t="s">
        <v>317</v>
      </c>
      <c r="E1627" s="7" t="s">
        <v>1597</v>
      </c>
      <c r="F1627" s="10">
        <v>504.57</v>
      </c>
      <c r="G1627" s="10"/>
      <c r="H1627" s="7" t="s">
        <v>633</v>
      </c>
      <c r="I1627" s="7" t="s">
        <v>634</v>
      </c>
      <c r="J1627" s="7"/>
    </row>
    <row r="1628" spans="1:10" ht="12.75" customHeight="1" x14ac:dyDescent="0.15">
      <c r="A1628" s="235" t="s">
        <v>2134</v>
      </c>
      <c r="B1628" s="4" t="s">
        <v>2191</v>
      </c>
      <c r="C1628" s="7" t="s">
        <v>2192</v>
      </c>
      <c r="D1628" s="7" t="s">
        <v>317</v>
      </c>
      <c r="E1628" s="7" t="s">
        <v>1597</v>
      </c>
      <c r="F1628" s="10">
        <v>135.86000000000001</v>
      </c>
      <c r="G1628" s="10"/>
      <c r="H1628" s="7" t="s">
        <v>708</v>
      </c>
      <c r="I1628" s="7" t="s">
        <v>709</v>
      </c>
      <c r="J1628" s="7"/>
    </row>
    <row r="1629" spans="1:10" ht="12.75" customHeight="1" x14ac:dyDescent="0.15">
      <c r="A1629" s="235" t="s">
        <v>2134</v>
      </c>
      <c r="B1629" s="4" t="s">
        <v>2191</v>
      </c>
      <c r="C1629" s="7" t="s">
        <v>2193</v>
      </c>
      <c r="D1629" s="7" t="s">
        <v>317</v>
      </c>
      <c r="E1629" s="7" t="s">
        <v>1597</v>
      </c>
      <c r="F1629" s="10">
        <v>377.49</v>
      </c>
      <c r="G1629" s="10"/>
      <c r="H1629" s="7" t="s">
        <v>633</v>
      </c>
      <c r="I1629" s="7" t="s">
        <v>634</v>
      </c>
      <c r="J1629" s="7"/>
    </row>
    <row r="1630" spans="1:10" ht="12.75" customHeight="1" x14ac:dyDescent="0.15">
      <c r="A1630" s="235" t="s">
        <v>2134</v>
      </c>
      <c r="B1630" s="4" t="s">
        <v>2194</v>
      </c>
      <c r="C1630" s="7" t="s">
        <v>2195</v>
      </c>
      <c r="D1630" s="7" t="s">
        <v>320</v>
      </c>
      <c r="E1630" s="7" t="s">
        <v>1597</v>
      </c>
      <c r="F1630" s="10">
        <v>122.69</v>
      </c>
      <c r="G1630" s="10"/>
      <c r="H1630" s="7" t="s">
        <v>708</v>
      </c>
      <c r="I1630" s="7" t="s">
        <v>709</v>
      </c>
      <c r="J1630" s="7"/>
    </row>
    <row r="1631" spans="1:10" ht="12.75" customHeight="1" x14ac:dyDescent="0.15">
      <c r="A1631" s="235" t="s">
        <v>2134</v>
      </c>
      <c r="B1631" s="4" t="s">
        <v>2194</v>
      </c>
      <c r="C1631" s="7" t="s">
        <v>2196</v>
      </c>
      <c r="D1631" s="7" t="s">
        <v>320</v>
      </c>
      <c r="E1631" s="7" t="s">
        <v>1597</v>
      </c>
      <c r="F1631" s="10">
        <v>326.89</v>
      </c>
      <c r="G1631" s="10"/>
      <c r="H1631" s="7" t="s">
        <v>633</v>
      </c>
      <c r="I1631" s="7" t="s">
        <v>634</v>
      </c>
      <c r="J1631" s="7"/>
    </row>
    <row r="1632" spans="1:10" ht="12.75" customHeight="1" x14ac:dyDescent="0.15">
      <c r="A1632" s="235" t="s">
        <v>2134</v>
      </c>
      <c r="B1632" s="4" t="s">
        <v>2197</v>
      </c>
      <c r="C1632" s="7" t="s">
        <v>2198</v>
      </c>
      <c r="D1632" s="7" t="s">
        <v>320</v>
      </c>
      <c r="E1632" s="7" t="s">
        <v>1597</v>
      </c>
      <c r="F1632" s="10">
        <v>159.38999999999999</v>
      </c>
      <c r="G1632" s="10"/>
      <c r="H1632" s="7" t="s">
        <v>708</v>
      </c>
      <c r="I1632" s="7" t="s">
        <v>709</v>
      </c>
      <c r="J1632" s="7"/>
    </row>
    <row r="1633" spans="1:10" ht="12.75" customHeight="1" x14ac:dyDescent="0.15">
      <c r="A1633" s="235" t="s">
        <v>2134</v>
      </c>
      <c r="B1633" s="4" t="s">
        <v>2197</v>
      </c>
      <c r="C1633" s="7" t="s">
        <v>2199</v>
      </c>
      <c r="D1633" s="7" t="s">
        <v>317</v>
      </c>
      <c r="E1633" s="7" t="s">
        <v>1597</v>
      </c>
      <c r="F1633" s="10">
        <v>515.88</v>
      </c>
      <c r="G1633" s="10"/>
      <c r="H1633" s="7" t="s">
        <v>633</v>
      </c>
      <c r="I1633" s="7" t="s">
        <v>634</v>
      </c>
      <c r="J1633" s="7"/>
    </row>
    <row r="1634" spans="1:10" ht="12.75" customHeight="1" x14ac:dyDescent="0.15">
      <c r="A1634" s="235"/>
      <c r="B1634" s="4" t="s">
        <v>145</v>
      </c>
      <c r="C1634" s="7" t="s">
        <v>1900</v>
      </c>
      <c r="D1634" s="7" t="s">
        <v>1901</v>
      </c>
      <c r="E1634" s="7" t="s">
        <v>666</v>
      </c>
      <c r="F1634" s="10"/>
      <c r="G1634" s="10">
        <v>6350.07</v>
      </c>
      <c r="H1634" s="7" t="s">
        <v>633</v>
      </c>
      <c r="I1634" s="7" t="s">
        <v>634</v>
      </c>
      <c r="J1634" s="7"/>
    </row>
    <row r="1635" spans="1:10" ht="12.75" customHeight="1" x14ac:dyDescent="0.15">
      <c r="A1635" s="235"/>
      <c r="B1635" s="4" t="s">
        <v>145</v>
      </c>
      <c r="C1635" s="7" t="s">
        <v>1900</v>
      </c>
      <c r="D1635" s="7" t="s">
        <v>1901</v>
      </c>
      <c r="E1635" s="7" t="s">
        <v>666</v>
      </c>
      <c r="F1635" s="10">
        <v>5080.0600000000004</v>
      </c>
      <c r="G1635" s="10"/>
      <c r="H1635" s="7" t="s">
        <v>633</v>
      </c>
      <c r="I1635" s="7" t="s">
        <v>634</v>
      </c>
      <c r="J1635" s="7"/>
    </row>
    <row r="1636" spans="1:10" ht="12.75" customHeight="1" x14ac:dyDescent="0.15">
      <c r="A1636" s="235"/>
      <c r="B1636" s="4" t="s">
        <v>145</v>
      </c>
      <c r="C1636" s="7" t="s">
        <v>1900</v>
      </c>
      <c r="D1636" s="7" t="s">
        <v>1901</v>
      </c>
      <c r="E1636" s="7" t="s">
        <v>666</v>
      </c>
      <c r="F1636" s="10">
        <v>1270.01</v>
      </c>
      <c r="G1636" s="10"/>
      <c r="H1636" s="7" t="s">
        <v>633</v>
      </c>
      <c r="I1636" s="7" t="s">
        <v>634</v>
      </c>
      <c r="J1636" s="7"/>
    </row>
    <row r="1637" spans="1:10" ht="12.75" customHeight="1" x14ac:dyDescent="0.15">
      <c r="A1637" s="235" t="s">
        <v>2134</v>
      </c>
      <c r="B1637" s="4" t="s">
        <v>2200</v>
      </c>
      <c r="C1637" s="7" t="s">
        <v>2201</v>
      </c>
      <c r="D1637" s="7" t="s">
        <v>317</v>
      </c>
      <c r="E1637" s="7" t="s">
        <v>1597</v>
      </c>
      <c r="F1637" s="10">
        <v>261.76</v>
      </c>
      <c r="G1637" s="10"/>
      <c r="H1637" s="7" t="s">
        <v>708</v>
      </c>
      <c r="I1637" s="7" t="s">
        <v>709</v>
      </c>
      <c r="J1637" s="7"/>
    </row>
    <row r="1638" spans="1:10" ht="12.75" customHeight="1" x14ac:dyDescent="0.15">
      <c r="A1638" s="235" t="s">
        <v>2134</v>
      </c>
      <c r="B1638" s="4" t="s">
        <v>2200</v>
      </c>
      <c r="C1638" s="7" t="s">
        <v>2202</v>
      </c>
      <c r="D1638" s="7" t="s">
        <v>317</v>
      </c>
      <c r="E1638" s="7" t="s">
        <v>1597</v>
      </c>
      <c r="F1638" s="10">
        <v>660.56</v>
      </c>
      <c r="G1638" s="10"/>
      <c r="H1638" s="7" t="s">
        <v>633</v>
      </c>
      <c r="I1638" s="7" t="s">
        <v>634</v>
      </c>
      <c r="J1638" s="7"/>
    </row>
    <row r="1639" spans="1:10" ht="12.75" customHeight="1" x14ac:dyDescent="0.15">
      <c r="A1639" s="235" t="s">
        <v>2134</v>
      </c>
      <c r="B1639" s="4" t="s">
        <v>2203</v>
      </c>
      <c r="C1639" s="7" t="s">
        <v>2204</v>
      </c>
      <c r="D1639" s="7" t="s">
        <v>320</v>
      </c>
      <c r="E1639" s="7" t="s">
        <v>1597</v>
      </c>
      <c r="F1639" s="10">
        <v>257.91000000000003</v>
      </c>
      <c r="G1639" s="10"/>
      <c r="H1639" s="7" t="s">
        <v>708</v>
      </c>
      <c r="I1639" s="7" t="s">
        <v>709</v>
      </c>
      <c r="J1639" s="7"/>
    </row>
    <row r="1640" spans="1:10" ht="12.75" customHeight="1" x14ac:dyDescent="0.15">
      <c r="A1640" s="235" t="s">
        <v>2134</v>
      </c>
      <c r="B1640" s="4" t="s">
        <v>2203</v>
      </c>
      <c r="C1640" s="7" t="s">
        <v>2205</v>
      </c>
      <c r="D1640" s="7" t="s">
        <v>320</v>
      </c>
      <c r="E1640" s="7" t="s">
        <v>1597</v>
      </c>
      <c r="F1640" s="10">
        <v>607.66</v>
      </c>
      <c r="G1640" s="10"/>
      <c r="H1640" s="7" t="s">
        <v>633</v>
      </c>
      <c r="I1640" s="7" t="s">
        <v>634</v>
      </c>
      <c r="J1640" s="7"/>
    </row>
    <row r="1641" spans="1:10" ht="12.75" customHeight="1" x14ac:dyDescent="0.15">
      <c r="A1641" s="235" t="s">
        <v>2134</v>
      </c>
      <c r="B1641" s="4" t="s">
        <v>2206</v>
      </c>
      <c r="C1641" s="7" t="s">
        <v>2207</v>
      </c>
      <c r="D1641" s="7" t="s">
        <v>317</v>
      </c>
      <c r="E1641" s="7" t="s">
        <v>1597</v>
      </c>
      <c r="F1641" s="10">
        <v>215.01</v>
      </c>
      <c r="G1641" s="10"/>
      <c r="H1641" s="7" t="s">
        <v>708</v>
      </c>
      <c r="I1641" s="7" t="s">
        <v>709</v>
      </c>
      <c r="J1641" s="7"/>
    </row>
    <row r="1642" spans="1:10" ht="12.75" customHeight="1" x14ac:dyDescent="0.15">
      <c r="A1642" s="235" t="s">
        <v>2134</v>
      </c>
      <c r="B1642" s="4" t="s">
        <v>2206</v>
      </c>
      <c r="C1642" s="7" t="s">
        <v>2208</v>
      </c>
      <c r="D1642" s="7" t="s">
        <v>317</v>
      </c>
      <c r="E1642" s="7" t="s">
        <v>1597</v>
      </c>
      <c r="F1642" s="10">
        <v>608.20000000000005</v>
      </c>
      <c r="G1642" s="10"/>
      <c r="H1642" s="7" t="s">
        <v>633</v>
      </c>
      <c r="I1642" s="7" t="s">
        <v>634</v>
      </c>
      <c r="J1642" s="7"/>
    </row>
    <row r="1643" spans="1:10" ht="12.75" customHeight="1" x14ac:dyDescent="0.15">
      <c r="A1643" s="235" t="s">
        <v>2134</v>
      </c>
      <c r="B1643" s="4" t="s">
        <v>2209</v>
      </c>
      <c r="C1643" s="7" t="s">
        <v>2210</v>
      </c>
      <c r="D1643" s="7" t="s">
        <v>317</v>
      </c>
      <c r="E1643" s="7" t="s">
        <v>1597</v>
      </c>
      <c r="F1643" s="10">
        <v>162.91999999999999</v>
      </c>
      <c r="G1643" s="10"/>
      <c r="H1643" s="7" t="s">
        <v>708</v>
      </c>
      <c r="I1643" s="7" t="s">
        <v>709</v>
      </c>
      <c r="J1643" s="7"/>
    </row>
    <row r="1644" spans="1:10" ht="12.75" customHeight="1" x14ac:dyDescent="0.15">
      <c r="A1644" s="235" t="s">
        <v>2134</v>
      </c>
      <c r="B1644" s="4" t="s">
        <v>2209</v>
      </c>
      <c r="C1644" s="7" t="s">
        <v>2211</v>
      </c>
      <c r="D1644" s="7" t="s">
        <v>317</v>
      </c>
      <c r="E1644" s="7" t="s">
        <v>1597</v>
      </c>
      <c r="F1644" s="10">
        <v>385.69</v>
      </c>
      <c r="G1644" s="10"/>
      <c r="H1644" s="7" t="s">
        <v>633</v>
      </c>
      <c r="I1644" s="7" t="s">
        <v>634</v>
      </c>
      <c r="J1644" s="7"/>
    </row>
    <row r="1645" spans="1:10" ht="12.75" customHeight="1" x14ac:dyDescent="0.15">
      <c r="A1645" s="235" t="s">
        <v>2134</v>
      </c>
      <c r="B1645" s="4" t="s">
        <v>2212</v>
      </c>
      <c r="C1645" s="7" t="s">
        <v>2213</v>
      </c>
      <c r="D1645" s="7" t="s">
        <v>317</v>
      </c>
      <c r="E1645" s="7" t="s">
        <v>1597</v>
      </c>
      <c r="F1645" s="10">
        <v>182.1</v>
      </c>
      <c r="G1645" s="10"/>
      <c r="H1645" s="7" t="s">
        <v>708</v>
      </c>
      <c r="I1645" s="7" t="s">
        <v>709</v>
      </c>
      <c r="J1645" s="7"/>
    </row>
    <row r="1646" spans="1:10" ht="12.75" customHeight="1" x14ac:dyDescent="0.15">
      <c r="A1646" s="235" t="s">
        <v>2134</v>
      </c>
      <c r="B1646" s="4" t="s">
        <v>2212</v>
      </c>
      <c r="C1646" s="7" t="s">
        <v>2214</v>
      </c>
      <c r="D1646" s="7" t="s">
        <v>317</v>
      </c>
      <c r="E1646" s="7" t="s">
        <v>1597</v>
      </c>
      <c r="F1646" s="10">
        <v>356.57</v>
      </c>
      <c r="G1646" s="10"/>
      <c r="H1646" s="7" t="s">
        <v>633</v>
      </c>
      <c r="I1646" s="7" t="s">
        <v>634</v>
      </c>
      <c r="J1646" s="7"/>
    </row>
    <row r="1647" spans="1:10" ht="12.75" customHeight="1" x14ac:dyDescent="0.15">
      <c r="A1647" s="235" t="s">
        <v>2134</v>
      </c>
      <c r="B1647" s="4" t="s">
        <v>1256</v>
      </c>
      <c r="C1647" s="7" t="s">
        <v>2215</v>
      </c>
      <c r="D1647" s="7" t="s">
        <v>317</v>
      </c>
      <c r="E1647" s="7" t="s">
        <v>1597</v>
      </c>
      <c r="F1647" s="10">
        <v>219.19</v>
      </c>
      <c r="G1647" s="10"/>
      <c r="H1647" s="7" t="s">
        <v>708</v>
      </c>
      <c r="I1647" s="7" t="s">
        <v>709</v>
      </c>
      <c r="J1647" s="7"/>
    </row>
    <row r="1648" spans="1:10" ht="12.75" customHeight="1" x14ac:dyDescent="0.15">
      <c r="A1648" s="235" t="s">
        <v>2134</v>
      </c>
      <c r="B1648" s="4" t="s">
        <v>1256</v>
      </c>
      <c r="C1648" s="7" t="s">
        <v>2216</v>
      </c>
      <c r="D1648" s="7" t="s">
        <v>317</v>
      </c>
      <c r="E1648" s="7" t="s">
        <v>1597</v>
      </c>
      <c r="F1648" s="10">
        <v>488.1</v>
      </c>
      <c r="G1648" s="10"/>
      <c r="H1648" s="7" t="s">
        <v>633</v>
      </c>
      <c r="I1648" s="7" t="s">
        <v>634</v>
      </c>
      <c r="J1648" s="7"/>
    </row>
    <row r="1649" spans="1:10" ht="12.75" customHeight="1" x14ac:dyDescent="0.15">
      <c r="A1649" s="235" t="s">
        <v>2134</v>
      </c>
      <c r="B1649" s="4" t="s">
        <v>1669</v>
      </c>
      <c r="C1649" s="7" t="s">
        <v>2217</v>
      </c>
      <c r="D1649" s="7" t="s">
        <v>320</v>
      </c>
      <c r="E1649" s="7" t="s">
        <v>1597</v>
      </c>
      <c r="F1649" s="10">
        <v>250</v>
      </c>
      <c r="G1649" s="10"/>
      <c r="H1649" s="7" t="s">
        <v>708</v>
      </c>
      <c r="I1649" s="7" t="s">
        <v>709</v>
      </c>
      <c r="J1649" s="7"/>
    </row>
    <row r="1650" spans="1:10" ht="12.75" customHeight="1" x14ac:dyDescent="0.15">
      <c r="A1650" s="235" t="s">
        <v>2134</v>
      </c>
      <c r="B1650" s="4" t="s">
        <v>1669</v>
      </c>
      <c r="C1650" s="7" t="s">
        <v>2218</v>
      </c>
      <c r="D1650" s="7" t="s">
        <v>320</v>
      </c>
      <c r="E1650" s="7" t="s">
        <v>1597</v>
      </c>
      <c r="F1650" s="10">
        <v>537.13</v>
      </c>
      <c r="G1650" s="10"/>
      <c r="H1650" s="7" t="s">
        <v>633</v>
      </c>
      <c r="I1650" s="7" t="s">
        <v>634</v>
      </c>
      <c r="J1650" s="7"/>
    </row>
    <row r="1651" spans="1:10" ht="12.75" customHeight="1" x14ac:dyDescent="0.15">
      <c r="A1651" s="235" t="s">
        <v>2134</v>
      </c>
      <c r="B1651" s="4" t="s">
        <v>2219</v>
      </c>
      <c r="C1651" s="7" t="s">
        <v>2220</v>
      </c>
      <c r="D1651" s="7" t="s">
        <v>317</v>
      </c>
      <c r="E1651" s="7" t="s">
        <v>1597</v>
      </c>
      <c r="F1651" s="10">
        <v>182.85</v>
      </c>
      <c r="G1651" s="10"/>
      <c r="H1651" s="7" t="s">
        <v>708</v>
      </c>
      <c r="I1651" s="7" t="s">
        <v>709</v>
      </c>
      <c r="J1651" s="7"/>
    </row>
    <row r="1652" spans="1:10" ht="12.75" customHeight="1" x14ac:dyDescent="0.15">
      <c r="A1652" s="235" t="s">
        <v>2134</v>
      </c>
      <c r="B1652" s="4" t="s">
        <v>2219</v>
      </c>
      <c r="C1652" s="7" t="s">
        <v>2221</v>
      </c>
      <c r="D1652" s="7" t="s">
        <v>317</v>
      </c>
      <c r="E1652" s="7" t="s">
        <v>1597</v>
      </c>
      <c r="F1652" s="10">
        <v>584.26</v>
      </c>
      <c r="G1652" s="10"/>
      <c r="H1652" s="7" t="s">
        <v>633</v>
      </c>
      <c r="I1652" s="7" t="s">
        <v>634</v>
      </c>
      <c r="J1652" s="7"/>
    </row>
    <row r="1653" spans="1:10" ht="12.75" customHeight="1" x14ac:dyDescent="0.15">
      <c r="A1653" s="235" t="s">
        <v>2134</v>
      </c>
      <c r="B1653" s="4" t="s">
        <v>1675</v>
      </c>
      <c r="C1653" s="7" t="s">
        <v>2222</v>
      </c>
      <c r="D1653" s="7" t="s">
        <v>320</v>
      </c>
      <c r="E1653" s="7" t="s">
        <v>1597</v>
      </c>
      <c r="F1653" s="10">
        <v>191.47</v>
      </c>
      <c r="G1653" s="10"/>
      <c r="H1653" s="7" t="s">
        <v>708</v>
      </c>
      <c r="I1653" s="7" t="s">
        <v>709</v>
      </c>
      <c r="J1653" s="7"/>
    </row>
    <row r="1654" spans="1:10" ht="12.75" customHeight="1" x14ac:dyDescent="0.15">
      <c r="A1654" s="235" t="s">
        <v>2134</v>
      </c>
      <c r="B1654" s="4" t="s">
        <v>1675</v>
      </c>
      <c r="C1654" s="7" t="s">
        <v>2223</v>
      </c>
      <c r="D1654" s="7" t="s">
        <v>320</v>
      </c>
      <c r="E1654" s="7" t="s">
        <v>1597</v>
      </c>
      <c r="F1654" s="10">
        <v>601.44000000000005</v>
      </c>
      <c r="G1654" s="10"/>
      <c r="H1654" s="7" t="s">
        <v>633</v>
      </c>
      <c r="I1654" s="7" t="s">
        <v>634</v>
      </c>
      <c r="J1654" s="7"/>
    </row>
    <row r="1655" spans="1:10" ht="12.75" customHeight="1" x14ac:dyDescent="0.15">
      <c r="A1655" s="235" t="s">
        <v>2134</v>
      </c>
      <c r="B1655" s="4" t="s">
        <v>2224</v>
      </c>
      <c r="C1655" s="7" t="s">
        <v>2225</v>
      </c>
      <c r="D1655" s="7" t="s">
        <v>1844</v>
      </c>
      <c r="E1655" s="7" t="s">
        <v>1597</v>
      </c>
      <c r="F1655" s="10">
        <v>161.82</v>
      </c>
      <c r="G1655" s="10"/>
      <c r="H1655" s="7" t="s">
        <v>708</v>
      </c>
      <c r="I1655" s="7" t="s">
        <v>709</v>
      </c>
      <c r="J1655" s="7"/>
    </row>
    <row r="1656" spans="1:10" ht="12.75" customHeight="1" x14ac:dyDescent="0.15">
      <c r="A1656" s="235" t="s">
        <v>2134</v>
      </c>
      <c r="B1656" s="4" t="s">
        <v>2224</v>
      </c>
      <c r="C1656" s="7" t="s">
        <v>2226</v>
      </c>
      <c r="D1656" s="7" t="s">
        <v>1844</v>
      </c>
      <c r="E1656" s="7" t="s">
        <v>1597</v>
      </c>
      <c r="F1656" s="10">
        <v>368.23</v>
      </c>
      <c r="G1656" s="10"/>
      <c r="H1656" s="7" t="s">
        <v>633</v>
      </c>
      <c r="I1656" s="7" t="s">
        <v>634</v>
      </c>
      <c r="J1656" s="7"/>
    </row>
    <row r="1657" spans="1:10" ht="11.25" x14ac:dyDescent="0.15">
      <c r="A1657" s="235" t="s">
        <v>2134</v>
      </c>
      <c r="B1657" s="4" t="s">
        <v>2227</v>
      </c>
      <c r="C1657" s="7" t="s">
        <v>2228</v>
      </c>
      <c r="D1657" s="7" t="s">
        <v>2096</v>
      </c>
      <c r="E1657" s="7" t="s">
        <v>1597</v>
      </c>
      <c r="F1657" s="10">
        <v>147.04</v>
      </c>
      <c r="G1657" s="10"/>
      <c r="H1657" s="7" t="s">
        <v>708</v>
      </c>
      <c r="I1657" s="7" t="s">
        <v>709</v>
      </c>
      <c r="J1657" s="7"/>
    </row>
    <row r="1659" spans="1:10" ht="11.25" x14ac:dyDescent="0.2">
      <c r="A1659" s="233" t="s">
        <v>2133</v>
      </c>
    </row>
    <row r="1661" spans="1:10" ht="25.5" customHeight="1" x14ac:dyDescent="0.35">
      <c r="A1661" s="234" t="s">
        <v>14</v>
      </c>
      <c r="B1661" s="3" t="s">
        <v>1</v>
      </c>
      <c r="C1661" s="6" t="s">
        <v>7</v>
      </c>
      <c r="D1661" s="6" t="s">
        <v>16</v>
      </c>
      <c r="E1661" s="6" t="s">
        <v>619</v>
      </c>
      <c r="F1661" s="9" t="s">
        <v>24</v>
      </c>
      <c r="G1661" s="9" t="s">
        <v>25</v>
      </c>
      <c r="H1661" s="6" t="s">
        <v>620</v>
      </c>
      <c r="I1661" s="6" t="s">
        <v>621</v>
      </c>
      <c r="J1661" s="6"/>
    </row>
    <row r="1663" spans="1:10" ht="12.75" customHeight="1" x14ac:dyDescent="0.15">
      <c r="A1663" s="235" t="s">
        <v>2134</v>
      </c>
      <c r="B1663" s="4" t="s">
        <v>2227</v>
      </c>
      <c r="C1663" s="7" t="s">
        <v>2229</v>
      </c>
      <c r="D1663" s="7" t="s">
        <v>2096</v>
      </c>
      <c r="E1663" s="7" t="s">
        <v>1597</v>
      </c>
      <c r="F1663" s="10">
        <v>263</v>
      </c>
      <c r="G1663" s="10"/>
      <c r="H1663" s="7" t="s">
        <v>633</v>
      </c>
      <c r="I1663" s="7" t="s">
        <v>634</v>
      </c>
      <c r="J1663" s="7"/>
    </row>
    <row r="1664" spans="1:10" ht="12.75" customHeight="1" x14ac:dyDescent="0.15">
      <c r="A1664" s="235" t="s">
        <v>2134</v>
      </c>
      <c r="B1664" s="4" t="s">
        <v>2230</v>
      </c>
      <c r="C1664" s="7" t="s">
        <v>2231</v>
      </c>
      <c r="D1664" s="7" t="s">
        <v>320</v>
      </c>
      <c r="E1664" s="7" t="s">
        <v>1597</v>
      </c>
      <c r="F1664" s="10">
        <v>195.07</v>
      </c>
      <c r="G1664" s="10"/>
      <c r="H1664" s="7" t="s">
        <v>708</v>
      </c>
      <c r="I1664" s="7" t="s">
        <v>709</v>
      </c>
      <c r="J1664" s="7"/>
    </row>
    <row r="1665" spans="1:10" ht="12.75" customHeight="1" x14ac:dyDescent="0.15">
      <c r="A1665" s="235" t="s">
        <v>2134</v>
      </c>
      <c r="B1665" s="4" t="s">
        <v>2230</v>
      </c>
      <c r="C1665" s="7" t="s">
        <v>2232</v>
      </c>
      <c r="D1665" s="7" t="s">
        <v>320</v>
      </c>
      <c r="E1665" s="7" t="s">
        <v>1597</v>
      </c>
      <c r="F1665" s="10">
        <v>305.63</v>
      </c>
      <c r="G1665" s="10"/>
      <c r="H1665" s="7" t="s">
        <v>633</v>
      </c>
      <c r="I1665" s="7" t="s">
        <v>634</v>
      </c>
      <c r="J1665" s="7"/>
    </row>
    <row r="1666" spans="1:10" ht="25.5" customHeight="1" x14ac:dyDescent="0.15">
      <c r="A1666" s="235"/>
      <c r="B1666" s="4" t="s">
        <v>203</v>
      </c>
      <c r="C1666" s="7" t="s">
        <v>1695</v>
      </c>
      <c r="D1666" s="7" t="s">
        <v>1696</v>
      </c>
      <c r="E1666" s="7" t="s">
        <v>666</v>
      </c>
      <c r="F1666" s="10"/>
      <c r="G1666" s="10">
        <v>5766.47</v>
      </c>
      <c r="H1666" s="7" t="s">
        <v>633</v>
      </c>
      <c r="I1666" s="7" t="s">
        <v>634</v>
      </c>
      <c r="J1666" s="7"/>
    </row>
    <row r="1667" spans="1:10" ht="25.5" customHeight="1" x14ac:dyDescent="0.15">
      <c r="A1667" s="235"/>
      <c r="B1667" s="4" t="s">
        <v>203</v>
      </c>
      <c r="C1667" s="7" t="s">
        <v>1695</v>
      </c>
      <c r="D1667" s="7" t="s">
        <v>1696</v>
      </c>
      <c r="E1667" s="7" t="s">
        <v>666</v>
      </c>
      <c r="F1667" s="10">
        <v>5132.16</v>
      </c>
      <c r="G1667" s="10"/>
      <c r="H1667" s="7" t="s">
        <v>633</v>
      </c>
      <c r="I1667" s="7" t="s">
        <v>634</v>
      </c>
      <c r="J1667" s="7"/>
    </row>
    <row r="1668" spans="1:10" ht="25.5" customHeight="1" x14ac:dyDescent="0.15">
      <c r="A1668" s="235"/>
      <c r="B1668" s="4" t="s">
        <v>203</v>
      </c>
      <c r="C1668" s="7" t="s">
        <v>1695</v>
      </c>
      <c r="D1668" s="7" t="s">
        <v>1696</v>
      </c>
      <c r="E1668" s="7" t="s">
        <v>666</v>
      </c>
      <c r="F1668" s="10">
        <v>576.65</v>
      </c>
      <c r="G1668" s="10"/>
      <c r="H1668" s="7" t="s">
        <v>633</v>
      </c>
      <c r="I1668" s="7" t="s">
        <v>634</v>
      </c>
      <c r="J1668" s="7"/>
    </row>
    <row r="1669" spans="1:10" ht="25.5" customHeight="1" x14ac:dyDescent="0.15">
      <c r="A1669" s="235"/>
      <c r="B1669" s="4" t="s">
        <v>203</v>
      </c>
      <c r="C1669" s="7" t="s">
        <v>1695</v>
      </c>
      <c r="D1669" s="7" t="s">
        <v>1696</v>
      </c>
      <c r="E1669" s="7" t="s">
        <v>666</v>
      </c>
      <c r="F1669" s="10">
        <v>57.66</v>
      </c>
      <c r="G1669" s="10"/>
      <c r="H1669" s="7" t="s">
        <v>633</v>
      </c>
      <c r="I1669" s="7" t="s">
        <v>634</v>
      </c>
      <c r="J1669" s="7"/>
    </row>
    <row r="1670" spans="1:10" ht="12.75" customHeight="1" x14ac:dyDescent="0.15">
      <c r="A1670" s="235" t="s">
        <v>2134</v>
      </c>
      <c r="B1670" s="4" t="s">
        <v>2233</v>
      </c>
      <c r="C1670" s="7" t="s">
        <v>2234</v>
      </c>
      <c r="D1670" s="7" t="s">
        <v>320</v>
      </c>
      <c r="E1670" s="7" t="s">
        <v>1597</v>
      </c>
      <c r="F1670" s="10">
        <v>214.49</v>
      </c>
      <c r="G1670" s="10"/>
      <c r="H1670" s="7" t="s">
        <v>708</v>
      </c>
      <c r="I1670" s="7" t="s">
        <v>709</v>
      </c>
      <c r="J1670" s="7"/>
    </row>
    <row r="1671" spans="1:10" ht="12.75" customHeight="1" x14ac:dyDescent="0.15">
      <c r="A1671" s="235" t="s">
        <v>2134</v>
      </c>
      <c r="B1671" s="4" t="s">
        <v>2233</v>
      </c>
      <c r="C1671" s="7" t="s">
        <v>2235</v>
      </c>
      <c r="D1671" s="7" t="s">
        <v>320</v>
      </c>
      <c r="E1671" s="7" t="s">
        <v>1597</v>
      </c>
      <c r="F1671" s="10">
        <v>465.8</v>
      </c>
      <c r="G1671" s="10"/>
      <c r="H1671" s="7" t="s">
        <v>633</v>
      </c>
      <c r="I1671" s="7" t="s">
        <v>634</v>
      </c>
      <c r="J1671" s="7"/>
    </row>
    <row r="1672" spans="1:10" ht="12.75" customHeight="1" x14ac:dyDescent="0.15">
      <c r="A1672" s="235" t="s">
        <v>2134</v>
      </c>
      <c r="B1672" s="4" t="s">
        <v>2236</v>
      </c>
      <c r="C1672" s="7" t="s">
        <v>2237</v>
      </c>
      <c r="D1672" s="7" t="s">
        <v>320</v>
      </c>
      <c r="E1672" s="7" t="s">
        <v>1597</v>
      </c>
      <c r="F1672" s="10">
        <v>225.31</v>
      </c>
      <c r="G1672" s="10"/>
      <c r="H1672" s="7" t="s">
        <v>708</v>
      </c>
      <c r="I1672" s="7" t="s">
        <v>709</v>
      </c>
      <c r="J1672" s="7"/>
    </row>
    <row r="1673" spans="1:10" ht="12.75" customHeight="1" x14ac:dyDescent="0.15">
      <c r="A1673" s="235" t="s">
        <v>2134</v>
      </c>
      <c r="B1673" s="4" t="s">
        <v>2236</v>
      </c>
      <c r="C1673" s="7" t="s">
        <v>2238</v>
      </c>
      <c r="D1673" s="7" t="s">
        <v>320</v>
      </c>
      <c r="E1673" s="7" t="s">
        <v>1597</v>
      </c>
      <c r="F1673" s="10">
        <v>575.52</v>
      </c>
      <c r="G1673" s="10"/>
      <c r="H1673" s="7" t="s">
        <v>633</v>
      </c>
      <c r="I1673" s="7" t="s">
        <v>634</v>
      </c>
      <c r="J1673" s="7"/>
    </row>
    <row r="1674" spans="1:10" ht="12.75" customHeight="1" x14ac:dyDescent="0.15">
      <c r="A1674" s="235" t="s">
        <v>2134</v>
      </c>
      <c r="B1674" s="4" t="s">
        <v>2239</v>
      </c>
      <c r="C1674" s="7" t="s">
        <v>2240</v>
      </c>
      <c r="D1674" s="7" t="s">
        <v>317</v>
      </c>
      <c r="E1674" s="7" t="s">
        <v>1597</v>
      </c>
      <c r="F1674" s="10">
        <v>211.29</v>
      </c>
      <c r="G1674" s="10"/>
      <c r="H1674" s="7" t="s">
        <v>708</v>
      </c>
      <c r="I1674" s="7" t="s">
        <v>709</v>
      </c>
      <c r="J1674" s="7"/>
    </row>
    <row r="1675" spans="1:10" ht="12.75" customHeight="1" x14ac:dyDescent="0.15">
      <c r="A1675" s="235" t="s">
        <v>2134</v>
      </c>
      <c r="B1675" s="4" t="s">
        <v>2239</v>
      </c>
      <c r="C1675" s="7" t="s">
        <v>2241</v>
      </c>
      <c r="D1675" s="7" t="s">
        <v>317</v>
      </c>
      <c r="E1675" s="7" t="s">
        <v>1597</v>
      </c>
      <c r="F1675" s="10">
        <v>535.5</v>
      </c>
      <c r="G1675" s="10"/>
      <c r="H1675" s="7" t="s">
        <v>633</v>
      </c>
      <c r="I1675" s="7" t="s">
        <v>634</v>
      </c>
      <c r="J1675" s="7"/>
    </row>
    <row r="1676" spans="1:10" ht="12.75" customHeight="1" x14ac:dyDescent="0.15">
      <c r="A1676" s="235" t="s">
        <v>2134</v>
      </c>
      <c r="B1676" s="4" t="s">
        <v>1092</v>
      </c>
      <c r="C1676" s="7" t="s">
        <v>2242</v>
      </c>
      <c r="D1676" s="7" t="s">
        <v>320</v>
      </c>
      <c r="E1676" s="7" t="s">
        <v>1597</v>
      </c>
      <c r="F1676" s="10">
        <v>163.91</v>
      </c>
      <c r="G1676" s="10"/>
      <c r="H1676" s="7" t="s">
        <v>708</v>
      </c>
      <c r="I1676" s="7" t="s">
        <v>709</v>
      </c>
      <c r="J1676" s="7"/>
    </row>
    <row r="1677" spans="1:10" ht="12.75" customHeight="1" x14ac:dyDescent="0.15">
      <c r="A1677" s="235" t="s">
        <v>2134</v>
      </c>
      <c r="B1677" s="4" t="s">
        <v>1092</v>
      </c>
      <c r="C1677" s="7" t="s">
        <v>2243</v>
      </c>
      <c r="D1677" s="7" t="s">
        <v>320</v>
      </c>
      <c r="E1677" s="7" t="s">
        <v>1597</v>
      </c>
      <c r="F1677" s="10">
        <v>435.31</v>
      </c>
      <c r="G1677" s="10"/>
      <c r="H1677" s="7" t="s">
        <v>633</v>
      </c>
      <c r="I1677" s="7" t="s">
        <v>634</v>
      </c>
      <c r="J1677" s="7"/>
    </row>
    <row r="1678" spans="1:10" ht="12.75" customHeight="1" x14ac:dyDescent="0.15">
      <c r="A1678" s="235" t="s">
        <v>2134</v>
      </c>
      <c r="B1678" s="4" t="s">
        <v>2244</v>
      </c>
      <c r="C1678" s="7" t="s">
        <v>2245</v>
      </c>
      <c r="D1678" s="7" t="s">
        <v>320</v>
      </c>
      <c r="E1678" s="7" t="s">
        <v>1597</v>
      </c>
      <c r="F1678" s="10">
        <v>160.22</v>
      </c>
      <c r="G1678" s="10"/>
      <c r="H1678" s="7" t="s">
        <v>708</v>
      </c>
      <c r="I1678" s="7" t="s">
        <v>709</v>
      </c>
      <c r="J1678" s="7"/>
    </row>
    <row r="1679" spans="1:10" ht="12.75" customHeight="1" x14ac:dyDescent="0.15">
      <c r="A1679" s="235" t="s">
        <v>2134</v>
      </c>
      <c r="B1679" s="4" t="s">
        <v>2244</v>
      </c>
      <c r="C1679" s="7" t="s">
        <v>2246</v>
      </c>
      <c r="D1679" s="7" t="s">
        <v>320</v>
      </c>
      <c r="E1679" s="7" t="s">
        <v>1597</v>
      </c>
      <c r="F1679" s="10">
        <v>396.63</v>
      </c>
      <c r="G1679" s="10"/>
      <c r="H1679" s="7" t="s">
        <v>633</v>
      </c>
      <c r="I1679" s="7" t="s">
        <v>634</v>
      </c>
      <c r="J1679" s="7"/>
    </row>
    <row r="1680" spans="1:10" ht="12.75" customHeight="1" x14ac:dyDescent="0.15">
      <c r="A1680" s="235" t="s">
        <v>2134</v>
      </c>
      <c r="B1680" s="4" t="s">
        <v>1409</v>
      </c>
      <c r="C1680" s="7" t="s">
        <v>2247</v>
      </c>
      <c r="D1680" s="7" t="s">
        <v>317</v>
      </c>
      <c r="E1680" s="7" t="s">
        <v>1597</v>
      </c>
      <c r="F1680" s="10">
        <v>197.51</v>
      </c>
      <c r="G1680" s="10"/>
      <c r="H1680" s="7" t="s">
        <v>708</v>
      </c>
      <c r="I1680" s="7" t="s">
        <v>709</v>
      </c>
      <c r="J1680" s="7"/>
    </row>
    <row r="1681" spans="1:10" ht="12.75" customHeight="1" x14ac:dyDescent="0.15">
      <c r="A1681" s="235" t="s">
        <v>2134</v>
      </c>
      <c r="B1681" s="4" t="s">
        <v>1409</v>
      </c>
      <c r="C1681" s="7" t="s">
        <v>2248</v>
      </c>
      <c r="D1681" s="7" t="s">
        <v>317</v>
      </c>
      <c r="E1681" s="7" t="s">
        <v>1597</v>
      </c>
      <c r="F1681" s="10">
        <v>615.14</v>
      </c>
      <c r="G1681" s="10"/>
      <c r="H1681" s="7" t="s">
        <v>633</v>
      </c>
      <c r="I1681" s="7" t="s">
        <v>634</v>
      </c>
      <c r="J1681" s="7"/>
    </row>
    <row r="1682" spans="1:10" ht="12.75" customHeight="1" x14ac:dyDescent="0.15">
      <c r="A1682" s="235" t="s">
        <v>2134</v>
      </c>
      <c r="B1682" s="4" t="s">
        <v>2249</v>
      </c>
      <c r="C1682" s="7" t="s">
        <v>2250</v>
      </c>
      <c r="D1682" s="7" t="s">
        <v>320</v>
      </c>
      <c r="E1682" s="7" t="s">
        <v>1597</v>
      </c>
      <c r="F1682" s="10">
        <v>205.97</v>
      </c>
      <c r="G1682" s="10"/>
      <c r="H1682" s="7" t="s">
        <v>708</v>
      </c>
      <c r="I1682" s="7" t="s">
        <v>709</v>
      </c>
      <c r="J1682" s="7"/>
    </row>
    <row r="1683" spans="1:10" ht="12.75" customHeight="1" x14ac:dyDescent="0.15">
      <c r="A1683" s="235" t="s">
        <v>2134</v>
      </c>
      <c r="B1683" s="4" t="s">
        <v>2249</v>
      </c>
      <c r="C1683" s="7" t="s">
        <v>2251</v>
      </c>
      <c r="D1683" s="7" t="s">
        <v>320</v>
      </c>
      <c r="E1683" s="7" t="s">
        <v>1597</v>
      </c>
      <c r="F1683" s="10">
        <v>910.69</v>
      </c>
      <c r="G1683" s="10"/>
      <c r="H1683" s="7" t="s">
        <v>633</v>
      </c>
      <c r="I1683" s="7" t="s">
        <v>634</v>
      </c>
      <c r="J1683" s="7"/>
    </row>
    <row r="1684" spans="1:10" ht="12.75" customHeight="1" x14ac:dyDescent="0.15">
      <c r="A1684" s="235" t="s">
        <v>2134</v>
      </c>
      <c r="B1684" s="4" t="s">
        <v>2252</v>
      </c>
      <c r="C1684" s="7" t="s">
        <v>2253</v>
      </c>
      <c r="D1684" s="7" t="s">
        <v>317</v>
      </c>
      <c r="E1684" s="7" t="s">
        <v>1597</v>
      </c>
      <c r="F1684" s="10">
        <v>205.07</v>
      </c>
      <c r="G1684" s="10"/>
      <c r="H1684" s="7" t="s">
        <v>708</v>
      </c>
      <c r="I1684" s="7" t="s">
        <v>709</v>
      </c>
      <c r="J1684" s="7"/>
    </row>
    <row r="1685" spans="1:10" ht="12.75" customHeight="1" x14ac:dyDescent="0.15">
      <c r="A1685" s="235" t="s">
        <v>2134</v>
      </c>
      <c r="B1685" s="4" t="s">
        <v>2252</v>
      </c>
      <c r="C1685" s="7" t="s">
        <v>2254</v>
      </c>
      <c r="D1685" s="7" t="s">
        <v>317</v>
      </c>
      <c r="E1685" s="7" t="s">
        <v>1597</v>
      </c>
      <c r="F1685" s="10">
        <v>719.69</v>
      </c>
      <c r="G1685" s="10"/>
      <c r="H1685" s="7" t="s">
        <v>633</v>
      </c>
      <c r="I1685" s="7" t="s">
        <v>634</v>
      </c>
      <c r="J1685" s="7"/>
    </row>
    <row r="1686" spans="1:10" ht="12.75" customHeight="1" x14ac:dyDescent="0.15">
      <c r="A1686" s="235" t="s">
        <v>2134</v>
      </c>
      <c r="B1686" s="4" t="s">
        <v>2255</v>
      </c>
      <c r="C1686" s="7" t="s">
        <v>2256</v>
      </c>
      <c r="D1686" s="7" t="s">
        <v>320</v>
      </c>
      <c r="E1686" s="7" t="s">
        <v>1597</v>
      </c>
      <c r="F1686" s="10">
        <v>291.57</v>
      </c>
      <c r="G1686" s="10"/>
      <c r="H1686" s="7" t="s">
        <v>708</v>
      </c>
      <c r="I1686" s="7" t="s">
        <v>709</v>
      </c>
      <c r="J1686" s="7"/>
    </row>
    <row r="1687" spans="1:10" ht="12.75" customHeight="1" x14ac:dyDescent="0.15">
      <c r="A1687" s="235" t="s">
        <v>2134</v>
      </c>
      <c r="B1687" s="4" t="s">
        <v>2255</v>
      </c>
      <c r="C1687" s="7" t="s">
        <v>2257</v>
      </c>
      <c r="D1687" s="7" t="s">
        <v>320</v>
      </c>
      <c r="E1687" s="7" t="s">
        <v>1597</v>
      </c>
      <c r="F1687" s="10">
        <v>775.63</v>
      </c>
      <c r="G1687" s="10"/>
      <c r="H1687" s="7" t="s">
        <v>633</v>
      </c>
      <c r="I1687" s="7" t="s">
        <v>634</v>
      </c>
      <c r="J1687" s="7"/>
    </row>
    <row r="1688" spans="1:10" ht="12.75" customHeight="1" x14ac:dyDescent="0.15">
      <c r="A1688" s="235" t="s">
        <v>2134</v>
      </c>
      <c r="B1688" s="4" t="s">
        <v>2258</v>
      </c>
      <c r="C1688" s="7" t="s">
        <v>2259</v>
      </c>
      <c r="D1688" s="7" t="s">
        <v>317</v>
      </c>
      <c r="E1688" s="7" t="s">
        <v>1597</v>
      </c>
      <c r="F1688" s="10">
        <v>202.04</v>
      </c>
      <c r="G1688" s="10"/>
      <c r="H1688" s="7" t="s">
        <v>708</v>
      </c>
      <c r="I1688" s="7" t="s">
        <v>709</v>
      </c>
      <c r="J1688" s="7"/>
    </row>
    <row r="1689" spans="1:10" ht="12.75" customHeight="1" x14ac:dyDescent="0.15">
      <c r="A1689" s="235" t="s">
        <v>2134</v>
      </c>
      <c r="B1689" s="4" t="s">
        <v>2258</v>
      </c>
      <c r="C1689" s="7" t="s">
        <v>2260</v>
      </c>
      <c r="D1689" s="7" t="s">
        <v>317</v>
      </c>
      <c r="E1689" s="7" t="s">
        <v>1597</v>
      </c>
      <c r="F1689" s="10">
        <v>472.23</v>
      </c>
      <c r="G1689" s="10"/>
      <c r="H1689" s="7" t="s">
        <v>633</v>
      </c>
      <c r="I1689" s="7" t="s">
        <v>634</v>
      </c>
      <c r="J1689" s="7"/>
    </row>
    <row r="1690" spans="1:10" ht="12.75" customHeight="1" x14ac:dyDescent="0.15">
      <c r="A1690" s="235" t="s">
        <v>2134</v>
      </c>
      <c r="B1690" s="4" t="s">
        <v>1560</v>
      </c>
      <c r="C1690" s="7" t="s">
        <v>2261</v>
      </c>
      <c r="D1690" s="7" t="s">
        <v>317</v>
      </c>
      <c r="E1690" s="7" t="s">
        <v>1597</v>
      </c>
      <c r="F1690" s="10">
        <v>165.18</v>
      </c>
      <c r="G1690" s="10"/>
      <c r="H1690" s="7" t="s">
        <v>708</v>
      </c>
      <c r="I1690" s="7" t="s">
        <v>709</v>
      </c>
      <c r="J1690" s="7"/>
    </row>
    <row r="1691" spans="1:10" ht="12.75" customHeight="1" x14ac:dyDescent="0.15">
      <c r="A1691" s="235" t="s">
        <v>2134</v>
      </c>
      <c r="B1691" s="4" t="s">
        <v>1560</v>
      </c>
      <c r="C1691" s="7" t="s">
        <v>2262</v>
      </c>
      <c r="D1691" s="7" t="s">
        <v>317</v>
      </c>
      <c r="E1691" s="7" t="s">
        <v>1597</v>
      </c>
      <c r="F1691" s="11">
        <v>284.49</v>
      </c>
      <c r="G1691" s="11"/>
      <c r="H1691" s="7" t="s">
        <v>633</v>
      </c>
      <c r="I1691" s="7" t="s">
        <v>634</v>
      </c>
      <c r="J1691" s="7"/>
    </row>
    <row r="1692" spans="1:10" ht="11.25" x14ac:dyDescent="0.15">
      <c r="A1692" s="235"/>
      <c r="B1692" s="4"/>
      <c r="C1692" s="7"/>
      <c r="D1692" s="7"/>
      <c r="E1692" s="7"/>
      <c r="F1692" s="10"/>
      <c r="G1692" s="10"/>
      <c r="H1692" s="7"/>
      <c r="I1692" s="7"/>
      <c r="J1692" s="7"/>
    </row>
    <row r="1693" spans="1:10" ht="12.75" customHeight="1" x14ac:dyDescent="0.15">
      <c r="A1693" s="235"/>
      <c r="B1693" s="4"/>
      <c r="C1693" s="7"/>
      <c r="D1693" s="7" t="s">
        <v>411</v>
      </c>
      <c r="E1693" s="7"/>
      <c r="F1693" s="11">
        <v>51224.08</v>
      </c>
      <c r="G1693" s="11">
        <v>18368.61</v>
      </c>
      <c r="H1693" s="7"/>
      <c r="I1693" s="7"/>
      <c r="J1693" s="7"/>
    </row>
    <row r="1694" spans="1:10" ht="11.25" x14ac:dyDescent="0.15">
      <c r="A1694" s="235"/>
      <c r="B1694" s="4"/>
      <c r="C1694" s="7"/>
      <c r="D1694" s="7"/>
      <c r="E1694" s="7"/>
      <c r="F1694" s="10"/>
      <c r="G1694" s="10"/>
      <c r="H1694" s="7"/>
      <c r="I1694" s="7"/>
      <c r="J1694" s="7"/>
    </row>
    <row r="1695" spans="1:10" ht="11.25" x14ac:dyDescent="0.15">
      <c r="A1695" s="235"/>
      <c r="B1695" s="4"/>
      <c r="C1695" s="7"/>
      <c r="D1695" s="7" t="s">
        <v>2263</v>
      </c>
      <c r="E1695" s="7"/>
      <c r="F1695" s="10">
        <v>32855.47</v>
      </c>
      <c r="G1695" s="10"/>
      <c r="H1695" s="7"/>
      <c r="I1695" s="7"/>
      <c r="J1695" s="7"/>
    </row>
    <row r="1697" spans="1:10" ht="11.25" x14ac:dyDescent="0.2">
      <c r="A1697" s="233" t="s">
        <v>2264</v>
      </c>
    </row>
    <row r="1699" spans="1:10" ht="25.5" customHeight="1" x14ac:dyDescent="0.35">
      <c r="A1699" s="234" t="s">
        <v>14</v>
      </c>
      <c r="B1699" s="3" t="s">
        <v>1</v>
      </c>
      <c r="C1699" s="6" t="s">
        <v>7</v>
      </c>
      <c r="D1699" s="6" t="s">
        <v>16</v>
      </c>
      <c r="E1699" s="6" t="s">
        <v>619</v>
      </c>
      <c r="F1699" s="9" t="s">
        <v>24</v>
      </c>
      <c r="G1699" s="9" t="s">
        <v>25</v>
      </c>
      <c r="H1699" s="6" t="s">
        <v>620</v>
      </c>
      <c r="I1699" s="6" t="s">
        <v>621</v>
      </c>
      <c r="J1699" s="6"/>
    </row>
    <row r="1701" spans="1:10" ht="12.75" customHeight="1" x14ac:dyDescent="0.15">
      <c r="A1701" s="235"/>
      <c r="B1701" s="4"/>
      <c r="C1701" s="7"/>
      <c r="D1701" s="7" t="s">
        <v>17</v>
      </c>
      <c r="E1701" s="7"/>
      <c r="F1701" s="10">
        <v>0</v>
      </c>
      <c r="G1701" s="10"/>
      <c r="H1701" s="7"/>
      <c r="I1701" s="7"/>
      <c r="J1701" s="7"/>
    </row>
    <row r="1702" spans="1:10" ht="12.75" customHeight="1" x14ac:dyDescent="0.15">
      <c r="A1702" s="235" t="s">
        <v>2265</v>
      </c>
      <c r="B1702" s="4" t="s">
        <v>1728</v>
      </c>
      <c r="C1702" s="7" t="s">
        <v>2266</v>
      </c>
      <c r="D1702" s="7" t="s">
        <v>320</v>
      </c>
      <c r="E1702" s="7" t="s">
        <v>1597</v>
      </c>
      <c r="F1702" s="10">
        <v>69.27</v>
      </c>
      <c r="G1702" s="10"/>
      <c r="H1702" s="7" t="s">
        <v>708</v>
      </c>
      <c r="I1702" s="7" t="s">
        <v>709</v>
      </c>
      <c r="J1702" s="7"/>
    </row>
    <row r="1703" spans="1:10" ht="12.75" customHeight="1" x14ac:dyDescent="0.15">
      <c r="A1703" s="235" t="s">
        <v>2265</v>
      </c>
      <c r="B1703" s="4" t="s">
        <v>1728</v>
      </c>
      <c r="C1703" s="7" t="s">
        <v>2267</v>
      </c>
      <c r="D1703" s="7" t="s">
        <v>320</v>
      </c>
      <c r="E1703" s="7" t="s">
        <v>1597</v>
      </c>
      <c r="F1703" s="10">
        <v>168.83</v>
      </c>
      <c r="G1703" s="10"/>
      <c r="H1703" s="7" t="s">
        <v>633</v>
      </c>
      <c r="I1703" s="7" t="s">
        <v>634</v>
      </c>
      <c r="J1703" s="7"/>
    </row>
    <row r="1704" spans="1:10" ht="12.75" customHeight="1" x14ac:dyDescent="0.15">
      <c r="A1704" s="235" t="s">
        <v>2265</v>
      </c>
      <c r="B1704" s="4" t="s">
        <v>79</v>
      </c>
      <c r="C1704" s="7" t="s">
        <v>2268</v>
      </c>
      <c r="D1704" s="7" t="s">
        <v>2269</v>
      </c>
      <c r="E1704" s="7" t="s">
        <v>1597</v>
      </c>
      <c r="F1704" s="10">
        <v>75.959999999999994</v>
      </c>
      <c r="G1704" s="10"/>
      <c r="H1704" s="7" t="s">
        <v>708</v>
      </c>
      <c r="I1704" s="7" t="s">
        <v>709</v>
      </c>
      <c r="J1704" s="7"/>
    </row>
    <row r="1705" spans="1:10" ht="12.75" customHeight="1" x14ac:dyDescent="0.15">
      <c r="A1705" s="235" t="s">
        <v>2265</v>
      </c>
      <c r="B1705" s="4" t="s">
        <v>79</v>
      </c>
      <c r="C1705" s="7" t="s">
        <v>2270</v>
      </c>
      <c r="D1705" s="7" t="s">
        <v>2271</v>
      </c>
      <c r="E1705" s="7" t="s">
        <v>1597</v>
      </c>
      <c r="F1705" s="10">
        <v>81.86</v>
      </c>
      <c r="G1705" s="10"/>
      <c r="H1705" s="7" t="s">
        <v>633</v>
      </c>
      <c r="I1705" s="7" t="s">
        <v>634</v>
      </c>
      <c r="J1705" s="7"/>
    </row>
    <row r="1706" spans="1:10" ht="12.75" customHeight="1" x14ac:dyDescent="0.15">
      <c r="A1706" s="235" t="s">
        <v>2265</v>
      </c>
      <c r="B1706" s="4" t="s">
        <v>332</v>
      </c>
      <c r="C1706" s="7" t="s">
        <v>2272</v>
      </c>
      <c r="D1706" s="7" t="s">
        <v>317</v>
      </c>
      <c r="E1706" s="7" t="s">
        <v>1597</v>
      </c>
      <c r="F1706" s="10">
        <v>22.44</v>
      </c>
      <c r="G1706" s="10"/>
      <c r="H1706" s="7" t="s">
        <v>708</v>
      </c>
      <c r="I1706" s="7" t="s">
        <v>709</v>
      </c>
      <c r="J1706" s="7"/>
    </row>
    <row r="1707" spans="1:10" ht="12.75" customHeight="1" x14ac:dyDescent="0.15">
      <c r="A1707" s="235" t="s">
        <v>2265</v>
      </c>
      <c r="B1707" s="4" t="s">
        <v>332</v>
      </c>
      <c r="C1707" s="7" t="s">
        <v>2273</v>
      </c>
      <c r="D1707" s="7" t="s">
        <v>317</v>
      </c>
      <c r="E1707" s="7" t="s">
        <v>1597</v>
      </c>
      <c r="F1707" s="10">
        <v>108.62</v>
      </c>
      <c r="G1707" s="10"/>
      <c r="H1707" s="7" t="s">
        <v>633</v>
      </c>
      <c r="I1707" s="7" t="s">
        <v>634</v>
      </c>
      <c r="J1707" s="7"/>
    </row>
    <row r="1708" spans="1:10" ht="12.75" customHeight="1" x14ac:dyDescent="0.15">
      <c r="A1708" s="235" t="s">
        <v>2265</v>
      </c>
      <c r="B1708" s="4" t="s">
        <v>1737</v>
      </c>
      <c r="C1708" s="7" t="s">
        <v>2274</v>
      </c>
      <c r="D1708" s="7" t="s">
        <v>317</v>
      </c>
      <c r="E1708" s="7" t="s">
        <v>1597</v>
      </c>
      <c r="F1708" s="10">
        <v>26.96</v>
      </c>
      <c r="G1708" s="10"/>
      <c r="H1708" s="7" t="s">
        <v>708</v>
      </c>
      <c r="I1708" s="7" t="s">
        <v>709</v>
      </c>
      <c r="J1708" s="7"/>
    </row>
    <row r="1709" spans="1:10" ht="12.75" customHeight="1" x14ac:dyDescent="0.15">
      <c r="A1709" s="235" t="s">
        <v>2265</v>
      </c>
      <c r="B1709" s="4" t="s">
        <v>1737</v>
      </c>
      <c r="C1709" s="7" t="s">
        <v>2275</v>
      </c>
      <c r="D1709" s="7" t="s">
        <v>317</v>
      </c>
      <c r="E1709" s="7" t="s">
        <v>1597</v>
      </c>
      <c r="F1709" s="10">
        <v>101.74</v>
      </c>
      <c r="G1709" s="10"/>
      <c r="H1709" s="7" t="s">
        <v>633</v>
      </c>
      <c r="I1709" s="7" t="s">
        <v>634</v>
      </c>
      <c r="J1709" s="7"/>
    </row>
    <row r="1710" spans="1:10" ht="12.75" customHeight="1" x14ac:dyDescent="0.15">
      <c r="A1710" s="235" t="s">
        <v>2265</v>
      </c>
      <c r="B1710" s="4" t="s">
        <v>1739</v>
      </c>
      <c r="C1710" s="7" t="s">
        <v>2276</v>
      </c>
      <c r="D1710" s="7" t="s">
        <v>317</v>
      </c>
      <c r="E1710" s="7" t="s">
        <v>1597</v>
      </c>
      <c r="F1710" s="10">
        <v>102.32</v>
      </c>
      <c r="G1710" s="10"/>
      <c r="H1710" s="7" t="s">
        <v>708</v>
      </c>
      <c r="I1710" s="7" t="s">
        <v>709</v>
      </c>
      <c r="J1710" s="7"/>
    </row>
    <row r="1711" spans="1:10" ht="12.75" customHeight="1" x14ac:dyDescent="0.15">
      <c r="A1711" s="235" t="s">
        <v>2265</v>
      </c>
      <c r="B1711" s="4" t="s">
        <v>1739</v>
      </c>
      <c r="C1711" s="7" t="s">
        <v>2277</v>
      </c>
      <c r="D1711" s="7" t="s">
        <v>317</v>
      </c>
      <c r="E1711" s="7" t="s">
        <v>1597</v>
      </c>
      <c r="F1711" s="10">
        <v>133.13999999999999</v>
      </c>
      <c r="G1711" s="10"/>
      <c r="H1711" s="7" t="s">
        <v>633</v>
      </c>
      <c r="I1711" s="7" t="s">
        <v>634</v>
      </c>
      <c r="J1711" s="7"/>
    </row>
    <row r="1712" spans="1:10" ht="12.75" customHeight="1" x14ac:dyDescent="0.15">
      <c r="A1712" s="235" t="s">
        <v>2265</v>
      </c>
      <c r="B1712" s="4" t="s">
        <v>81</v>
      </c>
      <c r="C1712" s="7" t="s">
        <v>2278</v>
      </c>
      <c r="D1712" s="7" t="s">
        <v>317</v>
      </c>
      <c r="E1712" s="7" t="s">
        <v>1597</v>
      </c>
      <c r="F1712" s="10">
        <v>27.12</v>
      </c>
      <c r="G1712" s="10"/>
      <c r="H1712" s="7" t="s">
        <v>708</v>
      </c>
      <c r="I1712" s="7" t="s">
        <v>709</v>
      </c>
      <c r="J1712" s="7"/>
    </row>
    <row r="1713" spans="1:10" ht="12.75" customHeight="1" x14ac:dyDescent="0.15">
      <c r="A1713" s="235" t="s">
        <v>2265</v>
      </c>
      <c r="B1713" s="4" t="s">
        <v>81</v>
      </c>
      <c r="C1713" s="7" t="s">
        <v>2279</v>
      </c>
      <c r="D1713" s="7" t="s">
        <v>317</v>
      </c>
      <c r="E1713" s="7" t="s">
        <v>1597</v>
      </c>
      <c r="F1713" s="10">
        <v>110.58</v>
      </c>
      <c r="G1713" s="10"/>
      <c r="H1713" s="7" t="s">
        <v>633</v>
      </c>
      <c r="I1713" s="7" t="s">
        <v>634</v>
      </c>
      <c r="J1713" s="7"/>
    </row>
    <row r="1714" spans="1:10" ht="12.75" customHeight="1" x14ac:dyDescent="0.15">
      <c r="A1714" s="235" t="s">
        <v>2265</v>
      </c>
      <c r="B1714" s="4" t="s">
        <v>1744</v>
      </c>
      <c r="C1714" s="7" t="s">
        <v>2280</v>
      </c>
      <c r="D1714" s="7" t="s">
        <v>317</v>
      </c>
      <c r="E1714" s="7" t="s">
        <v>1597</v>
      </c>
      <c r="F1714" s="10">
        <v>19.600000000000001</v>
      </c>
      <c r="G1714" s="10"/>
      <c r="H1714" s="7" t="s">
        <v>708</v>
      </c>
      <c r="I1714" s="7" t="s">
        <v>709</v>
      </c>
      <c r="J1714" s="7"/>
    </row>
    <row r="1715" spans="1:10" ht="12.75" customHeight="1" x14ac:dyDescent="0.15">
      <c r="A1715" s="235" t="s">
        <v>2265</v>
      </c>
      <c r="B1715" s="4" t="s">
        <v>1744</v>
      </c>
      <c r="C1715" s="7" t="s">
        <v>2281</v>
      </c>
      <c r="D1715" s="7" t="s">
        <v>317</v>
      </c>
      <c r="E1715" s="7" t="s">
        <v>1597</v>
      </c>
      <c r="F1715" s="10">
        <v>118.1</v>
      </c>
      <c r="G1715" s="10"/>
      <c r="H1715" s="7" t="s">
        <v>633</v>
      </c>
      <c r="I1715" s="7" t="s">
        <v>634</v>
      </c>
      <c r="J1715" s="7"/>
    </row>
    <row r="1716" spans="1:10" ht="12.75" customHeight="1" x14ac:dyDescent="0.15">
      <c r="A1716" s="235" t="s">
        <v>2265</v>
      </c>
      <c r="B1716" s="4" t="s">
        <v>85</v>
      </c>
      <c r="C1716" s="7" t="s">
        <v>2282</v>
      </c>
      <c r="D1716" s="7" t="s">
        <v>317</v>
      </c>
      <c r="E1716" s="7" t="s">
        <v>1597</v>
      </c>
      <c r="F1716" s="10">
        <v>34.64</v>
      </c>
      <c r="G1716" s="10"/>
      <c r="H1716" s="7" t="s">
        <v>708</v>
      </c>
      <c r="I1716" s="7" t="s">
        <v>709</v>
      </c>
      <c r="J1716" s="7"/>
    </row>
    <row r="1717" spans="1:10" ht="12.75" customHeight="1" x14ac:dyDescent="0.15">
      <c r="A1717" s="235" t="s">
        <v>2265</v>
      </c>
      <c r="B1717" s="4" t="s">
        <v>85</v>
      </c>
      <c r="C1717" s="7" t="s">
        <v>2283</v>
      </c>
      <c r="D1717" s="7" t="s">
        <v>317</v>
      </c>
      <c r="E1717" s="7" t="s">
        <v>1597</v>
      </c>
      <c r="F1717" s="10">
        <v>103.06</v>
      </c>
      <c r="G1717" s="10"/>
      <c r="H1717" s="7" t="s">
        <v>633</v>
      </c>
      <c r="I1717" s="7" t="s">
        <v>634</v>
      </c>
      <c r="J1717" s="7"/>
    </row>
    <row r="1718" spans="1:10" ht="12.75" customHeight="1" x14ac:dyDescent="0.15">
      <c r="A1718" s="235" t="s">
        <v>2265</v>
      </c>
      <c r="B1718" s="4" t="s">
        <v>816</v>
      </c>
      <c r="C1718" s="7" t="s">
        <v>2284</v>
      </c>
      <c r="D1718" s="7" t="s">
        <v>317</v>
      </c>
      <c r="E1718" s="7" t="s">
        <v>1597</v>
      </c>
      <c r="F1718" s="10">
        <v>42.16</v>
      </c>
      <c r="G1718" s="10"/>
      <c r="H1718" s="7" t="s">
        <v>708</v>
      </c>
      <c r="I1718" s="7" t="s">
        <v>709</v>
      </c>
      <c r="J1718" s="7"/>
    </row>
    <row r="1719" spans="1:10" ht="12.75" customHeight="1" x14ac:dyDescent="0.15">
      <c r="A1719" s="235" t="s">
        <v>2265</v>
      </c>
      <c r="B1719" s="4" t="s">
        <v>816</v>
      </c>
      <c r="C1719" s="7" t="s">
        <v>2285</v>
      </c>
      <c r="D1719" s="7" t="s">
        <v>317</v>
      </c>
      <c r="E1719" s="7" t="s">
        <v>1597</v>
      </c>
      <c r="F1719" s="10">
        <v>110.58</v>
      </c>
      <c r="G1719" s="10"/>
      <c r="H1719" s="7" t="s">
        <v>633</v>
      </c>
      <c r="I1719" s="7" t="s">
        <v>634</v>
      </c>
      <c r="J1719" s="7"/>
    </row>
    <row r="1720" spans="1:10" ht="12.75" customHeight="1" x14ac:dyDescent="0.15">
      <c r="A1720" s="235" t="s">
        <v>2265</v>
      </c>
      <c r="B1720" s="4" t="s">
        <v>89</v>
      </c>
      <c r="C1720" s="7" t="s">
        <v>2286</v>
      </c>
      <c r="D1720" s="7" t="s">
        <v>317</v>
      </c>
      <c r="E1720" s="7" t="s">
        <v>1597</v>
      </c>
      <c r="F1720" s="10">
        <v>34.64</v>
      </c>
      <c r="G1720" s="10"/>
      <c r="H1720" s="7" t="s">
        <v>708</v>
      </c>
      <c r="I1720" s="7" t="s">
        <v>709</v>
      </c>
      <c r="J1720" s="7"/>
    </row>
    <row r="1721" spans="1:10" ht="12.75" customHeight="1" x14ac:dyDescent="0.15">
      <c r="A1721" s="235" t="s">
        <v>2265</v>
      </c>
      <c r="B1721" s="4" t="s">
        <v>89</v>
      </c>
      <c r="C1721" s="7" t="s">
        <v>2287</v>
      </c>
      <c r="D1721" s="7" t="s">
        <v>317</v>
      </c>
      <c r="E1721" s="7" t="s">
        <v>1597</v>
      </c>
      <c r="F1721" s="10">
        <v>125.62</v>
      </c>
      <c r="G1721" s="10"/>
      <c r="H1721" s="7" t="s">
        <v>633</v>
      </c>
      <c r="I1721" s="7" t="s">
        <v>634</v>
      </c>
      <c r="J1721" s="7"/>
    </row>
    <row r="1722" spans="1:10" ht="12.75" customHeight="1" x14ac:dyDescent="0.15">
      <c r="A1722" s="235" t="s">
        <v>2265</v>
      </c>
      <c r="B1722" s="4" t="s">
        <v>835</v>
      </c>
      <c r="C1722" s="7" t="s">
        <v>2288</v>
      </c>
      <c r="D1722" s="7" t="s">
        <v>317</v>
      </c>
      <c r="E1722" s="7" t="s">
        <v>1597</v>
      </c>
      <c r="F1722" s="10">
        <v>27.12</v>
      </c>
      <c r="G1722" s="10"/>
      <c r="H1722" s="7" t="s">
        <v>708</v>
      </c>
      <c r="I1722" s="7" t="s">
        <v>709</v>
      </c>
      <c r="J1722" s="7"/>
    </row>
    <row r="1723" spans="1:10" ht="12.75" customHeight="1" x14ac:dyDescent="0.15">
      <c r="A1723" s="235" t="s">
        <v>2265</v>
      </c>
      <c r="B1723" s="4" t="s">
        <v>835</v>
      </c>
      <c r="C1723" s="7" t="s">
        <v>2289</v>
      </c>
      <c r="D1723" s="7" t="s">
        <v>317</v>
      </c>
      <c r="E1723" s="7" t="s">
        <v>1597</v>
      </c>
      <c r="F1723" s="10">
        <v>103.06</v>
      </c>
      <c r="G1723" s="10"/>
      <c r="H1723" s="7" t="s">
        <v>633</v>
      </c>
      <c r="I1723" s="7" t="s">
        <v>634</v>
      </c>
      <c r="J1723" s="7"/>
    </row>
    <row r="1724" spans="1:10" ht="12.75" customHeight="1" x14ac:dyDescent="0.15">
      <c r="A1724" s="235" t="s">
        <v>2265</v>
      </c>
      <c r="B1724" s="4" t="s">
        <v>93</v>
      </c>
      <c r="C1724" s="7" t="s">
        <v>2290</v>
      </c>
      <c r="D1724" s="7" t="s">
        <v>317</v>
      </c>
      <c r="E1724" s="7" t="s">
        <v>1597</v>
      </c>
      <c r="F1724" s="10">
        <v>49.68</v>
      </c>
      <c r="G1724" s="10"/>
      <c r="H1724" s="7" t="s">
        <v>708</v>
      </c>
      <c r="I1724" s="7" t="s">
        <v>709</v>
      </c>
      <c r="J1724" s="7"/>
    </row>
    <row r="1725" spans="1:10" ht="12.75" customHeight="1" x14ac:dyDescent="0.15">
      <c r="A1725" s="235"/>
      <c r="B1725" s="4" t="s">
        <v>93</v>
      </c>
      <c r="C1725" s="7" t="s">
        <v>1755</v>
      </c>
      <c r="D1725" s="7" t="s">
        <v>1756</v>
      </c>
      <c r="E1725" s="7" t="s">
        <v>666</v>
      </c>
      <c r="F1725" s="10">
        <v>1112.6500000000001</v>
      </c>
      <c r="G1725" s="10"/>
      <c r="H1725" s="7" t="s">
        <v>633</v>
      </c>
      <c r="I1725" s="7" t="s">
        <v>634</v>
      </c>
      <c r="J1725" s="7"/>
    </row>
    <row r="1726" spans="1:10" ht="12.75" customHeight="1" x14ac:dyDescent="0.15">
      <c r="A1726" s="235"/>
      <c r="B1726" s="4" t="s">
        <v>93</v>
      </c>
      <c r="C1726" s="7" t="s">
        <v>1755</v>
      </c>
      <c r="D1726" s="7" t="s">
        <v>1756</v>
      </c>
      <c r="E1726" s="7" t="s">
        <v>666</v>
      </c>
      <c r="F1726" s="10">
        <v>278.16000000000003</v>
      </c>
      <c r="G1726" s="10"/>
      <c r="H1726" s="7" t="s">
        <v>633</v>
      </c>
      <c r="I1726" s="7" t="s">
        <v>634</v>
      </c>
      <c r="J1726" s="7"/>
    </row>
    <row r="1727" spans="1:10" ht="12.75" customHeight="1" x14ac:dyDescent="0.15">
      <c r="A1727" s="235"/>
      <c r="B1727" s="4" t="s">
        <v>93</v>
      </c>
      <c r="C1727" s="7" t="s">
        <v>1755</v>
      </c>
      <c r="D1727" s="7" t="s">
        <v>1756</v>
      </c>
      <c r="E1727" s="7" t="s">
        <v>666</v>
      </c>
      <c r="F1727" s="10"/>
      <c r="G1727" s="10">
        <v>1390.81</v>
      </c>
      <c r="H1727" s="7" t="s">
        <v>633</v>
      </c>
      <c r="I1727" s="7" t="s">
        <v>634</v>
      </c>
      <c r="J1727" s="7"/>
    </row>
    <row r="1728" spans="1:10" ht="12.75" customHeight="1" x14ac:dyDescent="0.15">
      <c r="A1728" s="235" t="s">
        <v>2265</v>
      </c>
      <c r="B1728" s="4" t="s">
        <v>93</v>
      </c>
      <c r="C1728" s="7" t="s">
        <v>2291</v>
      </c>
      <c r="D1728" s="7" t="s">
        <v>317</v>
      </c>
      <c r="E1728" s="7" t="s">
        <v>1597</v>
      </c>
      <c r="F1728" s="10">
        <v>125.62</v>
      </c>
      <c r="G1728" s="10"/>
      <c r="H1728" s="7" t="s">
        <v>633</v>
      </c>
      <c r="I1728" s="7" t="s">
        <v>634</v>
      </c>
      <c r="J1728" s="7"/>
    </row>
    <row r="1729" spans="1:10" ht="12.75" customHeight="1" x14ac:dyDescent="0.15">
      <c r="A1729" s="235" t="s">
        <v>2265</v>
      </c>
      <c r="B1729" s="4" t="s">
        <v>1214</v>
      </c>
      <c r="C1729" s="7" t="s">
        <v>2292</v>
      </c>
      <c r="D1729" s="7" t="s">
        <v>317</v>
      </c>
      <c r="E1729" s="7" t="s">
        <v>1597</v>
      </c>
      <c r="F1729" s="10">
        <v>34.64</v>
      </c>
      <c r="G1729" s="10"/>
      <c r="H1729" s="7" t="s">
        <v>708</v>
      </c>
      <c r="I1729" s="7" t="s">
        <v>709</v>
      </c>
      <c r="J1729" s="7"/>
    </row>
    <row r="1730" spans="1:10" ht="12.75" customHeight="1" x14ac:dyDescent="0.15">
      <c r="A1730" s="235" t="s">
        <v>2265</v>
      </c>
      <c r="B1730" s="4" t="s">
        <v>1214</v>
      </c>
      <c r="C1730" s="7" t="s">
        <v>2293</v>
      </c>
      <c r="D1730" s="7" t="s">
        <v>317</v>
      </c>
      <c r="E1730" s="7" t="s">
        <v>1597</v>
      </c>
      <c r="F1730" s="10">
        <v>76.430000000000007</v>
      </c>
      <c r="G1730" s="10"/>
      <c r="H1730" s="7" t="s">
        <v>633</v>
      </c>
      <c r="I1730" s="7" t="s">
        <v>634</v>
      </c>
      <c r="J1730" s="7"/>
    </row>
    <row r="1731" spans="1:10" ht="12.75" customHeight="1" x14ac:dyDescent="0.15">
      <c r="A1731" s="235" t="s">
        <v>2265</v>
      </c>
      <c r="B1731" s="4" t="s">
        <v>1214</v>
      </c>
      <c r="C1731" s="7" t="s">
        <v>2293</v>
      </c>
      <c r="D1731" s="7" t="s">
        <v>317</v>
      </c>
      <c r="E1731" s="7" t="s">
        <v>1597</v>
      </c>
      <c r="F1731" s="10">
        <v>19.11</v>
      </c>
      <c r="G1731" s="10"/>
      <c r="H1731" s="7" t="s">
        <v>633</v>
      </c>
      <c r="I1731" s="7" t="s">
        <v>634</v>
      </c>
      <c r="J1731" s="7"/>
    </row>
    <row r="1732" spans="1:10" ht="12.75" customHeight="1" x14ac:dyDescent="0.15">
      <c r="A1732" s="235" t="s">
        <v>2265</v>
      </c>
      <c r="B1732" s="4" t="s">
        <v>1762</v>
      </c>
      <c r="C1732" s="7" t="s">
        <v>2294</v>
      </c>
      <c r="D1732" s="7" t="s">
        <v>317</v>
      </c>
      <c r="E1732" s="7" t="s">
        <v>1597</v>
      </c>
      <c r="F1732" s="10">
        <v>34.64</v>
      </c>
      <c r="G1732" s="10"/>
      <c r="H1732" s="7" t="s">
        <v>708</v>
      </c>
      <c r="I1732" s="7" t="s">
        <v>709</v>
      </c>
      <c r="J1732" s="7"/>
    </row>
    <row r="1733" spans="1:10" ht="12.75" customHeight="1" x14ac:dyDescent="0.15">
      <c r="A1733" s="235" t="s">
        <v>2265</v>
      </c>
      <c r="B1733" s="4" t="s">
        <v>1762</v>
      </c>
      <c r="C1733" s="7" t="s">
        <v>2295</v>
      </c>
      <c r="D1733" s="7" t="s">
        <v>317</v>
      </c>
      <c r="E1733" s="7" t="s">
        <v>1597</v>
      </c>
      <c r="F1733" s="10">
        <v>110.58</v>
      </c>
      <c r="G1733" s="10"/>
      <c r="H1733" s="7" t="s">
        <v>633</v>
      </c>
      <c r="I1733" s="7" t="s">
        <v>634</v>
      </c>
      <c r="J1733" s="7"/>
    </row>
    <row r="1734" spans="1:10" ht="12.75" customHeight="1" x14ac:dyDescent="0.15">
      <c r="A1734" s="235" t="s">
        <v>2265</v>
      </c>
      <c r="B1734" s="4" t="s">
        <v>1767</v>
      </c>
      <c r="C1734" s="7" t="s">
        <v>2296</v>
      </c>
      <c r="D1734" s="7" t="s">
        <v>317</v>
      </c>
      <c r="E1734" s="7" t="s">
        <v>1597</v>
      </c>
      <c r="F1734" s="10">
        <v>34.64</v>
      </c>
      <c r="G1734" s="10"/>
      <c r="H1734" s="7" t="s">
        <v>708</v>
      </c>
      <c r="I1734" s="7" t="s">
        <v>709</v>
      </c>
      <c r="J1734" s="7"/>
    </row>
    <row r="1735" spans="1:10" ht="12.75" customHeight="1" x14ac:dyDescent="0.15">
      <c r="A1735" s="235" t="s">
        <v>2265</v>
      </c>
      <c r="B1735" s="4" t="s">
        <v>1767</v>
      </c>
      <c r="C1735" s="7" t="s">
        <v>2297</v>
      </c>
      <c r="D1735" s="7" t="s">
        <v>317</v>
      </c>
      <c r="E1735" s="7" t="s">
        <v>1597</v>
      </c>
      <c r="F1735" s="10">
        <v>118.1</v>
      </c>
      <c r="G1735" s="10"/>
      <c r="H1735" s="7" t="s">
        <v>633</v>
      </c>
      <c r="I1735" s="7" t="s">
        <v>634</v>
      </c>
      <c r="J1735" s="7"/>
    </row>
    <row r="1736" spans="1:10" ht="12.75" customHeight="1" x14ac:dyDescent="0.15">
      <c r="A1736" s="235" t="s">
        <v>2265</v>
      </c>
      <c r="B1736" s="4" t="s">
        <v>1769</v>
      </c>
      <c r="C1736" s="7" t="s">
        <v>2298</v>
      </c>
      <c r="D1736" s="7" t="s">
        <v>317</v>
      </c>
      <c r="E1736" s="7" t="s">
        <v>1597</v>
      </c>
      <c r="F1736" s="10">
        <v>43.76</v>
      </c>
      <c r="G1736" s="10"/>
      <c r="H1736" s="7" t="s">
        <v>708</v>
      </c>
      <c r="I1736" s="7" t="s">
        <v>709</v>
      </c>
      <c r="J1736" s="7"/>
    </row>
    <row r="1737" spans="1:10" ht="12.75" customHeight="1" x14ac:dyDescent="0.15">
      <c r="A1737" s="235" t="s">
        <v>2265</v>
      </c>
      <c r="B1737" s="4" t="s">
        <v>1769</v>
      </c>
      <c r="C1737" s="7" t="s">
        <v>2299</v>
      </c>
      <c r="D1737" s="7" t="s">
        <v>317</v>
      </c>
      <c r="E1737" s="7" t="s">
        <v>1597</v>
      </c>
      <c r="F1737" s="10">
        <v>146.63</v>
      </c>
      <c r="G1737" s="10"/>
      <c r="H1737" s="7" t="s">
        <v>633</v>
      </c>
      <c r="I1737" s="7" t="s">
        <v>634</v>
      </c>
      <c r="J1737" s="7"/>
    </row>
    <row r="1738" spans="1:10" ht="11.25" x14ac:dyDescent="0.15">
      <c r="A1738" s="235" t="s">
        <v>2265</v>
      </c>
      <c r="B1738" s="4" t="s">
        <v>1771</v>
      </c>
      <c r="C1738" s="7" t="s">
        <v>2300</v>
      </c>
      <c r="D1738" s="7" t="s">
        <v>317</v>
      </c>
      <c r="E1738" s="7" t="s">
        <v>1597</v>
      </c>
      <c r="F1738" s="10">
        <v>43.76</v>
      </c>
      <c r="G1738" s="10"/>
      <c r="H1738" s="7" t="s">
        <v>708</v>
      </c>
      <c r="I1738" s="7" t="s">
        <v>709</v>
      </c>
      <c r="J1738" s="7"/>
    </row>
    <row r="1740" spans="1:10" ht="11.25" x14ac:dyDescent="0.2">
      <c r="A1740" s="233" t="s">
        <v>2264</v>
      </c>
    </row>
    <row r="1742" spans="1:10" ht="25.5" customHeight="1" x14ac:dyDescent="0.35">
      <c r="A1742" s="234" t="s">
        <v>14</v>
      </c>
      <c r="B1742" s="3" t="s">
        <v>1</v>
      </c>
      <c r="C1742" s="6" t="s">
        <v>7</v>
      </c>
      <c r="D1742" s="6" t="s">
        <v>16</v>
      </c>
      <c r="E1742" s="6" t="s">
        <v>619</v>
      </c>
      <c r="F1742" s="9" t="s">
        <v>24</v>
      </c>
      <c r="G1742" s="9" t="s">
        <v>25</v>
      </c>
      <c r="H1742" s="6" t="s">
        <v>620</v>
      </c>
      <c r="I1742" s="6" t="s">
        <v>621</v>
      </c>
      <c r="J1742" s="6"/>
    </row>
    <row r="1744" spans="1:10" ht="12.75" customHeight="1" x14ac:dyDescent="0.15">
      <c r="A1744" s="235" t="s">
        <v>2265</v>
      </c>
      <c r="B1744" s="4" t="s">
        <v>1771</v>
      </c>
      <c r="C1744" s="7" t="s">
        <v>2301</v>
      </c>
      <c r="D1744" s="7" t="s">
        <v>317</v>
      </c>
      <c r="E1744" s="7" t="s">
        <v>1597</v>
      </c>
      <c r="F1744" s="10">
        <v>162.31</v>
      </c>
      <c r="G1744" s="10"/>
      <c r="H1744" s="7" t="s">
        <v>633</v>
      </c>
      <c r="I1744" s="7" t="s">
        <v>634</v>
      </c>
      <c r="J1744" s="7"/>
    </row>
    <row r="1745" spans="1:10" ht="12.75" customHeight="1" x14ac:dyDescent="0.15">
      <c r="A1745" s="235" t="s">
        <v>2265</v>
      </c>
      <c r="B1745" s="4" t="s">
        <v>639</v>
      </c>
      <c r="C1745" s="7" t="s">
        <v>2302</v>
      </c>
      <c r="D1745" s="7" t="s">
        <v>320</v>
      </c>
      <c r="E1745" s="7" t="s">
        <v>1597</v>
      </c>
      <c r="F1745" s="10">
        <v>43.76</v>
      </c>
      <c r="G1745" s="10"/>
      <c r="H1745" s="7" t="s">
        <v>708</v>
      </c>
      <c r="I1745" s="7" t="s">
        <v>709</v>
      </c>
      <c r="J1745" s="7"/>
    </row>
    <row r="1746" spans="1:10" ht="12.75" customHeight="1" x14ac:dyDescent="0.15">
      <c r="A1746" s="235" t="s">
        <v>2265</v>
      </c>
      <c r="B1746" s="4" t="s">
        <v>639</v>
      </c>
      <c r="C1746" s="7" t="s">
        <v>2303</v>
      </c>
      <c r="D1746" s="7" t="s">
        <v>320</v>
      </c>
      <c r="E1746" s="7" t="s">
        <v>1597</v>
      </c>
      <c r="F1746" s="10">
        <v>138.79</v>
      </c>
      <c r="G1746" s="10"/>
      <c r="H1746" s="7" t="s">
        <v>633</v>
      </c>
      <c r="I1746" s="7" t="s">
        <v>634</v>
      </c>
      <c r="J1746" s="7"/>
    </row>
    <row r="1747" spans="1:10" ht="12.75" customHeight="1" x14ac:dyDescent="0.15">
      <c r="A1747" s="235" t="s">
        <v>2265</v>
      </c>
      <c r="B1747" s="4" t="s">
        <v>642</v>
      </c>
      <c r="C1747" s="7" t="s">
        <v>2304</v>
      </c>
      <c r="D1747" s="7" t="s">
        <v>317</v>
      </c>
      <c r="E1747" s="7" t="s">
        <v>1597</v>
      </c>
      <c r="F1747" s="10">
        <v>28.08</v>
      </c>
      <c r="G1747" s="10"/>
      <c r="H1747" s="7" t="s">
        <v>708</v>
      </c>
      <c r="I1747" s="7" t="s">
        <v>709</v>
      </c>
      <c r="J1747" s="7"/>
    </row>
    <row r="1748" spans="1:10" ht="12.75" customHeight="1" x14ac:dyDescent="0.15">
      <c r="A1748" s="235" t="s">
        <v>2265</v>
      </c>
      <c r="B1748" s="4" t="s">
        <v>642</v>
      </c>
      <c r="C1748" s="7" t="s">
        <v>2305</v>
      </c>
      <c r="D1748" s="7" t="s">
        <v>317</v>
      </c>
      <c r="E1748" s="7" t="s">
        <v>1597</v>
      </c>
      <c r="F1748" s="10">
        <v>154.47</v>
      </c>
      <c r="G1748" s="10"/>
      <c r="H1748" s="7" t="s">
        <v>633</v>
      </c>
      <c r="I1748" s="7" t="s">
        <v>634</v>
      </c>
      <c r="J1748" s="7"/>
    </row>
    <row r="1749" spans="1:10" ht="12.75" customHeight="1" x14ac:dyDescent="0.15">
      <c r="A1749" s="235" t="s">
        <v>2265</v>
      </c>
      <c r="B1749" s="4" t="s">
        <v>1630</v>
      </c>
      <c r="C1749" s="7" t="s">
        <v>2306</v>
      </c>
      <c r="D1749" s="7" t="s">
        <v>317</v>
      </c>
      <c r="E1749" s="7" t="s">
        <v>1597</v>
      </c>
      <c r="F1749" s="10">
        <v>35.92</v>
      </c>
      <c r="G1749" s="10"/>
      <c r="H1749" s="7" t="s">
        <v>708</v>
      </c>
      <c r="I1749" s="7" t="s">
        <v>709</v>
      </c>
      <c r="J1749" s="7"/>
    </row>
    <row r="1750" spans="1:10" ht="12.75" customHeight="1" x14ac:dyDescent="0.15">
      <c r="A1750" s="235" t="s">
        <v>2265</v>
      </c>
      <c r="B1750" s="4" t="s">
        <v>1630</v>
      </c>
      <c r="C1750" s="7" t="s">
        <v>2307</v>
      </c>
      <c r="D1750" s="7" t="s">
        <v>320</v>
      </c>
      <c r="E1750" s="7" t="s">
        <v>1597</v>
      </c>
      <c r="F1750" s="10">
        <v>154.47</v>
      </c>
      <c r="G1750" s="10"/>
      <c r="H1750" s="7" t="s">
        <v>633</v>
      </c>
      <c r="I1750" s="7" t="s">
        <v>634</v>
      </c>
      <c r="J1750" s="7"/>
    </row>
    <row r="1751" spans="1:10" ht="12.75" customHeight="1" x14ac:dyDescent="0.15">
      <c r="A1751" s="235" t="s">
        <v>2265</v>
      </c>
      <c r="B1751" s="4" t="s">
        <v>1634</v>
      </c>
      <c r="C1751" s="7" t="s">
        <v>2308</v>
      </c>
      <c r="D1751" s="7" t="s">
        <v>317</v>
      </c>
      <c r="E1751" s="7" t="s">
        <v>1597</v>
      </c>
      <c r="F1751" s="10">
        <v>51.6</v>
      </c>
      <c r="G1751" s="10"/>
      <c r="H1751" s="7" t="s">
        <v>708</v>
      </c>
      <c r="I1751" s="7" t="s">
        <v>709</v>
      </c>
      <c r="J1751" s="7"/>
    </row>
    <row r="1752" spans="1:10" ht="12.75" customHeight="1" x14ac:dyDescent="0.15">
      <c r="A1752" s="235" t="s">
        <v>2265</v>
      </c>
      <c r="B1752" s="4" t="s">
        <v>1634</v>
      </c>
      <c r="C1752" s="7" t="s">
        <v>2309</v>
      </c>
      <c r="D1752" s="7" t="s">
        <v>317</v>
      </c>
      <c r="E1752" s="7" t="s">
        <v>1597</v>
      </c>
      <c r="F1752" s="10">
        <v>146.63</v>
      </c>
      <c r="G1752" s="10"/>
      <c r="H1752" s="7" t="s">
        <v>633</v>
      </c>
      <c r="I1752" s="7" t="s">
        <v>634</v>
      </c>
      <c r="J1752" s="7"/>
    </row>
    <row r="1753" spans="1:10" ht="12.75" customHeight="1" x14ac:dyDescent="0.15">
      <c r="A1753" s="235" t="s">
        <v>2265</v>
      </c>
      <c r="B1753" s="4" t="s">
        <v>1638</v>
      </c>
      <c r="C1753" s="7" t="s">
        <v>2310</v>
      </c>
      <c r="D1753" s="7" t="s">
        <v>2311</v>
      </c>
      <c r="E1753" s="7" t="s">
        <v>2312</v>
      </c>
      <c r="F1753" s="10"/>
      <c r="G1753" s="10">
        <v>35.92</v>
      </c>
      <c r="H1753" s="7" t="s">
        <v>708</v>
      </c>
      <c r="I1753" s="7" t="s">
        <v>709</v>
      </c>
      <c r="J1753" s="7"/>
    </row>
    <row r="1754" spans="1:10" ht="12.75" customHeight="1" x14ac:dyDescent="0.15">
      <c r="A1754" s="235" t="s">
        <v>2265</v>
      </c>
      <c r="B1754" s="4" t="s">
        <v>1638</v>
      </c>
      <c r="C1754" s="7" t="s">
        <v>2310</v>
      </c>
      <c r="D1754" s="7" t="s">
        <v>317</v>
      </c>
      <c r="E1754" s="7" t="s">
        <v>1597</v>
      </c>
      <c r="F1754" s="10">
        <v>35.92</v>
      </c>
      <c r="G1754" s="10"/>
      <c r="H1754" s="7" t="s">
        <v>708</v>
      </c>
      <c r="I1754" s="7" t="s">
        <v>709</v>
      </c>
      <c r="J1754" s="7"/>
    </row>
    <row r="1755" spans="1:10" ht="12.75" customHeight="1" x14ac:dyDescent="0.15">
      <c r="A1755" s="235" t="s">
        <v>2265</v>
      </c>
      <c r="B1755" s="4" t="s">
        <v>1638</v>
      </c>
      <c r="C1755" s="7" t="s">
        <v>2313</v>
      </c>
      <c r="D1755" s="7" t="s">
        <v>317</v>
      </c>
      <c r="E1755" s="7" t="s">
        <v>1597</v>
      </c>
      <c r="F1755" s="10">
        <v>177.99</v>
      </c>
      <c r="G1755" s="10"/>
      <c r="H1755" s="7" t="s">
        <v>633</v>
      </c>
      <c r="I1755" s="7" t="s">
        <v>634</v>
      </c>
      <c r="J1755" s="7"/>
    </row>
    <row r="1756" spans="1:10" ht="12.75" customHeight="1" x14ac:dyDescent="0.15">
      <c r="A1756" s="235" t="s">
        <v>2265</v>
      </c>
      <c r="B1756" s="4" t="s">
        <v>144</v>
      </c>
      <c r="C1756" s="7" t="s">
        <v>2314</v>
      </c>
      <c r="D1756" s="7" t="s">
        <v>317</v>
      </c>
      <c r="E1756" s="7" t="s">
        <v>1597</v>
      </c>
      <c r="F1756" s="10">
        <v>35.92</v>
      </c>
      <c r="G1756" s="10"/>
      <c r="H1756" s="7" t="s">
        <v>708</v>
      </c>
      <c r="I1756" s="7" t="s">
        <v>709</v>
      </c>
      <c r="J1756" s="7"/>
    </row>
    <row r="1757" spans="1:10" ht="12.75" customHeight="1" x14ac:dyDescent="0.15">
      <c r="A1757" s="235" t="s">
        <v>2265</v>
      </c>
      <c r="B1757" s="4" t="s">
        <v>144</v>
      </c>
      <c r="C1757" s="7" t="s">
        <v>2315</v>
      </c>
      <c r="D1757" s="7" t="s">
        <v>317</v>
      </c>
      <c r="E1757" s="7" t="s">
        <v>1597</v>
      </c>
      <c r="F1757" s="10">
        <v>162.31</v>
      </c>
      <c r="G1757" s="10"/>
      <c r="H1757" s="7" t="s">
        <v>633</v>
      </c>
      <c r="I1757" s="7" t="s">
        <v>634</v>
      </c>
      <c r="J1757" s="7"/>
    </row>
    <row r="1758" spans="1:10" ht="12.75" customHeight="1" x14ac:dyDescent="0.15">
      <c r="A1758" s="235" t="s">
        <v>2265</v>
      </c>
      <c r="B1758" s="4" t="s">
        <v>145</v>
      </c>
      <c r="C1758" s="7" t="s">
        <v>2316</v>
      </c>
      <c r="D1758" s="7" t="s">
        <v>317</v>
      </c>
      <c r="E1758" s="7" t="s">
        <v>1597</v>
      </c>
      <c r="F1758" s="10">
        <v>35.92</v>
      </c>
      <c r="G1758" s="10"/>
      <c r="H1758" s="7" t="s">
        <v>708</v>
      </c>
      <c r="I1758" s="7" t="s">
        <v>709</v>
      </c>
      <c r="J1758" s="7"/>
    </row>
    <row r="1759" spans="1:10" ht="12.75" customHeight="1" x14ac:dyDescent="0.15">
      <c r="A1759" s="235" t="s">
        <v>2265</v>
      </c>
      <c r="B1759" s="4" t="s">
        <v>145</v>
      </c>
      <c r="C1759" s="7" t="s">
        <v>2317</v>
      </c>
      <c r="D1759" s="7" t="s">
        <v>317</v>
      </c>
      <c r="E1759" s="7" t="s">
        <v>1597</v>
      </c>
      <c r="F1759" s="10">
        <v>154.47</v>
      </c>
      <c r="G1759" s="10"/>
      <c r="H1759" s="7" t="s">
        <v>633</v>
      </c>
      <c r="I1759" s="7" t="s">
        <v>634</v>
      </c>
      <c r="J1759" s="7"/>
    </row>
    <row r="1760" spans="1:10" ht="12.75" customHeight="1" x14ac:dyDescent="0.15">
      <c r="A1760" s="235"/>
      <c r="B1760" s="4" t="s">
        <v>145</v>
      </c>
      <c r="C1760" s="7" t="s">
        <v>1900</v>
      </c>
      <c r="D1760" s="7" t="s">
        <v>1901</v>
      </c>
      <c r="E1760" s="7" t="s">
        <v>666</v>
      </c>
      <c r="F1760" s="10"/>
      <c r="G1760" s="10">
        <v>1626.75</v>
      </c>
      <c r="H1760" s="7" t="s">
        <v>633</v>
      </c>
      <c r="I1760" s="7" t="s">
        <v>634</v>
      </c>
      <c r="J1760" s="7"/>
    </row>
    <row r="1761" spans="1:10" ht="12.75" customHeight="1" x14ac:dyDescent="0.15">
      <c r="A1761" s="235"/>
      <c r="B1761" s="4" t="s">
        <v>145</v>
      </c>
      <c r="C1761" s="7" t="s">
        <v>1900</v>
      </c>
      <c r="D1761" s="7" t="s">
        <v>1901</v>
      </c>
      <c r="E1761" s="7" t="s">
        <v>666</v>
      </c>
      <c r="F1761" s="10">
        <v>1301.4000000000001</v>
      </c>
      <c r="G1761" s="10"/>
      <c r="H1761" s="7" t="s">
        <v>633</v>
      </c>
      <c r="I1761" s="7" t="s">
        <v>634</v>
      </c>
      <c r="J1761" s="7"/>
    </row>
    <row r="1762" spans="1:10" ht="12.75" customHeight="1" x14ac:dyDescent="0.15">
      <c r="A1762" s="235"/>
      <c r="B1762" s="4" t="s">
        <v>145</v>
      </c>
      <c r="C1762" s="7" t="s">
        <v>1900</v>
      </c>
      <c r="D1762" s="7" t="s">
        <v>1901</v>
      </c>
      <c r="E1762" s="7" t="s">
        <v>666</v>
      </c>
      <c r="F1762" s="10">
        <v>325.35000000000002</v>
      </c>
      <c r="G1762" s="10"/>
      <c r="H1762" s="7" t="s">
        <v>633</v>
      </c>
      <c r="I1762" s="7" t="s">
        <v>634</v>
      </c>
      <c r="J1762" s="7"/>
    </row>
    <row r="1763" spans="1:10" ht="12.75" customHeight="1" x14ac:dyDescent="0.15">
      <c r="A1763" s="235" t="s">
        <v>2265</v>
      </c>
      <c r="B1763" s="4" t="s">
        <v>1650</v>
      </c>
      <c r="C1763" s="7" t="s">
        <v>2318</v>
      </c>
      <c r="D1763" s="7" t="s">
        <v>317</v>
      </c>
      <c r="E1763" s="7" t="s">
        <v>1597</v>
      </c>
      <c r="F1763" s="10">
        <v>59.44</v>
      </c>
      <c r="G1763" s="10"/>
      <c r="H1763" s="7" t="s">
        <v>708</v>
      </c>
      <c r="I1763" s="7" t="s">
        <v>709</v>
      </c>
      <c r="J1763" s="7"/>
    </row>
    <row r="1764" spans="1:10" ht="12.75" customHeight="1" x14ac:dyDescent="0.15">
      <c r="A1764" s="235" t="s">
        <v>2265</v>
      </c>
      <c r="B1764" s="4" t="s">
        <v>1650</v>
      </c>
      <c r="C1764" s="7" t="s">
        <v>2319</v>
      </c>
      <c r="D1764" s="7" t="s">
        <v>320</v>
      </c>
      <c r="E1764" s="7" t="s">
        <v>1597</v>
      </c>
      <c r="F1764" s="10">
        <v>154.47</v>
      </c>
      <c r="G1764" s="10"/>
      <c r="H1764" s="7" t="s">
        <v>633</v>
      </c>
      <c r="I1764" s="7" t="s">
        <v>634</v>
      </c>
      <c r="J1764" s="7"/>
    </row>
    <row r="1765" spans="1:10" ht="12.75" customHeight="1" x14ac:dyDescent="0.15">
      <c r="A1765" s="235" t="s">
        <v>2265</v>
      </c>
      <c r="B1765" s="4" t="s">
        <v>1654</v>
      </c>
      <c r="C1765" s="7" t="s">
        <v>2320</v>
      </c>
      <c r="D1765" s="7" t="s">
        <v>317</v>
      </c>
      <c r="E1765" s="7" t="s">
        <v>1597</v>
      </c>
      <c r="F1765" s="10">
        <v>35.92</v>
      </c>
      <c r="G1765" s="10"/>
      <c r="H1765" s="7" t="s">
        <v>708</v>
      </c>
      <c r="I1765" s="7" t="s">
        <v>709</v>
      </c>
      <c r="J1765" s="7"/>
    </row>
    <row r="1766" spans="1:10" ht="12.75" customHeight="1" x14ac:dyDescent="0.15">
      <c r="A1766" s="235" t="s">
        <v>2265</v>
      </c>
      <c r="B1766" s="4" t="s">
        <v>1654</v>
      </c>
      <c r="C1766" s="7" t="s">
        <v>2321</v>
      </c>
      <c r="D1766" s="7" t="s">
        <v>317</v>
      </c>
      <c r="E1766" s="7" t="s">
        <v>1597</v>
      </c>
      <c r="F1766" s="10">
        <v>138.79</v>
      </c>
      <c r="G1766" s="10"/>
      <c r="H1766" s="7" t="s">
        <v>633</v>
      </c>
      <c r="I1766" s="7" t="s">
        <v>634</v>
      </c>
      <c r="J1766" s="7"/>
    </row>
    <row r="1767" spans="1:10" ht="12.75" customHeight="1" x14ac:dyDescent="0.15">
      <c r="A1767" s="235" t="s">
        <v>2265</v>
      </c>
      <c r="B1767" s="4" t="s">
        <v>1658</v>
      </c>
      <c r="C1767" s="7" t="s">
        <v>2322</v>
      </c>
      <c r="D1767" s="7" t="s">
        <v>317</v>
      </c>
      <c r="E1767" s="7" t="s">
        <v>1597</v>
      </c>
      <c r="F1767" s="10">
        <v>43.76</v>
      </c>
      <c r="G1767" s="10"/>
      <c r="H1767" s="7" t="s">
        <v>708</v>
      </c>
      <c r="I1767" s="7" t="s">
        <v>709</v>
      </c>
      <c r="J1767" s="7"/>
    </row>
    <row r="1768" spans="1:10" ht="12.75" customHeight="1" x14ac:dyDescent="0.15">
      <c r="A1768" s="235" t="s">
        <v>2265</v>
      </c>
      <c r="B1768" s="4" t="s">
        <v>1658</v>
      </c>
      <c r="C1768" s="7" t="s">
        <v>2323</v>
      </c>
      <c r="D1768" s="7" t="s">
        <v>317</v>
      </c>
      <c r="E1768" s="7" t="s">
        <v>1597</v>
      </c>
      <c r="F1768" s="10">
        <v>272.07</v>
      </c>
      <c r="G1768" s="10"/>
      <c r="H1768" s="7" t="s">
        <v>633</v>
      </c>
      <c r="I1768" s="7" t="s">
        <v>634</v>
      </c>
      <c r="J1768" s="7"/>
    </row>
    <row r="1769" spans="1:10" ht="12.75" customHeight="1" x14ac:dyDescent="0.15">
      <c r="A1769" s="235" t="s">
        <v>2265</v>
      </c>
      <c r="B1769" s="4" t="s">
        <v>199</v>
      </c>
      <c r="C1769" s="7" t="s">
        <v>2324</v>
      </c>
      <c r="D1769" s="7" t="s">
        <v>317</v>
      </c>
      <c r="E1769" s="7" t="s">
        <v>1597</v>
      </c>
      <c r="F1769" s="10">
        <v>37.6</v>
      </c>
      <c r="G1769" s="10"/>
      <c r="H1769" s="7" t="s">
        <v>708</v>
      </c>
      <c r="I1769" s="7" t="s">
        <v>709</v>
      </c>
      <c r="J1769" s="7"/>
    </row>
    <row r="1770" spans="1:10" ht="12.75" customHeight="1" x14ac:dyDescent="0.15">
      <c r="A1770" s="235" t="s">
        <v>2265</v>
      </c>
      <c r="B1770" s="4" t="s">
        <v>199</v>
      </c>
      <c r="C1770" s="7" t="s">
        <v>2325</v>
      </c>
      <c r="D1770" s="7" t="s">
        <v>317</v>
      </c>
      <c r="E1770" s="7" t="s">
        <v>1597</v>
      </c>
      <c r="F1770" s="10">
        <v>319.95999999999998</v>
      </c>
      <c r="G1770" s="10"/>
      <c r="H1770" s="7" t="s">
        <v>633</v>
      </c>
      <c r="I1770" s="7" t="s">
        <v>634</v>
      </c>
      <c r="J1770" s="7"/>
    </row>
    <row r="1771" spans="1:10" ht="12.75" customHeight="1" x14ac:dyDescent="0.15">
      <c r="A1771" s="235" t="s">
        <v>2265</v>
      </c>
      <c r="B1771" s="4" t="s">
        <v>333</v>
      </c>
      <c r="C1771" s="7" t="s">
        <v>2326</v>
      </c>
      <c r="D1771" s="7" t="s">
        <v>320</v>
      </c>
      <c r="E1771" s="7" t="s">
        <v>1597</v>
      </c>
      <c r="F1771" s="10">
        <v>37.6</v>
      </c>
      <c r="G1771" s="10"/>
      <c r="H1771" s="7" t="s">
        <v>708</v>
      </c>
      <c r="I1771" s="7" t="s">
        <v>709</v>
      </c>
      <c r="J1771" s="7"/>
    </row>
    <row r="1772" spans="1:10" ht="12.75" customHeight="1" x14ac:dyDescent="0.15">
      <c r="A1772" s="235" t="s">
        <v>2265</v>
      </c>
      <c r="B1772" s="4" t="s">
        <v>333</v>
      </c>
      <c r="C1772" s="7" t="s">
        <v>2327</v>
      </c>
      <c r="D1772" s="7" t="s">
        <v>320</v>
      </c>
      <c r="E1772" s="7" t="s">
        <v>1597</v>
      </c>
      <c r="F1772" s="10">
        <v>213.42</v>
      </c>
      <c r="G1772" s="10"/>
      <c r="H1772" s="7" t="s">
        <v>633</v>
      </c>
      <c r="I1772" s="7" t="s">
        <v>634</v>
      </c>
      <c r="J1772" s="7"/>
    </row>
    <row r="1773" spans="1:10" ht="12.75" customHeight="1" x14ac:dyDescent="0.15">
      <c r="A1773" s="235" t="s">
        <v>2265</v>
      </c>
      <c r="B1773" s="4" t="s">
        <v>669</v>
      </c>
      <c r="C1773" s="7" t="s">
        <v>2328</v>
      </c>
      <c r="D1773" s="7" t="s">
        <v>317</v>
      </c>
      <c r="E1773" s="7" t="s">
        <v>1597</v>
      </c>
      <c r="F1773" s="10">
        <v>37.6</v>
      </c>
      <c r="G1773" s="10"/>
      <c r="H1773" s="7" t="s">
        <v>708</v>
      </c>
      <c r="I1773" s="7" t="s">
        <v>709</v>
      </c>
      <c r="J1773" s="7"/>
    </row>
    <row r="1774" spans="1:10" ht="12.75" customHeight="1" x14ac:dyDescent="0.15">
      <c r="A1774" s="235" t="s">
        <v>2265</v>
      </c>
      <c r="B1774" s="4" t="s">
        <v>669</v>
      </c>
      <c r="C1774" s="7" t="s">
        <v>2329</v>
      </c>
      <c r="D1774" s="7" t="s">
        <v>317</v>
      </c>
      <c r="E1774" s="7" t="s">
        <v>1597</v>
      </c>
      <c r="F1774" s="10">
        <v>172.12</v>
      </c>
      <c r="G1774" s="10"/>
      <c r="H1774" s="7" t="s">
        <v>633</v>
      </c>
      <c r="I1774" s="7" t="s">
        <v>634</v>
      </c>
      <c r="J1774" s="7"/>
    </row>
    <row r="1775" spans="1:10" ht="12.75" customHeight="1" x14ac:dyDescent="0.15">
      <c r="A1775" s="235" t="s">
        <v>2265</v>
      </c>
      <c r="B1775" s="4" t="s">
        <v>1671</v>
      </c>
      <c r="C1775" s="7" t="s">
        <v>2330</v>
      </c>
      <c r="D1775" s="7" t="s">
        <v>317</v>
      </c>
      <c r="E1775" s="7" t="s">
        <v>1597</v>
      </c>
      <c r="F1775" s="10">
        <v>23.84</v>
      </c>
      <c r="G1775" s="10"/>
      <c r="H1775" s="7" t="s">
        <v>708</v>
      </c>
      <c r="I1775" s="7" t="s">
        <v>709</v>
      </c>
      <c r="J1775" s="7"/>
    </row>
    <row r="1776" spans="1:10" ht="12.75" customHeight="1" x14ac:dyDescent="0.15">
      <c r="A1776" s="235" t="s">
        <v>2265</v>
      </c>
      <c r="B1776" s="4" t="s">
        <v>1671</v>
      </c>
      <c r="C1776" s="7" t="s">
        <v>2331</v>
      </c>
      <c r="D1776" s="7" t="s">
        <v>317</v>
      </c>
      <c r="E1776" s="7" t="s">
        <v>1597</v>
      </c>
      <c r="F1776" s="10">
        <v>162.47999999999999</v>
      </c>
      <c r="G1776" s="10"/>
      <c r="H1776" s="7" t="s">
        <v>633</v>
      </c>
      <c r="I1776" s="7" t="s">
        <v>634</v>
      </c>
      <c r="J1776" s="7"/>
    </row>
    <row r="1777" spans="1:10" ht="12.75" customHeight="1" x14ac:dyDescent="0.15">
      <c r="A1777" s="235" t="s">
        <v>2265</v>
      </c>
      <c r="B1777" s="4" t="s">
        <v>201</v>
      </c>
      <c r="C1777" s="7" t="s">
        <v>2332</v>
      </c>
      <c r="D1777" s="7" t="s">
        <v>317</v>
      </c>
      <c r="E1777" s="7" t="s">
        <v>1597</v>
      </c>
      <c r="F1777" s="10">
        <v>37.6</v>
      </c>
      <c r="G1777" s="10"/>
      <c r="H1777" s="7" t="s">
        <v>708</v>
      </c>
      <c r="I1777" s="7" t="s">
        <v>709</v>
      </c>
      <c r="J1777" s="7"/>
    </row>
    <row r="1778" spans="1:10" ht="12.75" customHeight="1" x14ac:dyDescent="0.15">
      <c r="A1778" s="235" t="s">
        <v>2265</v>
      </c>
      <c r="B1778" s="4" t="s">
        <v>201</v>
      </c>
      <c r="C1778" s="7" t="s">
        <v>2333</v>
      </c>
      <c r="D1778" s="7" t="s">
        <v>317</v>
      </c>
      <c r="E1778" s="7" t="s">
        <v>1597</v>
      </c>
      <c r="F1778" s="10">
        <v>180.38</v>
      </c>
      <c r="G1778" s="10"/>
      <c r="H1778" s="7" t="s">
        <v>633</v>
      </c>
      <c r="I1778" s="7" t="s">
        <v>634</v>
      </c>
      <c r="J1778" s="7"/>
    </row>
    <row r="1779" spans="1:10" ht="12.75" customHeight="1" x14ac:dyDescent="0.15">
      <c r="A1779" s="235" t="s">
        <v>2265</v>
      </c>
      <c r="B1779" s="4" t="s">
        <v>1677</v>
      </c>
      <c r="C1779" s="7" t="s">
        <v>2334</v>
      </c>
      <c r="D1779" s="7" t="s">
        <v>1831</v>
      </c>
      <c r="E1779" s="7" t="s">
        <v>1597</v>
      </c>
      <c r="F1779" s="10">
        <v>37.6</v>
      </c>
      <c r="G1779" s="10"/>
      <c r="H1779" s="7" t="s">
        <v>708</v>
      </c>
      <c r="I1779" s="7" t="s">
        <v>709</v>
      </c>
      <c r="J1779" s="7"/>
    </row>
    <row r="1780" spans="1:10" ht="12.75" customHeight="1" x14ac:dyDescent="0.15">
      <c r="A1780" s="235" t="s">
        <v>2265</v>
      </c>
      <c r="B1780" s="4" t="s">
        <v>1677</v>
      </c>
      <c r="C1780" s="7" t="s">
        <v>2335</v>
      </c>
      <c r="D1780" s="7" t="s">
        <v>1831</v>
      </c>
      <c r="E1780" s="7" t="s">
        <v>1597</v>
      </c>
      <c r="F1780" s="10">
        <v>180.38</v>
      </c>
      <c r="G1780" s="10"/>
      <c r="H1780" s="7" t="s">
        <v>633</v>
      </c>
      <c r="I1780" s="7" t="s">
        <v>634</v>
      </c>
      <c r="J1780" s="7"/>
    </row>
    <row r="1781" spans="1:10" ht="11.25" x14ac:dyDescent="0.15">
      <c r="A1781" s="235" t="s">
        <v>2265</v>
      </c>
      <c r="B1781" s="4" t="s">
        <v>1681</v>
      </c>
      <c r="C1781" s="7" t="s">
        <v>2336</v>
      </c>
      <c r="D1781" s="7" t="s">
        <v>320</v>
      </c>
      <c r="E1781" s="7" t="s">
        <v>1597</v>
      </c>
      <c r="F1781" s="10">
        <v>29.34</v>
      </c>
      <c r="G1781" s="10"/>
      <c r="H1781" s="7" t="s">
        <v>708</v>
      </c>
      <c r="I1781" s="7" t="s">
        <v>709</v>
      </c>
      <c r="J1781" s="7"/>
    </row>
    <row r="1783" spans="1:10" ht="11.25" x14ac:dyDescent="0.2">
      <c r="A1783" s="233" t="s">
        <v>2264</v>
      </c>
    </row>
    <row r="1785" spans="1:10" ht="25.5" customHeight="1" x14ac:dyDescent="0.35">
      <c r="A1785" s="234" t="s">
        <v>14</v>
      </c>
      <c r="B1785" s="3" t="s">
        <v>1</v>
      </c>
      <c r="C1785" s="6" t="s">
        <v>7</v>
      </c>
      <c r="D1785" s="6" t="s">
        <v>16</v>
      </c>
      <c r="E1785" s="6" t="s">
        <v>619</v>
      </c>
      <c r="F1785" s="9" t="s">
        <v>24</v>
      </c>
      <c r="G1785" s="9" t="s">
        <v>25</v>
      </c>
      <c r="H1785" s="6" t="s">
        <v>620</v>
      </c>
      <c r="I1785" s="6" t="s">
        <v>621</v>
      </c>
      <c r="J1785" s="6"/>
    </row>
    <row r="1787" spans="1:10" ht="12.75" customHeight="1" x14ac:dyDescent="0.15">
      <c r="A1787" s="235" t="s">
        <v>2265</v>
      </c>
      <c r="B1787" s="4" t="s">
        <v>1681</v>
      </c>
      <c r="C1787" s="7" t="s">
        <v>2337</v>
      </c>
      <c r="D1787" s="7" t="s">
        <v>320</v>
      </c>
      <c r="E1787" s="7" t="s">
        <v>1597</v>
      </c>
      <c r="F1787" s="10">
        <v>188.64</v>
      </c>
      <c r="G1787" s="10"/>
      <c r="H1787" s="7" t="s">
        <v>633</v>
      </c>
      <c r="I1787" s="7" t="s">
        <v>634</v>
      </c>
      <c r="J1787" s="7"/>
    </row>
    <row r="1788" spans="1:10" ht="12.75" customHeight="1" x14ac:dyDescent="0.15">
      <c r="A1788" s="235" t="s">
        <v>2265</v>
      </c>
      <c r="B1788" s="4" t="s">
        <v>1687</v>
      </c>
      <c r="C1788" s="7" t="s">
        <v>2338</v>
      </c>
      <c r="D1788" s="7" t="s">
        <v>320</v>
      </c>
      <c r="E1788" s="7" t="s">
        <v>1597</v>
      </c>
      <c r="F1788" s="10">
        <v>45.86</v>
      </c>
      <c r="G1788" s="10"/>
      <c r="H1788" s="7" t="s">
        <v>708</v>
      </c>
      <c r="I1788" s="7" t="s">
        <v>709</v>
      </c>
      <c r="J1788" s="7"/>
    </row>
    <row r="1789" spans="1:10" ht="12.75" customHeight="1" x14ac:dyDescent="0.15">
      <c r="A1789" s="235" t="s">
        <v>2265</v>
      </c>
      <c r="B1789" s="4" t="s">
        <v>1687</v>
      </c>
      <c r="C1789" s="7" t="s">
        <v>2339</v>
      </c>
      <c r="D1789" s="7" t="s">
        <v>320</v>
      </c>
      <c r="E1789" s="7" t="s">
        <v>1597</v>
      </c>
      <c r="F1789" s="10">
        <v>180.38</v>
      </c>
      <c r="G1789" s="10"/>
      <c r="H1789" s="7" t="s">
        <v>633</v>
      </c>
      <c r="I1789" s="7" t="s">
        <v>634</v>
      </c>
      <c r="J1789" s="7"/>
    </row>
    <row r="1790" spans="1:10" ht="12.75" customHeight="1" x14ac:dyDescent="0.15">
      <c r="A1790" s="235" t="s">
        <v>2265</v>
      </c>
      <c r="B1790" s="4" t="s">
        <v>203</v>
      </c>
      <c r="C1790" s="7" t="s">
        <v>2340</v>
      </c>
      <c r="D1790" s="7" t="s">
        <v>320</v>
      </c>
      <c r="E1790" s="7" t="s">
        <v>1597</v>
      </c>
      <c r="F1790" s="10">
        <v>37.6</v>
      </c>
      <c r="G1790" s="10"/>
      <c r="H1790" s="7" t="s">
        <v>708</v>
      </c>
      <c r="I1790" s="7" t="s">
        <v>709</v>
      </c>
      <c r="J1790" s="7"/>
    </row>
    <row r="1791" spans="1:10" ht="25.5" customHeight="1" x14ac:dyDescent="0.15">
      <c r="A1791" s="235"/>
      <c r="B1791" s="4" t="s">
        <v>203</v>
      </c>
      <c r="C1791" s="7" t="s">
        <v>1695</v>
      </c>
      <c r="D1791" s="7" t="s">
        <v>1696</v>
      </c>
      <c r="E1791" s="7" t="s">
        <v>666</v>
      </c>
      <c r="F1791" s="10"/>
      <c r="G1791" s="10">
        <v>2335.21</v>
      </c>
      <c r="H1791" s="7" t="s">
        <v>633</v>
      </c>
      <c r="I1791" s="7" t="s">
        <v>634</v>
      </c>
      <c r="J1791" s="7"/>
    </row>
    <row r="1792" spans="1:10" ht="25.5" customHeight="1" x14ac:dyDescent="0.15">
      <c r="A1792" s="235"/>
      <c r="B1792" s="4" t="s">
        <v>203</v>
      </c>
      <c r="C1792" s="7" t="s">
        <v>1695</v>
      </c>
      <c r="D1792" s="7" t="s">
        <v>1696</v>
      </c>
      <c r="E1792" s="7" t="s">
        <v>666</v>
      </c>
      <c r="F1792" s="10">
        <v>2078.34</v>
      </c>
      <c r="G1792" s="10"/>
      <c r="H1792" s="7" t="s">
        <v>633</v>
      </c>
      <c r="I1792" s="7" t="s">
        <v>634</v>
      </c>
      <c r="J1792" s="7"/>
    </row>
    <row r="1793" spans="1:10" ht="25.5" customHeight="1" x14ac:dyDescent="0.15">
      <c r="A1793" s="235"/>
      <c r="B1793" s="4" t="s">
        <v>203</v>
      </c>
      <c r="C1793" s="7" t="s">
        <v>1695</v>
      </c>
      <c r="D1793" s="7" t="s">
        <v>1696</v>
      </c>
      <c r="E1793" s="7" t="s">
        <v>666</v>
      </c>
      <c r="F1793" s="10">
        <v>233.52</v>
      </c>
      <c r="G1793" s="10"/>
      <c r="H1793" s="7" t="s">
        <v>633</v>
      </c>
      <c r="I1793" s="7" t="s">
        <v>634</v>
      </c>
      <c r="J1793" s="7"/>
    </row>
    <row r="1794" spans="1:10" ht="25.5" customHeight="1" x14ac:dyDescent="0.15">
      <c r="A1794" s="235"/>
      <c r="B1794" s="4" t="s">
        <v>203</v>
      </c>
      <c r="C1794" s="7" t="s">
        <v>1695</v>
      </c>
      <c r="D1794" s="7" t="s">
        <v>1696</v>
      </c>
      <c r="E1794" s="7" t="s">
        <v>666</v>
      </c>
      <c r="F1794" s="10">
        <v>23.35</v>
      </c>
      <c r="G1794" s="10"/>
      <c r="H1794" s="7" t="s">
        <v>633</v>
      </c>
      <c r="I1794" s="7" t="s">
        <v>634</v>
      </c>
      <c r="J1794" s="7"/>
    </row>
    <row r="1795" spans="1:10" ht="12.75" customHeight="1" x14ac:dyDescent="0.15">
      <c r="A1795" s="235" t="s">
        <v>2265</v>
      </c>
      <c r="B1795" s="4" t="s">
        <v>203</v>
      </c>
      <c r="C1795" s="7" t="s">
        <v>2341</v>
      </c>
      <c r="D1795" s="7" t="s">
        <v>320</v>
      </c>
      <c r="E1795" s="7" t="s">
        <v>1597</v>
      </c>
      <c r="F1795" s="10">
        <v>172.12</v>
      </c>
      <c r="G1795" s="10"/>
      <c r="H1795" s="7" t="s">
        <v>633</v>
      </c>
      <c r="I1795" s="7" t="s">
        <v>634</v>
      </c>
      <c r="J1795" s="7"/>
    </row>
    <row r="1796" spans="1:10" ht="12.75" customHeight="1" x14ac:dyDescent="0.15">
      <c r="A1796" s="235" t="s">
        <v>2265</v>
      </c>
      <c r="B1796" s="4" t="s">
        <v>1701</v>
      </c>
      <c r="C1796" s="7" t="s">
        <v>2342</v>
      </c>
      <c r="D1796" s="7" t="s">
        <v>320</v>
      </c>
      <c r="E1796" s="7" t="s">
        <v>1597</v>
      </c>
      <c r="F1796" s="10">
        <v>29.34</v>
      </c>
      <c r="G1796" s="10"/>
      <c r="H1796" s="7" t="s">
        <v>708</v>
      </c>
      <c r="I1796" s="7" t="s">
        <v>709</v>
      </c>
      <c r="J1796" s="7"/>
    </row>
    <row r="1797" spans="1:10" ht="12.75" customHeight="1" x14ac:dyDescent="0.15">
      <c r="A1797" s="235" t="s">
        <v>2265</v>
      </c>
      <c r="B1797" s="4" t="s">
        <v>1701</v>
      </c>
      <c r="C1797" s="7" t="s">
        <v>2343</v>
      </c>
      <c r="D1797" s="7" t="s">
        <v>320</v>
      </c>
      <c r="E1797" s="7" t="s">
        <v>1597</v>
      </c>
      <c r="F1797" s="10">
        <v>180.38</v>
      </c>
      <c r="G1797" s="10"/>
      <c r="H1797" s="7" t="s">
        <v>633</v>
      </c>
      <c r="I1797" s="7" t="s">
        <v>634</v>
      </c>
      <c r="J1797" s="7"/>
    </row>
    <row r="1798" spans="1:10" ht="12.75" customHeight="1" x14ac:dyDescent="0.15">
      <c r="A1798" s="235" t="s">
        <v>2265</v>
      </c>
      <c r="B1798" s="4" t="s">
        <v>1705</v>
      </c>
      <c r="C1798" s="7" t="s">
        <v>2344</v>
      </c>
      <c r="D1798" s="7" t="s">
        <v>320</v>
      </c>
      <c r="E1798" s="7" t="s">
        <v>1597</v>
      </c>
      <c r="F1798" s="10">
        <v>37.6</v>
      </c>
      <c r="G1798" s="10"/>
      <c r="H1798" s="7" t="s">
        <v>708</v>
      </c>
      <c r="I1798" s="7" t="s">
        <v>709</v>
      </c>
      <c r="J1798" s="7"/>
    </row>
    <row r="1799" spans="1:10" ht="12.75" customHeight="1" x14ac:dyDescent="0.15">
      <c r="A1799" s="235" t="s">
        <v>2265</v>
      </c>
      <c r="B1799" s="4" t="s">
        <v>1705</v>
      </c>
      <c r="C1799" s="7" t="s">
        <v>2345</v>
      </c>
      <c r="D1799" s="7" t="s">
        <v>320</v>
      </c>
      <c r="E1799" s="7" t="s">
        <v>1597</v>
      </c>
      <c r="F1799" s="10">
        <v>196.9</v>
      </c>
      <c r="G1799" s="10"/>
      <c r="H1799" s="7" t="s">
        <v>633</v>
      </c>
      <c r="I1799" s="7" t="s">
        <v>634</v>
      </c>
      <c r="J1799" s="7"/>
    </row>
    <row r="1800" spans="1:10" ht="12.75" customHeight="1" x14ac:dyDescent="0.15">
      <c r="A1800" s="235" t="s">
        <v>2265</v>
      </c>
      <c r="B1800" s="4" t="s">
        <v>1361</v>
      </c>
      <c r="C1800" s="7" t="s">
        <v>2346</v>
      </c>
      <c r="D1800" s="7" t="s">
        <v>320</v>
      </c>
      <c r="E1800" s="7" t="s">
        <v>1597</v>
      </c>
      <c r="F1800" s="10">
        <v>29.34</v>
      </c>
      <c r="G1800" s="10"/>
      <c r="H1800" s="7" t="s">
        <v>708</v>
      </c>
      <c r="I1800" s="7" t="s">
        <v>709</v>
      </c>
      <c r="J1800" s="7"/>
    </row>
    <row r="1801" spans="1:10" ht="12.75" customHeight="1" x14ac:dyDescent="0.15">
      <c r="A1801" s="235" t="s">
        <v>2265</v>
      </c>
      <c r="B1801" s="4" t="s">
        <v>1361</v>
      </c>
      <c r="C1801" s="7" t="s">
        <v>2347</v>
      </c>
      <c r="D1801" s="7" t="s">
        <v>320</v>
      </c>
      <c r="E1801" s="7" t="s">
        <v>1597</v>
      </c>
      <c r="F1801" s="10">
        <v>188.64</v>
      </c>
      <c r="G1801" s="10"/>
      <c r="H1801" s="7" t="s">
        <v>633</v>
      </c>
      <c r="I1801" s="7" t="s">
        <v>634</v>
      </c>
      <c r="J1801" s="7"/>
    </row>
    <row r="1802" spans="1:10" ht="12.75" customHeight="1" x14ac:dyDescent="0.15">
      <c r="A1802" s="235" t="s">
        <v>2265</v>
      </c>
      <c r="B1802" s="4" t="s">
        <v>1711</v>
      </c>
      <c r="C1802" s="7" t="s">
        <v>2348</v>
      </c>
      <c r="D1802" s="7" t="s">
        <v>320</v>
      </c>
      <c r="E1802" s="7" t="s">
        <v>1597</v>
      </c>
      <c r="F1802" s="10">
        <v>30.72</v>
      </c>
      <c r="G1802" s="10"/>
      <c r="H1802" s="7" t="s">
        <v>708</v>
      </c>
      <c r="I1802" s="7" t="s">
        <v>709</v>
      </c>
      <c r="J1802" s="7"/>
    </row>
    <row r="1803" spans="1:10" ht="12.75" customHeight="1" x14ac:dyDescent="0.15">
      <c r="A1803" s="235" t="s">
        <v>2265</v>
      </c>
      <c r="B1803" s="4" t="s">
        <v>1711</v>
      </c>
      <c r="C1803" s="7" t="s">
        <v>2349</v>
      </c>
      <c r="D1803" s="7" t="s">
        <v>320</v>
      </c>
      <c r="E1803" s="7" t="s">
        <v>1597</v>
      </c>
      <c r="F1803" s="10">
        <v>224.28</v>
      </c>
      <c r="G1803" s="10"/>
      <c r="H1803" s="7" t="s">
        <v>633</v>
      </c>
      <c r="I1803" s="7" t="s">
        <v>634</v>
      </c>
      <c r="J1803" s="7"/>
    </row>
    <row r="1804" spans="1:10" ht="12.75" customHeight="1" x14ac:dyDescent="0.15">
      <c r="A1804" s="235" t="s">
        <v>2265</v>
      </c>
      <c r="B1804" s="4" t="s">
        <v>206</v>
      </c>
      <c r="C1804" s="7" t="s">
        <v>2350</v>
      </c>
      <c r="D1804" s="7" t="s">
        <v>317</v>
      </c>
      <c r="E1804" s="7" t="s">
        <v>1597</v>
      </c>
      <c r="F1804" s="10">
        <v>30.72</v>
      </c>
      <c r="G1804" s="10"/>
      <c r="H1804" s="7" t="s">
        <v>708</v>
      </c>
      <c r="I1804" s="7" t="s">
        <v>709</v>
      </c>
      <c r="J1804" s="7"/>
    </row>
    <row r="1805" spans="1:10" ht="12.75" customHeight="1" x14ac:dyDescent="0.15">
      <c r="A1805" s="235" t="s">
        <v>2265</v>
      </c>
      <c r="B1805" s="4" t="s">
        <v>206</v>
      </c>
      <c r="C1805" s="7" t="s">
        <v>2351</v>
      </c>
      <c r="D1805" s="7" t="s">
        <v>317</v>
      </c>
      <c r="E1805" s="7" t="s">
        <v>1597</v>
      </c>
      <c r="F1805" s="10">
        <v>198.58</v>
      </c>
      <c r="G1805" s="10"/>
      <c r="H1805" s="7" t="s">
        <v>633</v>
      </c>
      <c r="I1805" s="7" t="s">
        <v>634</v>
      </c>
      <c r="J1805" s="7"/>
    </row>
    <row r="1806" spans="1:10" ht="12.75" customHeight="1" x14ac:dyDescent="0.15">
      <c r="A1806" s="235" t="s">
        <v>2265</v>
      </c>
      <c r="B1806" s="4" t="s">
        <v>209</v>
      </c>
      <c r="C1806" s="7" t="s">
        <v>2352</v>
      </c>
      <c r="D1806" s="7" t="s">
        <v>2353</v>
      </c>
      <c r="E1806" s="7" t="s">
        <v>1597</v>
      </c>
      <c r="F1806" s="10">
        <v>22</v>
      </c>
      <c r="G1806" s="10"/>
      <c r="H1806" s="7" t="s">
        <v>708</v>
      </c>
      <c r="I1806" s="7" t="s">
        <v>709</v>
      </c>
      <c r="J1806" s="7"/>
    </row>
    <row r="1807" spans="1:10" ht="12.75" customHeight="1" x14ac:dyDescent="0.15">
      <c r="A1807" s="235" t="s">
        <v>2265</v>
      </c>
      <c r="B1807" s="4" t="s">
        <v>209</v>
      </c>
      <c r="C1807" s="7" t="s">
        <v>2354</v>
      </c>
      <c r="D1807" s="7" t="s">
        <v>320</v>
      </c>
      <c r="E1807" s="7" t="s">
        <v>1597</v>
      </c>
      <c r="F1807" s="10">
        <v>233.46</v>
      </c>
      <c r="G1807" s="10"/>
      <c r="H1807" s="7" t="s">
        <v>633</v>
      </c>
      <c r="I1807" s="7" t="s">
        <v>634</v>
      </c>
      <c r="J1807" s="7"/>
    </row>
    <row r="1808" spans="1:10" ht="12.75" customHeight="1" x14ac:dyDescent="0.15">
      <c r="A1808" s="235" t="s">
        <v>2265</v>
      </c>
      <c r="B1808" s="4" t="s">
        <v>288</v>
      </c>
      <c r="C1808" s="7" t="s">
        <v>2355</v>
      </c>
      <c r="D1808" s="7" t="s">
        <v>317</v>
      </c>
      <c r="E1808" s="7" t="s">
        <v>1597</v>
      </c>
      <c r="F1808" s="10">
        <v>39.44</v>
      </c>
      <c r="G1808" s="10"/>
      <c r="H1808" s="7" t="s">
        <v>708</v>
      </c>
      <c r="I1808" s="7" t="s">
        <v>709</v>
      </c>
      <c r="J1808" s="7"/>
    </row>
    <row r="1809" spans="1:10" ht="12.75" customHeight="1" x14ac:dyDescent="0.15">
      <c r="A1809" s="235" t="s">
        <v>2265</v>
      </c>
      <c r="B1809" s="4" t="s">
        <v>288</v>
      </c>
      <c r="C1809" s="7" t="s">
        <v>2356</v>
      </c>
      <c r="D1809" s="7" t="s">
        <v>317</v>
      </c>
      <c r="E1809" s="7" t="s">
        <v>1597</v>
      </c>
      <c r="F1809" s="10">
        <v>207.3</v>
      </c>
      <c r="G1809" s="10"/>
      <c r="H1809" s="7" t="s">
        <v>633</v>
      </c>
      <c r="I1809" s="7" t="s">
        <v>634</v>
      </c>
      <c r="J1809" s="7"/>
    </row>
    <row r="1810" spans="1:10" ht="12.75" customHeight="1" x14ac:dyDescent="0.15">
      <c r="A1810" s="235" t="s">
        <v>2265</v>
      </c>
      <c r="B1810" s="4" t="s">
        <v>291</v>
      </c>
      <c r="C1810" s="7" t="s">
        <v>2357</v>
      </c>
      <c r="D1810" s="7" t="s">
        <v>320</v>
      </c>
      <c r="E1810" s="7" t="s">
        <v>1597</v>
      </c>
      <c r="F1810" s="10">
        <v>39.44</v>
      </c>
      <c r="G1810" s="10"/>
      <c r="H1810" s="7" t="s">
        <v>708</v>
      </c>
      <c r="I1810" s="7" t="s">
        <v>709</v>
      </c>
      <c r="J1810" s="7"/>
    </row>
    <row r="1811" spans="1:10" ht="12.75" customHeight="1" x14ac:dyDescent="0.15">
      <c r="A1811" s="235" t="s">
        <v>2265</v>
      </c>
      <c r="B1811" s="4" t="s">
        <v>291</v>
      </c>
      <c r="C1811" s="7" t="s">
        <v>2358</v>
      </c>
      <c r="D1811" s="7" t="s">
        <v>320</v>
      </c>
      <c r="E1811" s="7" t="s">
        <v>1597</v>
      </c>
      <c r="F1811" s="10">
        <v>216.02</v>
      </c>
      <c r="G1811" s="10"/>
      <c r="H1811" s="7" t="s">
        <v>633</v>
      </c>
      <c r="I1811" s="7" t="s">
        <v>634</v>
      </c>
      <c r="J1811" s="7"/>
    </row>
    <row r="1812" spans="1:10" ht="12.75" customHeight="1" x14ac:dyDescent="0.15">
      <c r="A1812" s="235" t="s">
        <v>2265</v>
      </c>
      <c r="B1812" s="4" t="s">
        <v>295</v>
      </c>
      <c r="C1812" s="7" t="s">
        <v>2359</v>
      </c>
      <c r="D1812" s="7" t="s">
        <v>320</v>
      </c>
      <c r="E1812" s="7" t="s">
        <v>1597</v>
      </c>
      <c r="F1812" s="10">
        <v>48.16</v>
      </c>
      <c r="G1812" s="10"/>
      <c r="H1812" s="7" t="s">
        <v>708</v>
      </c>
      <c r="I1812" s="7" t="s">
        <v>709</v>
      </c>
      <c r="J1812" s="7"/>
    </row>
    <row r="1813" spans="1:10" ht="12.75" customHeight="1" x14ac:dyDescent="0.15">
      <c r="A1813" s="235" t="s">
        <v>2265</v>
      </c>
      <c r="B1813" s="4" t="s">
        <v>295</v>
      </c>
      <c r="C1813" s="7" t="s">
        <v>2360</v>
      </c>
      <c r="D1813" s="7" t="s">
        <v>320</v>
      </c>
      <c r="E1813" s="7" t="s">
        <v>1597</v>
      </c>
      <c r="F1813" s="10">
        <v>224.74</v>
      </c>
      <c r="G1813" s="10"/>
      <c r="H1813" s="7" t="s">
        <v>633</v>
      </c>
      <c r="I1813" s="7" t="s">
        <v>634</v>
      </c>
      <c r="J1813" s="7"/>
    </row>
    <row r="1814" spans="1:10" ht="12.75" customHeight="1" x14ac:dyDescent="0.15">
      <c r="A1814" s="235" t="s">
        <v>2265</v>
      </c>
      <c r="B1814" s="4" t="s">
        <v>352</v>
      </c>
      <c r="C1814" s="7" t="s">
        <v>2361</v>
      </c>
      <c r="D1814" s="7" t="s">
        <v>320</v>
      </c>
      <c r="E1814" s="7" t="s">
        <v>1597</v>
      </c>
      <c r="F1814" s="10">
        <v>56.88</v>
      </c>
      <c r="G1814" s="10"/>
      <c r="H1814" s="7" t="s">
        <v>708</v>
      </c>
      <c r="I1814" s="7" t="s">
        <v>709</v>
      </c>
      <c r="J1814" s="7"/>
    </row>
    <row r="1815" spans="1:10" ht="12.75" customHeight="1" x14ac:dyDescent="0.15">
      <c r="A1815" s="235" t="s">
        <v>2265</v>
      </c>
      <c r="B1815" s="4" t="s">
        <v>352</v>
      </c>
      <c r="C1815" s="7" t="s">
        <v>2362</v>
      </c>
      <c r="D1815" s="7" t="s">
        <v>320</v>
      </c>
      <c r="E1815" s="7" t="s">
        <v>1597</v>
      </c>
      <c r="F1815" s="11">
        <v>250.9</v>
      </c>
      <c r="G1815" s="11"/>
      <c r="H1815" s="7" t="s">
        <v>633</v>
      </c>
      <c r="I1815" s="7" t="s">
        <v>634</v>
      </c>
      <c r="J1815" s="7"/>
    </row>
    <row r="1816" spans="1:10" ht="11.25" x14ac:dyDescent="0.15">
      <c r="A1816" s="235"/>
      <c r="B1816" s="4"/>
      <c r="C1816" s="7"/>
      <c r="D1816" s="7"/>
      <c r="E1816" s="7"/>
      <c r="F1816" s="10"/>
      <c r="G1816" s="10"/>
      <c r="H1816" s="7"/>
      <c r="I1816" s="7"/>
      <c r="J1816" s="7"/>
    </row>
    <row r="1817" spans="1:10" ht="12.75" customHeight="1" x14ac:dyDescent="0.15">
      <c r="A1817" s="235"/>
      <c r="B1817" s="4"/>
      <c r="C1817" s="7"/>
      <c r="D1817" s="7" t="s">
        <v>411</v>
      </c>
      <c r="E1817" s="7"/>
      <c r="F1817" s="11">
        <v>14740.15</v>
      </c>
      <c r="G1817" s="11">
        <v>5388.69</v>
      </c>
      <c r="H1817" s="7"/>
      <c r="I1817" s="7"/>
      <c r="J1817" s="7"/>
    </row>
    <row r="1818" spans="1:10" ht="11.25" x14ac:dyDescent="0.15">
      <c r="A1818" s="235"/>
      <c r="B1818" s="4"/>
      <c r="C1818" s="7"/>
      <c r="D1818" s="7"/>
      <c r="E1818" s="7"/>
      <c r="F1818" s="10"/>
      <c r="G1818" s="10"/>
      <c r="H1818" s="7"/>
      <c r="I1818" s="7"/>
      <c r="J1818" s="7"/>
    </row>
    <row r="1819" spans="1:10" ht="11.25" x14ac:dyDescent="0.15">
      <c r="A1819" s="235"/>
      <c r="B1819" s="4"/>
      <c r="C1819" s="7"/>
      <c r="D1819" s="7" t="s">
        <v>2363</v>
      </c>
      <c r="E1819" s="7"/>
      <c r="F1819" s="10">
        <v>9351.4599999999991</v>
      </c>
      <c r="G1819" s="10"/>
      <c r="H1819" s="7"/>
      <c r="I1819" s="7"/>
      <c r="J1819" s="7"/>
    </row>
    <row r="1821" spans="1:10" ht="11.25" x14ac:dyDescent="0.2">
      <c r="A1821" s="233" t="s">
        <v>2364</v>
      </c>
    </row>
    <row r="1823" spans="1:10" ht="25.5" customHeight="1" x14ac:dyDescent="0.35">
      <c r="A1823" s="234" t="s">
        <v>14</v>
      </c>
      <c r="B1823" s="3" t="s">
        <v>1</v>
      </c>
      <c r="C1823" s="6" t="s">
        <v>7</v>
      </c>
      <c r="D1823" s="6" t="s">
        <v>16</v>
      </c>
      <c r="E1823" s="6" t="s">
        <v>619</v>
      </c>
      <c r="F1823" s="9" t="s">
        <v>24</v>
      </c>
      <c r="G1823" s="9" t="s">
        <v>25</v>
      </c>
      <c r="H1823" s="6" t="s">
        <v>620</v>
      </c>
      <c r="I1823" s="6" t="s">
        <v>621</v>
      </c>
      <c r="J1823" s="6"/>
    </row>
    <row r="1825" spans="1:10" ht="12.75" customHeight="1" x14ac:dyDescent="0.15">
      <c r="A1825" s="235"/>
      <c r="B1825" s="4"/>
      <c r="C1825" s="7"/>
      <c r="D1825" s="7" t="s">
        <v>17</v>
      </c>
      <c r="E1825" s="7"/>
      <c r="F1825" s="10">
        <v>0</v>
      </c>
      <c r="G1825" s="10"/>
      <c r="H1825" s="7"/>
      <c r="I1825" s="7"/>
      <c r="J1825" s="7"/>
    </row>
    <row r="1826" spans="1:10" ht="12.75" customHeight="1" x14ac:dyDescent="0.15">
      <c r="A1826" s="235" t="s">
        <v>315</v>
      </c>
      <c r="B1826" s="4" t="s">
        <v>736</v>
      </c>
      <c r="C1826" s="7" t="s">
        <v>2365</v>
      </c>
      <c r="D1826" s="7" t="s">
        <v>2366</v>
      </c>
      <c r="E1826" s="7" t="s">
        <v>1597</v>
      </c>
      <c r="F1826" s="10">
        <v>300</v>
      </c>
      <c r="G1826" s="10"/>
      <c r="H1826" s="7" t="s">
        <v>633</v>
      </c>
      <c r="I1826" s="7" t="s">
        <v>634</v>
      </c>
      <c r="J1826" s="7"/>
    </row>
    <row r="1827" spans="1:10" ht="12.75" customHeight="1" x14ac:dyDescent="0.15">
      <c r="A1827" s="235" t="s">
        <v>315</v>
      </c>
      <c r="B1827" s="4" t="s">
        <v>79</v>
      </c>
      <c r="C1827" s="7" t="s">
        <v>2367</v>
      </c>
      <c r="D1827" s="7" t="s">
        <v>317</v>
      </c>
      <c r="E1827" s="7" t="s">
        <v>1597</v>
      </c>
      <c r="F1827" s="10">
        <v>200</v>
      </c>
      <c r="G1827" s="10"/>
      <c r="H1827" s="7" t="s">
        <v>708</v>
      </c>
      <c r="I1827" s="7" t="s">
        <v>709</v>
      </c>
      <c r="J1827" s="7"/>
    </row>
    <row r="1828" spans="1:10" ht="12.75" customHeight="1" x14ac:dyDescent="0.15">
      <c r="A1828" s="235" t="s">
        <v>315</v>
      </c>
      <c r="B1828" s="4" t="s">
        <v>79</v>
      </c>
      <c r="C1828" s="7" t="s">
        <v>2368</v>
      </c>
      <c r="D1828" s="7" t="s">
        <v>2369</v>
      </c>
      <c r="E1828" s="7" t="s">
        <v>1597</v>
      </c>
      <c r="F1828" s="10">
        <v>150</v>
      </c>
      <c r="G1828" s="10"/>
      <c r="H1828" s="7" t="s">
        <v>708</v>
      </c>
      <c r="I1828" s="7" t="s">
        <v>709</v>
      </c>
      <c r="J1828" s="7"/>
    </row>
    <row r="1829" spans="1:10" ht="12.75" customHeight="1" x14ac:dyDescent="0.15">
      <c r="A1829" s="235" t="s">
        <v>315</v>
      </c>
      <c r="B1829" s="4" t="s">
        <v>79</v>
      </c>
      <c r="C1829" s="7" t="s">
        <v>2368</v>
      </c>
      <c r="D1829" s="7" t="s">
        <v>2369</v>
      </c>
      <c r="E1829" s="7" t="s">
        <v>1597</v>
      </c>
      <c r="F1829" s="10">
        <v>150</v>
      </c>
      <c r="G1829" s="10"/>
      <c r="H1829" s="7" t="s">
        <v>633</v>
      </c>
      <c r="I1829" s="7" t="s">
        <v>634</v>
      </c>
      <c r="J1829" s="7"/>
    </row>
    <row r="1830" spans="1:10" ht="12.75" customHeight="1" x14ac:dyDescent="0.15">
      <c r="A1830" s="235" t="s">
        <v>315</v>
      </c>
      <c r="B1830" s="4" t="s">
        <v>79</v>
      </c>
      <c r="C1830" s="7" t="s">
        <v>2367</v>
      </c>
      <c r="D1830" s="7" t="s">
        <v>317</v>
      </c>
      <c r="E1830" s="7" t="s">
        <v>1597</v>
      </c>
      <c r="F1830" s="10">
        <v>100</v>
      </c>
      <c r="G1830" s="10"/>
      <c r="H1830" s="7" t="s">
        <v>633</v>
      </c>
      <c r="I1830" s="7" t="s">
        <v>634</v>
      </c>
      <c r="J1830" s="7"/>
    </row>
    <row r="1831" spans="1:10" ht="12.75" customHeight="1" x14ac:dyDescent="0.15">
      <c r="A1831" s="235" t="s">
        <v>315</v>
      </c>
      <c r="B1831" s="4" t="s">
        <v>332</v>
      </c>
      <c r="C1831" s="7" t="s">
        <v>2370</v>
      </c>
      <c r="D1831" s="7" t="s">
        <v>317</v>
      </c>
      <c r="E1831" s="7" t="s">
        <v>1597</v>
      </c>
      <c r="F1831" s="10">
        <v>100</v>
      </c>
      <c r="G1831" s="10"/>
      <c r="H1831" s="7" t="s">
        <v>708</v>
      </c>
      <c r="I1831" s="7" t="s">
        <v>709</v>
      </c>
      <c r="J1831" s="7"/>
    </row>
    <row r="1832" spans="1:10" ht="12.75" customHeight="1" x14ac:dyDescent="0.15">
      <c r="A1832" s="235" t="s">
        <v>315</v>
      </c>
      <c r="B1832" s="4" t="s">
        <v>332</v>
      </c>
      <c r="C1832" s="7" t="s">
        <v>2370</v>
      </c>
      <c r="D1832" s="7" t="s">
        <v>317</v>
      </c>
      <c r="E1832" s="7" t="s">
        <v>1597</v>
      </c>
      <c r="F1832" s="10">
        <v>200</v>
      </c>
      <c r="G1832" s="10"/>
      <c r="H1832" s="7" t="s">
        <v>633</v>
      </c>
      <c r="I1832" s="7" t="s">
        <v>634</v>
      </c>
      <c r="J1832" s="7"/>
    </row>
    <row r="1833" spans="1:10" ht="12.75" customHeight="1" x14ac:dyDescent="0.15">
      <c r="A1833" s="235" t="s">
        <v>315</v>
      </c>
      <c r="B1833" s="4" t="s">
        <v>1737</v>
      </c>
      <c r="C1833" s="7" t="s">
        <v>2371</v>
      </c>
      <c r="D1833" s="7" t="s">
        <v>2372</v>
      </c>
      <c r="E1833" s="7" t="s">
        <v>1597</v>
      </c>
      <c r="F1833" s="10">
        <v>150</v>
      </c>
      <c r="G1833" s="10"/>
      <c r="H1833" s="7" t="s">
        <v>708</v>
      </c>
      <c r="I1833" s="7" t="s">
        <v>709</v>
      </c>
      <c r="J1833" s="7"/>
    </row>
    <row r="1834" spans="1:10" ht="12.75" customHeight="1" x14ac:dyDescent="0.15">
      <c r="A1834" s="235" t="s">
        <v>315</v>
      </c>
      <c r="B1834" s="4" t="s">
        <v>1737</v>
      </c>
      <c r="C1834" s="7" t="s">
        <v>2371</v>
      </c>
      <c r="D1834" s="7" t="s">
        <v>2372</v>
      </c>
      <c r="E1834" s="7" t="s">
        <v>1597</v>
      </c>
      <c r="F1834" s="10">
        <v>150</v>
      </c>
      <c r="G1834" s="10"/>
      <c r="H1834" s="7" t="s">
        <v>633</v>
      </c>
      <c r="I1834" s="7" t="s">
        <v>634</v>
      </c>
      <c r="J1834" s="7"/>
    </row>
    <row r="1835" spans="1:10" ht="12.75" customHeight="1" x14ac:dyDescent="0.15">
      <c r="A1835" s="235" t="s">
        <v>315</v>
      </c>
      <c r="B1835" s="4" t="s">
        <v>1739</v>
      </c>
      <c r="C1835" s="7" t="s">
        <v>2373</v>
      </c>
      <c r="D1835" s="7" t="s">
        <v>317</v>
      </c>
      <c r="E1835" s="7" t="s">
        <v>1597</v>
      </c>
      <c r="F1835" s="10">
        <v>200</v>
      </c>
      <c r="G1835" s="10"/>
      <c r="H1835" s="7" t="s">
        <v>708</v>
      </c>
      <c r="I1835" s="7" t="s">
        <v>709</v>
      </c>
      <c r="J1835" s="7"/>
    </row>
    <row r="1836" spans="1:10" ht="12.75" customHeight="1" x14ac:dyDescent="0.15">
      <c r="A1836" s="235" t="s">
        <v>315</v>
      </c>
      <c r="B1836" s="4" t="s">
        <v>1739</v>
      </c>
      <c r="C1836" s="7" t="s">
        <v>2373</v>
      </c>
      <c r="D1836" s="7" t="s">
        <v>317</v>
      </c>
      <c r="E1836" s="7" t="s">
        <v>1597</v>
      </c>
      <c r="F1836" s="10">
        <v>100</v>
      </c>
      <c r="G1836" s="10"/>
      <c r="H1836" s="7" t="s">
        <v>633</v>
      </c>
      <c r="I1836" s="7" t="s">
        <v>634</v>
      </c>
      <c r="J1836" s="7"/>
    </row>
    <row r="1837" spans="1:10" ht="12.75" customHeight="1" x14ac:dyDescent="0.15">
      <c r="A1837" s="235" t="s">
        <v>315</v>
      </c>
      <c r="B1837" s="4" t="s">
        <v>81</v>
      </c>
      <c r="C1837" s="7" t="s">
        <v>2374</v>
      </c>
      <c r="D1837" s="7" t="s">
        <v>317</v>
      </c>
      <c r="E1837" s="7" t="s">
        <v>1597</v>
      </c>
      <c r="F1837" s="10">
        <v>200</v>
      </c>
      <c r="G1837" s="10"/>
      <c r="H1837" s="7" t="s">
        <v>708</v>
      </c>
      <c r="I1837" s="7" t="s">
        <v>709</v>
      </c>
      <c r="J1837" s="7"/>
    </row>
    <row r="1838" spans="1:10" ht="12.75" customHeight="1" x14ac:dyDescent="0.15">
      <c r="A1838" s="235" t="s">
        <v>315</v>
      </c>
      <c r="B1838" s="4" t="s">
        <v>81</v>
      </c>
      <c r="C1838" s="7" t="s">
        <v>2374</v>
      </c>
      <c r="D1838" s="7" t="s">
        <v>317</v>
      </c>
      <c r="E1838" s="7" t="s">
        <v>1597</v>
      </c>
      <c r="F1838" s="10">
        <v>100</v>
      </c>
      <c r="G1838" s="10"/>
      <c r="H1838" s="7" t="s">
        <v>633</v>
      </c>
      <c r="I1838" s="7" t="s">
        <v>634</v>
      </c>
      <c r="J1838" s="7"/>
    </row>
    <row r="1839" spans="1:10" ht="12.75" customHeight="1" x14ac:dyDescent="0.15">
      <c r="A1839" s="235" t="s">
        <v>315</v>
      </c>
      <c r="B1839" s="4" t="s">
        <v>2375</v>
      </c>
      <c r="C1839" s="7" t="s">
        <v>2376</v>
      </c>
      <c r="D1839" s="7" t="s">
        <v>317</v>
      </c>
      <c r="E1839" s="7" t="s">
        <v>1597</v>
      </c>
      <c r="F1839" s="10">
        <v>400</v>
      </c>
      <c r="G1839" s="10"/>
      <c r="H1839" s="7" t="s">
        <v>708</v>
      </c>
      <c r="I1839" s="7" t="s">
        <v>709</v>
      </c>
      <c r="J1839" s="7"/>
    </row>
    <row r="1840" spans="1:10" ht="12.75" customHeight="1" x14ac:dyDescent="0.15">
      <c r="A1840" s="235" t="s">
        <v>315</v>
      </c>
      <c r="B1840" s="4" t="s">
        <v>2375</v>
      </c>
      <c r="C1840" s="7" t="s">
        <v>2376</v>
      </c>
      <c r="D1840" s="7" t="s">
        <v>2377</v>
      </c>
      <c r="E1840" s="7" t="s">
        <v>1597</v>
      </c>
      <c r="F1840" s="10"/>
      <c r="G1840" s="10">
        <v>400</v>
      </c>
      <c r="H1840" s="7" t="s">
        <v>708</v>
      </c>
      <c r="I1840" s="7" t="s">
        <v>709</v>
      </c>
      <c r="J1840" s="7"/>
    </row>
    <row r="1841" spans="1:10" ht="12.75" customHeight="1" x14ac:dyDescent="0.15">
      <c r="A1841" s="235" t="s">
        <v>315</v>
      </c>
      <c r="B1841" s="4" t="s">
        <v>2375</v>
      </c>
      <c r="C1841" s="7" t="s">
        <v>2376</v>
      </c>
      <c r="D1841" s="7" t="s">
        <v>2377</v>
      </c>
      <c r="E1841" s="7" t="s">
        <v>1597</v>
      </c>
      <c r="F1841" s="10">
        <v>400</v>
      </c>
      <c r="G1841" s="10"/>
      <c r="H1841" s="7" t="s">
        <v>796</v>
      </c>
      <c r="I1841" s="7" t="s">
        <v>797</v>
      </c>
      <c r="J1841" s="7"/>
    </row>
    <row r="1842" spans="1:10" ht="12.75" customHeight="1" x14ac:dyDescent="0.15">
      <c r="A1842" s="235" t="s">
        <v>315</v>
      </c>
      <c r="B1842" s="4" t="s">
        <v>1744</v>
      </c>
      <c r="C1842" s="7" t="s">
        <v>2378</v>
      </c>
      <c r="D1842" s="7" t="s">
        <v>317</v>
      </c>
      <c r="E1842" s="7" t="s">
        <v>1597</v>
      </c>
      <c r="F1842" s="10">
        <v>150</v>
      </c>
      <c r="G1842" s="10"/>
      <c r="H1842" s="7" t="s">
        <v>708</v>
      </c>
      <c r="I1842" s="7" t="s">
        <v>709</v>
      </c>
      <c r="J1842" s="7"/>
    </row>
    <row r="1843" spans="1:10" ht="12.75" customHeight="1" x14ac:dyDescent="0.15">
      <c r="A1843" s="235" t="s">
        <v>315</v>
      </c>
      <c r="B1843" s="4" t="s">
        <v>1744</v>
      </c>
      <c r="C1843" s="7" t="s">
        <v>2378</v>
      </c>
      <c r="D1843" s="7" t="s">
        <v>317</v>
      </c>
      <c r="E1843" s="7" t="s">
        <v>1597</v>
      </c>
      <c r="F1843" s="10">
        <v>150</v>
      </c>
      <c r="G1843" s="10"/>
      <c r="H1843" s="7" t="s">
        <v>633</v>
      </c>
      <c r="I1843" s="7" t="s">
        <v>634</v>
      </c>
      <c r="J1843" s="7"/>
    </row>
    <row r="1844" spans="1:10" ht="12.75" customHeight="1" x14ac:dyDescent="0.15">
      <c r="A1844" s="235" t="s">
        <v>315</v>
      </c>
      <c r="B1844" s="4" t="s">
        <v>2379</v>
      </c>
      <c r="C1844" s="7" t="s">
        <v>2380</v>
      </c>
      <c r="D1844" s="7" t="s">
        <v>2381</v>
      </c>
      <c r="E1844" s="7" t="s">
        <v>1597</v>
      </c>
      <c r="F1844" s="10">
        <v>150</v>
      </c>
      <c r="G1844" s="10"/>
      <c r="H1844" s="7" t="s">
        <v>730</v>
      </c>
      <c r="I1844" s="7" t="s">
        <v>731</v>
      </c>
      <c r="J1844" s="7"/>
    </row>
    <row r="1845" spans="1:10" ht="12.75" customHeight="1" x14ac:dyDescent="0.15">
      <c r="A1845" s="235" t="s">
        <v>315</v>
      </c>
      <c r="B1845" s="4" t="s">
        <v>1190</v>
      </c>
      <c r="C1845" s="7" t="s">
        <v>2382</v>
      </c>
      <c r="D1845" s="7" t="s">
        <v>2383</v>
      </c>
      <c r="E1845" s="7" t="s">
        <v>1597</v>
      </c>
      <c r="F1845" s="10">
        <v>50</v>
      </c>
      <c r="G1845" s="10"/>
      <c r="H1845" s="7" t="s">
        <v>708</v>
      </c>
      <c r="I1845" s="7" t="s">
        <v>709</v>
      </c>
      <c r="J1845" s="7"/>
    </row>
    <row r="1846" spans="1:10" ht="12.75" customHeight="1" x14ac:dyDescent="0.15">
      <c r="A1846" s="235" t="s">
        <v>315</v>
      </c>
      <c r="B1846" s="4" t="s">
        <v>85</v>
      </c>
      <c r="C1846" s="7" t="s">
        <v>2384</v>
      </c>
      <c r="D1846" s="7" t="s">
        <v>317</v>
      </c>
      <c r="E1846" s="7" t="s">
        <v>1597</v>
      </c>
      <c r="F1846" s="10">
        <v>150</v>
      </c>
      <c r="G1846" s="10"/>
      <c r="H1846" s="7" t="s">
        <v>708</v>
      </c>
      <c r="I1846" s="7" t="s">
        <v>709</v>
      </c>
      <c r="J1846" s="7"/>
    </row>
    <row r="1847" spans="1:10" ht="12.75" customHeight="1" x14ac:dyDescent="0.15">
      <c r="A1847" s="235" t="s">
        <v>315</v>
      </c>
      <c r="B1847" s="4" t="s">
        <v>85</v>
      </c>
      <c r="C1847" s="7" t="s">
        <v>2384</v>
      </c>
      <c r="D1847" s="7" t="s">
        <v>317</v>
      </c>
      <c r="E1847" s="7" t="s">
        <v>1597</v>
      </c>
      <c r="F1847" s="10">
        <v>150</v>
      </c>
      <c r="G1847" s="10"/>
      <c r="H1847" s="7" t="s">
        <v>633</v>
      </c>
      <c r="I1847" s="7" t="s">
        <v>634</v>
      </c>
      <c r="J1847" s="7"/>
    </row>
    <row r="1848" spans="1:10" ht="12.75" customHeight="1" x14ac:dyDescent="0.15">
      <c r="A1848" s="235" t="s">
        <v>315</v>
      </c>
      <c r="B1848" s="4" t="s">
        <v>816</v>
      </c>
      <c r="C1848" s="7" t="s">
        <v>2385</v>
      </c>
      <c r="D1848" s="7" t="s">
        <v>317</v>
      </c>
      <c r="E1848" s="7" t="s">
        <v>1597</v>
      </c>
      <c r="F1848" s="10">
        <v>200</v>
      </c>
      <c r="G1848" s="10"/>
      <c r="H1848" s="7" t="s">
        <v>708</v>
      </c>
      <c r="I1848" s="7" t="s">
        <v>709</v>
      </c>
      <c r="J1848" s="7"/>
    </row>
    <row r="1849" spans="1:10" ht="12.75" customHeight="1" x14ac:dyDescent="0.15">
      <c r="A1849" s="235" t="s">
        <v>315</v>
      </c>
      <c r="B1849" s="4" t="s">
        <v>826</v>
      </c>
      <c r="C1849" s="7" t="s">
        <v>2386</v>
      </c>
      <c r="D1849" s="7" t="s">
        <v>2387</v>
      </c>
      <c r="E1849" s="7" t="s">
        <v>1597</v>
      </c>
      <c r="F1849" s="10">
        <v>200</v>
      </c>
      <c r="G1849" s="10"/>
      <c r="H1849" s="7" t="s">
        <v>708</v>
      </c>
      <c r="I1849" s="7" t="s">
        <v>709</v>
      </c>
      <c r="J1849" s="7"/>
    </row>
    <row r="1850" spans="1:10" ht="12.75" customHeight="1" x14ac:dyDescent="0.15">
      <c r="A1850" s="235" t="s">
        <v>315</v>
      </c>
      <c r="B1850" s="4" t="s">
        <v>826</v>
      </c>
      <c r="C1850" s="7" t="s">
        <v>2386</v>
      </c>
      <c r="D1850" s="7" t="s">
        <v>2387</v>
      </c>
      <c r="E1850" s="7" t="s">
        <v>1597</v>
      </c>
      <c r="F1850" s="10">
        <v>100</v>
      </c>
      <c r="G1850" s="10"/>
      <c r="H1850" s="7" t="s">
        <v>633</v>
      </c>
      <c r="I1850" s="7" t="s">
        <v>634</v>
      </c>
      <c r="J1850" s="7"/>
    </row>
    <row r="1851" spans="1:10" ht="12.75" customHeight="1" x14ac:dyDescent="0.15">
      <c r="A1851" s="235" t="s">
        <v>315</v>
      </c>
      <c r="B1851" s="4" t="s">
        <v>2388</v>
      </c>
      <c r="C1851" s="7" t="s">
        <v>2389</v>
      </c>
      <c r="D1851" s="7" t="s">
        <v>2390</v>
      </c>
      <c r="E1851" s="7" t="s">
        <v>1597</v>
      </c>
      <c r="F1851" s="10">
        <v>225</v>
      </c>
      <c r="G1851" s="10"/>
      <c r="H1851" s="7" t="s">
        <v>708</v>
      </c>
      <c r="I1851" s="7" t="s">
        <v>709</v>
      </c>
      <c r="J1851" s="7"/>
    </row>
    <row r="1852" spans="1:10" ht="12.75" customHeight="1" x14ac:dyDescent="0.15">
      <c r="A1852" s="235" t="s">
        <v>315</v>
      </c>
      <c r="B1852" s="4" t="s">
        <v>835</v>
      </c>
      <c r="C1852" s="7" t="s">
        <v>2391</v>
      </c>
      <c r="D1852" s="7" t="s">
        <v>2187</v>
      </c>
      <c r="E1852" s="7" t="s">
        <v>1597</v>
      </c>
      <c r="F1852" s="10">
        <v>150</v>
      </c>
      <c r="G1852" s="10"/>
      <c r="H1852" s="7" t="s">
        <v>708</v>
      </c>
      <c r="I1852" s="7" t="s">
        <v>709</v>
      </c>
      <c r="J1852" s="7"/>
    </row>
    <row r="1853" spans="1:10" ht="12.75" customHeight="1" x14ac:dyDescent="0.15">
      <c r="A1853" s="235" t="s">
        <v>315</v>
      </c>
      <c r="B1853" s="4" t="s">
        <v>835</v>
      </c>
      <c r="C1853" s="7" t="s">
        <v>2391</v>
      </c>
      <c r="D1853" s="7" t="s">
        <v>2187</v>
      </c>
      <c r="E1853" s="7" t="s">
        <v>1597</v>
      </c>
      <c r="F1853" s="10">
        <v>150</v>
      </c>
      <c r="G1853" s="10"/>
      <c r="H1853" s="7" t="s">
        <v>633</v>
      </c>
      <c r="I1853" s="7" t="s">
        <v>634</v>
      </c>
      <c r="J1853" s="7"/>
    </row>
    <row r="1854" spans="1:10" ht="12.75" customHeight="1" x14ac:dyDescent="0.15">
      <c r="A1854" s="235" t="s">
        <v>315</v>
      </c>
      <c r="B1854" s="4" t="s">
        <v>93</v>
      </c>
      <c r="C1854" s="7" t="s">
        <v>2392</v>
      </c>
      <c r="D1854" s="7" t="s">
        <v>320</v>
      </c>
      <c r="E1854" s="7" t="s">
        <v>1597</v>
      </c>
      <c r="F1854" s="10">
        <v>150</v>
      </c>
      <c r="G1854" s="10"/>
      <c r="H1854" s="7" t="s">
        <v>708</v>
      </c>
      <c r="I1854" s="7" t="s">
        <v>709</v>
      </c>
      <c r="J1854" s="7"/>
    </row>
    <row r="1855" spans="1:10" ht="12.75" customHeight="1" x14ac:dyDescent="0.15">
      <c r="A1855" s="235" t="s">
        <v>315</v>
      </c>
      <c r="B1855" s="4" t="s">
        <v>93</v>
      </c>
      <c r="C1855" s="7" t="s">
        <v>2392</v>
      </c>
      <c r="D1855" s="7" t="s">
        <v>320</v>
      </c>
      <c r="E1855" s="7" t="s">
        <v>1597</v>
      </c>
      <c r="F1855" s="10">
        <v>150</v>
      </c>
      <c r="G1855" s="10"/>
      <c r="H1855" s="7" t="s">
        <v>633</v>
      </c>
      <c r="I1855" s="7" t="s">
        <v>634</v>
      </c>
      <c r="J1855" s="7"/>
    </row>
    <row r="1856" spans="1:10" ht="12.75" customHeight="1" x14ac:dyDescent="0.15">
      <c r="A1856" s="235"/>
      <c r="B1856" s="4" t="s">
        <v>93</v>
      </c>
      <c r="C1856" s="7" t="s">
        <v>2393</v>
      </c>
      <c r="D1856" s="7" t="s">
        <v>1756</v>
      </c>
      <c r="E1856" s="7" t="s">
        <v>666</v>
      </c>
      <c r="F1856" s="10">
        <v>80</v>
      </c>
      <c r="G1856" s="10"/>
      <c r="H1856" s="7" t="s">
        <v>633</v>
      </c>
      <c r="I1856" s="7" t="s">
        <v>634</v>
      </c>
      <c r="J1856" s="7"/>
    </row>
    <row r="1857" spans="1:10" ht="12.75" customHeight="1" x14ac:dyDescent="0.15">
      <c r="A1857" s="235"/>
      <c r="B1857" s="4" t="s">
        <v>93</v>
      </c>
      <c r="C1857" s="7" t="s">
        <v>2393</v>
      </c>
      <c r="D1857" s="7" t="s">
        <v>1756</v>
      </c>
      <c r="E1857" s="7" t="s">
        <v>666</v>
      </c>
      <c r="F1857" s="10">
        <v>20</v>
      </c>
      <c r="G1857" s="10"/>
      <c r="H1857" s="7" t="s">
        <v>633</v>
      </c>
      <c r="I1857" s="7" t="s">
        <v>634</v>
      </c>
      <c r="J1857" s="7"/>
    </row>
    <row r="1858" spans="1:10" ht="12.75" customHeight="1" x14ac:dyDescent="0.15">
      <c r="A1858" s="235"/>
      <c r="B1858" s="4" t="s">
        <v>93</v>
      </c>
      <c r="C1858" s="7" t="s">
        <v>1755</v>
      </c>
      <c r="D1858" s="7" t="s">
        <v>1756</v>
      </c>
      <c r="E1858" s="7" t="s">
        <v>666</v>
      </c>
      <c r="F1858" s="10"/>
      <c r="G1858" s="10">
        <v>1800</v>
      </c>
      <c r="H1858" s="7" t="s">
        <v>633</v>
      </c>
      <c r="I1858" s="7" t="s">
        <v>634</v>
      </c>
      <c r="J1858" s="7"/>
    </row>
    <row r="1859" spans="1:10" ht="12.75" customHeight="1" x14ac:dyDescent="0.15">
      <c r="A1859" s="235"/>
      <c r="B1859" s="4" t="s">
        <v>93</v>
      </c>
      <c r="C1859" s="7" t="s">
        <v>1755</v>
      </c>
      <c r="D1859" s="7" t="s">
        <v>1756</v>
      </c>
      <c r="E1859" s="7" t="s">
        <v>666</v>
      </c>
      <c r="F1859" s="10">
        <v>1440</v>
      </c>
      <c r="G1859" s="10"/>
      <c r="H1859" s="7" t="s">
        <v>633</v>
      </c>
      <c r="I1859" s="7" t="s">
        <v>634</v>
      </c>
      <c r="J1859" s="7"/>
    </row>
    <row r="1860" spans="1:10" ht="12.75" customHeight="1" x14ac:dyDescent="0.15">
      <c r="A1860" s="235"/>
      <c r="B1860" s="4" t="s">
        <v>93</v>
      </c>
      <c r="C1860" s="7" t="s">
        <v>1755</v>
      </c>
      <c r="D1860" s="7" t="s">
        <v>1756</v>
      </c>
      <c r="E1860" s="7" t="s">
        <v>666</v>
      </c>
      <c r="F1860" s="10">
        <v>360</v>
      </c>
      <c r="G1860" s="10"/>
      <c r="H1860" s="7" t="s">
        <v>633</v>
      </c>
      <c r="I1860" s="7" t="s">
        <v>634</v>
      </c>
      <c r="J1860" s="7"/>
    </row>
    <row r="1861" spans="1:10" ht="12.75" customHeight="1" x14ac:dyDescent="0.15">
      <c r="A1861" s="235" t="s">
        <v>315</v>
      </c>
      <c r="B1861" s="4" t="s">
        <v>1214</v>
      </c>
      <c r="C1861" s="7" t="s">
        <v>2394</v>
      </c>
      <c r="D1861" s="7" t="s">
        <v>2395</v>
      </c>
      <c r="E1861" s="7" t="s">
        <v>1597</v>
      </c>
      <c r="F1861" s="10">
        <v>150</v>
      </c>
      <c r="G1861" s="10"/>
      <c r="H1861" s="7" t="s">
        <v>708</v>
      </c>
      <c r="I1861" s="7" t="s">
        <v>709</v>
      </c>
      <c r="J1861" s="7"/>
    </row>
    <row r="1862" spans="1:10" ht="11.25" x14ac:dyDescent="0.15">
      <c r="A1862" s="235" t="s">
        <v>315</v>
      </c>
      <c r="B1862" s="4" t="s">
        <v>1214</v>
      </c>
      <c r="C1862" s="7" t="s">
        <v>2394</v>
      </c>
      <c r="D1862" s="7" t="s">
        <v>2395</v>
      </c>
      <c r="E1862" s="7" t="s">
        <v>1597</v>
      </c>
      <c r="F1862" s="10">
        <v>120</v>
      </c>
      <c r="G1862" s="10"/>
      <c r="H1862" s="7" t="s">
        <v>633</v>
      </c>
      <c r="I1862" s="7" t="s">
        <v>634</v>
      </c>
      <c r="J1862" s="7"/>
    </row>
    <row r="1864" spans="1:10" ht="11.25" x14ac:dyDescent="0.2">
      <c r="A1864" s="233" t="s">
        <v>2364</v>
      </c>
    </row>
    <row r="1866" spans="1:10" ht="25.5" customHeight="1" x14ac:dyDescent="0.35">
      <c r="A1866" s="234" t="s">
        <v>14</v>
      </c>
      <c r="B1866" s="3" t="s">
        <v>1</v>
      </c>
      <c r="C1866" s="6" t="s">
        <v>7</v>
      </c>
      <c r="D1866" s="6" t="s">
        <v>16</v>
      </c>
      <c r="E1866" s="6" t="s">
        <v>619</v>
      </c>
      <c r="F1866" s="9" t="s">
        <v>24</v>
      </c>
      <c r="G1866" s="9" t="s">
        <v>25</v>
      </c>
      <c r="H1866" s="6" t="s">
        <v>620</v>
      </c>
      <c r="I1866" s="6" t="s">
        <v>621</v>
      </c>
      <c r="J1866" s="6"/>
    </row>
    <row r="1868" spans="1:10" ht="12.75" customHeight="1" x14ac:dyDescent="0.15">
      <c r="A1868" s="235" t="s">
        <v>315</v>
      </c>
      <c r="B1868" s="4" t="s">
        <v>1214</v>
      </c>
      <c r="C1868" s="7" t="s">
        <v>2394</v>
      </c>
      <c r="D1868" s="7" t="s">
        <v>2395</v>
      </c>
      <c r="E1868" s="7" t="s">
        <v>1597</v>
      </c>
      <c r="F1868" s="10">
        <v>30</v>
      </c>
      <c r="G1868" s="10"/>
      <c r="H1868" s="7" t="s">
        <v>633</v>
      </c>
      <c r="I1868" s="7" t="s">
        <v>634</v>
      </c>
      <c r="J1868" s="7"/>
    </row>
    <row r="1869" spans="1:10" ht="12.75" customHeight="1" x14ac:dyDescent="0.15">
      <c r="A1869" s="235" t="s">
        <v>315</v>
      </c>
      <c r="B1869" s="4" t="s">
        <v>1762</v>
      </c>
      <c r="C1869" s="7" t="s">
        <v>2396</v>
      </c>
      <c r="D1869" s="7" t="s">
        <v>320</v>
      </c>
      <c r="E1869" s="7" t="s">
        <v>1597</v>
      </c>
      <c r="F1869" s="10">
        <v>150</v>
      </c>
      <c r="G1869" s="10"/>
      <c r="H1869" s="7" t="s">
        <v>708</v>
      </c>
      <c r="I1869" s="7" t="s">
        <v>709</v>
      </c>
      <c r="J1869" s="7"/>
    </row>
    <row r="1870" spans="1:10" ht="12.75" customHeight="1" x14ac:dyDescent="0.15">
      <c r="A1870" s="235" t="s">
        <v>315</v>
      </c>
      <c r="B1870" s="4" t="s">
        <v>1762</v>
      </c>
      <c r="C1870" s="7" t="s">
        <v>2396</v>
      </c>
      <c r="D1870" s="7" t="s">
        <v>320</v>
      </c>
      <c r="E1870" s="7" t="s">
        <v>1597</v>
      </c>
      <c r="F1870" s="10">
        <v>150</v>
      </c>
      <c r="G1870" s="10"/>
      <c r="H1870" s="7" t="s">
        <v>633</v>
      </c>
      <c r="I1870" s="7" t="s">
        <v>634</v>
      </c>
      <c r="J1870" s="7"/>
    </row>
    <row r="1871" spans="1:10" ht="12.75" customHeight="1" x14ac:dyDescent="0.15">
      <c r="A1871" s="235" t="s">
        <v>315</v>
      </c>
      <c r="B1871" s="4" t="s">
        <v>2397</v>
      </c>
      <c r="C1871" s="7" t="s">
        <v>2398</v>
      </c>
      <c r="D1871" s="7" t="s">
        <v>317</v>
      </c>
      <c r="E1871" s="7" t="s">
        <v>1597</v>
      </c>
      <c r="F1871" s="10">
        <v>300</v>
      </c>
      <c r="G1871" s="10"/>
      <c r="H1871" s="7" t="s">
        <v>708</v>
      </c>
      <c r="I1871" s="7" t="s">
        <v>709</v>
      </c>
      <c r="J1871" s="7"/>
    </row>
    <row r="1872" spans="1:10" ht="12.75" customHeight="1" x14ac:dyDescent="0.15">
      <c r="A1872" s="235" t="s">
        <v>315</v>
      </c>
      <c r="B1872" s="4" t="s">
        <v>1767</v>
      </c>
      <c r="C1872" s="7" t="s">
        <v>2399</v>
      </c>
      <c r="D1872" s="7" t="s">
        <v>317</v>
      </c>
      <c r="E1872" s="7" t="s">
        <v>1597</v>
      </c>
      <c r="F1872" s="10">
        <v>150</v>
      </c>
      <c r="G1872" s="10"/>
      <c r="H1872" s="7" t="s">
        <v>708</v>
      </c>
      <c r="I1872" s="7" t="s">
        <v>709</v>
      </c>
      <c r="J1872" s="7"/>
    </row>
    <row r="1873" spans="1:10" ht="12.75" customHeight="1" x14ac:dyDescent="0.15">
      <c r="A1873" s="235" t="s">
        <v>315</v>
      </c>
      <c r="B1873" s="4" t="s">
        <v>1767</v>
      </c>
      <c r="C1873" s="7" t="s">
        <v>2399</v>
      </c>
      <c r="D1873" s="7" t="s">
        <v>317</v>
      </c>
      <c r="E1873" s="7" t="s">
        <v>1597</v>
      </c>
      <c r="F1873" s="10">
        <v>150</v>
      </c>
      <c r="G1873" s="10"/>
      <c r="H1873" s="7" t="s">
        <v>633</v>
      </c>
      <c r="I1873" s="7" t="s">
        <v>634</v>
      </c>
      <c r="J1873" s="7"/>
    </row>
    <row r="1874" spans="1:10" ht="12.75" customHeight="1" x14ac:dyDescent="0.15">
      <c r="A1874" s="235" t="s">
        <v>315</v>
      </c>
      <c r="B1874" s="4" t="s">
        <v>1769</v>
      </c>
      <c r="C1874" s="7" t="s">
        <v>2400</v>
      </c>
      <c r="D1874" s="7" t="s">
        <v>317</v>
      </c>
      <c r="E1874" s="7" t="s">
        <v>1597</v>
      </c>
      <c r="F1874" s="10">
        <v>200</v>
      </c>
      <c r="G1874" s="10"/>
      <c r="H1874" s="7" t="s">
        <v>708</v>
      </c>
      <c r="I1874" s="7" t="s">
        <v>709</v>
      </c>
      <c r="J1874" s="7"/>
    </row>
    <row r="1875" spans="1:10" ht="12.75" customHeight="1" x14ac:dyDescent="0.15">
      <c r="A1875" s="235" t="s">
        <v>315</v>
      </c>
      <c r="B1875" s="4" t="s">
        <v>1769</v>
      </c>
      <c r="C1875" s="7" t="s">
        <v>2400</v>
      </c>
      <c r="D1875" s="7" t="s">
        <v>317</v>
      </c>
      <c r="E1875" s="7" t="s">
        <v>1597</v>
      </c>
      <c r="F1875" s="10">
        <v>100</v>
      </c>
      <c r="G1875" s="10"/>
      <c r="H1875" s="7" t="s">
        <v>633</v>
      </c>
      <c r="I1875" s="7" t="s">
        <v>634</v>
      </c>
      <c r="J1875" s="7"/>
    </row>
    <row r="1876" spans="1:10" ht="12.75" customHeight="1" x14ac:dyDescent="0.15">
      <c r="A1876" s="235" t="s">
        <v>315</v>
      </c>
      <c r="B1876" s="4" t="s">
        <v>2401</v>
      </c>
      <c r="C1876" s="7" t="s">
        <v>2402</v>
      </c>
      <c r="D1876" s="7" t="s">
        <v>2403</v>
      </c>
      <c r="E1876" s="7" t="s">
        <v>1597</v>
      </c>
      <c r="F1876" s="10">
        <v>148</v>
      </c>
      <c r="G1876" s="10"/>
      <c r="H1876" s="7" t="s">
        <v>708</v>
      </c>
      <c r="I1876" s="7" t="s">
        <v>709</v>
      </c>
      <c r="J1876" s="7"/>
    </row>
    <row r="1877" spans="1:10" ht="12.75" customHeight="1" x14ac:dyDescent="0.15">
      <c r="A1877" s="235" t="s">
        <v>315</v>
      </c>
      <c r="B1877" s="4" t="s">
        <v>2401</v>
      </c>
      <c r="C1877" s="7" t="s">
        <v>2402</v>
      </c>
      <c r="D1877" s="7" t="s">
        <v>2403</v>
      </c>
      <c r="E1877" s="7" t="s">
        <v>1597</v>
      </c>
      <c r="F1877" s="10">
        <v>37</v>
      </c>
      <c r="G1877" s="10"/>
      <c r="H1877" s="7" t="s">
        <v>633</v>
      </c>
      <c r="I1877" s="7" t="s">
        <v>634</v>
      </c>
      <c r="J1877" s="7"/>
    </row>
    <row r="1878" spans="1:10" ht="12.75" customHeight="1" x14ac:dyDescent="0.15">
      <c r="A1878" s="235" t="s">
        <v>315</v>
      </c>
      <c r="B1878" s="4" t="s">
        <v>1771</v>
      </c>
      <c r="C1878" s="7" t="s">
        <v>2404</v>
      </c>
      <c r="D1878" s="7" t="s">
        <v>317</v>
      </c>
      <c r="E1878" s="7" t="s">
        <v>1597</v>
      </c>
      <c r="F1878" s="10">
        <v>200</v>
      </c>
      <c r="G1878" s="10"/>
      <c r="H1878" s="7" t="s">
        <v>708</v>
      </c>
      <c r="I1878" s="7" t="s">
        <v>709</v>
      </c>
      <c r="J1878" s="7"/>
    </row>
    <row r="1879" spans="1:10" ht="12.75" customHeight="1" x14ac:dyDescent="0.15">
      <c r="A1879" s="235" t="s">
        <v>315</v>
      </c>
      <c r="B1879" s="4" t="s">
        <v>1771</v>
      </c>
      <c r="C1879" s="7" t="s">
        <v>2404</v>
      </c>
      <c r="D1879" s="7" t="s">
        <v>317</v>
      </c>
      <c r="E1879" s="7" t="s">
        <v>1597</v>
      </c>
      <c r="F1879" s="10">
        <v>100</v>
      </c>
      <c r="G1879" s="10"/>
      <c r="H1879" s="7" t="s">
        <v>633</v>
      </c>
      <c r="I1879" s="7" t="s">
        <v>634</v>
      </c>
      <c r="J1879" s="7"/>
    </row>
    <row r="1880" spans="1:10" ht="12.75" customHeight="1" x14ac:dyDescent="0.15">
      <c r="A1880" s="235" t="s">
        <v>315</v>
      </c>
      <c r="B1880" s="4" t="s">
        <v>639</v>
      </c>
      <c r="C1880" s="7" t="s">
        <v>2405</v>
      </c>
      <c r="D1880" s="7" t="s">
        <v>317</v>
      </c>
      <c r="E1880" s="7" t="s">
        <v>1597</v>
      </c>
      <c r="F1880" s="10">
        <v>200</v>
      </c>
      <c r="G1880" s="10"/>
      <c r="H1880" s="7" t="s">
        <v>708</v>
      </c>
      <c r="I1880" s="7" t="s">
        <v>709</v>
      </c>
      <c r="J1880" s="7"/>
    </row>
    <row r="1881" spans="1:10" ht="12.75" customHeight="1" x14ac:dyDescent="0.15">
      <c r="A1881" s="235" t="s">
        <v>315</v>
      </c>
      <c r="B1881" s="4" t="s">
        <v>639</v>
      </c>
      <c r="C1881" s="7" t="s">
        <v>2405</v>
      </c>
      <c r="D1881" s="7" t="s">
        <v>317</v>
      </c>
      <c r="E1881" s="7" t="s">
        <v>1597</v>
      </c>
      <c r="F1881" s="10">
        <v>100</v>
      </c>
      <c r="G1881" s="10"/>
      <c r="H1881" s="7" t="s">
        <v>633</v>
      </c>
      <c r="I1881" s="7" t="s">
        <v>634</v>
      </c>
      <c r="J1881" s="7"/>
    </row>
    <row r="1882" spans="1:10" ht="12.75" customHeight="1" x14ac:dyDescent="0.15">
      <c r="A1882" s="235" t="s">
        <v>315</v>
      </c>
      <c r="B1882" s="4" t="s">
        <v>2406</v>
      </c>
      <c r="C1882" s="7" t="s">
        <v>2407</v>
      </c>
      <c r="D1882" s="7" t="s">
        <v>2408</v>
      </c>
      <c r="E1882" s="7" t="s">
        <v>1597</v>
      </c>
      <c r="F1882" s="10">
        <v>225</v>
      </c>
      <c r="G1882" s="10"/>
      <c r="H1882" s="7" t="s">
        <v>708</v>
      </c>
      <c r="I1882" s="7" t="s">
        <v>709</v>
      </c>
      <c r="J1882" s="7"/>
    </row>
    <row r="1883" spans="1:10" ht="12.75" customHeight="1" x14ac:dyDescent="0.15">
      <c r="A1883" s="235" t="s">
        <v>315</v>
      </c>
      <c r="B1883" s="4" t="s">
        <v>642</v>
      </c>
      <c r="C1883" s="7" t="s">
        <v>2409</v>
      </c>
      <c r="D1883" s="7" t="s">
        <v>317</v>
      </c>
      <c r="E1883" s="7" t="s">
        <v>1597</v>
      </c>
      <c r="F1883" s="10">
        <v>200</v>
      </c>
      <c r="G1883" s="10"/>
      <c r="H1883" s="7" t="s">
        <v>708</v>
      </c>
      <c r="I1883" s="7" t="s">
        <v>709</v>
      </c>
      <c r="J1883" s="7"/>
    </row>
    <row r="1884" spans="1:10" ht="12.75" customHeight="1" x14ac:dyDescent="0.15">
      <c r="A1884" s="235" t="s">
        <v>315</v>
      </c>
      <c r="B1884" s="4" t="s">
        <v>642</v>
      </c>
      <c r="C1884" s="7" t="s">
        <v>2409</v>
      </c>
      <c r="D1884" s="7" t="s">
        <v>317</v>
      </c>
      <c r="E1884" s="7" t="s">
        <v>1597</v>
      </c>
      <c r="F1884" s="10">
        <v>100</v>
      </c>
      <c r="G1884" s="10"/>
      <c r="H1884" s="7" t="s">
        <v>633</v>
      </c>
      <c r="I1884" s="7" t="s">
        <v>634</v>
      </c>
      <c r="J1884" s="7"/>
    </row>
    <row r="1885" spans="1:10" ht="12.75" customHeight="1" x14ac:dyDescent="0.15">
      <c r="A1885" s="235" t="s">
        <v>315</v>
      </c>
      <c r="B1885" s="4" t="s">
        <v>2410</v>
      </c>
      <c r="C1885" s="7" t="s">
        <v>2411</v>
      </c>
      <c r="D1885" s="7" t="s">
        <v>2412</v>
      </c>
      <c r="E1885" s="7" t="s">
        <v>1597</v>
      </c>
      <c r="F1885" s="10">
        <v>250</v>
      </c>
      <c r="G1885" s="10"/>
      <c r="H1885" s="7" t="s">
        <v>708</v>
      </c>
      <c r="I1885" s="7" t="s">
        <v>709</v>
      </c>
      <c r="J1885" s="7"/>
    </row>
    <row r="1886" spans="1:10" ht="12.75" customHeight="1" x14ac:dyDescent="0.15">
      <c r="A1886" s="235" t="s">
        <v>315</v>
      </c>
      <c r="B1886" s="4" t="s">
        <v>1630</v>
      </c>
      <c r="C1886" s="7" t="s">
        <v>2413</v>
      </c>
      <c r="D1886" s="7" t="s">
        <v>320</v>
      </c>
      <c r="E1886" s="7" t="s">
        <v>1597</v>
      </c>
      <c r="F1886" s="10">
        <v>200</v>
      </c>
      <c r="G1886" s="10"/>
      <c r="H1886" s="7" t="s">
        <v>708</v>
      </c>
      <c r="I1886" s="7" t="s">
        <v>709</v>
      </c>
      <c r="J1886" s="7"/>
    </row>
    <row r="1887" spans="1:10" ht="12.75" customHeight="1" x14ac:dyDescent="0.15">
      <c r="A1887" s="235" t="s">
        <v>315</v>
      </c>
      <c r="B1887" s="4" t="s">
        <v>1630</v>
      </c>
      <c r="C1887" s="7" t="s">
        <v>2413</v>
      </c>
      <c r="D1887" s="7" t="s">
        <v>320</v>
      </c>
      <c r="E1887" s="7" t="s">
        <v>1597</v>
      </c>
      <c r="F1887" s="10">
        <v>100</v>
      </c>
      <c r="G1887" s="10"/>
      <c r="H1887" s="7" t="s">
        <v>633</v>
      </c>
      <c r="I1887" s="7" t="s">
        <v>634</v>
      </c>
      <c r="J1887" s="7"/>
    </row>
    <row r="1888" spans="1:10" ht="12.75" customHeight="1" x14ac:dyDescent="0.15">
      <c r="A1888" s="235" t="s">
        <v>315</v>
      </c>
      <c r="B1888" s="4" t="s">
        <v>2414</v>
      </c>
      <c r="C1888" s="7" t="s">
        <v>2415</v>
      </c>
      <c r="D1888" s="7" t="s">
        <v>2416</v>
      </c>
      <c r="E1888" s="7" t="s">
        <v>1597</v>
      </c>
      <c r="F1888" s="10">
        <v>125</v>
      </c>
      <c r="G1888" s="10"/>
      <c r="H1888" s="7" t="s">
        <v>708</v>
      </c>
      <c r="I1888" s="7" t="s">
        <v>709</v>
      </c>
      <c r="J1888" s="7"/>
    </row>
    <row r="1889" spans="1:10" ht="12.75" customHeight="1" x14ac:dyDescent="0.15">
      <c r="A1889" s="235" t="s">
        <v>315</v>
      </c>
      <c r="B1889" s="4" t="s">
        <v>2414</v>
      </c>
      <c r="C1889" s="7" t="s">
        <v>2415</v>
      </c>
      <c r="D1889" s="7" t="s">
        <v>2416</v>
      </c>
      <c r="E1889" s="7" t="s">
        <v>1597</v>
      </c>
      <c r="F1889" s="10">
        <v>275</v>
      </c>
      <c r="G1889" s="10"/>
      <c r="H1889" s="7" t="s">
        <v>633</v>
      </c>
      <c r="I1889" s="7" t="s">
        <v>634</v>
      </c>
      <c r="J1889" s="7"/>
    </row>
    <row r="1890" spans="1:10" ht="12.75" customHeight="1" x14ac:dyDescent="0.15">
      <c r="A1890" s="235" t="s">
        <v>315</v>
      </c>
      <c r="B1890" s="4" t="s">
        <v>1634</v>
      </c>
      <c r="C1890" s="7" t="s">
        <v>2417</v>
      </c>
      <c r="D1890" s="7" t="s">
        <v>317</v>
      </c>
      <c r="E1890" s="7" t="s">
        <v>1597</v>
      </c>
      <c r="F1890" s="10">
        <v>200</v>
      </c>
      <c r="G1890" s="10"/>
      <c r="H1890" s="7" t="s">
        <v>708</v>
      </c>
      <c r="I1890" s="7" t="s">
        <v>709</v>
      </c>
      <c r="J1890" s="7"/>
    </row>
    <row r="1891" spans="1:10" ht="12.75" customHeight="1" x14ac:dyDescent="0.15">
      <c r="A1891" s="235" t="s">
        <v>315</v>
      </c>
      <c r="B1891" s="4" t="s">
        <v>1634</v>
      </c>
      <c r="C1891" s="7" t="s">
        <v>2417</v>
      </c>
      <c r="D1891" s="7" t="s">
        <v>317</v>
      </c>
      <c r="E1891" s="7" t="s">
        <v>1597</v>
      </c>
      <c r="F1891" s="10">
        <v>100</v>
      </c>
      <c r="G1891" s="10"/>
      <c r="H1891" s="7" t="s">
        <v>633</v>
      </c>
      <c r="I1891" s="7" t="s">
        <v>634</v>
      </c>
      <c r="J1891" s="7"/>
    </row>
    <row r="1892" spans="1:10" ht="12.75" customHeight="1" x14ac:dyDescent="0.15">
      <c r="A1892" s="235" t="s">
        <v>315</v>
      </c>
      <c r="B1892" s="4" t="s">
        <v>2418</v>
      </c>
      <c r="C1892" s="7" t="s">
        <v>2419</v>
      </c>
      <c r="D1892" s="7" t="s">
        <v>2366</v>
      </c>
      <c r="E1892" s="7" t="s">
        <v>1597</v>
      </c>
      <c r="F1892" s="10">
        <v>250</v>
      </c>
      <c r="G1892" s="10"/>
      <c r="H1892" s="7" t="s">
        <v>708</v>
      </c>
      <c r="I1892" s="7" t="s">
        <v>709</v>
      </c>
      <c r="J1892" s="7"/>
    </row>
    <row r="1893" spans="1:10" ht="12.75" customHeight="1" x14ac:dyDescent="0.15">
      <c r="A1893" s="235" t="s">
        <v>315</v>
      </c>
      <c r="B1893" s="4" t="s">
        <v>1638</v>
      </c>
      <c r="C1893" s="7" t="s">
        <v>2420</v>
      </c>
      <c r="D1893" s="7" t="s">
        <v>317</v>
      </c>
      <c r="E1893" s="7" t="s">
        <v>1597</v>
      </c>
      <c r="F1893" s="10">
        <v>200</v>
      </c>
      <c r="G1893" s="10"/>
      <c r="H1893" s="7" t="s">
        <v>708</v>
      </c>
      <c r="I1893" s="7" t="s">
        <v>709</v>
      </c>
      <c r="J1893" s="7"/>
    </row>
    <row r="1894" spans="1:10" ht="12.75" customHeight="1" x14ac:dyDescent="0.15">
      <c r="A1894" s="235" t="s">
        <v>315</v>
      </c>
      <c r="B1894" s="4" t="s">
        <v>1638</v>
      </c>
      <c r="C1894" s="7" t="s">
        <v>2420</v>
      </c>
      <c r="D1894" s="7" t="s">
        <v>317</v>
      </c>
      <c r="E1894" s="7" t="s">
        <v>1597</v>
      </c>
      <c r="F1894" s="10">
        <v>100</v>
      </c>
      <c r="G1894" s="10"/>
      <c r="H1894" s="7" t="s">
        <v>633</v>
      </c>
      <c r="I1894" s="7" t="s">
        <v>634</v>
      </c>
      <c r="J1894" s="7"/>
    </row>
    <row r="1895" spans="1:10" ht="12.75" customHeight="1" x14ac:dyDescent="0.15">
      <c r="A1895" s="235" t="s">
        <v>315</v>
      </c>
      <c r="B1895" s="4" t="s">
        <v>2421</v>
      </c>
      <c r="C1895" s="7" t="s">
        <v>2422</v>
      </c>
      <c r="D1895" s="7" t="s">
        <v>2423</v>
      </c>
      <c r="E1895" s="7" t="s">
        <v>1597</v>
      </c>
      <c r="F1895" s="10">
        <v>50</v>
      </c>
      <c r="G1895" s="10"/>
      <c r="H1895" s="7" t="s">
        <v>708</v>
      </c>
      <c r="I1895" s="7" t="s">
        <v>709</v>
      </c>
      <c r="J1895" s="7"/>
    </row>
    <row r="1896" spans="1:10" ht="12.75" customHeight="1" x14ac:dyDescent="0.15">
      <c r="A1896" s="235" t="s">
        <v>315</v>
      </c>
      <c r="B1896" s="4" t="s">
        <v>144</v>
      </c>
      <c r="C1896" s="7" t="s">
        <v>2424</v>
      </c>
      <c r="D1896" s="7" t="s">
        <v>317</v>
      </c>
      <c r="E1896" s="7" t="s">
        <v>1597</v>
      </c>
      <c r="F1896" s="10">
        <v>200</v>
      </c>
      <c r="G1896" s="10"/>
      <c r="H1896" s="7" t="s">
        <v>708</v>
      </c>
      <c r="I1896" s="7" t="s">
        <v>709</v>
      </c>
      <c r="J1896" s="7"/>
    </row>
    <row r="1897" spans="1:10" ht="12.75" customHeight="1" x14ac:dyDescent="0.15">
      <c r="A1897" s="235" t="s">
        <v>315</v>
      </c>
      <c r="B1897" s="4" t="s">
        <v>144</v>
      </c>
      <c r="C1897" s="7" t="s">
        <v>2424</v>
      </c>
      <c r="D1897" s="7" t="s">
        <v>317</v>
      </c>
      <c r="E1897" s="7" t="s">
        <v>1597</v>
      </c>
      <c r="F1897" s="10">
        <v>100</v>
      </c>
      <c r="G1897" s="10"/>
      <c r="H1897" s="7" t="s">
        <v>633</v>
      </c>
      <c r="I1897" s="7" t="s">
        <v>634</v>
      </c>
      <c r="J1897" s="7"/>
    </row>
    <row r="1898" spans="1:10" ht="12.75" customHeight="1" x14ac:dyDescent="0.15">
      <c r="A1898" s="235" t="s">
        <v>315</v>
      </c>
      <c r="B1898" s="4" t="s">
        <v>145</v>
      </c>
      <c r="C1898" s="7" t="s">
        <v>2425</v>
      </c>
      <c r="D1898" s="7" t="s">
        <v>317</v>
      </c>
      <c r="E1898" s="7" t="s">
        <v>1597</v>
      </c>
      <c r="F1898" s="10">
        <v>200</v>
      </c>
      <c r="G1898" s="10"/>
      <c r="H1898" s="7" t="s">
        <v>708</v>
      </c>
      <c r="I1898" s="7" t="s">
        <v>709</v>
      </c>
      <c r="J1898" s="7"/>
    </row>
    <row r="1899" spans="1:10" ht="12.75" customHeight="1" x14ac:dyDescent="0.15">
      <c r="A1899" s="235" t="s">
        <v>315</v>
      </c>
      <c r="B1899" s="4" t="s">
        <v>145</v>
      </c>
      <c r="C1899" s="7" t="s">
        <v>2425</v>
      </c>
      <c r="D1899" s="7" t="s">
        <v>317</v>
      </c>
      <c r="E1899" s="7" t="s">
        <v>1597</v>
      </c>
      <c r="F1899" s="10">
        <v>100</v>
      </c>
      <c r="G1899" s="10"/>
      <c r="H1899" s="7" t="s">
        <v>633</v>
      </c>
      <c r="I1899" s="7" t="s">
        <v>634</v>
      </c>
      <c r="J1899" s="7"/>
    </row>
    <row r="1900" spans="1:10" ht="12.75" customHeight="1" x14ac:dyDescent="0.15">
      <c r="A1900" s="235"/>
      <c r="B1900" s="4" t="s">
        <v>145</v>
      </c>
      <c r="C1900" s="7" t="s">
        <v>1900</v>
      </c>
      <c r="D1900" s="7" t="s">
        <v>1901</v>
      </c>
      <c r="E1900" s="7" t="s">
        <v>666</v>
      </c>
      <c r="F1900" s="10"/>
      <c r="G1900" s="10">
        <v>1512</v>
      </c>
      <c r="H1900" s="7" t="s">
        <v>633</v>
      </c>
      <c r="I1900" s="7" t="s">
        <v>634</v>
      </c>
      <c r="J1900" s="7"/>
    </row>
    <row r="1901" spans="1:10" ht="12.75" customHeight="1" x14ac:dyDescent="0.15">
      <c r="A1901" s="235"/>
      <c r="B1901" s="4" t="s">
        <v>145</v>
      </c>
      <c r="C1901" s="7" t="s">
        <v>1900</v>
      </c>
      <c r="D1901" s="7" t="s">
        <v>1901</v>
      </c>
      <c r="E1901" s="7" t="s">
        <v>666</v>
      </c>
      <c r="F1901" s="10">
        <v>1209.5999999999999</v>
      </c>
      <c r="G1901" s="10"/>
      <c r="H1901" s="7" t="s">
        <v>633</v>
      </c>
      <c r="I1901" s="7" t="s">
        <v>634</v>
      </c>
      <c r="J1901" s="7"/>
    </row>
    <row r="1902" spans="1:10" ht="12.75" customHeight="1" x14ac:dyDescent="0.15">
      <c r="A1902" s="235"/>
      <c r="B1902" s="4" t="s">
        <v>145</v>
      </c>
      <c r="C1902" s="7" t="s">
        <v>1900</v>
      </c>
      <c r="D1902" s="7" t="s">
        <v>1901</v>
      </c>
      <c r="E1902" s="7" t="s">
        <v>666</v>
      </c>
      <c r="F1902" s="10">
        <v>302.39999999999998</v>
      </c>
      <c r="G1902" s="10"/>
      <c r="H1902" s="7" t="s">
        <v>633</v>
      </c>
      <c r="I1902" s="7" t="s">
        <v>634</v>
      </c>
      <c r="J1902" s="7"/>
    </row>
    <row r="1903" spans="1:10" ht="12.75" customHeight="1" x14ac:dyDescent="0.15">
      <c r="A1903" s="235" t="s">
        <v>315</v>
      </c>
      <c r="B1903" s="4" t="s">
        <v>1650</v>
      </c>
      <c r="C1903" s="7" t="s">
        <v>2426</v>
      </c>
      <c r="D1903" s="7" t="s">
        <v>320</v>
      </c>
      <c r="E1903" s="7" t="s">
        <v>1597</v>
      </c>
      <c r="F1903" s="10">
        <v>200</v>
      </c>
      <c r="G1903" s="10"/>
      <c r="H1903" s="7" t="s">
        <v>708</v>
      </c>
      <c r="I1903" s="7" t="s">
        <v>709</v>
      </c>
      <c r="J1903" s="7"/>
    </row>
    <row r="1904" spans="1:10" ht="12.75" customHeight="1" x14ac:dyDescent="0.15">
      <c r="A1904" s="235" t="s">
        <v>315</v>
      </c>
      <c r="B1904" s="4" t="s">
        <v>1650</v>
      </c>
      <c r="C1904" s="7" t="s">
        <v>2426</v>
      </c>
      <c r="D1904" s="7" t="s">
        <v>320</v>
      </c>
      <c r="E1904" s="7" t="s">
        <v>1597</v>
      </c>
      <c r="F1904" s="10">
        <v>100</v>
      </c>
      <c r="G1904" s="10"/>
      <c r="H1904" s="7" t="s">
        <v>633</v>
      </c>
      <c r="I1904" s="7" t="s">
        <v>634</v>
      </c>
      <c r="J1904" s="7"/>
    </row>
    <row r="1905" spans="1:10" ht="11.25" x14ac:dyDescent="0.15">
      <c r="A1905" s="235" t="s">
        <v>315</v>
      </c>
      <c r="B1905" s="4" t="s">
        <v>1654</v>
      </c>
      <c r="C1905" s="7" t="s">
        <v>2427</v>
      </c>
      <c r="D1905" s="7" t="s">
        <v>320</v>
      </c>
      <c r="E1905" s="7" t="s">
        <v>1597</v>
      </c>
      <c r="F1905" s="10">
        <v>200</v>
      </c>
      <c r="G1905" s="10"/>
      <c r="H1905" s="7" t="s">
        <v>708</v>
      </c>
      <c r="I1905" s="7" t="s">
        <v>709</v>
      </c>
      <c r="J1905" s="7"/>
    </row>
    <row r="1907" spans="1:10" ht="11.25" x14ac:dyDescent="0.2">
      <c r="A1907" s="233" t="s">
        <v>2364</v>
      </c>
    </row>
    <row r="1909" spans="1:10" ht="25.5" customHeight="1" x14ac:dyDescent="0.35">
      <c r="A1909" s="234" t="s">
        <v>14</v>
      </c>
      <c r="B1909" s="3" t="s">
        <v>1</v>
      </c>
      <c r="C1909" s="6" t="s">
        <v>7</v>
      </c>
      <c r="D1909" s="6" t="s">
        <v>16</v>
      </c>
      <c r="E1909" s="6" t="s">
        <v>619</v>
      </c>
      <c r="F1909" s="9" t="s">
        <v>24</v>
      </c>
      <c r="G1909" s="9" t="s">
        <v>25</v>
      </c>
      <c r="H1909" s="6" t="s">
        <v>620</v>
      </c>
      <c r="I1909" s="6" t="s">
        <v>621</v>
      </c>
      <c r="J1909" s="6"/>
    </row>
    <row r="1911" spans="1:10" ht="12.75" customHeight="1" x14ac:dyDescent="0.15">
      <c r="A1911" s="235" t="s">
        <v>315</v>
      </c>
      <c r="B1911" s="4" t="s">
        <v>1654</v>
      </c>
      <c r="C1911" s="7" t="s">
        <v>2427</v>
      </c>
      <c r="D1911" s="7" t="s">
        <v>320</v>
      </c>
      <c r="E1911" s="7" t="s">
        <v>1597</v>
      </c>
      <c r="F1911" s="10">
        <v>100</v>
      </c>
      <c r="G1911" s="10"/>
      <c r="H1911" s="7" t="s">
        <v>633</v>
      </c>
      <c r="I1911" s="7" t="s">
        <v>634</v>
      </c>
      <c r="J1911" s="7"/>
    </row>
    <row r="1912" spans="1:10" ht="25.5" customHeight="1" x14ac:dyDescent="0.15">
      <c r="A1912" s="235" t="s">
        <v>315</v>
      </c>
      <c r="B1912" s="4" t="s">
        <v>975</v>
      </c>
      <c r="C1912" s="7" t="s">
        <v>2428</v>
      </c>
      <c r="D1912" s="7" t="s">
        <v>2429</v>
      </c>
      <c r="E1912" s="7" t="s">
        <v>1597</v>
      </c>
      <c r="F1912" s="10">
        <v>200</v>
      </c>
      <c r="G1912" s="10"/>
      <c r="H1912" s="7" t="s">
        <v>708</v>
      </c>
      <c r="I1912" s="7" t="s">
        <v>709</v>
      </c>
      <c r="J1912" s="7"/>
    </row>
    <row r="1913" spans="1:10" ht="12.75" customHeight="1" x14ac:dyDescent="0.15">
      <c r="A1913" s="235" t="s">
        <v>315</v>
      </c>
      <c r="B1913" s="4" t="s">
        <v>1658</v>
      </c>
      <c r="C1913" s="7" t="s">
        <v>2430</v>
      </c>
      <c r="D1913" s="7" t="s">
        <v>317</v>
      </c>
      <c r="E1913" s="7" t="s">
        <v>1597</v>
      </c>
      <c r="F1913" s="10">
        <v>200</v>
      </c>
      <c r="G1913" s="10"/>
      <c r="H1913" s="7" t="s">
        <v>708</v>
      </c>
      <c r="I1913" s="7" t="s">
        <v>709</v>
      </c>
      <c r="J1913" s="7"/>
    </row>
    <row r="1914" spans="1:10" ht="12.75" customHeight="1" x14ac:dyDescent="0.15">
      <c r="A1914" s="235" t="s">
        <v>315</v>
      </c>
      <c r="B1914" s="4" t="s">
        <v>1658</v>
      </c>
      <c r="C1914" s="7" t="s">
        <v>2430</v>
      </c>
      <c r="D1914" s="7" t="s">
        <v>317</v>
      </c>
      <c r="E1914" s="7" t="s">
        <v>1597</v>
      </c>
      <c r="F1914" s="10">
        <v>100</v>
      </c>
      <c r="G1914" s="10"/>
      <c r="H1914" s="7" t="s">
        <v>633</v>
      </c>
      <c r="I1914" s="7" t="s">
        <v>634</v>
      </c>
      <c r="J1914" s="7"/>
    </row>
    <row r="1915" spans="1:10" ht="25.5" customHeight="1" x14ac:dyDescent="0.15">
      <c r="A1915" s="235" t="s">
        <v>315</v>
      </c>
      <c r="B1915" s="4" t="s">
        <v>1660</v>
      </c>
      <c r="C1915" s="7" t="s">
        <v>2431</v>
      </c>
      <c r="D1915" s="7" t="s">
        <v>2432</v>
      </c>
      <c r="E1915" s="7" t="s">
        <v>1597</v>
      </c>
      <c r="F1915" s="10">
        <v>275</v>
      </c>
      <c r="G1915" s="10"/>
      <c r="H1915" s="7" t="s">
        <v>708</v>
      </c>
      <c r="I1915" s="7" t="s">
        <v>709</v>
      </c>
      <c r="J1915" s="7"/>
    </row>
    <row r="1916" spans="1:10" ht="12.75" customHeight="1" x14ac:dyDescent="0.15">
      <c r="A1916" s="235" t="s">
        <v>315</v>
      </c>
      <c r="B1916" s="4" t="s">
        <v>2433</v>
      </c>
      <c r="C1916" s="7" t="s">
        <v>2434</v>
      </c>
      <c r="D1916" s="7" t="s">
        <v>2435</v>
      </c>
      <c r="E1916" s="7" t="s">
        <v>1597</v>
      </c>
      <c r="F1916" s="10">
        <v>800</v>
      </c>
      <c r="G1916" s="10"/>
      <c r="H1916" s="7" t="s">
        <v>633</v>
      </c>
      <c r="I1916" s="7" t="s">
        <v>634</v>
      </c>
      <c r="J1916" s="7"/>
    </row>
    <row r="1917" spans="1:10" ht="12.75" customHeight="1" x14ac:dyDescent="0.15">
      <c r="A1917" s="235" t="s">
        <v>315</v>
      </c>
      <c r="B1917" s="4" t="s">
        <v>199</v>
      </c>
      <c r="C1917" s="7" t="s">
        <v>2436</v>
      </c>
      <c r="D1917" s="7" t="s">
        <v>317</v>
      </c>
      <c r="E1917" s="7" t="s">
        <v>1597</v>
      </c>
      <c r="F1917" s="10">
        <v>200</v>
      </c>
      <c r="G1917" s="10"/>
      <c r="H1917" s="7" t="s">
        <v>708</v>
      </c>
      <c r="I1917" s="7" t="s">
        <v>709</v>
      </c>
      <c r="J1917" s="7"/>
    </row>
    <row r="1918" spans="1:10" ht="12.75" customHeight="1" x14ac:dyDescent="0.15">
      <c r="A1918" s="235" t="s">
        <v>315</v>
      </c>
      <c r="B1918" s="4" t="s">
        <v>199</v>
      </c>
      <c r="C1918" s="7" t="s">
        <v>2436</v>
      </c>
      <c r="D1918" s="7" t="s">
        <v>317</v>
      </c>
      <c r="E1918" s="7" t="s">
        <v>1597</v>
      </c>
      <c r="F1918" s="10">
        <v>100</v>
      </c>
      <c r="G1918" s="10"/>
      <c r="H1918" s="7" t="s">
        <v>633</v>
      </c>
      <c r="I1918" s="7" t="s">
        <v>634</v>
      </c>
      <c r="J1918" s="7"/>
    </row>
    <row r="1919" spans="1:10" ht="25.5" customHeight="1" x14ac:dyDescent="0.15">
      <c r="A1919" s="235" t="s">
        <v>315</v>
      </c>
      <c r="B1919" s="4" t="s">
        <v>2437</v>
      </c>
      <c r="C1919" s="7" t="s">
        <v>2438</v>
      </c>
      <c r="D1919" s="7" t="s">
        <v>2439</v>
      </c>
      <c r="E1919" s="7" t="s">
        <v>1597</v>
      </c>
      <c r="F1919" s="10">
        <v>200</v>
      </c>
      <c r="G1919" s="10"/>
      <c r="H1919" s="7" t="s">
        <v>633</v>
      </c>
      <c r="I1919" s="7" t="s">
        <v>634</v>
      </c>
      <c r="J1919" s="7"/>
    </row>
    <row r="1920" spans="1:10" ht="12.75" customHeight="1" x14ac:dyDescent="0.15">
      <c r="A1920" s="235" t="s">
        <v>315</v>
      </c>
      <c r="B1920" s="4" t="s">
        <v>333</v>
      </c>
      <c r="C1920" s="7" t="s">
        <v>2440</v>
      </c>
      <c r="D1920" s="7" t="s">
        <v>320</v>
      </c>
      <c r="E1920" s="7" t="s">
        <v>1597</v>
      </c>
      <c r="F1920" s="10">
        <v>200</v>
      </c>
      <c r="G1920" s="10"/>
      <c r="H1920" s="7" t="s">
        <v>708</v>
      </c>
      <c r="I1920" s="7" t="s">
        <v>709</v>
      </c>
      <c r="J1920" s="7"/>
    </row>
    <row r="1921" spans="1:10" ht="12.75" customHeight="1" x14ac:dyDescent="0.15">
      <c r="A1921" s="235" t="s">
        <v>315</v>
      </c>
      <c r="B1921" s="4" t="s">
        <v>333</v>
      </c>
      <c r="C1921" s="7" t="s">
        <v>2440</v>
      </c>
      <c r="D1921" s="7" t="s">
        <v>320</v>
      </c>
      <c r="E1921" s="7" t="s">
        <v>1597</v>
      </c>
      <c r="F1921" s="10">
        <v>100</v>
      </c>
      <c r="G1921" s="10"/>
      <c r="H1921" s="7" t="s">
        <v>633</v>
      </c>
      <c r="I1921" s="7" t="s">
        <v>634</v>
      </c>
      <c r="J1921" s="7"/>
    </row>
    <row r="1922" spans="1:10" ht="12.75" customHeight="1" x14ac:dyDescent="0.15">
      <c r="A1922" s="235" t="s">
        <v>315</v>
      </c>
      <c r="B1922" s="4" t="s">
        <v>669</v>
      </c>
      <c r="C1922" s="7" t="s">
        <v>2441</v>
      </c>
      <c r="D1922" s="7" t="s">
        <v>317</v>
      </c>
      <c r="E1922" s="7" t="s">
        <v>1597</v>
      </c>
      <c r="F1922" s="10">
        <v>205.51</v>
      </c>
      <c r="G1922" s="10"/>
      <c r="H1922" s="7" t="s">
        <v>708</v>
      </c>
      <c r="I1922" s="7" t="s">
        <v>709</v>
      </c>
      <c r="J1922" s="7"/>
    </row>
    <row r="1923" spans="1:10" ht="12.75" customHeight="1" x14ac:dyDescent="0.15">
      <c r="A1923" s="235" t="s">
        <v>315</v>
      </c>
      <c r="B1923" s="4" t="s">
        <v>669</v>
      </c>
      <c r="C1923" s="7" t="s">
        <v>2441</v>
      </c>
      <c r="D1923" s="7" t="s">
        <v>317</v>
      </c>
      <c r="E1923" s="7" t="s">
        <v>1597</v>
      </c>
      <c r="F1923" s="10">
        <v>105</v>
      </c>
      <c r="G1923" s="10"/>
      <c r="H1923" s="7" t="s">
        <v>633</v>
      </c>
      <c r="I1923" s="7" t="s">
        <v>634</v>
      </c>
      <c r="J1923" s="7"/>
    </row>
    <row r="1924" spans="1:10" ht="12.75" customHeight="1" x14ac:dyDescent="0.15">
      <c r="A1924" s="235" t="s">
        <v>315</v>
      </c>
      <c r="B1924" s="4" t="s">
        <v>1671</v>
      </c>
      <c r="C1924" s="7" t="s">
        <v>2442</v>
      </c>
      <c r="D1924" s="7" t="s">
        <v>317</v>
      </c>
      <c r="E1924" s="7" t="s">
        <v>1597</v>
      </c>
      <c r="F1924" s="10">
        <v>210.53</v>
      </c>
      <c r="G1924" s="10"/>
      <c r="H1924" s="7" t="s">
        <v>708</v>
      </c>
      <c r="I1924" s="7" t="s">
        <v>709</v>
      </c>
      <c r="J1924" s="7"/>
    </row>
    <row r="1925" spans="1:10" ht="12.75" customHeight="1" x14ac:dyDescent="0.15">
      <c r="A1925" s="235" t="s">
        <v>315</v>
      </c>
      <c r="B1925" s="4" t="s">
        <v>1671</v>
      </c>
      <c r="C1925" s="7" t="s">
        <v>2442</v>
      </c>
      <c r="D1925" s="7" t="s">
        <v>317</v>
      </c>
      <c r="E1925" s="7" t="s">
        <v>1597</v>
      </c>
      <c r="F1925" s="10">
        <v>100</v>
      </c>
      <c r="G1925" s="10"/>
      <c r="H1925" s="7" t="s">
        <v>633</v>
      </c>
      <c r="I1925" s="7" t="s">
        <v>634</v>
      </c>
      <c r="J1925" s="7"/>
    </row>
    <row r="1926" spans="1:10" ht="12.75" customHeight="1" x14ac:dyDescent="0.15">
      <c r="A1926" s="235" t="s">
        <v>315</v>
      </c>
      <c r="B1926" s="4" t="s">
        <v>2443</v>
      </c>
      <c r="C1926" s="7" t="s">
        <v>2444</v>
      </c>
      <c r="D1926" s="7" t="s">
        <v>2445</v>
      </c>
      <c r="E1926" s="7" t="s">
        <v>1597</v>
      </c>
      <c r="F1926" s="10">
        <v>75</v>
      </c>
      <c r="G1926" s="10"/>
      <c r="H1926" s="7" t="s">
        <v>708</v>
      </c>
      <c r="I1926" s="7" t="s">
        <v>709</v>
      </c>
      <c r="J1926" s="7"/>
    </row>
    <row r="1927" spans="1:10" ht="12.75" customHeight="1" x14ac:dyDescent="0.15">
      <c r="A1927" s="235" t="s">
        <v>315</v>
      </c>
      <c r="B1927" s="4" t="s">
        <v>2443</v>
      </c>
      <c r="C1927" s="7" t="s">
        <v>2444</v>
      </c>
      <c r="D1927" s="7" t="s">
        <v>2445</v>
      </c>
      <c r="E1927" s="7" t="s">
        <v>1597</v>
      </c>
      <c r="F1927" s="10">
        <v>75</v>
      </c>
      <c r="G1927" s="10"/>
      <c r="H1927" s="7" t="s">
        <v>633</v>
      </c>
      <c r="I1927" s="7" t="s">
        <v>634</v>
      </c>
      <c r="J1927" s="7"/>
    </row>
    <row r="1928" spans="1:10" ht="12.75" customHeight="1" x14ac:dyDescent="0.15">
      <c r="A1928" s="235" t="s">
        <v>315</v>
      </c>
      <c r="B1928" s="4" t="s">
        <v>201</v>
      </c>
      <c r="C1928" s="7" t="s">
        <v>2446</v>
      </c>
      <c r="D1928" s="7" t="s">
        <v>320</v>
      </c>
      <c r="E1928" s="7" t="s">
        <v>1597</v>
      </c>
      <c r="F1928" s="10">
        <v>200</v>
      </c>
      <c r="G1928" s="10"/>
      <c r="H1928" s="7" t="s">
        <v>708</v>
      </c>
      <c r="I1928" s="7" t="s">
        <v>709</v>
      </c>
      <c r="J1928" s="7"/>
    </row>
    <row r="1929" spans="1:10" ht="12.75" customHeight="1" x14ac:dyDescent="0.15">
      <c r="A1929" s="235" t="s">
        <v>315</v>
      </c>
      <c r="B1929" s="4" t="s">
        <v>201</v>
      </c>
      <c r="C1929" s="7" t="s">
        <v>2446</v>
      </c>
      <c r="D1929" s="7" t="s">
        <v>320</v>
      </c>
      <c r="E1929" s="7" t="s">
        <v>1597</v>
      </c>
      <c r="F1929" s="10">
        <v>110.51</v>
      </c>
      <c r="G1929" s="10"/>
      <c r="H1929" s="7" t="s">
        <v>633</v>
      </c>
      <c r="I1929" s="7" t="s">
        <v>634</v>
      </c>
      <c r="J1929" s="7"/>
    </row>
    <row r="1930" spans="1:10" ht="12.75" customHeight="1" x14ac:dyDescent="0.15">
      <c r="A1930" s="235" t="s">
        <v>315</v>
      </c>
      <c r="B1930" s="4" t="s">
        <v>1677</v>
      </c>
      <c r="C1930" s="7" t="s">
        <v>2447</v>
      </c>
      <c r="D1930" s="7" t="s">
        <v>1831</v>
      </c>
      <c r="E1930" s="7" t="s">
        <v>1597</v>
      </c>
      <c r="F1930" s="10">
        <v>200.51</v>
      </c>
      <c r="G1930" s="10"/>
      <c r="H1930" s="7" t="s">
        <v>708</v>
      </c>
      <c r="I1930" s="7" t="s">
        <v>709</v>
      </c>
      <c r="J1930" s="7"/>
    </row>
    <row r="1931" spans="1:10" ht="12.75" customHeight="1" x14ac:dyDescent="0.15">
      <c r="A1931" s="235" t="s">
        <v>315</v>
      </c>
      <c r="B1931" s="4" t="s">
        <v>1677</v>
      </c>
      <c r="C1931" s="7" t="s">
        <v>2447</v>
      </c>
      <c r="D1931" s="7" t="s">
        <v>1831</v>
      </c>
      <c r="E1931" s="7" t="s">
        <v>1597</v>
      </c>
      <c r="F1931" s="10">
        <v>110</v>
      </c>
      <c r="G1931" s="10"/>
      <c r="H1931" s="7" t="s">
        <v>633</v>
      </c>
      <c r="I1931" s="7" t="s">
        <v>634</v>
      </c>
      <c r="J1931" s="7"/>
    </row>
    <row r="1932" spans="1:10" ht="12.75" customHeight="1" x14ac:dyDescent="0.15">
      <c r="A1932" s="235" t="s">
        <v>315</v>
      </c>
      <c r="B1932" s="4" t="s">
        <v>1681</v>
      </c>
      <c r="C1932" s="7" t="s">
        <v>2448</v>
      </c>
      <c r="D1932" s="7" t="s">
        <v>1922</v>
      </c>
      <c r="E1932" s="7" t="s">
        <v>1597</v>
      </c>
      <c r="F1932" s="10">
        <v>210.51</v>
      </c>
      <c r="G1932" s="10"/>
      <c r="H1932" s="7" t="s">
        <v>708</v>
      </c>
      <c r="I1932" s="7" t="s">
        <v>709</v>
      </c>
      <c r="J1932" s="7"/>
    </row>
    <row r="1933" spans="1:10" ht="12.75" customHeight="1" x14ac:dyDescent="0.15">
      <c r="A1933" s="235" t="s">
        <v>315</v>
      </c>
      <c r="B1933" s="4" t="s">
        <v>1681</v>
      </c>
      <c r="C1933" s="7" t="s">
        <v>2448</v>
      </c>
      <c r="D1933" s="7" t="s">
        <v>1922</v>
      </c>
      <c r="E1933" s="7" t="s">
        <v>1597</v>
      </c>
      <c r="F1933" s="10">
        <v>100</v>
      </c>
      <c r="G1933" s="10"/>
      <c r="H1933" s="7" t="s">
        <v>633</v>
      </c>
      <c r="I1933" s="7" t="s">
        <v>634</v>
      </c>
      <c r="J1933" s="7"/>
    </row>
    <row r="1934" spans="1:10" ht="25.5" customHeight="1" x14ac:dyDescent="0.15">
      <c r="A1934" s="235" t="s">
        <v>315</v>
      </c>
      <c r="B1934" s="4" t="s">
        <v>1288</v>
      </c>
      <c r="C1934" s="7" t="s">
        <v>2449</v>
      </c>
      <c r="D1934" s="7" t="s">
        <v>2450</v>
      </c>
      <c r="E1934" s="7" t="s">
        <v>1597</v>
      </c>
      <c r="F1934" s="10">
        <v>157.5</v>
      </c>
      <c r="G1934" s="10"/>
      <c r="H1934" s="7" t="s">
        <v>708</v>
      </c>
      <c r="I1934" s="7" t="s">
        <v>709</v>
      </c>
      <c r="J1934" s="7"/>
    </row>
    <row r="1935" spans="1:10" ht="25.5" customHeight="1" x14ac:dyDescent="0.15">
      <c r="A1935" s="235" t="s">
        <v>315</v>
      </c>
      <c r="B1935" s="4" t="s">
        <v>1288</v>
      </c>
      <c r="C1935" s="7" t="s">
        <v>2449</v>
      </c>
      <c r="D1935" s="7" t="s">
        <v>2450</v>
      </c>
      <c r="E1935" s="7" t="s">
        <v>1597</v>
      </c>
      <c r="F1935" s="10">
        <v>67.5</v>
      </c>
      <c r="G1935" s="10"/>
      <c r="H1935" s="7" t="s">
        <v>633</v>
      </c>
      <c r="I1935" s="7" t="s">
        <v>634</v>
      </c>
      <c r="J1935" s="7"/>
    </row>
    <row r="1936" spans="1:10" ht="12.75" customHeight="1" x14ac:dyDescent="0.15">
      <c r="A1936" s="235" t="s">
        <v>315</v>
      </c>
      <c r="B1936" s="4" t="s">
        <v>1687</v>
      </c>
      <c r="C1936" s="7" t="s">
        <v>2451</v>
      </c>
      <c r="D1936" s="7" t="s">
        <v>320</v>
      </c>
      <c r="E1936" s="7" t="s">
        <v>1597</v>
      </c>
      <c r="F1936" s="10">
        <v>210.51</v>
      </c>
      <c r="G1936" s="10"/>
      <c r="H1936" s="7" t="s">
        <v>708</v>
      </c>
      <c r="I1936" s="7" t="s">
        <v>709</v>
      </c>
      <c r="J1936" s="7"/>
    </row>
    <row r="1937" spans="1:10" ht="12.75" customHeight="1" x14ac:dyDescent="0.15">
      <c r="A1937" s="235" t="s">
        <v>315</v>
      </c>
      <c r="B1937" s="4" t="s">
        <v>1687</v>
      </c>
      <c r="C1937" s="7" t="s">
        <v>2451</v>
      </c>
      <c r="D1937" s="7" t="s">
        <v>320</v>
      </c>
      <c r="E1937" s="7" t="s">
        <v>1597</v>
      </c>
      <c r="F1937" s="10">
        <v>100</v>
      </c>
      <c r="G1937" s="10"/>
      <c r="H1937" s="7" t="s">
        <v>633</v>
      </c>
      <c r="I1937" s="7" t="s">
        <v>634</v>
      </c>
      <c r="J1937" s="7"/>
    </row>
    <row r="1938" spans="1:10" ht="12.75" customHeight="1" x14ac:dyDescent="0.15">
      <c r="A1938" s="235" t="s">
        <v>315</v>
      </c>
      <c r="B1938" s="4" t="s">
        <v>203</v>
      </c>
      <c r="C1938" s="7" t="s">
        <v>2452</v>
      </c>
      <c r="D1938" s="7" t="s">
        <v>320</v>
      </c>
      <c r="E1938" s="7" t="s">
        <v>1597</v>
      </c>
      <c r="F1938" s="10">
        <v>210.51</v>
      </c>
      <c r="G1938" s="10"/>
      <c r="H1938" s="7" t="s">
        <v>708</v>
      </c>
      <c r="I1938" s="7" t="s">
        <v>709</v>
      </c>
      <c r="J1938" s="7"/>
    </row>
    <row r="1939" spans="1:10" ht="12.75" customHeight="1" x14ac:dyDescent="0.15">
      <c r="A1939" s="235" t="s">
        <v>315</v>
      </c>
      <c r="B1939" s="4" t="s">
        <v>203</v>
      </c>
      <c r="C1939" s="7" t="s">
        <v>2452</v>
      </c>
      <c r="D1939" s="7" t="s">
        <v>320</v>
      </c>
      <c r="E1939" s="7" t="s">
        <v>1597</v>
      </c>
      <c r="F1939" s="10">
        <v>100</v>
      </c>
      <c r="G1939" s="10"/>
      <c r="H1939" s="7" t="s">
        <v>633</v>
      </c>
      <c r="I1939" s="7" t="s">
        <v>634</v>
      </c>
      <c r="J1939" s="7"/>
    </row>
    <row r="1940" spans="1:10" ht="25.5" customHeight="1" x14ac:dyDescent="0.15">
      <c r="A1940" s="235"/>
      <c r="B1940" s="4" t="s">
        <v>203</v>
      </c>
      <c r="C1940" s="7" t="s">
        <v>1695</v>
      </c>
      <c r="D1940" s="7" t="s">
        <v>1696</v>
      </c>
      <c r="E1940" s="7" t="s">
        <v>666</v>
      </c>
      <c r="F1940" s="10"/>
      <c r="G1940" s="10">
        <v>1368.01</v>
      </c>
      <c r="H1940" s="7" t="s">
        <v>633</v>
      </c>
      <c r="I1940" s="7" t="s">
        <v>634</v>
      </c>
      <c r="J1940" s="7"/>
    </row>
    <row r="1941" spans="1:10" ht="22.5" x14ac:dyDescent="0.15">
      <c r="A1941" s="235"/>
      <c r="B1941" s="4" t="s">
        <v>203</v>
      </c>
      <c r="C1941" s="7" t="s">
        <v>1695</v>
      </c>
      <c r="D1941" s="7" t="s">
        <v>1696</v>
      </c>
      <c r="E1941" s="7" t="s">
        <v>666</v>
      </c>
      <c r="F1941" s="10">
        <v>1217.53</v>
      </c>
      <c r="G1941" s="10"/>
      <c r="H1941" s="7" t="s">
        <v>633</v>
      </c>
      <c r="I1941" s="7" t="s">
        <v>634</v>
      </c>
      <c r="J1941" s="7"/>
    </row>
    <row r="1943" spans="1:10" ht="11.25" x14ac:dyDescent="0.2">
      <c r="A1943" s="233" t="s">
        <v>2364</v>
      </c>
    </row>
    <row r="1945" spans="1:10" ht="25.5" customHeight="1" x14ac:dyDescent="0.35">
      <c r="A1945" s="234" t="s">
        <v>14</v>
      </c>
      <c r="B1945" s="3" t="s">
        <v>1</v>
      </c>
      <c r="C1945" s="6" t="s">
        <v>7</v>
      </c>
      <c r="D1945" s="6" t="s">
        <v>16</v>
      </c>
      <c r="E1945" s="6" t="s">
        <v>619</v>
      </c>
      <c r="F1945" s="9" t="s">
        <v>24</v>
      </c>
      <c r="G1945" s="9" t="s">
        <v>25</v>
      </c>
      <c r="H1945" s="6" t="s">
        <v>620</v>
      </c>
      <c r="I1945" s="6" t="s">
        <v>621</v>
      </c>
      <c r="J1945" s="6"/>
    </row>
    <row r="1947" spans="1:10" ht="25.5" customHeight="1" x14ac:dyDescent="0.15">
      <c r="A1947" s="235"/>
      <c r="B1947" s="4" t="s">
        <v>203</v>
      </c>
      <c r="C1947" s="7" t="s">
        <v>1695</v>
      </c>
      <c r="D1947" s="7" t="s">
        <v>1696</v>
      </c>
      <c r="E1947" s="7" t="s">
        <v>666</v>
      </c>
      <c r="F1947" s="10">
        <v>136.80000000000001</v>
      </c>
      <c r="G1947" s="10"/>
      <c r="H1947" s="7" t="s">
        <v>633</v>
      </c>
      <c r="I1947" s="7" t="s">
        <v>634</v>
      </c>
      <c r="J1947" s="7"/>
    </row>
    <row r="1948" spans="1:10" ht="25.5" customHeight="1" x14ac:dyDescent="0.15">
      <c r="A1948" s="235"/>
      <c r="B1948" s="4" t="s">
        <v>203</v>
      </c>
      <c r="C1948" s="7" t="s">
        <v>1695</v>
      </c>
      <c r="D1948" s="7" t="s">
        <v>1696</v>
      </c>
      <c r="E1948" s="7" t="s">
        <v>666</v>
      </c>
      <c r="F1948" s="10">
        <v>13.68</v>
      </c>
      <c r="G1948" s="10"/>
      <c r="H1948" s="7" t="s">
        <v>633</v>
      </c>
      <c r="I1948" s="7" t="s">
        <v>634</v>
      </c>
      <c r="J1948" s="7"/>
    </row>
    <row r="1949" spans="1:10" ht="12.75" customHeight="1" x14ac:dyDescent="0.15">
      <c r="A1949" s="235" t="s">
        <v>315</v>
      </c>
      <c r="B1949" s="4" t="s">
        <v>1701</v>
      </c>
      <c r="C1949" s="7" t="s">
        <v>2453</v>
      </c>
      <c r="D1949" s="7" t="s">
        <v>320</v>
      </c>
      <c r="E1949" s="7" t="s">
        <v>1597</v>
      </c>
      <c r="F1949" s="10">
        <v>210.51</v>
      </c>
      <c r="G1949" s="10"/>
      <c r="H1949" s="7" t="s">
        <v>708</v>
      </c>
      <c r="I1949" s="7" t="s">
        <v>709</v>
      </c>
      <c r="J1949" s="7"/>
    </row>
    <row r="1950" spans="1:10" ht="12.75" customHeight="1" x14ac:dyDescent="0.15">
      <c r="A1950" s="235" t="s">
        <v>315</v>
      </c>
      <c r="B1950" s="4" t="s">
        <v>1701</v>
      </c>
      <c r="C1950" s="7" t="s">
        <v>2453</v>
      </c>
      <c r="D1950" s="7" t="s">
        <v>320</v>
      </c>
      <c r="E1950" s="7" t="s">
        <v>1597</v>
      </c>
      <c r="F1950" s="10">
        <v>100</v>
      </c>
      <c r="G1950" s="10"/>
      <c r="H1950" s="7" t="s">
        <v>633</v>
      </c>
      <c r="I1950" s="7" t="s">
        <v>634</v>
      </c>
      <c r="J1950" s="7"/>
    </row>
    <row r="1951" spans="1:10" ht="12.75" customHeight="1" x14ac:dyDescent="0.15">
      <c r="A1951" s="235" t="s">
        <v>315</v>
      </c>
      <c r="B1951" s="4" t="s">
        <v>1705</v>
      </c>
      <c r="C1951" s="7" t="s">
        <v>2454</v>
      </c>
      <c r="D1951" s="7" t="s">
        <v>320</v>
      </c>
      <c r="E1951" s="7" t="s">
        <v>1597</v>
      </c>
      <c r="F1951" s="10">
        <v>210.51</v>
      </c>
      <c r="G1951" s="10"/>
      <c r="H1951" s="7" t="s">
        <v>708</v>
      </c>
      <c r="I1951" s="7" t="s">
        <v>709</v>
      </c>
      <c r="J1951" s="7"/>
    </row>
    <row r="1952" spans="1:10" ht="12.75" customHeight="1" x14ac:dyDescent="0.15">
      <c r="A1952" s="235" t="s">
        <v>315</v>
      </c>
      <c r="B1952" s="4" t="s">
        <v>1705</v>
      </c>
      <c r="C1952" s="7" t="s">
        <v>2454</v>
      </c>
      <c r="D1952" s="7" t="s">
        <v>320</v>
      </c>
      <c r="E1952" s="7" t="s">
        <v>1597</v>
      </c>
      <c r="F1952" s="10">
        <v>100</v>
      </c>
      <c r="G1952" s="10"/>
      <c r="H1952" s="7" t="s">
        <v>633</v>
      </c>
      <c r="I1952" s="7" t="s">
        <v>634</v>
      </c>
      <c r="J1952" s="7"/>
    </row>
    <row r="1953" spans="1:10" ht="12.75" customHeight="1" x14ac:dyDescent="0.15">
      <c r="A1953" s="235" t="s">
        <v>315</v>
      </c>
      <c r="B1953" s="4" t="s">
        <v>1361</v>
      </c>
      <c r="C1953" s="7" t="s">
        <v>2455</v>
      </c>
      <c r="D1953" s="7" t="s">
        <v>320</v>
      </c>
      <c r="E1953" s="7" t="s">
        <v>1597</v>
      </c>
      <c r="F1953" s="10">
        <v>210.51</v>
      </c>
      <c r="G1953" s="10"/>
      <c r="H1953" s="7" t="s">
        <v>708</v>
      </c>
      <c r="I1953" s="7" t="s">
        <v>709</v>
      </c>
      <c r="J1953" s="7"/>
    </row>
    <row r="1954" spans="1:10" ht="12.75" customHeight="1" x14ac:dyDescent="0.15">
      <c r="A1954" s="235" t="s">
        <v>315</v>
      </c>
      <c r="B1954" s="4" t="s">
        <v>1361</v>
      </c>
      <c r="C1954" s="7" t="s">
        <v>2455</v>
      </c>
      <c r="D1954" s="7" t="s">
        <v>320</v>
      </c>
      <c r="E1954" s="7" t="s">
        <v>1597</v>
      </c>
      <c r="F1954" s="10">
        <v>100</v>
      </c>
      <c r="G1954" s="10"/>
      <c r="H1954" s="7" t="s">
        <v>633</v>
      </c>
      <c r="I1954" s="7" t="s">
        <v>634</v>
      </c>
      <c r="J1954" s="7"/>
    </row>
    <row r="1955" spans="1:10" ht="12.75" customHeight="1" x14ac:dyDescent="0.15">
      <c r="A1955" s="235" t="s">
        <v>315</v>
      </c>
      <c r="B1955" s="4" t="s">
        <v>1711</v>
      </c>
      <c r="C1955" s="7" t="s">
        <v>2456</v>
      </c>
      <c r="D1955" s="7" t="s">
        <v>320</v>
      </c>
      <c r="E1955" s="7" t="s">
        <v>1597</v>
      </c>
      <c r="F1955" s="10">
        <v>200</v>
      </c>
      <c r="G1955" s="10"/>
      <c r="H1955" s="7" t="s">
        <v>708</v>
      </c>
      <c r="I1955" s="7" t="s">
        <v>709</v>
      </c>
      <c r="J1955" s="7"/>
    </row>
    <row r="1956" spans="1:10" ht="12.75" customHeight="1" x14ac:dyDescent="0.15">
      <c r="A1956" s="235" t="s">
        <v>315</v>
      </c>
      <c r="B1956" s="4" t="s">
        <v>1711</v>
      </c>
      <c r="C1956" s="7" t="s">
        <v>2456</v>
      </c>
      <c r="D1956" s="7" t="s">
        <v>320</v>
      </c>
      <c r="E1956" s="7" t="s">
        <v>1597</v>
      </c>
      <c r="F1956" s="10">
        <v>110.51</v>
      </c>
      <c r="G1956" s="10"/>
      <c r="H1956" s="7" t="s">
        <v>633</v>
      </c>
      <c r="I1956" s="7" t="s">
        <v>634</v>
      </c>
      <c r="J1956" s="7"/>
    </row>
    <row r="1957" spans="1:10" ht="12.75" customHeight="1" x14ac:dyDescent="0.15">
      <c r="A1957" s="235" t="s">
        <v>315</v>
      </c>
      <c r="B1957" s="4" t="s">
        <v>2114</v>
      </c>
      <c r="C1957" s="7" t="s">
        <v>2457</v>
      </c>
      <c r="D1957" s="7" t="s">
        <v>2458</v>
      </c>
      <c r="E1957" s="7" t="s">
        <v>1597</v>
      </c>
      <c r="F1957" s="10">
        <v>62.5</v>
      </c>
      <c r="G1957" s="10"/>
      <c r="H1957" s="7" t="s">
        <v>708</v>
      </c>
      <c r="I1957" s="7" t="s">
        <v>709</v>
      </c>
      <c r="J1957" s="7"/>
    </row>
    <row r="1958" spans="1:10" ht="12.75" customHeight="1" x14ac:dyDescent="0.15">
      <c r="A1958" s="235" t="s">
        <v>315</v>
      </c>
      <c r="B1958" s="4" t="s">
        <v>2114</v>
      </c>
      <c r="C1958" s="7" t="s">
        <v>2457</v>
      </c>
      <c r="D1958" s="7" t="s">
        <v>2458</v>
      </c>
      <c r="E1958" s="7" t="s">
        <v>1597</v>
      </c>
      <c r="F1958" s="10">
        <v>62.5</v>
      </c>
      <c r="G1958" s="10"/>
      <c r="H1958" s="7" t="s">
        <v>633</v>
      </c>
      <c r="I1958" s="7" t="s">
        <v>634</v>
      </c>
      <c r="J1958" s="7"/>
    </row>
    <row r="1959" spans="1:10" ht="12.75" customHeight="1" x14ac:dyDescent="0.15">
      <c r="A1959" s="235" t="s">
        <v>315</v>
      </c>
      <c r="B1959" s="4" t="s">
        <v>206</v>
      </c>
      <c r="C1959" s="7" t="s">
        <v>2459</v>
      </c>
      <c r="D1959" s="7" t="s">
        <v>320</v>
      </c>
      <c r="E1959" s="7" t="s">
        <v>1597</v>
      </c>
      <c r="F1959" s="10">
        <v>210.51</v>
      </c>
      <c r="G1959" s="10"/>
      <c r="H1959" s="7" t="s">
        <v>708</v>
      </c>
      <c r="I1959" s="7" t="s">
        <v>709</v>
      </c>
      <c r="J1959" s="7"/>
    </row>
    <row r="1960" spans="1:10" ht="12.75" customHeight="1" x14ac:dyDescent="0.15">
      <c r="A1960" s="235" t="s">
        <v>315</v>
      </c>
      <c r="B1960" s="4" t="s">
        <v>206</v>
      </c>
      <c r="C1960" s="7" t="s">
        <v>2459</v>
      </c>
      <c r="D1960" s="7" t="s">
        <v>320</v>
      </c>
      <c r="E1960" s="7" t="s">
        <v>1597</v>
      </c>
      <c r="F1960" s="10">
        <v>100</v>
      </c>
      <c r="G1960" s="10"/>
      <c r="H1960" s="7" t="s">
        <v>633</v>
      </c>
      <c r="I1960" s="7" t="s">
        <v>634</v>
      </c>
      <c r="J1960" s="7"/>
    </row>
    <row r="1961" spans="1:10" ht="12.75" customHeight="1" x14ac:dyDescent="0.15">
      <c r="A1961" s="235" t="s">
        <v>315</v>
      </c>
      <c r="B1961" s="4" t="s">
        <v>209</v>
      </c>
      <c r="C1961" s="7" t="s">
        <v>2460</v>
      </c>
      <c r="D1961" s="7" t="s">
        <v>317</v>
      </c>
      <c r="E1961" s="7" t="s">
        <v>1597</v>
      </c>
      <c r="F1961" s="10">
        <v>210.51</v>
      </c>
      <c r="G1961" s="10"/>
      <c r="H1961" s="7" t="s">
        <v>708</v>
      </c>
      <c r="I1961" s="7" t="s">
        <v>709</v>
      </c>
      <c r="J1961" s="7"/>
    </row>
    <row r="1962" spans="1:10" ht="12.75" customHeight="1" x14ac:dyDescent="0.15">
      <c r="A1962" s="235" t="s">
        <v>315</v>
      </c>
      <c r="B1962" s="4" t="s">
        <v>209</v>
      </c>
      <c r="C1962" s="7" t="s">
        <v>2460</v>
      </c>
      <c r="D1962" s="7" t="s">
        <v>317</v>
      </c>
      <c r="E1962" s="7" t="s">
        <v>1597</v>
      </c>
      <c r="F1962" s="10">
        <v>100</v>
      </c>
      <c r="G1962" s="10"/>
      <c r="H1962" s="7" t="s">
        <v>633</v>
      </c>
      <c r="I1962" s="7" t="s">
        <v>634</v>
      </c>
      <c r="J1962" s="7"/>
    </row>
    <row r="1963" spans="1:10" ht="12.75" customHeight="1" x14ac:dyDescent="0.15">
      <c r="A1963" s="235" t="s">
        <v>315</v>
      </c>
      <c r="B1963" s="4" t="s">
        <v>288</v>
      </c>
      <c r="C1963" s="7" t="s">
        <v>2461</v>
      </c>
      <c r="D1963" s="7" t="s">
        <v>320</v>
      </c>
      <c r="E1963" s="7" t="s">
        <v>1597</v>
      </c>
      <c r="F1963" s="10">
        <v>210.51</v>
      </c>
      <c r="G1963" s="10"/>
      <c r="H1963" s="7" t="s">
        <v>708</v>
      </c>
      <c r="I1963" s="7" t="s">
        <v>709</v>
      </c>
      <c r="J1963" s="7"/>
    </row>
    <row r="1964" spans="1:10" ht="12.75" customHeight="1" x14ac:dyDescent="0.15">
      <c r="A1964" s="235" t="s">
        <v>315</v>
      </c>
      <c r="B1964" s="4" t="s">
        <v>288</v>
      </c>
      <c r="C1964" s="7" t="s">
        <v>2461</v>
      </c>
      <c r="D1964" s="7" t="s">
        <v>320</v>
      </c>
      <c r="E1964" s="7" t="s">
        <v>1597</v>
      </c>
      <c r="F1964" s="10">
        <v>100</v>
      </c>
      <c r="G1964" s="10"/>
      <c r="H1964" s="7" t="s">
        <v>708</v>
      </c>
      <c r="I1964" s="7" t="s">
        <v>709</v>
      </c>
      <c r="J1964" s="7"/>
    </row>
    <row r="1965" spans="1:10" ht="12.75" customHeight="1" x14ac:dyDescent="0.15">
      <c r="A1965" s="235" t="s">
        <v>315</v>
      </c>
      <c r="B1965" s="4" t="s">
        <v>291</v>
      </c>
      <c r="C1965" s="7" t="s">
        <v>2462</v>
      </c>
      <c r="D1965" s="7" t="s">
        <v>317</v>
      </c>
      <c r="E1965" s="7" t="s">
        <v>1597</v>
      </c>
      <c r="F1965" s="10">
        <v>210.51</v>
      </c>
      <c r="G1965" s="10"/>
      <c r="H1965" s="7" t="s">
        <v>708</v>
      </c>
      <c r="I1965" s="7" t="s">
        <v>709</v>
      </c>
      <c r="J1965" s="7"/>
    </row>
    <row r="1966" spans="1:10" ht="12.75" customHeight="1" x14ac:dyDescent="0.15">
      <c r="A1966" s="235" t="s">
        <v>315</v>
      </c>
      <c r="B1966" s="4" t="s">
        <v>291</v>
      </c>
      <c r="C1966" s="7" t="s">
        <v>305</v>
      </c>
      <c r="D1966" s="7" t="s">
        <v>321</v>
      </c>
      <c r="E1966" s="7" t="s">
        <v>1597</v>
      </c>
      <c r="F1966" s="10">
        <v>25</v>
      </c>
      <c r="G1966" s="10"/>
      <c r="H1966" s="7" t="s">
        <v>708</v>
      </c>
      <c r="I1966" s="7" t="s">
        <v>709</v>
      </c>
      <c r="J1966" s="7"/>
    </row>
    <row r="1967" spans="1:10" ht="12.75" customHeight="1" x14ac:dyDescent="0.15">
      <c r="A1967" s="235" t="s">
        <v>315</v>
      </c>
      <c r="B1967" s="4" t="s">
        <v>291</v>
      </c>
      <c r="C1967" s="7" t="s">
        <v>305</v>
      </c>
      <c r="D1967" s="7" t="s">
        <v>321</v>
      </c>
      <c r="E1967" s="7" t="s">
        <v>1597</v>
      </c>
      <c r="F1967" s="10">
        <v>25</v>
      </c>
      <c r="G1967" s="10"/>
      <c r="H1967" s="7" t="s">
        <v>633</v>
      </c>
      <c r="I1967" s="7" t="s">
        <v>634</v>
      </c>
      <c r="J1967" s="7"/>
    </row>
    <row r="1968" spans="1:10" ht="12.75" customHeight="1" x14ac:dyDescent="0.15">
      <c r="A1968" s="235" t="s">
        <v>315</v>
      </c>
      <c r="B1968" s="4" t="s">
        <v>291</v>
      </c>
      <c r="C1968" s="7" t="s">
        <v>2462</v>
      </c>
      <c r="D1968" s="7" t="s">
        <v>317</v>
      </c>
      <c r="E1968" s="7" t="s">
        <v>1597</v>
      </c>
      <c r="F1968" s="10">
        <v>100</v>
      </c>
      <c r="G1968" s="10"/>
      <c r="H1968" s="7" t="s">
        <v>633</v>
      </c>
      <c r="I1968" s="7" t="s">
        <v>634</v>
      </c>
      <c r="J1968" s="7"/>
    </row>
    <row r="1969" spans="1:10" ht="12.75" customHeight="1" x14ac:dyDescent="0.15">
      <c r="A1969" s="235" t="s">
        <v>315</v>
      </c>
      <c r="B1969" s="4" t="s">
        <v>295</v>
      </c>
      <c r="C1969" s="7" t="s">
        <v>2463</v>
      </c>
      <c r="D1969" s="7" t="s">
        <v>320</v>
      </c>
      <c r="E1969" s="7" t="s">
        <v>1597</v>
      </c>
      <c r="F1969" s="10">
        <v>210.51</v>
      </c>
      <c r="G1969" s="10"/>
      <c r="H1969" s="7" t="s">
        <v>708</v>
      </c>
      <c r="I1969" s="7" t="s">
        <v>709</v>
      </c>
      <c r="J1969" s="7"/>
    </row>
    <row r="1970" spans="1:10" ht="12.75" customHeight="1" x14ac:dyDescent="0.15">
      <c r="A1970" s="235" t="s">
        <v>315</v>
      </c>
      <c r="B1970" s="4" t="s">
        <v>295</v>
      </c>
      <c r="C1970" s="7" t="s">
        <v>2463</v>
      </c>
      <c r="D1970" s="7" t="s">
        <v>320</v>
      </c>
      <c r="E1970" s="7" t="s">
        <v>1597</v>
      </c>
      <c r="F1970" s="10">
        <v>100</v>
      </c>
      <c r="G1970" s="10"/>
      <c r="H1970" s="7" t="s">
        <v>633</v>
      </c>
      <c r="I1970" s="7" t="s">
        <v>634</v>
      </c>
      <c r="J1970" s="7"/>
    </row>
    <row r="1971" spans="1:10" ht="12.75" customHeight="1" x14ac:dyDescent="0.15">
      <c r="A1971" s="235" t="s">
        <v>315</v>
      </c>
      <c r="B1971" s="4" t="s">
        <v>352</v>
      </c>
      <c r="C1971" s="7" t="s">
        <v>2464</v>
      </c>
      <c r="D1971" s="7" t="s">
        <v>320</v>
      </c>
      <c r="E1971" s="7" t="s">
        <v>1597</v>
      </c>
      <c r="F1971" s="10">
        <v>210.51</v>
      </c>
      <c r="G1971" s="10"/>
      <c r="H1971" s="7" t="s">
        <v>708</v>
      </c>
      <c r="I1971" s="7" t="s">
        <v>709</v>
      </c>
      <c r="J1971" s="7"/>
    </row>
    <row r="1972" spans="1:10" ht="12.75" customHeight="1" x14ac:dyDescent="0.15">
      <c r="A1972" s="235" t="s">
        <v>315</v>
      </c>
      <c r="B1972" s="4" t="s">
        <v>352</v>
      </c>
      <c r="C1972" s="7" t="s">
        <v>2464</v>
      </c>
      <c r="D1972" s="7" t="s">
        <v>320</v>
      </c>
      <c r="E1972" s="7" t="s">
        <v>1597</v>
      </c>
      <c r="F1972" s="10">
        <v>100</v>
      </c>
      <c r="G1972" s="10"/>
      <c r="H1972" s="7" t="s">
        <v>633</v>
      </c>
      <c r="I1972" s="7" t="s">
        <v>634</v>
      </c>
      <c r="J1972" s="7"/>
    </row>
    <row r="1973" spans="1:10" ht="12.75" customHeight="1" x14ac:dyDescent="0.15">
      <c r="A1973" s="235" t="s">
        <v>315</v>
      </c>
      <c r="B1973" s="4" t="s">
        <v>298</v>
      </c>
      <c r="C1973" s="7" t="s">
        <v>2465</v>
      </c>
      <c r="D1973" s="7" t="s">
        <v>320</v>
      </c>
      <c r="E1973" s="7" t="s">
        <v>1597</v>
      </c>
      <c r="F1973" s="10">
        <v>210.51</v>
      </c>
      <c r="G1973" s="10"/>
      <c r="H1973" s="7" t="s">
        <v>708</v>
      </c>
      <c r="I1973" s="7" t="s">
        <v>709</v>
      </c>
      <c r="J1973" s="7"/>
    </row>
    <row r="1974" spans="1:10" ht="12.75" customHeight="1" x14ac:dyDescent="0.15">
      <c r="A1974" s="235" t="s">
        <v>315</v>
      </c>
      <c r="B1974" s="4" t="s">
        <v>298</v>
      </c>
      <c r="C1974" s="7" t="s">
        <v>2465</v>
      </c>
      <c r="D1974" s="7" t="s">
        <v>320</v>
      </c>
      <c r="E1974" s="7" t="s">
        <v>1597</v>
      </c>
      <c r="F1974" s="11">
        <v>100</v>
      </c>
      <c r="G1974" s="11"/>
      <c r="H1974" s="7" t="s">
        <v>633</v>
      </c>
      <c r="I1974" s="7" t="s">
        <v>634</v>
      </c>
      <c r="J1974" s="7"/>
    </row>
    <row r="1975" spans="1:10" ht="11.25" x14ac:dyDescent="0.15">
      <c r="A1975" s="235"/>
      <c r="B1975" s="4"/>
      <c r="C1975" s="7"/>
      <c r="D1975" s="7"/>
      <c r="E1975" s="7"/>
      <c r="F1975" s="10"/>
      <c r="G1975" s="10"/>
      <c r="H1975" s="7"/>
      <c r="I1975" s="7"/>
      <c r="J1975" s="7"/>
    </row>
    <row r="1976" spans="1:10" ht="12.75" customHeight="1" x14ac:dyDescent="0.15">
      <c r="A1976" s="235"/>
      <c r="B1976" s="4"/>
      <c r="C1976" s="7"/>
      <c r="D1976" s="7" t="s">
        <v>411</v>
      </c>
      <c r="E1976" s="7"/>
      <c r="F1976" s="11">
        <v>24179.21</v>
      </c>
      <c r="G1976" s="11">
        <v>5080.01</v>
      </c>
      <c r="H1976" s="7"/>
      <c r="I1976" s="7"/>
      <c r="J1976" s="7"/>
    </row>
    <row r="1977" spans="1:10" ht="11.25" x14ac:dyDescent="0.15">
      <c r="A1977" s="235"/>
      <c r="B1977" s="4"/>
      <c r="C1977" s="7"/>
      <c r="D1977" s="7"/>
      <c r="E1977" s="7"/>
      <c r="F1977" s="10"/>
      <c r="G1977" s="10"/>
      <c r="H1977" s="7"/>
      <c r="I1977" s="7"/>
      <c r="J1977" s="7"/>
    </row>
    <row r="1978" spans="1:10" ht="11.25" x14ac:dyDescent="0.15">
      <c r="A1978" s="235"/>
      <c r="B1978" s="4"/>
      <c r="C1978" s="7"/>
      <c r="D1978" s="7" t="s">
        <v>2466</v>
      </c>
      <c r="E1978" s="7"/>
      <c r="F1978" s="10">
        <v>19099.2</v>
      </c>
      <c r="G1978" s="10"/>
      <c r="H1978" s="7"/>
      <c r="I1978" s="7"/>
      <c r="J1978" s="7"/>
    </row>
    <row r="1980" spans="1:10" ht="11.25" x14ac:dyDescent="0.2">
      <c r="A1980" s="233" t="s">
        <v>2467</v>
      </c>
    </row>
    <row r="1982" spans="1:10" ht="25.5" customHeight="1" x14ac:dyDescent="0.35">
      <c r="A1982" s="234" t="s">
        <v>14</v>
      </c>
      <c r="B1982" s="3" t="s">
        <v>1</v>
      </c>
      <c r="C1982" s="6" t="s">
        <v>7</v>
      </c>
      <c r="D1982" s="6" t="s">
        <v>16</v>
      </c>
      <c r="E1982" s="6" t="s">
        <v>619</v>
      </c>
      <c r="F1982" s="9" t="s">
        <v>24</v>
      </c>
      <c r="G1982" s="9" t="s">
        <v>25</v>
      </c>
      <c r="H1982" s="6" t="s">
        <v>620</v>
      </c>
      <c r="I1982" s="6" t="s">
        <v>621</v>
      </c>
      <c r="J1982" s="6"/>
    </row>
    <row r="1984" spans="1:10" ht="12.75" customHeight="1" x14ac:dyDescent="0.15">
      <c r="A1984" s="235"/>
      <c r="B1984" s="4"/>
      <c r="C1984" s="7"/>
      <c r="D1984" s="7" t="s">
        <v>17</v>
      </c>
      <c r="E1984" s="7"/>
      <c r="F1984" s="10">
        <v>0</v>
      </c>
      <c r="G1984" s="10"/>
      <c r="H1984" s="7"/>
      <c r="I1984" s="7"/>
      <c r="J1984" s="7"/>
    </row>
    <row r="1985" spans="1:10" ht="12.75" customHeight="1" x14ac:dyDescent="0.15">
      <c r="A1985" s="235"/>
      <c r="B1985" s="4" t="s">
        <v>1728</v>
      </c>
      <c r="C1985" s="7" t="s">
        <v>1729</v>
      </c>
      <c r="D1985" s="7" t="s">
        <v>1730</v>
      </c>
      <c r="E1985" s="7" t="s">
        <v>666</v>
      </c>
      <c r="F1985" s="10">
        <v>440</v>
      </c>
      <c r="G1985" s="10"/>
      <c r="H1985" s="7" t="s">
        <v>708</v>
      </c>
      <c r="I1985" s="7" t="s">
        <v>709</v>
      </c>
      <c r="J1985" s="7"/>
    </row>
    <row r="1986" spans="1:10" ht="12.75" customHeight="1" x14ac:dyDescent="0.15">
      <c r="A1986" s="235"/>
      <c r="B1986" s="4" t="s">
        <v>1728</v>
      </c>
      <c r="C1986" s="7" t="s">
        <v>1729</v>
      </c>
      <c r="D1986" s="7" t="s">
        <v>1730</v>
      </c>
      <c r="E1986" s="7" t="s">
        <v>666</v>
      </c>
      <c r="F1986" s="10">
        <v>440</v>
      </c>
      <c r="G1986" s="10"/>
      <c r="H1986" s="7" t="s">
        <v>633</v>
      </c>
      <c r="I1986" s="7" t="s">
        <v>634</v>
      </c>
      <c r="J1986" s="7"/>
    </row>
    <row r="1987" spans="1:10" ht="12.75" customHeight="1" x14ac:dyDescent="0.15">
      <c r="A1987" s="235"/>
      <c r="B1987" s="4" t="s">
        <v>79</v>
      </c>
      <c r="C1987" s="7" t="s">
        <v>1731</v>
      </c>
      <c r="D1987" s="7" t="s">
        <v>1732</v>
      </c>
      <c r="E1987" s="7" t="s">
        <v>666</v>
      </c>
      <c r="F1987" s="10">
        <v>440</v>
      </c>
      <c r="G1987" s="10"/>
      <c r="H1987" s="7" t="s">
        <v>708</v>
      </c>
      <c r="I1987" s="7" t="s">
        <v>709</v>
      </c>
      <c r="J1987" s="7"/>
    </row>
    <row r="1988" spans="1:10" ht="12.75" customHeight="1" x14ac:dyDescent="0.15">
      <c r="A1988" s="235"/>
      <c r="B1988" s="4" t="s">
        <v>79</v>
      </c>
      <c r="C1988" s="7" t="s">
        <v>1731</v>
      </c>
      <c r="D1988" s="7" t="s">
        <v>1732</v>
      </c>
      <c r="E1988" s="7" t="s">
        <v>666</v>
      </c>
      <c r="F1988" s="10">
        <v>440</v>
      </c>
      <c r="G1988" s="10"/>
      <c r="H1988" s="7" t="s">
        <v>633</v>
      </c>
      <c r="I1988" s="7" t="s">
        <v>634</v>
      </c>
      <c r="J1988" s="7"/>
    </row>
    <row r="1989" spans="1:10" ht="12.75" customHeight="1" x14ac:dyDescent="0.15">
      <c r="A1989" s="235"/>
      <c r="B1989" s="4" t="s">
        <v>332</v>
      </c>
      <c r="C1989" s="7" t="s">
        <v>1736</v>
      </c>
      <c r="D1989" s="7" t="s">
        <v>1607</v>
      </c>
      <c r="E1989" s="7" t="s">
        <v>666</v>
      </c>
      <c r="F1989" s="10">
        <v>440</v>
      </c>
      <c r="G1989" s="10"/>
      <c r="H1989" s="7" t="s">
        <v>708</v>
      </c>
      <c r="I1989" s="7" t="s">
        <v>709</v>
      </c>
      <c r="J1989" s="7"/>
    </row>
    <row r="1990" spans="1:10" ht="12.75" customHeight="1" x14ac:dyDescent="0.15">
      <c r="A1990" s="235"/>
      <c r="B1990" s="4" t="s">
        <v>332</v>
      </c>
      <c r="C1990" s="7" t="s">
        <v>1736</v>
      </c>
      <c r="D1990" s="7" t="s">
        <v>1607</v>
      </c>
      <c r="E1990" s="7" t="s">
        <v>666</v>
      </c>
      <c r="F1990" s="10">
        <v>440</v>
      </c>
      <c r="G1990" s="10"/>
      <c r="H1990" s="7" t="s">
        <v>633</v>
      </c>
      <c r="I1990" s="7" t="s">
        <v>634</v>
      </c>
      <c r="J1990" s="7"/>
    </row>
    <row r="1991" spans="1:10" ht="12.75" customHeight="1" x14ac:dyDescent="0.15">
      <c r="A1991" s="235"/>
      <c r="B1991" s="4" t="s">
        <v>1737</v>
      </c>
      <c r="C1991" s="7" t="s">
        <v>1738</v>
      </c>
      <c r="D1991" s="7" t="s">
        <v>1607</v>
      </c>
      <c r="E1991" s="7" t="s">
        <v>666</v>
      </c>
      <c r="F1991" s="10">
        <v>440</v>
      </c>
      <c r="G1991" s="10"/>
      <c r="H1991" s="7" t="s">
        <v>708</v>
      </c>
      <c r="I1991" s="7" t="s">
        <v>709</v>
      </c>
      <c r="J1991" s="7"/>
    </row>
    <row r="1992" spans="1:10" ht="12.75" customHeight="1" x14ac:dyDescent="0.15">
      <c r="A1992" s="235"/>
      <c r="B1992" s="4" t="s">
        <v>1737</v>
      </c>
      <c r="C1992" s="7" t="s">
        <v>1738</v>
      </c>
      <c r="D1992" s="7" t="s">
        <v>1607</v>
      </c>
      <c r="E1992" s="7" t="s">
        <v>666</v>
      </c>
      <c r="F1992" s="10">
        <v>440</v>
      </c>
      <c r="G1992" s="10"/>
      <c r="H1992" s="7" t="s">
        <v>633</v>
      </c>
      <c r="I1992" s="7" t="s">
        <v>634</v>
      </c>
      <c r="J1992" s="7"/>
    </row>
    <row r="1993" spans="1:10" ht="12.75" customHeight="1" x14ac:dyDescent="0.15">
      <c r="A1993" s="235"/>
      <c r="B1993" s="4" t="s">
        <v>1739</v>
      </c>
      <c r="C1993" s="7" t="s">
        <v>1740</v>
      </c>
      <c r="D1993" s="7" t="s">
        <v>1607</v>
      </c>
      <c r="E1993" s="7" t="s">
        <v>666</v>
      </c>
      <c r="F1993" s="10">
        <v>440</v>
      </c>
      <c r="G1993" s="10"/>
      <c r="H1993" s="7" t="s">
        <v>708</v>
      </c>
      <c r="I1993" s="7" t="s">
        <v>709</v>
      </c>
      <c r="J1993" s="7"/>
    </row>
    <row r="1994" spans="1:10" ht="12.75" customHeight="1" x14ac:dyDescent="0.15">
      <c r="A1994" s="235"/>
      <c r="B1994" s="4" t="s">
        <v>1739</v>
      </c>
      <c r="C1994" s="7" t="s">
        <v>1740</v>
      </c>
      <c r="D1994" s="7" t="s">
        <v>1607</v>
      </c>
      <c r="E1994" s="7" t="s">
        <v>666</v>
      </c>
      <c r="F1994" s="10">
        <v>440</v>
      </c>
      <c r="G1994" s="10"/>
      <c r="H1994" s="7" t="s">
        <v>633</v>
      </c>
      <c r="I1994" s="7" t="s">
        <v>634</v>
      </c>
      <c r="J1994" s="7"/>
    </row>
    <row r="1995" spans="1:10" ht="12.75" customHeight="1" x14ac:dyDescent="0.15">
      <c r="A1995" s="235" t="s">
        <v>2468</v>
      </c>
      <c r="B1995" s="4" t="s">
        <v>2469</v>
      </c>
      <c r="C1995" s="7" t="s">
        <v>2470</v>
      </c>
      <c r="D1995" s="7" t="s">
        <v>2471</v>
      </c>
      <c r="E1995" s="7" t="s">
        <v>1308</v>
      </c>
      <c r="F1995" s="10">
        <v>100</v>
      </c>
      <c r="G1995" s="10"/>
      <c r="H1995" s="7" t="s">
        <v>633</v>
      </c>
      <c r="I1995" s="7" t="s">
        <v>634</v>
      </c>
      <c r="J1995" s="7"/>
    </row>
    <row r="1996" spans="1:10" ht="12.75" customHeight="1" x14ac:dyDescent="0.15">
      <c r="A1996" s="235" t="s">
        <v>2472</v>
      </c>
      <c r="B1996" s="4" t="s">
        <v>2469</v>
      </c>
      <c r="C1996" s="7" t="s">
        <v>2473</v>
      </c>
      <c r="D1996" s="7" t="s">
        <v>2471</v>
      </c>
      <c r="E1996" s="7" t="s">
        <v>1308</v>
      </c>
      <c r="F1996" s="10">
        <v>75</v>
      </c>
      <c r="G1996" s="10"/>
      <c r="H1996" s="7" t="s">
        <v>633</v>
      </c>
      <c r="I1996" s="7" t="s">
        <v>634</v>
      </c>
      <c r="J1996" s="7"/>
    </row>
    <row r="1997" spans="1:10" ht="12.75" customHeight="1" x14ac:dyDescent="0.15">
      <c r="A1997" s="235"/>
      <c r="B1997" s="4" t="s">
        <v>81</v>
      </c>
      <c r="C1997" s="7" t="s">
        <v>1743</v>
      </c>
      <c r="D1997" s="7" t="s">
        <v>2474</v>
      </c>
      <c r="E1997" s="7" t="s">
        <v>666</v>
      </c>
      <c r="F1997" s="10">
        <v>440</v>
      </c>
      <c r="G1997" s="10"/>
      <c r="H1997" s="7" t="s">
        <v>708</v>
      </c>
      <c r="I1997" s="7" t="s">
        <v>709</v>
      </c>
      <c r="J1997" s="7"/>
    </row>
    <row r="1998" spans="1:10" ht="12.75" customHeight="1" x14ac:dyDescent="0.15">
      <c r="A1998" s="235"/>
      <c r="B1998" s="4" t="s">
        <v>81</v>
      </c>
      <c r="C1998" s="7" t="s">
        <v>1743</v>
      </c>
      <c r="D1998" s="7" t="s">
        <v>2475</v>
      </c>
      <c r="E1998" s="7" t="s">
        <v>666</v>
      </c>
      <c r="F1998" s="10">
        <v>565</v>
      </c>
      <c r="G1998" s="10"/>
      <c r="H1998" s="7" t="s">
        <v>633</v>
      </c>
      <c r="I1998" s="7" t="s">
        <v>634</v>
      </c>
      <c r="J1998" s="7"/>
    </row>
    <row r="1999" spans="1:10" ht="12.75" customHeight="1" x14ac:dyDescent="0.15">
      <c r="A1999" s="235" t="s">
        <v>2476</v>
      </c>
      <c r="B1999" s="4" t="s">
        <v>1744</v>
      </c>
      <c r="C1999" s="7" t="s">
        <v>2477</v>
      </c>
      <c r="D1999" s="7" t="s">
        <v>2478</v>
      </c>
      <c r="E1999" s="7" t="s">
        <v>2479</v>
      </c>
      <c r="F1999" s="10">
        <v>440</v>
      </c>
      <c r="G1999" s="10"/>
      <c r="H1999" s="7" t="s">
        <v>708</v>
      </c>
      <c r="I1999" s="7" t="s">
        <v>709</v>
      </c>
      <c r="J1999" s="7"/>
    </row>
    <row r="2000" spans="1:10" ht="12.75" customHeight="1" x14ac:dyDescent="0.15">
      <c r="A2000" s="235" t="s">
        <v>2476</v>
      </c>
      <c r="B2000" s="4" t="s">
        <v>1744</v>
      </c>
      <c r="C2000" s="7" t="s">
        <v>2477</v>
      </c>
      <c r="D2000" s="7" t="s">
        <v>2478</v>
      </c>
      <c r="E2000" s="7" t="s">
        <v>2479</v>
      </c>
      <c r="F2000" s="10">
        <v>440</v>
      </c>
      <c r="G2000" s="10"/>
      <c r="H2000" s="7" t="s">
        <v>633</v>
      </c>
      <c r="I2000" s="7" t="s">
        <v>634</v>
      </c>
      <c r="J2000" s="7"/>
    </row>
    <row r="2001" spans="1:10" ht="12.75" customHeight="1" x14ac:dyDescent="0.15">
      <c r="A2001" s="235" t="s">
        <v>2476</v>
      </c>
      <c r="B2001" s="4" t="s">
        <v>2480</v>
      </c>
      <c r="C2001" s="7" t="s">
        <v>2481</v>
      </c>
      <c r="D2001" s="7" t="s">
        <v>2482</v>
      </c>
      <c r="E2001" s="7" t="s">
        <v>1597</v>
      </c>
      <c r="F2001" s="10">
        <v>225</v>
      </c>
      <c r="G2001" s="10"/>
      <c r="H2001" s="7" t="s">
        <v>708</v>
      </c>
      <c r="I2001" s="7" t="s">
        <v>709</v>
      </c>
      <c r="J2001" s="7"/>
    </row>
    <row r="2002" spans="1:10" ht="12.75" customHeight="1" x14ac:dyDescent="0.15">
      <c r="A2002" s="235"/>
      <c r="B2002" s="4" t="s">
        <v>85</v>
      </c>
      <c r="C2002" s="7" t="s">
        <v>1747</v>
      </c>
      <c r="D2002" s="7" t="s">
        <v>1607</v>
      </c>
      <c r="E2002" s="7" t="s">
        <v>666</v>
      </c>
      <c r="F2002" s="10">
        <v>440</v>
      </c>
      <c r="G2002" s="10"/>
      <c r="H2002" s="7" t="s">
        <v>708</v>
      </c>
      <c r="I2002" s="7" t="s">
        <v>709</v>
      </c>
      <c r="J2002" s="7"/>
    </row>
    <row r="2003" spans="1:10" ht="12.75" customHeight="1" x14ac:dyDescent="0.15">
      <c r="A2003" s="235"/>
      <c r="B2003" s="4" t="s">
        <v>85</v>
      </c>
      <c r="C2003" s="7" t="s">
        <v>1747</v>
      </c>
      <c r="D2003" s="7" t="s">
        <v>1607</v>
      </c>
      <c r="E2003" s="7" t="s">
        <v>666</v>
      </c>
      <c r="F2003" s="10">
        <v>440</v>
      </c>
      <c r="G2003" s="10"/>
      <c r="H2003" s="7" t="s">
        <v>633</v>
      </c>
      <c r="I2003" s="7" t="s">
        <v>634</v>
      </c>
      <c r="J2003" s="7"/>
    </row>
    <row r="2004" spans="1:10" ht="12.75" customHeight="1" x14ac:dyDescent="0.15">
      <c r="A2004" s="235"/>
      <c r="B2004" s="4" t="s">
        <v>816</v>
      </c>
      <c r="C2004" s="7" t="s">
        <v>1749</v>
      </c>
      <c r="D2004" s="7" t="s">
        <v>1607</v>
      </c>
      <c r="E2004" s="7" t="s">
        <v>666</v>
      </c>
      <c r="F2004" s="10">
        <v>440</v>
      </c>
      <c r="G2004" s="10"/>
      <c r="H2004" s="7" t="s">
        <v>708</v>
      </c>
      <c r="I2004" s="7" t="s">
        <v>709</v>
      </c>
      <c r="J2004" s="7"/>
    </row>
    <row r="2005" spans="1:10" ht="12.75" customHeight="1" x14ac:dyDescent="0.15">
      <c r="A2005" s="235"/>
      <c r="B2005" s="4" t="s">
        <v>816</v>
      </c>
      <c r="C2005" s="7" t="s">
        <v>1749</v>
      </c>
      <c r="D2005" s="7" t="s">
        <v>1607</v>
      </c>
      <c r="E2005" s="7" t="s">
        <v>666</v>
      </c>
      <c r="F2005" s="10">
        <v>440</v>
      </c>
      <c r="G2005" s="10"/>
      <c r="H2005" s="7" t="s">
        <v>633</v>
      </c>
      <c r="I2005" s="7" t="s">
        <v>634</v>
      </c>
      <c r="J2005" s="7"/>
    </row>
    <row r="2006" spans="1:10" ht="12.75" customHeight="1" x14ac:dyDescent="0.15">
      <c r="A2006" s="235"/>
      <c r="B2006" s="4" t="s">
        <v>89</v>
      </c>
      <c r="C2006" s="7" t="s">
        <v>1752</v>
      </c>
      <c r="D2006" s="7" t="s">
        <v>1607</v>
      </c>
      <c r="E2006" s="7" t="s">
        <v>666</v>
      </c>
      <c r="F2006" s="10">
        <v>440</v>
      </c>
      <c r="G2006" s="10"/>
      <c r="H2006" s="7" t="s">
        <v>708</v>
      </c>
      <c r="I2006" s="7" t="s">
        <v>709</v>
      </c>
      <c r="J2006" s="7"/>
    </row>
    <row r="2007" spans="1:10" ht="12.75" customHeight="1" x14ac:dyDescent="0.15">
      <c r="A2007" s="235"/>
      <c r="B2007" s="4" t="s">
        <v>89</v>
      </c>
      <c r="C2007" s="7" t="s">
        <v>1752</v>
      </c>
      <c r="D2007" s="7" t="s">
        <v>1607</v>
      </c>
      <c r="E2007" s="7" t="s">
        <v>666</v>
      </c>
      <c r="F2007" s="10">
        <v>440</v>
      </c>
      <c r="G2007" s="10"/>
      <c r="H2007" s="7" t="s">
        <v>633</v>
      </c>
      <c r="I2007" s="7" t="s">
        <v>634</v>
      </c>
      <c r="J2007" s="7"/>
    </row>
    <row r="2008" spans="1:10" ht="12.75" customHeight="1" x14ac:dyDescent="0.15">
      <c r="A2008" s="235"/>
      <c r="B2008" s="4" t="s">
        <v>835</v>
      </c>
      <c r="C2008" s="7" t="s">
        <v>1753</v>
      </c>
      <c r="D2008" s="7" t="s">
        <v>1607</v>
      </c>
      <c r="E2008" s="7" t="s">
        <v>666</v>
      </c>
      <c r="F2008" s="10">
        <v>440</v>
      </c>
      <c r="G2008" s="10"/>
      <c r="H2008" s="7" t="s">
        <v>708</v>
      </c>
      <c r="I2008" s="7" t="s">
        <v>709</v>
      </c>
      <c r="J2008" s="7"/>
    </row>
    <row r="2009" spans="1:10" ht="12.75" customHeight="1" x14ac:dyDescent="0.15">
      <c r="A2009" s="235"/>
      <c r="B2009" s="4" t="s">
        <v>835</v>
      </c>
      <c r="C2009" s="7" t="s">
        <v>1753</v>
      </c>
      <c r="D2009" s="7" t="s">
        <v>1607</v>
      </c>
      <c r="E2009" s="7" t="s">
        <v>666</v>
      </c>
      <c r="F2009" s="10">
        <v>440</v>
      </c>
      <c r="G2009" s="10"/>
      <c r="H2009" s="7" t="s">
        <v>633</v>
      </c>
      <c r="I2009" s="7" t="s">
        <v>634</v>
      </c>
      <c r="J2009" s="7"/>
    </row>
    <row r="2010" spans="1:10" ht="12.75" customHeight="1" x14ac:dyDescent="0.15">
      <c r="A2010" s="235"/>
      <c r="B2010" s="4" t="s">
        <v>93</v>
      </c>
      <c r="C2010" s="7" t="s">
        <v>2483</v>
      </c>
      <c r="D2010" s="7" t="s">
        <v>1756</v>
      </c>
      <c r="E2010" s="7" t="s">
        <v>666</v>
      </c>
      <c r="F2010" s="10"/>
      <c r="G2010" s="10">
        <v>440</v>
      </c>
      <c r="H2010" s="7" t="s">
        <v>708</v>
      </c>
      <c r="I2010" s="7" t="s">
        <v>709</v>
      </c>
      <c r="J2010" s="7"/>
    </row>
    <row r="2011" spans="1:10" ht="12.75" customHeight="1" x14ac:dyDescent="0.15">
      <c r="A2011" s="235"/>
      <c r="B2011" s="4" t="s">
        <v>93</v>
      </c>
      <c r="C2011" s="7" t="s">
        <v>2483</v>
      </c>
      <c r="D2011" s="7" t="s">
        <v>1756</v>
      </c>
      <c r="E2011" s="7" t="s">
        <v>666</v>
      </c>
      <c r="F2011" s="10">
        <v>440</v>
      </c>
      <c r="G2011" s="10"/>
      <c r="H2011" s="7" t="s">
        <v>708</v>
      </c>
      <c r="I2011" s="7" t="s">
        <v>709</v>
      </c>
      <c r="J2011" s="7"/>
    </row>
    <row r="2012" spans="1:10" ht="12.75" customHeight="1" x14ac:dyDescent="0.15">
      <c r="A2012" s="235"/>
      <c r="B2012" s="4" t="s">
        <v>93</v>
      </c>
      <c r="C2012" s="7" t="s">
        <v>1754</v>
      </c>
      <c r="D2012" s="7" t="s">
        <v>1607</v>
      </c>
      <c r="E2012" s="7" t="s">
        <v>666</v>
      </c>
      <c r="F2012" s="10">
        <v>417</v>
      </c>
      <c r="G2012" s="10"/>
      <c r="H2012" s="7" t="s">
        <v>708</v>
      </c>
      <c r="I2012" s="7" t="s">
        <v>709</v>
      </c>
      <c r="J2012" s="7"/>
    </row>
    <row r="2013" spans="1:10" ht="12.75" customHeight="1" x14ac:dyDescent="0.15">
      <c r="A2013" s="235"/>
      <c r="B2013" s="4" t="s">
        <v>93</v>
      </c>
      <c r="C2013" s="7" t="s">
        <v>1754</v>
      </c>
      <c r="D2013" s="7" t="s">
        <v>1607</v>
      </c>
      <c r="E2013" s="7" t="s">
        <v>666</v>
      </c>
      <c r="F2013" s="10">
        <v>695</v>
      </c>
      <c r="G2013" s="10"/>
      <c r="H2013" s="7" t="s">
        <v>633</v>
      </c>
      <c r="I2013" s="7" t="s">
        <v>634</v>
      </c>
      <c r="J2013" s="7"/>
    </row>
    <row r="2014" spans="1:10" ht="12.75" customHeight="1" x14ac:dyDescent="0.15">
      <c r="A2014" s="235"/>
      <c r="B2014" s="4" t="s">
        <v>93</v>
      </c>
      <c r="C2014" s="7" t="s">
        <v>1755</v>
      </c>
      <c r="D2014" s="7" t="s">
        <v>1756</v>
      </c>
      <c r="E2014" s="7" t="s">
        <v>666</v>
      </c>
      <c r="F2014" s="10">
        <v>4668</v>
      </c>
      <c r="G2014" s="10"/>
      <c r="H2014" s="7" t="s">
        <v>633</v>
      </c>
      <c r="I2014" s="7" t="s">
        <v>634</v>
      </c>
      <c r="J2014" s="7"/>
    </row>
    <row r="2015" spans="1:10" ht="12.75" customHeight="1" x14ac:dyDescent="0.15">
      <c r="A2015" s="235"/>
      <c r="B2015" s="4" t="s">
        <v>93</v>
      </c>
      <c r="C2015" s="7" t="s">
        <v>1755</v>
      </c>
      <c r="D2015" s="7" t="s">
        <v>1756</v>
      </c>
      <c r="E2015" s="7" t="s">
        <v>666</v>
      </c>
      <c r="F2015" s="10">
        <v>1167</v>
      </c>
      <c r="G2015" s="10"/>
      <c r="H2015" s="7" t="s">
        <v>633</v>
      </c>
      <c r="I2015" s="7" t="s">
        <v>634</v>
      </c>
      <c r="J2015" s="7"/>
    </row>
    <row r="2016" spans="1:10" ht="12.75" customHeight="1" x14ac:dyDescent="0.15">
      <c r="A2016" s="235"/>
      <c r="B2016" s="4" t="s">
        <v>93</v>
      </c>
      <c r="C2016" s="7" t="s">
        <v>1755</v>
      </c>
      <c r="D2016" s="7" t="s">
        <v>1756</v>
      </c>
      <c r="E2016" s="7" t="s">
        <v>666</v>
      </c>
      <c r="F2016" s="10"/>
      <c r="G2016" s="10">
        <v>5835</v>
      </c>
      <c r="H2016" s="7" t="s">
        <v>633</v>
      </c>
      <c r="I2016" s="7" t="s">
        <v>634</v>
      </c>
      <c r="J2016" s="7"/>
    </row>
    <row r="2017" spans="1:10" ht="12.75" customHeight="1" x14ac:dyDescent="0.15">
      <c r="A2017" s="235" t="s">
        <v>2476</v>
      </c>
      <c r="B2017" s="4" t="s">
        <v>1214</v>
      </c>
      <c r="C2017" s="7" t="s">
        <v>2484</v>
      </c>
      <c r="D2017" s="7" t="s">
        <v>320</v>
      </c>
      <c r="E2017" s="7" t="s">
        <v>1597</v>
      </c>
      <c r="F2017" s="10">
        <v>400</v>
      </c>
      <c r="G2017" s="10"/>
      <c r="H2017" s="7" t="s">
        <v>708</v>
      </c>
      <c r="I2017" s="7" t="s">
        <v>709</v>
      </c>
      <c r="J2017" s="7"/>
    </row>
    <row r="2018" spans="1:10" ht="12.75" customHeight="1" x14ac:dyDescent="0.15">
      <c r="A2018" s="235" t="s">
        <v>2476</v>
      </c>
      <c r="B2018" s="4" t="s">
        <v>1214</v>
      </c>
      <c r="C2018" s="7" t="s">
        <v>2484</v>
      </c>
      <c r="D2018" s="7" t="s">
        <v>320</v>
      </c>
      <c r="E2018" s="7" t="s">
        <v>1597</v>
      </c>
      <c r="F2018" s="10">
        <v>680</v>
      </c>
      <c r="G2018" s="10"/>
      <c r="H2018" s="7" t="s">
        <v>633</v>
      </c>
      <c r="I2018" s="7" t="s">
        <v>634</v>
      </c>
      <c r="J2018" s="7"/>
    </row>
    <row r="2019" spans="1:10" ht="12.75" customHeight="1" x14ac:dyDescent="0.15">
      <c r="A2019" s="235"/>
      <c r="B2019" s="4" t="s">
        <v>1762</v>
      </c>
      <c r="C2019" s="7" t="s">
        <v>1763</v>
      </c>
      <c r="D2019" s="7" t="s">
        <v>1607</v>
      </c>
      <c r="E2019" s="7" t="s">
        <v>666</v>
      </c>
      <c r="F2019" s="10">
        <v>480</v>
      </c>
      <c r="G2019" s="10"/>
      <c r="H2019" s="7" t="s">
        <v>708</v>
      </c>
      <c r="I2019" s="7" t="s">
        <v>709</v>
      </c>
      <c r="J2019" s="7"/>
    </row>
    <row r="2020" spans="1:10" ht="12.75" customHeight="1" x14ac:dyDescent="0.15">
      <c r="A2020" s="235"/>
      <c r="B2020" s="4" t="s">
        <v>1762</v>
      </c>
      <c r="C2020" s="7" t="s">
        <v>1763</v>
      </c>
      <c r="D2020" s="7" t="s">
        <v>1607</v>
      </c>
      <c r="E2020" s="7" t="s">
        <v>666</v>
      </c>
      <c r="F2020" s="10">
        <v>600</v>
      </c>
      <c r="G2020" s="10"/>
      <c r="H2020" s="7" t="s">
        <v>633</v>
      </c>
      <c r="I2020" s="7" t="s">
        <v>634</v>
      </c>
      <c r="J2020" s="7"/>
    </row>
    <row r="2021" spans="1:10" ht="11.25" x14ac:dyDescent="0.15">
      <c r="A2021" s="235"/>
      <c r="B2021" s="4" t="s">
        <v>1767</v>
      </c>
      <c r="C2021" s="7" t="s">
        <v>1768</v>
      </c>
      <c r="D2021" s="7" t="s">
        <v>1607</v>
      </c>
      <c r="E2021" s="7" t="s">
        <v>666</v>
      </c>
      <c r="F2021" s="10">
        <v>380</v>
      </c>
      <c r="G2021" s="10"/>
      <c r="H2021" s="7" t="s">
        <v>708</v>
      </c>
      <c r="I2021" s="7" t="s">
        <v>709</v>
      </c>
      <c r="J2021" s="7"/>
    </row>
    <row r="2023" spans="1:10" ht="11.25" x14ac:dyDescent="0.2">
      <c r="A2023" s="233" t="s">
        <v>2467</v>
      </c>
    </row>
    <row r="2025" spans="1:10" ht="25.5" customHeight="1" x14ac:dyDescent="0.35">
      <c r="A2025" s="234" t="s">
        <v>14</v>
      </c>
      <c r="B2025" s="3" t="s">
        <v>1</v>
      </c>
      <c r="C2025" s="6" t="s">
        <v>7</v>
      </c>
      <c r="D2025" s="6" t="s">
        <v>16</v>
      </c>
      <c r="E2025" s="6" t="s">
        <v>619</v>
      </c>
      <c r="F2025" s="9" t="s">
        <v>24</v>
      </c>
      <c r="G2025" s="9" t="s">
        <v>25</v>
      </c>
      <c r="H2025" s="6" t="s">
        <v>620</v>
      </c>
      <c r="I2025" s="6" t="s">
        <v>621</v>
      </c>
      <c r="J2025" s="6"/>
    </row>
    <row r="2027" spans="1:10" ht="12.75" customHeight="1" x14ac:dyDescent="0.15">
      <c r="A2027" s="235"/>
      <c r="B2027" s="4" t="s">
        <v>1767</v>
      </c>
      <c r="C2027" s="7" t="s">
        <v>1768</v>
      </c>
      <c r="D2027" s="7" t="s">
        <v>1607</v>
      </c>
      <c r="E2027" s="7" t="s">
        <v>666</v>
      </c>
      <c r="F2027" s="10">
        <v>700</v>
      </c>
      <c r="G2027" s="10"/>
      <c r="H2027" s="7" t="s">
        <v>633</v>
      </c>
      <c r="I2027" s="7" t="s">
        <v>634</v>
      </c>
      <c r="J2027" s="7"/>
    </row>
    <row r="2028" spans="1:10" ht="12.75" customHeight="1" x14ac:dyDescent="0.15">
      <c r="A2028" s="235"/>
      <c r="B2028" s="4" t="s">
        <v>1769</v>
      </c>
      <c r="C2028" s="7" t="s">
        <v>1770</v>
      </c>
      <c r="D2028" s="7" t="s">
        <v>1607</v>
      </c>
      <c r="E2028" s="7" t="s">
        <v>666</v>
      </c>
      <c r="F2028" s="10">
        <v>420</v>
      </c>
      <c r="G2028" s="10"/>
      <c r="H2028" s="7" t="s">
        <v>708</v>
      </c>
      <c r="I2028" s="7" t="s">
        <v>709</v>
      </c>
      <c r="J2028" s="7"/>
    </row>
    <row r="2029" spans="1:10" ht="12.75" customHeight="1" x14ac:dyDescent="0.15">
      <c r="A2029" s="235"/>
      <c r="B2029" s="4" t="s">
        <v>1769</v>
      </c>
      <c r="C2029" s="7" t="s">
        <v>1770</v>
      </c>
      <c r="D2029" s="7" t="s">
        <v>1607</v>
      </c>
      <c r="E2029" s="7" t="s">
        <v>666</v>
      </c>
      <c r="F2029" s="10">
        <v>660</v>
      </c>
      <c r="G2029" s="10"/>
      <c r="H2029" s="7" t="s">
        <v>633</v>
      </c>
      <c r="I2029" s="7" t="s">
        <v>634</v>
      </c>
      <c r="J2029" s="7"/>
    </row>
    <row r="2030" spans="1:10" ht="12.75" customHeight="1" x14ac:dyDescent="0.15">
      <c r="A2030" s="235"/>
      <c r="B2030" s="4" t="s">
        <v>1771</v>
      </c>
      <c r="C2030" s="7" t="s">
        <v>1772</v>
      </c>
      <c r="D2030" s="7" t="s">
        <v>1773</v>
      </c>
      <c r="E2030" s="7" t="s">
        <v>666</v>
      </c>
      <c r="F2030" s="10">
        <v>480</v>
      </c>
      <c r="G2030" s="10"/>
      <c r="H2030" s="7" t="s">
        <v>708</v>
      </c>
      <c r="I2030" s="7" t="s">
        <v>709</v>
      </c>
      <c r="J2030" s="7"/>
    </row>
    <row r="2031" spans="1:10" ht="12.75" customHeight="1" x14ac:dyDescent="0.15">
      <c r="A2031" s="235"/>
      <c r="B2031" s="4" t="s">
        <v>1771</v>
      </c>
      <c r="C2031" s="7" t="s">
        <v>1772</v>
      </c>
      <c r="D2031" s="7" t="s">
        <v>1773</v>
      </c>
      <c r="E2031" s="7" t="s">
        <v>666</v>
      </c>
      <c r="F2031" s="10">
        <v>600</v>
      </c>
      <c r="G2031" s="10"/>
      <c r="H2031" s="7" t="s">
        <v>633</v>
      </c>
      <c r="I2031" s="7" t="s">
        <v>634</v>
      </c>
      <c r="J2031" s="7"/>
    </row>
    <row r="2032" spans="1:10" ht="25.5" customHeight="1" x14ac:dyDescent="0.15">
      <c r="A2032" s="235" t="s">
        <v>2476</v>
      </c>
      <c r="B2032" s="4" t="s">
        <v>1233</v>
      </c>
      <c r="C2032" s="7" t="s">
        <v>2485</v>
      </c>
      <c r="D2032" s="7" t="s">
        <v>2486</v>
      </c>
      <c r="E2032" s="7" t="s">
        <v>1597</v>
      </c>
      <c r="F2032" s="10">
        <v>100</v>
      </c>
      <c r="G2032" s="10"/>
      <c r="H2032" s="7" t="s">
        <v>633</v>
      </c>
      <c r="I2032" s="7" t="s">
        <v>634</v>
      </c>
      <c r="J2032" s="7"/>
    </row>
    <row r="2033" spans="1:10" ht="12.75" customHeight="1" x14ac:dyDescent="0.15">
      <c r="A2033" s="235" t="s">
        <v>2472</v>
      </c>
      <c r="B2033" s="4" t="s">
        <v>1233</v>
      </c>
      <c r="C2033" s="7" t="s">
        <v>2487</v>
      </c>
      <c r="D2033" s="7" t="s">
        <v>2488</v>
      </c>
      <c r="E2033" s="7" t="s">
        <v>1597</v>
      </c>
      <c r="F2033" s="10">
        <v>75</v>
      </c>
      <c r="G2033" s="10"/>
      <c r="H2033" s="7" t="s">
        <v>633</v>
      </c>
      <c r="I2033" s="7" t="s">
        <v>634</v>
      </c>
      <c r="J2033" s="7"/>
    </row>
    <row r="2034" spans="1:10" ht="12.75" customHeight="1" x14ac:dyDescent="0.15">
      <c r="A2034" s="235"/>
      <c r="B2034" s="4" t="s">
        <v>639</v>
      </c>
      <c r="C2034" s="7" t="s">
        <v>1774</v>
      </c>
      <c r="D2034" s="7" t="s">
        <v>1607</v>
      </c>
      <c r="E2034" s="7" t="s">
        <v>666</v>
      </c>
      <c r="F2034" s="10">
        <v>480</v>
      </c>
      <c r="G2034" s="10"/>
      <c r="H2034" s="7" t="s">
        <v>708</v>
      </c>
      <c r="I2034" s="7" t="s">
        <v>709</v>
      </c>
      <c r="J2034" s="7"/>
    </row>
    <row r="2035" spans="1:10" ht="12.75" customHeight="1" x14ac:dyDescent="0.15">
      <c r="A2035" s="235"/>
      <c r="B2035" s="4" t="s">
        <v>639</v>
      </c>
      <c r="C2035" s="7" t="s">
        <v>1774</v>
      </c>
      <c r="D2035" s="7" t="s">
        <v>1607</v>
      </c>
      <c r="E2035" s="7" t="s">
        <v>666</v>
      </c>
      <c r="F2035" s="10">
        <v>600</v>
      </c>
      <c r="G2035" s="10"/>
      <c r="H2035" s="7" t="s">
        <v>633</v>
      </c>
      <c r="I2035" s="7" t="s">
        <v>634</v>
      </c>
      <c r="J2035" s="7"/>
    </row>
    <row r="2036" spans="1:10" ht="12.75" customHeight="1" x14ac:dyDescent="0.15">
      <c r="A2036" s="235"/>
      <c r="B2036" s="4" t="s">
        <v>642</v>
      </c>
      <c r="C2036" s="7" t="s">
        <v>1627</v>
      </c>
      <c r="D2036" s="7" t="s">
        <v>1607</v>
      </c>
      <c r="E2036" s="7" t="s">
        <v>666</v>
      </c>
      <c r="F2036" s="10">
        <v>400</v>
      </c>
      <c r="G2036" s="10"/>
      <c r="H2036" s="7" t="s">
        <v>708</v>
      </c>
      <c r="I2036" s="7" t="s">
        <v>709</v>
      </c>
      <c r="J2036" s="7"/>
    </row>
    <row r="2037" spans="1:10" ht="12.75" customHeight="1" x14ac:dyDescent="0.15">
      <c r="A2037" s="235"/>
      <c r="B2037" s="4" t="s">
        <v>642</v>
      </c>
      <c r="C2037" s="7" t="s">
        <v>1627</v>
      </c>
      <c r="D2037" s="7" t="s">
        <v>1607</v>
      </c>
      <c r="E2037" s="7" t="s">
        <v>666</v>
      </c>
      <c r="F2037" s="10">
        <v>680</v>
      </c>
      <c r="G2037" s="10"/>
      <c r="H2037" s="7" t="s">
        <v>633</v>
      </c>
      <c r="I2037" s="7" t="s">
        <v>634</v>
      </c>
      <c r="J2037" s="7"/>
    </row>
    <row r="2038" spans="1:10" ht="12.75" customHeight="1" x14ac:dyDescent="0.15">
      <c r="A2038" s="235" t="s">
        <v>390</v>
      </c>
      <c r="B2038" s="4" t="s">
        <v>2410</v>
      </c>
      <c r="C2038" s="7" t="s">
        <v>2489</v>
      </c>
      <c r="D2038" s="7" t="s">
        <v>2490</v>
      </c>
      <c r="E2038" s="7" t="s">
        <v>1597</v>
      </c>
      <c r="F2038" s="10">
        <v>86.16</v>
      </c>
      <c r="G2038" s="10"/>
      <c r="H2038" s="7" t="s">
        <v>633</v>
      </c>
      <c r="I2038" s="7" t="s">
        <v>634</v>
      </c>
      <c r="J2038" s="7"/>
    </row>
    <row r="2039" spans="1:10" ht="12.75" customHeight="1" x14ac:dyDescent="0.15">
      <c r="A2039" s="235"/>
      <c r="B2039" s="4" t="s">
        <v>1630</v>
      </c>
      <c r="C2039" s="7" t="s">
        <v>1631</v>
      </c>
      <c r="D2039" s="7" t="s">
        <v>1607</v>
      </c>
      <c r="E2039" s="7" t="s">
        <v>666</v>
      </c>
      <c r="F2039" s="10">
        <v>400</v>
      </c>
      <c r="G2039" s="10"/>
      <c r="H2039" s="7" t="s">
        <v>708</v>
      </c>
      <c r="I2039" s="7" t="s">
        <v>709</v>
      </c>
      <c r="J2039" s="7"/>
    </row>
    <row r="2040" spans="1:10" ht="12.75" customHeight="1" x14ac:dyDescent="0.15">
      <c r="A2040" s="235"/>
      <c r="B2040" s="4" t="s">
        <v>1630</v>
      </c>
      <c r="C2040" s="7" t="s">
        <v>1631</v>
      </c>
      <c r="D2040" s="7" t="s">
        <v>1607</v>
      </c>
      <c r="E2040" s="7" t="s">
        <v>666</v>
      </c>
      <c r="F2040" s="10">
        <v>680</v>
      </c>
      <c r="G2040" s="10"/>
      <c r="H2040" s="7" t="s">
        <v>633</v>
      </c>
      <c r="I2040" s="7" t="s">
        <v>634</v>
      </c>
      <c r="J2040" s="7"/>
    </row>
    <row r="2041" spans="1:10" ht="12.75" customHeight="1" x14ac:dyDescent="0.15">
      <c r="A2041" s="235"/>
      <c r="B2041" s="4" t="s">
        <v>1634</v>
      </c>
      <c r="C2041" s="7" t="s">
        <v>1635</v>
      </c>
      <c r="D2041" s="7" t="s">
        <v>1607</v>
      </c>
      <c r="E2041" s="7" t="s">
        <v>666</v>
      </c>
      <c r="F2041" s="10">
        <v>400</v>
      </c>
      <c r="G2041" s="10"/>
      <c r="H2041" s="7" t="s">
        <v>708</v>
      </c>
      <c r="I2041" s="7" t="s">
        <v>709</v>
      </c>
      <c r="J2041" s="7"/>
    </row>
    <row r="2042" spans="1:10" ht="12.75" customHeight="1" x14ac:dyDescent="0.15">
      <c r="A2042" s="235"/>
      <c r="B2042" s="4" t="s">
        <v>1634</v>
      </c>
      <c r="C2042" s="7" t="s">
        <v>1635</v>
      </c>
      <c r="D2042" s="7" t="s">
        <v>1607</v>
      </c>
      <c r="E2042" s="7" t="s">
        <v>666</v>
      </c>
      <c r="F2042" s="10">
        <v>680</v>
      </c>
      <c r="G2042" s="10"/>
      <c r="H2042" s="7" t="s">
        <v>633</v>
      </c>
      <c r="I2042" s="7" t="s">
        <v>634</v>
      </c>
      <c r="J2042" s="7"/>
    </row>
    <row r="2043" spans="1:10" ht="12.75" customHeight="1" x14ac:dyDescent="0.15">
      <c r="A2043" s="235"/>
      <c r="B2043" s="4" t="s">
        <v>1638</v>
      </c>
      <c r="C2043" s="7" t="s">
        <v>1639</v>
      </c>
      <c r="D2043" s="7" t="s">
        <v>1607</v>
      </c>
      <c r="E2043" s="7" t="s">
        <v>666</v>
      </c>
      <c r="F2043" s="10">
        <v>480</v>
      </c>
      <c r="G2043" s="10"/>
      <c r="H2043" s="7" t="s">
        <v>708</v>
      </c>
      <c r="I2043" s="7" t="s">
        <v>709</v>
      </c>
      <c r="J2043" s="7"/>
    </row>
    <row r="2044" spans="1:10" ht="12.75" customHeight="1" x14ac:dyDescent="0.15">
      <c r="A2044" s="235"/>
      <c r="B2044" s="4" t="s">
        <v>1638</v>
      </c>
      <c r="C2044" s="7" t="s">
        <v>1639</v>
      </c>
      <c r="D2044" s="7" t="s">
        <v>1607</v>
      </c>
      <c r="E2044" s="7" t="s">
        <v>666</v>
      </c>
      <c r="F2044" s="10">
        <v>600</v>
      </c>
      <c r="G2044" s="10"/>
      <c r="H2044" s="7" t="s">
        <v>633</v>
      </c>
      <c r="I2044" s="7" t="s">
        <v>634</v>
      </c>
      <c r="J2044" s="7"/>
    </row>
    <row r="2045" spans="1:10" ht="12.75" customHeight="1" x14ac:dyDescent="0.15">
      <c r="A2045" s="235"/>
      <c r="B2045" s="4" t="s">
        <v>144</v>
      </c>
      <c r="C2045" s="7" t="s">
        <v>1640</v>
      </c>
      <c r="D2045" s="7" t="s">
        <v>1607</v>
      </c>
      <c r="E2045" s="7" t="s">
        <v>666</v>
      </c>
      <c r="F2045" s="10">
        <v>730</v>
      </c>
      <c r="G2045" s="10"/>
      <c r="H2045" s="7" t="s">
        <v>708</v>
      </c>
      <c r="I2045" s="7" t="s">
        <v>709</v>
      </c>
      <c r="J2045" s="7"/>
    </row>
    <row r="2046" spans="1:10" ht="12.75" customHeight="1" x14ac:dyDescent="0.15">
      <c r="A2046" s="235"/>
      <c r="B2046" s="4" t="s">
        <v>144</v>
      </c>
      <c r="C2046" s="7" t="s">
        <v>1640</v>
      </c>
      <c r="D2046" s="7" t="s">
        <v>1607</v>
      </c>
      <c r="E2046" s="7" t="s">
        <v>666</v>
      </c>
      <c r="F2046" s="10">
        <v>600</v>
      </c>
      <c r="G2046" s="10"/>
      <c r="H2046" s="7" t="s">
        <v>633</v>
      </c>
      <c r="I2046" s="7" t="s">
        <v>634</v>
      </c>
      <c r="J2046" s="7"/>
    </row>
    <row r="2047" spans="1:10" ht="12.75" customHeight="1" x14ac:dyDescent="0.15">
      <c r="A2047" s="235"/>
      <c r="B2047" s="4" t="s">
        <v>145</v>
      </c>
      <c r="C2047" s="7" t="s">
        <v>1647</v>
      </c>
      <c r="D2047" s="7" t="s">
        <v>1607</v>
      </c>
      <c r="E2047" s="7" t="s">
        <v>666</v>
      </c>
      <c r="F2047" s="10">
        <v>420</v>
      </c>
      <c r="G2047" s="10"/>
      <c r="H2047" s="7" t="s">
        <v>708</v>
      </c>
      <c r="I2047" s="7" t="s">
        <v>709</v>
      </c>
      <c r="J2047" s="7"/>
    </row>
    <row r="2048" spans="1:10" ht="12.75" customHeight="1" x14ac:dyDescent="0.15">
      <c r="A2048" s="235"/>
      <c r="B2048" s="4" t="s">
        <v>145</v>
      </c>
      <c r="C2048" s="7" t="s">
        <v>1647</v>
      </c>
      <c r="D2048" s="7" t="s">
        <v>1607</v>
      </c>
      <c r="E2048" s="7" t="s">
        <v>666</v>
      </c>
      <c r="F2048" s="10">
        <v>660</v>
      </c>
      <c r="G2048" s="10"/>
      <c r="H2048" s="7" t="s">
        <v>633</v>
      </c>
      <c r="I2048" s="7" t="s">
        <v>634</v>
      </c>
      <c r="J2048" s="7"/>
    </row>
    <row r="2049" spans="1:10" ht="12.75" customHeight="1" x14ac:dyDescent="0.15">
      <c r="A2049" s="235"/>
      <c r="B2049" s="4" t="s">
        <v>145</v>
      </c>
      <c r="C2049" s="7" t="s">
        <v>1900</v>
      </c>
      <c r="D2049" s="7" t="s">
        <v>1901</v>
      </c>
      <c r="E2049" s="7" t="s">
        <v>666</v>
      </c>
      <c r="F2049" s="10">
        <v>6400.93</v>
      </c>
      <c r="G2049" s="10"/>
      <c r="H2049" s="7" t="s">
        <v>633</v>
      </c>
      <c r="I2049" s="7" t="s">
        <v>634</v>
      </c>
      <c r="J2049" s="7"/>
    </row>
    <row r="2050" spans="1:10" ht="12.75" customHeight="1" x14ac:dyDescent="0.15">
      <c r="A2050" s="235"/>
      <c r="B2050" s="4" t="s">
        <v>145</v>
      </c>
      <c r="C2050" s="7" t="s">
        <v>1900</v>
      </c>
      <c r="D2050" s="7" t="s">
        <v>1901</v>
      </c>
      <c r="E2050" s="7" t="s">
        <v>666</v>
      </c>
      <c r="F2050" s="10">
        <v>1600.23</v>
      </c>
      <c r="G2050" s="10"/>
      <c r="H2050" s="7" t="s">
        <v>633</v>
      </c>
      <c r="I2050" s="7" t="s">
        <v>634</v>
      </c>
      <c r="J2050" s="7"/>
    </row>
    <row r="2051" spans="1:10" ht="12.75" customHeight="1" x14ac:dyDescent="0.15">
      <c r="A2051" s="235"/>
      <c r="B2051" s="4" t="s">
        <v>145</v>
      </c>
      <c r="C2051" s="7" t="s">
        <v>1900</v>
      </c>
      <c r="D2051" s="7" t="s">
        <v>1901</v>
      </c>
      <c r="E2051" s="7" t="s">
        <v>666</v>
      </c>
      <c r="F2051" s="10"/>
      <c r="G2051" s="10">
        <v>8001.16</v>
      </c>
      <c r="H2051" s="7" t="s">
        <v>633</v>
      </c>
      <c r="I2051" s="7" t="s">
        <v>634</v>
      </c>
      <c r="J2051" s="7"/>
    </row>
    <row r="2052" spans="1:10" ht="12.75" customHeight="1" x14ac:dyDescent="0.15">
      <c r="A2052" s="235"/>
      <c r="B2052" s="4" t="s">
        <v>1650</v>
      </c>
      <c r="C2052" s="7" t="s">
        <v>1651</v>
      </c>
      <c r="D2052" s="7" t="s">
        <v>1607</v>
      </c>
      <c r="E2052" s="7" t="s">
        <v>666</v>
      </c>
      <c r="F2052" s="10">
        <v>540</v>
      </c>
      <c r="G2052" s="10"/>
      <c r="H2052" s="7" t="s">
        <v>708</v>
      </c>
      <c r="I2052" s="7" t="s">
        <v>709</v>
      </c>
      <c r="J2052" s="7"/>
    </row>
    <row r="2053" spans="1:10" ht="12.75" customHeight="1" x14ac:dyDescent="0.15">
      <c r="A2053" s="235"/>
      <c r="B2053" s="4" t="s">
        <v>1650</v>
      </c>
      <c r="C2053" s="7" t="s">
        <v>1651</v>
      </c>
      <c r="D2053" s="7" t="s">
        <v>1607</v>
      </c>
      <c r="E2053" s="7" t="s">
        <v>666</v>
      </c>
      <c r="F2053" s="10">
        <v>540</v>
      </c>
      <c r="G2053" s="10"/>
      <c r="H2053" s="7" t="s">
        <v>633</v>
      </c>
      <c r="I2053" s="7" t="s">
        <v>634</v>
      </c>
      <c r="J2053" s="7"/>
    </row>
    <row r="2054" spans="1:10" ht="12.75" customHeight="1" x14ac:dyDescent="0.15">
      <c r="A2054" s="235" t="s">
        <v>2476</v>
      </c>
      <c r="B2054" s="4" t="s">
        <v>1654</v>
      </c>
      <c r="C2054" s="7" t="s">
        <v>2491</v>
      </c>
      <c r="D2054" s="7" t="s">
        <v>2492</v>
      </c>
      <c r="E2054" s="7" t="s">
        <v>2479</v>
      </c>
      <c r="F2054" s="10">
        <v>270</v>
      </c>
      <c r="G2054" s="10"/>
      <c r="H2054" s="7" t="s">
        <v>708</v>
      </c>
      <c r="I2054" s="7" t="s">
        <v>709</v>
      </c>
      <c r="J2054" s="7"/>
    </row>
    <row r="2055" spans="1:10" ht="12.75" customHeight="1" x14ac:dyDescent="0.15">
      <c r="A2055" s="235" t="s">
        <v>2476</v>
      </c>
      <c r="B2055" s="4" t="s">
        <v>1654</v>
      </c>
      <c r="C2055" s="7" t="s">
        <v>2491</v>
      </c>
      <c r="D2055" s="7" t="s">
        <v>2492</v>
      </c>
      <c r="E2055" s="7" t="s">
        <v>2479</v>
      </c>
      <c r="F2055" s="10">
        <v>1230</v>
      </c>
      <c r="G2055" s="10"/>
      <c r="H2055" s="7" t="s">
        <v>633</v>
      </c>
      <c r="I2055" s="7" t="s">
        <v>634</v>
      </c>
      <c r="J2055" s="7"/>
    </row>
    <row r="2056" spans="1:10" ht="12.75" customHeight="1" x14ac:dyDescent="0.15">
      <c r="A2056" s="235"/>
      <c r="B2056" s="4" t="s">
        <v>1658</v>
      </c>
      <c r="C2056" s="7" t="s">
        <v>1659</v>
      </c>
      <c r="D2056" s="7" t="s">
        <v>1607</v>
      </c>
      <c r="E2056" s="7" t="s">
        <v>666</v>
      </c>
      <c r="F2056" s="10">
        <v>270</v>
      </c>
      <c r="G2056" s="10"/>
      <c r="H2056" s="7" t="s">
        <v>708</v>
      </c>
      <c r="I2056" s="7" t="s">
        <v>709</v>
      </c>
      <c r="J2056" s="7"/>
    </row>
    <row r="2057" spans="1:10" ht="12.75" customHeight="1" x14ac:dyDescent="0.15">
      <c r="A2057" s="235"/>
      <c r="B2057" s="4" t="s">
        <v>1658</v>
      </c>
      <c r="C2057" s="7" t="s">
        <v>1659</v>
      </c>
      <c r="D2057" s="7" t="s">
        <v>1607</v>
      </c>
      <c r="E2057" s="7" t="s">
        <v>666</v>
      </c>
      <c r="F2057" s="10">
        <v>810</v>
      </c>
      <c r="G2057" s="10"/>
      <c r="H2057" s="7" t="s">
        <v>633</v>
      </c>
      <c r="I2057" s="7" t="s">
        <v>634</v>
      </c>
      <c r="J2057" s="7"/>
    </row>
    <row r="2058" spans="1:10" ht="12.75" customHeight="1" x14ac:dyDescent="0.15">
      <c r="A2058" s="235" t="s">
        <v>2476</v>
      </c>
      <c r="B2058" s="4" t="s">
        <v>199</v>
      </c>
      <c r="C2058" s="7" t="s">
        <v>2493</v>
      </c>
      <c r="D2058" s="7" t="s">
        <v>317</v>
      </c>
      <c r="E2058" s="7" t="s">
        <v>1597</v>
      </c>
      <c r="F2058" s="10">
        <v>540</v>
      </c>
      <c r="G2058" s="10"/>
      <c r="H2058" s="7" t="s">
        <v>708</v>
      </c>
      <c r="I2058" s="7" t="s">
        <v>709</v>
      </c>
      <c r="J2058" s="7"/>
    </row>
    <row r="2059" spans="1:10" ht="12.75" customHeight="1" x14ac:dyDescent="0.15">
      <c r="A2059" s="235" t="s">
        <v>2476</v>
      </c>
      <c r="B2059" s="4" t="s">
        <v>199</v>
      </c>
      <c r="C2059" s="7" t="s">
        <v>2493</v>
      </c>
      <c r="D2059" s="7" t="s">
        <v>317</v>
      </c>
      <c r="E2059" s="7" t="s">
        <v>1597</v>
      </c>
      <c r="F2059" s="10">
        <v>790</v>
      </c>
      <c r="G2059" s="10"/>
      <c r="H2059" s="7" t="s">
        <v>633</v>
      </c>
      <c r="I2059" s="7" t="s">
        <v>634</v>
      </c>
      <c r="J2059" s="7"/>
    </row>
    <row r="2060" spans="1:10" ht="12.75" customHeight="1" x14ac:dyDescent="0.15">
      <c r="A2060" s="235"/>
      <c r="B2060" s="4" t="s">
        <v>333</v>
      </c>
      <c r="C2060" s="7" t="s">
        <v>1665</v>
      </c>
      <c r="D2060" s="7" t="s">
        <v>1607</v>
      </c>
      <c r="E2060" s="7" t="s">
        <v>666</v>
      </c>
      <c r="F2060" s="10">
        <v>400</v>
      </c>
      <c r="G2060" s="10"/>
      <c r="H2060" s="7" t="s">
        <v>708</v>
      </c>
      <c r="I2060" s="7" t="s">
        <v>709</v>
      </c>
      <c r="J2060" s="7"/>
    </row>
    <row r="2061" spans="1:10" ht="12.75" customHeight="1" x14ac:dyDescent="0.15">
      <c r="A2061" s="235"/>
      <c r="B2061" s="4" t="s">
        <v>333</v>
      </c>
      <c r="C2061" s="7" t="s">
        <v>1665</v>
      </c>
      <c r="D2061" s="7" t="s">
        <v>1607</v>
      </c>
      <c r="E2061" s="7" t="s">
        <v>666</v>
      </c>
      <c r="F2061" s="10">
        <v>680</v>
      </c>
      <c r="G2061" s="10"/>
      <c r="H2061" s="7" t="s">
        <v>633</v>
      </c>
      <c r="I2061" s="7" t="s">
        <v>634</v>
      </c>
      <c r="J2061" s="7"/>
    </row>
    <row r="2062" spans="1:10" ht="12.75" customHeight="1" x14ac:dyDescent="0.15">
      <c r="A2062" s="235" t="s">
        <v>2472</v>
      </c>
      <c r="B2062" s="4" t="s">
        <v>682</v>
      </c>
      <c r="C2062" s="7" t="s">
        <v>2494</v>
      </c>
      <c r="D2062" s="7" t="s">
        <v>2495</v>
      </c>
      <c r="E2062" s="7" t="s">
        <v>1597</v>
      </c>
      <c r="F2062" s="10">
        <v>75</v>
      </c>
      <c r="G2062" s="10"/>
      <c r="H2062" s="7" t="s">
        <v>633</v>
      </c>
      <c r="I2062" s="7" t="s">
        <v>634</v>
      </c>
      <c r="J2062" s="7"/>
    </row>
    <row r="2063" spans="1:10" ht="11.25" x14ac:dyDescent="0.15">
      <c r="A2063" s="235"/>
      <c r="B2063" s="4" t="s">
        <v>669</v>
      </c>
      <c r="C2063" s="7" t="s">
        <v>1668</v>
      </c>
      <c r="D2063" s="7" t="s">
        <v>1607</v>
      </c>
      <c r="E2063" s="7" t="s">
        <v>666</v>
      </c>
      <c r="F2063" s="10">
        <v>480</v>
      </c>
      <c r="G2063" s="10"/>
      <c r="H2063" s="7" t="s">
        <v>708</v>
      </c>
      <c r="I2063" s="7" t="s">
        <v>709</v>
      </c>
      <c r="J2063" s="7"/>
    </row>
    <row r="2065" spans="1:10" ht="11.25" x14ac:dyDescent="0.2">
      <c r="A2065" s="233" t="s">
        <v>2467</v>
      </c>
    </row>
    <row r="2067" spans="1:10" ht="25.5" customHeight="1" x14ac:dyDescent="0.35">
      <c r="A2067" s="234" t="s">
        <v>14</v>
      </c>
      <c r="B2067" s="3" t="s">
        <v>1</v>
      </c>
      <c r="C2067" s="6" t="s">
        <v>7</v>
      </c>
      <c r="D2067" s="6" t="s">
        <v>16</v>
      </c>
      <c r="E2067" s="6" t="s">
        <v>619</v>
      </c>
      <c r="F2067" s="9" t="s">
        <v>24</v>
      </c>
      <c r="G2067" s="9" t="s">
        <v>25</v>
      </c>
      <c r="H2067" s="6" t="s">
        <v>620</v>
      </c>
      <c r="I2067" s="6" t="s">
        <v>621</v>
      </c>
      <c r="J2067" s="6"/>
    </row>
    <row r="2069" spans="1:10" ht="12.75" customHeight="1" x14ac:dyDescent="0.15">
      <c r="A2069" s="235"/>
      <c r="B2069" s="4" t="s">
        <v>669</v>
      </c>
      <c r="C2069" s="7" t="s">
        <v>1668</v>
      </c>
      <c r="D2069" s="7" t="s">
        <v>1607</v>
      </c>
      <c r="E2069" s="7" t="s">
        <v>666</v>
      </c>
      <c r="F2069" s="10">
        <v>800</v>
      </c>
      <c r="G2069" s="10"/>
      <c r="H2069" s="7" t="s">
        <v>633</v>
      </c>
      <c r="I2069" s="7" t="s">
        <v>634</v>
      </c>
      <c r="J2069" s="7"/>
    </row>
    <row r="2070" spans="1:10" ht="12.75" customHeight="1" x14ac:dyDescent="0.15">
      <c r="A2070" s="235"/>
      <c r="B2070" s="4" t="s">
        <v>1671</v>
      </c>
      <c r="C2070" s="7" t="s">
        <v>1672</v>
      </c>
      <c r="D2070" s="7" t="s">
        <v>1607</v>
      </c>
      <c r="E2070" s="7" t="s">
        <v>666</v>
      </c>
      <c r="F2070" s="10">
        <v>380</v>
      </c>
      <c r="G2070" s="10"/>
      <c r="H2070" s="7" t="s">
        <v>708</v>
      </c>
      <c r="I2070" s="7" t="s">
        <v>709</v>
      </c>
      <c r="J2070" s="7"/>
    </row>
    <row r="2071" spans="1:10" ht="12.75" customHeight="1" x14ac:dyDescent="0.15">
      <c r="A2071" s="235"/>
      <c r="B2071" s="4" t="s">
        <v>1671</v>
      </c>
      <c r="C2071" s="7" t="s">
        <v>1672</v>
      </c>
      <c r="D2071" s="7" t="s">
        <v>1607</v>
      </c>
      <c r="E2071" s="7" t="s">
        <v>666</v>
      </c>
      <c r="F2071" s="10">
        <v>700</v>
      </c>
      <c r="G2071" s="10"/>
      <c r="H2071" s="7" t="s">
        <v>633</v>
      </c>
      <c r="I2071" s="7" t="s">
        <v>634</v>
      </c>
      <c r="J2071" s="7"/>
    </row>
    <row r="2072" spans="1:10" ht="12.75" customHeight="1" x14ac:dyDescent="0.15">
      <c r="A2072" s="235"/>
      <c r="B2072" s="4" t="s">
        <v>201</v>
      </c>
      <c r="C2072" s="7" t="s">
        <v>1674</v>
      </c>
      <c r="D2072" s="7" t="s">
        <v>1607</v>
      </c>
      <c r="E2072" s="7" t="s">
        <v>666</v>
      </c>
      <c r="F2072" s="10">
        <v>540</v>
      </c>
      <c r="G2072" s="10"/>
      <c r="H2072" s="7" t="s">
        <v>708</v>
      </c>
      <c r="I2072" s="7" t="s">
        <v>709</v>
      </c>
      <c r="J2072" s="7"/>
    </row>
    <row r="2073" spans="1:10" ht="12.75" customHeight="1" x14ac:dyDescent="0.15">
      <c r="A2073" s="235"/>
      <c r="B2073" s="4" t="s">
        <v>201</v>
      </c>
      <c r="C2073" s="7" t="s">
        <v>1674</v>
      </c>
      <c r="D2073" s="7" t="s">
        <v>1607</v>
      </c>
      <c r="E2073" s="7" t="s">
        <v>666</v>
      </c>
      <c r="F2073" s="10">
        <v>540</v>
      </c>
      <c r="G2073" s="10"/>
      <c r="H2073" s="7" t="s">
        <v>633</v>
      </c>
      <c r="I2073" s="7" t="s">
        <v>634</v>
      </c>
      <c r="J2073" s="7"/>
    </row>
    <row r="2074" spans="1:10" ht="12.75" customHeight="1" x14ac:dyDescent="0.15">
      <c r="A2074" s="235"/>
      <c r="B2074" s="4" t="s">
        <v>1677</v>
      </c>
      <c r="C2074" s="7" t="s">
        <v>1678</v>
      </c>
      <c r="D2074" s="7" t="s">
        <v>1607</v>
      </c>
      <c r="E2074" s="7" t="s">
        <v>666</v>
      </c>
      <c r="F2074" s="10">
        <v>540</v>
      </c>
      <c r="G2074" s="10"/>
      <c r="H2074" s="7" t="s">
        <v>708</v>
      </c>
      <c r="I2074" s="7" t="s">
        <v>709</v>
      </c>
      <c r="J2074" s="7"/>
    </row>
    <row r="2075" spans="1:10" ht="12.75" customHeight="1" x14ac:dyDescent="0.15">
      <c r="A2075" s="235"/>
      <c r="B2075" s="4" t="s">
        <v>1677</v>
      </c>
      <c r="C2075" s="7" t="s">
        <v>1678</v>
      </c>
      <c r="D2075" s="7" t="s">
        <v>1607</v>
      </c>
      <c r="E2075" s="7" t="s">
        <v>666</v>
      </c>
      <c r="F2075" s="10">
        <v>540</v>
      </c>
      <c r="G2075" s="10"/>
      <c r="H2075" s="7" t="s">
        <v>633</v>
      </c>
      <c r="I2075" s="7" t="s">
        <v>634</v>
      </c>
      <c r="J2075" s="7"/>
    </row>
    <row r="2076" spans="1:10" ht="25.5" customHeight="1" x14ac:dyDescent="0.15">
      <c r="A2076" s="235" t="s">
        <v>247</v>
      </c>
      <c r="B2076" s="4" t="s">
        <v>1677</v>
      </c>
      <c r="C2076" s="7" t="s">
        <v>2496</v>
      </c>
      <c r="D2076" s="7" t="s">
        <v>2497</v>
      </c>
      <c r="E2076" s="7" t="s">
        <v>1597</v>
      </c>
      <c r="F2076" s="10">
        <v>250</v>
      </c>
      <c r="G2076" s="10"/>
      <c r="H2076" s="7" t="s">
        <v>633</v>
      </c>
      <c r="I2076" s="7" t="s">
        <v>634</v>
      </c>
      <c r="J2076" s="7"/>
    </row>
    <row r="2077" spans="1:10" ht="12.75" customHeight="1" x14ac:dyDescent="0.15">
      <c r="A2077" s="235" t="s">
        <v>247</v>
      </c>
      <c r="B2077" s="4" t="s">
        <v>1679</v>
      </c>
      <c r="C2077" s="7" t="s">
        <v>2498</v>
      </c>
      <c r="D2077" s="7" t="s">
        <v>2499</v>
      </c>
      <c r="E2077" s="7" t="s">
        <v>1597</v>
      </c>
      <c r="F2077" s="10">
        <v>165.63</v>
      </c>
      <c r="G2077" s="10"/>
      <c r="H2077" s="7" t="s">
        <v>633</v>
      </c>
      <c r="I2077" s="7" t="s">
        <v>634</v>
      </c>
      <c r="J2077" s="7"/>
    </row>
    <row r="2078" spans="1:10" ht="12.75" customHeight="1" x14ac:dyDescent="0.15">
      <c r="A2078" s="235"/>
      <c r="B2078" s="4" t="s">
        <v>1681</v>
      </c>
      <c r="C2078" s="7" t="s">
        <v>1682</v>
      </c>
      <c r="D2078" s="7" t="s">
        <v>1607</v>
      </c>
      <c r="E2078" s="7" t="s">
        <v>666</v>
      </c>
      <c r="F2078" s="10">
        <v>540</v>
      </c>
      <c r="G2078" s="10"/>
      <c r="H2078" s="7" t="s">
        <v>708</v>
      </c>
      <c r="I2078" s="7" t="s">
        <v>709</v>
      </c>
      <c r="J2078" s="7"/>
    </row>
    <row r="2079" spans="1:10" ht="12.75" customHeight="1" x14ac:dyDescent="0.15">
      <c r="A2079" s="235"/>
      <c r="B2079" s="4" t="s">
        <v>1681</v>
      </c>
      <c r="C2079" s="7" t="s">
        <v>1682</v>
      </c>
      <c r="D2079" s="7" t="s">
        <v>1607</v>
      </c>
      <c r="E2079" s="7" t="s">
        <v>666</v>
      </c>
      <c r="F2079" s="10">
        <v>540</v>
      </c>
      <c r="G2079" s="10"/>
      <c r="H2079" s="7" t="s">
        <v>633</v>
      </c>
      <c r="I2079" s="7" t="s">
        <v>634</v>
      </c>
      <c r="J2079" s="7"/>
    </row>
    <row r="2080" spans="1:10" ht="12.75" customHeight="1" x14ac:dyDescent="0.15">
      <c r="A2080" s="235" t="s">
        <v>247</v>
      </c>
      <c r="B2080" s="4" t="s">
        <v>1681</v>
      </c>
      <c r="C2080" s="7" t="s">
        <v>2500</v>
      </c>
      <c r="D2080" s="7" t="s">
        <v>2501</v>
      </c>
      <c r="E2080" s="7" t="s">
        <v>1597</v>
      </c>
      <c r="F2080" s="10">
        <v>143.72</v>
      </c>
      <c r="G2080" s="10"/>
      <c r="H2080" s="7" t="s">
        <v>633</v>
      </c>
      <c r="I2080" s="7" t="s">
        <v>634</v>
      </c>
      <c r="J2080" s="7"/>
    </row>
    <row r="2081" spans="1:10" ht="12.75" customHeight="1" x14ac:dyDescent="0.15">
      <c r="A2081" s="235" t="s">
        <v>247</v>
      </c>
      <c r="B2081" s="4" t="s">
        <v>2502</v>
      </c>
      <c r="C2081" s="7" t="s">
        <v>2503</v>
      </c>
      <c r="D2081" s="7" t="s">
        <v>2504</v>
      </c>
      <c r="E2081" s="7" t="s">
        <v>1597</v>
      </c>
      <c r="F2081" s="10">
        <v>25</v>
      </c>
      <c r="G2081" s="10"/>
      <c r="H2081" s="7" t="s">
        <v>633</v>
      </c>
      <c r="I2081" s="7" t="s">
        <v>634</v>
      </c>
      <c r="J2081" s="7"/>
    </row>
    <row r="2082" spans="1:10" ht="12.75" customHeight="1" x14ac:dyDescent="0.15">
      <c r="A2082" s="235" t="s">
        <v>2476</v>
      </c>
      <c r="B2082" s="4" t="s">
        <v>1687</v>
      </c>
      <c r="C2082" s="7" t="s">
        <v>2505</v>
      </c>
      <c r="D2082" s="7" t="s">
        <v>2506</v>
      </c>
      <c r="E2082" s="7" t="s">
        <v>2479</v>
      </c>
      <c r="F2082" s="10">
        <v>548.54</v>
      </c>
      <c r="G2082" s="10"/>
      <c r="H2082" s="7" t="s">
        <v>708</v>
      </c>
      <c r="I2082" s="7" t="s">
        <v>709</v>
      </c>
      <c r="J2082" s="7"/>
    </row>
    <row r="2083" spans="1:10" ht="12.75" customHeight="1" x14ac:dyDescent="0.15">
      <c r="A2083" s="235" t="s">
        <v>2476</v>
      </c>
      <c r="B2083" s="4" t="s">
        <v>1687</v>
      </c>
      <c r="C2083" s="7" t="s">
        <v>2505</v>
      </c>
      <c r="D2083" s="7" t="s">
        <v>2506</v>
      </c>
      <c r="E2083" s="7" t="s">
        <v>2479</v>
      </c>
      <c r="F2083" s="10">
        <v>548.54</v>
      </c>
      <c r="G2083" s="10"/>
      <c r="H2083" s="7" t="s">
        <v>633</v>
      </c>
      <c r="I2083" s="7" t="s">
        <v>634</v>
      </c>
      <c r="J2083" s="7"/>
    </row>
    <row r="2084" spans="1:10" ht="12.75" customHeight="1" x14ac:dyDescent="0.15">
      <c r="A2084" s="235" t="s">
        <v>247</v>
      </c>
      <c r="B2084" s="4" t="s">
        <v>1687</v>
      </c>
      <c r="C2084" s="7" t="s">
        <v>2507</v>
      </c>
      <c r="D2084" s="7" t="s">
        <v>2506</v>
      </c>
      <c r="E2084" s="7" t="s">
        <v>2479</v>
      </c>
      <c r="F2084" s="10">
        <v>112.5</v>
      </c>
      <c r="G2084" s="10"/>
      <c r="H2084" s="7" t="s">
        <v>633</v>
      </c>
      <c r="I2084" s="7" t="s">
        <v>634</v>
      </c>
      <c r="J2084" s="7"/>
    </row>
    <row r="2085" spans="1:10" ht="12.75" customHeight="1" x14ac:dyDescent="0.15">
      <c r="A2085" s="235" t="s">
        <v>247</v>
      </c>
      <c r="B2085" s="4" t="s">
        <v>334</v>
      </c>
      <c r="C2085" s="7" t="s">
        <v>339</v>
      </c>
      <c r="D2085" s="7" t="s">
        <v>344</v>
      </c>
      <c r="E2085" s="7" t="s">
        <v>1597</v>
      </c>
      <c r="F2085" s="10">
        <v>25</v>
      </c>
      <c r="G2085" s="10"/>
      <c r="H2085" s="7" t="s">
        <v>633</v>
      </c>
      <c r="I2085" s="7" t="s">
        <v>634</v>
      </c>
      <c r="J2085" s="7"/>
    </row>
    <row r="2086" spans="1:10" ht="12.75" customHeight="1" x14ac:dyDescent="0.15">
      <c r="A2086" s="235" t="s">
        <v>2476</v>
      </c>
      <c r="B2086" s="4" t="s">
        <v>203</v>
      </c>
      <c r="C2086" s="7" t="s">
        <v>2508</v>
      </c>
      <c r="D2086" s="7" t="s">
        <v>320</v>
      </c>
      <c r="E2086" s="7" t="s">
        <v>1597</v>
      </c>
      <c r="F2086" s="10">
        <v>541</v>
      </c>
      <c r="G2086" s="10"/>
      <c r="H2086" s="7" t="s">
        <v>708</v>
      </c>
      <c r="I2086" s="7" t="s">
        <v>709</v>
      </c>
      <c r="J2086" s="7"/>
    </row>
    <row r="2087" spans="1:10" ht="12.75" customHeight="1" x14ac:dyDescent="0.15">
      <c r="A2087" s="235" t="s">
        <v>2476</v>
      </c>
      <c r="B2087" s="4" t="s">
        <v>203</v>
      </c>
      <c r="C2087" s="7" t="s">
        <v>2508</v>
      </c>
      <c r="D2087" s="7" t="s">
        <v>320</v>
      </c>
      <c r="E2087" s="7" t="s">
        <v>1597</v>
      </c>
      <c r="F2087" s="10">
        <v>541</v>
      </c>
      <c r="G2087" s="10"/>
      <c r="H2087" s="7" t="s">
        <v>633</v>
      </c>
      <c r="I2087" s="7" t="s">
        <v>634</v>
      </c>
      <c r="J2087" s="7"/>
    </row>
    <row r="2088" spans="1:10" ht="25.5" customHeight="1" x14ac:dyDescent="0.15">
      <c r="A2088" s="235"/>
      <c r="B2088" s="4" t="s">
        <v>203</v>
      </c>
      <c r="C2088" s="7" t="s">
        <v>1695</v>
      </c>
      <c r="D2088" s="7" t="s">
        <v>1696</v>
      </c>
      <c r="E2088" s="7" t="s">
        <v>666</v>
      </c>
      <c r="F2088" s="10"/>
      <c r="G2088" s="10">
        <v>8981.39</v>
      </c>
      <c r="H2088" s="7" t="s">
        <v>633</v>
      </c>
      <c r="I2088" s="7" t="s">
        <v>634</v>
      </c>
      <c r="J2088" s="7"/>
    </row>
    <row r="2089" spans="1:10" ht="25.5" customHeight="1" x14ac:dyDescent="0.15">
      <c r="A2089" s="235"/>
      <c r="B2089" s="4" t="s">
        <v>203</v>
      </c>
      <c r="C2089" s="7" t="s">
        <v>1695</v>
      </c>
      <c r="D2089" s="7" t="s">
        <v>1696</v>
      </c>
      <c r="E2089" s="7" t="s">
        <v>666</v>
      </c>
      <c r="F2089" s="10">
        <v>7993.44</v>
      </c>
      <c r="G2089" s="10"/>
      <c r="H2089" s="7" t="s">
        <v>633</v>
      </c>
      <c r="I2089" s="7" t="s">
        <v>634</v>
      </c>
      <c r="J2089" s="7"/>
    </row>
    <row r="2090" spans="1:10" ht="25.5" customHeight="1" x14ac:dyDescent="0.15">
      <c r="A2090" s="235"/>
      <c r="B2090" s="4" t="s">
        <v>203</v>
      </c>
      <c r="C2090" s="7" t="s">
        <v>1695</v>
      </c>
      <c r="D2090" s="7" t="s">
        <v>1696</v>
      </c>
      <c r="E2090" s="7" t="s">
        <v>666</v>
      </c>
      <c r="F2090" s="10">
        <v>898.14</v>
      </c>
      <c r="G2090" s="10"/>
      <c r="H2090" s="7" t="s">
        <v>633</v>
      </c>
      <c r="I2090" s="7" t="s">
        <v>634</v>
      </c>
      <c r="J2090" s="7"/>
    </row>
    <row r="2091" spans="1:10" ht="25.5" customHeight="1" x14ac:dyDescent="0.15">
      <c r="A2091" s="235"/>
      <c r="B2091" s="4" t="s">
        <v>203</v>
      </c>
      <c r="C2091" s="7" t="s">
        <v>1695</v>
      </c>
      <c r="D2091" s="7" t="s">
        <v>1696</v>
      </c>
      <c r="E2091" s="7" t="s">
        <v>666</v>
      </c>
      <c r="F2091" s="10">
        <v>89.81</v>
      </c>
      <c r="G2091" s="10"/>
      <c r="H2091" s="7" t="s">
        <v>633</v>
      </c>
      <c r="I2091" s="7" t="s">
        <v>634</v>
      </c>
      <c r="J2091" s="7"/>
    </row>
    <row r="2092" spans="1:10" ht="12.75" customHeight="1" x14ac:dyDescent="0.15">
      <c r="A2092" s="235"/>
      <c r="B2092" s="4" t="s">
        <v>1701</v>
      </c>
      <c r="C2092" s="7" t="s">
        <v>1702</v>
      </c>
      <c r="D2092" s="7" t="s">
        <v>1607</v>
      </c>
      <c r="E2092" s="7" t="s">
        <v>666</v>
      </c>
      <c r="F2092" s="10">
        <v>280</v>
      </c>
      <c r="G2092" s="10"/>
      <c r="H2092" s="7" t="s">
        <v>708</v>
      </c>
      <c r="I2092" s="7" t="s">
        <v>709</v>
      </c>
      <c r="J2092" s="7"/>
    </row>
    <row r="2093" spans="1:10" ht="12.75" customHeight="1" x14ac:dyDescent="0.15">
      <c r="A2093" s="235" t="s">
        <v>247</v>
      </c>
      <c r="B2093" s="4" t="s">
        <v>1701</v>
      </c>
      <c r="C2093" s="7" t="s">
        <v>2509</v>
      </c>
      <c r="D2093" s="7" t="s">
        <v>2510</v>
      </c>
      <c r="E2093" s="7" t="s">
        <v>1597</v>
      </c>
      <c r="F2093" s="10">
        <v>100</v>
      </c>
      <c r="G2093" s="10"/>
      <c r="H2093" s="7" t="s">
        <v>633</v>
      </c>
      <c r="I2093" s="7" t="s">
        <v>634</v>
      </c>
      <c r="J2093" s="7"/>
    </row>
    <row r="2094" spans="1:10" ht="12.75" customHeight="1" x14ac:dyDescent="0.15">
      <c r="A2094" s="235"/>
      <c r="B2094" s="4" t="s">
        <v>1701</v>
      </c>
      <c r="C2094" s="7" t="s">
        <v>1702</v>
      </c>
      <c r="D2094" s="7" t="s">
        <v>1607</v>
      </c>
      <c r="E2094" s="7" t="s">
        <v>666</v>
      </c>
      <c r="F2094" s="10">
        <v>800</v>
      </c>
      <c r="G2094" s="10"/>
      <c r="H2094" s="7" t="s">
        <v>633</v>
      </c>
      <c r="I2094" s="7" t="s">
        <v>634</v>
      </c>
      <c r="J2094" s="7"/>
    </row>
    <row r="2095" spans="1:10" ht="12.75" customHeight="1" x14ac:dyDescent="0.15">
      <c r="A2095" s="235" t="s">
        <v>247</v>
      </c>
      <c r="B2095" s="4" t="s">
        <v>1703</v>
      </c>
      <c r="C2095" s="7" t="s">
        <v>2511</v>
      </c>
      <c r="D2095" s="7" t="s">
        <v>2512</v>
      </c>
      <c r="E2095" s="7" t="s">
        <v>1597</v>
      </c>
      <c r="F2095" s="10">
        <v>37.5</v>
      </c>
      <c r="G2095" s="10"/>
      <c r="H2095" s="7" t="s">
        <v>633</v>
      </c>
      <c r="I2095" s="7" t="s">
        <v>634</v>
      </c>
      <c r="J2095" s="7"/>
    </row>
    <row r="2096" spans="1:10" ht="12.75" customHeight="1" x14ac:dyDescent="0.15">
      <c r="A2096" s="235" t="s">
        <v>2476</v>
      </c>
      <c r="B2096" s="4" t="s">
        <v>1705</v>
      </c>
      <c r="C2096" s="7" t="s">
        <v>2513</v>
      </c>
      <c r="D2096" s="7" t="s">
        <v>320</v>
      </c>
      <c r="E2096" s="7" t="s">
        <v>1597</v>
      </c>
      <c r="F2096" s="10">
        <v>580</v>
      </c>
      <c r="G2096" s="10"/>
      <c r="H2096" s="7" t="s">
        <v>708</v>
      </c>
      <c r="I2096" s="7" t="s">
        <v>709</v>
      </c>
      <c r="J2096" s="7"/>
    </row>
    <row r="2097" spans="1:10" ht="12.75" customHeight="1" x14ac:dyDescent="0.15">
      <c r="A2097" s="235" t="s">
        <v>2476</v>
      </c>
      <c r="B2097" s="4" t="s">
        <v>1705</v>
      </c>
      <c r="C2097" s="7" t="s">
        <v>2513</v>
      </c>
      <c r="D2097" s="7" t="s">
        <v>320</v>
      </c>
      <c r="E2097" s="7" t="s">
        <v>1597</v>
      </c>
      <c r="F2097" s="10">
        <v>500</v>
      </c>
      <c r="G2097" s="10"/>
      <c r="H2097" s="7" t="s">
        <v>633</v>
      </c>
      <c r="I2097" s="7" t="s">
        <v>634</v>
      </c>
      <c r="J2097" s="7"/>
    </row>
    <row r="2098" spans="1:10" ht="12.75" customHeight="1" x14ac:dyDescent="0.15">
      <c r="A2098" s="235" t="s">
        <v>247</v>
      </c>
      <c r="B2098" s="4" t="s">
        <v>1707</v>
      </c>
      <c r="C2098" s="7" t="s">
        <v>2514</v>
      </c>
      <c r="D2098" s="7" t="s">
        <v>2515</v>
      </c>
      <c r="E2098" s="7" t="s">
        <v>1597</v>
      </c>
      <c r="F2098" s="10">
        <v>143.75</v>
      </c>
      <c r="G2098" s="10"/>
      <c r="H2098" s="7" t="s">
        <v>633</v>
      </c>
      <c r="I2098" s="7" t="s">
        <v>634</v>
      </c>
      <c r="J2098" s="7"/>
    </row>
    <row r="2099" spans="1:10" ht="12.75" customHeight="1" x14ac:dyDescent="0.15">
      <c r="A2099" s="235"/>
      <c r="B2099" s="4" t="s">
        <v>1361</v>
      </c>
      <c r="C2099" s="7" t="s">
        <v>1709</v>
      </c>
      <c r="D2099" s="7" t="s">
        <v>1607</v>
      </c>
      <c r="E2099" s="7" t="s">
        <v>666</v>
      </c>
      <c r="F2099" s="10">
        <v>540</v>
      </c>
      <c r="G2099" s="10"/>
      <c r="H2099" s="7" t="s">
        <v>708</v>
      </c>
      <c r="I2099" s="7" t="s">
        <v>709</v>
      </c>
      <c r="J2099" s="7"/>
    </row>
    <row r="2100" spans="1:10" ht="12.75" customHeight="1" x14ac:dyDescent="0.15">
      <c r="A2100" s="235"/>
      <c r="B2100" s="4" t="s">
        <v>1361</v>
      </c>
      <c r="C2100" s="7" t="s">
        <v>1709</v>
      </c>
      <c r="D2100" s="7" t="s">
        <v>1607</v>
      </c>
      <c r="E2100" s="7" t="s">
        <v>666</v>
      </c>
      <c r="F2100" s="10">
        <v>540</v>
      </c>
      <c r="G2100" s="10"/>
      <c r="H2100" s="7" t="s">
        <v>633</v>
      </c>
      <c r="I2100" s="7" t="s">
        <v>634</v>
      </c>
      <c r="J2100" s="7"/>
    </row>
    <row r="2101" spans="1:10" ht="11.25" x14ac:dyDescent="0.15">
      <c r="A2101" s="235" t="s">
        <v>247</v>
      </c>
      <c r="B2101" s="4" t="s">
        <v>1361</v>
      </c>
      <c r="C2101" s="7" t="s">
        <v>2516</v>
      </c>
      <c r="D2101" s="7" t="s">
        <v>2517</v>
      </c>
      <c r="E2101" s="7" t="s">
        <v>1597</v>
      </c>
      <c r="F2101" s="10">
        <v>33.369999999999997</v>
      </c>
      <c r="G2101" s="10"/>
      <c r="H2101" s="7" t="s">
        <v>633</v>
      </c>
      <c r="I2101" s="7" t="s">
        <v>634</v>
      </c>
      <c r="J2101" s="7"/>
    </row>
    <row r="2103" spans="1:10" ht="11.25" x14ac:dyDescent="0.2">
      <c r="A2103" s="233" t="s">
        <v>2467</v>
      </c>
    </row>
    <row r="2105" spans="1:10" ht="25.5" customHeight="1" x14ac:dyDescent="0.35">
      <c r="A2105" s="234" t="s">
        <v>14</v>
      </c>
      <c r="B2105" s="3" t="s">
        <v>1</v>
      </c>
      <c r="C2105" s="6" t="s">
        <v>7</v>
      </c>
      <c r="D2105" s="6" t="s">
        <v>16</v>
      </c>
      <c r="E2105" s="6" t="s">
        <v>619</v>
      </c>
      <c r="F2105" s="9" t="s">
        <v>24</v>
      </c>
      <c r="G2105" s="9" t="s">
        <v>25</v>
      </c>
      <c r="H2105" s="6" t="s">
        <v>620</v>
      </c>
      <c r="I2105" s="6" t="s">
        <v>621</v>
      </c>
      <c r="J2105" s="6"/>
    </row>
    <row r="2107" spans="1:10" ht="12.75" customHeight="1" x14ac:dyDescent="0.15">
      <c r="A2107" s="235" t="s">
        <v>247</v>
      </c>
      <c r="B2107" s="4" t="s">
        <v>1361</v>
      </c>
      <c r="C2107" s="7" t="s">
        <v>2516</v>
      </c>
      <c r="D2107" s="7" t="s">
        <v>2517</v>
      </c>
      <c r="E2107" s="7" t="s">
        <v>1597</v>
      </c>
      <c r="F2107" s="10">
        <v>39.5</v>
      </c>
      <c r="G2107" s="10"/>
      <c r="H2107" s="7" t="s">
        <v>633</v>
      </c>
      <c r="I2107" s="7" t="s">
        <v>634</v>
      </c>
      <c r="J2107" s="7"/>
    </row>
    <row r="2108" spans="1:10" ht="12.75" customHeight="1" x14ac:dyDescent="0.15">
      <c r="A2108" s="235"/>
      <c r="B2108" s="4" t="s">
        <v>1092</v>
      </c>
      <c r="C2108" s="7" t="s">
        <v>1710</v>
      </c>
      <c r="D2108" s="7" t="s">
        <v>1607</v>
      </c>
      <c r="E2108" s="7" t="s">
        <v>666</v>
      </c>
      <c r="F2108" s="10">
        <v>650</v>
      </c>
      <c r="G2108" s="10"/>
      <c r="H2108" s="7" t="s">
        <v>633</v>
      </c>
      <c r="I2108" s="7" t="s">
        <v>634</v>
      </c>
      <c r="J2108" s="7"/>
    </row>
    <row r="2109" spans="1:10" ht="12.75" customHeight="1" x14ac:dyDescent="0.15">
      <c r="A2109" s="235" t="s">
        <v>247</v>
      </c>
      <c r="B2109" s="4" t="s">
        <v>1711</v>
      </c>
      <c r="C2109" s="7" t="s">
        <v>2518</v>
      </c>
      <c r="D2109" s="7" t="s">
        <v>344</v>
      </c>
      <c r="E2109" s="7" t="s">
        <v>1597</v>
      </c>
      <c r="F2109" s="10">
        <v>28.13</v>
      </c>
      <c r="G2109" s="10"/>
      <c r="H2109" s="7" t="s">
        <v>708</v>
      </c>
      <c r="I2109" s="7" t="s">
        <v>709</v>
      </c>
      <c r="J2109" s="7"/>
    </row>
    <row r="2110" spans="1:10" ht="12.75" customHeight="1" x14ac:dyDescent="0.15">
      <c r="A2110" s="235"/>
      <c r="B2110" s="4" t="s">
        <v>1711</v>
      </c>
      <c r="C2110" s="7" t="s">
        <v>1712</v>
      </c>
      <c r="D2110" s="7" t="s">
        <v>1607</v>
      </c>
      <c r="E2110" s="7" t="s">
        <v>666</v>
      </c>
      <c r="F2110" s="10">
        <v>540</v>
      </c>
      <c r="G2110" s="10"/>
      <c r="H2110" s="7" t="s">
        <v>708</v>
      </c>
      <c r="I2110" s="7" t="s">
        <v>709</v>
      </c>
      <c r="J2110" s="7"/>
    </row>
    <row r="2111" spans="1:10" ht="12.75" customHeight="1" x14ac:dyDescent="0.15">
      <c r="A2111" s="235"/>
      <c r="B2111" s="4" t="s">
        <v>1711</v>
      </c>
      <c r="C2111" s="7" t="s">
        <v>1712</v>
      </c>
      <c r="D2111" s="7" t="s">
        <v>1607</v>
      </c>
      <c r="E2111" s="7" t="s">
        <v>666</v>
      </c>
      <c r="F2111" s="10">
        <v>540</v>
      </c>
      <c r="G2111" s="10"/>
      <c r="H2111" s="7" t="s">
        <v>633</v>
      </c>
      <c r="I2111" s="7" t="s">
        <v>634</v>
      </c>
      <c r="J2111" s="7"/>
    </row>
    <row r="2112" spans="1:10" ht="12.75" customHeight="1" x14ac:dyDescent="0.15">
      <c r="A2112" s="235" t="s">
        <v>247</v>
      </c>
      <c r="B2112" s="4" t="s">
        <v>1711</v>
      </c>
      <c r="C2112" s="7" t="s">
        <v>2518</v>
      </c>
      <c r="D2112" s="7" t="s">
        <v>344</v>
      </c>
      <c r="E2112" s="7" t="s">
        <v>1597</v>
      </c>
      <c r="F2112" s="10">
        <v>28.12</v>
      </c>
      <c r="G2112" s="10"/>
      <c r="H2112" s="7" t="s">
        <v>633</v>
      </c>
      <c r="I2112" s="7" t="s">
        <v>634</v>
      </c>
      <c r="J2112" s="7"/>
    </row>
    <row r="2113" spans="1:10" ht="12.75" customHeight="1" x14ac:dyDescent="0.15">
      <c r="A2113" s="235" t="s">
        <v>247</v>
      </c>
      <c r="B2113" s="4" t="s">
        <v>205</v>
      </c>
      <c r="C2113" s="7" t="s">
        <v>234</v>
      </c>
      <c r="D2113" s="7" t="s">
        <v>2519</v>
      </c>
      <c r="E2113" s="7" t="s">
        <v>1597</v>
      </c>
      <c r="F2113" s="10">
        <v>132.25</v>
      </c>
      <c r="G2113" s="10"/>
      <c r="H2113" s="7" t="s">
        <v>633</v>
      </c>
      <c r="I2113" s="7" t="s">
        <v>634</v>
      </c>
      <c r="J2113" s="7"/>
    </row>
    <row r="2114" spans="1:10" ht="12.75" customHeight="1" x14ac:dyDescent="0.15">
      <c r="A2114" s="235" t="s">
        <v>247</v>
      </c>
      <c r="B2114" s="4" t="s">
        <v>205</v>
      </c>
      <c r="C2114" s="7" t="s">
        <v>234</v>
      </c>
      <c r="D2114" s="7" t="s">
        <v>2519</v>
      </c>
      <c r="E2114" s="7" t="s">
        <v>1597</v>
      </c>
      <c r="F2114" s="10">
        <v>37.5</v>
      </c>
      <c r="G2114" s="10"/>
      <c r="H2114" s="7" t="s">
        <v>633</v>
      </c>
      <c r="I2114" s="7" t="s">
        <v>634</v>
      </c>
      <c r="J2114" s="7"/>
    </row>
    <row r="2115" spans="1:10" ht="12.75" customHeight="1" x14ac:dyDescent="0.15">
      <c r="A2115" s="235"/>
      <c r="B2115" s="4" t="s">
        <v>206</v>
      </c>
      <c r="C2115" s="7" t="s">
        <v>1603</v>
      </c>
      <c r="D2115" s="7" t="s">
        <v>1607</v>
      </c>
      <c r="E2115" s="7" t="s">
        <v>666</v>
      </c>
      <c r="F2115" s="10">
        <v>540</v>
      </c>
      <c r="G2115" s="10"/>
      <c r="H2115" s="7" t="s">
        <v>708</v>
      </c>
      <c r="I2115" s="7" t="s">
        <v>709</v>
      </c>
      <c r="J2115" s="7"/>
    </row>
    <row r="2116" spans="1:10" ht="12.75" customHeight="1" x14ac:dyDescent="0.15">
      <c r="A2116" s="235" t="s">
        <v>247</v>
      </c>
      <c r="B2116" s="4" t="s">
        <v>206</v>
      </c>
      <c r="C2116" s="7" t="s">
        <v>236</v>
      </c>
      <c r="D2116" s="7" t="s">
        <v>349</v>
      </c>
      <c r="E2116" s="7" t="s">
        <v>1597</v>
      </c>
      <c r="F2116" s="10">
        <v>43.75</v>
      </c>
      <c r="G2116" s="10"/>
      <c r="H2116" s="7" t="s">
        <v>708</v>
      </c>
      <c r="I2116" s="7" t="s">
        <v>709</v>
      </c>
      <c r="J2116" s="7"/>
    </row>
    <row r="2117" spans="1:10" ht="12.75" customHeight="1" x14ac:dyDescent="0.15">
      <c r="A2117" s="235" t="s">
        <v>247</v>
      </c>
      <c r="B2117" s="4" t="s">
        <v>206</v>
      </c>
      <c r="C2117" s="7" t="s">
        <v>236</v>
      </c>
      <c r="D2117" s="7" t="s">
        <v>349</v>
      </c>
      <c r="E2117" s="7" t="s">
        <v>1597</v>
      </c>
      <c r="F2117" s="10">
        <v>61.5</v>
      </c>
      <c r="G2117" s="10"/>
      <c r="H2117" s="7" t="s">
        <v>633</v>
      </c>
      <c r="I2117" s="7" t="s">
        <v>634</v>
      </c>
      <c r="J2117" s="7"/>
    </row>
    <row r="2118" spans="1:10" ht="12.75" customHeight="1" x14ac:dyDescent="0.15">
      <c r="A2118" s="235"/>
      <c r="B2118" s="4" t="s">
        <v>206</v>
      </c>
      <c r="C2118" s="7" t="s">
        <v>1603</v>
      </c>
      <c r="D2118" s="7" t="s">
        <v>1607</v>
      </c>
      <c r="E2118" s="7" t="s">
        <v>666</v>
      </c>
      <c r="F2118" s="10">
        <v>540</v>
      </c>
      <c r="G2118" s="10"/>
      <c r="H2118" s="7" t="s">
        <v>633</v>
      </c>
      <c r="I2118" s="7" t="s">
        <v>634</v>
      </c>
      <c r="J2118" s="7"/>
    </row>
    <row r="2119" spans="1:10" ht="12.75" customHeight="1" x14ac:dyDescent="0.15">
      <c r="A2119" s="235" t="s">
        <v>2472</v>
      </c>
      <c r="B2119" s="4" t="s">
        <v>337</v>
      </c>
      <c r="C2119" s="7" t="s">
        <v>2520</v>
      </c>
      <c r="D2119" s="7" t="s">
        <v>2471</v>
      </c>
      <c r="E2119" s="7" t="s">
        <v>1597</v>
      </c>
      <c r="F2119" s="10">
        <v>37.5</v>
      </c>
      <c r="G2119" s="10"/>
      <c r="H2119" s="7" t="s">
        <v>708</v>
      </c>
      <c r="I2119" s="7" t="s">
        <v>709</v>
      </c>
      <c r="J2119" s="7"/>
    </row>
    <row r="2120" spans="1:10" ht="12.75" customHeight="1" x14ac:dyDescent="0.15">
      <c r="A2120" s="235" t="s">
        <v>2472</v>
      </c>
      <c r="B2120" s="4" t="s">
        <v>337</v>
      </c>
      <c r="C2120" s="7" t="s">
        <v>2520</v>
      </c>
      <c r="D2120" s="7" t="s">
        <v>2471</v>
      </c>
      <c r="E2120" s="7" t="s">
        <v>1597</v>
      </c>
      <c r="F2120" s="10">
        <v>37.5</v>
      </c>
      <c r="G2120" s="10"/>
      <c r="H2120" s="7" t="s">
        <v>633</v>
      </c>
      <c r="I2120" s="7" t="s">
        <v>634</v>
      </c>
      <c r="J2120" s="7"/>
    </row>
    <row r="2121" spans="1:10" ht="12.75" customHeight="1" x14ac:dyDescent="0.15">
      <c r="A2121" s="235"/>
      <c r="B2121" s="4" t="s">
        <v>1605</v>
      </c>
      <c r="C2121" s="7" t="s">
        <v>1606</v>
      </c>
      <c r="D2121" s="7" t="s">
        <v>1607</v>
      </c>
      <c r="E2121" s="7" t="s">
        <v>666</v>
      </c>
      <c r="F2121" s="10">
        <v>100</v>
      </c>
      <c r="G2121" s="10"/>
      <c r="H2121" s="7" t="s">
        <v>708</v>
      </c>
      <c r="I2121" s="7" t="s">
        <v>709</v>
      </c>
      <c r="J2121" s="7"/>
    </row>
    <row r="2122" spans="1:10" ht="12.75" customHeight="1" x14ac:dyDescent="0.15">
      <c r="A2122" s="235"/>
      <c r="B2122" s="4" t="s">
        <v>1605</v>
      </c>
      <c r="C2122" s="7" t="s">
        <v>1606</v>
      </c>
      <c r="D2122" s="7" t="s">
        <v>1607</v>
      </c>
      <c r="E2122" s="7" t="s">
        <v>666</v>
      </c>
      <c r="F2122" s="10">
        <v>100</v>
      </c>
      <c r="G2122" s="10"/>
      <c r="H2122" s="7" t="s">
        <v>633</v>
      </c>
      <c r="I2122" s="7" t="s">
        <v>634</v>
      </c>
      <c r="J2122" s="7"/>
    </row>
    <row r="2123" spans="1:10" ht="12.75" customHeight="1" x14ac:dyDescent="0.15">
      <c r="A2123" s="235" t="s">
        <v>247</v>
      </c>
      <c r="B2123" s="4" t="s">
        <v>209</v>
      </c>
      <c r="C2123" s="7" t="s">
        <v>239</v>
      </c>
      <c r="D2123" s="7" t="s">
        <v>2521</v>
      </c>
      <c r="E2123" s="7" t="s">
        <v>2479</v>
      </c>
      <c r="F2123" s="10">
        <v>26</v>
      </c>
      <c r="G2123" s="10"/>
      <c r="H2123" s="7" t="s">
        <v>708</v>
      </c>
      <c r="I2123" s="7" t="s">
        <v>709</v>
      </c>
      <c r="J2123" s="7"/>
    </row>
    <row r="2124" spans="1:10" ht="12.75" customHeight="1" x14ac:dyDescent="0.15">
      <c r="A2124" s="235"/>
      <c r="B2124" s="4" t="s">
        <v>209</v>
      </c>
      <c r="C2124" s="7" t="s">
        <v>1608</v>
      </c>
      <c r="D2124" s="7" t="s">
        <v>1607</v>
      </c>
      <c r="E2124" s="7" t="s">
        <v>666</v>
      </c>
      <c r="F2124" s="10">
        <v>440</v>
      </c>
      <c r="G2124" s="10"/>
      <c r="H2124" s="7" t="s">
        <v>708</v>
      </c>
      <c r="I2124" s="7" t="s">
        <v>709</v>
      </c>
      <c r="J2124" s="7"/>
    </row>
    <row r="2125" spans="1:10" ht="12.75" customHeight="1" x14ac:dyDescent="0.15">
      <c r="A2125" s="235" t="s">
        <v>247</v>
      </c>
      <c r="B2125" s="4" t="s">
        <v>209</v>
      </c>
      <c r="C2125" s="7" t="s">
        <v>239</v>
      </c>
      <c r="D2125" s="7" t="s">
        <v>2521</v>
      </c>
      <c r="E2125" s="7" t="s">
        <v>2479</v>
      </c>
      <c r="F2125" s="10">
        <v>72.88</v>
      </c>
      <c r="G2125" s="10"/>
      <c r="H2125" s="7" t="s">
        <v>633</v>
      </c>
      <c r="I2125" s="7" t="s">
        <v>634</v>
      </c>
      <c r="J2125" s="7"/>
    </row>
    <row r="2126" spans="1:10" ht="12.75" customHeight="1" x14ac:dyDescent="0.15">
      <c r="A2126" s="235"/>
      <c r="B2126" s="4" t="s">
        <v>209</v>
      </c>
      <c r="C2126" s="7" t="s">
        <v>1608</v>
      </c>
      <c r="D2126" s="7" t="s">
        <v>1607</v>
      </c>
      <c r="E2126" s="7" t="s">
        <v>666</v>
      </c>
      <c r="F2126" s="10">
        <v>440</v>
      </c>
      <c r="G2126" s="10"/>
      <c r="H2126" s="7" t="s">
        <v>633</v>
      </c>
      <c r="I2126" s="7" t="s">
        <v>634</v>
      </c>
      <c r="J2126" s="7"/>
    </row>
    <row r="2127" spans="1:10" ht="12.75" customHeight="1" x14ac:dyDescent="0.15">
      <c r="A2127" s="235" t="s">
        <v>247</v>
      </c>
      <c r="B2127" s="4" t="s">
        <v>209</v>
      </c>
      <c r="C2127" s="7" t="s">
        <v>241</v>
      </c>
      <c r="D2127" s="7" t="s">
        <v>360</v>
      </c>
      <c r="E2127" s="7" t="s">
        <v>1597</v>
      </c>
      <c r="F2127" s="10">
        <v>81.25</v>
      </c>
      <c r="G2127" s="10"/>
      <c r="H2127" s="7" t="s">
        <v>633</v>
      </c>
      <c r="I2127" s="7" t="s">
        <v>634</v>
      </c>
      <c r="J2127" s="7"/>
    </row>
    <row r="2128" spans="1:10" ht="12.75" customHeight="1" x14ac:dyDescent="0.15">
      <c r="A2128" s="235" t="s">
        <v>247</v>
      </c>
      <c r="B2128" s="4" t="s">
        <v>212</v>
      </c>
      <c r="C2128" s="7" t="s">
        <v>244</v>
      </c>
      <c r="D2128" s="7" t="s">
        <v>2522</v>
      </c>
      <c r="E2128" s="7" t="s">
        <v>1597</v>
      </c>
      <c r="F2128" s="10">
        <v>35.380000000000003</v>
      </c>
      <c r="G2128" s="10"/>
      <c r="H2128" s="7" t="s">
        <v>708</v>
      </c>
      <c r="I2128" s="7" t="s">
        <v>709</v>
      </c>
      <c r="J2128" s="7"/>
    </row>
    <row r="2129" spans="1:10" ht="12.75" customHeight="1" x14ac:dyDescent="0.15">
      <c r="A2129" s="235" t="s">
        <v>247</v>
      </c>
      <c r="B2129" s="4" t="s">
        <v>212</v>
      </c>
      <c r="C2129" s="7" t="s">
        <v>244</v>
      </c>
      <c r="D2129" s="7" t="s">
        <v>2522</v>
      </c>
      <c r="E2129" s="7" t="s">
        <v>1597</v>
      </c>
      <c r="F2129" s="10">
        <v>56.25</v>
      </c>
      <c r="G2129" s="10"/>
      <c r="H2129" s="7" t="s">
        <v>633</v>
      </c>
      <c r="I2129" s="7" t="s">
        <v>634</v>
      </c>
      <c r="J2129" s="7"/>
    </row>
    <row r="2130" spans="1:10" ht="12.75" customHeight="1" x14ac:dyDescent="0.15">
      <c r="A2130" s="235" t="s">
        <v>2476</v>
      </c>
      <c r="B2130" s="4" t="s">
        <v>288</v>
      </c>
      <c r="C2130" s="7" t="s">
        <v>2523</v>
      </c>
      <c r="D2130" s="7" t="s">
        <v>320</v>
      </c>
      <c r="E2130" s="7" t="s">
        <v>1597</v>
      </c>
      <c r="F2130" s="10">
        <v>540</v>
      </c>
      <c r="G2130" s="10"/>
      <c r="H2130" s="7" t="s">
        <v>708</v>
      </c>
      <c r="I2130" s="7" t="s">
        <v>709</v>
      </c>
      <c r="J2130" s="7"/>
    </row>
    <row r="2131" spans="1:10" ht="12.75" customHeight="1" x14ac:dyDescent="0.15">
      <c r="A2131" s="235" t="s">
        <v>2476</v>
      </c>
      <c r="B2131" s="4" t="s">
        <v>288</v>
      </c>
      <c r="C2131" s="7" t="s">
        <v>2523</v>
      </c>
      <c r="D2131" s="7" t="s">
        <v>320</v>
      </c>
      <c r="E2131" s="7" t="s">
        <v>1597</v>
      </c>
      <c r="F2131" s="10">
        <v>540</v>
      </c>
      <c r="G2131" s="10"/>
      <c r="H2131" s="7" t="s">
        <v>633</v>
      </c>
      <c r="I2131" s="7" t="s">
        <v>634</v>
      </c>
      <c r="J2131" s="7"/>
    </row>
    <row r="2132" spans="1:10" ht="12.75" customHeight="1" x14ac:dyDescent="0.15">
      <c r="A2132" s="235" t="s">
        <v>247</v>
      </c>
      <c r="B2132" s="4" t="s">
        <v>288</v>
      </c>
      <c r="C2132" s="7" t="s">
        <v>301</v>
      </c>
      <c r="D2132" s="7" t="s">
        <v>317</v>
      </c>
      <c r="E2132" s="7" t="s">
        <v>1597</v>
      </c>
      <c r="F2132" s="10">
        <v>118.75</v>
      </c>
      <c r="G2132" s="10"/>
      <c r="H2132" s="7" t="s">
        <v>633</v>
      </c>
      <c r="I2132" s="7" t="s">
        <v>634</v>
      </c>
      <c r="J2132" s="7"/>
    </row>
    <row r="2133" spans="1:10" ht="12.75" customHeight="1" x14ac:dyDescent="0.15">
      <c r="A2133" s="235" t="s">
        <v>247</v>
      </c>
      <c r="B2133" s="4" t="s">
        <v>289</v>
      </c>
      <c r="C2133" s="7" t="s">
        <v>302</v>
      </c>
      <c r="D2133" s="7" t="s">
        <v>344</v>
      </c>
      <c r="E2133" s="7" t="s">
        <v>1597</v>
      </c>
      <c r="F2133" s="10">
        <v>89.75</v>
      </c>
      <c r="G2133" s="10"/>
      <c r="H2133" s="7" t="s">
        <v>708</v>
      </c>
      <c r="I2133" s="7" t="s">
        <v>709</v>
      </c>
      <c r="J2133" s="7"/>
    </row>
    <row r="2134" spans="1:10" ht="12.75" customHeight="1" x14ac:dyDescent="0.15">
      <c r="A2134" s="235" t="s">
        <v>247</v>
      </c>
      <c r="B2134" s="4" t="s">
        <v>289</v>
      </c>
      <c r="C2134" s="7" t="s">
        <v>302</v>
      </c>
      <c r="D2134" s="7" t="s">
        <v>344</v>
      </c>
      <c r="E2134" s="7" t="s">
        <v>1597</v>
      </c>
      <c r="F2134" s="10">
        <v>125.38</v>
      </c>
      <c r="G2134" s="10"/>
      <c r="H2134" s="7" t="s">
        <v>633</v>
      </c>
      <c r="I2134" s="7" t="s">
        <v>634</v>
      </c>
      <c r="J2134" s="7"/>
    </row>
    <row r="2135" spans="1:10" ht="12.75" customHeight="1" x14ac:dyDescent="0.15">
      <c r="A2135" s="235" t="s">
        <v>247</v>
      </c>
      <c r="B2135" s="4" t="s">
        <v>291</v>
      </c>
      <c r="C2135" s="7" t="s">
        <v>355</v>
      </c>
      <c r="D2135" s="7" t="s">
        <v>344</v>
      </c>
      <c r="E2135" s="7" t="s">
        <v>1597</v>
      </c>
      <c r="F2135" s="10">
        <v>116.75</v>
      </c>
      <c r="G2135" s="10"/>
      <c r="H2135" s="7" t="s">
        <v>708</v>
      </c>
      <c r="I2135" s="7" t="s">
        <v>709</v>
      </c>
      <c r="J2135" s="7"/>
    </row>
    <row r="2136" spans="1:10" ht="12.75" customHeight="1" x14ac:dyDescent="0.15">
      <c r="A2136" s="235" t="s">
        <v>247</v>
      </c>
      <c r="B2136" s="4" t="s">
        <v>291</v>
      </c>
      <c r="C2136" s="7" t="s">
        <v>306</v>
      </c>
      <c r="D2136" s="7" t="s">
        <v>322</v>
      </c>
      <c r="E2136" s="7" t="s">
        <v>1597</v>
      </c>
      <c r="F2136" s="10">
        <v>116.75</v>
      </c>
      <c r="G2136" s="10"/>
      <c r="H2136" s="7" t="s">
        <v>708</v>
      </c>
      <c r="I2136" s="7" t="s">
        <v>709</v>
      </c>
      <c r="J2136" s="7"/>
    </row>
    <row r="2137" spans="1:10" ht="12.75" customHeight="1" x14ac:dyDescent="0.15">
      <c r="A2137" s="235"/>
      <c r="B2137" s="4" t="s">
        <v>291</v>
      </c>
      <c r="C2137" s="7" t="s">
        <v>1610</v>
      </c>
      <c r="D2137" s="7" t="s">
        <v>1607</v>
      </c>
      <c r="E2137" s="7" t="s">
        <v>666</v>
      </c>
      <c r="F2137" s="10">
        <v>540</v>
      </c>
      <c r="G2137" s="10"/>
      <c r="H2137" s="7" t="s">
        <v>708</v>
      </c>
      <c r="I2137" s="7" t="s">
        <v>709</v>
      </c>
      <c r="J2137" s="7"/>
    </row>
    <row r="2138" spans="1:10" ht="12.75" customHeight="1" x14ac:dyDescent="0.15">
      <c r="A2138" s="235" t="s">
        <v>247</v>
      </c>
      <c r="B2138" s="4" t="s">
        <v>291</v>
      </c>
      <c r="C2138" s="7" t="s">
        <v>356</v>
      </c>
      <c r="D2138" s="7" t="s">
        <v>368</v>
      </c>
      <c r="E2138" s="7" t="s">
        <v>2312</v>
      </c>
      <c r="F2138" s="10"/>
      <c r="G2138" s="10">
        <v>116.75</v>
      </c>
      <c r="H2138" s="7" t="s">
        <v>708</v>
      </c>
      <c r="I2138" s="7" t="s">
        <v>709</v>
      </c>
      <c r="J2138" s="7"/>
    </row>
    <row r="2139" spans="1:10" ht="12.75" customHeight="1" x14ac:dyDescent="0.15">
      <c r="A2139" s="235" t="s">
        <v>247</v>
      </c>
      <c r="B2139" s="4" t="s">
        <v>291</v>
      </c>
      <c r="C2139" s="7" t="s">
        <v>356</v>
      </c>
      <c r="D2139" s="7" t="s">
        <v>368</v>
      </c>
      <c r="E2139" s="7" t="s">
        <v>2312</v>
      </c>
      <c r="F2139" s="10"/>
      <c r="G2139" s="10">
        <v>56.25</v>
      </c>
      <c r="H2139" s="7" t="s">
        <v>633</v>
      </c>
      <c r="I2139" s="7" t="s">
        <v>634</v>
      </c>
      <c r="J2139" s="7"/>
    </row>
    <row r="2140" spans="1:10" ht="12.75" customHeight="1" x14ac:dyDescent="0.15">
      <c r="A2140" s="235"/>
      <c r="B2140" s="4" t="s">
        <v>291</v>
      </c>
      <c r="C2140" s="7" t="s">
        <v>1610</v>
      </c>
      <c r="D2140" s="7" t="s">
        <v>1607</v>
      </c>
      <c r="E2140" s="7" t="s">
        <v>666</v>
      </c>
      <c r="F2140" s="10">
        <v>540</v>
      </c>
      <c r="G2140" s="10"/>
      <c r="H2140" s="7" t="s">
        <v>633</v>
      </c>
      <c r="I2140" s="7" t="s">
        <v>634</v>
      </c>
      <c r="J2140" s="7"/>
    </row>
    <row r="2141" spans="1:10" ht="12.75" customHeight="1" x14ac:dyDescent="0.15">
      <c r="A2141" s="235" t="s">
        <v>247</v>
      </c>
      <c r="B2141" s="4" t="s">
        <v>291</v>
      </c>
      <c r="C2141" s="7" t="s">
        <v>355</v>
      </c>
      <c r="D2141" s="7" t="s">
        <v>344</v>
      </c>
      <c r="E2141" s="7" t="s">
        <v>1597</v>
      </c>
      <c r="F2141" s="10">
        <v>56.25</v>
      </c>
      <c r="G2141" s="10"/>
      <c r="H2141" s="7" t="s">
        <v>633</v>
      </c>
      <c r="I2141" s="7" t="s">
        <v>634</v>
      </c>
      <c r="J2141" s="7"/>
    </row>
    <row r="2142" spans="1:10" ht="12.75" customHeight="1" x14ac:dyDescent="0.15">
      <c r="A2142" s="235" t="s">
        <v>247</v>
      </c>
      <c r="B2142" s="4" t="s">
        <v>291</v>
      </c>
      <c r="C2142" s="7" t="s">
        <v>355</v>
      </c>
      <c r="D2142" s="7" t="s">
        <v>344</v>
      </c>
      <c r="E2142" s="7" t="s">
        <v>1597</v>
      </c>
      <c r="F2142" s="10">
        <v>90.63</v>
      </c>
      <c r="G2142" s="10"/>
      <c r="H2142" s="7" t="s">
        <v>633</v>
      </c>
      <c r="I2142" s="7" t="s">
        <v>634</v>
      </c>
      <c r="J2142" s="7"/>
    </row>
    <row r="2143" spans="1:10" ht="12.75" customHeight="1" x14ac:dyDescent="0.15">
      <c r="A2143" s="235" t="s">
        <v>247</v>
      </c>
      <c r="B2143" s="4" t="s">
        <v>291</v>
      </c>
      <c r="C2143" s="7" t="s">
        <v>306</v>
      </c>
      <c r="D2143" s="7" t="s">
        <v>322</v>
      </c>
      <c r="E2143" s="7" t="s">
        <v>1597</v>
      </c>
      <c r="F2143" s="10">
        <v>56.25</v>
      </c>
      <c r="G2143" s="10"/>
      <c r="H2143" s="7" t="s">
        <v>633</v>
      </c>
      <c r="I2143" s="7" t="s">
        <v>634</v>
      </c>
      <c r="J2143" s="7"/>
    </row>
    <row r="2144" spans="1:10" ht="11.25" x14ac:dyDescent="0.15">
      <c r="A2144" s="235" t="s">
        <v>247</v>
      </c>
      <c r="B2144" s="4" t="s">
        <v>292</v>
      </c>
      <c r="C2144" s="7" t="s">
        <v>307</v>
      </c>
      <c r="D2144" s="7" t="s">
        <v>323</v>
      </c>
      <c r="E2144" s="7" t="s">
        <v>1597</v>
      </c>
      <c r="F2144" s="10">
        <v>68.75</v>
      </c>
      <c r="G2144" s="10"/>
      <c r="H2144" s="7" t="s">
        <v>633</v>
      </c>
      <c r="I2144" s="7" t="s">
        <v>634</v>
      </c>
      <c r="J2144" s="7"/>
    </row>
    <row r="2146" spans="1:10" ht="11.25" x14ac:dyDescent="0.2">
      <c r="A2146" s="233" t="s">
        <v>2467</v>
      </c>
    </row>
    <row r="2148" spans="1:10" ht="25.5" customHeight="1" x14ac:dyDescent="0.35">
      <c r="A2148" s="234" t="s">
        <v>14</v>
      </c>
      <c r="B2148" s="3" t="s">
        <v>1</v>
      </c>
      <c r="C2148" s="6" t="s">
        <v>7</v>
      </c>
      <c r="D2148" s="6" t="s">
        <v>16</v>
      </c>
      <c r="E2148" s="6" t="s">
        <v>619</v>
      </c>
      <c r="F2148" s="9" t="s">
        <v>24</v>
      </c>
      <c r="G2148" s="9" t="s">
        <v>25</v>
      </c>
      <c r="H2148" s="6" t="s">
        <v>620</v>
      </c>
      <c r="I2148" s="6" t="s">
        <v>621</v>
      </c>
      <c r="J2148" s="6"/>
    </row>
    <row r="2150" spans="1:10" ht="12.75" customHeight="1" x14ac:dyDescent="0.15">
      <c r="A2150" s="235"/>
      <c r="B2150" s="4" t="s">
        <v>295</v>
      </c>
      <c r="C2150" s="7" t="s">
        <v>1612</v>
      </c>
      <c r="D2150" s="7" t="s">
        <v>1607</v>
      </c>
      <c r="E2150" s="7" t="s">
        <v>666</v>
      </c>
      <c r="F2150" s="10">
        <v>540</v>
      </c>
      <c r="G2150" s="10"/>
      <c r="H2150" s="7" t="s">
        <v>708</v>
      </c>
      <c r="I2150" s="7" t="s">
        <v>709</v>
      </c>
      <c r="J2150" s="7"/>
    </row>
    <row r="2151" spans="1:10" ht="12.75" customHeight="1" x14ac:dyDescent="0.15">
      <c r="A2151" s="235"/>
      <c r="B2151" s="4" t="s">
        <v>295</v>
      </c>
      <c r="C2151" s="7" t="s">
        <v>1612</v>
      </c>
      <c r="D2151" s="7" t="s">
        <v>1607</v>
      </c>
      <c r="E2151" s="7" t="s">
        <v>666</v>
      </c>
      <c r="F2151" s="10">
        <v>540</v>
      </c>
      <c r="G2151" s="10"/>
      <c r="H2151" s="7" t="s">
        <v>633</v>
      </c>
      <c r="I2151" s="7" t="s">
        <v>634</v>
      </c>
      <c r="J2151" s="7"/>
    </row>
    <row r="2152" spans="1:10" ht="12.75" customHeight="1" x14ac:dyDescent="0.15">
      <c r="A2152" s="235" t="s">
        <v>247</v>
      </c>
      <c r="B2152" s="4" t="s">
        <v>297</v>
      </c>
      <c r="C2152" s="7" t="s">
        <v>312</v>
      </c>
      <c r="D2152" s="7" t="s">
        <v>2524</v>
      </c>
      <c r="E2152" s="7" t="s">
        <v>1597</v>
      </c>
      <c r="F2152" s="10">
        <v>31.25</v>
      </c>
      <c r="G2152" s="10"/>
      <c r="H2152" s="7" t="s">
        <v>633</v>
      </c>
      <c r="I2152" s="7" t="s">
        <v>634</v>
      </c>
      <c r="J2152" s="7"/>
    </row>
    <row r="2153" spans="1:10" ht="12.75" customHeight="1" x14ac:dyDescent="0.15">
      <c r="A2153" s="235" t="s">
        <v>247</v>
      </c>
      <c r="B2153" s="4" t="s">
        <v>297</v>
      </c>
      <c r="C2153" s="7" t="s">
        <v>312</v>
      </c>
      <c r="D2153" s="7" t="s">
        <v>2525</v>
      </c>
      <c r="E2153" s="7" t="s">
        <v>1597</v>
      </c>
      <c r="F2153" s="10">
        <v>229.13</v>
      </c>
      <c r="G2153" s="10"/>
      <c r="H2153" s="7" t="s">
        <v>633</v>
      </c>
      <c r="I2153" s="7" t="s">
        <v>634</v>
      </c>
      <c r="J2153" s="7"/>
    </row>
    <row r="2154" spans="1:10" ht="12.75" customHeight="1" x14ac:dyDescent="0.15">
      <c r="A2154" s="235"/>
      <c r="B2154" s="4" t="s">
        <v>352</v>
      </c>
      <c r="C2154" s="7" t="s">
        <v>1721</v>
      </c>
      <c r="D2154" s="7" t="s">
        <v>1607</v>
      </c>
      <c r="E2154" s="7" t="s">
        <v>666</v>
      </c>
      <c r="F2154" s="10">
        <v>540</v>
      </c>
      <c r="G2154" s="10"/>
      <c r="H2154" s="7" t="s">
        <v>708</v>
      </c>
      <c r="I2154" s="7" t="s">
        <v>709</v>
      </c>
      <c r="J2154" s="7"/>
    </row>
    <row r="2155" spans="1:10" ht="12.75" customHeight="1" x14ac:dyDescent="0.15">
      <c r="A2155" s="235"/>
      <c r="B2155" s="4" t="s">
        <v>352</v>
      </c>
      <c r="C2155" s="7" t="s">
        <v>1721</v>
      </c>
      <c r="D2155" s="7" t="s">
        <v>1607</v>
      </c>
      <c r="E2155" s="7" t="s">
        <v>666</v>
      </c>
      <c r="F2155" s="10">
        <v>915</v>
      </c>
      <c r="G2155" s="10"/>
      <c r="H2155" s="7" t="s">
        <v>633</v>
      </c>
      <c r="I2155" s="7" t="s">
        <v>634</v>
      </c>
      <c r="J2155" s="7"/>
    </row>
    <row r="2156" spans="1:10" ht="12.75" customHeight="1" x14ac:dyDescent="0.15">
      <c r="A2156" s="235" t="s">
        <v>247</v>
      </c>
      <c r="B2156" s="4" t="s">
        <v>352</v>
      </c>
      <c r="C2156" s="7" t="s">
        <v>2526</v>
      </c>
      <c r="D2156" s="7" t="s">
        <v>2527</v>
      </c>
      <c r="E2156" s="7" t="s">
        <v>1597</v>
      </c>
      <c r="F2156" s="10">
        <v>25</v>
      </c>
      <c r="G2156" s="10"/>
      <c r="H2156" s="7" t="s">
        <v>633</v>
      </c>
      <c r="I2156" s="7" t="s">
        <v>634</v>
      </c>
      <c r="J2156" s="7"/>
    </row>
    <row r="2157" spans="1:10" ht="12.75" customHeight="1" x14ac:dyDescent="0.15">
      <c r="A2157" s="235" t="s">
        <v>247</v>
      </c>
      <c r="B2157" s="4" t="s">
        <v>1560</v>
      </c>
      <c r="C2157" s="7" t="s">
        <v>2528</v>
      </c>
      <c r="D2157" s="7" t="s">
        <v>2529</v>
      </c>
      <c r="E2157" s="7" t="s">
        <v>1597</v>
      </c>
      <c r="F2157" s="10">
        <v>31.25</v>
      </c>
      <c r="G2157" s="10"/>
      <c r="H2157" s="7" t="s">
        <v>708</v>
      </c>
      <c r="I2157" s="7" t="s">
        <v>709</v>
      </c>
      <c r="J2157" s="7"/>
    </row>
    <row r="2158" spans="1:10" ht="12.75" customHeight="1" x14ac:dyDescent="0.15">
      <c r="A2158" s="235"/>
      <c r="B2158" s="4" t="s">
        <v>298</v>
      </c>
      <c r="C2158" s="7" t="s">
        <v>1723</v>
      </c>
      <c r="D2158" s="7" t="s">
        <v>1607</v>
      </c>
      <c r="E2158" s="7" t="s">
        <v>666</v>
      </c>
      <c r="F2158" s="10">
        <v>540</v>
      </c>
      <c r="G2158" s="10"/>
      <c r="H2158" s="7" t="s">
        <v>708</v>
      </c>
      <c r="I2158" s="7" t="s">
        <v>709</v>
      </c>
      <c r="J2158" s="7"/>
    </row>
    <row r="2159" spans="1:10" ht="12.75" customHeight="1" x14ac:dyDescent="0.15">
      <c r="A2159" s="235"/>
      <c r="B2159" s="4" t="s">
        <v>298</v>
      </c>
      <c r="C2159" s="7" t="s">
        <v>1723</v>
      </c>
      <c r="D2159" s="7" t="s">
        <v>1607</v>
      </c>
      <c r="E2159" s="7" t="s">
        <v>666</v>
      </c>
      <c r="F2159" s="11">
        <v>540</v>
      </c>
      <c r="G2159" s="11"/>
      <c r="H2159" s="7" t="s">
        <v>633</v>
      </c>
      <c r="I2159" s="7" t="s">
        <v>634</v>
      </c>
      <c r="J2159" s="7"/>
    </row>
    <row r="2160" spans="1:10" ht="11.25" x14ac:dyDescent="0.15">
      <c r="A2160" s="235"/>
      <c r="B2160" s="4"/>
      <c r="C2160" s="7"/>
      <c r="D2160" s="7"/>
      <c r="E2160" s="7"/>
      <c r="F2160" s="10"/>
      <c r="G2160" s="10"/>
      <c r="H2160" s="7"/>
      <c r="I2160" s="7"/>
      <c r="J2160" s="7"/>
    </row>
    <row r="2161" spans="1:10" ht="12.75" customHeight="1" x14ac:dyDescent="0.15">
      <c r="A2161" s="235"/>
      <c r="B2161" s="4"/>
      <c r="C2161" s="7"/>
      <c r="D2161" s="7" t="s">
        <v>411</v>
      </c>
      <c r="E2161" s="7"/>
      <c r="F2161" s="11">
        <v>77784.66</v>
      </c>
      <c r="G2161" s="11">
        <v>23430.55</v>
      </c>
      <c r="H2161" s="7"/>
      <c r="I2161" s="7"/>
      <c r="J2161" s="7"/>
    </row>
    <row r="2162" spans="1:10" ht="11.25" x14ac:dyDescent="0.15">
      <c r="A2162" s="235"/>
      <c r="B2162" s="4"/>
      <c r="C2162" s="7"/>
      <c r="D2162" s="7"/>
      <c r="E2162" s="7"/>
      <c r="F2162" s="10"/>
      <c r="G2162" s="10"/>
      <c r="H2162" s="7"/>
      <c r="I2162" s="7"/>
      <c r="J2162" s="7"/>
    </row>
    <row r="2163" spans="1:10" ht="11.25" x14ac:dyDescent="0.15">
      <c r="A2163" s="235"/>
      <c r="B2163" s="4"/>
      <c r="C2163" s="7"/>
      <c r="D2163" s="7" t="s">
        <v>2530</v>
      </c>
      <c r="E2163" s="7"/>
      <c r="F2163" s="10">
        <v>54354.11</v>
      </c>
      <c r="G2163" s="10"/>
      <c r="H2163" s="7"/>
      <c r="I2163" s="7"/>
      <c r="J2163" s="7"/>
    </row>
    <row r="2165" spans="1:10" ht="11.25" x14ac:dyDescent="0.2">
      <c r="A2165" s="233" t="s">
        <v>2531</v>
      </c>
    </row>
    <row r="2167" spans="1:10" ht="25.5" customHeight="1" x14ac:dyDescent="0.35">
      <c r="A2167" s="234" t="s">
        <v>14</v>
      </c>
      <c r="B2167" s="3" t="s">
        <v>1</v>
      </c>
      <c r="C2167" s="6" t="s">
        <v>7</v>
      </c>
      <c r="D2167" s="6" t="s">
        <v>16</v>
      </c>
      <c r="E2167" s="6" t="s">
        <v>619</v>
      </c>
      <c r="F2167" s="9" t="s">
        <v>24</v>
      </c>
      <c r="G2167" s="9" t="s">
        <v>25</v>
      </c>
      <c r="H2167" s="6" t="s">
        <v>620</v>
      </c>
      <c r="I2167" s="6" t="s">
        <v>621</v>
      </c>
      <c r="J2167" s="6"/>
    </row>
    <row r="2169" spans="1:10" ht="12.75" customHeight="1" x14ac:dyDescent="0.15">
      <c r="A2169" s="235"/>
      <c r="B2169" s="4"/>
      <c r="C2169" s="7"/>
      <c r="D2169" s="7" t="s">
        <v>17</v>
      </c>
      <c r="E2169" s="7"/>
      <c r="F2169" s="10">
        <v>0</v>
      </c>
      <c r="G2169" s="10"/>
      <c r="H2169" s="7"/>
      <c r="I2169" s="7"/>
      <c r="J2169" s="7"/>
    </row>
    <row r="2170" spans="1:10" ht="12.75" customHeight="1" x14ac:dyDescent="0.15">
      <c r="A2170" s="235" t="s">
        <v>247</v>
      </c>
      <c r="B2170" s="4" t="s">
        <v>291</v>
      </c>
      <c r="C2170" s="7" t="s">
        <v>306</v>
      </c>
      <c r="D2170" s="7" t="s">
        <v>322</v>
      </c>
      <c r="E2170" s="7" t="s">
        <v>1597</v>
      </c>
      <c r="F2170" s="10">
        <v>90.63</v>
      </c>
      <c r="G2170" s="10"/>
      <c r="H2170" s="7" t="s">
        <v>633</v>
      </c>
      <c r="I2170" s="7" t="s">
        <v>634</v>
      </c>
      <c r="J2170" s="7"/>
    </row>
    <row r="2171" spans="1:10" ht="12.75" customHeight="1" x14ac:dyDescent="0.15">
      <c r="A2171" s="235" t="s">
        <v>247</v>
      </c>
      <c r="B2171" s="4" t="s">
        <v>291</v>
      </c>
      <c r="C2171" s="7" t="s">
        <v>356</v>
      </c>
      <c r="D2171" s="7" t="s">
        <v>368</v>
      </c>
      <c r="E2171" s="7" t="s">
        <v>2312</v>
      </c>
      <c r="F2171" s="10"/>
      <c r="G2171" s="10">
        <v>90.63</v>
      </c>
      <c r="H2171" s="7" t="s">
        <v>633</v>
      </c>
      <c r="I2171" s="7" t="s">
        <v>634</v>
      </c>
      <c r="J2171" s="7"/>
    </row>
    <row r="2172" spans="1:10" ht="12.75" customHeight="1" x14ac:dyDescent="0.15">
      <c r="A2172" s="235" t="s">
        <v>247</v>
      </c>
      <c r="B2172" s="4" t="s">
        <v>292</v>
      </c>
      <c r="C2172" s="7" t="s">
        <v>307</v>
      </c>
      <c r="D2172" s="7" t="s">
        <v>323</v>
      </c>
      <c r="E2172" s="7" t="s">
        <v>1597</v>
      </c>
      <c r="F2172" s="10">
        <v>77.13</v>
      </c>
      <c r="G2172" s="10"/>
      <c r="H2172" s="7" t="s">
        <v>633</v>
      </c>
      <c r="I2172" s="7" t="s">
        <v>634</v>
      </c>
      <c r="J2172" s="7"/>
    </row>
    <row r="2173" spans="1:10" ht="12.75" customHeight="1" x14ac:dyDescent="0.15">
      <c r="A2173" s="235" t="s">
        <v>247</v>
      </c>
      <c r="B2173" s="4" t="s">
        <v>295</v>
      </c>
      <c r="C2173" s="7" t="s">
        <v>2532</v>
      </c>
      <c r="D2173" s="7" t="s">
        <v>2533</v>
      </c>
      <c r="E2173" s="7" t="s">
        <v>1597</v>
      </c>
      <c r="F2173" s="10">
        <v>109.38</v>
      </c>
      <c r="G2173" s="10"/>
      <c r="H2173" s="7" t="s">
        <v>633</v>
      </c>
      <c r="I2173" s="7" t="s">
        <v>634</v>
      </c>
      <c r="J2173" s="7"/>
    </row>
    <row r="2174" spans="1:10" ht="12.75" customHeight="1" x14ac:dyDescent="0.15">
      <c r="A2174" s="235" t="s">
        <v>247</v>
      </c>
      <c r="B2174" s="4" t="s">
        <v>352</v>
      </c>
      <c r="C2174" s="7" t="s">
        <v>2526</v>
      </c>
      <c r="D2174" s="7" t="s">
        <v>2527</v>
      </c>
      <c r="E2174" s="7" t="s">
        <v>1597</v>
      </c>
      <c r="F2174" s="10">
        <v>96.88</v>
      </c>
      <c r="G2174" s="10"/>
      <c r="H2174" s="7" t="s">
        <v>633</v>
      </c>
      <c r="I2174" s="7" t="s">
        <v>634</v>
      </c>
      <c r="J2174" s="7"/>
    </row>
    <row r="2175" spans="1:10" ht="12.75" customHeight="1" x14ac:dyDescent="0.15">
      <c r="A2175" s="235" t="s">
        <v>247</v>
      </c>
      <c r="B2175" s="4" t="s">
        <v>1560</v>
      </c>
      <c r="C2175" s="7" t="s">
        <v>2528</v>
      </c>
      <c r="D2175" s="7" t="s">
        <v>2529</v>
      </c>
      <c r="E2175" s="7" t="s">
        <v>1597</v>
      </c>
      <c r="F2175" s="11">
        <v>211.5</v>
      </c>
      <c r="G2175" s="11"/>
      <c r="H2175" s="7" t="s">
        <v>633</v>
      </c>
      <c r="I2175" s="7" t="s">
        <v>634</v>
      </c>
      <c r="J2175" s="7"/>
    </row>
    <row r="2176" spans="1:10" ht="11.25" x14ac:dyDescent="0.15">
      <c r="A2176" s="235"/>
      <c r="B2176" s="4"/>
      <c r="C2176" s="7"/>
      <c r="D2176" s="7"/>
      <c r="E2176" s="7"/>
      <c r="F2176" s="10"/>
      <c r="G2176" s="10"/>
      <c r="H2176" s="7"/>
      <c r="I2176" s="7"/>
      <c r="J2176" s="7"/>
    </row>
    <row r="2177" spans="1:10" ht="12.75" customHeight="1" x14ac:dyDescent="0.15">
      <c r="A2177" s="235"/>
      <c r="B2177" s="4"/>
      <c r="C2177" s="7"/>
      <c r="D2177" s="7" t="s">
        <v>411</v>
      </c>
      <c r="E2177" s="7"/>
      <c r="F2177" s="11">
        <v>585.52</v>
      </c>
      <c r="G2177" s="11">
        <v>90.63</v>
      </c>
      <c r="H2177" s="7"/>
      <c r="I2177" s="7"/>
      <c r="J2177" s="7"/>
    </row>
    <row r="2178" spans="1:10" ht="11.25" x14ac:dyDescent="0.15">
      <c r="A2178" s="235"/>
      <c r="B2178" s="4"/>
      <c r="C2178" s="7"/>
      <c r="D2178" s="7"/>
      <c r="E2178" s="7"/>
      <c r="F2178" s="10"/>
      <c r="G2178" s="10"/>
      <c r="H2178" s="7"/>
      <c r="I2178" s="7"/>
      <c r="J2178" s="7"/>
    </row>
    <row r="2179" spans="1:10" ht="11.25" x14ac:dyDescent="0.15">
      <c r="A2179" s="235"/>
      <c r="B2179" s="4"/>
      <c r="C2179" s="7"/>
      <c r="D2179" s="7" t="s">
        <v>2534</v>
      </c>
      <c r="E2179" s="7"/>
      <c r="F2179" s="10">
        <v>494.89</v>
      </c>
      <c r="G2179" s="10"/>
      <c r="H2179" s="7"/>
      <c r="I2179" s="7"/>
      <c r="J2179" s="7"/>
    </row>
    <row r="2181" spans="1:10" ht="11.25" x14ac:dyDescent="0.2">
      <c r="A2181" s="233" t="s">
        <v>2535</v>
      </c>
    </row>
    <row r="2183" spans="1:10" ht="25.5" customHeight="1" x14ac:dyDescent="0.35">
      <c r="A2183" s="234" t="s">
        <v>14</v>
      </c>
      <c r="B2183" s="3" t="s">
        <v>1</v>
      </c>
      <c r="C2183" s="6" t="s">
        <v>7</v>
      </c>
      <c r="D2183" s="6" t="s">
        <v>16</v>
      </c>
      <c r="E2183" s="6" t="s">
        <v>619</v>
      </c>
      <c r="F2183" s="9" t="s">
        <v>24</v>
      </c>
      <c r="G2183" s="9" t="s">
        <v>25</v>
      </c>
      <c r="H2183" s="6" t="s">
        <v>620</v>
      </c>
      <c r="I2183" s="6" t="s">
        <v>621</v>
      </c>
      <c r="J2183" s="6"/>
    </row>
    <row r="2185" spans="1:10" ht="12.75" customHeight="1" x14ac:dyDescent="0.15">
      <c r="A2185" s="235"/>
      <c r="B2185" s="4"/>
      <c r="C2185" s="7"/>
      <c r="D2185" s="7" t="s">
        <v>17</v>
      </c>
      <c r="E2185" s="7"/>
      <c r="F2185" s="10">
        <v>0</v>
      </c>
      <c r="G2185" s="10"/>
      <c r="H2185" s="7"/>
      <c r="I2185" s="7"/>
      <c r="J2185" s="7"/>
    </row>
    <row r="2186" spans="1:10" ht="12.75" customHeight="1" x14ac:dyDescent="0.15">
      <c r="A2186" s="235" t="s">
        <v>390</v>
      </c>
      <c r="B2186" s="4" t="s">
        <v>2536</v>
      </c>
      <c r="C2186" s="7" t="s">
        <v>2537</v>
      </c>
      <c r="D2186" s="7" t="s">
        <v>2538</v>
      </c>
      <c r="E2186" s="7" t="s">
        <v>1597</v>
      </c>
      <c r="F2186" s="10">
        <v>61.18</v>
      </c>
      <c r="G2186" s="10"/>
      <c r="H2186" s="7" t="s">
        <v>708</v>
      </c>
      <c r="I2186" s="7" t="s">
        <v>709</v>
      </c>
      <c r="J2186" s="7"/>
    </row>
    <row r="2187" spans="1:10" ht="12.75" customHeight="1" x14ac:dyDescent="0.15">
      <c r="A2187" s="235" t="s">
        <v>390</v>
      </c>
      <c r="B2187" s="4" t="s">
        <v>2536</v>
      </c>
      <c r="C2187" s="7" t="s">
        <v>2537</v>
      </c>
      <c r="D2187" s="7" t="s">
        <v>2538</v>
      </c>
      <c r="E2187" s="7" t="s">
        <v>1597</v>
      </c>
      <c r="F2187" s="10">
        <v>61.18</v>
      </c>
      <c r="G2187" s="10"/>
      <c r="H2187" s="7" t="s">
        <v>633</v>
      </c>
      <c r="I2187" s="7" t="s">
        <v>634</v>
      </c>
      <c r="J2187" s="7"/>
    </row>
    <row r="2188" spans="1:10" ht="12.75" customHeight="1" x14ac:dyDescent="0.15">
      <c r="A2188" s="235" t="s">
        <v>390</v>
      </c>
      <c r="B2188" s="4" t="s">
        <v>2539</v>
      </c>
      <c r="C2188" s="7" t="s">
        <v>2540</v>
      </c>
      <c r="D2188" s="7" t="s">
        <v>2541</v>
      </c>
      <c r="E2188" s="7" t="s">
        <v>1597</v>
      </c>
      <c r="F2188" s="10">
        <v>77.58</v>
      </c>
      <c r="G2188" s="10"/>
      <c r="H2188" s="7" t="s">
        <v>633</v>
      </c>
      <c r="I2188" s="7" t="s">
        <v>634</v>
      </c>
      <c r="J2188" s="7"/>
    </row>
    <row r="2189" spans="1:10" ht="12.75" customHeight="1" x14ac:dyDescent="0.15">
      <c r="A2189" s="235" t="s">
        <v>390</v>
      </c>
      <c r="B2189" s="4" t="s">
        <v>2542</v>
      </c>
      <c r="C2189" s="7" t="s">
        <v>2543</v>
      </c>
      <c r="D2189" s="7" t="s">
        <v>2544</v>
      </c>
      <c r="E2189" s="7" t="s">
        <v>1597</v>
      </c>
      <c r="F2189" s="10">
        <v>80.97</v>
      </c>
      <c r="G2189" s="10"/>
      <c r="H2189" s="7" t="s">
        <v>633</v>
      </c>
      <c r="I2189" s="7" t="s">
        <v>634</v>
      </c>
      <c r="J2189" s="7"/>
    </row>
    <row r="2190" spans="1:10" ht="12.75" customHeight="1" x14ac:dyDescent="0.15">
      <c r="A2190" s="235" t="s">
        <v>390</v>
      </c>
      <c r="B2190" s="4" t="s">
        <v>2545</v>
      </c>
      <c r="C2190" s="7" t="s">
        <v>2546</v>
      </c>
      <c r="D2190" s="7" t="s">
        <v>2547</v>
      </c>
      <c r="E2190" s="7" t="s">
        <v>1597</v>
      </c>
      <c r="F2190" s="10">
        <v>87.25</v>
      </c>
      <c r="G2190" s="10"/>
      <c r="H2190" s="7" t="s">
        <v>633</v>
      </c>
      <c r="I2190" s="7" t="s">
        <v>634</v>
      </c>
      <c r="J2190" s="7"/>
    </row>
    <row r="2191" spans="1:10" ht="12.75" customHeight="1" x14ac:dyDescent="0.15">
      <c r="A2191" s="235" t="s">
        <v>118</v>
      </c>
      <c r="B2191" s="4" t="s">
        <v>87</v>
      </c>
      <c r="C2191" s="7" t="s">
        <v>108</v>
      </c>
      <c r="D2191" s="7" t="s">
        <v>132</v>
      </c>
      <c r="E2191" s="7" t="s">
        <v>1597</v>
      </c>
      <c r="F2191" s="10">
        <v>18.2</v>
      </c>
      <c r="G2191" s="10"/>
      <c r="H2191" s="7" t="s">
        <v>633</v>
      </c>
      <c r="I2191" s="7" t="s">
        <v>634</v>
      </c>
      <c r="J2191" s="7"/>
    </row>
    <row r="2192" spans="1:10" ht="12.75" customHeight="1" x14ac:dyDescent="0.15">
      <c r="A2192" s="235" t="s">
        <v>390</v>
      </c>
      <c r="B2192" s="4" t="s">
        <v>2548</v>
      </c>
      <c r="C2192" s="7" t="s">
        <v>2549</v>
      </c>
      <c r="D2192" s="7" t="s">
        <v>2550</v>
      </c>
      <c r="E2192" s="7" t="s">
        <v>1597</v>
      </c>
      <c r="F2192" s="10">
        <v>10.96</v>
      </c>
      <c r="G2192" s="10"/>
      <c r="H2192" s="7" t="s">
        <v>633</v>
      </c>
      <c r="I2192" s="7" t="s">
        <v>634</v>
      </c>
      <c r="J2192" s="7"/>
    </row>
    <row r="2193" spans="1:10" ht="12.75" customHeight="1" x14ac:dyDescent="0.15">
      <c r="A2193" s="235" t="s">
        <v>390</v>
      </c>
      <c r="B2193" s="4" t="s">
        <v>2548</v>
      </c>
      <c r="C2193" s="7" t="s">
        <v>2551</v>
      </c>
      <c r="D2193" s="7" t="s">
        <v>2541</v>
      </c>
      <c r="E2193" s="7" t="s">
        <v>1597</v>
      </c>
      <c r="F2193" s="10">
        <v>42.63</v>
      </c>
      <c r="G2193" s="10"/>
      <c r="H2193" s="7" t="s">
        <v>633</v>
      </c>
      <c r="I2193" s="7" t="s">
        <v>634</v>
      </c>
      <c r="J2193" s="7"/>
    </row>
    <row r="2194" spans="1:10" ht="12.75" customHeight="1" x14ac:dyDescent="0.15">
      <c r="A2194" s="235" t="s">
        <v>390</v>
      </c>
      <c r="B2194" s="4" t="s">
        <v>838</v>
      </c>
      <c r="C2194" s="7" t="s">
        <v>2552</v>
      </c>
      <c r="D2194" s="7" t="s">
        <v>2553</v>
      </c>
      <c r="E2194" s="7" t="s">
        <v>1597</v>
      </c>
      <c r="F2194" s="10">
        <v>167.34</v>
      </c>
      <c r="G2194" s="10"/>
      <c r="H2194" s="7" t="s">
        <v>633</v>
      </c>
      <c r="I2194" s="7" t="s">
        <v>634</v>
      </c>
      <c r="J2194" s="7"/>
    </row>
    <row r="2195" spans="1:10" ht="12.75" customHeight="1" x14ac:dyDescent="0.15">
      <c r="A2195" s="235" t="s">
        <v>2476</v>
      </c>
      <c r="B2195" s="4" t="s">
        <v>2554</v>
      </c>
      <c r="C2195" s="7" t="s">
        <v>2555</v>
      </c>
      <c r="D2195" s="7" t="s">
        <v>2556</v>
      </c>
      <c r="E2195" s="7" t="s">
        <v>1597</v>
      </c>
      <c r="F2195" s="10">
        <v>32</v>
      </c>
      <c r="G2195" s="10"/>
      <c r="H2195" s="7" t="s">
        <v>633</v>
      </c>
      <c r="I2195" s="7" t="s">
        <v>634</v>
      </c>
      <c r="J2195" s="7"/>
    </row>
    <row r="2196" spans="1:10" ht="12.75" customHeight="1" x14ac:dyDescent="0.15">
      <c r="A2196" s="235"/>
      <c r="B2196" s="4" t="s">
        <v>93</v>
      </c>
      <c r="C2196" s="7" t="s">
        <v>1755</v>
      </c>
      <c r="D2196" s="7" t="s">
        <v>1756</v>
      </c>
      <c r="E2196" s="7" t="s">
        <v>666</v>
      </c>
      <c r="F2196" s="10"/>
      <c r="G2196" s="10">
        <v>546.11</v>
      </c>
      <c r="H2196" s="7" t="s">
        <v>633</v>
      </c>
      <c r="I2196" s="7" t="s">
        <v>634</v>
      </c>
      <c r="J2196" s="7"/>
    </row>
    <row r="2197" spans="1:10" ht="12.75" customHeight="1" x14ac:dyDescent="0.15">
      <c r="A2197" s="235"/>
      <c r="B2197" s="4" t="s">
        <v>93</v>
      </c>
      <c r="C2197" s="7" t="s">
        <v>1755</v>
      </c>
      <c r="D2197" s="7" t="s">
        <v>1756</v>
      </c>
      <c r="E2197" s="7" t="s">
        <v>666</v>
      </c>
      <c r="F2197" s="10">
        <v>436.89</v>
      </c>
      <c r="G2197" s="10"/>
      <c r="H2197" s="7" t="s">
        <v>633</v>
      </c>
      <c r="I2197" s="7" t="s">
        <v>634</v>
      </c>
      <c r="J2197" s="7"/>
    </row>
    <row r="2198" spans="1:10" ht="12.75" customHeight="1" x14ac:dyDescent="0.15">
      <c r="A2198" s="235"/>
      <c r="B2198" s="4" t="s">
        <v>93</v>
      </c>
      <c r="C2198" s="7" t="s">
        <v>1755</v>
      </c>
      <c r="D2198" s="7" t="s">
        <v>1756</v>
      </c>
      <c r="E2198" s="7" t="s">
        <v>666</v>
      </c>
      <c r="F2198" s="10">
        <v>109.22</v>
      </c>
      <c r="G2198" s="10"/>
      <c r="H2198" s="7" t="s">
        <v>633</v>
      </c>
      <c r="I2198" s="7" t="s">
        <v>634</v>
      </c>
      <c r="J2198" s="7"/>
    </row>
    <row r="2199" spans="1:10" ht="12.75" customHeight="1" x14ac:dyDescent="0.15">
      <c r="A2199" s="235" t="s">
        <v>2476</v>
      </c>
      <c r="B2199" s="4" t="s">
        <v>93</v>
      </c>
      <c r="C2199" s="7" t="s">
        <v>2557</v>
      </c>
      <c r="D2199" s="7" t="s">
        <v>2558</v>
      </c>
      <c r="E2199" s="7" t="s">
        <v>2312</v>
      </c>
      <c r="F2199" s="10"/>
      <c r="G2199" s="10">
        <v>32</v>
      </c>
      <c r="H2199" s="7" t="s">
        <v>633</v>
      </c>
      <c r="I2199" s="7" t="s">
        <v>634</v>
      </c>
      <c r="J2199" s="7"/>
    </row>
    <row r="2200" spans="1:10" ht="12.75" customHeight="1" x14ac:dyDescent="0.15">
      <c r="A2200" s="235" t="s">
        <v>390</v>
      </c>
      <c r="B2200" s="4" t="s">
        <v>2559</v>
      </c>
      <c r="C2200" s="7" t="s">
        <v>2560</v>
      </c>
      <c r="D2200" s="7" t="s">
        <v>2561</v>
      </c>
      <c r="E2200" s="7" t="s">
        <v>1597</v>
      </c>
      <c r="F2200" s="10">
        <v>101.96</v>
      </c>
      <c r="G2200" s="10"/>
      <c r="H2200" s="7" t="s">
        <v>708</v>
      </c>
      <c r="I2200" s="7" t="s">
        <v>709</v>
      </c>
      <c r="J2200" s="7"/>
    </row>
    <row r="2201" spans="1:10" ht="12.75" customHeight="1" x14ac:dyDescent="0.15">
      <c r="A2201" s="235" t="s">
        <v>390</v>
      </c>
      <c r="B2201" s="4" t="s">
        <v>2559</v>
      </c>
      <c r="C2201" s="7" t="s">
        <v>2560</v>
      </c>
      <c r="D2201" s="7" t="s">
        <v>2561</v>
      </c>
      <c r="E2201" s="7" t="s">
        <v>1597</v>
      </c>
      <c r="F2201" s="10">
        <v>101.97</v>
      </c>
      <c r="G2201" s="10"/>
      <c r="H2201" s="7" t="s">
        <v>633</v>
      </c>
      <c r="I2201" s="7" t="s">
        <v>634</v>
      </c>
      <c r="J2201" s="7"/>
    </row>
    <row r="2202" spans="1:10" ht="12.75" customHeight="1" x14ac:dyDescent="0.15">
      <c r="A2202" s="235" t="s">
        <v>2476</v>
      </c>
      <c r="B2202" s="4" t="s">
        <v>1630</v>
      </c>
      <c r="C2202" s="7" t="s">
        <v>2562</v>
      </c>
      <c r="D2202" s="7" t="s">
        <v>2562</v>
      </c>
      <c r="E2202" s="7" t="s">
        <v>1597</v>
      </c>
      <c r="F2202" s="10">
        <v>23.98</v>
      </c>
      <c r="G2202" s="10"/>
      <c r="H2202" s="7" t="s">
        <v>708</v>
      </c>
      <c r="I2202" s="7" t="s">
        <v>709</v>
      </c>
      <c r="J2202" s="7"/>
    </row>
    <row r="2203" spans="1:10" ht="12.75" customHeight="1" x14ac:dyDescent="0.15">
      <c r="A2203" s="235" t="s">
        <v>390</v>
      </c>
      <c r="B2203" s="4" t="s">
        <v>933</v>
      </c>
      <c r="C2203" s="7" t="s">
        <v>2563</v>
      </c>
      <c r="D2203" s="7" t="s">
        <v>2564</v>
      </c>
      <c r="E2203" s="7" t="s">
        <v>1597</v>
      </c>
      <c r="F2203" s="10">
        <v>29.99</v>
      </c>
      <c r="G2203" s="10"/>
      <c r="H2203" s="7" t="s">
        <v>708</v>
      </c>
      <c r="I2203" s="7" t="s">
        <v>709</v>
      </c>
      <c r="J2203" s="7"/>
    </row>
    <row r="2204" spans="1:10" ht="12.75" customHeight="1" x14ac:dyDescent="0.15">
      <c r="A2204" s="235" t="s">
        <v>390</v>
      </c>
      <c r="B2204" s="4" t="s">
        <v>933</v>
      </c>
      <c r="C2204" s="7" t="s">
        <v>2563</v>
      </c>
      <c r="D2204" s="7" t="s">
        <v>2564</v>
      </c>
      <c r="E2204" s="7" t="s">
        <v>1597</v>
      </c>
      <c r="F2204" s="10">
        <v>29.98</v>
      </c>
      <c r="G2204" s="10"/>
      <c r="H2204" s="7" t="s">
        <v>633</v>
      </c>
      <c r="I2204" s="7" t="s">
        <v>634</v>
      </c>
      <c r="J2204" s="7"/>
    </row>
    <row r="2205" spans="1:10" ht="12.75" customHeight="1" x14ac:dyDescent="0.15">
      <c r="A2205" s="235" t="s">
        <v>55</v>
      </c>
      <c r="B2205" s="4" t="s">
        <v>2414</v>
      </c>
      <c r="C2205" s="7" t="s">
        <v>2565</v>
      </c>
      <c r="D2205" s="7" t="s">
        <v>2566</v>
      </c>
      <c r="E2205" s="7" t="s">
        <v>1597</v>
      </c>
      <c r="F2205" s="10">
        <v>62.07</v>
      </c>
      <c r="G2205" s="10"/>
      <c r="H2205" s="7" t="s">
        <v>708</v>
      </c>
      <c r="I2205" s="7" t="s">
        <v>709</v>
      </c>
      <c r="J2205" s="7"/>
    </row>
    <row r="2206" spans="1:10" ht="12.75" customHeight="1" x14ac:dyDescent="0.15">
      <c r="A2206" s="235" t="s">
        <v>390</v>
      </c>
      <c r="B2206" s="4" t="s">
        <v>2414</v>
      </c>
      <c r="C2206" s="7" t="s">
        <v>2567</v>
      </c>
      <c r="D2206" s="7" t="s">
        <v>2568</v>
      </c>
      <c r="E2206" s="7" t="s">
        <v>1597</v>
      </c>
      <c r="F2206" s="10"/>
      <c r="G2206" s="10">
        <v>62.07</v>
      </c>
      <c r="H2206" s="7" t="s">
        <v>708</v>
      </c>
      <c r="I2206" s="7" t="s">
        <v>709</v>
      </c>
      <c r="J2206" s="7"/>
    </row>
    <row r="2207" spans="1:10" ht="12.75" customHeight="1" x14ac:dyDescent="0.15">
      <c r="A2207" s="235" t="s">
        <v>390</v>
      </c>
      <c r="B2207" s="4" t="s">
        <v>2414</v>
      </c>
      <c r="C2207" s="7" t="s">
        <v>2569</v>
      </c>
      <c r="D2207" s="7" t="s">
        <v>2566</v>
      </c>
      <c r="E2207" s="7" t="s">
        <v>1597</v>
      </c>
      <c r="F2207" s="10">
        <v>62.07</v>
      </c>
      <c r="G2207" s="10"/>
      <c r="H2207" s="7" t="s">
        <v>708</v>
      </c>
      <c r="I2207" s="7" t="s">
        <v>709</v>
      </c>
      <c r="J2207" s="7"/>
    </row>
    <row r="2208" spans="1:10" ht="12.75" customHeight="1" x14ac:dyDescent="0.15">
      <c r="A2208" s="235" t="s">
        <v>390</v>
      </c>
      <c r="B2208" s="4" t="s">
        <v>2414</v>
      </c>
      <c r="C2208" s="7" t="s">
        <v>2569</v>
      </c>
      <c r="D2208" s="7" t="s">
        <v>2566</v>
      </c>
      <c r="E2208" s="7" t="s">
        <v>1597</v>
      </c>
      <c r="F2208" s="10">
        <v>62.07</v>
      </c>
      <c r="G2208" s="10"/>
      <c r="H2208" s="7" t="s">
        <v>633</v>
      </c>
      <c r="I2208" s="7" t="s">
        <v>634</v>
      </c>
      <c r="J2208" s="7"/>
    </row>
    <row r="2209" spans="1:10" ht="12.75" customHeight="1" x14ac:dyDescent="0.15">
      <c r="A2209" s="235" t="s">
        <v>390</v>
      </c>
      <c r="B2209" s="4" t="s">
        <v>2414</v>
      </c>
      <c r="C2209" s="7" t="s">
        <v>2567</v>
      </c>
      <c r="D2209" s="7" t="s">
        <v>2568</v>
      </c>
      <c r="E2209" s="7" t="s">
        <v>1597</v>
      </c>
      <c r="F2209" s="10"/>
      <c r="G2209" s="10">
        <v>62.07</v>
      </c>
      <c r="H2209" s="7" t="s">
        <v>633</v>
      </c>
      <c r="I2209" s="7" t="s">
        <v>634</v>
      </c>
      <c r="J2209" s="7"/>
    </row>
    <row r="2210" spans="1:10" ht="12.75" customHeight="1" x14ac:dyDescent="0.15">
      <c r="A2210" s="235" t="s">
        <v>55</v>
      </c>
      <c r="B2210" s="4" t="s">
        <v>2414</v>
      </c>
      <c r="C2210" s="7" t="s">
        <v>2565</v>
      </c>
      <c r="D2210" s="7" t="s">
        <v>2566</v>
      </c>
      <c r="E2210" s="7" t="s">
        <v>1597</v>
      </c>
      <c r="F2210" s="10">
        <v>62.07</v>
      </c>
      <c r="G2210" s="10"/>
      <c r="H2210" s="7" t="s">
        <v>633</v>
      </c>
      <c r="I2210" s="7" t="s">
        <v>634</v>
      </c>
      <c r="J2210" s="7"/>
    </row>
    <row r="2211" spans="1:10" ht="12.75" customHeight="1" x14ac:dyDescent="0.15">
      <c r="A2211" s="235"/>
      <c r="B2211" s="4" t="s">
        <v>1634</v>
      </c>
      <c r="C2211" s="7" t="s">
        <v>2377</v>
      </c>
      <c r="D2211" s="7" t="s">
        <v>2377</v>
      </c>
      <c r="E2211" s="7" t="s">
        <v>666</v>
      </c>
      <c r="F2211" s="10">
        <v>175.83</v>
      </c>
      <c r="G2211" s="10"/>
      <c r="H2211" s="7" t="s">
        <v>633</v>
      </c>
      <c r="I2211" s="7" t="s">
        <v>634</v>
      </c>
      <c r="J2211" s="7"/>
    </row>
    <row r="2212" spans="1:10" ht="12.75" customHeight="1" x14ac:dyDescent="0.15">
      <c r="A2212" s="235" t="s">
        <v>390</v>
      </c>
      <c r="B2212" s="4" t="s">
        <v>2191</v>
      </c>
      <c r="C2212" s="7" t="s">
        <v>2570</v>
      </c>
      <c r="D2212" s="7" t="s">
        <v>2571</v>
      </c>
      <c r="E2212" s="7" t="s">
        <v>1597</v>
      </c>
      <c r="F2212" s="10">
        <v>59.27</v>
      </c>
      <c r="G2212" s="10"/>
      <c r="H2212" s="7" t="s">
        <v>708</v>
      </c>
      <c r="I2212" s="7" t="s">
        <v>709</v>
      </c>
      <c r="J2212" s="7"/>
    </row>
    <row r="2213" spans="1:10" ht="12.75" customHeight="1" x14ac:dyDescent="0.15">
      <c r="A2213" s="235" t="s">
        <v>390</v>
      </c>
      <c r="B2213" s="4" t="s">
        <v>2191</v>
      </c>
      <c r="C2213" s="7" t="s">
        <v>2570</v>
      </c>
      <c r="D2213" s="7" t="s">
        <v>2571</v>
      </c>
      <c r="E2213" s="7" t="s">
        <v>1597</v>
      </c>
      <c r="F2213" s="10">
        <v>59.28</v>
      </c>
      <c r="G2213" s="10"/>
      <c r="H2213" s="7" t="s">
        <v>633</v>
      </c>
      <c r="I2213" s="7" t="s">
        <v>634</v>
      </c>
      <c r="J2213" s="7"/>
    </row>
    <row r="2214" spans="1:10" ht="12.75" customHeight="1" x14ac:dyDescent="0.15">
      <c r="A2214" s="235" t="s">
        <v>55</v>
      </c>
      <c r="B2214" s="4" t="s">
        <v>2572</v>
      </c>
      <c r="C2214" s="7" t="s">
        <v>2573</v>
      </c>
      <c r="D2214" s="7" t="s">
        <v>2574</v>
      </c>
      <c r="E2214" s="7" t="s">
        <v>1597</v>
      </c>
      <c r="F2214" s="10">
        <v>14.47</v>
      </c>
      <c r="G2214" s="10"/>
      <c r="H2214" s="7" t="s">
        <v>708</v>
      </c>
      <c r="I2214" s="7" t="s">
        <v>709</v>
      </c>
      <c r="J2214" s="7"/>
    </row>
    <row r="2215" spans="1:10" ht="12.75" customHeight="1" x14ac:dyDescent="0.15">
      <c r="A2215" s="235" t="s">
        <v>55</v>
      </c>
      <c r="B2215" s="4" t="s">
        <v>2572</v>
      </c>
      <c r="C2215" s="7" t="s">
        <v>2573</v>
      </c>
      <c r="D2215" s="7" t="s">
        <v>2574</v>
      </c>
      <c r="E2215" s="7" t="s">
        <v>1597</v>
      </c>
      <c r="F2215" s="10">
        <v>14.48</v>
      </c>
      <c r="G2215" s="10"/>
      <c r="H2215" s="7" t="s">
        <v>633</v>
      </c>
      <c r="I2215" s="7" t="s">
        <v>634</v>
      </c>
      <c r="J2215" s="7"/>
    </row>
    <row r="2216" spans="1:10" ht="12.75" customHeight="1" x14ac:dyDescent="0.15">
      <c r="A2216" s="235" t="s">
        <v>390</v>
      </c>
      <c r="B2216" s="4" t="s">
        <v>2575</v>
      </c>
      <c r="C2216" s="7" t="s">
        <v>2576</v>
      </c>
      <c r="D2216" s="7" t="s">
        <v>2577</v>
      </c>
      <c r="E2216" s="7" t="s">
        <v>1597</v>
      </c>
      <c r="F2216" s="10">
        <v>101.97</v>
      </c>
      <c r="G2216" s="10"/>
      <c r="H2216" s="7" t="s">
        <v>708</v>
      </c>
      <c r="I2216" s="7" t="s">
        <v>709</v>
      </c>
      <c r="J2216" s="7"/>
    </row>
    <row r="2217" spans="1:10" ht="12.75" customHeight="1" x14ac:dyDescent="0.15">
      <c r="A2217" s="235" t="s">
        <v>390</v>
      </c>
      <c r="B2217" s="4" t="s">
        <v>2575</v>
      </c>
      <c r="C2217" s="7" t="s">
        <v>2576</v>
      </c>
      <c r="D2217" s="7" t="s">
        <v>2577</v>
      </c>
      <c r="E2217" s="7" t="s">
        <v>1597</v>
      </c>
      <c r="F2217" s="10">
        <v>101.97</v>
      </c>
      <c r="G2217" s="10"/>
      <c r="H2217" s="7" t="s">
        <v>633</v>
      </c>
      <c r="I2217" s="7" t="s">
        <v>634</v>
      </c>
      <c r="J2217" s="7"/>
    </row>
    <row r="2218" spans="1:10" ht="12.75" customHeight="1" x14ac:dyDescent="0.15">
      <c r="A2218" s="235" t="s">
        <v>2476</v>
      </c>
      <c r="B2218" s="4" t="s">
        <v>2578</v>
      </c>
      <c r="C2218" s="7" t="s">
        <v>2579</v>
      </c>
      <c r="D2218" s="7" t="s">
        <v>2580</v>
      </c>
      <c r="E2218" s="7" t="s">
        <v>1597</v>
      </c>
      <c r="F2218" s="10">
        <v>19.079999999999998</v>
      </c>
      <c r="G2218" s="10"/>
      <c r="H2218" s="7" t="s">
        <v>708</v>
      </c>
      <c r="I2218" s="7" t="s">
        <v>709</v>
      </c>
      <c r="J2218" s="7"/>
    </row>
    <row r="2219" spans="1:10" ht="12.75" customHeight="1" x14ac:dyDescent="0.15">
      <c r="A2219" s="235" t="s">
        <v>2476</v>
      </c>
      <c r="B2219" s="4" t="s">
        <v>2578</v>
      </c>
      <c r="C2219" s="7" t="s">
        <v>2579</v>
      </c>
      <c r="D2219" s="7" t="s">
        <v>2580</v>
      </c>
      <c r="E2219" s="7" t="s">
        <v>1597</v>
      </c>
      <c r="F2219" s="10">
        <v>19.079999999999998</v>
      </c>
      <c r="G2219" s="10"/>
      <c r="H2219" s="7" t="s">
        <v>633</v>
      </c>
      <c r="I2219" s="7" t="s">
        <v>634</v>
      </c>
      <c r="J2219" s="7"/>
    </row>
    <row r="2220" spans="1:10" ht="12.75" customHeight="1" x14ac:dyDescent="0.15">
      <c r="A2220" s="235"/>
      <c r="B2220" s="4" t="s">
        <v>145</v>
      </c>
      <c r="C2220" s="7" t="s">
        <v>1900</v>
      </c>
      <c r="D2220" s="7" t="s">
        <v>1901</v>
      </c>
      <c r="E2220" s="7" t="s">
        <v>666</v>
      </c>
      <c r="F2220" s="10"/>
      <c r="G2220" s="10">
        <v>564.66</v>
      </c>
      <c r="H2220" s="7" t="s">
        <v>633</v>
      </c>
      <c r="I2220" s="7" t="s">
        <v>634</v>
      </c>
      <c r="J2220" s="7"/>
    </row>
    <row r="2221" spans="1:10" ht="12.75" customHeight="1" x14ac:dyDescent="0.15">
      <c r="A2221" s="235"/>
      <c r="B2221" s="4" t="s">
        <v>145</v>
      </c>
      <c r="C2221" s="7" t="s">
        <v>1900</v>
      </c>
      <c r="D2221" s="7" t="s">
        <v>1901</v>
      </c>
      <c r="E2221" s="7" t="s">
        <v>666</v>
      </c>
      <c r="F2221" s="10">
        <v>451.73</v>
      </c>
      <c r="G2221" s="10"/>
      <c r="H2221" s="7" t="s">
        <v>633</v>
      </c>
      <c r="I2221" s="7" t="s">
        <v>634</v>
      </c>
      <c r="J2221" s="7"/>
    </row>
    <row r="2222" spans="1:10" ht="11.25" x14ac:dyDescent="0.15">
      <c r="A2222" s="235"/>
      <c r="B2222" s="4" t="s">
        <v>145</v>
      </c>
      <c r="C2222" s="7" t="s">
        <v>1900</v>
      </c>
      <c r="D2222" s="7" t="s">
        <v>1901</v>
      </c>
      <c r="E2222" s="7" t="s">
        <v>666</v>
      </c>
      <c r="F2222" s="10">
        <v>112.93</v>
      </c>
      <c r="G2222" s="10"/>
      <c r="H2222" s="7" t="s">
        <v>633</v>
      </c>
      <c r="I2222" s="7" t="s">
        <v>634</v>
      </c>
      <c r="J2222" s="7"/>
    </row>
    <row r="2224" spans="1:10" ht="11.25" x14ac:dyDescent="0.2">
      <c r="A2224" s="233" t="s">
        <v>2535</v>
      </c>
    </row>
    <row r="2226" spans="1:10" ht="25.5" customHeight="1" x14ac:dyDescent="0.35">
      <c r="A2226" s="234" t="s">
        <v>14</v>
      </c>
      <c r="B2226" s="3" t="s">
        <v>1</v>
      </c>
      <c r="C2226" s="6" t="s">
        <v>7</v>
      </c>
      <c r="D2226" s="6" t="s">
        <v>16</v>
      </c>
      <c r="E2226" s="6" t="s">
        <v>619</v>
      </c>
      <c r="F2226" s="9" t="s">
        <v>24</v>
      </c>
      <c r="G2226" s="9" t="s">
        <v>25</v>
      </c>
      <c r="H2226" s="6" t="s">
        <v>620</v>
      </c>
      <c r="I2226" s="6" t="s">
        <v>621</v>
      </c>
      <c r="J2226" s="6"/>
    </row>
    <row r="2228" spans="1:10" ht="12.75" customHeight="1" x14ac:dyDescent="0.15">
      <c r="A2228" s="235" t="s">
        <v>55</v>
      </c>
      <c r="B2228" s="4" t="s">
        <v>2581</v>
      </c>
      <c r="C2228" s="7" t="s">
        <v>2582</v>
      </c>
      <c r="D2228" s="7" t="s">
        <v>2583</v>
      </c>
      <c r="E2228" s="7" t="s">
        <v>1597</v>
      </c>
      <c r="F2228" s="10">
        <v>16.47</v>
      </c>
      <c r="G2228" s="10"/>
      <c r="H2228" s="7" t="s">
        <v>708</v>
      </c>
      <c r="I2228" s="7" t="s">
        <v>709</v>
      </c>
      <c r="J2228" s="7"/>
    </row>
    <row r="2229" spans="1:10" ht="12.75" customHeight="1" x14ac:dyDescent="0.15">
      <c r="A2229" s="235" t="s">
        <v>55</v>
      </c>
      <c r="B2229" s="4" t="s">
        <v>2581</v>
      </c>
      <c r="C2229" s="7" t="s">
        <v>2582</v>
      </c>
      <c r="D2229" s="7" t="s">
        <v>2583</v>
      </c>
      <c r="E2229" s="7" t="s">
        <v>1597</v>
      </c>
      <c r="F2229" s="10">
        <v>16.47</v>
      </c>
      <c r="G2229" s="10"/>
      <c r="H2229" s="7" t="s">
        <v>633</v>
      </c>
      <c r="I2229" s="7" t="s">
        <v>634</v>
      </c>
      <c r="J2229" s="7"/>
    </row>
    <row r="2230" spans="1:10" ht="12.75" customHeight="1" x14ac:dyDescent="0.15">
      <c r="A2230" s="235" t="s">
        <v>390</v>
      </c>
      <c r="B2230" s="4" t="s">
        <v>2584</v>
      </c>
      <c r="C2230" s="7" t="s">
        <v>2585</v>
      </c>
      <c r="D2230" s="7" t="s">
        <v>2586</v>
      </c>
      <c r="E2230" s="7" t="s">
        <v>1597</v>
      </c>
      <c r="F2230" s="10">
        <v>57.99</v>
      </c>
      <c r="G2230" s="10"/>
      <c r="H2230" s="7" t="s">
        <v>708</v>
      </c>
      <c r="I2230" s="7" t="s">
        <v>709</v>
      </c>
      <c r="J2230" s="7"/>
    </row>
    <row r="2231" spans="1:10" ht="12.75" customHeight="1" x14ac:dyDescent="0.15">
      <c r="A2231" s="235" t="s">
        <v>390</v>
      </c>
      <c r="B2231" s="4" t="s">
        <v>2584</v>
      </c>
      <c r="C2231" s="7" t="s">
        <v>2587</v>
      </c>
      <c r="D2231" s="7" t="s">
        <v>2588</v>
      </c>
      <c r="E2231" s="7" t="s">
        <v>1597</v>
      </c>
      <c r="F2231" s="10">
        <v>56.98</v>
      </c>
      <c r="G2231" s="10"/>
      <c r="H2231" s="7" t="s">
        <v>708</v>
      </c>
      <c r="I2231" s="7" t="s">
        <v>709</v>
      </c>
      <c r="J2231" s="7"/>
    </row>
    <row r="2232" spans="1:10" ht="12.75" customHeight="1" x14ac:dyDescent="0.15">
      <c r="A2232" s="235" t="s">
        <v>390</v>
      </c>
      <c r="B2232" s="4" t="s">
        <v>2584</v>
      </c>
      <c r="C2232" s="7" t="s">
        <v>2587</v>
      </c>
      <c r="D2232" s="7" t="s">
        <v>2588</v>
      </c>
      <c r="E2232" s="7" t="s">
        <v>1597</v>
      </c>
      <c r="F2232" s="10">
        <v>56.98</v>
      </c>
      <c r="G2232" s="10"/>
      <c r="H2232" s="7" t="s">
        <v>633</v>
      </c>
      <c r="I2232" s="7" t="s">
        <v>634</v>
      </c>
      <c r="J2232" s="7"/>
    </row>
    <row r="2233" spans="1:10" ht="12.75" customHeight="1" x14ac:dyDescent="0.15">
      <c r="A2233" s="235" t="s">
        <v>390</v>
      </c>
      <c r="B2233" s="4" t="s">
        <v>2589</v>
      </c>
      <c r="C2233" s="7" t="s">
        <v>2590</v>
      </c>
      <c r="D2233" s="7" t="s">
        <v>2591</v>
      </c>
      <c r="E2233" s="7" t="s">
        <v>1597</v>
      </c>
      <c r="F2233" s="10">
        <v>63.98</v>
      </c>
      <c r="G2233" s="10"/>
      <c r="H2233" s="7" t="s">
        <v>708</v>
      </c>
      <c r="I2233" s="7" t="s">
        <v>709</v>
      </c>
      <c r="J2233" s="7"/>
    </row>
    <row r="2234" spans="1:10" ht="12.75" customHeight="1" x14ac:dyDescent="0.15">
      <c r="A2234" s="235" t="s">
        <v>390</v>
      </c>
      <c r="B2234" s="4" t="s">
        <v>2589</v>
      </c>
      <c r="C2234" s="7" t="s">
        <v>2590</v>
      </c>
      <c r="D2234" s="7" t="s">
        <v>2591</v>
      </c>
      <c r="E2234" s="7" t="s">
        <v>1597</v>
      </c>
      <c r="F2234" s="10">
        <v>63.98</v>
      </c>
      <c r="G2234" s="10"/>
      <c r="H2234" s="7" t="s">
        <v>633</v>
      </c>
      <c r="I2234" s="7" t="s">
        <v>634</v>
      </c>
      <c r="J2234" s="7"/>
    </row>
    <row r="2235" spans="1:10" ht="12.75" customHeight="1" x14ac:dyDescent="0.15">
      <c r="A2235" s="235" t="s">
        <v>390</v>
      </c>
      <c r="B2235" s="4" t="s">
        <v>2592</v>
      </c>
      <c r="C2235" s="7" t="s">
        <v>2593</v>
      </c>
      <c r="D2235" s="7" t="s">
        <v>2594</v>
      </c>
      <c r="E2235" s="7" t="s">
        <v>1597</v>
      </c>
      <c r="F2235" s="10"/>
      <c r="G2235" s="10">
        <v>16</v>
      </c>
      <c r="H2235" s="7" t="s">
        <v>708</v>
      </c>
      <c r="I2235" s="7" t="s">
        <v>709</v>
      </c>
      <c r="J2235" s="7"/>
    </row>
    <row r="2236" spans="1:10" ht="12.75" customHeight="1" x14ac:dyDescent="0.15">
      <c r="A2236" s="235" t="s">
        <v>390</v>
      </c>
      <c r="B2236" s="4" t="s">
        <v>2592</v>
      </c>
      <c r="C2236" s="7" t="s">
        <v>2595</v>
      </c>
      <c r="D2236" s="7" t="s">
        <v>2596</v>
      </c>
      <c r="E2236" s="7" t="s">
        <v>1597</v>
      </c>
      <c r="F2236" s="10">
        <v>16</v>
      </c>
      <c r="G2236" s="10"/>
      <c r="H2236" s="7" t="s">
        <v>708</v>
      </c>
      <c r="I2236" s="7" t="s">
        <v>709</v>
      </c>
      <c r="J2236" s="7"/>
    </row>
    <row r="2237" spans="1:10" ht="12.75" customHeight="1" x14ac:dyDescent="0.15">
      <c r="A2237" s="235" t="s">
        <v>390</v>
      </c>
      <c r="B2237" s="4" t="s">
        <v>2592</v>
      </c>
      <c r="C2237" s="7" t="s">
        <v>2595</v>
      </c>
      <c r="D2237" s="7" t="s">
        <v>2596</v>
      </c>
      <c r="E2237" s="7" t="s">
        <v>1597</v>
      </c>
      <c r="F2237" s="10">
        <v>15.99</v>
      </c>
      <c r="G2237" s="10"/>
      <c r="H2237" s="7" t="s">
        <v>633</v>
      </c>
      <c r="I2237" s="7" t="s">
        <v>634</v>
      </c>
      <c r="J2237" s="7"/>
    </row>
    <row r="2238" spans="1:10" ht="12.75" customHeight="1" x14ac:dyDescent="0.15">
      <c r="A2238" s="235" t="s">
        <v>390</v>
      </c>
      <c r="B2238" s="4" t="s">
        <v>2592</v>
      </c>
      <c r="C2238" s="7" t="s">
        <v>2593</v>
      </c>
      <c r="D2238" s="7" t="s">
        <v>2594</v>
      </c>
      <c r="E2238" s="7" t="s">
        <v>1597</v>
      </c>
      <c r="F2238" s="10"/>
      <c r="G2238" s="10">
        <v>15.99</v>
      </c>
      <c r="H2238" s="7" t="s">
        <v>633</v>
      </c>
      <c r="I2238" s="7" t="s">
        <v>634</v>
      </c>
      <c r="J2238" s="7"/>
    </row>
    <row r="2239" spans="1:10" ht="12.75" customHeight="1" x14ac:dyDescent="0.15">
      <c r="A2239" s="235" t="s">
        <v>55</v>
      </c>
      <c r="B2239" s="4" t="s">
        <v>2212</v>
      </c>
      <c r="C2239" s="7" t="s">
        <v>2597</v>
      </c>
      <c r="D2239" s="7" t="s">
        <v>2598</v>
      </c>
      <c r="E2239" s="7" t="s">
        <v>1597</v>
      </c>
      <c r="F2239" s="10">
        <v>133.56</v>
      </c>
      <c r="G2239" s="10"/>
      <c r="H2239" s="7" t="s">
        <v>633</v>
      </c>
      <c r="I2239" s="7" t="s">
        <v>634</v>
      </c>
      <c r="J2239" s="7"/>
    </row>
    <row r="2240" spans="1:10" ht="12.75" customHeight="1" x14ac:dyDescent="0.15">
      <c r="A2240" s="235" t="s">
        <v>55</v>
      </c>
      <c r="B2240" s="4" t="s">
        <v>2599</v>
      </c>
      <c r="C2240" s="7" t="s">
        <v>2600</v>
      </c>
      <c r="D2240" s="7" t="s">
        <v>2601</v>
      </c>
      <c r="E2240" s="7" t="s">
        <v>1597</v>
      </c>
      <c r="F2240" s="10">
        <v>4.33</v>
      </c>
      <c r="G2240" s="10"/>
      <c r="H2240" s="7" t="s">
        <v>708</v>
      </c>
      <c r="I2240" s="7" t="s">
        <v>709</v>
      </c>
      <c r="J2240" s="7"/>
    </row>
    <row r="2241" spans="1:10" ht="12.75" customHeight="1" x14ac:dyDescent="0.15">
      <c r="A2241" s="235" t="s">
        <v>55</v>
      </c>
      <c r="B2241" s="4" t="s">
        <v>2599</v>
      </c>
      <c r="C2241" s="7" t="s">
        <v>2600</v>
      </c>
      <c r="D2241" s="7" t="s">
        <v>2601</v>
      </c>
      <c r="E2241" s="7" t="s">
        <v>1597</v>
      </c>
      <c r="F2241" s="10">
        <v>4.33</v>
      </c>
      <c r="G2241" s="10"/>
      <c r="H2241" s="7" t="s">
        <v>633</v>
      </c>
      <c r="I2241" s="7" t="s">
        <v>634</v>
      </c>
      <c r="J2241" s="7"/>
    </row>
    <row r="2242" spans="1:10" ht="12.75" customHeight="1" x14ac:dyDescent="0.15">
      <c r="A2242" s="235" t="s">
        <v>390</v>
      </c>
      <c r="B2242" s="4" t="s">
        <v>2602</v>
      </c>
      <c r="C2242" s="7" t="s">
        <v>2603</v>
      </c>
      <c r="D2242" s="7" t="s">
        <v>2604</v>
      </c>
      <c r="E2242" s="7" t="s">
        <v>1597</v>
      </c>
      <c r="F2242" s="10">
        <v>35.99</v>
      </c>
      <c r="G2242" s="10"/>
      <c r="H2242" s="7" t="s">
        <v>708</v>
      </c>
      <c r="I2242" s="7" t="s">
        <v>709</v>
      </c>
      <c r="J2242" s="7"/>
    </row>
    <row r="2243" spans="1:10" ht="12.75" customHeight="1" x14ac:dyDescent="0.15">
      <c r="A2243" s="235" t="s">
        <v>390</v>
      </c>
      <c r="B2243" s="4" t="s">
        <v>2602</v>
      </c>
      <c r="C2243" s="7" t="s">
        <v>2603</v>
      </c>
      <c r="D2243" s="7" t="s">
        <v>2604</v>
      </c>
      <c r="E2243" s="7" t="s">
        <v>1597</v>
      </c>
      <c r="F2243" s="10">
        <v>35.99</v>
      </c>
      <c r="G2243" s="10"/>
      <c r="H2243" s="7" t="s">
        <v>633</v>
      </c>
      <c r="I2243" s="7" t="s">
        <v>634</v>
      </c>
      <c r="J2243" s="7"/>
    </row>
    <row r="2244" spans="1:10" ht="12.75" customHeight="1" x14ac:dyDescent="0.15">
      <c r="A2244" s="235" t="s">
        <v>390</v>
      </c>
      <c r="B2244" s="4" t="s">
        <v>2605</v>
      </c>
      <c r="C2244" s="7" t="s">
        <v>2606</v>
      </c>
      <c r="D2244" s="7" t="s">
        <v>2607</v>
      </c>
      <c r="E2244" s="7" t="s">
        <v>1597</v>
      </c>
      <c r="F2244" s="10">
        <v>91.97</v>
      </c>
      <c r="G2244" s="10"/>
      <c r="H2244" s="7" t="s">
        <v>708</v>
      </c>
      <c r="I2244" s="7" t="s">
        <v>709</v>
      </c>
      <c r="J2244" s="7"/>
    </row>
    <row r="2245" spans="1:10" ht="12.75" customHeight="1" x14ac:dyDescent="0.15">
      <c r="A2245" s="235" t="s">
        <v>390</v>
      </c>
      <c r="B2245" s="4" t="s">
        <v>2605</v>
      </c>
      <c r="C2245" s="7" t="s">
        <v>2608</v>
      </c>
      <c r="D2245" s="7" t="s">
        <v>367</v>
      </c>
      <c r="E2245" s="7" t="s">
        <v>1597</v>
      </c>
      <c r="F2245" s="10">
        <v>28.99</v>
      </c>
      <c r="G2245" s="10"/>
      <c r="H2245" s="7" t="s">
        <v>708</v>
      </c>
      <c r="I2245" s="7" t="s">
        <v>709</v>
      </c>
      <c r="J2245" s="7"/>
    </row>
    <row r="2246" spans="1:10" ht="12.75" customHeight="1" x14ac:dyDescent="0.15">
      <c r="A2246" s="235" t="s">
        <v>390</v>
      </c>
      <c r="B2246" s="4" t="s">
        <v>2605</v>
      </c>
      <c r="C2246" s="7" t="s">
        <v>2606</v>
      </c>
      <c r="D2246" s="7" t="s">
        <v>2607</v>
      </c>
      <c r="E2246" s="7" t="s">
        <v>1597</v>
      </c>
      <c r="F2246" s="10">
        <v>91.96</v>
      </c>
      <c r="G2246" s="10"/>
      <c r="H2246" s="7" t="s">
        <v>633</v>
      </c>
      <c r="I2246" s="7" t="s">
        <v>634</v>
      </c>
      <c r="J2246" s="7"/>
    </row>
    <row r="2247" spans="1:10" ht="12.75" customHeight="1" x14ac:dyDescent="0.15">
      <c r="A2247" s="235" t="s">
        <v>390</v>
      </c>
      <c r="B2247" s="4" t="s">
        <v>2605</v>
      </c>
      <c r="C2247" s="7" t="s">
        <v>2608</v>
      </c>
      <c r="D2247" s="7" t="s">
        <v>367</v>
      </c>
      <c r="E2247" s="7" t="s">
        <v>1597</v>
      </c>
      <c r="F2247" s="10"/>
      <c r="G2247" s="10">
        <v>28.99</v>
      </c>
      <c r="H2247" s="7" t="s">
        <v>633</v>
      </c>
      <c r="I2247" s="7" t="s">
        <v>634</v>
      </c>
      <c r="J2247" s="7"/>
    </row>
    <row r="2248" spans="1:10" ht="12.75" customHeight="1" x14ac:dyDescent="0.15">
      <c r="A2248" s="235" t="s">
        <v>390</v>
      </c>
      <c r="B2248" s="4" t="s">
        <v>2609</v>
      </c>
      <c r="C2248" s="7" t="s">
        <v>2610</v>
      </c>
      <c r="D2248" s="7" t="s">
        <v>2611</v>
      </c>
      <c r="E2248" s="7" t="s">
        <v>1597</v>
      </c>
      <c r="F2248" s="10">
        <v>18.59</v>
      </c>
      <c r="G2248" s="10"/>
      <c r="H2248" s="7" t="s">
        <v>708</v>
      </c>
      <c r="I2248" s="7" t="s">
        <v>709</v>
      </c>
      <c r="J2248" s="7"/>
    </row>
    <row r="2249" spans="1:10" ht="12.75" customHeight="1" x14ac:dyDescent="0.15">
      <c r="A2249" s="235" t="s">
        <v>390</v>
      </c>
      <c r="B2249" s="4" t="s">
        <v>2609</v>
      </c>
      <c r="C2249" s="7" t="s">
        <v>2610</v>
      </c>
      <c r="D2249" s="7" t="s">
        <v>2611</v>
      </c>
      <c r="E2249" s="7" t="s">
        <v>1597</v>
      </c>
      <c r="F2249" s="10">
        <v>18.579999999999998</v>
      </c>
      <c r="G2249" s="10"/>
      <c r="H2249" s="7" t="s">
        <v>633</v>
      </c>
      <c r="I2249" s="7" t="s">
        <v>634</v>
      </c>
      <c r="J2249" s="7"/>
    </row>
    <row r="2250" spans="1:10" ht="12.75" customHeight="1" x14ac:dyDescent="0.15">
      <c r="A2250" s="235" t="s">
        <v>55</v>
      </c>
      <c r="B2250" s="4" t="s">
        <v>1258</v>
      </c>
      <c r="C2250" s="7" t="s">
        <v>2612</v>
      </c>
      <c r="D2250" s="7" t="s">
        <v>2613</v>
      </c>
      <c r="E2250" s="7" t="s">
        <v>1597</v>
      </c>
      <c r="F2250" s="10">
        <v>15.07</v>
      </c>
      <c r="G2250" s="10"/>
      <c r="H2250" s="7" t="s">
        <v>708</v>
      </c>
      <c r="I2250" s="7" t="s">
        <v>709</v>
      </c>
      <c r="J2250" s="7"/>
    </row>
    <row r="2251" spans="1:10" ht="12.75" customHeight="1" x14ac:dyDescent="0.15">
      <c r="A2251" s="235" t="s">
        <v>55</v>
      </c>
      <c r="B2251" s="4" t="s">
        <v>1258</v>
      </c>
      <c r="C2251" s="7" t="s">
        <v>2612</v>
      </c>
      <c r="D2251" s="7" t="s">
        <v>2613</v>
      </c>
      <c r="E2251" s="7" t="s">
        <v>1597</v>
      </c>
      <c r="F2251" s="10">
        <v>15.08</v>
      </c>
      <c r="G2251" s="10"/>
      <c r="H2251" s="7" t="s">
        <v>633</v>
      </c>
      <c r="I2251" s="7" t="s">
        <v>634</v>
      </c>
      <c r="J2251" s="7"/>
    </row>
    <row r="2252" spans="1:10" ht="12.75" customHeight="1" x14ac:dyDescent="0.15">
      <c r="A2252" s="235"/>
      <c r="B2252" s="4" t="s">
        <v>1019</v>
      </c>
      <c r="C2252" s="7" t="s">
        <v>1020</v>
      </c>
      <c r="D2252" s="7" t="s">
        <v>2614</v>
      </c>
      <c r="E2252" s="7" t="s">
        <v>625</v>
      </c>
      <c r="F2252" s="10">
        <v>9.5399999999999991</v>
      </c>
      <c r="G2252" s="10"/>
      <c r="H2252" s="7" t="s">
        <v>708</v>
      </c>
      <c r="I2252" s="7" t="s">
        <v>709</v>
      </c>
      <c r="J2252" s="7"/>
    </row>
    <row r="2253" spans="1:10" ht="12.75" customHeight="1" x14ac:dyDescent="0.15">
      <c r="A2253" s="235"/>
      <c r="B2253" s="4" t="s">
        <v>1019</v>
      </c>
      <c r="C2253" s="7" t="s">
        <v>1020</v>
      </c>
      <c r="D2253" s="7" t="s">
        <v>2614</v>
      </c>
      <c r="E2253" s="7" t="s">
        <v>625</v>
      </c>
      <c r="F2253" s="10">
        <v>9.5399999999999991</v>
      </c>
      <c r="G2253" s="10"/>
      <c r="H2253" s="7" t="s">
        <v>633</v>
      </c>
      <c r="I2253" s="7" t="s">
        <v>634</v>
      </c>
      <c r="J2253" s="7"/>
    </row>
    <row r="2254" spans="1:10" ht="12.75" customHeight="1" x14ac:dyDescent="0.15">
      <c r="A2254" s="235" t="s">
        <v>390</v>
      </c>
      <c r="B2254" s="4" t="s">
        <v>2219</v>
      </c>
      <c r="C2254" s="7" t="s">
        <v>2615</v>
      </c>
      <c r="D2254" s="7" t="s">
        <v>2616</v>
      </c>
      <c r="E2254" s="7" t="s">
        <v>1597</v>
      </c>
      <c r="F2254" s="10">
        <v>83.99</v>
      </c>
      <c r="G2254" s="10"/>
      <c r="H2254" s="7" t="s">
        <v>708</v>
      </c>
      <c r="I2254" s="7" t="s">
        <v>709</v>
      </c>
      <c r="J2254" s="7"/>
    </row>
    <row r="2255" spans="1:10" ht="12.75" customHeight="1" x14ac:dyDescent="0.15">
      <c r="A2255" s="235" t="s">
        <v>390</v>
      </c>
      <c r="B2255" s="4" t="s">
        <v>2219</v>
      </c>
      <c r="C2255" s="7" t="s">
        <v>2615</v>
      </c>
      <c r="D2255" s="7" t="s">
        <v>2616</v>
      </c>
      <c r="E2255" s="7" t="s">
        <v>1597</v>
      </c>
      <c r="F2255" s="10">
        <v>187.92</v>
      </c>
      <c r="G2255" s="10"/>
      <c r="H2255" s="7" t="s">
        <v>633</v>
      </c>
      <c r="I2255" s="7" t="s">
        <v>634</v>
      </c>
      <c r="J2255" s="7"/>
    </row>
    <row r="2256" spans="1:10" ht="12.75" customHeight="1" x14ac:dyDescent="0.15">
      <c r="A2256" s="235" t="s">
        <v>55</v>
      </c>
      <c r="B2256" s="4" t="s">
        <v>1679</v>
      </c>
      <c r="C2256" s="7" t="s">
        <v>2617</v>
      </c>
      <c r="D2256" s="7" t="s">
        <v>2618</v>
      </c>
      <c r="E2256" s="7" t="s">
        <v>1597</v>
      </c>
      <c r="F2256" s="10">
        <v>6.31</v>
      </c>
      <c r="G2256" s="10"/>
      <c r="H2256" s="7" t="s">
        <v>633</v>
      </c>
      <c r="I2256" s="7" t="s">
        <v>634</v>
      </c>
      <c r="J2256" s="7"/>
    </row>
    <row r="2257" spans="1:10" ht="12.75" customHeight="1" x14ac:dyDescent="0.15">
      <c r="A2257" s="235" t="s">
        <v>390</v>
      </c>
      <c r="B2257" s="4" t="s">
        <v>2619</v>
      </c>
      <c r="C2257" s="7" t="s">
        <v>2620</v>
      </c>
      <c r="D2257" s="7" t="s">
        <v>2621</v>
      </c>
      <c r="E2257" s="7" t="s">
        <v>1597</v>
      </c>
      <c r="F2257" s="10">
        <v>46.65</v>
      </c>
      <c r="G2257" s="10"/>
      <c r="H2257" s="7" t="s">
        <v>708</v>
      </c>
      <c r="I2257" s="7" t="s">
        <v>709</v>
      </c>
      <c r="J2257" s="7"/>
    </row>
    <row r="2258" spans="1:10" ht="12.75" customHeight="1" x14ac:dyDescent="0.15">
      <c r="A2258" s="235" t="s">
        <v>390</v>
      </c>
      <c r="B2258" s="4" t="s">
        <v>2619</v>
      </c>
      <c r="C2258" s="7" t="s">
        <v>2620</v>
      </c>
      <c r="D2258" s="7" t="s">
        <v>2621</v>
      </c>
      <c r="E2258" s="7" t="s">
        <v>1597</v>
      </c>
      <c r="F2258" s="10">
        <v>23.33</v>
      </c>
      <c r="G2258" s="10"/>
      <c r="H2258" s="7" t="s">
        <v>633</v>
      </c>
      <c r="I2258" s="7" t="s">
        <v>634</v>
      </c>
      <c r="J2258" s="7"/>
    </row>
    <row r="2259" spans="1:10" ht="12.75" customHeight="1" x14ac:dyDescent="0.15">
      <c r="A2259" s="235" t="s">
        <v>55</v>
      </c>
      <c r="B2259" s="4" t="s">
        <v>2622</v>
      </c>
      <c r="C2259" s="7" t="s">
        <v>2623</v>
      </c>
      <c r="D2259" s="7" t="s">
        <v>359</v>
      </c>
      <c r="E2259" s="7" t="s">
        <v>1597</v>
      </c>
      <c r="F2259" s="10">
        <v>7.24</v>
      </c>
      <c r="G2259" s="10"/>
      <c r="H2259" s="7" t="s">
        <v>633</v>
      </c>
      <c r="I2259" s="7" t="s">
        <v>634</v>
      </c>
      <c r="J2259" s="7"/>
    </row>
    <row r="2260" spans="1:10" ht="12.75" customHeight="1" x14ac:dyDescent="0.15">
      <c r="A2260" s="235" t="s">
        <v>390</v>
      </c>
      <c r="B2260" s="4" t="s">
        <v>1687</v>
      </c>
      <c r="C2260" s="7" t="s">
        <v>2624</v>
      </c>
      <c r="D2260" s="7" t="s">
        <v>2625</v>
      </c>
      <c r="E2260" s="7" t="s">
        <v>1597</v>
      </c>
      <c r="F2260" s="10">
        <v>183.81</v>
      </c>
      <c r="G2260" s="10"/>
      <c r="H2260" s="7" t="s">
        <v>708</v>
      </c>
      <c r="I2260" s="7" t="s">
        <v>709</v>
      </c>
      <c r="J2260" s="7"/>
    </row>
    <row r="2261" spans="1:10" ht="12.75" customHeight="1" x14ac:dyDescent="0.15">
      <c r="A2261" s="235" t="s">
        <v>390</v>
      </c>
      <c r="B2261" s="4" t="s">
        <v>1687</v>
      </c>
      <c r="C2261" s="7" t="s">
        <v>2624</v>
      </c>
      <c r="D2261" s="7" t="s">
        <v>2625</v>
      </c>
      <c r="E2261" s="7" t="s">
        <v>1597</v>
      </c>
      <c r="F2261" s="10">
        <v>100</v>
      </c>
      <c r="G2261" s="10"/>
      <c r="H2261" s="7" t="s">
        <v>633</v>
      </c>
      <c r="I2261" s="7" t="s">
        <v>634</v>
      </c>
      <c r="J2261" s="7"/>
    </row>
    <row r="2262" spans="1:10" ht="25.5" customHeight="1" x14ac:dyDescent="0.15">
      <c r="A2262" s="235"/>
      <c r="B2262" s="4" t="s">
        <v>203</v>
      </c>
      <c r="C2262" s="7" t="s">
        <v>1695</v>
      </c>
      <c r="D2262" s="7" t="s">
        <v>1696</v>
      </c>
      <c r="E2262" s="7" t="s">
        <v>666</v>
      </c>
      <c r="F2262" s="10">
        <v>536.15</v>
      </c>
      <c r="G2262" s="10"/>
      <c r="H2262" s="7" t="s">
        <v>633</v>
      </c>
      <c r="I2262" s="7" t="s">
        <v>634</v>
      </c>
      <c r="J2262" s="7"/>
    </row>
    <row r="2263" spans="1:10" ht="22.5" x14ac:dyDescent="0.15">
      <c r="A2263" s="235"/>
      <c r="B2263" s="4" t="s">
        <v>203</v>
      </c>
      <c r="C2263" s="7" t="s">
        <v>1695</v>
      </c>
      <c r="D2263" s="7" t="s">
        <v>1696</v>
      </c>
      <c r="E2263" s="7" t="s">
        <v>666</v>
      </c>
      <c r="F2263" s="10">
        <v>60.24</v>
      </c>
      <c r="G2263" s="10"/>
      <c r="H2263" s="7" t="s">
        <v>633</v>
      </c>
      <c r="I2263" s="7" t="s">
        <v>634</v>
      </c>
      <c r="J2263" s="7"/>
    </row>
    <row r="2265" spans="1:10" ht="11.25" x14ac:dyDescent="0.2">
      <c r="A2265" s="233" t="s">
        <v>2535</v>
      </c>
    </row>
    <row r="2267" spans="1:10" ht="25.5" customHeight="1" x14ac:dyDescent="0.35">
      <c r="A2267" s="234" t="s">
        <v>14</v>
      </c>
      <c r="B2267" s="3" t="s">
        <v>1</v>
      </c>
      <c r="C2267" s="6" t="s">
        <v>7</v>
      </c>
      <c r="D2267" s="6" t="s">
        <v>16</v>
      </c>
      <c r="E2267" s="6" t="s">
        <v>619</v>
      </c>
      <c r="F2267" s="9" t="s">
        <v>24</v>
      </c>
      <c r="G2267" s="9" t="s">
        <v>25</v>
      </c>
      <c r="H2267" s="6" t="s">
        <v>620</v>
      </c>
      <c r="I2267" s="6" t="s">
        <v>621</v>
      </c>
      <c r="J2267" s="6"/>
    </row>
    <row r="2269" spans="1:10" ht="25.5" customHeight="1" x14ac:dyDescent="0.15">
      <c r="A2269" s="235"/>
      <c r="B2269" s="4" t="s">
        <v>203</v>
      </c>
      <c r="C2269" s="7" t="s">
        <v>1695</v>
      </c>
      <c r="D2269" s="7" t="s">
        <v>1696</v>
      </c>
      <c r="E2269" s="7" t="s">
        <v>666</v>
      </c>
      <c r="F2269" s="10">
        <v>6.02</v>
      </c>
      <c r="G2269" s="10"/>
      <c r="H2269" s="7" t="s">
        <v>633</v>
      </c>
      <c r="I2269" s="7" t="s">
        <v>634</v>
      </c>
      <c r="J2269" s="7"/>
    </row>
    <row r="2270" spans="1:10" ht="25.5" customHeight="1" x14ac:dyDescent="0.15">
      <c r="A2270" s="235"/>
      <c r="B2270" s="4" t="s">
        <v>203</v>
      </c>
      <c r="C2270" s="7" t="s">
        <v>1695</v>
      </c>
      <c r="D2270" s="7" t="s">
        <v>1696</v>
      </c>
      <c r="E2270" s="7" t="s">
        <v>666</v>
      </c>
      <c r="F2270" s="10"/>
      <c r="G2270" s="10">
        <v>602.41</v>
      </c>
      <c r="H2270" s="7" t="s">
        <v>633</v>
      </c>
      <c r="I2270" s="7" t="s">
        <v>634</v>
      </c>
      <c r="J2270" s="7"/>
    </row>
    <row r="2271" spans="1:10" ht="12.75" customHeight="1" x14ac:dyDescent="0.15">
      <c r="A2271" s="235" t="s">
        <v>55</v>
      </c>
      <c r="B2271" s="4" t="s">
        <v>1316</v>
      </c>
      <c r="C2271" s="7" t="s">
        <v>2626</v>
      </c>
      <c r="D2271" s="7" t="s">
        <v>2627</v>
      </c>
      <c r="E2271" s="7" t="s">
        <v>1597</v>
      </c>
      <c r="F2271" s="10">
        <v>19.97</v>
      </c>
      <c r="G2271" s="10"/>
      <c r="H2271" s="7" t="s">
        <v>708</v>
      </c>
      <c r="I2271" s="7" t="s">
        <v>709</v>
      </c>
      <c r="J2271" s="7"/>
    </row>
    <row r="2272" spans="1:10" ht="12.75" customHeight="1" x14ac:dyDescent="0.15">
      <c r="A2272" s="235" t="s">
        <v>390</v>
      </c>
      <c r="B2272" s="4" t="s">
        <v>2628</v>
      </c>
      <c r="C2272" s="7" t="s">
        <v>2629</v>
      </c>
      <c r="D2272" s="7" t="s">
        <v>2630</v>
      </c>
      <c r="E2272" s="7" t="s">
        <v>1597</v>
      </c>
      <c r="F2272" s="10">
        <v>52.48</v>
      </c>
      <c r="G2272" s="10"/>
      <c r="H2272" s="7" t="s">
        <v>708</v>
      </c>
      <c r="I2272" s="7" t="s">
        <v>709</v>
      </c>
      <c r="J2272" s="7"/>
    </row>
    <row r="2273" spans="1:10" ht="12.75" customHeight="1" x14ac:dyDescent="0.15">
      <c r="A2273" s="235" t="s">
        <v>390</v>
      </c>
      <c r="B2273" s="4" t="s">
        <v>2628</v>
      </c>
      <c r="C2273" s="7" t="s">
        <v>2629</v>
      </c>
      <c r="D2273" s="7" t="s">
        <v>2630</v>
      </c>
      <c r="E2273" s="7" t="s">
        <v>1597</v>
      </c>
      <c r="F2273" s="10">
        <v>52.47</v>
      </c>
      <c r="G2273" s="10"/>
      <c r="H2273" s="7" t="s">
        <v>633</v>
      </c>
      <c r="I2273" s="7" t="s">
        <v>634</v>
      </c>
      <c r="J2273" s="7"/>
    </row>
    <row r="2274" spans="1:10" ht="12.75" customHeight="1" x14ac:dyDescent="0.15">
      <c r="A2274" s="235" t="s">
        <v>390</v>
      </c>
      <c r="B2274" s="4" t="s">
        <v>2107</v>
      </c>
      <c r="C2274" s="7" t="s">
        <v>2631</v>
      </c>
      <c r="D2274" s="7" t="s">
        <v>2577</v>
      </c>
      <c r="E2274" s="7" t="s">
        <v>1597</v>
      </c>
      <c r="F2274" s="10">
        <v>89.48</v>
      </c>
      <c r="G2274" s="10"/>
      <c r="H2274" s="7" t="s">
        <v>708</v>
      </c>
      <c r="I2274" s="7" t="s">
        <v>709</v>
      </c>
      <c r="J2274" s="7"/>
    </row>
    <row r="2275" spans="1:10" ht="12.75" customHeight="1" x14ac:dyDescent="0.15">
      <c r="A2275" s="235" t="s">
        <v>390</v>
      </c>
      <c r="B2275" s="4" t="s">
        <v>2107</v>
      </c>
      <c r="C2275" s="7" t="s">
        <v>2631</v>
      </c>
      <c r="D2275" s="7" t="s">
        <v>2577</v>
      </c>
      <c r="E2275" s="7" t="s">
        <v>1597</v>
      </c>
      <c r="F2275" s="10">
        <v>89.47</v>
      </c>
      <c r="G2275" s="10"/>
      <c r="H2275" s="7" t="s">
        <v>633</v>
      </c>
      <c r="I2275" s="7" t="s">
        <v>634</v>
      </c>
      <c r="J2275" s="7"/>
    </row>
    <row r="2276" spans="1:10" ht="12.75" customHeight="1" x14ac:dyDescent="0.15">
      <c r="A2276" s="235" t="s">
        <v>390</v>
      </c>
      <c r="B2276" s="4" t="s">
        <v>1391</v>
      </c>
      <c r="C2276" s="7" t="s">
        <v>2632</v>
      </c>
      <c r="D2276" s="7" t="s">
        <v>2633</v>
      </c>
      <c r="E2276" s="7" t="s">
        <v>1597</v>
      </c>
      <c r="F2276" s="10">
        <v>159.41999999999999</v>
      </c>
      <c r="G2276" s="10"/>
      <c r="H2276" s="7" t="s">
        <v>708</v>
      </c>
      <c r="I2276" s="7" t="s">
        <v>709</v>
      </c>
      <c r="J2276" s="7"/>
    </row>
    <row r="2277" spans="1:10" ht="12.75" customHeight="1" x14ac:dyDescent="0.15">
      <c r="A2277" s="235" t="s">
        <v>390</v>
      </c>
      <c r="B2277" s="4" t="s">
        <v>1391</v>
      </c>
      <c r="C2277" s="7" t="s">
        <v>2632</v>
      </c>
      <c r="D2277" s="7" t="s">
        <v>2633</v>
      </c>
      <c r="E2277" s="7" t="s">
        <v>1597</v>
      </c>
      <c r="F2277" s="10">
        <v>159.41999999999999</v>
      </c>
      <c r="G2277" s="10"/>
      <c r="H2277" s="7" t="s">
        <v>633</v>
      </c>
      <c r="I2277" s="7" t="s">
        <v>634</v>
      </c>
      <c r="J2277" s="7"/>
    </row>
    <row r="2278" spans="1:10" ht="12.75" customHeight="1" x14ac:dyDescent="0.15">
      <c r="A2278" s="235" t="s">
        <v>55</v>
      </c>
      <c r="B2278" s="4" t="s">
        <v>204</v>
      </c>
      <c r="C2278" s="7" t="s">
        <v>233</v>
      </c>
      <c r="D2278" s="7" t="s">
        <v>2634</v>
      </c>
      <c r="E2278" s="7" t="s">
        <v>1597</v>
      </c>
      <c r="F2278" s="10">
        <v>7.45</v>
      </c>
      <c r="G2278" s="10"/>
      <c r="H2278" s="7" t="s">
        <v>708</v>
      </c>
      <c r="I2278" s="7" t="s">
        <v>709</v>
      </c>
      <c r="J2278" s="7"/>
    </row>
    <row r="2279" spans="1:10" ht="12.75" customHeight="1" x14ac:dyDescent="0.15">
      <c r="A2279" s="235" t="s">
        <v>390</v>
      </c>
      <c r="B2279" s="4" t="s">
        <v>2635</v>
      </c>
      <c r="C2279" s="7" t="s">
        <v>2636</v>
      </c>
      <c r="D2279" s="7" t="s">
        <v>2637</v>
      </c>
      <c r="E2279" s="7" t="s">
        <v>1597</v>
      </c>
      <c r="F2279" s="10">
        <v>121.46</v>
      </c>
      <c r="G2279" s="10"/>
      <c r="H2279" s="7" t="s">
        <v>708</v>
      </c>
      <c r="I2279" s="7" t="s">
        <v>709</v>
      </c>
      <c r="J2279" s="7"/>
    </row>
    <row r="2280" spans="1:10" ht="12.75" customHeight="1" x14ac:dyDescent="0.15">
      <c r="A2280" s="235" t="s">
        <v>390</v>
      </c>
      <c r="B2280" s="4" t="s">
        <v>2635</v>
      </c>
      <c r="C2280" s="7" t="s">
        <v>2636</v>
      </c>
      <c r="D2280" s="7" t="s">
        <v>2637</v>
      </c>
      <c r="E2280" s="7" t="s">
        <v>1597</v>
      </c>
      <c r="F2280" s="10">
        <v>121.46</v>
      </c>
      <c r="G2280" s="10"/>
      <c r="H2280" s="7" t="s">
        <v>633</v>
      </c>
      <c r="I2280" s="7" t="s">
        <v>634</v>
      </c>
      <c r="J2280" s="7"/>
    </row>
    <row r="2281" spans="1:10" ht="12.75" customHeight="1" x14ac:dyDescent="0.15">
      <c r="A2281" s="235" t="s">
        <v>249</v>
      </c>
      <c r="B2281" s="4" t="s">
        <v>288</v>
      </c>
      <c r="C2281" s="7" t="s">
        <v>300</v>
      </c>
      <c r="D2281" s="7" t="s">
        <v>369</v>
      </c>
      <c r="E2281" s="7" t="s">
        <v>1597</v>
      </c>
      <c r="F2281" s="10">
        <v>6.97</v>
      </c>
      <c r="G2281" s="10"/>
      <c r="H2281" s="7" t="s">
        <v>708</v>
      </c>
      <c r="I2281" s="7" t="s">
        <v>709</v>
      </c>
      <c r="J2281" s="7"/>
    </row>
    <row r="2282" spans="1:10" ht="12.75" customHeight="1" x14ac:dyDescent="0.15">
      <c r="A2282" s="235" t="s">
        <v>249</v>
      </c>
      <c r="B2282" s="4" t="s">
        <v>288</v>
      </c>
      <c r="C2282" s="7" t="s">
        <v>300</v>
      </c>
      <c r="D2282" s="7" t="s">
        <v>369</v>
      </c>
      <c r="E2282" s="7" t="s">
        <v>1597</v>
      </c>
      <c r="F2282" s="10">
        <v>6.97</v>
      </c>
      <c r="G2282" s="10"/>
      <c r="H2282" s="7" t="s">
        <v>633</v>
      </c>
      <c r="I2282" s="7" t="s">
        <v>634</v>
      </c>
      <c r="J2282" s="7"/>
    </row>
    <row r="2283" spans="1:10" ht="12.75" customHeight="1" x14ac:dyDescent="0.15">
      <c r="A2283" s="235" t="s">
        <v>390</v>
      </c>
      <c r="B2283" s="4" t="s">
        <v>1125</v>
      </c>
      <c r="C2283" s="7" t="s">
        <v>2638</v>
      </c>
      <c r="D2283" s="7" t="s">
        <v>2639</v>
      </c>
      <c r="E2283" s="7" t="s">
        <v>1597</v>
      </c>
      <c r="F2283" s="10">
        <v>28.98</v>
      </c>
      <c r="G2283" s="10"/>
      <c r="H2283" s="7" t="s">
        <v>708</v>
      </c>
      <c r="I2283" s="7" t="s">
        <v>709</v>
      </c>
      <c r="J2283" s="7"/>
    </row>
    <row r="2284" spans="1:10" ht="12.75" customHeight="1" x14ac:dyDescent="0.15">
      <c r="A2284" s="235" t="s">
        <v>390</v>
      </c>
      <c r="B2284" s="4" t="s">
        <v>1125</v>
      </c>
      <c r="C2284" s="7" t="s">
        <v>2638</v>
      </c>
      <c r="D2284" s="7" t="s">
        <v>2640</v>
      </c>
      <c r="E2284" s="7" t="s">
        <v>1597</v>
      </c>
      <c r="F2284" s="10">
        <v>3.99</v>
      </c>
      <c r="G2284" s="10"/>
      <c r="H2284" s="7" t="s">
        <v>633</v>
      </c>
      <c r="I2284" s="7" t="s">
        <v>634</v>
      </c>
      <c r="J2284" s="7"/>
    </row>
    <row r="2285" spans="1:10" ht="12.75" customHeight="1" x14ac:dyDescent="0.15">
      <c r="A2285" s="235" t="s">
        <v>55</v>
      </c>
      <c r="B2285" s="4" t="s">
        <v>290</v>
      </c>
      <c r="C2285" s="7" t="s">
        <v>303</v>
      </c>
      <c r="D2285" s="7" t="s">
        <v>2641</v>
      </c>
      <c r="E2285" s="7" t="s">
        <v>1597</v>
      </c>
      <c r="F2285" s="10">
        <v>47.05</v>
      </c>
      <c r="G2285" s="10"/>
      <c r="H2285" s="7" t="s">
        <v>708</v>
      </c>
      <c r="I2285" s="7" t="s">
        <v>709</v>
      </c>
      <c r="J2285" s="7"/>
    </row>
    <row r="2286" spans="1:10" ht="12.75" customHeight="1" x14ac:dyDescent="0.15">
      <c r="A2286" s="235" t="s">
        <v>55</v>
      </c>
      <c r="B2286" s="4" t="s">
        <v>290</v>
      </c>
      <c r="C2286" s="7" t="s">
        <v>2642</v>
      </c>
      <c r="D2286" s="7" t="s">
        <v>2643</v>
      </c>
      <c r="E2286" s="7" t="s">
        <v>1597</v>
      </c>
      <c r="F2286" s="10">
        <v>132</v>
      </c>
      <c r="G2286" s="10"/>
      <c r="H2286" s="7" t="s">
        <v>708</v>
      </c>
      <c r="I2286" s="7" t="s">
        <v>709</v>
      </c>
      <c r="J2286" s="7"/>
    </row>
    <row r="2287" spans="1:10" ht="12.75" customHeight="1" x14ac:dyDescent="0.15">
      <c r="A2287" s="235" t="s">
        <v>55</v>
      </c>
      <c r="B2287" s="4" t="s">
        <v>290</v>
      </c>
      <c r="C2287" s="7" t="s">
        <v>303</v>
      </c>
      <c r="D2287" s="7" t="s">
        <v>2641</v>
      </c>
      <c r="E2287" s="7" t="s">
        <v>1597</v>
      </c>
      <c r="F2287" s="10">
        <v>47.05</v>
      </c>
      <c r="G2287" s="10"/>
      <c r="H2287" s="7" t="s">
        <v>633</v>
      </c>
      <c r="I2287" s="7" t="s">
        <v>634</v>
      </c>
      <c r="J2287" s="7"/>
    </row>
    <row r="2288" spans="1:10" ht="12.75" customHeight="1" x14ac:dyDescent="0.15">
      <c r="A2288" s="235" t="s">
        <v>249</v>
      </c>
      <c r="B2288" s="4" t="s">
        <v>291</v>
      </c>
      <c r="C2288" s="7" t="s">
        <v>304</v>
      </c>
      <c r="D2288" s="7" t="s">
        <v>317</v>
      </c>
      <c r="E2288" s="7" t="s">
        <v>1597</v>
      </c>
      <c r="F2288" s="10">
        <v>25.54</v>
      </c>
      <c r="G2288" s="10"/>
      <c r="H2288" s="7" t="s">
        <v>708</v>
      </c>
      <c r="I2288" s="7" t="s">
        <v>709</v>
      </c>
      <c r="J2288" s="7"/>
    </row>
    <row r="2289" spans="1:10" ht="12.75" customHeight="1" x14ac:dyDescent="0.15">
      <c r="A2289" s="235" t="s">
        <v>249</v>
      </c>
      <c r="B2289" s="4" t="s">
        <v>291</v>
      </c>
      <c r="C2289" s="7" t="s">
        <v>304</v>
      </c>
      <c r="D2289" s="7" t="s">
        <v>317</v>
      </c>
      <c r="E2289" s="7" t="s">
        <v>1597</v>
      </c>
      <c r="F2289" s="10">
        <v>25.54</v>
      </c>
      <c r="G2289" s="10"/>
      <c r="H2289" s="7" t="s">
        <v>633</v>
      </c>
      <c r="I2289" s="7" t="s">
        <v>634</v>
      </c>
      <c r="J2289" s="7"/>
    </row>
    <row r="2290" spans="1:10" ht="12.75" customHeight="1" x14ac:dyDescent="0.15">
      <c r="A2290" s="235"/>
      <c r="B2290" s="4" t="s">
        <v>1133</v>
      </c>
      <c r="C2290" s="7" t="s">
        <v>1134</v>
      </c>
      <c r="D2290" s="7" t="s">
        <v>2644</v>
      </c>
      <c r="E2290" s="7" t="s">
        <v>625</v>
      </c>
      <c r="F2290" s="10">
        <v>19.95</v>
      </c>
      <c r="G2290" s="10"/>
      <c r="H2290" s="7" t="s">
        <v>633</v>
      </c>
      <c r="I2290" s="7" t="s">
        <v>634</v>
      </c>
      <c r="J2290" s="7"/>
    </row>
    <row r="2291" spans="1:10" ht="12.75" customHeight="1" x14ac:dyDescent="0.15">
      <c r="A2291" s="235" t="s">
        <v>390</v>
      </c>
      <c r="B2291" s="4" t="s">
        <v>1500</v>
      </c>
      <c r="C2291" s="7" t="s">
        <v>2645</v>
      </c>
      <c r="D2291" s="7" t="s">
        <v>2646</v>
      </c>
      <c r="E2291" s="7" t="s">
        <v>1597</v>
      </c>
      <c r="F2291" s="10">
        <v>148.35</v>
      </c>
      <c r="G2291" s="10"/>
      <c r="H2291" s="7" t="s">
        <v>708</v>
      </c>
      <c r="I2291" s="7" t="s">
        <v>709</v>
      </c>
      <c r="J2291" s="7"/>
    </row>
    <row r="2292" spans="1:10" ht="12.75" customHeight="1" x14ac:dyDescent="0.15">
      <c r="A2292" s="235" t="s">
        <v>390</v>
      </c>
      <c r="B2292" s="4" t="s">
        <v>1500</v>
      </c>
      <c r="C2292" s="7" t="s">
        <v>2645</v>
      </c>
      <c r="D2292" s="7" t="s">
        <v>2646</v>
      </c>
      <c r="E2292" s="7" t="s">
        <v>1597</v>
      </c>
      <c r="F2292" s="10">
        <v>148.35</v>
      </c>
      <c r="G2292" s="10"/>
      <c r="H2292" s="7" t="s">
        <v>633</v>
      </c>
      <c r="I2292" s="7" t="s">
        <v>634</v>
      </c>
      <c r="J2292" s="7"/>
    </row>
    <row r="2293" spans="1:10" ht="12.75" customHeight="1" x14ac:dyDescent="0.15">
      <c r="A2293" s="235" t="s">
        <v>55</v>
      </c>
      <c r="B2293" s="4" t="s">
        <v>1956</v>
      </c>
      <c r="C2293" s="7" t="s">
        <v>2647</v>
      </c>
      <c r="D2293" s="7" t="s">
        <v>2648</v>
      </c>
      <c r="E2293" s="7" t="s">
        <v>1597</v>
      </c>
      <c r="F2293" s="10">
        <v>35.76</v>
      </c>
      <c r="G2293" s="10"/>
      <c r="H2293" s="7" t="s">
        <v>708</v>
      </c>
      <c r="I2293" s="7" t="s">
        <v>709</v>
      </c>
      <c r="J2293" s="7"/>
    </row>
    <row r="2294" spans="1:10" ht="12.75" customHeight="1" x14ac:dyDescent="0.15">
      <c r="A2294" s="235" t="s">
        <v>55</v>
      </c>
      <c r="B2294" s="4" t="s">
        <v>1956</v>
      </c>
      <c r="C2294" s="7" t="s">
        <v>2647</v>
      </c>
      <c r="D2294" s="7" t="s">
        <v>2648</v>
      </c>
      <c r="E2294" s="7" t="s">
        <v>1597</v>
      </c>
      <c r="F2294" s="10">
        <v>35.76</v>
      </c>
      <c r="G2294" s="10"/>
      <c r="H2294" s="7" t="s">
        <v>633</v>
      </c>
      <c r="I2294" s="7" t="s">
        <v>634</v>
      </c>
      <c r="J2294" s="7"/>
    </row>
    <row r="2295" spans="1:10" ht="12.75" customHeight="1" x14ac:dyDescent="0.15">
      <c r="A2295" s="235" t="s">
        <v>390</v>
      </c>
      <c r="B2295" s="4" t="s">
        <v>1541</v>
      </c>
      <c r="C2295" s="7" t="s">
        <v>2649</v>
      </c>
      <c r="D2295" s="7" t="s">
        <v>2650</v>
      </c>
      <c r="E2295" s="7" t="s">
        <v>1597</v>
      </c>
      <c r="F2295" s="10">
        <v>65.92</v>
      </c>
      <c r="G2295" s="10"/>
      <c r="H2295" s="7" t="s">
        <v>708</v>
      </c>
      <c r="I2295" s="7" t="s">
        <v>709</v>
      </c>
      <c r="J2295" s="7"/>
    </row>
    <row r="2296" spans="1:10" ht="12.75" customHeight="1" x14ac:dyDescent="0.15">
      <c r="A2296" s="235" t="s">
        <v>390</v>
      </c>
      <c r="B2296" s="4" t="s">
        <v>1541</v>
      </c>
      <c r="C2296" s="7" t="s">
        <v>2649</v>
      </c>
      <c r="D2296" s="7" t="s">
        <v>2650</v>
      </c>
      <c r="E2296" s="7" t="s">
        <v>1597</v>
      </c>
      <c r="F2296" s="11">
        <v>65.92</v>
      </c>
      <c r="G2296" s="11"/>
      <c r="H2296" s="7" t="s">
        <v>633</v>
      </c>
      <c r="I2296" s="7" t="s">
        <v>634</v>
      </c>
      <c r="J2296" s="7"/>
    </row>
    <row r="2297" spans="1:10" ht="11.25" x14ac:dyDescent="0.15">
      <c r="A2297" s="235"/>
      <c r="B2297" s="4"/>
      <c r="C2297" s="7"/>
      <c r="D2297" s="7"/>
      <c r="E2297" s="7"/>
      <c r="F2297" s="10"/>
      <c r="G2297" s="10"/>
      <c r="H2297" s="7"/>
      <c r="I2297" s="7"/>
      <c r="J2297" s="7"/>
    </row>
    <row r="2298" spans="1:10" ht="12.75" customHeight="1" x14ac:dyDescent="0.15">
      <c r="A2298" s="235"/>
      <c r="B2298" s="4"/>
      <c r="C2298" s="7"/>
      <c r="D2298" s="7" t="s">
        <v>411</v>
      </c>
      <c r="E2298" s="7"/>
      <c r="F2298" s="11">
        <v>6688.85</v>
      </c>
      <c r="G2298" s="11">
        <v>1930.3</v>
      </c>
      <c r="H2298" s="7"/>
      <c r="I2298" s="7"/>
      <c r="J2298" s="7"/>
    </row>
    <row r="2299" spans="1:10" ht="11.25" x14ac:dyDescent="0.15">
      <c r="A2299" s="235"/>
      <c r="B2299" s="4"/>
      <c r="C2299" s="7"/>
      <c r="D2299" s="7"/>
      <c r="E2299" s="7"/>
      <c r="F2299" s="10"/>
      <c r="G2299" s="10"/>
      <c r="H2299" s="7"/>
      <c r="I2299" s="7"/>
      <c r="J2299" s="7"/>
    </row>
    <row r="2300" spans="1:10" ht="11.25" x14ac:dyDescent="0.15">
      <c r="A2300" s="235"/>
      <c r="B2300" s="4"/>
      <c r="C2300" s="7"/>
      <c r="D2300" s="7" t="s">
        <v>2651</v>
      </c>
      <c r="E2300" s="7"/>
      <c r="F2300" s="10">
        <v>4758.55</v>
      </c>
      <c r="G2300" s="10"/>
      <c r="H2300" s="7"/>
      <c r="I2300" s="7"/>
      <c r="J2300" s="7"/>
    </row>
    <row r="2302" spans="1:10" ht="11.25" x14ac:dyDescent="0.2">
      <c r="A2302" s="233" t="s">
        <v>2652</v>
      </c>
    </row>
    <row r="2304" spans="1:10" ht="25.5" customHeight="1" x14ac:dyDescent="0.35">
      <c r="A2304" s="234" t="s">
        <v>14</v>
      </c>
      <c r="B2304" s="3" t="s">
        <v>1</v>
      </c>
      <c r="C2304" s="6" t="s">
        <v>7</v>
      </c>
      <c r="D2304" s="6" t="s">
        <v>16</v>
      </c>
      <c r="E2304" s="6" t="s">
        <v>619</v>
      </c>
      <c r="F2304" s="9" t="s">
        <v>24</v>
      </c>
      <c r="G2304" s="9" t="s">
        <v>25</v>
      </c>
      <c r="H2304" s="6" t="s">
        <v>620</v>
      </c>
      <c r="I2304" s="6" t="s">
        <v>621</v>
      </c>
      <c r="J2304" s="6"/>
    </row>
    <row r="2306" spans="1:10" ht="12.75" customHeight="1" x14ac:dyDescent="0.15">
      <c r="A2306" s="235"/>
      <c r="B2306" s="4"/>
      <c r="C2306" s="7"/>
      <c r="D2306" s="7" t="s">
        <v>17</v>
      </c>
      <c r="E2306" s="7"/>
      <c r="F2306" s="10">
        <v>0</v>
      </c>
      <c r="G2306" s="10"/>
      <c r="H2306" s="7"/>
      <c r="I2306" s="7"/>
      <c r="J2306" s="7"/>
    </row>
    <row r="2307" spans="1:10" ht="12.75" customHeight="1" x14ac:dyDescent="0.15">
      <c r="A2307" s="235" t="s">
        <v>248</v>
      </c>
      <c r="B2307" s="4" t="s">
        <v>2653</v>
      </c>
      <c r="C2307" s="7" t="s">
        <v>2654</v>
      </c>
      <c r="D2307" s="7" t="s">
        <v>2655</v>
      </c>
      <c r="E2307" s="7" t="s">
        <v>1597</v>
      </c>
      <c r="F2307" s="10">
        <v>225</v>
      </c>
      <c r="G2307" s="10"/>
      <c r="H2307" s="7" t="s">
        <v>730</v>
      </c>
      <c r="I2307" s="7" t="s">
        <v>731</v>
      </c>
      <c r="J2307" s="7"/>
    </row>
    <row r="2308" spans="1:10" ht="12.75" customHeight="1" x14ac:dyDescent="0.15">
      <c r="A2308" s="235" t="s">
        <v>249</v>
      </c>
      <c r="B2308" s="4" t="s">
        <v>2135</v>
      </c>
      <c r="C2308" s="7" t="s">
        <v>2656</v>
      </c>
      <c r="D2308" s="7" t="s">
        <v>2657</v>
      </c>
      <c r="E2308" s="7" t="s">
        <v>1597</v>
      </c>
      <c r="F2308" s="10">
        <v>5.97</v>
      </c>
      <c r="G2308" s="10"/>
      <c r="H2308" s="7" t="s">
        <v>708</v>
      </c>
      <c r="I2308" s="7" t="s">
        <v>709</v>
      </c>
      <c r="J2308" s="7"/>
    </row>
    <row r="2309" spans="1:10" ht="12.75" customHeight="1" x14ac:dyDescent="0.15">
      <c r="A2309" s="235" t="s">
        <v>53</v>
      </c>
      <c r="B2309" s="4" t="s">
        <v>2658</v>
      </c>
      <c r="C2309" s="7" t="s">
        <v>2659</v>
      </c>
      <c r="D2309" s="7" t="s">
        <v>2660</v>
      </c>
      <c r="E2309" s="7" t="s">
        <v>1597</v>
      </c>
      <c r="F2309" s="10">
        <v>846.96</v>
      </c>
      <c r="G2309" s="10"/>
      <c r="H2309" s="7" t="s">
        <v>708</v>
      </c>
      <c r="I2309" s="7" t="s">
        <v>709</v>
      </c>
      <c r="J2309" s="7"/>
    </row>
    <row r="2310" spans="1:10" ht="12.75" customHeight="1" x14ac:dyDescent="0.15">
      <c r="A2310" s="235" t="s">
        <v>249</v>
      </c>
      <c r="B2310" s="4" t="s">
        <v>2661</v>
      </c>
      <c r="C2310" s="7" t="s">
        <v>2662</v>
      </c>
      <c r="D2310" s="7" t="s">
        <v>2663</v>
      </c>
      <c r="E2310" s="7" t="s">
        <v>1597</v>
      </c>
      <c r="F2310" s="10">
        <v>18.98</v>
      </c>
      <c r="G2310" s="10"/>
      <c r="H2310" s="7" t="s">
        <v>708</v>
      </c>
      <c r="I2310" s="7" t="s">
        <v>709</v>
      </c>
      <c r="J2310" s="7"/>
    </row>
    <row r="2311" spans="1:10" ht="12.75" customHeight="1" x14ac:dyDescent="0.15">
      <c r="A2311" s="235" t="s">
        <v>249</v>
      </c>
      <c r="B2311" s="4" t="s">
        <v>2661</v>
      </c>
      <c r="C2311" s="7" t="s">
        <v>2662</v>
      </c>
      <c r="D2311" s="7" t="s">
        <v>2663</v>
      </c>
      <c r="E2311" s="7" t="s">
        <v>1597</v>
      </c>
      <c r="F2311" s="10">
        <v>18.98</v>
      </c>
      <c r="G2311" s="10"/>
      <c r="H2311" s="7" t="s">
        <v>633</v>
      </c>
      <c r="I2311" s="7" t="s">
        <v>634</v>
      </c>
      <c r="J2311" s="7"/>
    </row>
    <row r="2312" spans="1:10" ht="12.75" customHeight="1" x14ac:dyDescent="0.15">
      <c r="A2312" s="235" t="s">
        <v>2664</v>
      </c>
      <c r="B2312" s="4" t="s">
        <v>2661</v>
      </c>
      <c r="C2312" s="7" t="s">
        <v>2665</v>
      </c>
      <c r="D2312" s="7" t="s">
        <v>2666</v>
      </c>
      <c r="E2312" s="7" t="s">
        <v>1597</v>
      </c>
      <c r="F2312" s="10">
        <v>230</v>
      </c>
      <c r="G2312" s="10"/>
      <c r="H2312" s="7" t="s">
        <v>633</v>
      </c>
      <c r="I2312" s="7" t="s">
        <v>634</v>
      </c>
      <c r="J2312" s="7"/>
    </row>
    <row r="2313" spans="1:10" ht="12.75" customHeight="1" x14ac:dyDescent="0.15">
      <c r="A2313" s="235" t="s">
        <v>2664</v>
      </c>
      <c r="B2313" s="4" t="s">
        <v>2667</v>
      </c>
      <c r="C2313" s="7" t="s">
        <v>2668</v>
      </c>
      <c r="D2313" s="7" t="s">
        <v>2669</v>
      </c>
      <c r="E2313" s="7" t="s">
        <v>1597</v>
      </c>
      <c r="F2313" s="10">
        <v>160</v>
      </c>
      <c r="G2313" s="10"/>
      <c r="H2313" s="7" t="s">
        <v>633</v>
      </c>
      <c r="I2313" s="7" t="s">
        <v>634</v>
      </c>
      <c r="J2313" s="7"/>
    </row>
    <row r="2314" spans="1:10" ht="25.5" customHeight="1" x14ac:dyDescent="0.15">
      <c r="A2314" s="235" t="s">
        <v>2670</v>
      </c>
      <c r="B2314" s="4" t="s">
        <v>739</v>
      </c>
      <c r="C2314" s="7" t="s">
        <v>2671</v>
      </c>
      <c r="D2314" s="7" t="s">
        <v>2672</v>
      </c>
      <c r="E2314" s="7" t="s">
        <v>1597</v>
      </c>
      <c r="F2314" s="10">
        <v>318</v>
      </c>
      <c r="G2314" s="10"/>
      <c r="H2314" s="7" t="s">
        <v>708</v>
      </c>
      <c r="I2314" s="7" t="s">
        <v>709</v>
      </c>
      <c r="J2314" s="7"/>
    </row>
    <row r="2315" spans="1:10" ht="12.75" customHeight="1" x14ac:dyDescent="0.15">
      <c r="A2315" s="235" t="s">
        <v>2670</v>
      </c>
      <c r="B2315" s="4" t="s">
        <v>739</v>
      </c>
      <c r="C2315" s="7" t="s">
        <v>2671</v>
      </c>
      <c r="D2315" s="7" t="s">
        <v>2673</v>
      </c>
      <c r="E2315" s="7" t="s">
        <v>1597</v>
      </c>
      <c r="F2315" s="10">
        <v>584.64</v>
      </c>
      <c r="G2315" s="10"/>
      <c r="H2315" s="7" t="s">
        <v>633</v>
      </c>
      <c r="I2315" s="7" t="s">
        <v>634</v>
      </c>
      <c r="J2315" s="7"/>
    </row>
    <row r="2316" spans="1:10" ht="12.75" customHeight="1" x14ac:dyDescent="0.15">
      <c r="A2316" s="235" t="s">
        <v>2664</v>
      </c>
      <c r="B2316" s="4" t="s">
        <v>2674</v>
      </c>
      <c r="C2316" s="7" t="s">
        <v>2675</v>
      </c>
      <c r="D2316" s="7" t="s">
        <v>2676</v>
      </c>
      <c r="E2316" s="7" t="s">
        <v>1597</v>
      </c>
      <c r="F2316" s="10">
        <v>156</v>
      </c>
      <c r="G2316" s="10"/>
      <c r="H2316" s="7" t="s">
        <v>626</v>
      </c>
      <c r="I2316" s="7" t="s">
        <v>627</v>
      </c>
      <c r="J2316" s="7"/>
    </row>
    <row r="2317" spans="1:10" ht="25.5" customHeight="1" x14ac:dyDescent="0.15">
      <c r="A2317" s="235" t="s">
        <v>2670</v>
      </c>
      <c r="B2317" s="4" t="s">
        <v>2677</v>
      </c>
      <c r="C2317" s="7" t="s">
        <v>2678</v>
      </c>
      <c r="D2317" s="7" t="s">
        <v>2679</v>
      </c>
      <c r="E2317" s="7" t="s">
        <v>1597</v>
      </c>
      <c r="F2317" s="10">
        <v>174.5</v>
      </c>
      <c r="G2317" s="10"/>
      <c r="H2317" s="7" t="s">
        <v>708</v>
      </c>
      <c r="I2317" s="7" t="s">
        <v>709</v>
      </c>
      <c r="J2317" s="7"/>
    </row>
    <row r="2318" spans="1:10" ht="12.75" customHeight="1" x14ac:dyDescent="0.15">
      <c r="A2318" s="235" t="s">
        <v>2664</v>
      </c>
      <c r="B2318" s="4" t="s">
        <v>2680</v>
      </c>
      <c r="C2318" s="7" t="s">
        <v>2681</v>
      </c>
      <c r="D2318" s="7" t="s">
        <v>2682</v>
      </c>
      <c r="E2318" s="7" t="s">
        <v>1597</v>
      </c>
      <c r="F2318" s="10">
        <v>110</v>
      </c>
      <c r="G2318" s="10"/>
      <c r="H2318" s="7" t="s">
        <v>708</v>
      </c>
      <c r="I2318" s="7" t="s">
        <v>709</v>
      </c>
      <c r="J2318" s="7"/>
    </row>
    <row r="2319" spans="1:10" ht="12.75" customHeight="1" x14ac:dyDescent="0.15">
      <c r="A2319" s="235" t="s">
        <v>249</v>
      </c>
      <c r="B2319" s="4" t="s">
        <v>1970</v>
      </c>
      <c r="C2319" s="7" t="s">
        <v>2683</v>
      </c>
      <c r="D2319" s="7" t="s">
        <v>2684</v>
      </c>
      <c r="E2319" s="7" t="s">
        <v>1597</v>
      </c>
      <c r="F2319" s="10">
        <v>68.349999999999994</v>
      </c>
      <c r="G2319" s="10"/>
      <c r="H2319" s="7" t="s">
        <v>633</v>
      </c>
      <c r="I2319" s="7" t="s">
        <v>634</v>
      </c>
      <c r="J2319" s="7"/>
    </row>
    <row r="2320" spans="1:10" ht="12.75" customHeight="1" x14ac:dyDescent="0.15">
      <c r="A2320" s="235" t="s">
        <v>2664</v>
      </c>
      <c r="B2320" s="4" t="s">
        <v>1733</v>
      </c>
      <c r="C2320" s="7" t="s">
        <v>2685</v>
      </c>
      <c r="D2320" s="7" t="s">
        <v>2686</v>
      </c>
      <c r="E2320" s="7" t="s">
        <v>1597</v>
      </c>
      <c r="F2320" s="10">
        <v>186.65</v>
      </c>
      <c r="G2320" s="10"/>
      <c r="H2320" s="7" t="s">
        <v>626</v>
      </c>
      <c r="I2320" s="7" t="s">
        <v>627</v>
      </c>
      <c r="J2320" s="7"/>
    </row>
    <row r="2321" spans="1:10" ht="12.75" customHeight="1" x14ac:dyDescent="0.15">
      <c r="A2321" s="235" t="s">
        <v>2664</v>
      </c>
      <c r="B2321" s="4" t="s">
        <v>2687</v>
      </c>
      <c r="C2321" s="7" t="s">
        <v>2688</v>
      </c>
      <c r="D2321" s="7" t="s">
        <v>2689</v>
      </c>
      <c r="E2321" s="7" t="s">
        <v>1597</v>
      </c>
      <c r="F2321" s="10">
        <v>130</v>
      </c>
      <c r="G2321" s="10"/>
      <c r="H2321" s="7" t="s">
        <v>633</v>
      </c>
      <c r="I2321" s="7" t="s">
        <v>634</v>
      </c>
      <c r="J2321" s="7"/>
    </row>
    <row r="2322" spans="1:10" ht="25.5" customHeight="1" x14ac:dyDescent="0.15">
      <c r="A2322" s="235" t="s">
        <v>2690</v>
      </c>
      <c r="B2322" s="4" t="s">
        <v>2691</v>
      </c>
      <c r="C2322" s="7" t="s">
        <v>2692</v>
      </c>
      <c r="D2322" s="7" t="s">
        <v>2693</v>
      </c>
      <c r="E2322" s="7" t="s">
        <v>1597</v>
      </c>
      <c r="F2322" s="10">
        <v>795</v>
      </c>
      <c r="G2322" s="10"/>
      <c r="H2322" s="7" t="s">
        <v>633</v>
      </c>
      <c r="I2322" s="7" t="s">
        <v>634</v>
      </c>
      <c r="J2322" s="7"/>
    </row>
    <row r="2323" spans="1:10" ht="12.75" customHeight="1" x14ac:dyDescent="0.15">
      <c r="A2323" s="235" t="s">
        <v>250</v>
      </c>
      <c r="B2323" s="4" t="s">
        <v>2694</v>
      </c>
      <c r="C2323" s="7" t="s">
        <v>2695</v>
      </c>
      <c r="D2323" s="7" t="s">
        <v>2696</v>
      </c>
      <c r="E2323" s="7" t="s">
        <v>1597</v>
      </c>
      <c r="F2323" s="10">
        <v>359.8</v>
      </c>
      <c r="G2323" s="10"/>
      <c r="H2323" s="7" t="s">
        <v>633</v>
      </c>
      <c r="I2323" s="7" t="s">
        <v>634</v>
      </c>
      <c r="J2323" s="7"/>
    </row>
    <row r="2324" spans="1:10" ht="12.75" customHeight="1" x14ac:dyDescent="0.15">
      <c r="A2324" s="235" t="s">
        <v>249</v>
      </c>
      <c r="B2324" s="4" t="s">
        <v>2697</v>
      </c>
      <c r="C2324" s="7" t="s">
        <v>2698</v>
      </c>
      <c r="D2324" s="7" t="s">
        <v>2699</v>
      </c>
      <c r="E2324" s="7" t="s">
        <v>1597</v>
      </c>
      <c r="F2324" s="10">
        <v>9.9499999999999993</v>
      </c>
      <c r="G2324" s="10"/>
      <c r="H2324" s="7" t="s">
        <v>633</v>
      </c>
      <c r="I2324" s="7" t="s">
        <v>634</v>
      </c>
      <c r="J2324" s="7"/>
    </row>
    <row r="2325" spans="1:10" ht="25.5" customHeight="1" x14ac:dyDescent="0.15">
      <c r="A2325" s="235" t="s">
        <v>53</v>
      </c>
      <c r="B2325" s="4" t="s">
        <v>2469</v>
      </c>
      <c r="C2325" s="7" t="s">
        <v>2700</v>
      </c>
      <c r="D2325" s="7" t="s">
        <v>2701</v>
      </c>
      <c r="E2325" s="7" t="s">
        <v>1597</v>
      </c>
      <c r="F2325" s="10">
        <v>1800</v>
      </c>
      <c r="G2325" s="10"/>
      <c r="H2325" s="7" t="s">
        <v>633</v>
      </c>
      <c r="I2325" s="7" t="s">
        <v>634</v>
      </c>
      <c r="J2325" s="7"/>
    </row>
    <row r="2326" spans="1:10" ht="12.75" customHeight="1" x14ac:dyDescent="0.15">
      <c r="A2326" s="235" t="s">
        <v>2702</v>
      </c>
      <c r="B2326" s="4" t="s">
        <v>2703</v>
      </c>
      <c r="C2326" s="7" t="s">
        <v>2704</v>
      </c>
      <c r="D2326" s="7" t="s">
        <v>2705</v>
      </c>
      <c r="E2326" s="7" t="s">
        <v>1597</v>
      </c>
      <c r="F2326" s="10">
        <v>310</v>
      </c>
      <c r="G2326" s="10"/>
      <c r="H2326" s="7" t="s">
        <v>708</v>
      </c>
      <c r="I2326" s="7" t="s">
        <v>709</v>
      </c>
      <c r="J2326" s="7"/>
    </row>
    <row r="2327" spans="1:10" ht="12.75" customHeight="1" x14ac:dyDescent="0.15">
      <c r="A2327" s="235" t="s">
        <v>2702</v>
      </c>
      <c r="B2327" s="4" t="s">
        <v>2703</v>
      </c>
      <c r="C2327" s="7" t="s">
        <v>2704</v>
      </c>
      <c r="D2327" s="7" t="s">
        <v>2705</v>
      </c>
      <c r="E2327" s="7" t="s">
        <v>1597</v>
      </c>
      <c r="F2327" s="10">
        <v>310</v>
      </c>
      <c r="G2327" s="10"/>
      <c r="H2327" s="7" t="s">
        <v>633</v>
      </c>
      <c r="I2327" s="7" t="s">
        <v>634</v>
      </c>
      <c r="J2327" s="7"/>
    </row>
    <row r="2328" spans="1:10" ht="12.75" customHeight="1" x14ac:dyDescent="0.15">
      <c r="A2328" s="235" t="s">
        <v>55</v>
      </c>
      <c r="B2328" s="4" t="s">
        <v>2706</v>
      </c>
      <c r="C2328" s="7" t="s">
        <v>2707</v>
      </c>
      <c r="D2328" s="7" t="s">
        <v>2708</v>
      </c>
      <c r="E2328" s="7" t="s">
        <v>1597</v>
      </c>
      <c r="F2328" s="10">
        <v>923</v>
      </c>
      <c r="G2328" s="10"/>
      <c r="H2328" s="7" t="s">
        <v>708</v>
      </c>
      <c r="I2328" s="7" t="s">
        <v>709</v>
      </c>
      <c r="J2328" s="7"/>
    </row>
    <row r="2329" spans="1:10" ht="12.75" customHeight="1" x14ac:dyDescent="0.15">
      <c r="A2329" s="235" t="s">
        <v>118</v>
      </c>
      <c r="B2329" s="4" t="s">
        <v>1184</v>
      </c>
      <c r="C2329" s="7" t="s">
        <v>2709</v>
      </c>
      <c r="D2329" s="7" t="s">
        <v>2710</v>
      </c>
      <c r="E2329" s="7" t="s">
        <v>1597</v>
      </c>
      <c r="F2329" s="10">
        <v>189.82</v>
      </c>
      <c r="G2329" s="10"/>
      <c r="H2329" s="7" t="s">
        <v>708</v>
      </c>
      <c r="I2329" s="7" t="s">
        <v>709</v>
      </c>
      <c r="J2329" s="7"/>
    </row>
    <row r="2330" spans="1:10" ht="12.75" customHeight="1" x14ac:dyDescent="0.15">
      <c r="A2330" s="235" t="s">
        <v>55</v>
      </c>
      <c r="B2330" s="4" t="s">
        <v>2711</v>
      </c>
      <c r="C2330" s="7" t="s">
        <v>2712</v>
      </c>
      <c r="D2330" s="7" t="s">
        <v>2713</v>
      </c>
      <c r="E2330" s="7" t="s">
        <v>1597</v>
      </c>
      <c r="F2330" s="10">
        <v>749</v>
      </c>
      <c r="G2330" s="10"/>
      <c r="H2330" s="7" t="s">
        <v>708</v>
      </c>
      <c r="I2330" s="7" t="s">
        <v>709</v>
      </c>
      <c r="J2330" s="7"/>
    </row>
    <row r="2331" spans="1:10" ht="25.5" customHeight="1" x14ac:dyDescent="0.15">
      <c r="A2331" s="235" t="s">
        <v>249</v>
      </c>
      <c r="B2331" s="4" t="s">
        <v>2714</v>
      </c>
      <c r="C2331" s="7" t="s">
        <v>2715</v>
      </c>
      <c r="D2331" s="7" t="s">
        <v>2716</v>
      </c>
      <c r="E2331" s="7" t="s">
        <v>1597</v>
      </c>
      <c r="F2331" s="10">
        <v>32.4</v>
      </c>
      <c r="G2331" s="10"/>
      <c r="H2331" s="7" t="s">
        <v>796</v>
      </c>
      <c r="I2331" s="7" t="s">
        <v>797</v>
      </c>
      <c r="J2331" s="7"/>
    </row>
    <row r="2332" spans="1:10" ht="12.75" customHeight="1" x14ac:dyDescent="0.15">
      <c r="A2332" s="235" t="s">
        <v>55</v>
      </c>
      <c r="B2332" s="4" t="s">
        <v>2717</v>
      </c>
      <c r="C2332" s="7" t="s">
        <v>2718</v>
      </c>
      <c r="D2332" s="7" t="s">
        <v>2719</v>
      </c>
      <c r="E2332" s="7" t="s">
        <v>1597</v>
      </c>
      <c r="F2332" s="10">
        <v>773</v>
      </c>
      <c r="G2332" s="10"/>
      <c r="H2332" s="7" t="s">
        <v>633</v>
      </c>
      <c r="I2332" s="7" t="s">
        <v>634</v>
      </c>
      <c r="J2332" s="7"/>
    </row>
    <row r="2333" spans="1:10" ht="25.5" customHeight="1" x14ac:dyDescent="0.15">
      <c r="A2333" s="235" t="s">
        <v>55</v>
      </c>
      <c r="B2333" s="4" t="s">
        <v>81</v>
      </c>
      <c r="C2333" s="7" t="s">
        <v>102</v>
      </c>
      <c r="D2333" s="7" t="s">
        <v>126</v>
      </c>
      <c r="E2333" s="7" t="s">
        <v>1597</v>
      </c>
      <c r="F2333" s="10"/>
      <c r="G2333" s="10">
        <v>773</v>
      </c>
      <c r="H2333" s="7" t="s">
        <v>633</v>
      </c>
      <c r="I2333" s="7" t="s">
        <v>634</v>
      </c>
      <c r="J2333" s="7"/>
    </row>
    <row r="2334" spans="1:10" ht="25.5" customHeight="1" x14ac:dyDescent="0.15">
      <c r="A2334" s="235"/>
      <c r="B2334" s="4" t="s">
        <v>778</v>
      </c>
      <c r="C2334" s="7" t="s">
        <v>2720</v>
      </c>
      <c r="D2334" s="7" t="s">
        <v>2721</v>
      </c>
      <c r="E2334" s="7" t="s">
        <v>666</v>
      </c>
      <c r="F2334" s="10">
        <v>157.5</v>
      </c>
      <c r="G2334" s="10"/>
      <c r="H2334" s="7" t="s">
        <v>708</v>
      </c>
      <c r="I2334" s="7" t="s">
        <v>709</v>
      </c>
      <c r="J2334" s="7"/>
    </row>
    <row r="2335" spans="1:10" ht="12.75" customHeight="1" x14ac:dyDescent="0.15">
      <c r="A2335" s="235" t="s">
        <v>2722</v>
      </c>
      <c r="B2335" s="4" t="s">
        <v>2723</v>
      </c>
      <c r="C2335" s="7" t="s">
        <v>2724</v>
      </c>
      <c r="D2335" s="7" t="s">
        <v>2725</v>
      </c>
      <c r="E2335" s="7" t="s">
        <v>1597</v>
      </c>
      <c r="F2335" s="10">
        <v>1965</v>
      </c>
      <c r="G2335" s="10"/>
      <c r="H2335" s="7" t="s">
        <v>708</v>
      </c>
      <c r="I2335" s="7" t="s">
        <v>709</v>
      </c>
      <c r="J2335" s="7"/>
    </row>
    <row r="2336" spans="1:10" ht="11.25" x14ac:dyDescent="0.15">
      <c r="A2336" s="235" t="s">
        <v>249</v>
      </c>
      <c r="B2336" s="4" t="s">
        <v>2723</v>
      </c>
      <c r="C2336" s="7" t="s">
        <v>2726</v>
      </c>
      <c r="D2336" s="7" t="s">
        <v>2727</v>
      </c>
      <c r="E2336" s="7" t="s">
        <v>1597</v>
      </c>
      <c r="F2336" s="10">
        <v>19.52</v>
      </c>
      <c r="G2336" s="10"/>
      <c r="H2336" s="7" t="s">
        <v>796</v>
      </c>
      <c r="I2336" s="7" t="s">
        <v>797</v>
      </c>
      <c r="J2336" s="7"/>
    </row>
    <row r="2338" spans="1:10" ht="11.25" x14ac:dyDescent="0.2">
      <c r="A2338" s="233" t="s">
        <v>2652</v>
      </c>
    </row>
    <row r="2340" spans="1:10" ht="25.5" customHeight="1" x14ac:dyDescent="0.35">
      <c r="A2340" s="234" t="s">
        <v>14</v>
      </c>
      <c r="B2340" s="3" t="s">
        <v>1</v>
      </c>
      <c r="C2340" s="6" t="s">
        <v>7</v>
      </c>
      <c r="D2340" s="6" t="s">
        <v>16</v>
      </c>
      <c r="E2340" s="6" t="s">
        <v>619</v>
      </c>
      <c r="F2340" s="9" t="s">
        <v>24</v>
      </c>
      <c r="G2340" s="9" t="s">
        <v>25</v>
      </c>
      <c r="H2340" s="6" t="s">
        <v>620</v>
      </c>
      <c r="I2340" s="6" t="s">
        <v>621</v>
      </c>
      <c r="J2340" s="6"/>
    </row>
    <row r="2342" spans="1:10" ht="12.75" customHeight="1" x14ac:dyDescent="0.15">
      <c r="A2342" s="235" t="s">
        <v>54</v>
      </c>
      <c r="B2342" s="4" t="s">
        <v>2723</v>
      </c>
      <c r="C2342" s="7" t="s">
        <v>2728</v>
      </c>
      <c r="D2342" s="7" t="s">
        <v>2729</v>
      </c>
      <c r="E2342" s="7" t="s">
        <v>1597</v>
      </c>
      <c r="F2342" s="10">
        <v>123.96</v>
      </c>
      <c r="G2342" s="10"/>
      <c r="H2342" s="7" t="s">
        <v>633</v>
      </c>
      <c r="I2342" s="7" t="s">
        <v>634</v>
      </c>
      <c r="J2342" s="7"/>
    </row>
    <row r="2343" spans="1:10" ht="25.5" customHeight="1" x14ac:dyDescent="0.15">
      <c r="A2343" s="235" t="s">
        <v>2730</v>
      </c>
      <c r="B2343" s="4" t="s">
        <v>705</v>
      </c>
      <c r="C2343" s="7" t="s">
        <v>2731</v>
      </c>
      <c r="D2343" s="7" t="s">
        <v>2732</v>
      </c>
      <c r="E2343" s="7" t="s">
        <v>1597</v>
      </c>
      <c r="F2343" s="10">
        <v>495</v>
      </c>
      <c r="G2343" s="10"/>
      <c r="H2343" s="7" t="s">
        <v>708</v>
      </c>
      <c r="I2343" s="7" t="s">
        <v>709</v>
      </c>
      <c r="J2343" s="7"/>
    </row>
    <row r="2344" spans="1:10" ht="12.75" customHeight="1" x14ac:dyDescent="0.15">
      <c r="A2344" s="235"/>
      <c r="B2344" s="4" t="s">
        <v>705</v>
      </c>
      <c r="C2344" s="7" t="s">
        <v>706</v>
      </c>
      <c r="D2344" s="7" t="s">
        <v>707</v>
      </c>
      <c r="E2344" s="7" t="s">
        <v>625</v>
      </c>
      <c r="F2344" s="10">
        <v>12.66</v>
      </c>
      <c r="G2344" s="10"/>
      <c r="H2344" s="7" t="s">
        <v>708</v>
      </c>
      <c r="I2344" s="7" t="s">
        <v>709</v>
      </c>
      <c r="J2344" s="7"/>
    </row>
    <row r="2345" spans="1:10" ht="12.75" customHeight="1" x14ac:dyDescent="0.15">
      <c r="A2345" s="235" t="s">
        <v>55</v>
      </c>
      <c r="B2345" s="4" t="s">
        <v>2375</v>
      </c>
      <c r="C2345" s="7" t="s">
        <v>2733</v>
      </c>
      <c r="D2345" s="7" t="s">
        <v>2734</v>
      </c>
      <c r="E2345" s="7" t="s">
        <v>1597</v>
      </c>
      <c r="F2345" s="10">
        <v>548</v>
      </c>
      <c r="G2345" s="10"/>
      <c r="H2345" s="7" t="s">
        <v>708</v>
      </c>
      <c r="I2345" s="7" t="s">
        <v>709</v>
      </c>
      <c r="J2345" s="7"/>
    </row>
    <row r="2346" spans="1:10" ht="12.75" customHeight="1" x14ac:dyDescent="0.15">
      <c r="A2346" s="235" t="s">
        <v>249</v>
      </c>
      <c r="B2346" s="4" t="s">
        <v>2375</v>
      </c>
      <c r="C2346" s="7" t="s">
        <v>2735</v>
      </c>
      <c r="D2346" s="7" t="s">
        <v>2736</v>
      </c>
      <c r="E2346" s="7" t="s">
        <v>1597</v>
      </c>
      <c r="F2346" s="10">
        <v>7.96</v>
      </c>
      <c r="G2346" s="10"/>
      <c r="H2346" s="7" t="s">
        <v>633</v>
      </c>
      <c r="I2346" s="7" t="s">
        <v>634</v>
      </c>
      <c r="J2346" s="7"/>
    </row>
    <row r="2347" spans="1:10" ht="12.75" customHeight="1" x14ac:dyDescent="0.15">
      <c r="A2347" s="235" t="s">
        <v>249</v>
      </c>
      <c r="B2347" s="4" t="s">
        <v>2375</v>
      </c>
      <c r="C2347" s="7" t="s">
        <v>2737</v>
      </c>
      <c r="D2347" s="7" t="s">
        <v>2738</v>
      </c>
      <c r="E2347" s="7" t="s">
        <v>1597</v>
      </c>
      <c r="F2347" s="10">
        <v>5.99</v>
      </c>
      <c r="G2347" s="10"/>
      <c r="H2347" s="7" t="s">
        <v>633</v>
      </c>
      <c r="I2347" s="7" t="s">
        <v>634</v>
      </c>
      <c r="J2347" s="7"/>
    </row>
    <row r="2348" spans="1:10" ht="25.5" customHeight="1" x14ac:dyDescent="0.15">
      <c r="A2348" s="235" t="s">
        <v>2739</v>
      </c>
      <c r="B2348" s="4" t="s">
        <v>1744</v>
      </c>
      <c r="C2348" s="7" t="s">
        <v>2740</v>
      </c>
      <c r="D2348" s="7" t="s">
        <v>2741</v>
      </c>
      <c r="E2348" s="7" t="s">
        <v>1597</v>
      </c>
      <c r="F2348" s="10">
        <v>266.38</v>
      </c>
      <c r="G2348" s="10"/>
      <c r="H2348" s="7" t="s">
        <v>708</v>
      </c>
      <c r="I2348" s="7" t="s">
        <v>709</v>
      </c>
      <c r="J2348" s="7"/>
    </row>
    <row r="2349" spans="1:10" ht="25.5" customHeight="1" x14ac:dyDescent="0.15">
      <c r="A2349" s="235" t="s">
        <v>2670</v>
      </c>
      <c r="B2349" s="4" t="s">
        <v>2742</v>
      </c>
      <c r="C2349" s="7" t="s">
        <v>2743</v>
      </c>
      <c r="D2349" s="7" t="s">
        <v>2744</v>
      </c>
      <c r="E2349" s="7" t="s">
        <v>1597</v>
      </c>
      <c r="F2349" s="10">
        <v>151.5</v>
      </c>
      <c r="G2349" s="10"/>
      <c r="H2349" s="7" t="s">
        <v>633</v>
      </c>
      <c r="I2349" s="7" t="s">
        <v>634</v>
      </c>
      <c r="J2349" s="7"/>
    </row>
    <row r="2350" spans="1:10" ht="12.75" customHeight="1" x14ac:dyDescent="0.15">
      <c r="A2350" s="235" t="s">
        <v>55</v>
      </c>
      <c r="B2350" s="4" t="s">
        <v>710</v>
      </c>
      <c r="C2350" s="7" t="s">
        <v>2745</v>
      </c>
      <c r="D2350" s="7" t="s">
        <v>2746</v>
      </c>
      <c r="E2350" s="7" t="s">
        <v>1597</v>
      </c>
      <c r="F2350" s="10">
        <v>194</v>
      </c>
      <c r="G2350" s="10"/>
      <c r="H2350" s="7" t="s">
        <v>708</v>
      </c>
      <c r="I2350" s="7" t="s">
        <v>709</v>
      </c>
      <c r="J2350" s="7"/>
    </row>
    <row r="2351" spans="1:10" ht="12.75" customHeight="1" x14ac:dyDescent="0.15">
      <c r="A2351" s="235"/>
      <c r="B2351" s="4" t="s">
        <v>710</v>
      </c>
      <c r="C2351" s="7" t="s">
        <v>706</v>
      </c>
      <c r="D2351" s="7" t="s">
        <v>711</v>
      </c>
      <c r="E2351" s="7" t="s">
        <v>625</v>
      </c>
      <c r="F2351" s="10">
        <v>19.97</v>
      </c>
      <c r="G2351" s="10"/>
      <c r="H2351" s="7" t="s">
        <v>708</v>
      </c>
      <c r="I2351" s="7" t="s">
        <v>709</v>
      </c>
      <c r="J2351" s="7"/>
    </row>
    <row r="2352" spans="1:10" ht="25.5" customHeight="1" x14ac:dyDescent="0.15">
      <c r="A2352" s="235" t="s">
        <v>55</v>
      </c>
      <c r="B2352" s="4" t="s">
        <v>710</v>
      </c>
      <c r="C2352" s="7" t="s">
        <v>2745</v>
      </c>
      <c r="D2352" s="7" t="s">
        <v>2747</v>
      </c>
      <c r="E2352" s="7" t="s">
        <v>1597</v>
      </c>
      <c r="F2352" s="10">
        <v>158</v>
      </c>
      <c r="G2352" s="10"/>
      <c r="H2352" s="7" t="s">
        <v>633</v>
      </c>
      <c r="I2352" s="7" t="s">
        <v>634</v>
      </c>
      <c r="J2352" s="7"/>
    </row>
    <row r="2353" spans="1:10" ht="12.75" customHeight="1" x14ac:dyDescent="0.15">
      <c r="A2353" s="235"/>
      <c r="B2353" s="4" t="s">
        <v>712</v>
      </c>
      <c r="C2353" s="7" t="s">
        <v>713</v>
      </c>
      <c r="D2353" s="7" t="s">
        <v>714</v>
      </c>
      <c r="E2353" s="7" t="s">
        <v>625</v>
      </c>
      <c r="F2353" s="10">
        <v>7.28</v>
      </c>
      <c r="G2353" s="10"/>
      <c r="H2353" s="7" t="s">
        <v>708</v>
      </c>
      <c r="I2353" s="7" t="s">
        <v>709</v>
      </c>
      <c r="J2353" s="7"/>
    </row>
    <row r="2354" spans="1:10" ht="25.5" customHeight="1" x14ac:dyDescent="0.15">
      <c r="A2354" s="235" t="s">
        <v>2722</v>
      </c>
      <c r="B2354" s="4" t="s">
        <v>2748</v>
      </c>
      <c r="C2354" s="7" t="s">
        <v>2749</v>
      </c>
      <c r="D2354" s="7" t="s">
        <v>2750</v>
      </c>
      <c r="E2354" s="7" t="s">
        <v>1597</v>
      </c>
      <c r="F2354" s="10">
        <v>190</v>
      </c>
      <c r="G2354" s="10"/>
      <c r="H2354" s="7" t="s">
        <v>730</v>
      </c>
      <c r="I2354" s="7" t="s">
        <v>731</v>
      </c>
      <c r="J2354" s="7"/>
    </row>
    <row r="2355" spans="1:10" ht="12.75" customHeight="1" x14ac:dyDescent="0.15">
      <c r="A2355" s="235" t="s">
        <v>2722</v>
      </c>
      <c r="B2355" s="4" t="s">
        <v>2748</v>
      </c>
      <c r="C2355" s="7" t="s">
        <v>2749</v>
      </c>
      <c r="D2355" s="7" t="s">
        <v>2751</v>
      </c>
      <c r="E2355" s="7" t="s">
        <v>1597</v>
      </c>
      <c r="F2355" s="10">
        <v>835</v>
      </c>
      <c r="G2355" s="10"/>
      <c r="H2355" s="7" t="s">
        <v>633</v>
      </c>
      <c r="I2355" s="7" t="s">
        <v>634</v>
      </c>
      <c r="J2355" s="7"/>
    </row>
    <row r="2356" spans="1:10" ht="12.75" customHeight="1" x14ac:dyDescent="0.15">
      <c r="A2356" s="235" t="s">
        <v>117</v>
      </c>
      <c r="B2356" s="4" t="s">
        <v>85</v>
      </c>
      <c r="C2356" s="7" t="s">
        <v>106</v>
      </c>
      <c r="D2356" s="7" t="s">
        <v>130</v>
      </c>
      <c r="E2356" s="7" t="s">
        <v>1597</v>
      </c>
      <c r="F2356" s="10">
        <v>500</v>
      </c>
      <c r="G2356" s="10"/>
      <c r="H2356" s="7" t="s">
        <v>633</v>
      </c>
      <c r="I2356" s="7" t="s">
        <v>634</v>
      </c>
      <c r="J2356" s="7"/>
    </row>
    <row r="2357" spans="1:10" ht="12.75" customHeight="1" x14ac:dyDescent="0.15">
      <c r="A2357" s="235" t="s">
        <v>2752</v>
      </c>
      <c r="B2357" s="4" t="s">
        <v>2753</v>
      </c>
      <c r="C2357" s="7" t="s">
        <v>2754</v>
      </c>
      <c r="D2357" s="7" t="s">
        <v>2755</v>
      </c>
      <c r="E2357" s="7" t="s">
        <v>1597</v>
      </c>
      <c r="F2357" s="10">
        <v>202</v>
      </c>
      <c r="G2357" s="10"/>
      <c r="H2357" s="7" t="s">
        <v>708</v>
      </c>
      <c r="I2357" s="7" t="s">
        <v>709</v>
      </c>
      <c r="J2357" s="7"/>
    </row>
    <row r="2358" spans="1:10" ht="12.75" customHeight="1" x14ac:dyDescent="0.15">
      <c r="A2358" s="235" t="s">
        <v>2664</v>
      </c>
      <c r="B2358" s="4" t="s">
        <v>2756</v>
      </c>
      <c r="C2358" s="7" t="s">
        <v>2757</v>
      </c>
      <c r="D2358" s="7" t="s">
        <v>2758</v>
      </c>
      <c r="E2358" s="7" t="s">
        <v>1597</v>
      </c>
      <c r="F2358" s="10">
        <v>357.53</v>
      </c>
      <c r="G2358" s="10"/>
      <c r="H2358" s="7" t="s">
        <v>708</v>
      </c>
      <c r="I2358" s="7" t="s">
        <v>709</v>
      </c>
      <c r="J2358" s="7"/>
    </row>
    <row r="2359" spans="1:10" ht="25.5" customHeight="1" x14ac:dyDescent="0.15">
      <c r="A2359" s="235"/>
      <c r="B2359" s="4" t="s">
        <v>816</v>
      </c>
      <c r="C2359" s="7" t="s">
        <v>2759</v>
      </c>
      <c r="D2359" s="7" t="s">
        <v>2760</v>
      </c>
      <c r="E2359" s="7" t="s">
        <v>666</v>
      </c>
      <c r="F2359" s="10"/>
      <c r="G2359" s="10">
        <v>20</v>
      </c>
      <c r="H2359" s="7" t="s">
        <v>708</v>
      </c>
      <c r="I2359" s="7" t="s">
        <v>709</v>
      </c>
      <c r="J2359" s="7"/>
    </row>
    <row r="2360" spans="1:10" ht="12.75" customHeight="1" x14ac:dyDescent="0.15">
      <c r="A2360" s="235" t="s">
        <v>249</v>
      </c>
      <c r="B2360" s="4" t="s">
        <v>819</v>
      </c>
      <c r="C2360" s="7" t="s">
        <v>2761</v>
      </c>
      <c r="D2360" s="7" t="s">
        <v>2762</v>
      </c>
      <c r="E2360" s="7" t="s">
        <v>1597</v>
      </c>
      <c r="F2360" s="10">
        <v>11.45</v>
      </c>
      <c r="G2360" s="10"/>
      <c r="H2360" s="7" t="s">
        <v>708</v>
      </c>
      <c r="I2360" s="7" t="s">
        <v>709</v>
      </c>
      <c r="J2360" s="7"/>
    </row>
    <row r="2361" spans="1:10" ht="12.75" customHeight="1" x14ac:dyDescent="0.15">
      <c r="A2361" s="235" t="s">
        <v>2763</v>
      </c>
      <c r="B2361" s="4" t="s">
        <v>819</v>
      </c>
      <c r="C2361" s="7" t="s">
        <v>2764</v>
      </c>
      <c r="D2361" s="7" t="s">
        <v>2765</v>
      </c>
      <c r="E2361" s="7" t="s">
        <v>1308</v>
      </c>
      <c r="F2361" s="10">
        <v>120</v>
      </c>
      <c r="G2361" s="10"/>
      <c r="H2361" s="7" t="s">
        <v>626</v>
      </c>
      <c r="I2361" s="7" t="s">
        <v>627</v>
      </c>
      <c r="J2361" s="7"/>
    </row>
    <row r="2362" spans="1:10" ht="12.75" customHeight="1" x14ac:dyDescent="0.15">
      <c r="A2362" s="235" t="s">
        <v>249</v>
      </c>
      <c r="B2362" s="4" t="s">
        <v>819</v>
      </c>
      <c r="C2362" s="7" t="s">
        <v>2761</v>
      </c>
      <c r="D2362" s="7" t="s">
        <v>2762</v>
      </c>
      <c r="E2362" s="7" t="s">
        <v>1597</v>
      </c>
      <c r="F2362" s="10">
        <v>6.87</v>
      </c>
      <c r="G2362" s="10"/>
      <c r="H2362" s="7" t="s">
        <v>633</v>
      </c>
      <c r="I2362" s="7" t="s">
        <v>634</v>
      </c>
      <c r="J2362" s="7"/>
    </row>
    <row r="2363" spans="1:10" ht="25.5" customHeight="1" x14ac:dyDescent="0.15">
      <c r="A2363" s="235" t="s">
        <v>117</v>
      </c>
      <c r="B2363" s="4" t="s">
        <v>91</v>
      </c>
      <c r="C2363" s="7" t="s">
        <v>112</v>
      </c>
      <c r="D2363" s="7" t="s">
        <v>2766</v>
      </c>
      <c r="E2363" s="7" t="s">
        <v>1597</v>
      </c>
      <c r="F2363" s="10">
        <v>1800</v>
      </c>
      <c r="G2363" s="10"/>
      <c r="H2363" s="7" t="s">
        <v>708</v>
      </c>
      <c r="I2363" s="7" t="s">
        <v>709</v>
      </c>
      <c r="J2363" s="7"/>
    </row>
    <row r="2364" spans="1:10" ht="25.5" customHeight="1" x14ac:dyDescent="0.15">
      <c r="A2364" s="235" t="s">
        <v>117</v>
      </c>
      <c r="B2364" s="4" t="s">
        <v>91</v>
      </c>
      <c r="C2364" s="7" t="s">
        <v>112</v>
      </c>
      <c r="D2364" s="7" t="s">
        <v>2767</v>
      </c>
      <c r="E2364" s="7" t="s">
        <v>1597</v>
      </c>
      <c r="F2364" s="10">
        <v>1000</v>
      </c>
      <c r="G2364" s="10"/>
      <c r="H2364" s="7" t="s">
        <v>730</v>
      </c>
      <c r="I2364" s="7" t="s">
        <v>731</v>
      </c>
      <c r="J2364" s="7"/>
    </row>
    <row r="2365" spans="1:10" ht="12.75" customHeight="1" x14ac:dyDescent="0.15">
      <c r="A2365" s="235" t="s">
        <v>249</v>
      </c>
      <c r="B2365" s="4" t="s">
        <v>2768</v>
      </c>
      <c r="C2365" s="7" t="s">
        <v>2769</v>
      </c>
      <c r="D2365" s="7" t="s">
        <v>2770</v>
      </c>
      <c r="E2365" s="7" t="s">
        <v>1597</v>
      </c>
      <c r="F2365" s="10">
        <v>26.32</v>
      </c>
      <c r="G2365" s="10"/>
      <c r="H2365" s="7" t="s">
        <v>730</v>
      </c>
      <c r="I2365" s="7" t="s">
        <v>731</v>
      </c>
      <c r="J2365" s="7"/>
    </row>
    <row r="2366" spans="1:10" ht="12.75" customHeight="1" x14ac:dyDescent="0.15">
      <c r="A2366" s="235" t="s">
        <v>249</v>
      </c>
      <c r="B2366" s="4" t="s">
        <v>2768</v>
      </c>
      <c r="C2366" s="7" t="s">
        <v>2769</v>
      </c>
      <c r="D2366" s="7" t="s">
        <v>2770</v>
      </c>
      <c r="E2366" s="7" t="s">
        <v>1597</v>
      </c>
      <c r="F2366" s="10">
        <v>5.49</v>
      </c>
      <c r="G2366" s="10"/>
      <c r="H2366" s="7" t="s">
        <v>633</v>
      </c>
      <c r="I2366" s="7" t="s">
        <v>634</v>
      </c>
      <c r="J2366" s="7"/>
    </row>
    <row r="2367" spans="1:10" ht="12.75" customHeight="1" x14ac:dyDescent="0.15">
      <c r="A2367" s="235" t="s">
        <v>249</v>
      </c>
      <c r="B2367" s="4" t="s">
        <v>2771</v>
      </c>
      <c r="C2367" s="7" t="s">
        <v>2772</v>
      </c>
      <c r="D2367" s="7" t="s">
        <v>2773</v>
      </c>
      <c r="E2367" s="7" t="s">
        <v>1597</v>
      </c>
      <c r="F2367" s="10">
        <v>14.78</v>
      </c>
      <c r="G2367" s="10"/>
      <c r="H2367" s="7" t="s">
        <v>2774</v>
      </c>
      <c r="I2367" s="7" t="s">
        <v>2775</v>
      </c>
      <c r="J2367" s="7"/>
    </row>
    <row r="2368" spans="1:10" ht="25.5" customHeight="1" x14ac:dyDescent="0.15">
      <c r="A2368" s="235" t="s">
        <v>2776</v>
      </c>
      <c r="B2368" s="4" t="s">
        <v>835</v>
      </c>
      <c r="C2368" s="7" t="s">
        <v>2777</v>
      </c>
      <c r="D2368" s="7" t="s">
        <v>2778</v>
      </c>
      <c r="E2368" s="7" t="s">
        <v>1597</v>
      </c>
      <c r="F2368" s="10">
        <v>137.5</v>
      </c>
      <c r="G2368" s="10"/>
      <c r="H2368" s="7" t="s">
        <v>708</v>
      </c>
      <c r="I2368" s="7" t="s">
        <v>709</v>
      </c>
      <c r="J2368" s="7"/>
    </row>
    <row r="2369" spans="1:10" ht="12.75" customHeight="1" x14ac:dyDescent="0.15">
      <c r="A2369" s="235" t="s">
        <v>249</v>
      </c>
      <c r="B2369" s="4" t="s">
        <v>2779</v>
      </c>
      <c r="C2369" s="7" t="s">
        <v>2780</v>
      </c>
      <c r="D2369" s="7" t="s">
        <v>2781</v>
      </c>
      <c r="E2369" s="7" t="s">
        <v>1597</v>
      </c>
      <c r="F2369" s="10">
        <v>7.39</v>
      </c>
      <c r="G2369" s="10"/>
      <c r="H2369" s="7" t="s">
        <v>2774</v>
      </c>
      <c r="I2369" s="7" t="s">
        <v>2775</v>
      </c>
      <c r="J2369" s="7"/>
    </row>
    <row r="2370" spans="1:10" ht="11.25" x14ac:dyDescent="0.15">
      <c r="A2370" s="235" t="s">
        <v>2776</v>
      </c>
      <c r="B2370" s="4" t="s">
        <v>2782</v>
      </c>
      <c r="C2370" s="7" t="s">
        <v>2783</v>
      </c>
      <c r="D2370" s="7" t="s">
        <v>2784</v>
      </c>
      <c r="E2370" s="7" t="s">
        <v>1597</v>
      </c>
      <c r="F2370" s="10">
        <v>47.76</v>
      </c>
      <c r="G2370" s="10"/>
      <c r="H2370" s="7" t="s">
        <v>708</v>
      </c>
      <c r="I2370" s="7" t="s">
        <v>709</v>
      </c>
      <c r="J2370" s="7"/>
    </row>
    <row r="2372" spans="1:10" ht="11.25" x14ac:dyDescent="0.2">
      <c r="A2372" s="233" t="s">
        <v>2652</v>
      </c>
    </row>
    <row r="2374" spans="1:10" ht="25.5" customHeight="1" x14ac:dyDescent="0.35">
      <c r="A2374" s="234" t="s">
        <v>14</v>
      </c>
      <c r="B2374" s="3" t="s">
        <v>1</v>
      </c>
      <c r="C2374" s="6" t="s">
        <v>7</v>
      </c>
      <c r="D2374" s="6" t="s">
        <v>16</v>
      </c>
      <c r="E2374" s="6" t="s">
        <v>619</v>
      </c>
      <c r="F2374" s="9" t="s">
        <v>24</v>
      </c>
      <c r="G2374" s="9" t="s">
        <v>25</v>
      </c>
      <c r="H2374" s="6" t="s">
        <v>620</v>
      </c>
      <c r="I2374" s="6" t="s">
        <v>621</v>
      </c>
      <c r="J2374" s="6"/>
    </row>
    <row r="2376" spans="1:10" ht="12.75" customHeight="1" x14ac:dyDescent="0.15">
      <c r="A2376" s="235" t="s">
        <v>2776</v>
      </c>
      <c r="B2376" s="4" t="s">
        <v>2782</v>
      </c>
      <c r="C2376" s="7" t="s">
        <v>2783</v>
      </c>
      <c r="D2376" s="7" t="s">
        <v>2785</v>
      </c>
      <c r="E2376" s="7" t="s">
        <v>1597</v>
      </c>
      <c r="F2376" s="10">
        <v>36.020000000000003</v>
      </c>
      <c r="G2376" s="10"/>
      <c r="H2376" s="7" t="s">
        <v>796</v>
      </c>
      <c r="I2376" s="7" t="s">
        <v>797</v>
      </c>
      <c r="J2376" s="7"/>
    </row>
    <row r="2377" spans="1:10" ht="12.75" customHeight="1" x14ac:dyDescent="0.15">
      <c r="A2377" s="235" t="s">
        <v>249</v>
      </c>
      <c r="B2377" s="4" t="s">
        <v>2786</v>
      </c>
      <c r="C2377" s="7" t="s">
        <v>2787</v>
      </c>
      <c r="D2377" s="7" t="s">
        <v>2788</v>
      </c>
      <c r="E2377" s="7" t="s">
        <v>1597</v>
      </c>
      <c r="F2377" s="10">
        <v>167.88</v>
      </c>
      <c r="G2377" s="10"/>
      <c r="H2377" s="7" t="s">
        <v>633</v>
      </c>
      <c r="I2377" s="7" t="s">
        <v>634</v>
      </c>
      <c r="J2377" s="7"/>
    </row>
    <row r="2378" spans="1:10" ht="12.75" customHeight="1" x14ac:dyDescent="0.15">
      <c r="A2378" s="235" t="s">
        <v>250</v>
      </c>
      <c r="B2378" s="4" t="s">
        <v>2164</v>
      </c>
      <c r="C2378" s="7" t="s">
        <v>2789</v>
      </c>
      <c r="D2378" s="7" t="s">
        <v>2790</v>
      </c>
      <c r="E2378" s="7" t="s">
        <v>1597</v>
      </c>
      <c r="F2378" s="10">
        <v>346.26</v>
      </c>
      <c r="G2378" s="10"/>
      <c r="H2378" s="7" t="s">
        <v>633</v>
      </c>
      <c r="I2378" s="7" t="s">
        <v>634</v>
      </c>
      <c r="J2378" s="7"/>
    </row>
    <row r="2379" spans="1:10" ht="12.75" customHeight="1" x14ac:dyDescent="0.15">
      <c r="A2379" s="235" t="s">
        <v>249</v>
      </c>
      <c r="B2379" s="4" t="s">
        <v>1872</v>
      </c>
      <c r="C2379" s="7" t="s">
        <v>2791</v>
      </c>
      <c r="D2379" s="7" t="s">
        <v>2792</v>
      </c>
      <c r="E2379" s="7" t="s">
        <v>1597</v>
      </c>
      <c r="F2379" s="10">
        <v>33.76</v>
      </c>
      <c r="G2379" s="10"/>
      <c r="H2379" s="7" t="s">
        <v>2774</v>
      </c>
      <c r="I2379" s="7" t="s">
        <v>2775</v>
      </c>
      <c r="J2379" s="7"/>
    </row>
    <row r="2380" spans="1:10" ht="12.75" customHeight="1" x14ac:dyDescent="0.15">
      <c r="A2380" s="235" t="s">
        <v>249</v>
      </c>
      <c r="B2380" s="4" t="s">
        <v>2793</v>
      </c>
      <c r="C2380" s="7" t="s">
        <v>2794</v>
      </c>
      <c r="D2380" s="7" t="s">
        <v>2795</v>
      </c>
      <c r="E2380" s="7" t="s">
        <v>1597</v>
      </c>
      <c r="F2380" s="10">
        <v>19.77</v>
      </c>
      <c r="G2380" s="10"/>
      <c r="H2380" s="7" t="s">
        <v>2774</v>
      </c>
      <c r="I2380" s="7" t="s">
        <v>2775</v>
      </c>
      <c r="J2380" s="7"/>
    </row>
    <row r="2381" spans="1:10" ht="12.75" customHeight="1" x14ac:dyDescent="0.15">
      <c r="A2381" s="235" t="s">
        <v>249</v>
      </c>
      <c r="B2381" s="4" t="s">
        <v>93</v>
      </c>
      <c r="C2381" s="7" t="s">
        <v>2796</v>
      </c>
      <c r="D2381" s="7" t="s">
        <v>2797</v>
      </c>
      <c r="E2381" s="7" t="s">
        <v>1597</v>
      </c>
      <c r="F2381" s="10"/>
      <c r="G2381" s="10">
        <v>24.8</v>
      </c>
      <c r="H2381" s="7" t="s">
        <v>708</v>
      </c>
      <c r="I2381" s="7" t="s">
        <v>709</v>
      </c>
      <c r="J2381" s="7"/>
    </row>
    <row r="2382" spans="1:10" ht="12.75" customHeight="1" x14ac:dyDescent="0.15">
      <c r="A2382" s="235"/>
      <c r="B2382" s="4" t="s">
        <v>93</v>
      </c>
      <c r="C2382" s="7" t="s">
        <v>2483</v>
      </c>
      <c r="D2382" s="7" t="s">
        <v>1756</v>
      </c>
      <c r="E2382" s="7" t="s">
        <v>666</v>
      </c>
      <c r="F2382" s="10"/>
      <c r="G2382" s="10">
        <v>19.97</v>
      </c>
      <c r="H2382" s="7" t="s">
        <v>708</v>
      </c>
      <c r="I2382" s="7" t="s">
        <v>709</v>
      </c>
      <c r="J2382" s="7"/>
    </row>
    <row r="2383" spans="1:10" ht="12.75" customHeight="1" x14ac:dyDescent="0.15">
      <c r="A2383" s="235"/>
      <c r="B2383" s="4" t="s">
        <v>93</v>
      </c>
      <c r="C2383" s="7" t="s">
        <v>2483</v>
      </c>
      <c r="D2383" s="7" t="s">
        <v>1756</v>
      </c>
      <c r="E2383" s="7" t="s">
        <v>666</v>
      </c>
      <c r="F2383" s="10">
        <v>19.97</v>
      </c>
      <c r="G2383" s="10"/>
      <c r="H2383" s="7" t="s">
        <v>708</v>
      </c>
      <c r="I2383" s="7" t="s">
        <v>709</v>
      </c>
      <c r="J2383" s="7"/>
    </row>
    <row r="2384" spans="1:10" ht="12.75" customHeight="1" x14ac:dyDescent="0.15">
      <c r="A2384" s="235" t="s">
        <v>249</v>
      </c>
      <c r="B2384" s="4" t="s">
        <v>93</v>
      </c>
      <c r="C2384" s="7" t="s">
        <v>2798</v>
      </c>
      <c r="D2384" s="7" t="s">
        <v>2799</v>
      </c>
      <c r="E2384" s="7" t="s">
        <v>1597</v>
      </c>
      <c r="F2384" s="10">
        <v>19.09</v>
      </c>
      <c r="G2384" s="10"/>
      <c r="H2384" s="7" t="s">
        <v>2774</v>
      </c>
      <c r="I2384" s="7" t="s">
        <v>2775</v>
      </c>
      <c r="J2384" s="7"/>
    </row>
    <row r="2385" spans="1:10" ht="12.75" customHeight="1" x14ac:dyDescent="0.15">
      <c r="A2385" s="235"/>
      <c r="B2385" s="4" t="s">
        <v>93</v>
      </c>
      <c r="C2385" s="7" t="s">
        <v>1755</v>
      </c>
      <c r="D2385" s="7" t="s">
        <v>1756</v>
      </c>
      <c r="E2385" s="7" t="s">
        <v>666</v>
      </c>
      <c r="F2385" s="10">
        <v>5406.18</v>
      </c>
      <c r="G2385" s="10"/>
      <c r="H2385" s="7" t="s">
        <v>633</v>
      </c>
      <c r="I2385" s="7" t="s">
        <v>634</v>
      </c>
      <c r="J2385" s="7"/>
    </row>
    <row r="2386" spans="1:10" ht="12.75" customHeight="1" x14ac:dyDescent="0.15">
      <c r="A2386" s="235"/>
      <c r="B2386" s="4" t="s">
        <v>93</v>
      </c>
      <c r="C2386" s="7" t="s">
        <v>1755</v>
      </c>
      <c r="D2386" s="7" t="s">
        <v>1756</v>
      </c>
      <c r="E2386" s="7" t="s">
        <v>666</v>
      </c>
      <c r="F2386" s="10">
        <v>1351.54</v>
      </c>
      <c r="G2386" s="10"/>
      <c r="H2386" s="7" t="s">
        <v>633</v>
      </c>
      <c r="I2386" s="7" t="s">
        <v>634</v>
      </c>
      <c r="J2386" s="7"/>
    </row>
    <row r="2387" spans="1:10" ht="12.75" customHeight="1" x14ac:dyDescent="0.15">
      <c r="A2387" s="235"/>
      <c r="B2387" s="4" t="s">
        <v>93</v>
      </c>
      <c r="C2387" s="7" t="s">
        <v>1755</v>
      </c>
      <c r="D2387" s="7" t="s">
        <v>1756</v>
      </c>
      <c r="E2387" s="7" t="s">
        <v>666</v>
      </c>
      <c r="F2387" s="10"/>
      <c r="G2387" s="10">
        <v>6757.72</v>
      </c>
      <c r="H2387" s="7" t="s">
        <v>633</v>
      </c>
      <c r="I2387" s="7" t="s">
        <v>634</v>
      </c>
      <c r="J2387" s="7"/>
    </row>
    <row r="2388" spans="1:10" ht="12.75" customHeight="1" x14ac:dyDescent="0.15">
      <c r="A2388" s="235" t="s">
        <v>250</v>
      </c>
      <c r="B2388" s="4" t="s">
        <v>2009</v>
      </c>
      <c r="C2388" s="7" t="s">
        <v>2800</v>
      </c>
      <c r="D2388" s="7" t="s">
        <v>2801</v>
      </c>
      <c r="E2388" s="7" t="s">
        <v>1597</v>
      </c>
      <c r="F2388" s="10">
        <v>422</v>
      </c>
      <c r="G2388" s="10"/>
      <c r="H2388" s="7" t="s">
        <v>708</v>
      </c>
      <c r="I2388" s="7" t="s">
        <v>709</v>
      </c>
      <c r="J2388" s="7"/>
    </row>
    <row r="2389" spans="1:10" ht="12.75" customHeight="1" x14ac:dyDescent="0.15">
      <c r="A2389" s="235" t="s">
        <v>2802</v>
      </c>
      <c r="B2389" s="4" t="s">
        <v>2803</v>
      </c>
      <c r="C2389" s="7" t="s">
        <v>2804</v>
      </c>
      <c r="D2389" s="7" t="s">
        <v>2805</v>
      </c>
      <c r="E2389" s="7" t="s">
        <v>1597</v>
      </c>
      <c r="F2389" s="10">
        <v>325</v>
      </c>
      <c r="G2389" s="10"/>
      <c r="H2389" s="7" t="s">
        <v>708</v>
      </c>
      <c r="I2389" s="7" t="s">
        <v>709</v>
      </c>
      <c r="J2389" s="7"/>
    </row>
    <row r="2390" spans="1:10" ht="25.5" customHeight="1" x14ac:dyDescent="0.15">
      <c r="A2390" s="235" t="s">
        <v>2802</v>
      </c>
      <c r="B2390" s="4" t="s">
        <v>2803</v>
      </c>
      <c r="C2390" s="7" t="s">
        <v>2804</v>
      </c>
      <c r="D2390" s="7" t="s">
        <v>2806</v>
      </c>
      <c r="E2390" s="7" t="s">
        <v>1597</v>
      </c>
      <c r="F2390" s="10"/>
      <c r="G2390" s="10">
        <v>325</v>
      </c>
      <c r="H2390" s="7" t="s">
        <v>708</v>
      </c>
      <c r="I2390" s="7" t="s">
        <v>709</v>
      </c>
      <c r="J2390" s="7"/>
    </row>
    <row r="2391" spans="1:10" ht="25.5" customHeight="1" x14ac:dyDescent="0.15">
      <c r="A2391" s="235" t="s">
        <v>2802</v>
      </c>
      <c r="B2391" s="4" t="s">
        <v>2803</v>
      </c>
      <c r="C2391" s="7" t="s">
        <v>2804</v>
      </c>
      <c r="D2391" s="7" t="s">
        <v>2806</v>
      </c>
      <c r="E2391" s="7" t="s">
        <v>1597</v>
      </c>
      <c r="F2391" s="10"/>
      <c r="G2391" s="10">
        <v>25</v>
      </c>
      <c r="H2391" s="7" t="s">
        <v>633</v>
      </c>
      <c r="I2391" s="7" t="s">
        <v>634</v>
      </c>
      <c r="J2391" s="7"/>
    </row>
    <row r="2392" spans="1:10" ht="12.75" customHeight="1" x14ac:dyDescent="0.15">
      <c r="A2392" s="235" t="s">
        <v>2802</v>
      </c>
      <c r="B2392" s="4" t="s">
        <v>2803</v>
      </c>
      <c r="C2392" s="7" t="s">
        <v>2804</v>
      </c>
      <c r="D2392" s="7" t="s">
        <v>2807</v>
      </c>
      <c r="E2392" s="7" t="s">
        <v>1597</v>
      </c>
      <c r="F2392" s="10">
        <v>25</v>
      </c>
      <c r="G2392" s="10"/>
      <c r="H2392" s="7" t="s">
        <v>633</v>
      </c>
      <c r="I2392" s="7" t="s">
        <v>634</v>
      </c>
      <c r="J2392" s="7"/>
    </row>
    <row r="2393" spans="1:10" ht="12.75" customHeight="1" x14ac:dyDescent="0.15">
      <c r="A2393" s="235" t="s">
        <v>54</v>
      </c>
      <c r="B2393" s="4" t="s">
        <v>2808</v>
      </c>
      <c r="C2393" s="7" t="s">
        <v>2809</v>
      </c>
      <c r="D2393" s="7" t="s">
        <v>2810</v>
      </c>
      <c r="E2393" s="7" t="s">
        <v>1597</v>
      </c>
      <c r="F2393" s="10">
        <v>165.12</v>
      </c>
      <c r="G2393" s="10"/>
      <c r="H2393" s="7" t="s">
        <v>633</v>
      </c>
      <c r="I2393" s="7" t="s">
        <v>634</v>
      </c>
      <c r="J2393" s="7"/>
    </row>
    <row r="2394" spans="1:10" ht="12.75" customHeight="1" x14ac:dyDescent="0.15">
      <c r="A2394" s="235" t="s">
        <v>54</v>
      </c>
      <c r="B2394" s="4" t="s">
        <v>2808</v>
      </c>
      <c r="C2394" s="7" t="s">
        <v>2809</v>
      </c>
      <c r="D2394" s="7" t="s">
        <v>2810</v>
      </c>
      <c r="E2394" s="7" t="s">
        <v>1597</v>
      </c>
      <c r="F2394" s="10">
        <v>41.28</v>
      </c>
      <c r="G2394" s="10"/>
      <c r="H2394" s="7" t="s">
        <v>633</v>
      </c>
      <c r="I2394" s="7" t="s">
        <v>634</v>
      </c>
      <c r="J2394" s="7"/>
    </row>
    <row r="2395" spans="1:10" ht="12.75" customHeight="1" x14ac:dyDescent="0.15">
      <c r="A2395" s="235" t="s">
        <v>248</v>
      </c>
      <c r="B2395" s="4" t="s">
        <v>2808</v>
      </c>
      <c r="C2395" s="7" t="s">
        <v>2811</v>
      </c>
      <c r="D2395" s="7" t="s">
        <v>2812</v>
      </c>
      <c r="E2395" s="7" t="s">
        <v>1597</v>
      </c>
      <c r="F2395" s="10">
        <v>120</v>
      </c>
      <c r="G2395" s="10"/>
      <c r="H2395" s="7" t="s">
        <v>633</v>
      </c>
      <c r="I2395" s="7" t="s">
        <v>634</v>
      </c>
      <c r="J2395" s="7"/>
    </row>
    <row r="2396" spans="1:10" ht="12.75" customHeight="1" x14ac:dyDescent="0.15">
      <c r="A2396" s="235" t="s">
        <v>248</v>
      </c>
      <c r="B2396" s="4" t="s">
        <v>2808</v>
      </c>
      <c r="C2396" s="7" t="s">
        <v>2811</v>
      </c>
      <c r="D2396" s="7" t="s">
        <v>2812</v>
      </c>
      <c r="E2396" s="7" t="s">
        <v>1597</v>
      </c>
      <c r="F2396" s="10">
        <v>30</v>
      </c>
      <c r="G2396" s="10"/>
      <c r="H2396" s="7" t="s">
        <v>633</v>
      </c>
      <c r="I2396" s="7" t="s">
        <v>634</v>
      </c>
      <c r="J2396" s="7"/>
    </row>
    <row r="2397" spans="1:10" ht="12.75" customHeight="1" x14ac:dyDescent="0.15">
      <c r="A2397" s="235" t="s">
        <v>2670</v>
      </c>
      <c r="B2397" s="4" t="s">
        <v>2813</v>
      </c>
      <c r="C2397" s="7" t="s">
        <v>2814</v>
      </c>
      <c r="D2397" s="7" t="s">
        <v>2815</v>
      </c>
      <c r="E2397" s="7" t="s">
        <v>1597</v>
      </c>
      <c r="F2397" s="10">
        <v>181.5</v>
      </c>
      <c r="G2397" s="10"/>
      <c r="H2397" s="7" t="s">
        <v>708</v>
      </c>
      <c r="I2397" s="7" t="s">
        <v>709</v>
      </c>
      <c r="J2397" s="7"/>
    </row>
    <row r="2398" spans="1:10" ht="12.75" customHeight="1" x14ac:dyDescent="0.15">
      <c r="A2398" s="235" t="s">
        <v>2670</v>
      </c>
      <c r="B2398" s="4" t="s">
        <v>2813</v>
      </c>
      <c r="C2398" s="7" t="s">
        <v>2816</v>
      </c>
      <c r="D2398" s="7" t="s">
        <v>2817</v>
      </c>
      <c r="E2398" s="7" t="s">
        <v>1597</v>
      </c>
      <c r="F2398" s="10">
        <v>481.54</v>
      </c>
      <c r="G2398" s="10"/>
      <c r="H2398" s="7" t="s">
        <v>633</v>
      </c>
      <c r="I2398" s="7" t="s">
        <v>634</v>
      </c>
      <c r="J2398" s="7"/>
    </row>
    <row r="2399" spans="1:10" ht="12.75" customHeight="1" x14ac:dyDescent="0.15">
      <c r="A2399" s="235" t="s">
        <v>2670</v>
      </c>
      <c r="B2399" s="4" t="s">
        <v>2813</v>
      </c>
      <c r="C2399" s="7" t="s">
        <v>2816</v>
      </c>
      <c r="D2399" s="7" t="s">
        <v>2817</v>
      </c>
      <c r="E2399" s="7" t="s">
        <v>1597</v>
      </c>
      <c r="F2399" s="10">
        <v>120.38</v>
      </c>
      <c r="G2399" s="10"/>
      <c r="H2399" s="7" t="s">
        <v>633</v>
      </c>
      <c r="I2399" s="7" t="s">
        <v>634</v>
      </c>
      <c r="J2399" s="7"/>
    </row>
    <row r="2400" spans="1:10" ht="12.75" customHeight="1" x14ac:dyDescent="0.15">
      <c r="A2400" s="235" t="s">
        <v>249</v>
      </c>
      <c r="B2400" s="4" t="s">
        <v>2818</v>
      </c>
      <c r="C2400" s="7" t="s">
        <v>2819</v>
      </c>
      <c r="D2400" s="7" t="s">
        <v>2820</v>
      </c>
      <c r="E2400" s="7" t="s">
        <v>1597</v>
      </c>
      <c r="F2400" s="10">
        <v>30.24</v>
      </c>
      <c r="G2400" s="10"/>
      <c r="H2400" s="7" t="s">
        <v>708</v>
      </c>
      <c r="I2400" s="7" t="s">
        <v>709</v>
      </c>
      <c r="J2400" s="7"/>
    </row>
    <row r="2401" spans="1:10" ht="12.75" customHeight="1" x14ac:dyDescent="0.15">
      <c r="A2401" s="235" t="s">
        <v>249</v>
      </c>
      <c r="B2401" s="4" t="s">
        <v>2818</v>
      </c>
      <c r="C2401" s="7" t="s">
        <v>2821</v>
      </c>
      <c r="D2401" s="7" t="s">
        <v>2797</v>
      </c>
      <c r="E2401" s="7" t="s">
        <v>1597</v>
      </c>
      <c r="F2401" s="10"/>
      <c r="G2401" s="10">
        <v>3.02</v>
      </c>
      <c r="H2401" s="7" t="s">
        <v>708</v>
      </c>
      <c r="I2401" s="7" t="s">
        <v>709</v>
      </c>
      <c r="J2401" s="7"/>
    </row>
    <row r="2402" spans="1:10" ht="12.75" customHeight="1" x14ac:dyDescent="0.15">
      <c r="A2402" s="235" t="s">
        <v>118</v>
      </c>
      <c r="B2402" s="4" t="s">
        <v>863</v>
      </c>
      <c r="C2402" s="7" t="s">
        <v>2822</v>
      </c>
      <c r="D2402" s="7" t="s">
        <v>2823</v>
      </c>
      <c r="E2402" s="7" t="s">
        <v>1597</v>
      </c>
      <c r="F2402" s="10">
        <v>95.52</v>
      </c>
      <c r="G2402" s="10"/>
      <c r="H2402" s="7" t="s">
        <v>708</v>
      </c>
      <c r="I2402" s="7" t="s">
        <v>709</v>
      </c>
      <c r="J2402" s="7"/>
    </row>
    <row r="2403" spans="1:10" ht="12.75" customHeight="1" x14ac:dyDescent="0.15">
      <c r="A2403" s="235" t="s">
        <v>54</v>
      </c>
      <c r="B2403" s="4" t="s">
        <v>2824</v>
      </c>
      <c r="C2403" s="7" t="s">
        <v>2825</v>
      </c>
      <c r="D2403" s="7" t="s">
        <v>2826</v>
      </c>
      <c r="E2403" s="7" t="s">
        <v>1597</v>
      </c>
      <c r="F2403" s="10">
        <v>43</v>
      </c>
      <c r="G2403" s="10"/>
      <c r="H2403" s="7" t="s">
        <v>633</v>
      </c>
      <c r="I2403" s="7" t="s">
        <v>634</v>
      </c>
      <c r="J2403" s="7"/>
    </row>
    <row r="2404" spans="1:10" ht="12.75" customHeight="1" x14ac:dyDescent="0.15">
      <c r="A2404" s="235" t="s">
        <v>2670</v>
      </c>
      <c r="B2404" s="4" t="s">
        <v>2827</v>
      </c>
      <c r="C2404" s="7" t="s">
        <v>2828</v>
      </c>
      <c r="D2404" s="7" t="s">
        <v>2829</v>
      </c>
      <c r="E2404" s="7" t="s">
        <v>1597</v>
      </c>
      <c r="F2404" s="10">
        <v>313.92</v>
      </c>
      <c r="G2404" s="10"/>
      <c r="H2404" s="7" t="s">
        <v>708</v>
      </c>
      <c r="I2404" s="7" t="s">
        <v>709</v>
      </c>
      <c r="J2404" s="7"/>
    </row>
    <row r="2405" spans="1:10" ht="12.75" customHeight="1" x14ac:dyDescent="0.15">
      <c r="A2405" s="235" t="s">
        <v>248</v>
      </c>
      <c r="B2405" s="4" t="s">
        <v>2830</v>
      </c>
      <c r="C2405" s="7" t="s">
        <v>2831</v>
      </c>
      <c r="D2405" s="7" t="s">
        <v>2832</v>
      </c>
      <c r="E2405" s="7" t="s">
        <v>1597</v>
      </c>
      <c r="F2405" s="10">
        <v>648</v>
      </c>
      <c r="G2405" s="10"/>
      <c r="H2405" s="7" t="s">
        <v>708</v>
      </c>
      <c r="I2405" s="7" t="s">
        <v>709</v>
      </c>
      <c r="J2405" s="7"/>
    </row>
    <row r="2406" spans="1:10" ht="25.5" customHeight="1" x14ac:dyDescent="0.15">
      <c r="A2406" s="235" t="s">
        <v>55</v>
      </c>
      <c r="B2406" s="4" t="s">
        <v>2018</v>
      </c>
      <c r="C2406" s="7" t="s">
        <v>2833</v>
      </c>
      <c r="D2406" s="7" t="s">
        <v>2834</v>
      </c>
      <c r="E2406" s="7" t="s">
        <v>1597</v>
      </c>
      <c r="F2406" s="10">
        <v>775</v>
      </c>
      <c r="G2406" s="10"/>
      <c r="H2406" s="7" t="s">
        <v>633</v>
      </c>
      <c r="I2406" s="7" t="s">
        <v>634</v>
      </c>
      <c r="J2406" s="7"/>
    </row>
    <row r="2407" spans="1:10" ht="12.75" customHeight="1" x14ac:dyDescent="0.15">
      <c r="A2407" s="235" t="s">
        <v>2835</v>
      </c>
      <c r="B2407" s="4" t="s">
        <v>2836</v>
      </c>
      <c r="C2407" s="7" t="s">
        <v>2837</v>
      </c>
      <c r="D2407" s="7" t="s">
        <v>2838</v>
      </c>
      <c r="E2407" s="7" t="s">
        <v>1597</v>
      </c>
      <c r="F2407" s="10">
        <v>89</v>
      </c>
      <c r="G2407" s="10"/>
      <c r="H2407" s="7" t="s">
        <v>633</v>
      </c>
      <c r="I2407" s="7" t="s">
        <v>634</v>
      </c>
      <c r="J2407" s="7"/>
    </row>
    <row r="2408" spans="1:10" ht="12.75" customHeight="1" x14ac:dyDescent="0.15">
      <c r="A2408" s="235" t="s">
        <v>249</v>
      </c>
      <c r="B2408" s="4" t="s">
        <v>880</v>
      </c>
      <c r="C2408" s="7" t="s">
        <v>2839</v>
      </c>
      <c r="D2408" s="7" t="s">
        <v>2840</v>
      </c>
      <c r="E2408" s="7" t="s">
        <v>1597</v>
      </c>
      <c r="F2408" s="10">
        <v>180.8</v>
      </c>
      <c r="G2408" s="10"/>
      <c r="H2408" s="7" t="s">
        <v>708</v>
      </c>
      <c r="I2408" s="7" t="s">
        <v>709</v>
      </c>
      <c r="J2408" s="7"/>
    </row>
    <row r="2409" spans="1:10" ht="12.75" customHeight="1" x14ac:dyDescent="0.15">
      <c r="A2409" s="235" t="s">
        <v>249</v>
      </c>
      <c r="B2409" s="4" t="s">
        <v>880</v>
      </c>
      <c r="C2409" s="7" t="s">
        <v>2839</v>
      </c>
      <c r="D2409" s="7" t="s">
        <v>2840</v>
      </c>
      <c r="E2409" s="7" t="s">
        <v>1597</v>
      </c>
      <c r="F2409" s="10">
        <v>54.45</v>
      </c>
      <c r="G2409" s="10"/>
      <c r="H2409" s="7" t="s">
        <v>633</v>
      </c>
      <c r="I2409" s="7" t="s">
        <v>634</v>
      </c>
      <c r="J2409" s="7"/>
    </row>
    <row r="2410" spans="1:10" ht="11.25" x14ac:dyDescent="0.15">
      <c r="A2410" s="235" t="s">
        <v>250</v>
      </c>
      <c r="B2410" s="4" t="s">
        <v>2841</v>
      </c>
      <c r="C2410" s="7" t="s">
        <v>2842</v>
      </c>
      <c r="D2410" s="7" t="s">
        <v>2843</v>
      </c>
      <c r="E2410" s="7" t="s">
        <v>1597</v>
      </c>
      <c r="F2410" s="10">
        <v>608.20000000000005</v>
      </c>
      <c r="G2410" s="10"/>
      <c r="H2410" s="7" t="s">
        <v>633</v>
      </c>
      <c r="I2410" s="7" t="s">
        <v>634</v>
      </c>
      <c r="J2410" s="7"/>
    </row>
    <row r="2412" spans="1:10" ht="11.25" x14ac:dyDescent="0.2">
      <c r="A2412" s="233" t="s">
        <v>2652</v>
      </c>
    </row>
    <row r="2414" spans="1:10" ht="25.5" customHeight="1" x14ac:dyDescent="0.35">
      <c r="A2414" s="234" t="s">
        <v>14</v>
      </c>
      <c r="B2414" s="3" t="s">
        <v>1</v>
      </c>
      <c r="C2414" s="6" t="s">
        <v>7</v>
      </c>
      <c r="D2414" s="6" t="s">
        <v>16</v>
      </c>
      <c r="E2414" s="6" t="s">
        <v>619</v>
      </c>
      <c r="F2414" s="9" t="s">
        <v>24</v>
      </c>
      <c r="G2414" s="9" t="s">
        <v>25</v>
      </c>
      <c r="H2414" s="6" t="s">
        <v>620</v>
      </c>
      <c r="I2414" s="6" t="s">
        <v>621</v>
      </c>
      <c r="J2414" s="6"/>
    </row>
    <row r="2416" spans="1:10" ht="12.75" customHeight="1" x14ac:dyDescent="0.15">
      <c r="A2416" s="235" t="s">
        <v>250</v>
      </c>
      <c r="B2416" s="4" t="s">
        <v>2844</v>
      </c>
      <c r="C2416" s="7" t="s">
        <v>2845</v>
      </c>
      <c r="D2416" s="7" t="s">
        <v>2846</v>
      </c>
      <c r="E2416" s="7" t="s">
        <v>1597</v>
      </c>
      <c r="F2416" s="10">
        <v>608.20000000000005</v>
      </c>
      <c r="G2416" s="10"/>
      <c r="H2416" s="7" t="s">
        <v>708</v>
      </c>
      <c r="I2416" s="7" t="s">
        <v>709</v>
      </c>
      <c r="J2416" s="7"/>
    </row>
    <row r="2417" spans="1:10" ht="12.75" customHeight="1" x14ac:dyDescent="0.15">
      <c r="A2417" s="235" t="s">
        <v>249</v>
      </c>
      <c r="B2417" s="4" t="s">
        <v>2847</v>
      </c>
      <c r="C2417" s="7" t="s">
        <v>2848</v>
      </c>
      <c r="D2417" s="7" t="s">
        <v>2840</v>
      </c>
      <c r="E2417" s="7" t="s">
        <v>1597</v>
      </c>
      <c r="F2417" s="10">
        <v>90.79</v>
      </c>
      <c r="G2417" s="10"/>
      <c r="H2417" s="7" t="s">
        <v>708</v>
      </c>
      <c r="I2417" s="7" t="s">
        <v>709</v>
      </c>
      <c r="J2417" s="7"/>
    </row>
    <row r="2418" spans="1:10" ht="12.75" customHeight="1" x14ac:dyDescent="0.15">
      <c r="A2418" s="235" t="s">
        <v>2752</v>
      </c>
      <c r="B2418" s="4" t="s">
        <v>2849</v>
      </c>
      <c r="C2418" s="7" t="s">
        <v>2850</v>
      </c>
      <c r="D2418" s="7" t="s">
        <v>2851</v>
      </c>
      <c r="E2418" s="7" t="s">
        <v>1597</v>
      </c>
      <c r="F2418" s="10">
        <v>1050</v>
      </c>
      <c r="G2418" s="10"/>
      <c r="H2418" s="7" t="s">
        <v>708</v>
      </c>
      <c r="I2418" s="7" t="s">
        <v>709</v>
      </c>
      <c r="J2418" s="7"/>
    </row>
    <row r="2419" spans="1:10" ht="12.75" customHeight="1" x14ac:dyDescent="0.15">
      <c r="A2419" s="235" t="s">
        <v>250</v>
      </c>
      <c r="B2419" s="4" t="s">
        <v>1227</v>
      </c>
      <c r="C2419" s="7" t="s">
        <v>2852</v>
      </c>
      <c r="D2419" s="7" t="s">
        <v>2853</v>
      </c>
      <c r="E2419" s="7" t="s">
        <v>2312</v>
      </c>
      <c r="F2419" s="10"/>
      <c r="G2419" s="10">
        <v>608.20000000000005</v>
      </c>
      <c r="H2419" s="7" t="s">
        <v>708</v>
      </c>
      <c r="I2419" s="7" t="s">
        <v>709</v>
      </c>
      <c r="J2419" s="7"/>
    </row>
    <row r="2420" spans="1:10" ht="25.5" customHeight="1" x14ac:dyDescent="0.15">
      <c r="A2420" s="235"/>
      <c r="B2420" s="4" t="s">
        <v>2854</v>
      </c>
      <c r="C2420" s="7" t="s">
        <v>2855</v>
      </c>
      <c r="D2420" s="7" t="s">
        <v>2377</v>
      </c>
      <c r="E2420" s="7" t="s">
        <v>666</v>
      </c>
      <c r="F2420" s="10"/>
      <c r="G2420" s="10">
        <v>1050</v>
      </c>
      <c r="H2420" s="7" t="s">
        <v>708</v>
      </c>
      <c r="I2420" s="7" t="s">
        <v>709</v>
      </c>
      <c r="J2420" s="7"/>
    </row>
    <row r="2421" spans="1:10" ht="25.5" customHeight="1" x14ac:dyDescent="0.15">
      <c r="A2421" s="235"/>
      <c r="B2421" s="4" t="s">
        <v>2854</v>
      </c>
      <c r="C2421" s="7" t="s">
        <v>2855</v>
      </c>
      <c r="D2421" s="7" t="s">
        <v>2377</v>
      </c>
      <c r="E2421" s="7" t="s">
        <v>666</v>
      </c>
      <c r="F2421" s="10">
        <v>1050</v>
      </c>
      <c r="G2421" s="10"/>
      <c r="H2421" s="7" t="s">
        <v>633</v>
      </c>
      <c r="I2421" s="7" t="s">
        <v>634</v>
      </c>
      <c r="J2421" s="7"/>
    </row>
    <row r="2422" spans="1:10" ht="12.75" customHeight="1" x14ac:dyDescent="0.15">
      <c r="A2422" s="235" t="s">
        <v>2722</v>
      </c>
      <c r="B2422" s="4" t="s">
        <v>1769</v>
      </c>
      <c r="C2422" s="7" t="s">
        <v>2856</v>
      </c>
      <c r="D2422" s="7" t="s">
        <v>2857</v>
      </c>
      <c r="E2422" s="7" t="s">
        <v>1597</v>
      </c>
      <c r="F2422" s="10">
        <v>1990.63</v>
      </c>
      <c r="G2422" s="10"/>
      <c r="H2422" s="7" t="s">
        <v>708</v>
      </c>
      <c r="I2422" s="7" t="s">
        <v>709</v>
      </c>
      <c r="J2422" s="7"/>
    </row>
    <row r="2423" spans="1:10" ht="12.75" customHeight="1" x14ac:dyDescent="0.15">
      <c r="A2423" s="235" t="s">
        <v>53</v>
      </c>
      <c r="B2423" s="4" t="s">
        <v>1769</v>
      </c>
      <c r="C2423" s="7" t="s">
        <v>2858</v>
      </c>
      <c r="D2423" s="7" t="s">
        <v>2859</v>
      </c>
      <c r="E2423" s="7" t="s">
        <v>1597</v>
      </c>
      <c r="F2423" s="10">
        <v>1670</v>
      </c>
      <c r="G2423" s="10"/>
      <c r="H2423" s="7" t="s">
        <v>708</v>
      </c>
      <c r="I2423" s="7" t="s">
        <v>709</v>
      </c>
      <c r="J2423" s="7"/>
    </row>
    <row r="2424" spans="1:10" ht="12.75" customHeight="1" x14ac:dyDescent="0.15">
      <c r="A2424" s="235" t="s">
        <v>249</v>
      </c>
      <c r="B2424" s="4" t="s">
        <v>1769</v>
      </c>
      <c r="C2424" s="7" t="s">
        <v>2860</v>
      </c>
      <c r="D2424" s="7" t="s">
        <v>2861</v>
      </c>
      <c r="E2424" s="7" t="s">
        <v>1597</v>
      </c>
      <c r="F2424" s="10"/>
      <c r="G2424" s="10">
        <v>32.61</v>
      </c>
      <c r="H2424" s="7" t="s">
        <v>708</v>
      </c>
      <c r="I2424" s="7" t="s">
        <v>709</v>
      </c>
      <c r="J2424" s="7"/>
    </row>
    <row r="2425" spans="1:10" ht="12.75" customHeight="1" x14ac:dyDescent="0.15">
      <c r="A2425" s="235" t="s">
        <v>55</v>
      </c>
      <c r="B2425" s="4" t="s">
        <v>2862</v>
      </c>
      <c r="C2425" s="7" t="s">
        <v>2863</v>
      </c>
      <c r="D2425" s="7" t="s">
        <v>2864</v>
      </c>
      <c r="E2425" s="7" t="s">
        <v>1597</v>
      </c>
      <c r="F2425" s="10">
        <v>46.09</v>
      </c>
      <c r="G2425" s="10"/>
      <c r="H2425" s="7" t="s">
        <v>633</v>
      </c>
      <c r="I2425" s="7" t="s">
        <v>634</v>
      </c>
      <c r="J2425" s="7"/>
    </row>
    <row r="2426" spans="1:10" ht="12.75" customHeight="1" x14ac:dyDescent="0.15">
      <c r="A2426" s="235" t="s">
        <v>55</v>
      </c>
      <c r="B2426" s="4" t="s">
        <v>2865</v>
      </c>
      <c r="C2426" s="7" t="s">
        <v>2866</v>
      </c>
      <c r="D2426" s="7" t="s">
        <v>2867</v>
      </c>
      <c r="E2426" s="7" t="s">
        <v>1597</v>
      </c>
      <c r="F2426" s="10">
        <v>875</v>
      </c>
      <c r="G2426" s="10"/>
      <c r="H2426" s="7" t="s">
        <v>633</v>
      </c>
      <c r="I2426" s="7" t="s">
        <v>634</v>
      </c>
      <c r="J2426" s="7"/>
    </row>
    <row r="2427" spans="1:10" ht="12.75" customHeight="1" x14ac:dyDescent="0.15">
      <c r="A2427" s="235" t="s">
        <v>2722</v>
      </c>
      <c r="B2427" s="4" t="s">
        <v>2868</v>
      </c>
      <c r="C2427" s="7" t="s">
        <v>2869</v>
      </c>
      <c r="D2427" s="7" t="s">
        <v>2870</v>
      </c>
      <c r="E2427" s="7" t="s">
        <v>1597</v>
      </c>
      <c r="F2427" s="10">
        <v>632.9</v>
      </c>
      <c r="G2427" s="10"/>
      <c r="H2427" s="7" t="s">
        <v>708</v>
      </c>
      <c r="I2427" s="7" t="s">
        <v>709</v>
      </c>
      <c r="J2427" s="7"/>
    </row>
    <row r="2428" spans="1:10" ht="12.75" customHeight="1" x14ac:dyDescent="0.15">
      <c r="A2428" s="235" t="s">
        <v>249</v>
      </c>
      <c r="B2428" s="4" t="s">
        <v>2871</v>
      </c>
      <c r="C2428" s="7" t="s">
        <v>2872</v>
      </c>
      <c r="D2428" s="7" t="s">
        <v>2873</v>
      </c>
      <c r="E2428" s="7" t="s">
        <v>1597</v>
      </c>
      <c r="F2428" s="10">
        <v>8.77</v>
      </c>
      <c r="G2428" s="10"/>
      <c r="H2428" s="7" t="s">
        <v>708</v>
      </c>
      <c r="I2428" s="7" t="s">
        <v>709</v>
      </c>
      <c r="J2428" s="7"/>
    </row>
    <row r="2429" spans="1:10" ht="12.75" customHeight="1" x14ac:dyDescent="0.15">
      <c r="A2429" s="235" t="s">
        <v>2664</v>
      </c>
      <c r="B2429" s="4" t="s">
        <v>2874</v>
      </c>
      <c r="C2429" s="7" t="s">
        <v>2875</v>
      </c>
      <c r="D2429" s="7" t="s">
        <v>2876</v>
      </c>
      <c r="E2429" s="7" t="s">
        <v>1597</v>
      </c>
      <c r="F2429" s="10">
        <v>130</v>
      </c>
      <c r="G2429" s="10"/>
      <c r="H2429" s="7" t="s">
        <v>633</v>
      </c>
      <c r="I2429" s="7" t="s">
        <v>634</v>
      </c>
      <c r="J2429" s="7"/>
    </row>
    <row r="2430" spans="1:10" ht="12.75" customHeight="1" x14ac:dyDescent="0.15">
      <c r="A2430" s="235" t="s">
        <v>249</v>
      </c>
      <c r="B2430" s="4" t="s">
        <v>2877</v>
      </c>
      <c r="C2430" s="7" t="s">
        <v>2878</v>
      </c>
      <c r="D2430" s="7" t="s">
        <v>2879</v>
      </c>
      <c r="E2430" s="7" t="s">
        <v>1597</v>
      </c>
      <c r="F2430" s="10">
        <v>7.39</v>
      </c>
      <c r="G2430" s="10"/>
      <c r="H2430" s="7" t="s">
        <v>708</v>
      </c>
      <c r="I2430" s="7" t="s">
        <v>709</v>
      </c>
      <c r="J2430" s="7"/>
    </row>
    <row r="2431" spans="1:10" ht="12.75" customHeight="1" x14ac:dyDescent="0.15">
      <c r="A2431" s="235" t="s">
        <v>118</v>
      </c>
      <c r="B2431" s="4" t="s">
        <v>2880</v>
      </c>
      <c r="C2431" s="7" t="s">
        <v>2881</v>
      </c>
      <c r="D2431" s="7" t="s">
        <v>2882</v>
      </c>
      <c r="E2431" s="7" t="s">
        <v>1597</v>
      </c>
      <c r="F2431" s="10">
        <v>14.82</v>
      </c>
      <c r="G2431" s="10"/>
      <c r="H2431" s="7" t="s">
        <v>708</v>
      </c>
      <c r="I2431" s="7" t="s">
        <v>709</v>
      </c>
      <c r="J2431" s="7"/>
    </row>
    <row r="2432" spans="1:10" ht="12.75" customHeight="1" x14ac:dyDescent="0.15">
      <c r="A2432" s="235" t="s">
        <v>118</v>
      </c>
      <c r="B2432" s="4" t="s">
        <v>2880</v>
      </c>
      <c r="C2432" s="7" t="s">
        <v>2883</v>
      </c>
      <c r="D2432" s="7" t="s">
        <v>2884</v>
      </c>
      <c r="E2432" s="7" t="s">
        <v>1597</v>
      </c>
      <c r="F2432" s="10">
        <v>138.35</v>
      </c>
      <c r="G2432" s="10"/>
      <c r="H2432" s="7" t="s">
        <v>708</v>
      </c>
      <c r="I2432" s="7" t="s">
        <v>709</v>
      </c>
      <c r="J2432" s="7"/>
    </row>
    <row r="2433" spans="1:10" ht="12.75" customHeight="1" x14ac:dyDescent="0.15">
      <c r="A2433" s="235" t="s">
        <v>118</v>
      </c>
      <c r="B2433" s="4" t="s">
        <v>2885</v>
      </c>
      <c r="C2433" s="7" t="s">
        <v>2886</v>
      </c>
      <c r="D2433" s="7" t="s">
        <v>2887</v>
      </c>
      <c r="E2433" s="7" t="s">
        <v>1597</v>
      </c>
      <c r="F2433" s="10">
        <v>65.64</v>
      </c>
      <c r="G2433" s="10"/>
      <c r="H2433" s="7" t="s">
        <v>708</v>
      </c>
      <c r="I2433" s="7" t="s">
        <v>709</v>
      </c>
      <c r="J2433" s="7"/>
    </row>
    <row r="2434" spans="1:10" ht="12.75" customHeight="1" x14ac:dyDescent="0.15">
      <c r="A2434" s="235" t="s">
        <v>249</v>
      </c>
      <c r="B2434" s="4" t="s">
        <v>639</v>
      </c>
      <c r="C2434" s="7" t="s">
        <v>2888</v>
      </c>
      <c r="D2434" s="7" t="s">
        <v>2889</v>
      </c>
      <c r="E2434" s="7" t="s">
        <v>1597</v>
      </c>
      <c r="F2434" s="10"/>
      <c r="G2434" s="10">
        <v>4.8499999999999996</v>
      </c>
      <c r="H2434" s="7" t="s">
        <v>708</v>
      </c>
      <c r="I2434" s="7" t="s">
        <v>709</v>
      </c>
      <c r="J2434" s="7"/>
    </row>
    <row r="2435" spans="1:10" ht="12.75" customHeight="1" x14ac:dyDescent="0.15">
      <c r="A2435" s="235" t="s">
        <v>249</v>
      </c>
      <c r="B2435" s="4" t="s">
        <v>2890</v>
      </c>
      <c r="C2435" s="7" t="s">
        <v>2891</v>
      </c>
      <c r="D2435" s="7" t="s">
        <v>2892</v>
      </c>
      <c r="E2435" s="7" t="s">
        <v>1597</v>
      </c>
      <c r="F2435" s="10">
        <v>17.489999999999998</v>
      </c>
      <c r="G2435" s="10"/>
      <c r="H2435" s="7" t="s">
        <v>708</v>
      </c>
      <c r="I2435" s="7" t="s">
        <v>709</v>
      </c>
      <c r="J2435" s="7"/>
    </row>
    <row r="2436" spans="1:10" ht="12.75" customHeight="1" x14ac:dyDescent="0.15">
      <c r="A2436" s="235" t="s">
        <v>118</v>
      </c>
      <c r="B2436" s="4" t="s">
        <v>2890</v>
      </c>
      <c r="C2436" s="7" t="s">
        <v>2893</v>
      </c>
      <c r="D2436" s="7" t="s">
        <v>2894</v>
      </c>
      <c r="E2436" s="7" t="s">
        <v>1597</v>
      </c>
      <c r="F2436" s="10">
        <v>115.95</v>
      </c>
      <c r="G2436" s="10"/>
      <c r="H2436" s="7" t="s">
        <v>708</v>
      </c>
      <c r="I2436" s="7" t="s">
        <v>709</v>
      </c>
      <c r="J2436" s="7"/>
    </row>
    <row r="2437" spans="1:10" ht="12.75" customHeight="1" x14ac:dyDescent="0.15">
      <c r="A2437" s="235" t="s">
        <v>249</v>
      </c>
      <c r="B2437" s="4" t="s">
        <v>2895</v>
      </c>
      <c r="C2437" s="7" t="s">
        <v>2896</v>
      </c>
      <c r="D2437" s="7" t="s">
        <v>2897</v>
      </c>
      <c r="E2437" s="7" t="s">
        <v>1597</v>
      </c>
      <c r="F2437" s="10">
        <v>5.0199999999999996</v>
      </c>
      <c r="G2437" s="10"/>
      <c r="H2437" s="7" t="s">
        <v>708</v>
      </c>
      <c r="I2437" s="7" t="s">
        <v>709</v>
      </c>
      <c r="J2437" s="7"/>
    </row>
    <row r="2438" spans="1:10" ht="12.75" customHeight="1" x14ac:dyDescent="0.15">
      <c r="A2438" s="235" t="s">
        <v>249</v>
      </c>
      <c r="B2438" s="4" t="s">
        <v>2898</v>
      </c>
      <c r="C2438" s="7" t="s">
        <v>2899</v>
      </c>
      <c r="D2438" s="7" t="s">
        <v>2900</v>
      </c>
      <c r="E2438" s="7" t="s">
        <v>1597</v>
      </c>
      <c r="F2438" s="10">
        <v>40.46</v>
      </c>
      <c r="G2438" s="10"/>
      <c r="H2438" s="7" t="s">
        <v>708</v>
      </c>
      <c r="I2438" s="7" t="s">
        <v>709</v>
      </c>
      <c r="J2438" s="7"/>
    </row>
    <row r="2439" spans="1:10" ht="12.75" customHeight="1" x14ac:dyDescent="0.15">
      <c r="A2439" s="235" t="s">
        <v>249</v>
      </c>
      <c r="B2439" s="4" t="s">
        <v>2901</v>
      </c>
      <c r="C2439" s="7" t="s">
        <v>2902</v>
      </c>
      <c r="D2439" s="7" t="s">
        <v>2903</v>
      </c>
      <c r="E2439" s="7" t="s">
        <v>1597</v>
      </c>
      <c r="F2439" s="10">
        <v>37.44</v>
      </c>
      <c r="G2439" s="10"/>
      <c r="H2439" s="7" t="s">
        <v>708</v>
      </c>
      <c r="I2439" s="7" t="s">
        <v>709</v>
      </c>
      <c r="J2439" s="7"/>
    </row>
    <row r="2440" spans="1:10" ht="12.75" customHeight="1" x14ac:dyDescent="0.15">
      <c r="A2440" s="235" t="s">
        <v>249</v>
      </c>
      <c r="B2440" s="4" t="s">
        <v>2901</v>
      </c>
      <c r="C2440" s="7" t="s">
        <v>2904</v>
      </c>
      <c r="D2440" s="7" t="s">
        <v>2905</v>
      </c>
      <c r="E2440" s="7" t="s">
        <v>1597</v>
      </c>
      <c r="F2440" s="10">
        <v>14.5</v>
      </c>
      <c r="G2440" s="10"/>
      <c r="H2440" s="7" t="s">
        <v>708</v>
      </c>
      <c r="I2440" s="7" t="s">
        <v>709</v>
      </c>
      <c r="J2440" s="7"/>
    </row>
    <row r="2441" spans="1:10" ht="12.75" customHeight="1" x14ac:dyDescent="0.15">
      <c r="A2441" s="235" t="s">
        <v>118</v>
      </c>
      <c r="B2441" s="4" t="s">
        <v>914</v>
      </c>
      <c r="C2441" s="7" t="s">
        <v>2906</v>
      </c>
      <c r="D2441" s="7" t="s">
        <v>2907</v>
      </c>
      <c r="E2441" s="7" t="s">
        <v>2479</v>
      </c>
      <c r="F2441" s="10">
        <v>82.95</v>
      </c>
      <c r="G2441" s="10"/>
      <c r="H2441" s="7" t="s">
        <v>708</v>
      </c>
      <c r="I2441" s="7" t="s">
        <v>709</v>
      </c>
      <c r="J2441" s="7"/>
    </row>
    <row r="2442" spans="1:10" ht="12.75" customHeight="1" x14ac:dyDescent="0.15">
      <c r="A2442" s="235" t="s">
        <v>118</v>
      </c>
      <c r="B2442" s="4" t="s">
        <v>914</v>
      </c>
      <c r="C2442" s="7" t="s">
        <v>2906</v>
      </c>
      <c r="D2442" s="7" t="s">
        <v>2908</v>
      </c>
      <c r="E2442" s="7" t="s">
        <v>1308</v>
      </c>
      <c r="F2442" s="10">
        <v>82.95</v>
      </c>
      <c r="G2442" s="10"/>
      <c r="H2442" s="7" t="s">
        <v>708</v>
      </c>
      <c r="I2442" s="7" t="s">
        <v>709</v>
      </c>
      <c r="J2442" s="7"/>
    </row>
    <row r="2443" spans="1:10" ht="12.75" customHeight="1" x14ac:dyDescent="0.15">
      <c r="A2443" s="235" t="s">
        <v>118</v>
      </c>
      <c r="B2443" s="4" t="s">
        <v>914</v>
      </c>
      <c r="C2443" s="7" t="s">
        <v>2906</v>
      </c>
      <c r="D2443" s="7" t="s">
        <v>2907</v>
      </c>
      <c r="E2443" s="7" t="s">
        <v>1458</v>
      </c>
      <c r="F2443" s="10"/>
      <c r="G2443" s="10">
        <v>82.95</v>
      </c>
      <c r="H2443" s="7" t="s">
        <v>708</v>
      </c>
      <c r="I2443" s="7" t="s">
        <v>709</v>
      </c>
      <c r="J2443" s="7"/>
    </row>
    <row r="2444" spans="1:10" ht="12.75" customHeight="1" x14ac:dyDescent="0.15">
      <c r="A2444" s="235" t="s">
        <v>249</v>
      </c>
      <c r="B2444" s="4" t="s">
        <v>2909</v>
      </c>
      <c r="C2444" s="7" t="s">
        <v>2910</v>
      </c>
      <c r="D2444" s="7" t="s">
        <v>2911</v>
      </c>
      <c r="E2444" s="7" t="s">
        <v>1597</v>
      </c>
      <c r="F2444" s="10">
        <v>17.989999999999998</v>
      </c>
      <c r="G2444" s="10"/>
      <c r="H2444" s="7" t="s">
        <v>708</v>
      </c>
      <c r="I2444" s="7" t="s">
        <v>709</v>
      </c>
      <c r="J2444" s="7"/>
    </row>
    <row r="2445" spans="1:10" ht="12.75" customHeight="1" x14ac:dyDescent="0.15">
      <c r="A2445" s="235" t="s">
        <v>249</v>
      </c>
      <c r="B2445" s="4" t="s">
        <v>2909</v>
      </c>
      <c r="C2445" s="7" t="s">
        <v>2912</v>
      </c>
      <c r="D2445" s="7" t="s">
        <v>2913</v>
      </c>
      <c r="E2445" s="7" t="s">
        <v>1597</v>
      </c>
      <c r="F2445" s="10">
        <v>14.97</v>
      </c>
      <c r="G2445" s="10"/>
      <c r="H2445" s="7" t="s">
        <v>708</v>
      </c>
      <c r="I2445" s="7" t="s">
        <v>709</v>
      </c>
      <c r="J2445" s="7"/>
    </row>
    <row r="2446" spans="1:10" ht="12.75" customHeight="1" x14ac:dyDescent="0.15">
      <c r="A2446" s="235" t="s">
        <v>249</v>
      </c>
      <c r="B2446" s="4" t="s">
        <v>2406</v>
      </c>
      <c r="C2446" s="7" t="s">
        <v>2914</v>
      </c>
      <c r="D2446" s="7" t="s">
        <v>2915</v>
      </c>
      <c r="E2446" s="7" t="s">
        <v>1597</v>
      </c>
      <c r="F2446" s="10">
        <v>7.35</v>
      </c>
      <c r="G2446" s="10"/>
      <c r="H2446" s="7" t="s">
        <v>708</v>
      </c>
      <c r="I2446" s="7" t="s">
        <v>709</v>
      </c>
      <c r="J2446" s="7"/>
    </row>
    <row r="2447" spans="1:10" ht="12.75" customHeight="1" x14ac:dyDescent="0.15">
      <c r="A2447" s="235" t="s">
        <v>249</v>
      </c>
      <c r="B2447" s="4" t="s">
        <v>2406</v>
      </c>
      <c r="C2447" s="7" t="s">
        <v>2914</v>
      </c>
      <c r="D2447" s="7" t="s">
        <v>2915</v>
      </c>
      <c r="E2447" s="7" t="s">
        <v>1597</v>
      </c>
      <c r="F2447" s="10">
        <v>76.34</v>
      </c>
      <c r="G2447" s="10"/>
      <c r="H2447" s="7" t="s">
        <v>708</v>
      </c>
      <c r="I2447" s="7" t="s">
        <v>709</v>
      </c>
      <c r="J2447" s="7"/>
    </row>
    <row r="2448" spans="1:10" ht="25.5" customHeight="1" x14ac:dyDescent="0.15">
      <c r="A2448" s="235" t="s">
        <v>2916</v>
      </c>
      <c r="B2448" s="4" t="s">
        <v>2406</v>
      </c>
      <c r="C2448" s="7" t="s">
        <v>2917</v>
      </c>
      <c r="D2448" s="7" t="s">
        <v>2918</v>
      </c>
      <c r="E2448" s="7" t="s">
        <v>1597</v>
      </c>
      <c r="F2448" s="10">
        <v>32.39</v>
      </c>
      <c r="G2448" s="10"/>
      <c r="H2448" s="7" t="s">
        <v>708</v>
      </c>
      <c r="I2448" s="7" t="s">
        <v>709</v>
      </c>
      <c r="J2448" s="7"/>
    </row>
    <row r="2449" spans="1:10" ht="11.25" x14ac:dyDescent="0.15">
      <c r="A2449" s="235" t="s">
        <v>249</v>
      </c>
      <c r="B2449" s="4" t="s">
        <v>2406</v>
      </c>
      <c r="C2449" s="7" t="s">
        <v>2914</v>
      </c>
      <c r="D2449" s="7" t="s">
        <v>2915</v>
      </c>
      <c r="E2449" s="7" t="s">
        <v>1597</v>
      </c>
      <c r="F2449" s="10">
        <v>76.34</v>
      </c>
      <c r="G2449" s="10"/>
      <c r="H2449" s="7" t="s">
        <v>633</v>
      </c>
      <c r="I2449" s="7" t="s">
        <v>634</v>
      </c>
      <c r="J2449" s="7"/>
    </row>
    <row r="2451" spans="1:10" ht="11.25" x14ac:dyDescent="0.2">
      <c r="A2451" s="233" t="s">
        <v>2652</v>
      </c>
    </row>
    <row r="2453" spans="1:10" ht="25.5" customHeight="1" x14ac:dyDescent="0.35">
      <c r="A2453" s="234" t="s">
        <v>14</v>
      </c>
      <c r="B2453" s="3" t="s">
        <v>1</v>
      </c>
      <c r="C2453" s="6" t="s">
        <v>7</v>
      </c>
      <c r="D2453" s="6" t="s">
        <v>16</v>
      </c>
      <c r="E2453" s="6" t="s">
        <v>619</v>
      </c>
      <c r="F2453" s="9" t="s">
        <v>24</v>
      </c>
      <c r="G2453" s="9" t="s">
        <v>25</v>
      </c>
      <c r="H2453" s="6" t="s">
        <v>620</v>
      </c>
      <c r="I2453" s="6" t="s">
        <v>621</v>
      </c>
      <c r="J2453" s="6"/>
    </row>
    <row r="2455" spans="1:10" ht="25.5" customHeight="1" x14ac:dyDescent="0.15">
      <c r="A2455" s="235" t="s">
        <v>2916</v>
      </c>
      <c r="B2455" s="4" t="s">
        <v>2406</v>
      </c>
      <c r="C2455" s="7" t="s">
        <v>2917</v>
      </c>
      <c r="D2455" s="7" t="s">
        <v>2918</v>
      </c>
      <c r="E2455" s="7" t="s">
        <v>1597</v>
      </c>
      <c r="F2455" s="10">
        <v>28.59</v>
      </c>
      <c r="G2455" s="10"/>
      <c r="H2455" s="7" t="s">
        <v>633</v>
      </c>
      <c r="I2455" s="7" t="s">
        <v>634</v>
      </c>
      <c r="J2455" s="7"/>
    </row>
    <row r="2456" spans="1:10" ht="25.5" customHeight="1" x14ac:dyDescent="0.15">
      <c r="A2456" s="235" t="s">
        <v>2916</v>
      </c>
      <c r="B2456" s="4" t="s">
        <v>2406</v>
      </c>
      <c r="C2456" s="7" t="s">
        <v>2917</v>
      </c>
      <c r="D2456" s="7" t="s">
        <v>2918</v>
      </c>
      <c r="E2456" s="7" t="s">
        <v>1597</v>
      </c>
      <c r="F2456" s="10">
        <v>32.4</v>
      </c>
      <c r="G2456" s="10"/>
      <c r="H2456" s="7" t="s">
        <v>633</v>
      </c>
      <c r="I2456" s="7" t="s">
        <v>634</v>
      </c>
      <c r="J2456" s="7"/>
    </row>
    <row r="2457" spans="1:10" ht="12.75" customHeight="1" x14ac:dyDescent="0.15">
      <c r="A2457" s="235" t="s">
        <v>2919</v>
      </c>
      <c r="B2457" s="4" t="s">
        <v>2181</v>
      </c>
      <c r="C2457" s="7" t="s">
        <v>2920</v>
      </c>
      <c r="D2457" s="7" t="s">
        <v>2921</v>
      </c>
      <c r="E2457" s="7" t="s">
        <v>1308</v>
      </c>
      <c r="F2457" s="10">
        <v>60</v>
      </c>
      <c r="G2457" s="10"/>
      <c r="H2457" s="7" t="s">
        <v>708</v>
      </c>
      <c r="I2457" s="7" t="s">
        <v>709</v>
      </c>
      <c r="J2457" s="7"/>
    </row>
    <row r="2458" spans="1:10" ht="12.75" customHeight="1" x14ac:dyDescent="0.15">
      <c r="A2458" s="235" t="s">
        <v>249</v>
      </c>
      <c r="B2458" s="4" t="s">
        <v>2183</v>
      </c>
      <c r="C2458" s="7" t="s">
        <v>2922</v>
      </c>
      <c r="D2458" s="7" t="s">
        <v>2923</v>
      </c>
      <c r="E2458" s="7" t="s">
        <v>1597</v>
      </c>
      <c r="F2458" s="10">
        <v>24.35</v>
      </c>
      <c r="G2458" s="10"/>
      <c r="H2458" s="7" t="s">
        <v>708</v>
      </c>
      <c r="I2458" s="7" t="s">
        <v>709</v>
      </c>
      <c r="J2458" s="7"/>
    </row>
    <row r="2459" spans="1:10" ht="12.75" customHeight="1" x14ac:dyDescent="0.15">
      <c r="A2459" s="235" t="s">
        <v>249</v>
      </c>
      <c r="B2459" s="4" t="s">
        <v>2183</v>
      </c>
      <c r="C2459" s="7" t="s">
        <v>2922</v>
      </c>
      <c r="D2459" s="7" t="s">
        <v>2923</v>
      </c>
      <c r="E2459" s="7" t="s">
        <v>1597</v>
      </c>
      <c r="F2459" s="10">
        <v>15.77</v>
      </c>
      <c r="G2459" s="10"/>
      <c r="H2459" s="7" t="s">
        <v>633</v>
      </c>
      <c r="I2459" s="7" t="s">
        <v>634</v>
      </c>
      <c r="J2459" s="7"/>
    </row>
    <row r="2460" spans="1:10" ht="12.75" customHeight="1" x14ac:dyDescent="0.15">
      <c r="A2460" s="235" t="s">
        <v>2722</v>
      </c>
      <c r="B2460" s="4" t="s">
        <v>2924</v>
      </c>
      <c r="C2460" s="7" t="s">
        <v>2925</v>
      </c>
      <c r="D2460" s="7" t="s">
        <v>2926</v>
      </c>
      <c r="E2460" s="7" t="s">
        <v>1597</v>
      </c>
      <c r="F2460" s="10">
        <v>1316.5</v>
      </c>
      <c r="G2460" s="10"/>
      <c r="H2460" s="7" t="s">
        <v>708</v>
      </c>
      <c r="I2460" s="7" t="s">
        <v>709</v>
      </c>
      <c r="J2460" s="7"/>
    </row>
    <row r="2461" spans="1:10" ht="12.75" customHeight="1" x14ac:dyDescent="0.15">
      <c r="A2461" s="235" t="s">
        <v>249</v>
      </c>
      <c r="B2461" s="4" t="s">
        <v>2032</v>
      </c>
      <c r="C2461" s="7" t="s">
        <v>2927</v>
      </c>
      <c r="D2461" s="7" t="s">
        <v>2928</v>
      </c>
      <c r="E2461" s="7" t="s">
        <v>1597</v>
      </c>
      <c r="F2461" s="10">
        <v>29.99</v>
      </c>
      <c r="G2461" s="10"/>
      <c r="H2461" s="7" t="s">
        <v>708</v>
      </c>
      <c r="I2461" s="7" t="s">
        <v>709</v>
      </c>
      <c r="J2461" s="7"/>
    </row>
    <row r="2462" spans="1:10" ht="12.75" customHeight="1" x14ac:dyDescent="0.15">
      <c r="A2462" s="235" t="s">
        <v>249</v>
      </c>
      <c r="B2462" s="4" t="s">
        <v>2032</v>
      </c>
      <c r="C2462" s="7" t="s">
        <v>2929</v>
      </c>
      <c r="D2462" s="7" t="s">
        <v>2930</v>
      </c>
      <c r="E2462" s="7" t="s">
        <v>1597</v>
      </c>
      <c r="F2462" s="10">
        <v>25.48</v>
      </c>
      <c r="G2462" s="10"/>
      <c r="H2462" s="7" t="s">
        <v>708</v>
      </c>
      <c r="I2462" s="7" t="s">
        <v>709</v>
      </c>
      <c r="J2462" s="7"/>
    </row>
    <row r="2463" spans="1:10" ht="12.75" customHeight="1" x14ac:dyDescent="0.15">
      <c r="A2463" s="235" t="s">
        <v>249</v>
      </c>
      <c r="B2463" s="4" t="s">
        <v>2032</v>
      </c>
      <c r="C2463" s="7" t="s">
        <v>2929</v>
      </c>
      <c r="D2463" s="7" t="s">
        <v>2930</v>
      </c>
      <c r="E2463" s="7" t="s">
        <v>1597</v>
      </c>
      <c r="F2463" s="10">
        <v>6.49</v>
      </c>
      <c r="G2463" s="10"/>
      <c r="H2463" s="7" t="s">
        <v>633</v>
      </c>
      <c r="I2463" s="7" t="s">
        <v>634</v>
      </c>
      <c r="J2463" s="7"/>
    </row>
    <row r="2464" spans="1:10" ht="12.75" customHeight="1" x14ac:dyDescent="0.15">
      <c r="A2464" s="235" t="s">
        <v>55</v>
      </c>
      <c r="B2464" s="4" t="s">
        <v>2931</v>
      </c>
      <c r="C2464" s="7" t="s">
        <v>2932</v>
      </c>
      <c r="D2464" s="7" t="s">
        <v>2933</v>
      </c>
      <c r="E2464" s="7" t="s">
        <v>1597</v>
      </c>
      <c r="F2464" s="10">
        <v>281.08999999999997</v>
      </c>
      <c r="G2464" s="10"/>
      <c r="H2464" s="7" t="s">
        <v>708</v>
      </c>
      <c r="I2464" s="7" t="s">
        <v>709</v>
      </c>
      <c r="J2464" s="7"/>
    </row>
    <row r="2465" spans="1:10" ht="12.75" customHeight="1" x14ac:dyDescent="0.15">
      <c r="A2465" s="235" t="s">
        <v>2722</v>
      </c>
      <c r="B2465" s="4" t="s">
        <v>2931</v>
      </c>
      <c r="C2465" s="7" t="s">
        <v>2934</v>
      </c>
      <c r="D2465" s="7" t="s">
        <v>2935</v>
      </c>
      <c r="E2465" s="7" t="s">
        <v>1597</v>
      </c>
      <c r="F2465" s="10">
        <v>545.34</v>
      </c>
      <c r="G2465" s="10"/>
      <c r="H2465" s="7" t="s">
        <v>708</v>
      </c>
      <c r="I2465" s="7" t="s">
        <v>709</v>
      </c>
      <c r="J2465" s="7"/>
    </row>
    <row r="2466" spans="1:10" ht="12.75" customHeight="1" x14ac:dyDescent="0.15">
      <c r="A2466" s="235" t="s">
        <v>53</v>
      </c>
      <c r="B2466" s="4" t="s">
        <v>642</v>
      </c>
      <c r="C2466" s="7" t="s">
        <v>2936</v>
      </c>
      <c r="D2466" s="7" t="s">
        <v>2937</v>
      </c>
      <c r="E2466" s="7" t="s">
        <v>1597</v>
      </c>
      <c r="F2466" s="10">
        <v>2000</v>
      </c>
      <c r="G2466" s="10"/>
      <c r="H2466" s="7" t="s">
        <v>708</v>
      </c>
      <c r="I2466" s="7" t="s">
        <v>709</v>
      </c>
      <c r="J2466" s="7"/>
    </row>
    <row r="2467" spans="1:10" ht="12.75" customHeight="1" x14ac:dyDescent="0.15">
      <c r="A2467" s="235" t="s">
        <v>249</v>
      </c>
      <c r="B2467" s="4" t="s">
        <v>642</v>
      </c>
      <c r="C2467" s="7" t="s">
        <v>2938</v>
      </c>
      <c r="D2467" s="7" t="s">
        <v>2939</v>
      </c>
      <c r="E2467" s="7" t="s">
        <v>1597</v>
      </c>
      <c r="F2467" s="10"/>
      <c r="G2467" s="10">
        <v>41</v>
      </c>
      <c r="H2467" s="7" t="s">
        <v>708</v>
      </c>
      <c r="I2467" s="7" t="s">
        <v>709</v>
      </c>
      <c r="J2467" s="7"/>
    </row>
    <row r="2468" spans="1:10" ht="25.5" customHeight="1" x14ac:dyDescent="0.15">
      <c r="A2468" s="235" t="s">
        <v>2916</v>
      </c>
      <c r="B2468" s="4" t="s">
        <v>642</v>
      </c>
      <c r="C2468" s="7" t="s">
        <v>2940</v>
      </c>
      <c r="D2468" s="7" t="s">
        <v>2941</v>
      </c>
      <c r="E2468" s="7" t="s">
        <v>1597</v>
      </c>
      <c r="F2468" s="10">
        <v>71.98</v>
      </c>
      <c r="G2468" s="10"/>
      <c r="H2468" s="7" t="s">
        <v>708</v>
      </c>
      <c r="I2468" s="7" t="s">
        <v>709</v>
      </c>
      <c r="J2468" s="7"/>
    </row>
    <row r="2469" spans="1:10" ht="12.75" customHeight="1" x14ac:dyDescent="0.15">
      <c r="A2469" s="235"/>
      <c r="B2469" s="4" t="s">
        <v>642</v>
      </c>
      <c r="C2469" s="7" t="s">
        <v>643</v>
      </c>
      <c r="D2469" s="7" t="s">
        <v>2942</v>
      </c>
      <c r="E2469" s="7" t="s">
        <v>625</v>
      </c>
      <c r="F2469" s="10">
        <v>28.19</v>
      </c>
      <c r="G2469" s="10"/>
      <c r="H2469" s="7" t="s">
        <v>708</v>
      </c>
      <c r="I2469" s="7" t="s">
        <v>709</v>
      </c>
      <c r="J2469" s="7"/>
    </row>
    <row r="2470" spans="1:10" ht="25.5" customHeight="1" x14ac:dyDescent="0.15">
      <c r="A2470" s="235" t="s">
        <v>2916</v>
      </c>
      <c r="B2470" s="4" t="s">
        <v>642</v>
      </c>
      <c r="C2470" s="7" t="s">
        <v>2940</v>
      </c>
      <c r="D2470" s="7" t="s">
        <v>2941</v>
      </c>
      <c r="E2470" s="7" t="s">
        <v>1597</v>
      </c>
      <c r="F2470" s="10">
        <v>65.459999999999994</v>
      </c>
      <c r="G2470" s="10"/>
      <c r="H2470" s="7" t="s">
        <v>633</v>
      </c>
      <c r="I2470" s="7" t="s">
        <v>634</v>
      </c>
      <c r="J2470" s="7"/>
    </row>
    <row r="2471" spans="1:10" ht="12.75" customHeight="1" x14ac:dyDescent="0.15">
      <c r="A2471" s="235" t="s">
        <v>53</v>
      </c>
      <c r="B2471" s="4" t="s">
        <v>642</v>
      </c>
      <c r="C2471" s="7" t="s">
        <v>2936</v>
      </c>
      <c r="D2471" s="7" t="s">
        <v>2937</v>
      </c>
      <c r="E2471" s="7" t="s">
        <v>1597</v>
      </c>
      <c r="F2471" s="10">
        <v>975</v>
      </c>
      <c r="G2471" s="10"/>
      <c r="H2471" s="7" t="s">
        <v>633</v>
      </c>
      <c r="I2471" s="7" t="s">
        <v>634</v>
      </c>
      <c r="J2471" s="7"/>
    </row>
    <row r="2472" spans="1:10" ht="12.75" customHeight="1" x14ac:dyDescent="0.15">
      <c r="A2472" s="235" t="s">
        <v>249</v>
      </c>
      <c r="B2472" s="4" t="s">
        <v>1239</v>
      </c>
      <c r="C2472" s="7" t="s">
        <v>2943</v>
      </c>
      <c r="D2472" s="7" t="s">
        <v>2944</v>
      </c>
      <c r="E2472" s="7" t="s">
        <v>1597</v>
      </c>
      <c r="F2472" s="10">
        <v>40.32</v>
      </c>
      <c r="G2472" s="10"/>
      <c r="H2472" s="7" t="s">
        <v>708</v>
      </c>
      <c r="I2472" s="7" t="s">
        <v>709</v>
      </c>
      <c r="J2472" s="7"/>
    </row>
    <row r="2473" spans="1:10" ht="12.75" customHeight="1" x14ac:dyDescent="0.15">
      <c r="A2473" s="235" t="s">
        <v>249</v>
      </c>
      <c r="B2473" s="4" t="s">
        <v>1239</v>
      </c>
      <c r="C2473" s="7" t="s">
        <v>2943</v>
      </c>
      <c r="D2473" s="7" t="s">
        <v>2944</v>
      </c>
      <c r="E2473" s="7" t="s">
        <v>1597</v>
      </c>
      <c r="F2473" s="10">
        <v>5.49</v>
      </c>
      <c r="G2473" s="10"/>
      <c r="H2473" s="7" t="s">
        <v>633</v>
      </c>
      <c r="I2473" s="7" t="s">
        <v>634</v>
      </c>
      <c r="J2473" s="7"/>
    </row>
    <row r="2474" spans="1:10" ht="12.75" customHeight="1" x14ac:dyDescent="0.15">
      <c r="A2474" s="235" t="s">
        <v>390</v>
      </c>
      <c r="B2474" s="4" t="s">
        <v>2410</v>
      </c>
      <c r="C2474" s="7" t="s">
        <v>2945</v>
      </c>
      <c r="D2474" s="7" t="s">
        <v>2946</v>
      </c>
      <c r="E2474" s="7" t="s">
        <v>1597</v>
      </c>
      <c r="F2474" s="10">
        <v>80.97</v>
      </c>
      <c r="G2474" s="10"/>
      <c r="H2474" s="7" t="s">
        <v>708</v>
      </c>
      <c r="I2474" s="7" t="s">
        <v>709</v>
      </c>
      <c r="J2474" s="7"/>
    </row>
    <row r="2475" spans="1:10" ht="12.75" customHeight="1" x14ac:dyDescent="0.15">
      <c r="A2475" s="235" t="s">
        <v>390</v>
      </c>
      <c r="B2475" s="4" t="s">
        <v>2410</v>
      </c>
      <c r="C2475" s="7" t="s">
        <v>2945</v>
      </c>
      <c r="D2475" s="7" t="s">
        <v>2946</v>
      </c>
      <c r="E2475" s="7" t="s">
        <v>1597</v>
      </c>
      <c r="F2475" s="10">
        <v>80.98</v>
      </c>
      <c r="G2475" s="10"/>
      <c r="H2475" s="7" t="s">
        <v>633</v>
      </c>
      <c r="I2475" s="7" t="s">
        <v>634</v>
      </c>
      <c r="J2475" s="7"/>
    </row>
    <row r="2476" spans="1:10" ht="25.5" customHeight="1" x14ac:dyDescent="0.15">
      <c r="A2476" s="235" t="s">
        <v>2916</v>
      </c>
      <c r="B2476" s="4" t="s">
        <v>2185</v>
      </c>
      <c r="C2476" s="7" t="s">
        <v>2947</v>
      </c>
      <c r="D2476" s="7" t="s">
        <v>2948</v>
      </c>
      <c r="E2476" s="7" t="s">
        <v>1597</v>
      </c>
      <c r="F2476" s="10">
        <v>76.11</v>
      </c>
      <c r="G2476" s="10"/>
      <c r="H2476" s="7" t="s">
        <v>708</v>
      </c>
      <c r="I2476" s="7" t="s">
        <v>709</v>
      </c>
      <c r="J2476" s="7"/>
    </row>
    <row r="2477" spans="1:10" ht="12.75" customHeight="1" x14ac:dyDescent="0.15">
      <c r="A2477" s="235" t="s">
        <v>249</v>
      </c>
      <c r="B2477" s="4" t="s">
        <v>2185</v>
      </c>
      <c r="C2477" s="7" t="s">
        <v>2949</v>
      </c>
      <c r="D2477" s="7" t="s">
        <v>2950</v>
      </c>
      <c r="E2477" s="7" t="s">
        <v>1597</v>
      </c>
      <c r="F2477" s="10">
        <v>12.51</v>
      </c>
      <c r="G2477" s="10"/>
      <c r="H2477" s="7" t="s">
        <v>633</v>
      </c>
      <c r="I2477" s="7" t="s">
        <v>634</v>
      </c>
      <c r="J2477" s="7"/>
    </row>
    <row r="2478" spans="1:10" ht="12.75" customHeight="1" x14ac:dyDescent="0.15">
      <c r="A2478" s="235" t="s">
        <v>2702</v>
      </c>
      <c r="B2478" s="4" t="s">
        <v>923</v>
      </c>
      <c r="C2478" s="7" t="s">
        <v>39</v>
      </c>
      <c r="D2478" s="7" t="s">
        <v>2951</v>
      </c>
      <c r="E2478" s="7" t="s">
        <v>1597</v>
      </c>
      <c r="F2478" s="10">
        <v>525</v>
      </c>
      <c r="G2478" s="10"/>
      <c r="H2478" s="7" t="s">
        <v>708</v>
      </c>
      <c r="I2478" s="7" t="s">
        <v>709</v>
      </c>
      <c r="J2478" s="7"/>
    </row>
    <row r="2479" spans="1:10" ht="12.75" customHeight="1" x14ac:dyDescent="0.15">
      <c r="A2479" s="235" t="s">
        <v>249</v>
      </c>
      <c r="B2479" s="4" t="s">
        <v>923</v>
      </c>
      <c r="C2479" s="7" t="s">
        <v>2952</v>
      </c>
      <c r="D2479" s="7" t="s">
        <v>2953</v>
      </c>
      <c r="E2479" s="7" t="s">
        <v>1597</v>
      </c>
      <c r="F2479" s="10">
        <v>44.94</v>
      </c>
      <c r="G2479" s="10"/>
      <c r="H2479" s="7" t="s">
        <v>633</v>
      </c>
      <c r="I2479" s="7" t="s">
        <v>634</v>
      </c>
      <c r="J2479" s="7"/>
    </row>
    <row r="2480" spans="1:10" ht="12.75" customHeight="1" x14ac:dyDescent="0.15">
      <c r="A2480" s="235" t="s">
        <v>2702</v>
      </c>
      <c r="B2480" s="4" t="s">
        <v>923</v>
      </c>
      <c r="C2480" s="7" t="s">
        <v>39</v>
      </c>
      <c r="D2480" s="7" t="s">
        <v>2951</v>
      </c>
      <c r="E2480" s="7" t="s">
        <v>1597</v>
      </c>
      <c r="F2480" s="10">
        <v>525</v>
      </c>
      <c r="G2480" s="10"/>
      <c r="H2480" s="7" t="s">
        <v>633</v>
      </c>
      <c r="I2480" s="7" t="s">
        <v>634</v>
      </c>
      <c r="J2480" s="7"/>
    </row>
    <row r="2481" spans="1:10" ht="12.75" customHeight="1" x14ac:dyDescent="0.15">
      <c r="A2481" s="235" t="s">
        <v>249</v>
      </c>
      <c r="B2481" s="4" t="s">
        <v>2954</v>
      </c>
      <c r="C2481" s="7" t="s">
        <v>2955</v>
      </c>
      <c r="D2481" s="7" t="s">
        <v>2956</v>
      </c>
      <c r="E2481" s="7" t="s">
        <v>1597</v>
      </c>
      <c r="F2481" s="10">
        <v>7.49</v>
      </c>
      <c r="G2481" s="10"/>
      <c r="H2481" s="7" t="s">
        <v>708</v>
      </c>
      <c r="I2481" s="7" t="s">
        <v>709</v>
      </c>
      <c r="J2481" s="7"/>
    </row>
    <row r="2482" spans="1:10" ht="12.75" customHeight="1" x14ac:dyDescent="0.15">
      <c r="A2482" s="235" t="s">
        <v>2957</v>
      </c>
      <c r="B2482" s="4" t="s">
        <v>2954</v>
      </c>
      <c r="C2482" s="7" t="s">
        <v>2958</v>
      </c>
      <c r="D2482" s="7" t="s">
        <v>2959</v>
      </c>
      <c r="E2482" s="7" t="s">
        <v>1597</v>
      </c>
      <c r="F2482" s="10">
        <v>335</v>
      </c>
      <c r="G2482" s="10"/>
      <c r="H2482" s="7" t="s">
        <v>708</v>
      </c>
      <c r="I2482" s="7" t="s">
        <v>709</v>
      </c>
      <c r="J2482" s="7"/>
    </row>
    <row r="2483" spans="1:10" ht="12.75" customHeight="1" x14ac:dyDescent="0.15">
      <c r="A2483" s="235" t="s">
        <v>2957</v>
      </c>
      <c r="B2483" s="4" t="s">
        <v>2954</v>
      </c>
      <c r="C2483" s="7" t="s">
        <v>2958</v>
      </c>
      <c r="D2483" s="7" t="s">
        <v>2959</v>
      </c>
      <c r="E2483" s="7" t="s">
        <v>1597</v>
      </c>
      <c r="F2483" s="10">
        <v>62.5</v>
      </c>
      <c r="G2483" s="10"/>
      <c r="H2483" s="7" t="s">
        <v>708</v>
      </c>
      <c r="I2483" s="7" t="s">
        <v>709</v>
      </c>
      <c r="J2483" s="7"/>
    </row>
    <row r="2484" spans="1:10" ht="12.75" customHeight="1" x14ac:dyDescent="0.15">
      <c r="A2484" s="235" t="s">
        <v>2957</v>
      </c>
      <c r="B2484" s="4" t="s">
        <v>2954</v>
      </c>
      <c r="C2484" s="7" t="s">
        <v>2958</v>
      </c>
      <c r="D2484" s="7" t="s">
        <v>2959</v>
      </c>
      <c r="E2484" s="7" t="s">
        <v>1597</v>
      </c>
      <c r="F2484" s="10">
        <v>62.5</v>
      </c>
      <c r="G2484" s="10"/>
      <c r="H2484" s="7" t="s">
        <v>633</v>
      </c>
      <c r="I2484" s="7" t="s">
        <v>634</v>
      </c>
      <c r="J2484" s="7"/>
    </row>
    <row r="2485" spans="1:10" ht="12.75" customHeight="1" x14ac:dyDescent="0.15">
      <c r="A2485" s="235" t="s">
        <v>2960</v>
      </c>
      <c r="B2485" s="4" t="s">
        <v>2961</v>
      </c>
      <c r="C2485" s="7" t="s">
        <v>2962</v>
      </c>
      <c r="D2485" s="7" t="s">
        <v>2963</v>
      </c>
      <c r="E2485" s="7" t="s">
        <v>1597</v>
      </c>
      <c r="F2485" s="10">
        <v>300</v>
      </c>
      <c r="G2485" s="10"/>
      <c r="H2485" s="7" t="s">
        <v>708</v>
      </c>
      <c r="I2485" s="7" t="s">
        <v>709</v>
      </c>
      <c r="J2485" s="7"/>
    </row>
    <row r="2486" spans="1:10" ht="11.25" x14ac:dyDescent="0.15">
      <c r="A2486" s="235" t="s">
        <v>248</v>
      </c>
      <c r="B2486" s="4" t="s">
        <v>2961</v>
      </c>
      <c r="C2486" s="7" t="s">
        <v>2964</v>
      </c>
      <c r="D2486" s="7" t="s">
        <v>2965</v>
      </c>
      <c r="E2486" s="7" t="s">
        <v>1597</v>
      </c>
      <c r="F2486" s="10">
        <v>625</v>
      </c>
      <c r="G2486" s="10"/>
      <c r="H2486" s="7" t="s">
        <v>708</v>
      </c>
      <c r="I2486" s="7" t="s">
        <v>709</v>
      </c>
      <c r="J2486" s="7"/>
    </row>
    <row r="2488" spans="1:10" ht="11.25" x14ac:dyDescent="0.2">
      <c r="A2488" s="233" t="s">
        <v>2652</v>
      </c>
    </row>
    <row r="2490" spans="1:10" ht="25.5" customHeight="1" x14ac:dyDescent="0.35">
      <c r="A2490" s="234" t="s">
        <v>14</v>
      </c>
      <c r="B2490" s="3" t="s">
        <v>1</v>
      </c>
      <c r="C2490" s="6" t="s">
        <v>7</v>
      </c>
      <c r="D2490" s="6" t="s">
        <v>16</v>
      </c>
      <c r="E2490" s="6" t="s">
        <v>619</v>
      </c>
      <c r="F2490" s="9" t="s">
        <v>24</v>
      </c>
      <c r="G2490" s="9" t="s">
        <v>25</v>
      </c>
      <c r="H2490" s="6" t="s">
        <v>620</v>
      </c>
      <c r="I2490" s="6" t="s">
        <v>621</v>
      </c>
      <c r="J2490" s="6"/>
    </row>
    <row r="2492" spans="1:10" ht="25.5" customHeight="1" x14ac:dyDescent="0.15">
      <c r="A2492" s="235" t="s">
        <v>248</v>
      </c>
      <c r="B2492" s="4" t="s">
        <v>2961</v>
      </c>
      <c r="C2492" s="7" t="s">
        <v>2964</v>
      </c>
      <c r="D2492" s="7" t="s">
        <v>2966</v>
      </c>
      <c r="E2492" s="7" t="s">
        <v>1597</v>
      </c>
      <c r="F2492" s="10">
        <v>1300</v>
      </c>
      <c r="G2492" s="10"/>
      <c r="H2492" s="7" t="s">
        <v>708</v>
      </c>
      <c r="I2492" s="7" t="s">
        <v>709</v>
      </c>
      <c r="J2492" s="7"/>
    </row>
    <row r="2493" spans="1:10" ht="12.75" customHeight="1" x14ac:dyDescent="0.15">
      <c r="A2493" s="235" t="s">
        <v>248</v>
      </c>
      <c r="B2493" s="4" t="s">
        <v>2961</v>
      </c>
      <c r="C2493" s="7" t="s">
        <v>2964</v>
      </c>
      <c r="D2493" s="7" t="s">
        <v>2967</v>
      </c>
      <c r="E2493" s="7" t="s">
        <v>1597</v>
      </c>
      <c r="F2493" s="10">
        <v>770</v>
      </c>
      <c r="G2493" s="10"/>
      <c r="H2493" s="7" t="s">
        <v>633</v>
      </c>
      <c r="I2493" s="7" t="s">
        <v>634</v>
      </c>
      <c r="J2493" s="7"/>
    </row>
    <row r="2494" spans="1:10" ht="12.75" customHeight="1" x14ac:dyDescent="0.15">
      <c r="A2494" s="235" t="s">
        <v>118</v>
      </c>
      <c r="B2494" s="4" t="s">
        <v>2968</v>
      </c>
      <c r="C2494" s="7" t="s">
        <v>2969</v>
      </c>
      <c r="D2494" s="7" t="s">
        <v>2970</v>
      </c>
      <c r="E2494" s="7" t="s">
        <v>1597</v>
      </c>
      <c r="F2494" s="10">
        <v>212.14</v>
      </c>
      <c r="G2494" s="10"/>
      <c r="H2494" s="7" t="s">
        <v>708</v>
      </c>
      <c r="I2494" s="7" t="s">
        <v>709</v>
      </c>
      <c r="J2494" s="7"/>
    </row>
    <row r="2495" spans="1:10" ht="12.75" customHeight="1" x14ac:dyDescent="0.15">
      <c r="A2495" s="235" t="s">
        <v>2971</v>
      </c>
      <c r="B2495" s="4" t="s">
        <v>2968</v>
      </c>
      <c r="C2495" s="7" t="s">
        <v>2972</v>
      </c>
      <c r="D2495" s="7" t="s">
        <v>2973</v>
      </c>
      <c r="E2495" s="7" t="s">
        <v>1597</v>
      </c>
      <c r="F2495" s="10">
        <v>281.60000000000002</v>
      </c>
      <c r="G2495" s="10"/>
      <c r="H2495" s="7" t="s">
        <v>633</v>
      </c>
      <c r="I2495" s="7" t="s">
        <v>634</v>
      </c>
      <c r="J2495" s="7"/>
    </row>
    <row r="2496" spans="1:10" ht="12.75" customHeight="1" x14ac:dyDescent="0.15">
      <c r="A2496" s="235" t="s">
        <v>2974</v>
      </c>
      <c r="B2496" s="4" t="s">
        <v>1889</v>
      </c>
      <c r="C2496" s="7" t="s">
        <v>2975</v>
      </c>
      <c r="D2496" s="7" t="s">
        <v>2976</v>
      </c>
      <c r="E2496" s="7" t="s">
        <v>1597</v>
      </c>
      <c r="F2496" s="10">
        <v>127.5</v>
      </c>
      <c r="G2496" s="10"/>
      <c r="H2496" s="7" t="s">
        <v>708</v>
      </c>
      <c r="I2496" s="7" t="s">
        <v>709</v>
      </c>
      <c r="J2496" s="7"/>
    </row>
    <row r="2497" spans="1:10" ht="12.75" customHeight="1" x14ac:dyDescent="0.15">
      <c r="A2497" s="235" t="s">
        <v>2974</v>
      </c>
      <c r="B2497" s="4" t="s">
        <v>1889</v>
      </c>
      <c r="C2497" s="7" t="s">
        <v>2975</v>
      </c>
      <c r="D2497" s="7" t="s">
        <v>2976</v>
      </c>
      <c r="E2497" s="7" t="s">
        <v>1597</v>
      </c>
      <c r="F2497" s="10">
        <v>127.5</v>
      </c>
      <c r="G2497" s="10"/>
      <c r="H2497" s="7" t="s">
        <v>633</v>
      </c>
      <c r="I2497" s="7" t="s">
        <v>634</v>
      </c>
      <c r="J2497" s="7"/>
    </row>
    <row r="2498" spans="1:10" ht="12.75" customHeight="1" x14ac:dyDescent="0.15">
      <c r="A2498" s="235" t="s">
        <v>249</v>
      </c>
      <c r="B2498" s="4" t="s">
        <v>1630</v>
      </c>
      <c r="C2498" s="7" t="s">
        <v>2977</v>
      </c>
      <c r="D2498" s="7" t="s">
        <v>2797</v>
      </c>
      <c r="E2498" s="7" t="s">
        <v>1597</v>
      </c>
      <c r="F2498" s="10"/>
      <c r="G2498" s="10">
        <v>19.97</v>
      </c>
      <c r="H2498" s="7" t="s">
        <v>708</v>
      </c>
      <c r="I2498" s="7" t="s">
        <v>709</v>
      </c>
      <c r="J2498" s="7"/>
    </row>
    <row r="2499" spans="1:10" ht="12.75" customHeight="1" x14ac:dyDescent="0.15">
      <c r="A2499" s="235" t="s">
        <v>249</v>
      </c>
      <c r="B2499" s="4" t="s">
        <v>1630</v>
      </c>
      <c r="C2499" s="7" t="s">
        <v>2978</v>
      </c>
      <c r="D2499" s="7" t="s">
        <v>2979</v>
      </c>
      <c r="E2499" s="7" t="s">
        <v>1597</v>
      </c>
      <c r="F2499" s="10">
        <v>34.979999999999997</v>
      </c>
      <c r="G2499" s="10"/>
      <c r="H2499" s="7" t="s">
        <v>708</v>
      </c>
      <c r="I2499" s="7" t="s">
        <v>709</v>
      </c>
      <c r="J2499" s="7"/>
    </row>
    <row r="2500" spans="1:10" ht="25.5" customHeight="1" x14ac:dyDescent="0.15">
      <c r="A2500" s="235" t="s">
        <v>117</v>
      </c>
      <c r="B2500" s="4" t="s">
        <v>1630</v>
      </c>
      <c r="C2500" s="7" t="s">
        <v>2980</v>
      </c>
      <c r="D2500" s="7" t="s">
        <v>2981</v>
      </c>
      <c r="E2500" s="7" t="s">
        <v>1597</v>
      </c>
      <c r="F2500" s="10">
        <v>3200</v>
      </c>
      <c r="G2500" s="10"/>
      <c r="H2500" s="7" t="s">
        <v>633</v>
      </c>
      <c r="I2500" s="7" t="s">
        <v>634</v>
      </c>
      <c r="J2500" s="7"/>
    </row>
    <row r="2501" spans="1:10" ht="25.5" customHeight="1" x14ac:dyDescent="0.15">
      <c r="A2501" s="235" t="s">
        <v>2916</v>
      </c>
      <c r="B2501" s="4" t="s">
        <v>2982</v>
      </c>
      <c r="C2501" s="7" t="s">
        <v>2983</v>
      </c>
      <c r="D2501" s="7" t="s">
        <v>2984</v>
      </c>
      <c r="E2501" s="7" t="s">
        <v>1597</v>
      </c>
      <c r="F2501" s="10">
        <v>78.42</v>
      </c>
      <c r="G2501" s="10"/>
      <c r="H2501" s="7" t="s">
        <v>708</v>
      </c>
      <c r="I2501" s="7" t="s">
        <v>709</v>
      </c>
      <c r="J2501" s="7"/>
    </row>
    <row r="2502" spans="1:10" ht="25.5" customHeight="1" x14ac:dyDescent="0.15">
      <c r="A2502" s="235" t="s">
        <v>55</v>
      </c>
      <c r="B2502" s="4" t="s">
        <v>2982</v>
      </c>
      <c r="C2502" s="7" t="s">
        <v>2985</v>
      </c>
      <c r="D2502" s="7" t="s">
        <v>2986</v>
      </c>
      <c r="E2502" s="7" t="s">
        <v>1597</v>
      </c>
      <c r="F2502" s="10">
        <v>78.42</v>
      </c>
      <c r="G2502" s="10"/>
      <c r="H2502" s="7" t="s">
        <v>708</v>
      </c>
      <c r="I2502" s="7" t="s">
        <v>709</v>
      </c>
      <c r="J2502" s="7"/>
    </row>
    <row r="2503" spans="1:10" ht="25.5" customHeight="1" x14ac:dyDescent="0.15">
      <c r="A2503" s="235" t="s">
        <v>2916</v>
      </c>
      <c r="B2503" s="4" t="s">
        <v>2982</v>
      </c>
      <c r="C2503" s="7" t="s">
        <v>2987</v>
      </c>
      <c r="D2503" s="7" t="s">
        <v>2988</v>
      </c>
      <c r="E2503" s="7" t="s">
        <v>1597</v>
      </c>
      <c r="F2503" s="10"/>
      <c r="G2503" s="10">
        <v>78.42</v>
      </c>
      <c r="H2503" s="7" t="s">
        <v>708</v>
      </c>
      <c r="I2503" s="7" t="s">
        <v>709</v>
      </c>
      <c r="J2503" s="7"/>
    </row>
    <row r="2504" spans="1:10" ht="25.5" customHeight="1" x14ac:dyDescent="0.15">
      <c r="A2504" s="235" t="s">
        <v>55</v>
      </c>
      <c r="B2504" s="4" t="s">
        <v>2982</v>
      </c>
      <c r="C2504" s="7" t="s">
        <v>2985</v>
      </c>
      <c r="D2504" s="7" t="s">
        <v>2989</v>
      </c>
      <c r="E2504" s="7" t="s">
        <v>2312</v>
      </c>
      <c r="F2504" s="10"/>
      <c r="G2504" s="10">
        <v>78.42</v>
      </c>
      <c r="H2504" s="7" t="s">
        <v>708</v>
      </c>
      <c r="I2504" s="7" t="s">
        <v>709</v>
      </c>
      <c r="J2504" s="7"/>
    </row>
    <row r="2505" spans="1:10" ht="12.75" customHeight="1" x14ac:dyDescent="0.15">
      <c r="A2505" s="235" t="s">
        <v>2702</v>
      </c>
      <c r="B2505" s="4" t="s">
        <v>2990</v>
      </c>
      <c r="C2505" s="7" t="s">
        <v>2991</v>
      </c>
      <c r="D2505" s="7" t="s">
        <v>2992</v>
      </c>
      <c r="E2505" s="7" t="s">
        <v>1597</v>
      </c>
      <c r="F2505" s="10">
        <v>595</v>
      </c>
      <c r="G2505" s="10"/>
      <c r="H2505" s="7" t="s">
        <v>708</v>
      </c>
      <c r="I2505" s="7" t="s">
        <v>709</v>
      </c>
      <c r="J2505" s="7"/>
    </row>
    <row r="2506" spans="1:10" ht="25.5" customHeight="1" x14ac:dyDescent="0.15">
      <c r="A2506" s="235" t="s">
        <v>2960</v>
      </c>
      <c r="B2506" s="4" t="s">
        <v>2993</v>
      </c>
      <c r="C2506" s="7" t="s">
        <v>2994</v>
      </c>
      <c r="D2506" s="7" t="s">
        <v>2995</v>
      </c>
      <c r="E2506" s="7" t="s">
        <v>1597</v>
      </c>
      <c r="F2506" s="10">
        <v>900</v>
      </c>
      <c r="G2506" s="10"/>
      <c r="H2506" s="7" t="s">
        <v>708</v>
      </c>
      <c r="I2506" s="7" t="s">
        <v>709</v>
      </c>
      <c r="J2506" s="7"/>
    </row>
    <row r="2507" spans="1:10" ht="12.75" customHeight="1" x14ac:dyDescent="0.15">
      <c r="A2507" s="235" t="s">
        <v>249</v>
      </c>
      <c r="B2507" s="4" t="s">
        <v>2993</v>
      </c>
      <c r="C2507" s="7" t="s">
        <v>2996</v>
      </c>
      <c r="D2507" s="7" t="s">
        <v>2997</v>
      </c>
      <c r="E2507" s="7" t="s">
        <v>1597</v>
      </c>
      <c r="F2507" s="10">
        <v>31.06</v>
      </c>
      <c r="G2507" s="10"/>
      <c r="H2507" s="7" t="s">
        <v>633</v>
      </c>
      <c r="I2507" s="7" t="s">
        <v>634</v>
      </c>
      <c r="J2507" s="7"/>
    </row>
    <row r="2508" spans="1:10" ht="12.75" customHeight="1" x14ac:dyDescent="0.15">
      <c r="A2508" s="235" t="s">
        <v>249</v>
      </c>
      <c r="B2508" s="4" t="s">
        <v>2998</v>
      </c>
      <c r="C2508" s="7" t="s">
        <v>2999</v>
      </c>
      <c r="D2508" s="7" t="s">
        <v>3000</v>
      </c>
      <c r="E2508" s="7" t="s">
        <v>1597</v>
      </c>
      <c r="F2508" s="10">
        <v>32.56</v>
      </c>
      <c r="G2508" s="10"/>
      <c r="H2508" s="7" t="s">
        <v>708</v>
      </c>
      <c r="I2508" s="7" t="s">
        <v>709</v>
      </c>
      <c r="J2508" s="7"/>
    </row>
    <row r="2509" spans="1:10" ht="25.5" customHeight="1" x14ac:dyDescent="0.15">
      <c r="A2509" s="235" t="s">
        <v>55</v>
      </c>
      <c r="B2509" s="4" t="s">
        <v>3001</v>
      </c>
      <c r="C2509" s="7" t="s">
        <v>3002</v>
      </c>
      <c r="D2509" s="7" t="s">
        <v>3003</v>
      </c>
      <c r="E2509" s="7" t="s">
        <v>1597</v>
      </c>
      <c r="F2509" s="10">
        <v>19.36</v>
      </c>
      <c r="G2509" s="10"/>
      <c r="H2509" s="7" t="s">
        <v>708</v>
      </c>
      <c r="I2509" s="7" t="s">
        <v>709</v>
      </c>
      <c r="J2509" s="7"/>
    </row>
    <row r="2510" spans="1:10" ht="25.5" customHeight="1" x14ac:dyDescent="0.15">
      <c r="A2510" s="235" t="s">
        <v>55</v>
      </c>
      <c r="B2510" s="4" t="s">
        <v>3001</v>
      </c>
      <c r="C2510" s="7" t="s">
        <v>3002</v>
      </c>
      <c r="D2510" s="7" t="s">
        <v>3003</v>
      </c>
      <c r="E2510" s="7" t="s">
        <v>1597</v>
      </c>
      <c r="F2510" s="10">
        <v>6.88</v>
      </c>
      <c r="G2510" s="10"/>
      <c r="H2510" s="7" t="s">
        <v>633</v>
      </c>
      <c r="I2510" s="7" t="s">
        <v>634</v>
      </c>
      <c r="J2510" s="7"/>
    </row>
    <row r="2511" spans="1:10" ht="12.75" customHeight="1" x14ac:dyDescent="0.15">
      <c r="A2511" s="235" t="s">
        <v>55</v>
      </c>
      <c r="B2511" s="4" t="s">
        <v>1632</v>
      </c>
      <c r="C2511" s="7" t="s">
        <v>3004</v>
      </c>
      <c r="D2511" s="7" t="s">
        <v>3005</v>
      </c>
      <c r="E2511" s="7" t="s">
        <v>1597</v>
      </c>
      <c r="F2511" s="10">
        <v>44.99</v>
      </c>
      <c r="G2511" s="10"/>
      <c r="H2511" s="7" t="s">
        <v>708</v>
      </c>
      <c r="I2511" s="7" t="s">
        <v>709</v>
      </c>
      <c r="J2511" s="7"/>
    </row>
    <row r="2512" spans="1:10" ht="12.75" customHeight="1" x14ac:dyDescent="0.15">
      <c r="A2512" s="235" t="s">
        <v>55</v>
      </c>
      <c r="B2512" s="4" t="s">
        <v>1632</v>
      </c>
      <c r="C2512" s="7" t="s">
        <v>3004</v>
      </c>
      <c r="D2512" s="7" t="s">
        <v>3005</v>
      </c>
      <c r="E2512" s="7" t="s">
        <v>1597</v>
      </c>
      <c r="F2512" s="10">
        <v>44.98</v>
      </c>
      <c r="G2512" s="10"/>
      <c r="H2512" s="7" t="s">
        <v>633</v>
      </c>
      <c r="I2512" s="7" t="s">
        <v>634</v>
      </c>
      <c r="J2512" s="7"/>
    </row>
    <row r="2513" spans="1:10" ht="25.5" customHeight="1" x14ac:dyDescent="0.15">
      <c r="A2513" s="235" t="s">
        <v>55</v>
      </c>
      <c r="B2513" s="4" t="s">
        <v>3006</v>
      </c>
      <c r="C2513" s="7" t="s">
        <v>3007</v>
      </c>
      <c r="D2513" s="7" t="s">
        <v>3008</v>
      </c>
      <c r="E2513" s="7" t="s">
        <v>1597</v>
      </c>
      <c r="F2513" s="10">
        <v>7.41</v>
      </c>
      <c r="G2513" s="10"/>
      <c r="H2513" s="7" t="s">
        <v>633</v>
      </c>
      <c r="I2513" s="7" t="s">
        <v>634</v>
      </c>
      <c r="J2513" s="7"/>
    </row>
    <row r="2514" spans="1:10" ht="12.75" customHeight="1" x14ac:dyDescent="0.15">
      <c r="A2514" s="235" t="s">
        <v>249</v>
      </c>
      <c r="B2514" s="4" t="s">
        <v>2414</v>
      </c>
      <c r="C2514" s="7" t="s">
        <v>3009</v>
      </c>
      <c r="D2514" s="7" t="s">
        <v>3010</v>
      </c>
      <c r="E2514" s="7" t="s">
        <v>1597</v>
      </c>
      <c r="F2514" s="10">
        <v>83.63</v>
      </c>
      <c r="G2514" s="10"/>
      <c r="H2514" s="7" t="s">
        <v>708</v>
      </c>
      <c r="I2514" s="7" t="s">
        <v>709</v>
      </c>
      <c r="J2514" s="7"/>
    </row>
    <row r="2515" spans="1:10" ht="12.75" customHeight="1" x14ac:dyDescent="0.15">
      <c r="A2515" s="235" t="s">
        <v>3011</v>
      </c>
      <c r="B2515" s="4" t="s">
        <v>2414</v>
      </c>
      <c r="C2515" s="7" t="s">
        <v>3012</v>
      </c>
      <c r="D2515" s="7" t="s">
        <v>3013</v>
      </c>
      <c r="E2515" s="7" t="s">
        <v>1597</v>
      </c>
      <c r="F2515" s="10">
        <v>463.35</v>
      </c>
      <c r="G2515" s="10"/>
      <c r="H2515" s="7" t="s">
        <v>708</v>
      </c>
      <c r="I2515" s="7" t="s">
        <v>709</v>
      </c>
      <c r="J2515" s="7"/>
    </row>
    <row r="2516" spans="1:10" ht="12.75" customHeight="1" x14ac:dyDescent="0.15">
      <c r="A2516" s="235" t="s">
        <v>3011</v>
      </c>
      <c r="B2516" s="4" t="s">
        <v>2414</v>
      </c>
      <c r="C2516" s="7" t="s">
        <v>3012</v>
      </c>
      <c r="D2516" s="7" t="s">
        <v>3013</v>
      </c>
      <c r="E2516" s="7" t="s">
        <v>1597</v>
      </c>
      <c r="F2516" s="10">
        <v>463.34</v>
      </c>
      <c r="G2516" s="10"/>
      <c r="H2516" s="7" t="s">
        <v>633</v>
      </c>
      <c r="I2516" s="7" t="s">
        <v>634</v>
      </c>
      <c r="J2516" s="7"/>
    </row>
    <row r="2517" spans="1:10" ht="25.5" customHeight="1" x14ac:dyDescent="0.15">
      <c r="A2517" s="235" t="s">
        <v>55</v>
      </c>
      <c r="B2517" s="4" t="s">
        <v>2039</v>
      </c>
      <c r="C2517" s="7" t="s">
        <v>3014</v>
      </c>
      <c r="D2517" s="7" t="s">
        <v>2873</v>
      </c>
      <c r="E2517" s="7" t="s">
        <v>1597</v>
      </c>
      <c r="F2517" s="10">
        <v>79.5</v>
      </c>
      <c r="G2517" s="10"/>
      <c r="H2517" s="7" t="s">
        <v>708</v>
      </c>
      <c r="I2517" s="7" t="s">
        <v>709</v>
      </c>
      <c r="J2517" s="7"/>
    </row>
    <row r="2518" spans="1:10" ht="22.5" x14ac:dyDescent="0.15">
      <c r="A2518" s="235" t="s">
        <v>249</v>
      </c>
      <c r="B2518" s="4" t="s">
        <v>2039</v>
      </c>
      <c r="C2518" s="7" t="s">
        <v>3015</v>
      </c>
      <c r="D2518" s="7" t="s">
        <v>3016</v>
      </c>
      <c r="E2518" s="7" t="s">
        <v>1597</v>
      </c>
      <c r="F2518" s="10">
        <v>11.98</v>
      </c>
      <c r="G2518" s="10"/>
      <c r="H2518" s="7" t="s">
        <v>708</v>
      </c>
      <c r="I2518" s="7" t="s">
        <v>709</v>
      </c>
      <c r="J2518" s="7"/>
    </row>
    <row r="2520" spans="1:10" ht="11.25" x14ac:dyDescent="0.2">
      <c r="A2520" s="233" t="s">
        <v>2652</v>
      </c>
    </row>
    <row r="2522" spans="1:10" ht="25.5" customHeight="1" x14ac:dyDescent="0.35">
      <c r="A2522" s="234" t="s">
        <v>14</v>
      </c>
      <c r="B2522" s="3" t="s">
        <v>1</v>
      </c>
      <c r="C2522" s="6" t="s">
        <v>7</v>
      </c>
      <c r="D2522" s="6" t="s">
        <v>16</v>
      </c>
      <c r="E2522" s="6" t="s">
        <v>619</v>
      </c>
      <c r="F2522" s="9" t="s">
        <v>24</v>
      </c>
      <c r="G2522" s="9" t="s">
        <v>25</v>
      </c>
      <c r="H2522" s="6" t="s">
        <v>620</v>
      </c>
      <c r="I2522" s="6" t="s">
        <v>621</v>
      </c>
      <c r="J2522" s="6"/>
    </row>
    <row r="2524" spans="1:10" ht="12.75" customHeight="1" x14ac:dyDescent="0.15">
      <c r="A2524" s="235" t="s">
        <v>55</v>
      </c>
      <c r="B2524" s="4" t="s">
        <v>2039</v>
      </c>
      <c r="C2524" s="7" t="s">
        <v>3017</v>
      </c>
      <c r="D2524" s="7" t="s">
        <v>2873</v>
      </c>
      <c r="E2524" s="7" t="s">
        <v>1597</v>
      </c>
      <c r="F2524" s="10">
        <v>65.13</v>
      </c>
      <c r="G2524" s="10"/>
      <c r="H2524" s="7" t="s">
        <v>708</v>
      </c>
      <c r="I2524" s="7" t="s">
        <v>709</v>
      </c>
      <c r="J2524" s="7"/>
    </row>
    <row r="2525" spans="1:10" ht="12.75" customHeight="1" x14ac:dyDescent="0.15">
      <c r="A2525" s="235" t="s">
        <v>55</v>
      </c>
      <c r="B2525" s="4" t="s">
        <v>2039</v>
      </c>
      <c r="C2525" s="7" t="s">
        <v>3018</v>
      </c>
      <c r="D2525" s="7" t="s">
        <v>3019</v>
      </c>
      <c r="E2525" s="7" t="s">
        <v>1597</v>
      </c>
      <c r="F2525" s="10">
        <v>79.5</v>
      </c>
      <c r="G2525" s="10"/>
      <c r="H2525" s="7" t="s">
        <v>708</v>
      </c>
      <c r="I2525" s="7" t="s">
        <v>709</v>
      </c>
      <c r="J2525" s="7"/>
    </row>
    <row r="2526" spans="1:10" ht="12.75" customHeight="1" x14ac:dyDescent="0.15">
      <c r="A2526" s="235" t="s">
        <v>55</v>
      </c>
      <c r="B2526" s="4" t="s">
        <v>2039</v>
      </c>
      <c r="C2526" s="7" t="s">
        <v>3017</v>
      </c>
      <c r="D2526" s="7" t="s">
        <v>2873</v>
      </c>
      <c r="E2526" s="7" t="s">
        <v>1597</v>
      </c>
      <c r="F2526" s="10">
        <v>261.89999999999998</v>
      </c>
      <c r="G2526" s="10"/>
      <c r="H2526" s="7" t="s">
        <v>633</v>
      </c>
      <c r="I2526" s="7" t="s">
        <v>634</v>
      </c>
      <c r="J2526" s="7"/>
    </row>
    <row r="2527" spans="1:10" ht="12.75" customHeight="1" x14ac:dyDescent="0.15">
      <c r="A2527" s="235" t="s">
        <v>55</v>
      </c>
      <c r="B2527" s="4" t="s">
        <v>2039</v>
      </c>
      <c r="C2527" s="7" t="s">
        <v>3020</v>
      </c>
      <c r="D2527" s="7" t="s">
        <v>3021</v>
      </c>
      <c r="E2527" s="7" t="s">
        <v>1597</v>
      </c>
      <c r="F2527" s="10"/>
      <c r="G2527" s="10">
        <v>227.9</v>
      </c>
      <c r="H2527" s="7" t="s">
        <v>633</v>
      </c>
      <c r="I2527" s="7" t="s">
        <v>634</v>
      </c>
      <c r="J2527" s="7"/>
    </row>
    <row r="2528" spans="1:10" ht="12.75" customHeight="1" x14ac:dyDescent="0.15">
      <c r="A2528" s="235" t="s">
        <v>249</v>
      </c>
      <c r="B2528" s="4" t="s">
        <v>3022</v>
      </c>
      <c r="C2528" s="7" t="s">
        <v>3023</v>
      </c>
      <c r="D2528" s="7" t="s">
        <v>3024</v>
      </c>
      <c r="E2528" s="7" t="s">
        <v>1597</v>
      </c>
      <c r="F2528" s="10">
        <v>23.27</v>
      </c>
      <c r="G2528" s="10"/>
      <c r="H2528" s="7" t="s">
        <v>708</v>
      </c>
      <c r="I2528" s="7" t="s">
        <v>709</v>
      </c>
      <c r="J2528" s="7"/>
    </row>
    <row r="2529" spans="1:10" ht="25.5" customHeight="1" x14ac:dyDescent="0.15">
      <c r="A2529" s="235" t="s">
        <v>249</v>
      </c>
      <c r="B2529" s="4" t="s">
        <v>3022</v>
      </c>
      <c r="C2529" s="7" t="s">
        <v>3025</v>
      </c>
      <c r="D2529" s="7" t="s">
        <v>3026</v>
      </c>
      <c r="E2529" s="7" t="s">
        <v>1597</v>
      </c>
      <c r="F2529" s="10">
        <v>54.52</v>
      </c>
      <c r="G2529" s="10"/>
      <c r="H2529" s="7" t="s">
        <v>708</v>
      </c>
      <c r="I2529" s="7" t="s">
        <v>709</v>
      </c>
      <c r="J2529" s="7"/>
    </row>
    <row r="2530" spans="1:10" ht="25.5" customHeight="1" x14ac:dyDescent="0.15">
      <c r="A2530" s="235" t="s">
        <v>249</v>
      </c>
      <c r="B2530" s="4" t="s">
        <v>3022</v>
      </c>
      <c r="C2530" s="7" t="s">
        <v>3025</v>
      </c>
      <c r="D2530" s="7" t="s">
        <v>3026</v>
      </c>
      <c r="E2530" s="7" t="s">
        <v>1597</v>
      </c>
      <c r="F2530" s="10">
        <v>38.130000000000003</v>
      </c>
      <c r="G2530" s="10"/>
      <c r="H2530" s="7" t="s">
        <v>633</v>
      </c>
      <c r="I2530" s="7" t="s">
        <v>634</v>
      </c>
      <c r="J2530" s="7"/>
    </row>
    <row r="2531" spans="1:10" ht="12.75" customHeight="1" x14ac:dyDescent="0.15">
      <c r="A2531" s="235" t="s">
        <v>249</v>
      </c>
      <c r="B2531" s="4" t="s">
        <v>1634</v>
      </c>
      <c r="C2531" s="7" t="s">
        <v>3027</v>
      </c>
      <c r="D2531" s="7" t="s">
        <v>3028</v>
      </c>
      <c r="E2531" s="7" t="s">
        <v>1597</v>
      </c>
      <c r="F2531" s="10"/>
      <c r="G2531" s="10">
        <v>22.93</v>
      </c>
      <c r="H2531" s="7" t="s">
        <v>708</v>
      </c>
      <c r="I2531" s="7" t="s">
        <v>709</v>
      </c>
      <c r="J2531" s="7"/>
    </row>
    <row r="2532" spans="1:10" ht="12.75" customHeight="1" x14ac:dyDescent="0.15">
      <c r="A2532" s="235" t="s">
        <v>249</v>
      </c>
      <c r="B2532" s="4" t="s">
        <v>1634</v>
      </c>
      <c r="C2532" s="7" t="s">
        <v>3027</v>
      </c>
      <c r="D2532" s="7" t="s">
        <v>3028</v>
      </c>
      <c r="E2532" s="7" t="s">
        <v>1597</v>
      </c>
      <c r="F2532" s="10"/>
      <c r="G2532" s="10">
        <v>11</v>
      </c>
      <c r="H2532" s="7" t="s">
        <v>633</v>
      </c>
      <c r="I2532" s="7" t="s">
        <v>634</v>
      </c>
      <c r="J2532" s="7"/>
    </row>
    <row r="2533" spans="1:10" ht="12.75" customHeight="1" x14ac:dyDescent="0.15">
      <c r="A2533" s="235" t="s">
        <v>249</v>
      </c>
      <c r="B2533" s="4" t="s">
        <v>3029</v>
      </c>
      <c r="C2533" s="7" t="s">
        <v>3030</v>
      </c>
      <c r="D2533" s="7" t="s">
        <v>3031</v>
      </c>
      <c r="E2533" s="7" t="s">
        <v>1597</v>
      </c>
      <c r="F2533" s="10">
        <v>18.18</v>
      </c>
      <c r="G2533" s="10"/>
      <c r="H2533" s="7" t="s">
        <v>708</v>
      </c>
      <c r="I2533" s="7" t="s">
        <v>709</v>
      </c>
      <c r="J2533" s="7"/>
    </row>
    <row r="2534" spans="1:10" ht="12.75" customHeight="1" x14ac:dyDescent="0.15">
      <c r="A2534" s="235" t="s">
        <v>2957</v>
      </c>
      <c r="B2534" s="4" t="s">
        <v>3032</v>
      </c>
      <c r="C2534" s="7" t="s">
        <v>3033</v>
      </c>
      <c r="D2534" s="7" t="s">
        <v>3034</v>
      </c>
      <c r="E2534" s="7" t="s">
        <v>1597</v>
      </c>
      <c r="F2534" s="10">
        <v>62.5</v>
      </c>
      <c r="G2534" s="10"/>
      <c r="H2534" s="7" t="s">
        <v>708</v>
      </c>
      <c r="I2534" s="7" t="s">
        <v>709</v>
      </c>
      <c r="J2534" s="7"/>
    </row>
    <row r="2535" spans="1:10" ht="12.75" customHeight="1" x14ac:dyDescent="0.15">
      <c r="A2535" s="235" t="s">
        <v>2957</v>
      </c>
      <c r="B2535" s="4" t="s">
        <v>3032</v>
      </c>
      <c r="C2535" s="7" t="s">
        <v>3033</v>
      </c>
      <c r="D2535" s="7" t="s">
        <v>3034</v>
      </c>
      <c r="E2535" s="7" t="s">
        <v>1597</v>
      </c>
      <c r="F2535" s="10">
        <v>62.5</v>
      </c>
      <c r="G2535" s="10"/>
      <c r="H2535" s="7" t="s">
        <v>633</v>
      </c>
      <c r="I2535" s="7" t="s">
        <v>634</v>
      </c>
      <c r="J2535" s="7"/>
    </row>
    <row r="2536" spans="1:10" ht="12.75" customHeight="1" x14ac:dyDescent="0.15">
      <c r="A2536" s="235" t="s">
        <v>55</v>
      </c>
      <c r="B2536" s="4" t="s">
        <v>3035</v>
      </c>
      <c r="C2536" s="7" t="s">
        <v>3036</v>
      </c>
      <c r="D2536" s="7" t="s">
        <v>3037</v>
      </c>
      <c r="E2536" s="7" t="s">
        <v>1597</v>
      </c>
      <c r="F2536" s="10">
        <v>120.49</v>
      </c>
      <c r="G2536" s="10"/>
      <c r="H2536" s="7" t="s">
        <v>708</v>
      </c>
      <c r="I2536" s="7" t="s">
        <v>709</v>
      </c>
      <c r="J2536" s="7"/>
    </row>
    <row r="2537" spans="1:10" ht="12.75" customHeight="1" x14ac:dyDescent="0.15">
      <c r="A2537" s="235" t="s">
        <v>55</v>
      </c>
      <c r="B2537" s="4" t="s">
        <v>3035</v>
      </c>
      <c r="C2537" s="7" t="s">
        <v>3036</v>
      </c>
      <c r="D2537" s="7" t="s">
        <v>3037</v>
      </c>
      <c r="E2537" s="7" t="s">
        <v>1597</v>
      </c>
      <c r="F2537" s="10">
        <v>127.73</v>
      </c>
      <c r="G2537" s="10"/>
      <c r="H2537" s="7" t="s">
        <v>633</v>
      </c>
      <c r="I2537" s="7" t="s">
        <v>634</v>
      </c>
      <c r="J2537" s="7"/>
    </row>
    <row r="2538" spans="1:10" ht="12.75" customHeight="1" x14ac:dyDescent="0.15">
      <c r="A2538" s="235" t="s">
        <v>249</v>
      </c>
      <c r="B2538" s="4" t="s">
        <v>142</v>
      </c>
      <c r="C2538" s="7" t="s">
        <v>3038</v>
      </c>
      <c r="D2538" s="7" t="s">
        <v>3039</v>
      </c>
      <c r="E2538" s="7" t="s">
        <v>1597</v>
      </c>
      <c r="F2538" s="10">
        <v>6.99</v>
      </c>
      <c r="G2538" s="10"/>
      <c r="H2538" s="7" t="s">
        <v>708</v>
      </c>
      <c r="I2538" s="7" t="s">
        <v>709</v>
      </c>
      <c r="J2538" s="7"/>
    </row>
    <row r="2539" spans="1:10" ht="12.75" customHeight="1" x14ac:dyDescent="0.15">
      <c r="A2539" s="235" t="s">
        <v>249</v>
      </c>
      <c r="B2539" s="4" t="s">
        <v>3040</v>
      </c>
      <c r="C2539" s="7" t="s">
        <v>3041</v>
      </c>
      <c r="D2539" s="7" t="s">
        <v>3042</v>
      </c>
      <c r="E2539" s="7" t="s">
        <v>1597</v>
      </c>
      <c r="F2539" s="10">
        <v>12.48</v>
      </c>
      <c r="G2539" s="10"/>
      <c r="H2539" s="7" t="s">
        <v>633</v>
      </c>
      <c r="I2539" s="7" t="s">
        <v>634</v>
      </c>
      <c r="J2539" s="7"/>
    </row>
    <row r="2540" spans="1:10" ht="12.75" customHeight="1" x14ac:dyDescent="0.15">
      <c r="A2540" s="235" t="s">
        <v>390</v>
      </c>
      <c r="B2540" s="4" t="s">
        <v>2191</v>
      </c>
      <c r="C2540" s="7" t="s">
        <v>3043</v>
      </c>
      <c r="D2540" s="7" t="s">
        <v>3044</v>
      </c>
      <c r="E2540" s="7" t="s">
        <v>1597</v>
      </c>
      <c r="F2540" s="10">
        <v>18</v>
      </c>
      <c r="G2540" s="10"/>
      <c r="H2540" s="7" t="s">
        <v>708</v>
      </c>
      <c r="I2540" s="7" t="s">
        <v>709</v>
      </c>
      <c r="J2540" s="7"/>
    </row>
    <row r="2541" spans="1:10" ht="25.5" customHeight="1" x14ac:dyDescent="0.15">
      <c r="A2541" s="235" t="s">
        <v>2722</v>
      </c>
      <c r="B2541" s="4" t="s">
        <v>2191</v>
      </c>
      <c r="C2541" s="7" t="s">
        <v>3045</v>
      </c>
      <c r="D2541" s="7" t="s">
        <v>3046</v>
      </c>
      <c r="E2541" s="7" t="s">
        <v>1597</v>
      </c>
      <c r="F2541" s="10">
        <v>1003.6</v>
      </c>
      <c r="G2541" s="10"/>
      <c r="H2541" s="7" t="s">
        <v>708</v>
      </c>
      <c r="I2541" s="7" t="s">
        <v>709</v>
      </c>
      <c r="J2541" s="7"/>
    </row>
    <row r="2542" spans="1:10" ht="12.75" customHeight="1" x14ac:dyDescent="0.15">
      <c r="A2542" s="235" t="s">
        <v>55</v>
      </c>
      <c r="B2542" s="4" t="s">
        <v>2191</v>
      </c>
      <c r="C2542" s="7" t="s">
        <v>3047</v>
      </c>
      <c r="D2542" s="7" t="s">
        <v>3048</v>
      </c>
      <c r="E2542" s="7" t="s">
        <v>1597</v>
      </c>
      <c r="F2542" s="10">
        <v>62.05</v>
      </c>
      <c r="G2542" s="10"/>
      <c r="H2542" s="7" t="s">
        <v>708</v>
      </c>
      <c r="I2542" s="7" t="s">
        <v>709</v>
      </c>
      <c r="J2542" s="7"/>
    </row>
    <row r="2543" spans="1:10" ht="12.75" customHeight="1" x14ac:dyDescent="0.15">
      <c r="A2543" s="235" t="s">
        <v>249</v>
      </c>
      <c r="B2543" s="4" t="s">
        <v>2191</v>
      </c>
      <c r="C2543" s="7" t="s">
        <v>3049</v>
      </c>
      <c r="D2543" s="7" t="s">
        <v>3050</v>
      </c>
      <c r="E2543" s="7" t="s">
        <v>1597</v>
      </c>
      <c r="F2543" s="10">
        <v>12.74</v>
      </c>
      <c r="G2543" s="10"/>
      <c r="H2543" s="7" t="s">
        <v>708</v>
      </c>
      <c r="I2543" s="7" t="s">
        <v>709</v>
      </c>
      <c r="J2543" s="7"/>
    </row>
    <row r="2544" spans="1:10" ht="12.75" customHeight="1" x14ac:dyDescent="0.15">
      <c r="A2544" s="235" t="s">
        <v>249</v>
      </c>
      <c r="B2544" s="4" t="s">
        <v>2191</v>
      </c>
      <c r="C2544" s="7" t="s">
        <v>3049</v>
      </c>
      <c r="D2544" s="7" t="s">
        <v>3050</v>
      </c>
      <c r="E2544" s="7" t="s">
        <v>1597</v>
      </c>
      <c r="F2544" s="10">
        <v>12.74</v>
      </c>
      <c r="G2544" s="10"/>
      <c r="H2544" s="7" t="s">
        <v>633</v>
      </c>
      <c r="I2544" s="7" t="s">
        <v>634</v>
      </c>
      <c r="J2544" s="7"/>
    </row>
    <row r="2545" spans="1:10" ht="12.75" customHeight="1" x14ac:dyDescent="0.15">
      <c r="A2545" s="235" t="s">
        <v>55</v>
      </c>
      <c r="B2545" s="4" t="s">
        <v>2191</v>
      </c>
      <c r="C2545" s="7" t="s">
        <v>3047</v>
      </c>
      <c r="D2545" s="7" t="s">
        <v>3048</v>
      </c>
      <c r="E2545" s="7" t="s">
        <v>1597</v>
      </c>
      <c r="F2545" s="10">
        <v>62.05</v>
      </c>
      <c r="G2545" s="10"/>
      <c r="H2545" s="7" t="s">
        <v>633</v>
      </c>
      <c r="I2545" s="7" t="s">
        <v>634</v>
      </c>
      <c r="J2545" s="7"/>
    </row>
    <row r="2546" spans="1:10" ht="12.75" customHeight="1" x14ac:dyDescent="0.15">
      <c r="A2546" s="235" t="s">
        <v>390</v>
      </c>
      <c r="B2546" s="4" t="s">
        <v>2191</v>
      </c>
      <c r="C2546" s="7" t="s">
        <v>3043</v>
      </c>
      <c r="D2546" s="7" t="s">
        <v>3044</v>
      </c>
      <c r="E2546" s="7" t="s">
        <v>1597</v>
      </c>
      <c r="F2546" s="10">
        <v>41.98</v>
      </c>
      <c r="G2546" s="10"/>
      <c r="H2546" s="7" t="s">
        <v>633</v>
      </c>
      <c r="I2546" s="7" t="s">
        <v>634</v>
      </c>
      <c r="J2546" s="7"/>
    </row>
    <row r="2547" spans="1:10" ht="25.5" customHeight="1" x14ac:dyDescent="0.15">
      <c r="A2547" s="235" t="s">
        <v>2722</v>
      </c>
      <c r="B2547" s="4" t="s">
        <v>2191</v>
      </c>
      <c r="C2547" s="7" t="s">
        <v>3045</v>
      </c>
      <c r="D2547" s="7" t="s">
        <v>3046</v>
      </c>
      <c r="E2547" s="7" t="s">
        <v>1597</v>
      </c>
      <c r="F2547" s="10">
        <v>604.5</v>
      </c>
      <c r="G2547" s="10"/>
      <c r="H2547" s="7" t="s">
        <v>633</v>
      </c>
      <c r="I2547" s="7" t="s">
        <v>634</v>
      </c>
      <c r="J2547" s="7"/>
    </row>
    <row r="2548" spans="1:10" ht="25.5" customHeight="1" x14ac:dyDescent="0.15">
      <c r="A2548" s="235" t="s">
        <v>2919</v>
      </c>
      <c r="B2548" s="4" t="s">
        <v>2572</v>
      </c>
      <c r="C2548" s="7" t="s">
        <v>3051</v>
      </c>
      <c r="D2548" s="7" t="s">
        <v>3052</v>
      </c>
      <c r="E2548" s="7" t="s">
        <v>1597</v>
      </c>
      <c r="F2548" s="10">
        <v>84</v>
      </c>
      <c r="G2548" s="10"/>
      <c r="H2548" s="7" t="s">
        <v>708</v>
      </c>
      <c r="I2548" s="7" t="s">
        <v>709</v>
      </c>
      <c r="J2548" s="7"/>
    </row>
    <row r="2549" spans="1:10" ht="12.75" customHeight="1" x14ac:dyDescent="0.15">
      <c r="A2549" s="235" t="s">
        <v>55</v>
      </c>
      <c r="B2549" s="4" t="s">
        <v>2572</v>
      </c>
      <c r="C2549" s="7" t="s">
        <v>3053</v>
      </c>
      <c r="D2549" s="7" t="s">
        <v>3054</v>
      </c>
      <c r="E2549" s="7" t="s">
        <v>1597</v>
      </c>
      <c r="F2549" s="10">
        <v>174.9</v>
      </c>
      <c r="G2549" s="10"/>
      <c r="H2549" s="7" t="s">
        <v>633</v>
      </c>
      <c r="I2549" s="7" t="s">
        <v>634</v>
      </c>
      <c r="J2549" s="7"/>
    </row>
    <row r="2550" spans="1:10" ht="12.75" customHeight="1" x14ac:dyDescent="0.15">
      <c r="A2550" s="235" t="s">
        <v>249</v>
      </c>
      <c r="B2550" s="4" t="s">
        <v>650</v>
      </c>
      <c r="C2550" s="7" t="s">
        <v>3055</v>
      </c>
      <c r="D2550" s="7" t="s">
        <v>2538</v>
      </c>
      <c r="E2550" s="7" t="s">
        <v>1597</v>
      </c>
      <c r="F2550" s="10">
        <v>44.25</v>
      </c>
      <c r="G2550" s="10"/>
      <c r="H2550" s="7" t="s">
        <v>708</v>
      </c>
      <c r="I2550" s="7" t="s">
        <v>709</v>
      </c>
      <c r="J2550" s="7"/>
    </row>
    <row r="2551" spans="1:10" ht="12.75" customHeight="1" x14ac:dyDescent="0.15">
      <c r="A2551" s="235" t="s">
        <v>55</v>
      </c>
      <c r="B2551" s="4" t="s">
        <v>2043</v>
      </c>
      <c r="C2551" s="7" t="s">
        <v>3056</v>
      </c>
      <c r="D2551" s="7" t="s">
        <v>3057</v>
      </c>
      <c r="E2551" s="7" t="s">
        <v>1597</v>
      </c>
      <c r="F2551" s="10">
        <v>22.52</v>
      </c>
      <c r="G2551" s="10"/>
      <c r="H2551" s="7" t="s">
        <v>633</v>
      </c>
      <c r="I2551" s="7" t="s">
        <v>634</v>
      </c>
      <c r="J2551" s="7"/>
    </row>
    <row r="2552" spans="1:10" ht="12.75" customHeight="1" x14ac:dyDescent="0.15">
      <c r="A2552" s="235" t="s">
        <v>247</v>
      </c>
      <c r="B2552" s="4" t="s">
        <v>2418</v>
      </c>
      <c r="C2552" s="7" t="s">
        <v>3058</v>
      </c>
      <c r="D2552" s="7" t="s">
        <v>3059</v>
      </c>
      <c r="E2552" s="7" t="s">
        <v>1597</v>
      </c>
      <c r="F2552" s="10">
        <v>258.5</v>
      </c>
      <c r="G2552" s="10"/>
      <c r="H2552" s="7" t="s">
        <v>708</v>
      </c>
      <c r="I2552" s="7" t="s">
        <v>709</v>
      </c>
      <c r="J2552" s="7"/>
    </row>
    <row r="2553" spans="1:10" ht="12.75" customHeight="1" x14ac:dyDescent="0.15">
      <c r="A2553" s="235" t="s">
        <v>247</v>
      </c>
      <c r="B2553" s="4" t="s">
        <v>2418</v>
      </c>
      <c r="C2553" s="7" t="s">
        <v>3058</v>
      </c>
      <c r="D2553" s="7" t="s">
        <v>3059</v>
      </c>
      <c r="E2553" s="7" t="s">
        <v>1597</v>
      </c>
      <c r="F2553" s="10">
        <v>133.5</v>
      </c>
      <c r="G2553" s="10"/>
      <c r="H2553" s="7" t="s">
        <v>633</v>
      </c>
      <c r="I2553" s="7" t="s">
        <v>634</v>
      </c>
      <c r="J2553" s="7"/>
    </row>
    <row r="2554" spans="1:10" ht="12.75" customHeight="1" x14ac:dyDescent="0.15">
      <c r="A2554" s="235" t="s">
        <v>3060</v>
      </c>
      <c r="B2554" s="4" t="s">
        <v>3061</v>
      </c>
      <c r="C2554" s="7" t="s">
        <v>3062</v>
      </c>
      <c r="D2554" s="7" t="s">
        <v>317</v>
      </c>
      <c r="E2554" s="7" t="s">
        <v>1597</v>
      </c>
      <c r="F2554" s="10">
        <v>62.5</v>
      </c>
      <c r="G2554" s="10"/>
      <c r="H2554" s="7" t="s">
        <v>708</v>
      </c>
      <c r="I2554" s="7" t="s">
        <v>709</v>
      </c>
      <c r="J2554" s="7"/>
    </row>
    <row r="2555" spans="1:10" ht="12.75" customHeight="1" x14ac:dyDescent="0.15">
      <c r="A2555" s="235" t="s">
        <v>3060</v>
      </c>
      <c r="B2555" s="4" t="s">
        <v>3061</v>
      </c>
      <c r="C2555" s="7" t="s">
        <v>3062</v>
      </c>
      <c r="D2555" s="7" t="s">
        <v>317</v>
      </c>
      <c r="E2555" s="7" t="s">
        <v>1597</v>
      </c>
      <c r="F2555" s="10">
        <v>62.5</v>
      </c>
      <c r="G2555" s="10"/>
      <c r="H2555" s="7" t="s">
        <v>633</v>
      </c>
      <c r="I2555" s="7" t="s">
        <v>634</v>
      </c>
      <c r="J2555" s="7"/>
    </row>
    <row r="2556" spans="1:10" ht="11.25" x14ac:dyDescent="0.15">
      <c r="A2556" s="235" t="s">
        <v>55</v>
      </c>
      <c r="B2556" s="4" t="s">
        <v>3063</v>
      </c>
      <c r="C2556" s="7" t="s">
        <v>2881</v>
      </c>
      <c r="D2556" s="7" t="s">
        <v>2873</v>
      </c>
      <c r="E2556" s="7" t="s">
        <v>1597</v>
      </c>
      <c r="F2556" s="10">
        <v>147.04</v>
      </c>
      <c r="G2556" s="10"/>
      <c r="H2556" s="7" t="s">
        <v>708</v>
      </c>
      <c r="I2556" s="7" t="s">
        <v>709</v>
      </c>
      <c r="J2556" s="7"/>
    </row>
    <row r="2558" spans="1:10" ht="11.25" x14ac:dyDescent="0.2">
      <c r="A2558" s="233" t="s">
        <v>2652</v>
      </c>
    </row>
    <row r="2560" spans="1:10" ht="25.5" customHeight="1" x14ac:dyDescent="0.35">
      <c r="A2560" s="234" t="s">
        <v>14</v>
      </c>
      <c r="B2560" s="3" t="s">
        <v>1</v>
      </c>
      <c r="C2560" s="6" t="s">
        <v>7</v>
      </c>
      <c r="D2560" s="6" t="s">
        <v>16</v>
      </c>
      <c r="E2560" s="6" t="s">
        <v>619</v>
      </c>
      <c r="F2560" s="9" t="s">
        <v>24</v>
      </c>
      <c r="G2560" s="9" t="s">
        <v>25</v>
      </c>
      <c r="H2560" s="6" t="s">
        <v>620</v>
      </c>
      <c r="I2560" s="6" t="s">
        <v>621</v>
      </c>
      <c r="J2560" s="6"/>
    </row>
    <row r="2562" spans="1:10" ht="12.75" customHeight="1" x14ac:dyDescent="0.15">
      <c r="A2562" s="235" t="s">
        <v>55</v>
      </c>
      <c r="B2562" s="4" t="s">
        <v>3063</v>
      </c>
      <c r="C2562" s="7" t="s">
        <v>2881</v>
      </c>
      <c r="D2562" s="7" t="s">
        <v>3064</v>
      </c>
      <c r="E2562" s="7" t="s">
        <v>1597</v>
      </c>
      <c r="F2562" s="10"/>
      <c r="G2562" s="10">
        <v>35</v>
      </c>
      <c r="H2562" s="7" t="s">
        <v>708</v>
      </c>
      <c r="I2562" s="7" t="s">
        <v>709</v>
      </c>
      <c r="J2562" s="7"/>
    </row>
    <row r="2563" spans="1:10" ht="12.75" customHeight="1" x14ac:dyDescent="0.15">
      <c r="A2563" s="235" t="s">
        <v>55</v>
      </c>
      <c r="B2563" s="4" t="s">
        <v>3063</v>
      </c>
      <c r="C2563" s="7" t="s">
        <v>2881</v>
      </c>
      <c r="D2563" s="7" t="s">
        <v>3064</v>
      </c>
      <c r="E2563" s="7" t="s">
        <v>1597</v>
      </c>
      <c r="F2563" s="10"/>
      <c r="G2563" s="10">
        <v>35</v>
      </c>
      <c r="H2563" s="7" t="s">
        <v>633</v>
      </c>
      <c r="I2563" s="7" t="s">
        <v>634</v>
      </c>
      <c r="J2563" s="7"/>
    </row>
    <row r="2564" spans="1:10" ht="12.75" customHeight="1" x14ac:dyDescent="0.15">
      <c r="A2564" s="235" t="s">
        <v>55</v>
      </c>
      <c r="B2564" s="4" t="s">
        <v>3063</v>
      </c>
      <c r="C2564" s="7" t="s">
        <v>2881</v>
      </c>
      <c r="D2564" s="7" t="s">
        <v>2873</v>
      </c>
      <c r="E2564" s="7" t="s">
        <v>1597</v>
      </c>
      <c r="F2564" s="10">
        <v>147.05000000000001</v>
      </c>
      <c r="G2564" s="10"/>
      <c r="H2564" s="7" t="s">
        <v>633</v>
      </c>
      <c r="I2564" s="7" t="s">
        <v>634</v>
      </c>
      <c r="J2564" s="7"/>
    </row>
    <row r="2565" spans="1:10" ht="12.75" customHeight="1" x14ac:dyDescent="0.15">
      <c r="A2565" s="235" t="s">
        <v>247</v>
      </c>
      <c r="B2565" s="4" t="s">
        <v>3065</v>
      </c>
      <c r="C2565" s="7" t="s">
        <v>3066</v>
      </c>
      <c r="D2565" s="7" t="s">
        <v>3067</v>
      </c>
      <c r="E2565" s="7" t="s">
        <v>1597</v>
      </c>
      <c r="F2565" s="10">
        <v>520.4</v>
      </c>
      <c r="G2565" s="10"/>
      <c r="H2565" s="7" t="s">
        <v>708</v>
      </c>
      <c r="I2565" s="7" t="s">
        <v>709</v>
      </c>
      <c r="J2565" s="7"/>
    </row>
    <row r="2566" spans="1:10" ht="12.75" customHeight="1" x14ac:dyDescent="0.15">
      <c r="A2566" s="235" t="s">
        <v>3060</v>
      </c>
      <c r="B2566" s="4" t="s">
        <v>1638</v>
      </c>
      <c r="C2566" s="7" t="s">
        <v>3068</v>
      </c>
      <c r="D2566" s="7" t="s">
        <v>3069</v>
      </c>
      <c r="E2566" s="7" t="s">
        <v>1597</v>
      </c>
      <c r="F2566" s="10"/>
      <c r="G2566" s="10">
        <v>62.5</v>
      </c>
      <c r="H2566" s="7" t="s">
        <v>708</v>
      </c>
      <c r="I2566" s="7" t="s">
        <v>709</v>
      </c>
      <c r="J2566" s="7"/>
    </row>
    <row r="2567" spans="1:10" ht="12.75" customHeight="1" x14ac:dyDescent="0.15">
      <c r="A2567" s="235" t="s">
        <v>249</v>
      </c>
      <c r="B2567" s="4" t="s">
        <v>1638</v>
      </c>
      <c r="C2567" s="7" t="s">
        <v>3070</v>
      </c>
      <c r="D2567" s="7" t="s">
        <v>3071</v>
      </c>
      <c r="E2567" s="7" t="s">
        <v>1597</v>
      </c>
      <c r="F2567" s="10"/>
      <c r="G2567" s="10">
        <v>5.37</v>
      </c>
      <c r="H2567" s="7" t="s">
        <v>708</v>
      </c>
      <c r="I2567" s="7" t="s">
        <v>709</v>
      </c>
      <c r="J2567" s="7"/>
    </row>
    <row r="2568" spans="1:10" ht="12.75" customHeight="1" x14ac:dyDescent="0.15">
      <c r="A2568" s="235" t="s">
        <v>249</v>
      </c>
      <c r="B2568" s="4" t="s">
        <v>1638</v>
      </c>
      <c r="C2568" s="7" t="s">
        <v>3070</v>
      </c>
      <c r="D2568" s="7" t="s">
        <v>3071</v>
      </c>
      <c r="E2568" s="7" t="s">
        <v>1597</v>
      </c>
      <c r="F2568" s="10"/>
      <c r="G2568" s="10">
        <v>5.38</v>
      </c>
      <c r="H2568" s="7" t="s">
        <v>633</v>
      </c>
      <c r="I2568" s="7" t="s">
        <v>634</v>
      </c>
      <c r="J2568" s="7"/>
    </row>
    <row r="2569" spans="1:10" ht="12.75" customHeight="1" x14ac:dyDescent="0.15">
      <c r="A2569" s="235" t="s">
        <v>3060</v>
      </c>
      <c r="B2569" s="4" t="s">
        <v>1638</v>
      </c>
      <c r="C2569" s="7" t="s">
        <v>3068</v>
      </c>
      <c r="D2569" s="7" t="s">
        <v>3069</v>
      </c>
      <c r="E2569" s="7" t="s">
        <v>1597</v>
      </c>
      <c r="F2569" s="10"/>
      <c r="G2569" s="10">
        <v>62.5</v>
      </c>
      <c r="H2569" s="7" t="s">
        <v>633</v>
      </c>
      <c r="I2569" s="7" t="s">
        <v>634</v>
      </c>
      <c r="J2569" s="7"/>
    </row>
    <row r="2570" spans="1:10" ht="12.75" customHeight="1" x14ac:dyDescent="0.15">
      <c r="A2570" s="235" t="s">
        <v>249</v>
      </c>
      <c r="B2570" s="4" t="s">
        <v>3072</v>
      </c>
      <c r="C2570" s="7" t="s">
        <v>3073</v>
      </c>
      <c r="D2570" s="7" t="s">
        <v>2873</v>
      </c>
      <c r="E2570" s="7" t="s">
        <v>1597</v>
      </c>
      <c r="F2570" s="10">
        <v>5.99</v>
      </c>
      <c r="G2570" s="10"/>
      <c r="H2570" s="7" t="s">
        <v>708</v>
      </c>
      <c r="I2570" s="7" t="s">
        <v>709</v>
      </c>
      <c r="J2570" s="7"/>
    </row>
    <row r="2571" spans="1:10" ht="12.75" customHeight="1" x14ac:dyDescent="0.15">
      <c r="A2571" s="235" t="s">
        <v>53</v>
      </c>
      <c r="B2571" s="4" t="s">
        <v>3072</v>
      </c>
      <c r="C2571" s="7" t="s">
        <v>3074</v>
      </c>
      <c r="D2571" s="7" t="s">
        <v>3075</v>
      </c>
      <c r="E2571" s="7" t="s">
        <v>1597</v>
      </c>
      <c r="F2571" s="10">
        <v>4216</v>
      </c>
      <c r="G2571" s="10"/>
      <c r="H2571" s="7" t="s">
        <v>708</v>
      </c>
      <c r="I2571" s="7" t="s">
        <v>709</v>
      </c>
      <c r="J2571" s="7"/>
    </row>
    <row r="2572" spans="1:10" ht="12.75" customHeight="1" x14ac:dyDescent="0.15">
      <c r="A2572" s="235" t="s">
        <v>53</v>
      </c>
      <c r="B2572" s="4" t="s">
        <v>3072</v>
      </c>
      <c r="C2572" s="7" t="s">
        <v>3074</v>
      </c>
      <c r="D2572" s="7" t="s">
        <v>3075</v>
      </c>
      <c r="E2572" s="7" t="s">
        <v>1597</v>
      </c>
      <c r="F2572" s="10">
        <v>470</v>
      </c>
      <c r="G2572" s="10"/>
      <c r="H2572" s="7" t="s">
        <v>633</v>
      </c>
      <c r="I2572" s="7" t="s">
        <v>634</v>
      </c>
      <c r="J2572" s="7"/>
    </row>
    <row r="2573" spans="1:10" ht="12.75" customHeight="1" x14ac:dyDescent="0.15">
      <c r="A2573" s="235" t="s">
        <v>249</v>
      </c>
      <c r="B2573" s="4" t="s">
        <v>3072</v>
      </c>
      <c r="C2573" s="7" t="s">
        <v>3073</v>
      </c>
      <c r="D2573" s="7" t="s">
        <v>2873</v>
      </c>
      <c r="E2573" s="7" t="s">
        <v>1597</v>
      </c>
      <c r="F2573" s="10">
        <v>9.2799999999999994</v>
      </c>
      <c r="G2573" s="10"/>
      <c r="H2573" s="7" t="s">
        <v>633</v>
      </c>
      <c r="I2573" s="7" t="s">
        <v>634</v>
      </c>
      <c r="J2573" s="7"/>
    </row>
    <row r="2574" spans="1:10" ht="25.5" customHeight="1" x14ac:dyDescent="0.15">
      <c r="A2574" s="235" t="s">
        <v>247</v>
      </c>
      <c r="B2574" s="4" t="s">
        <v>2194</v>
      </c>
      <c r="C2574" s="7" t="s">
        <v>3076</v>
      </c>
      <c r="D2574" s="7" t="s">
        <v>3077</v>
      </c>
      <c r="E2574" s="7" t="s">
        <v>1597</v>
      </c>
      <c r="F2574" s="10">
        <v>259</v>
      </c>
      <c r="G2574" s="10"/>
      <c r="H2574" s="7" t="s">
        <v>708</v>
      </c>
      <c r="I2574" s="7" t="s">
        <v>709</v>
      </c>
      <c r="J2574" s="7"/>
    </row>
    <row r="2575" spans="1:10" ht="25.5" customHeight="1" x14ac:dyDescent="0.15">
      <c r="A2575" s="235" t="s">
        <v>247</v>
      </c>
      <c r="B2575" s="4" t="s">
        <v>2194</v>
      </c>
      <c r="C2575" s="7" t="s">
        <v>3076</v>
      </c>
      <c r="D2575" s="7" t="s">
        <v>3077</v>
      </c>
      <c r="E2575" s="7" t="s">
        <v>1597</v>
      </c>
      <c r="F2575" s="10">
        <v>344</v>
      </c>
      <c r="G2575" s="10"/>
      <c r="H2575" s="7" t="s">
        <v>633</v>
      </c>
      <c r="I2575" s="7" t="s">
        <v>634</v>
      </c>
      <c r="J2575" s="7"/>
    </row>
    <row r="2576" spans="1:10" ht="12.75" customHeight="1" x14ac:dyDescent="0.15">
      <c r="A2576" s="235" t="s">
        <v>3078</v>
      </c>
      <c r="B2576" s="4" t="s">
        <v>2047</v>
      </c>
      <c r="C2576" s="7" t="s">
        <v>3079</v>
      </c>
      <c r="D2576" s="7" t="s">
        <v>3080</v>
      </c>
      <c r="E2576" s="7" t="s">
        <v>1597</v>
      </c>
      <c r="F2576" s="10">
        <v>1403.93</v>
      </c>
      <c r="G2576" s="10"/>
      <c r="H2576" s="7" t="s">
        <v>708</v>
      </c>
      <c r="I2576" s="7" t="s">
        <v>709</v>
      </c>
      <c r="J2576" s="7"/>
    </row>
    <row r="2577" spans="1:10" ht="12.75" customHeight="1" x14ac:dyDescent="0.15">
      <c r="A2577" s="235" t="s">
        <v>55</v>
      </c>
      <c r="B2577" s="4" t="s">
        <v>2047</v>
      </c>
      <c r="C2577" s="7" t="s">
        <v>3081</v>
      </c>
      <c r="D2577" s="7" t="s">
        <v>3082</v>
      </c>
      <c r="E2577" s="7" t="s">
        <v>1597</v>
      </c>
      <c r="F2577" s="10">
        <v>108.9</v>
      </c>
      <c r="G2577" s="10"/>
      <c r="H2577" s="7" t="s">
        <v>708</v>
      </c>
      <c r="I2577" s="7" t="s">
        <v>709</v>
      </c>
      <c r="J2577" s="7"/>
    </row>
    <row r="2578" spans="1:10" ht="12.75" customHeight="1" x14ac:dyDescent="0.15">
      <c r="A2578" s="235" t="s">
        <v>249</v>
      </c>
      <c r="B2578" s="4" t="s">
        <v>2047</v>
      </c>
      <c r="C2578" s="7" t="s">
        <v>3083</v>
      </c>
      <c r="D2578" s="7" t="s">
        <v>3084</v>
      </c>
      <c r="E2578" s="7" t="s">
        <v>1597</v>
      </c>
      <c r="F2578" s="10">
        <v>13.17</v>
      </c>
      <c r="G2578" s="10"/>
      <c r="H2578" s="7" t="s">
        <v>708</v>
      </c>
      <c r="I2578" s="7" t="s">
        <v>709</v>
      </c>
      <c r="J2578" s="7"/>
    </row>
    <row r="2579" spans="1:10" ht="12.75" customHeight="1" x14ac:dyDescent="0.15">
      <c r="A2579" s="235" t="s">
        <v>55</v>
      </c>
      <c r="B2579" s="4" t="s">
        <v>2047</v>
      </c>
      <c r="C2579" s="7" t="s">
        <v>3085</v>
      </c>
      <c r="D2579" s="7" t="s">
        <v>2873</v>
      </c>
      <c r="E2579" s="7" t="s">
        <v>1597</v>
      </c>
      <c r="F2579" s="10">
        <v>121.98</v>
      </c>
      <c r="G2579" s="10"/>
      <c r="H2579" s="7" t="s">
        <v>708</v>
      </c>
      <c r="I2579" s="7" t="s">
        <v>709</v>
      </c>
      <c r="J2579" s="7"/>
    </row>
    <row r="2580" spans="1:10" ht="12.75" customHeight="1" x14ac:dyDescent="0.15">
      <c r="A2580" s="235" t="s">
        <v>55</v>
      </c>
      <c r="B2580" s="4" t="s">
        <v>2047</v>
      </c>
      <c r="C2580" s="7" t="s">
        <v>3085</v>
      </c>
      <c r="D2580" s="7" t="s">
        <v>2873</v>
      </c>
      <c r="E2580" s="7" t="s">
        <v>1597</v>
      </c>
      <c r="F2580" s="10">
        <v>167.15</v>
      </c>
      <c r="G2580" s="10"/>
      <c r="H2580" s="7" t="s">
        <v>633</v>
      </c>
      <c r="I2580" s="7" t="s">
        <v>634</v>
      </c>
      <c r="J2580" s="7"/>
    </row>
    <row r="2581" spans="1:10" ht="12.75" customHeight="1" x14ac:dyDescent="0.15">
      <c r="A2581" s="235" t="s">
        <v>249</v>
      </c>
      <c r="B2581" s="4" t="s">
        <v>2047</v>
      </c>
      <c r="C2581" s="7" t="s">
        <v>3083</v>
      </c>
      <c r="D2581" s="7" t="s">
        <v>3084</v>
      </c>
      <c r="E2581" s="7" t="s">
        <v>1597</v>
      </c>
      <c r="F2581" s="10">
        <v>13.17</v>
      </c>
      <c r="G2581" s="10"/>
      <c r="H2581" s="7" t="s">
        <v>633</v>
      </c>
      <c r="I2581" s="7" t="s">
        <v>634</v>
      </c>
      <c r="J2581" s="7"/>
    </row>
    <row r="2582" spans="1:10" ht="12.75" customHeight="1" x14ac:dyDescent="0.15">
      <c r="A2582" s="235" t="s">
        <v>3078</v>
      </c>
      <c r="B2582" s="4" t="s">
        <v>2047</v>
      </c>
      <c r="C2582" s="7" t="s">
        <v>3079</v>
      </c>
      <c r="D2582" s="7" t="s">
        <v>3080</v>
      </c>
      <c r="E2582" s="7" t="s">
        <v>1597</v>
      </c>
      <c r="F2582" s="10">
        <v>829.07</v>
      </c>
      <c r="G2582" s="10"/>
      <c r="H2582" s="7" t="s">
        <v>633</v>
      </c>
      <c r="I2582" s="7" t="s">
        <v>634</v>
      </c>
      <c r="J2582" s="7"/>
    </row>
    <row r="2583" spans="1:10" ht="12.75" customHeight="1" x14ac:dyDescent="0.15">
      <c r="A2583" s="235" t="s">
        <v>55</v>
      </c>
      <c r="B2583" s="4" t="s">
        <v>2049</v>
      </c>
      <c r="C2583" s="7" t="s">
        <v>3086</v>
      </c>
      <c r="D2583" s="7" t="s">
        <v>3087</v>
      </c>
      <c r="E2583" s="7" t="s">
        <v>1597</v>
      </c>
      <c r="F2583" s="10">
        <v>124.78</v>
      </c>
      <c r="G2583" s="10"/>
      <c r="H2583" s="7" t="s">
        <v>708</v>
      </c>
      <c r="I2583" s="7" t="s">
        <v>709</v>
      </c>
      <c r="J2583" s="7"/>
    </row>
    <row r="2584" spans="1:10" ht="25.5" customHeight="1" x14ac:dyDescent="0.15">
      <c r="A2584" s="235" t="s">
        <v>2722</v>
      </c>
      <c r="B2584" s="4" t="s">
        <v>3088</v>
      </c>
      <c r="C2584" s="7" t="s">
        <v>3089</v>
      </c>
      <c r="D2584" s="7" t="s">
        <v>3090</v>
      </c>
      <c r="E2584" s="7" t="s">
        <v>1597</v>
      </c>
      <c r="F2584" s="10">
        <v>806.41</v>
      </c>
      <c r="G2584" s="10"/>
      <c r="H2584" s="7" t="s">
        <v>708</v>
      </c>
      <c r="I2584" s="7" t="s">
        <v>709</v>
      </c>
      <c r="J2584" s="7"/>
    </row>
    <row r="2585" spans="1:10" ht="12.75" customHeight="1" x14ac:dyDescent="0.15">
      <c r="A2585" s="235" t="s">
        <v>249</v>
      </c>
      <c r="B2585" s="4" t="s">
        <v>3088</v>
      </c>
      <c r="C2585" s="7" t="s">
        <v>3091</v>
      </c>
      <c r="D2585" s="7" t="s">
        <v>2873</v>
      </c>
      <c r="E2585" s="7" t="s">
        <v>1597</v>
      </c>
      <c r="F2585" s="10">
        <v>139.35</v>
      </c>
      <c r="G2585" s="10"/>
      <c r="H2585" s="7" t="s">
        <v>708</v>
      </c>
      <c r="I2585" s="7" t="s">
        <v>709</v>
      </c>
      <c r="J2585" s="7"/>
    </row>
    <row r="2586" spans="1:10" ht="12.75" customHeight="1" x14ac:dyDescent="0.15">
      <c r="A2586" s="235" t="s">
        <v>249</v>
      </c>
      <c r="B2586" s="4" t="s">
        <v>3088</v>
      </c>
      <c r="C2586" s="7" t="s">
        <v>3091</v>
      </c>
      <c r="D2586" s="7" t="s">
        <v>2873</v>
      </c>
      <c r="E2586" s="7" t="s">
        <v>1597</v>
      </c>
      <c r="F2586" s="10">
        <v>17.64</v>
      </c>
      <c r="G2586" s="10"/>
      <c r="H2586" s="7" t="s">
        <v>633</v>
      </c>
      <c r="I2586" s="7" t="s">
        <v>634</v>
      </c>
      <c r="J2586" s="7"/>
    </row>
    <row r="2587" spans="1:10" ht="12.75" customHeight="1" x14ac:dyDescent="0.15">
      <c r="A2587" s="235" t="s">
        <v>249</v>
      </c>
      <c r="B2587" s="4" t="s">
        <v>3092</v>
      </c>
      <c r="C2587" s="7" t="s">
        <v>3093</v>
      </c>
      <c r="D2587" s="7" t="s">
        <v>3094</v>
      </c>
      <c r="E2587" s="7" t="s">
        <v>1597</v>
      </c>
      <c r="F2587" s="10">
        <v>47.94</v>
      </c>
      <c r="G2587" s="10"/>
      <c r="H2587" s="7" t="s">
        <v>633</v>
      </c>
      <c r="I2587" s="7" t="s">
        <v>634</v>
      </c>
      <c r="J2587" s="7"/>
    </row>
    <row r="2588" spans="1:10" ht="12.75" customHeight="1" x14ac:dyDescent="0.15">
      <c r="A2588" s="235" t="s">
        <v>2957</v>
      </c>
      <c r="B2588" s="4" t="s">
        <v>3095</v>
      </c>
      <c r="C2588" s="7" t="s">
        <v>3096</v>
      </c>
      <c r="D2588" s="7" t="s">
        <v>3097</v>
      </c>
      <c r="E2588" s="7" t="s">
        <v>1597</v>
      </c>
      <c r="F2588" s="10">
        <v>62.5</v>
      </c>
      <c r="G2588" s="10"/>
      <c r="H2588" s="7" t="s">
        <v>708</v>
      </c>
      <c r="I2588" s="7" t="s">
        <v>709</v>
      </c>
      <c r="J2588" s="7"/>
    </row>
    <row r="2589" spans="1:10" ht="12.75" customHeight="1" x14ac:dyDescent="0.15">
      <c r="A2589" s="235" t="s">
        <v>2957</v>
      </c>
      <c r="B2589" s="4" t="s">
        <v>3095</v>
      </c>
      <c r="C2589" s="7" t="s">
        <v>3096</v>
      </c>
      <c r="D2589" s="7" t="s">
        <v>3097</v>
      </c>
      <c r="E2589" s="7" t="s">
        <v>1597</v>
      </c>
      <c r="F2589" s="10">
        <v>62.5</v>
      </c>
      <c r="G2589" s="10"/>
      <c r="H2589" s="7" t="s">
        <v>633</v>
      </c>
      <c r="I2589" s="7" t="s">
        <v>634</v>
      </c>
      <c r="J2589" s="7"/>
    </row>
    <row r="2590" spans="1:10" ht="12.75" customHeight="1" x14ac:dyDescent="0.15">
      <c r="A2590" s="235" t="s">
        <v>55</v>
      </c>
      <c r="B2590" s="4" t="s">
        <v>3098</v>
      </c>
      <c r="C2590" s="7" t="s">
        <v>3099</v>
      </c>
      <c r="D2590" s="7" t="s">
        <v>2710</v>
      </c>
      <c r="E2590" s="7" t="s">
        <v>1597</v>
      </c>
      <c r="F2590" s="10">
        <v>1046.74</v>
      </c>
      <c r="G2590" s="10"/>
      <c r="H2590" s="7" t="s">
        <v>708</v>
      </c>
      <c r="I2590" s="7" t="s">
        <v>709</v>
      </c>
      <c r="J2590" s="7"/>
    </row>
    <row r="2591" spans="1:10" ht="12.75" customHeight="1" x14ac:dyDescent="0.15">
      <c r="A2591" s="235" t="s">
        <v>249</v>
      </c>
      <c r="B2591" s="4" t="s">
        <v>2421</v>
      </c>
      <c r="C2591" s="7" t="s">
        <v>3100</v>
      </c>
      <c r="D2591" s="7" t="s">
        <v>2873</v>
      </c>
      <c r="E2591" s="7" t="s">
        <v>1597</v>
      </c>
      <c r="F2591" s="10">
        <v>55.03</v>
      </c>
      <c r="G2591" s="10"/>
      <c r="H2591" s="7" t="s">
        <v>708</v>
      </c>
      <c r="I2591" s="7" t="s">
        <v>709</v>
      </c>
      <c r="J2591" s="7"/>
    </row>
    <row r="2592" spans="1:10" ht="25.5" customHeight="1" x14ac:dyDescent="0.15">
      <c r="A2592" s="235" t="s">
        <v>55</v>
      </c>
      <c r="B2592" s="4" t="s">
        <v>2421</v>
      </c>
      <c r="C2592" s="7" t="s">
        <v>3101</v>
      </c>
      <c r="D2592" s="7" t="s">
        <v>3102</v>
      </c>
      <c r="E2592" s="7" t="s">
        <v>1597</v>
      </c>
      <c r="F2592" s="10">
        <v>32.5</v>
      </c>
      <c r="G2592" s="10"/>
      <c r="H2592" s="7" t="s">
        <v>708</v>
      </c>
      <c r="I2592" s="7" t="s">
        <v>709</v>
      </c>
      <c r="J2592" s="7"/>
    </row>
    <row r="2593" spans="1:10" ht="12.75" customHeight="1" x14ac:dyDescent="0.15">
      <c r="A2593" s="235" t="s">
        <v>247</v>
      </c>
      <c r="B2593" s="4" t="s">
        <v>2421</v>
      </c>
      <c r="C2593" s="7" t="s">
        <v>3103</v>
      </c>
      <c r="D2593" s="7" t="s">
        <v>3104</v>
      </c>
      <c r="E2593" s="7" t="s">
        <v>1597</v>
      </c>
      <c r="F2593" s="10">
        <v>269</v>
      </c>
      <c r="G2593" s="10"/>
      <c r="H2593" s="7" t="s">
        <v>708</v>
      </c>
      <c r="I2593" s="7" t="s">
        <v>709</v>
      </c>
      <c r="J2593" s="7"/>
    </row>
    <row r="2594" spans="1:10" ht="11.25" x14ac:dyDescent="0.15">
      <c r="A2594" s="235" t="s">
        <v>247</v>
      </c>
      <c r="B2594" s="4" t="s">
        <v>2421</v>
      </c>
      <c r="C2594" s="7" t="s">
        <v>3103</v>
      </c>
      <c r="D2594" s="7" t="s">
        <v>3104</v>
      </c>
      <c r="E2594" s="7" t="s">
        <v>1597</v>
      </c>
      <c r="F2594" s="10">
        <v>269</v>
      </c>
      <c r="G2594" s="10"/>
      <c r="H2594" s="7" t="s">
        <v>633</v>
      </c>
      <c r="I2594" s="7" t="s">
        <v>634</v>
      </c>
      <c r="J2594" s="7"/>
    </row>
    <row r="2596" spans="1:10" ht="11.25" x14ac:dyDescent="0.2">
      <c r="A2596" s="233" t="s">
        <v>2652</v>
      </c>
    </row>
    <row r="2598" spans="1:10" ht="25.5" customHeight="1" x14ac:dyDescent="0.35">
      <c r="A2598" s="234" t="s">
        <v>14</v>
      </c>
      <c r="B2598" s="3" t="s">
        <v>1</v>
      </c>
      <c r="C2598" s="6" t="s">
        <v>7</v>
      </c>
      <c r="D2598" s="6" t="s">
        <v>16</v>
      </c>
      <c r="E2598" s="6" t="s">
        <v>619</v>
      </c>
      <c r="F2598" s="9" t="s">
        <v>24</v>
      </c>
      <c r="G2598" s="9" t="s">
        <v>25</v>
      </c>
      <c r="H2598" s="6" t="s">
        <v>620</v>
      </c>
      <c r="I2598" s="6" t="s">
        <v>621</v>
      </c>
      <c r="J2598" s="6"/>
    </row>
    <row r="2600" spans="1:10" ht="25.5" customHeight="1" x14ac:dyDescent="0.15">
      <c r="A2600" s="235" t="s">
        <v>55</v>
      </c>
      <c r="B2600" s="4" t="s">
        <v>2421</v>
      </c>
      <c r="C2600" s="7" t="s">
        <v>3101</v>
      </c>
      <c r="D2600" s="7" t="s">
        <v>3102</v>
      </c>
      <c r="E2600" s="7" t="s">
        <v>1597</v>
      </c>
      <c r="F2600" s="10">
        <v>32.5</v>
      </c>
      <c r="G2600" s="10"/>
      <c r="H2600" s="7" t="s">
        <v>633</v>
      </c>
      <c r="I2600" s="7" t="s">
        <v>634</v>
      </c>
      <c r="J2600" s="7"/>
    </row>
    <row r="2601" spans="1:10" ht="12.75" customHeight="1" x14ac:dyDescent="0.15">
      <c r="A2601" s="235" t="s">
        <v>249</v>
      </c>
      <c r="B2601" s="4" t="s">
        <v>2421</v>
      </c>
      <c r="C2601" s="7" t="s">
        <v>3100</v>
      </c>
      <c r="D2601" s="7" t="s">
        <v>2873</v>
      </c>
      <c r="E2601" s="7" t="s">
        <v>1597</v>
      </c>
      <c r="F2601" s="10">
        <v>8.2899999999999991</v>
      </c>
      <c r="G2601" s="10"/>
      <c r="H2601" s="7" t="s">
        <v>633</v>
      </c>
      <c r="I2601" s="7" t="s">
        <v>634</v>
      </c>
      <c r="J2601" s="7"/>
    </row>
    <row r="2602" spans="1:10" ht="12.75" customHeight="1" x14ac:dyDescent="0.15">
      <c r="A2602" s="235" t="s">
        <v>249</v>
      </c>
      <c r="B2602" s="4" t="s">
        <v>3105</v>
      </c>
      <c r="C2602" s="7" t="s">
        <v>3106</v>
      </c>
      <c r="D2602" s="7" t="s">
        <v>3107</v>
      </c>
      <c r="E2602" s="7" t="s">
        <v>1597</v>
      </c>
      <c r="F2602" s="10">
        <v>18.98</v>
      </c>
      <c r="G2602" s="10"/>
      <c r="H2602" s="7" t="s">
        <v>708</v>
      </c>
      <c r="I2602" s="7" t="s">
        <v>709</v>
      </c>
      <c r="J2602" s="7"/>
    </row>
    <row r="2603" spans="1:10" ht="12.75" customHeight="1" x14ac:dyDescent="0.15">
      <c r="A2603" s="235" t="s">
        <v>55</v>
      </c>
      <c r="B2603" s="4" t="s">
        <v>144</v>
      </c>
      <c r="C2603" s="7" t="s">
        <v>3108</v>
      </c>
      <c r="D2603" s="7" t="s">
        <v>2873</v>
      </c>
      <c r="E2603" s="7" t="s">
        <v>1597</v>
      </c>
      <c r="F2603" s="10">
        <v>164.03</v>
      </c>
      <c r="G2603" s="10"/>
      <c r="H2603" s="7" t="s">
        <v>708</v>
      </c>
      <c r="I2603" s="7" t="s">
        <v>709</v>
      </c>
      <c r="J2603" s="7"/>
    </row>
    <row r="2604" spans="1:10" ht="12.75" customHeight="1" x14ac:dyDescent="0.15">
      <c r="A2604" s="235" t="s">
        <v>249</v>
      </c>
      <c r="B2604" s="4" t="s">
        <v>144</v>
      </c>
      <c r="C2604" s="7" t="s">
        <v>3109</v>
      </c>
      <c r="D2604" s="7" t="s">
        <v>3110</v>
      </c>
      <c r="E2604" s="7" t="s">
        <v>1597</v>
      </c>
      <c r="F2604" s="10">
        <v>40.69</v>
      </c>
      <c r="G2604" s="10"/>
      <c r="H2604" s="7" t="s">
        <v>708</v>
      </c>
      <c r="I2604" s="7" t="s">
        <v>709</v>
      </c>
      <c r="J2604" s="7"/>
    </row>
    <row r="2605" spans="1:10" ht="12.75" customHeight="1" x14ac:dyDescent="0.15">
      <c r="A2605" s="235" t="s">
        <v>249</v>
      </c>
      <c r="B2605" s="4" t="s">
        <v>144</v>
      </c>
      <c r="C2605" s="7" t="s">
        <v>3111</v>
      </c>
      <c r="D2605" s="7" t="s">
        <v>3112</v>
      </c>
      <c r="E2605" s="7" t="s">
        <v>1597</v>
      </c>
      <c r="F2605" s="10"/>
      <c r="G2605" s="10">
        <v>24.98</v>
      </c>
      <c r="H2605" s="7" t="s">
        <v>708</v>
      </c>
      <c r="I2605" s="7" t="s">
        <v>709</v>
      </c>
      <c r="J2605" s="7"/>
    </row>
    <row r="2606" spans="1:10" ht="12.75" customHeight="1" x14ac:dyDescent="0.15">
      <c r="A2606" s="235" t="s">
        <v>249</v>
      </c>
      <c r="B2606" s="4" t="s">
        <v>144</v>
      </c>
      <c r="C2606" s="7" t="s">
        <v>3111</v>
      </c>
      <c r="D2606" s="7" t="s">
        <v>3112</v>
      </c>
      <c r="E2606" s="7" t="s">
        <v>1597</v>
      </c>
      <c r="F2606" s="10"/>
      <c r="G2606" s="10">
        <v>13.7</v>
      </c>
      <c r="H2606" s="7" t="s">
        <v>633</v>
      </c>
      <c r="I2606" s="7" t="s">
        <v>634</v>
      </c>
      <c r="J2606" s="7"/>
    </row>
    <row r="2607" spans="1:10" ht="12.75" customHeight="1" x14ac:dyDescent="0.15">
      <c r="A2607" s="235" t="s">
        <v>249</v>
      </c>
      <c r="B2607" s="4" t="s">
        <v>144</v>
      </c>
      <c r="C2607" s="7" t="s">
        <v>3109</v>
      </c>
      <c r="D2607" s="7" t="s">
        <v>3110</v>
      </c>
      <c r="E2607" s="7" t="s">
        <v>1597</v>
      </c>
      <c r="F2607" s="10">
        <v>17.28</v>
      </c>
      <c r="G2607" s="10"/>
      <c r="H2607" s="7" t="s">
        <v>633</v>
      </c>
      <c r="I2607" s="7" t="s">
        <v>634</v>
      </c>
      <c r="J2607" s="7"/>
    </row>
    <row r="2608" spans="1:10" ht="12.75" customHeight="1" x14ac:dyDescent="0.15">
      <c r="A2608" s="235" t="s">
        <v>55</v>
      </c>
      <c r="B2608" s="4" t="s">
        <v>144</v>
      </c>
      <c r="C2608" s="7" t="s">
        <v>3108</v>
      </c>
      <c r="D2608" s="7" t="s">
        <v>2873</v>
      </c>
      <c r="E2608" s="7" t="s">
        <v>1597</v>
      </c>
      <c r="F2608" s="10">
        <v>40.049999999999997</v>
      </c>
      <c r="G2608" s="10"/>
      <c r="H2608" s="7" t="s">
        <v>633</v>
      </c>
      <c r="I2608" s="7" t="s">
        <v>634</v>
      </c>
      <c r="J2608" s="7"/>
    </row>
    <row r="2609" spans="1:10" ht="12.75" customHeight="1" x14ac:dyDescent="0.15">
      <c r="A2609" s="235" t="s">
        <v>249</v>
      </c>
      <c r="B2609" s="4" t="s">
        <v>3113</v>
      </c>
      <c r="C2609" s="7" t="s">
        <v>3114</v>
      </c>
      <c r="D2609" s="7" t="s">
        <v>3115</v>
      </c>
      <c r="E2609" s="7" t="s">
        <v>1597</v>
      </c>
      <c r="F2609" s="10">
        <v>13.57</v>
      </c>
      <c r="G2609" s="10"/>
      <c r="H2609" s="7" t="s">
        <v>708</v>
      </c>
      <c r="I2609" s="7" t="s">
        <v>709</v>
      </c>
      <c r="J2609" s="7"/>
    </row>
    <row r="2610" spans="1:10" ht="12.75" customHeight="1" x14ac:dyDescent="0.15">
      <c r="A2610" s="235" t="s">
        <v>249</v>
      </c>
      <c r="B2610" s="4" t="s">
        <v>3113</v>
      </c>
      <c r="C2610" s="7" t="s">
        <v>3116</v>
      </c>
      <c r="D2610" s="7" t="s">
        <v>3117</v>
      </c>
      <c r="E2610" s="7" t="s">
        <v>1597</v>
      </c>
      <c r="F2610" s="10">
        <v>18.29</v>
      </c>
      <c r="G2610" s="10"/>
      <c r="H2610" s="7" t="s">
        <v>708</v>
      </c>
      <c r="I2610" s="7" t="s">
        <v>709</v>
      </c>
      <c r="J2610" s="7"/>
    </row>
    <row r="2611" spans="1:10" ht="12.75" customHeight="1" x14ac:dyDescent="0.15">
      <c r="A2611" s="235" t="s">
        <v>249</v>
      </c>
      <c r="B2611" s="4" t="s">
        <v>3113</v>
      </c>
      <c r="C2611" s="7" t="s">
        <v>3114</v>
      </c>
      <c r="D2611" s="7" t="s">
        <v>3115</v>
      </c>
      <c r="E2611" s="7" t="s">
        <v>1597</v>
      </c>
      <c r="F2611" s="10">
        <v>8.16</v>
      </c>
      <c r="G2611" s="10"/>
      <c r="H2611" s="7" t="s">
        <v>633</v>
      </c>
      <c r="I2611" s="7" t="s">
        <v>634</v>
      </c>
      <c r="J2611" s="7"/>
    </row>
    <row r="2612" spans="1:10" ht="12.75" customHeight="1" x14ac:dyDescent="0.15">
      <c r="A2612" s="235" t="s">
        <v>249</v>
      </c>
      <c r="B2612" s="4" t="s">
        <v>3118</v>
      </c>
      <c r="C2612" s="7" t="s">
        <v>3119</v>
      </c>
      <c r="D2612" s="7" t="s">
        <v>3120</v>
      </c>
      <c r="E2612" s="7" t="s">
        <v>1597</v>
      </c>
      <c r="F2612" s="10">
        <v>13.47</v>
      </c>
      <c r="G2612" s="10"/>
      <c r="H2612" s="7" t="s">
        <v>708</v>
      </c>
      <c r="I2612" s="7" t="s">
        <v>709</v>
      </c>
      <c r="J2612" s="7"/>
    </row>
    <row r="2613" spans="1:10" ht="12.75" customHeight="1" x14ac:dyDescent="0.15">
      <c r="A2613" s="235" t="s">
        <v>118</v>
      </c>
      <c r="B2613" s="4" t="s">
        <v>3118</v>
      </c>
      <c r="C2613" s="7" t="s">
        <v>3121</v>
      </c>
      <c r="D2613" s="7" t="s">
        <v>3122</v>
      </c>
      <c r="E2613" s="7" t="s">
        <v>1597</v>
      </c>
      <c r="F2613" s="10">
        <v>17.39</v>
      </c>
      <c r="G2613" s="10"/>
      <c r="H2613" s="7" t="s">
        <v>708</v>
      </c>
      <c r="I2613" s="7" t="s">
        <v>709</v>
      </c>
      <c r="J2613" s="7"/>
    </row>
    <row r="2614" spans="1:10" ht="12.75" customHeight="1" x14ac:dyDescent="0.15">
      <c r="A2614" s="235" t="s">
        <v>247</v>
      </c>
      <c r="B2614" s="4" t="s">
        <v>3118</v>
      </c>
      <c r="C2614" s="7" t="s">
        <v>3123</v>
      </c>
      <c r="D2614" s="7" t="s">
        <v>3124</v>
      </c>
      <c r="E2614" s="7" t="s">
        <v>1597</v>
      </c>
      <c r="F2614" s="10">
        <v>430</v>
      </c>
      <c r="G2614" s="10"/>
      <c r="H2614" s="7" t="s">
        <v>708</v>
      </c>
      <c r="I2614" s="7" t="s">
        <v>709</v>
      </c>
      <c r="J2614" s="7"/>
    </row>
    <row r="2615" spans="1:10" ht="12.75" customHeight="1" x14ac:dyDescent="0.15">
      <c r="A2615" s="235" t="s">
        <v>249</v>
      </c>
      <c r="B2615" s="4" t="s">
        <v>949</v>
      </c>
      <c r="C2615" s="7" t="s">
        <v>3125</v>
      </c>
      <c r="D2615" s="7" t="s">
        <v>3126</v>
      </c>
      <c r="E2615" s="7" t="s">
        <v>1597</v>
      </c>
      <c r="F2615" s="10">
        <v>42.42</v>
      </c>
      <c r="G2615" s="10"/>
      <c r="H2615" s="7" t="s">
        <v>708</v>
      </c>
      <c r="I2615" s="7" t="s">
        <v>709</v>
      </c>
      <c r="J2615" s="7"/>
    </row>
    <row r="2616" spans="1:10" ht="12.75" customHeight="1" x14ac:dyDescent="0.15">
      <c r="A2616" s="235" t="s">
        <v>53</v>
      </c>
      <c r="B2616" s="4" t="s">
        <v>949</v>
      </c>
      <c r="C2616" s="7" t="s">
        <v>3127</v>
      </c>
      <c r="D2616" s="7" t="s">
        <v>3128</v>
      </c>
      <c r="E2616" s="7" t="s">
        <v>1597</v>
      </c>
      <c r="F2616" s="10">
        <v>2400</v>
      </c>
      <c r="G2616" s="10"/>
      <c r="H2616" s="7" t="s">
        <v>708</v>
      </c>
      <c r="I2616" s="7" t="s">
        <v>709</v>
      </c>
      <c r="J2616" s="7"/>
    </row>
    <row r="2617" spans="1:10" ht="12.75" customHeight="1" x14ac:dyDescent="0.15">
      <c r="A2617" s="235" t="s">
        <v>55</v>
      </c>
      <c r="B2617" s="4" t="s">
        <v>949</v>
      </c>
      <c r="C2617" s="7" t="s">
        <v>3129</v>
      </c>
      <c r="D2617" s="7" t="s">
        <v>3130</v>
      </c>
      <c r="E2617" s="7" t="s">
        <v>1597</v>
      </c>
      <c r="F2617" s="10"/>
      <c r="G2617" s="10">
        <v>1.08</v>
      </c>
      <c r="H2617" s="7" t="s">
        <v>708</v>
      </c>
      <c r="I2617" s="7" t="s">
        <v>709</v>
      </c>
      <c r="J2617" s="7"/>
    </row>
    <row r="2618" spans="1:10" ht="25.5" customHeight="1" x14ac:dyDescent="0.15">
      <c r="A2618" s="235" t="s">
        <v>55</v>
      </c>
      <c r="B2618" s="4" t="s">
        <v>3131</v>
      </c>
      <c r="C2618" s="7" t="s">
        <v>3132</v>
      </c>
      <c r="D2618" s="7" t="s">
        <v>3133</v>
      </c>
      <c r="E2618" s="7" t="s">
        <v>1597</v>
      </c>
      <c r="F2618" s="10">
        <v>66.36</v>
      </c>
      <c r="G2618" s="10"/>
      <c r="H2618" s="7" t="s">
        <v>708</v>
      </c>
      <c r="I2618" s="7" t="s">
        <v>709</v>
      </c>
      <c r="J2618" s="7"/>
    </row>
    <row r="2619" spans="1:10" ht="25.5" customHeight="1" x14ac:dyDescent="0.15">
      <c r="A2619" s="235" t="s">
        <v>55</v>
      </c>
      <c r="B2619" s="4" t="s">
        <v>3131</v>
      </c>
      <c r="C2619" s="7" t="s">
        <v>3132</v>
      </c>
      <c r="D2619" s="7" t="s">
        <v>3133</v>
      </c>
      <c r="E2619" s="7" t="s">
        <v>1597</v>
      </c>
      <c r="F2619" s="10">
        <v>16.670000000000002</v>
      </c>
      <c r="G2619" s="10"/>
      <c r="H2619" s="7" t="s">
        <v>633</v>
      </c>
      <c r="I2619" s="7" t="s">
        <v>634</v>
      </c>
      <c r="J2619" s="7"/>
    </row>
    <row r="2620" spans="1:10" ht="12.75" customHeight="1" x14ac:dyDescent="0.15">
      <c r="A2620" s="235" t="s">
        <v>55</v>
      </c>
      <c r="B2620" s="4" t="s">
        <v>720</v>
      </c>
      <c r="C2620" s="7" t="s">
        <v>3134</v>
      </c>
      <c r="D2620" s="7" t="s">
        <v>3135</v>
      </c>
      <c r="E2620" s="7" t="s">
        <v>1597</v>
      </c>
      <c r="F2620" s="10">
        <v>11.99</v>
      </c>
      <c r="G2620" s="10"/>
      <c r="H2620" s="7" t="s">
        <v>708</v>
      </c>
      <c r="I2620" s="7" t="s">
        <v>709</v>
      </c>
      <c r="J2620" s="7"/>
    </row>
    <row r="2621" spans="1:10" ht="12.75" customHeight="1" x14ac:dyDescent="0.15">
      <c r="A2621" s="235" t="s">
        <v>55</v>
      </c>
      <c r="B2621" s="4" t="s">
        <v>720</v>
      </c>
      <c r="C2621" s="7" t="s">
        <v>3136</v>
      </c>
      <c r="D2621" s="7" t="s">
        <v>3137</v>
      </c>
      <c r="E2621" s="7" t="s">
        <v>1597</v>
      </c>
      <c r="F2621" s="10">
        <v>54.12</v>
      </c>
      <c r="G2621" s="10"/>
      <c r="H2621" s="7" t="s">
        <v>708</v>
      </c>
      <c r="I2621" s="7" t="s">
        <v>709</v>
      </c>
      <c r="J2621" s="7"/>
    </row>
    <row r="2622" spans="1:10" ht="12.75" customHeight="1" x14ac:dyDescent="0.15">
      <c r="A2622" s="235" t="s">
        <v>117</v>
      </c>
      <c r="B2622" s="4" t="s">
        <v>2197</v>
      </c>
      <c r="C2622" s="7" t="s">
        <v>3138</v>
      </c>
      <c r="D2622" s="7" t="s">
        <v>3139</v>
      </c>
      <c r="E2622" s="7" t="s">
        <v>1597</v>
      </c>
      <c r="F2622" s="10">
        <v>14200</v>
      </c>
      <c r="G2622" s="10"/>
      <c r="H2622" s="7" t="s">
        <v>708</v>
      </c>
      <c r="I2622" s="7" t="s">
        <v>709</v>
      </c>
      <c r="J2622" s="7"/>
    </row>
    <row r="2623" spans="1:10" ht="12.75" customHeight="1" x14ac:dyDescent="0.15">
      <c r="A2623" s="235" t="s">
        <v>117</v>
      </c>
      <c r="B2623" s="4" t="s">
        <v>2197</v>
      </c>
      <c r="C2623" s="7" t="s">
        <v>3140</v>
      </c>
      <c r="D2623" s="7" t="s">
        <v>3141</v>
      </c>
      <c r="E2623" s="7" t="s">
        <v>1597</v>
      </c>
      <c r="F2623" s="10"/>
      <c r="G2623" s="10">
        <v>7125</v>
      </c>
      <c r="H2623" s="7" t="s">
        <v>708</v>
      </c>
      <c r="I2623" s="7" t="s">
        <v>709</v>
      </c>
      <c r="J2623" s="7"/>
    </row>
    <row r="2624" spans="1:10" ht="12.75" customHeight="1" x14ac:dyDescent="0.15">
      <c r="A2624" s="235" t="s">
        <v>117</v>
      </c>
      <c r="B2624" s="4" t="s">
        <v>2197</v>
      </c>
      <c r="C2624" s="7" t="s">
        <v>3140</v>
      </c>
      <c r="D2624" s="7" t="s">
        <v>3141</v>
      </c>
      <c r="E2624" s="7" t="s">
        <v>1597</v>
      </c>
      <c r="F2624" s="10">
        <v>7125</v>
      </c>
      <c r="G2624" s="10"/>
      <c r="H2624" s="7" t="s">
        <v>633</v>
      </c>
      <c r="I2624" s="7" t="s">
        <v>634</v>
      </c>
      <c r="J2624" s="7"/>
    </row>
    <row r="2625" spans="1:10" ht="12.75" customHeight="1" x14ac:dyDescent="0.15">
      <c r="A2625" s="235" t="s">
        <v>117</v>
      </c>
      <c r="B2625" s="4" t="s">
        <v>2197</v>
      </c>
      <c r="C2625" s="7" t="s">
        <v>3138</v>
      </c>
      <c r="D2625" s="7" t="s">
        <v>3139</v>
      </c>
      <c r="E2625" s="7" t="s">
        <v>1597</v>
      </c>
      <c r="F2625" s="10">
        <v>9600</v>
      </c>
      <c r="G2625" s="10"/>
      <c r="H2625" s="7" t="s">
        <v>633</v>
      </c>
      <c r="I2625" s="7" t="s">
        <v>634</v>
      </c>
      <c r="J2625" s="7"/>
    </row>
    <row r="2626" spans="1:10" ht="12.75" customHeight="1" x14ac:dyDescent="0.15">
      <c r="A2626" s="235" t="s">
        <v>249</v>
      </c>
      <c r="B2626" s="4" t="s">
        <v>1641</v>
      </c>
      <c r="C2626" s="7" t="s">
        <v>3142</v>
      </c>
      <c r="D2626" s="7" t="s">
        <v>2873</v>
      </c>
      <c r="E2626" s="7" t="s">
        <v>1597</v>
      </c>
      <c r="F2626" s="10">
        <v>12.98</v>
      </c>
      <c r="G2626" s="10"/>
      <c r="H2626" s="7" t="s">
        <v>708</v>
      </c>
      <c r="I2626" s="7" t="s">
        <v>709</v>
      </c>
      <c r="J2626" s="7"/>
    </row>
    <row r="2627" spans="1:10" ht="25.5" customHeight="1" x14ac:dyDescent="0.15">
      <c r="A2627" s="235" t="s">
        <v>2960</v>
      </c>
      <c r="B2627" s="4" t="s">
        <v>1641</v>
      </c>
      <c r="C2627" s="7" t="s">
        <v>3143</v>
      </c>
      <c r="D2627" s="7" t="s">
        <v>3144</v>
      </c>
      <c r="E2627" s="7" t="s">
        <v>1597</v>
      </c>
      <c r="F2627" s="10">
        <v>600</v>
      </c>
      <c r="G2627" s="10"/>
      <c r="H2627" s="7" t="s">
        <v>708</v>
      </c>
      <c r="I2627" s="7" t="s">
        <v>709</v>
      </c>
      <c r="J2627" s="7"/>
    </row>
    <row r="2628" spans="1:10" ht="12.75" customHeight="1" x14ac:dyDescent="0.15">
      <c r="A2628" s="235" t="s">
        <v>2960</v>
      </c>
      <c r="B2628" s="4" t="s">
        <v>1641</v>
      </c>
      <c r="C2628" s="7" t="s">
        <v>3145</v>
      </c>
      <c r="D2628" s="7" t="s">
        <v>3146</v>
      </c>
      <c r="E2628" s="7" t="s">
        <v>1597</v>
      </c>
      <c r="F2628" s="10"/>
      <c r="G2628" s="10">
        <v>600</v>
      </c>
      <c r="H2628" s="7" t="s">
        <v>708</v>
      </c>
      <c r="I2628" s="7" t="s">
        <v>709</v>
      </c>
      <c r="J2628" s="7"/>
    </row>
    <row r="2629" spans="1:10" ht="12.75" customHeight="1" x14ac:dyDescent="0.15">
      <c r="A2629" s="235" t="s">
        <v>247</v>
      </c>
      <c r="B2629" s="4" t="s">
        <v>1641</v>
      </c>
      <c r="C2629" s="7" t="s">
        <v>3147</v>
      </c>
      <c r="D2629" s="7" t="s">
        <v>3148</v>
      </c>
      <c r="E2629" s="7" t="s">
        <v>2479</v>
      </c>
      <c r="F2629" s="10">
        <v>230</v>
      </c>
      <c r="G2629" s="10"/>
      <c r="H2629" s="7" t="s">
        <v>708</v>
      </c>
      <c r="I2629" s="7" t="s">
        <v>709</v>
      </c>
      <c r="J2629" s="7"/>
    </row>
    <row r="2630" spans="1:10" ht="12.75" customHeight="1" x14ac:dyDescent="0.15">
      <c r="A2630" s="235" t="s">
        <v>247</v>
      </c>
      <c r="B2630" s="4" t="s">
        <v>1641</v>
      </c>
      <c r="C2630" s="7" t="s">
        <v>3147</v>
      </c>
      <c r="D2630" s="7" t="s">
        <v>3148</v>
      </c>
      <c r="E2630" s="7" t="s">
        <v>2479</v>
      </c>
      <c r="F2630" s="10">
        <v>192</v>
      </c>
      <c r="G2630" s="10"/>
      <c r="H2630" s="7" t="s">
        <v>633</v>
      </c>
      <c r="I2630" s="7" t="s">
        <v>634</v>
      </c>
      <c r="J2630" s="7"/>
    </row>
    <row r="2631" spans="1:10" ht="12.75" customHeight="1" x14ac:dyDescent="0.15">
      <c r="A2631" s="235" t="s">
        <v>250</v>
      </c>
      <c r="B2631" s="4" t="s">
        <v>1641</v>
      </c>
      <c r="C2631" s="7" t="s">
        <v>3149</v>
      </c>
      <c r="D2631" s="7" t="s">
        <v>3150</v>
      </c>
      <c r="E2631" s="7" t="s">
        <v>1597</v>
      </c>
      <c r="F2631" s="10">
        <v>907.28</v>
      </c>
      <c r="G2631" s="10"/>
      <c r="H2631" s="7" t="s">
        <v>633</v>
      </c>
      <c r="I2631" s="7" t="s">
        <v>634</v>
      </c>
      <c r="J2631" s="7"/>
    </row>
    <row r="2632" spans="1:10" ht="12.75" customHeight="1" x14ac:dyDescent="0.15">
      <c r="A2632" s="235" t="s">
        <v>249</v>
      </c>
      <c r="B2632" s="4" t="s">
        <v>3151</v>
      </c>
      <c r="C2632" s="7" t="s">
        <v>3152</v>
      </c>
      <c r="D2632" s="7" t="s">
        <v>3153</v>
      </c>
      <c r="E2632" s="7" t="s">
        <v>1597</v>
      </c>
      <c r="F2632" s="10">
        <v>12.29</v>
      </c>
      <c r="G2632" s="10"/>
      <c r="H2632" s="7" t="s">
        <v>708</v>
      </c>
      <c r="I2632" s="7" t="s">
        <v>709</v>
      </c>
      <c r="J2632" s="7"/>
    </row>
    <row r="2633" spans="1:10" ht="11.25" x14ac:dyDescent="0.15">
      <c r="A2633" s="235" t="s">
        <v>55</v>
      </c>
      <c r="B2633" s="4" t="s">
        <v>3151</v>
      </c>
      <c r="C2633" s="7" t="s">
        <v>3154</v>
      </c>
      <c r="D2633" s="7" t="s">
        <v>3155</v>
      </c>
      <c r="E2633" s="7" t="s">
        <v>1597</v>
      </c>
      <c r="F2633" s="10">
        <v>89.47</v>
      </c>
      <c r="G2633" s="10"/>
      <c r="H2633" s="7" t="s">
        <v>708</v>
      </c>
      <c r="I2633" s="7" t="s">
        <v>709</v>
      </c>
      <c r="J2633" s="7"/>
    </row>
    <row r="2635" spans="1:10" ht="11.25" x14ac:dyDescent="0.2">
      <c r="A2635" s="233" t="s">
        <v>2652</v>
      </c>
    </row>
    <row r="2637" spans="1:10" ht="25.5" customHeight="1" x14ac:dyDescent="0.35">
      <c r="A2637" s="234" t="s">
        <v>14</v>
      </c>
      <c r="B2637" s="3" t="s">
        <v>1</v>
      </c>
      <c r="C2637" s="6" t="s">
        <v>7</v>
      </c>
      <c r="D2637" s="6" t="s">
        <v>16</v>
      </c>
      <c r="E2637" s="6" t="s">
        <v>619</v>
      </c>
      <c r="F2637" s="9" t="s">
        <v>24</v>
      </c>
      <c r="G2637" s="9" t="s">
        <v>25</v>
      </c>
      <c r="H2637" s="6" t="s">
        <v>620</v>
      </c>
      <c r="I2637" s="6" t="s">
        <v>621</v>
      </c>
      <c r="J2637" s="6"/>
    </row>
    <row r="2639" spans="1:10" ht="12.75" customHeight="1" x14ac:dyDescent="0.15">
      <c r="A2639" s="235" t="s">
        <v>55</v>
      </c>
      <c r="B2639" s="4" t="s">
        <v>3151</v>
      </c>
      <c r="C2639" s="7" t="s">
        <v>3156</v>
      </c>
      <c r="D2639" s="7" t="s">
        <v>3157</v>
      </c>
      <c r="E2639" s="7" t="s">
        <v>1597</v>
      </c>
      <c r="F2639" s="10">
        <v>1.36</v>
      </c>
      <c r="G2639" s="10"/>
      <c r="H2639" s="7" t="s">
        <v>708</v>
      </c>
      <c r="I2639" s="7" t="s">
        <v>709</v>
      </c>
      <c r="J2639" s="7"/>
    </row>
    <row r="2640" spans="1:10" ht="25.5" customHeight="1" x14ac:dyDescent="0.15">
      <c r="A2640" s="235" t="s">
        <v>53</v>
      </c>
      <c r="B2640" s="4" t="s">
        <v>658</v>
      </c>
      <c r="C2640" s="7" t="s">
        <v>3158</v>
      </c>
      <c r="D2640" s="7" t="s">
        <v>3159</v>
      </c>
      <c r="E2640" s="7" t="s">
        <v>1597</v>
      </c>
      <c r="F2640" s="10">
        <v>9425</v>
      </c>
      <c r="G2640" s="10"/>
      <c r="H2640" s="7" t="s">
        <v>708</v>
      </c>
      <c r="I2640" s="7" t="s">
        <v>709</v>
      </c>
      <c r="J2640" s="7"/>
    </row>
    <row r="2641" spans="1:10" ht="12.75" customHeight="1" x14ac:dyDescent="0.15">
      <c r="A2641" s="235" t="s">
        <v>55</v>
      </c>
      <c r="B2641" s="4" t="s">
        <v>2052</v>
      </c>
      <c r="C2641" s="7" t="s">
        <v>3160</v>
      </c>
      <c r="D2641" s="7" t="s">
        <v>2873</v>
      </c>
      <c r="E2641" s="7" t="s">
        <v>1597</v>
      </c>
      <c r="F2641" s="10">
        <v>33.53</v>
      </c>
      <c r="G2641" s="10"/>
      <c r="H2641" s="7" t="s">
        <v>708</v>
      </c>
      <c r="I2641" s="7" t="s">
        <v>709</v>
      </c>
      <c r="J2641" s="7"/>
    </row>
    <row r="2642" spans="1:10" ht="12.75" customHeight="1" x14ac:dyDescent="0.15">
      <c r="A2642" s="235" t="s">
        <v>55</v>
      </c>
      <c r="B2642" s="4" t="s">
        <v>2052</v>
      </c>
      <c r="C2642" s="7" t="s">
        <v>3161</v>
      </c>
      <c r="D2642" s="7" t="s">
        <v>3162</v>
      </c>
      <c r="E2642" s="7" t="s">
        <v>1597</v>
      </c>
      <c r="F2642" s="10">
        <v>399.66</v>
      </c>
      <c r="G2642" s="10"/>
      <c r="H2642" s="7" t="s">
        <v>708</v>
      </c>
      <c r="I2642" s="7" t="s">
        <v>709</v>
      </c>
      <c r="J2642" s="7"/>
    </row>
    <row r="2643" spans="1:10" ht="12.75" customHeight="1" x14ac:dyDescent="0.15">
      <c r="A2643" s="235" t="s">
        <v>247</v>
      </c>
      <c r="B2643" s="4" t="s">
        <v>3163</v>
      </c>
      <c r="C2643" s="7" t="s">
        <v>3164</v>
      </c>
      <c r="D2643" s="7" t="s">
        <v>3165</v>
      </c>
      <c r="E2643" s="7" t="s">
        <v>1597</v>
      </c>
      <c r="F2643" s="10">
        <v>956</v>
      </c>
      <c r="G2643" s="10"/>
      <c r="H2643" s="7" t="s">
        <v>708</v>
      </c>
      <c r="I2643" s="7" t="s">
        <v>709</v>
      </c>
      <c r="J2643" s="7"/>
    </row>
    <row r="2644" spans="1:10" ht="12.75" customHeight="1" x14ac:dyDescent="0.15">
      <c r="A2644" s="235" t="s">
        <v>247</v>
      </c>
      <c r="B2644" s="4" t="s">
        <v>3163</v>
      </c>
      <c r="C2644" s="7" t="s">
        <v>3164</v>
      </c>
      <c r="D2644" s="7" t="s">
        <v>3165</v>
      </c>
      <c r="E2644" s="7" t="s">
        <v>1597</v>
      </c>
      <c r="F2644" s="10">
        <v>84</v>
      </c>
      <c r="G2644" s="10"/>
      <c r="H2644" s="7" t="s">
        <v>633</v>
      </c>
      <c r="I2644" s="7" t="s">
        <v>634</v>
      </c>
      <c r="J2644" s="7"/>
    </row>
    <row r="2645" spans="1:10" ht="12.75" customHeight="1" x14ac:dyDescent="0.15">
      <c r="A2645" s="235" t="s">
        <v>2957</v>
      </c>
      <c r="B2645" s="4" t="s">
        <v>679</v>
      </c>
      <c r="C2645" s="7" t="s">
        <v>3166</v>
      </c>
      <c r="D2645" s="7" t="s">
        <v>317</v>
      </c>
      <c r="E2645" s="7" t="s">
        <v>1597</v>
      </c>
      <c r="F2645" s="10">
        <v>62.5</v>
      </c>
      <c r="G2645" s="10"/>
      <c r="H2645" s="7" t="s">
        <v>708</v>
      </c>
      <c r="I2645" s="7" t="s">
        <v>709</v>
      </c>
      <c r="J2645" s="7"/>
    </row>
    <row r="2646" spans="1:10" ht="12.75" customHeight="1" x14ac:dyDescent="0.15">
      <c r="A2646" s="235" t="s">
        <v>2957</v>
      </c>
      <c r="B2646" s="4" t="s">
        <v>679</v>
      </c>
      <c r="C2646" s="7" t="s">
        <v>3166</v>
      </c>
      <c r="D2646" s="7" t="s">
        <v>317</v>
      </c>
      <c r="E2646" s="7" t="s">
        <v>1597</v>
      </c>
      <c r="F2646" s="10">
        <v>62.5</v>
      </c>
      <c r="G2646" s="10"/>
      <c r="H2646" s="7" t="s">
        <v>633</v>
      </c>
      <c r="I2646" s="7" t="s">
        <v>634</v>
      </c>
      <c r="J2646" s="7"/>
    </row>
    <row r="2647" spans="1:10" ht="12.75" customHeight="1" x14ac:dyDescent="0.15">
      <c r="A2647" s="235" t="s">
        <v>55</v>
      </c>
      <c r="B2647" s="4" t="s">
        <v>1898</v>
      </c>
      <c r="C2647" s="7" t="s">
        <v>3167</v>
      </c>
      <c r="D2647" s="7" t="s">
        <v>3168</v>
      </c>
      <c r="E2647" s="7" t="s">
        <v>1597</v>
      </c>
      <c r="F2647" s="10">
        <v>39.479999999999997</v>
      </c>
      <c r="G2647" s="10"/>
      <c r="H2647" s="7" t="s">
        <v>708</v>
      </c>
      <c r="I2647" s="7" t="s">
        <v>709</v>
      </c>
      <c r="J2647" s="7"/>
    </row>
    <row r="2648" spans="1:10" ht="12.75" customHeight="1" x14ac:dyDescent="0.15">
      <c r="A2648" s="235" t="s">
        <v>247</v>
      </c>
      <c r="B2648" s="4" t="s">
        <v>3169</v>
      </c>
      <c r="C2648" s="7" t="s">
        <v>3170</v>
      </c>
      <c r="D2648" s="7" t="s">
        <v>344</v>
      </c>
      <c r="E2648" s="7" t="s">
        <v>1597</v>
      </c>
      <c r="F2648" s="10">
        <v>493.28</v>
      </c>
      <c r="G2648" s="10"/>
      <c r="H2648" s="7" t="s">
        <v>708</v>
      </c>
      <c r="I2648" s="7" t="s">
        <v>709</v>
      </c>
      <c r="J2648" s="7"/>
    </row>
    <row r="2649" spans="1:10" ht="12.75" customHeight="1" x14ac:dyDescent="0.15">
      <c r="A2649" s="235" t="s">
        <v>249</v>
      </c>
      <c r="B2649" s="4" t="s">
        <v>145</v>
      </c>
      <c r="C2649" s="7" t="s">
        <v>3171</v>
      </c>
      <c r="D2649" s="7" t="s">
        <v>3172</v>
      </c>
      <c r="E2649" s="7" t="s">
        <v>1597</v>
      </c>
      <c r="F2649" s="10"/>
      <c r="G2649" s="10">
        <v>12.12</v>
      </c>
      <c r="H2649" s="7" t="s">
        <v>708</v>
      </c>
      <c r="I2649" s="7" t="s">
        <v>709</v>
      </c>
      <c r="J2649" s="7"/>
    </row>
    <row r="2650" spans="1:10" ht="12.75" customHeight="1" x14ac:dyDescent="0.15">
      <c r="A2650" s="235"/>
      <c r="B2650" s="4" t="s">
        <v>145</v>
      </c>
      <c r="C2650" s="7" t="s">
        <v>159</v>
      </c>
      <c r="D2650" s="7" t="s">
        <v>181</v>
      </c>
      <c r="E2650" s="7" t="s">
        <v>666</v>
      </c>
      <c r="F2650" s="10"/>
      <c r="G2650" s="10">
        <v>36194.33</v>
      </c>
      <c r="H2650" s="7" t="s">
        <v>708</v>
      </c>
      <c r="I2650" s="7" t="s">
        <v>709</v>
      </c>
      <c r="J2650" s="7"/>
    </row>
    <row r="2651" spans="1:10" ht="12.75" customHeight="1" x14ac:dyDescent="0.15">
      <c r="A2651" s="235"/>
      <c r="B2651" s="4" t="s">
        <v>145</v>
      </c>
      <c r="C2651" s="7" t="s">
        <v>1900</v>
      </c>
      <c r="D2651" s="7" t="s">
        <v>1901</v>
      </c>
      <c r="E2651" s="7" t="s">
        <v>666</v>
      </c>
      <c r="F2651" s="10"/>
      <c r="G2651" s="10">
        <v>11.99</v>
      </c>
      <c r="H2651" s="7" t="s">
        <v>708</v>
      </c>
      <c r="I2651" s="7" t="s">
        <v>709</v>
      </c>
      <c r="J2651" s="7"/>
    </row>
    <row r="2652" spans="1:10" ht="12.75" customHeight="1" x14ac:dyDescent="0.15">
      <c r="A2652" s="235"/>
      <c r="B2652" s="4" t="s">
        <v>145</v>
      </c>
      <c r="C2652" s="7" t="s">
        <v>1900</v>
      </c>
      <c r="D2652" s="7" t="s">
        <v>1901</v>
      </c>
      <c r="E2652" s="7" t="s">
        <v>666</v>
      </c>
      <c r="F2652" s="10">
        <v>11.99</v>
      </c>
      <c r="G2652" s="10"/>
      <c r="H2652" s="7" t="s">
        <v>708</v>
      </c>
      <c r="I2652" s="7" t="s">
        <v>709</v>
      </c>
      <c r="J2652" s="7"/>
    </row>
    <row r="2653" spans="1:10" ht="12.75" customHeight="1" x14ac:dyDescent="0.15">
      <c r="A2653" s="235"/>
      <c r="B2653" s="4" t="s">
        <v>145</v>
      </c>
      <c r="C2653" s="7" t="s">
        <v>1900</v>
      </c>
      <c r="D2653" s="7" t="s">
        <v>1901</v>
      </c>
      <c r="E2653" s="7" t="s">
        <v>666</v>
      </c>
      <c r="F2653" s="10"/>
      <c r="G2653" s="10">
        <v>27011.81</v>
      </c>
      <c r="H2653" s="7" t="s">
        <v>633</v>
      </c>
      <c r="I2653" s="7" t="s">
        <v>634</v>
      </c>
      <c r="J2653" s="7"/>
    </row>
    <row r="2654" spans="1:10" ht="12.75" customHeight="1" x14ac:dyDescent="0.15">
      <c r="A2654" s="235"/>
      <c r="B2654" s="4" t="s">
        <v>145</v>
      </c>
      <c r="C2654" s="7" t="s">
        <v>1900</v>
      </c>
      <c r="D2654" s="7" t="s">
        <v>1901</v>
      </c>
      <c r="E2654" s="7" t="s">
        <v>666</v>
      </c>
      <c r="F2654" s="10">
        <v>21609.45</v>
      </c>
      <c r="G2654" s="10"/>
      <c r="H2654" s="7" t="s">
        <v>633</v>
      </c>
      <c r="I2654" s="7" t="s">
        <v>634</v>
      </c>
      <c r="J2654" s="7"/>
    </row>
    <row r="2655" spans="1:10" ht="12.75" customHeight="1" x14ac:dyDescent="0.15">
      <c r="A2655" s="235"/>
      <c r="B2655" s="4" t="s">
        <v>145</v>
      </c>
      <c r="C2655" s="7" t="s">
        <v>1900</v>
      </c>
      <c r="D2655" s="7" t="s">
        <v>1901</v>
      </c>
      <c r="E2655" s="7" t="s">
        <v>666</v>
      </c>
      <c r="F2655" s="10">
        <v>5402.36</v>
      </c>
      <c r="G2655" s="10"/>
      <c r="H2655" s="7" t="s">
        <v>633</v>
      </c>
      <c r="I2655" s="7" t="s">
        <v>634</v>
      </c>
      <c r="J2655" s="7"/>
    </row>
    <row r="2656" spans="1:10" ht="12.75" customHeight="1" x14ac:dyDescent="0.15">
      <c r="A2656" s="235"/>
      <c r="B2656" s="4" t="s">
        <v>145</v>
      </c>
      <c r="C2656" s="7" t="s">
        <v>159</v>
      </c>
      <c r="D2656" s="7" t="s">
        <v>181</v>
      </c>
      <c r="E2656" s="7" t="s">
        <v>666</v>
      </c>
      <c r="F2656" s="10"/>
      <c r="G2656" s="10">
        <v>770</v>
      </c>
      <c r="H2656" s="7" t="s">
        <v>633</v>
      </c>
      <c r="I2656" s="7" t="s">
        <v>634</v>
      </c>
      <c r="J2656" s="7"/>
    </row>
    <row r="2657" spans="1:10" ht="12.75" customHeight="1" x14ac:dyDescent="0.15">
      <c r="A2657" s="235" t="s">
        <v>3060</v>
      </c>
      <c r="B2657" s="4" t="s">
        <v>146</v>
      </c>
      <c r="C2657" s="7" t="s">
        <v>3068</v>
      </c>
      <c r="D2657" s="7" t="s">
        <v>3069</v>
      </c>
      <c r="E2657" s="7" t="s">
        <v>1597</v>
      </c>
      <c r="F2657" s="10">
        <v>62.5</v>
      </c>
      <c r="G2657" s="10"/>
      <c r="H2657" s="7" t="s">
        <v>708</v>
      </c>
      <c r="I2657" s="7" t="s">
        <v>709</v>
      </c>
      <c r="J2657" s="7"/>
    </row>
    <row r="2658" spans="1:10" ht="25.5" customHeight="1" x14ac:dyDescent="0.15">
      <c r="A2658" s="235" t="s">
        <v>2960</v>
      </c>
      <c r="B2658" s="4" t="s">
        <v>146</v>
      </c>
      <c r="C2658" s="7" t="s">
        <v>3145</v>
      </c>
      <c r="D2658" s="7" t="s">
        <v>3144</v>
      </c>
      <c r="E2658" s="7" t="s">
        <v>1597</v>
      </c>
      <c r="F2658" s="10">
        <v>600</v>
      </c>
      <c r="G2658" s="10"/>
      <c r="H2658" s="7" t="s">
        <v>708</v>
      </c>
      <c r="I2658" s="7" t="s">
        <v>709</v>
      </c>
      <c r="J2658" s="7"/>
    </row>
    <row r="2659" spans="1:10" ht="12.75" customHeight="1" x14ac:dyDescent="0.15">
      <c r="A2659" s="235" t="s">
        <v>3060</v>
      </c>
      <c r="B2659" s="4" t="s">
        <v>146</v>
      </c>
      <c r="C2659" s="7" t="s">
        <v>3068</v>
      </c>
      <c r="D2659" s="7" t="s">
        <v>3069</v>
      </c>
      <c r="E2659" s="7" t="s">
        <v>1597</v>
      </c>
      <c r="F2659" s="10">
        <v>62.5</v>
      </c>
      <c r="G2659" s="10"/>
      <c r="H2659" s="7" t="s">
        <v>633</v>
      </c>
      <c r="I2659" s="7" t="s">
        <v>634</v>
      </c>
      <c r="J2659" s="7"/>
    </row>
    <row r="2660" spans="1:10" ht="12.75" customHeight="1" x14ac:dyDescent="0.15">
      <c r="A2660" s="235" t="s">
        <v>247</v>
      </c>
      <c r="B2660" s="4" t="s">
        <v>3173</v>
      </c>
      <c r="C2660" s="7" t="s">
        <v>3174</v>
      </c>
      <c r="D2660" s="7" t="s">
        <v>3165</v>
      </c>
      <c r="E2660" s="7" t="s">
        <v>1597</v>
      </c>
      <c r="F2660" s="10">
        <v>104</v>
      </c>
      <c r="G2660" s="10"/>
      <c r="H2660" s="7" t="s">
        <v>708</v>
      </c>
      <c r="I2660" s="7" t="s">
        <v>709</v>
      </c>
      <c r="J2660" s="7"/>
    </row>
    <row r="2661" spans="1:10" ht="12.75" customHeight="1" x14ac:dyDescent="0.15">
      <c r="A2661" s="235" t="s">
        <v>55</v>
      </c>
      <c r="B2661" s="4" t="s">
        <v>147</v>
      </c>
      <c r="C2661" s="7" t="s">
        <v>169</v>
      </c>
      <c r="D2661" s="7" t="s">
        <v>3175</v>
      </c>
      <c r="E2661" s="7" t="s">
        <v>1597</v>
      </c>
      <c r="F2661" s="10">
        <v>303.57</v>
      </c>
      <c r="G2661" s="10"/>
      <c r="H2661" s="7" t="s">
        <v>708</v>
      </c>
      <c r="I2661" s="7" t="s">
        <v>709</v>
      </c>
      <c r="J2661" s="7"/>
    </row>
    <row r="2662" spans="1:10" ht="12.75" customHeight="1" x14ac:dyDescent="0.15">
      <c r="A2662" s="235" t="s">
        <v>55</v>
      </c>
      <c r="B2662" s="4" t="s">
        <v>147</v>
      </c>
      <c r="C2662" s="7" t="s">
        <v>169</v>
      </c>
      <c r="D2662" s="7" t="s">
        <v>191</v>
      </c>
      <c r="E2662" s="7" t="s">
        <v>1597</v>
      </c>
      <c r="F2662" s="10"/>
      <c r="G2662" s="10">
        <v>303.57</v>
      </c>
      <c r="H2662" s="7" t="s">
        <v>708</v>
      </c>
      <c r="I2662" s="7" t="s">
        <v>709</v>
      </c>
      <c r="J2662" s="7"/>
    </row>
    <row r="2663" spans="1:10" ht="12.75" customHeight="1" x14ac:dyDescent="0.15">
      <c r="A2663" s="235" t="s">
        <v>55</v>
      </c>
      <c r="B2663" s="4" t="s">
        <v>3176</v>
      </c>
      <c r="C2663" s="7" t="s">
        <v>3177</v>
      </c>
      <c r="D2663" s="7" t="s">
        <v>3178</v>
      </c>
      <c r="E2663" s="7" t="s">
        <v>1597</v>
      </c>
      <c r="F2663" s="10">
        <v>45.74</v>
      </c>
      <c r="G2663" s="10"/>
      <c r="H2663" s="7" t="s">
        <v>708</v>
      </c>
      <c r="I2663" s="7" t="s">
        <v>709</v>
      </c>
      <c r="J2663" s="7"/>
    </row>
    <row r="2664" spans="1:10" ht="12.75" customHeight="1" x14ac:dyDescent="0.15">
      <c r="A2664" s="235" t="s">
        <v>55</v>
      </c>
      <c r="B2664" s="4" t="s">
        <v>3176</v>
      </c>
      <c r="C2664" s="7" t="s">
        <v>3177</v>
      </c>
      <c r="D2664" s="7" t="s">
        <v>3178</v>
      </c>
      <c r="E2664" s="7" t="s">
        <v>1597</v>
      </c>
      <c r="F2664" s="10">
        <v>45.74</v>
      </c>
      <c r="G2664" s="10"/>
      <c r="H2664" s="7" t="s">
        <v>633</v>
      </c>
      <c r="I2664" s="7" t="s">
        <v>634</v>
      </c>
      <c r="J2664" s="7"/>
    </row>
    <row r="2665" spans="1:10" ht="12.75" customHeight="1" x14ac:dyDescent="0.15">
      <c r="A2665" s="235" t="s">
        <v>247</v>
      </c>
      <c r="B2665" s="4" t="s">
        <v>3179</v>
      </c>
      <c r="C2665" s="7" t="s">
        <v>3180</v>
      </c>
      <c r="D2665" s="7" t="s">
        <v>3181</v>
      </c>
      <c r="E2665" s="7" t="s">
        <v>1597</v>
      </c>
      <c r="F2665" s="10">
        <v>392</v>
      </c>
      <c r="G2665" s="10"/>
      <c r="H2665" s="7" t="s">
        <v>708</v>
      </c>
      <c r="I2665" s="7" t="s">
        <v>709</v>
      </c>
      <c r="J2665" s="7"/>
    </row>
    <row r="2666" spans="1:10" ht="12.75" customHeight="1" x14ac:dyDescent="0.15">
      <c r="A2666" s="235" t="s">
        <v>55</v>
      </c>
      <c r="B2666" s="4" t="s">
        <v>3179</v>
      </c>
      <c r="C2666" s="7" t="s">
        <v>3182</v>
      </c>
      <c r="D2666" s="7" t="s">
        <v>3183</v>
      </c>
      <c r="E2666" s="7" t="s">
        <v>1597</v>
      </c>
      <c r="F2666" s="10">
        <v>108.15</v>
      </c>
      <c r="G2666" s="10"/>
      <c r="H2666" s="7" t="s">
        <v>708</v>
      </c>
      <c r="I2666" s="7" t="s">
        <v>709</v>
      </c>
      <c r="J2666" s="7"/>
    </row>
    <row r="2667" spans="1:10" ht="25.5" customHeight="1" x14ac:dyDescent="0.15">
      <c r="A2667" s="235" t="s">
        <v>55</v>
      </c>
      <c r="B2667" s="4" t="s">
        <v>3179</v>
      </c>
      <c r="C2667" s="7" t="s">
        <v>3184</v>
      </c>
      <c r="D2667" s="7" t="s">
        <v>3185</v>
      </c>
      <c r="E2667" s="7" t="s">
        <v>1597</v>
      </c>
      <c r="F2667" s="10">
        <v>108.15</v>
      </c>
      <c r="G2667" s="10"/>
      <c r="H2667" s="7" t="s">
        <v>708</v>
      </c>
      <c r="I2667" s="7" t="s">
        <v>709</v>
      </c>
      <c r="J2667" s="7"/>
    </row>
    <row r="2668" spans="1:10" ht="25.5" customHeight="1" x14ac:dyDescent="0.15">
      <c r="A2668" s="235" t="s">
        <v>55</v>
      </c>
      <c r="B2668" s="4" t="s">
        <v>3179</v>
      </c>
      <c r="C2668" s="7" t="s">
        <v>3186</v>
      </c>
      <c r="D2668" s="7" t="s">
        <v>3187</v>
      </c>
      <c r="E2668" s="7" t="s">
        <v>1597</v>
      </c>
      <c r="F2668" s="10"/>
      <c r="G2668" s="10">
        <v>108.15</v>
      </c>
      <c r="H2668" s="7" t="s">
        <v>708</v>
      </c>
      <c r="I2668" s="7" t="s">
        <v>709</v>
      </c>
      <c r="J2668" s="7"/>
    </row>
    <row r="2669" spans="1:10" ht="12.75" customHeight="1" x14ac:dyDescent="0.15">
      <c r="A2669" s="235" t="s">
        <v>1617</v>
      </c>
      <c r="B2669" s="4" t="s">
        <v>1618</v>
      </c>
      <c r="C2669" s="7" t="s">
        <v>1619</v>
      </c>
      <c r="D2669" s="7" t="s">
        <v>1620</v>
      </c>
      <c r="E2669" s="7" t="s">
        <v>1597</v>
      </c>
      <c r="F2669" s="10"/>
      <c r="G2669" s="10">
        <v>549</v>
      </c>
      <c r="H2669" s="7" t="s">
        <v>708</v>
      </c>
      <c r="I2669" s="7" t="s">
        <v>709</v>
      </c>
      <c r="J2669" s="7"/>
    </row>
    <row r="2670" spans="1:10" ht="12.75" customHeight="1" x14ac:dyDescent="0.15">
      <c r="A2670" s="235" t="s">
        <v>249</v>
      </c>
      <c r="B2670" s="4" t="s">
        <v>2054</v>
      </c>
      <c r="C2670" s="7" t="s">
        <v>3188</v>
      </c>
      <c r="D2670" s="7" t="s">
        <v>2762</v>
      </c>
      <c r="E2670" s="7" t="s">
        <v>1597</v>
      </c>
      <c r="F2670" s="10">
        <v>26.23</v>
      </c>
      <c r="G2670" s="10"/>
      <c r="H2670" s="7" t="s">
        <v>708</v>
      </c>
      <c r="I2670" s="7" t="s">
        <v>709</v>
      </c>
      <c r="J2670" s="7"/>
    </row>
    <row r="2671" spans="1:10" ht="11.25" x14ac:dyDescent="0.15">
      <c r="A2671" s="235" t="s">
        <v>1617</v>
      </c>
      <c r="B2671" s="4" t="s">
        <v>193</v>
      </c>
      <c r="C2671" s="7" t="s">
        <v>1619</v>
      </c>
      <c r="D2671" s="7" t="s">
        <v>3189</v>
      </c>
      <c r="E2671" s="7" t="s">
        <v>1597</v>
      </c>
      <c r="F2671" s="10">
        <v>549</v>
      </c>
      <c r="G2671" s="10"/>
      <c r="H2671" s="7" t="s">
        <v>708</v>
      </c>
      <c r="I2671" s="7" t="s">
        <v>709</v>
      </c>
      <c r="J2671" s="7"/>
    </row>
    <row r="2673" spans="1:10" ht="11.25" x14ac:dyDescent="0.2">
      <c r="A2673" s="233" t="s">
        <v>2652</v>
      </c>
    </row>
    <row r="2675" spans="1:10" ht="25.5" customHeight="1" x14ac:dyDescent="0.35">
      <c r="A2675" s="234" t="s">
        <v>14</v>
      </c>
      <c r="B2675" s="3" t="s">
        <v>1</v>
      </c>
      <c r="C2675" s="6" t="s">
        <v>7</v>
      </c>
      <c r="D2675" s="6" t="s">
        <v>16</v>
      </c>
      <c r="E2675" s="6" t="s">
        <v>619</v>
      </c>
      <c r="F2675" s="9" t="s">
        <v>24</v>
      </c>
      <c r="G2675" s="9" t="s">
        <v>25</v>
      </c>
      <c r="H2675" s="6" t="s">
        <v>620</v>
      </c>
      <c r="I2675" s="6" t="s">
        <v>621</v>
      </c>
      <c r="J2675" s="6"/>
    </row>
    <row r="2677" spans="1:10" ht="25.5" customHeight="1" x14ac:dyDescent="0.15">
      <c r="A2677" s="235" t="s">
        <v>55</v>
      </c>
      <c r="B2677" s="4" t="s">
        <v>193</v>
      </c>
      <c r="C2677" s="7" t="s">
        <v>3190</v>
      </c>
      <c r="D2677" s="7" t="s">
        <v>3191</v>
      </c>
      <c r="E2677" s="7" t="s">
        <v>1597</v>
      </c>
      <c r="F2677" s="10">
        <v>210.57</v>
      </c>
      <c r="G2677" s="10"/>
      <c r="H2677" s="7" t="s">
        <v>708</v>
      </c>
      <c r="I2677" s="7" t="s">
        <v>709</v>
      </c>
      <c r="J2677" s="7"/>
    </row>
    <row r="2678" spans="1:10" ht="25.5" customHeight="1" x14ac:dyDescent="0.15">
      <c r="A2678" s="235" t="s">
        <v>55</v>
      </c>
      <c r="B2678" s="4" t="s">
        <v>193</v>
      </c>
      <c r="C2678" s="7" t="s">
        <v>215</v>
      </c>
      <c r="D2678" s="7" t="s">
        <v>252</v>
      </c>
      <c r="E2678" s="7" t="s">
        <v>1597</v>
      </c>
      <c r="F2678" s="10"/>
      <c r="G2678" s="10">
        <v>210.57</v>
      </c>
      <c r="H2678" s="7" t="s">
        <v>708</v>
      </c>
      <c r="I2678" s="7" t="s">
        <v>709</v>
      </c>
      <c r="J2678" s="7"/>
    </row>
    <row r="2679" spans="1:10" ht="25.5" customHeight="1" x14ac:dyDescent="0.15">
      <c r="A2679" s="235" t="s">
        <v>55</v>
      </c>
      <c r="B2679" s="4" t="s">
        <v>3192</v>
      </c>
      <c r="C2679" s="7" t="s">
        <v>3193</v>
      </c>
      <c r="D2679" s="7" t="s">
        <v>3194</v>
      </c>
      <c r="E2679" s="7" t="s">
        <v>1597</v>
      </c>
      <c r="F2679" s="10">
        <v>36</v>
      </c>
      <c r="G2679" s="10"/>
      <c r="H2679" s="7" t="s">
        <v>708</v>
      </c>
      <c r="I2679" s="7" t="s">
        <v>709</v>
      </c>
      <c r="J2679" s="7"/>
    </row>
    <row r="2680" spans="1:10" ht="25.5" customHeight="1" x14ac:dyDescent="0.15">
      <c r="A2680" s="235" t="s">
        <v>55</v>
      </c>
      <c r="B2680" s="4" t="s">
        <v>3192</v>
      </c>
      <c r="C2680" s="7" t="s">
        <v>3193</v>
      </c>
      <c r="D2680" s="7" t="s">
        <v>3194</v>
      </c>
      <c r="E2680" s="7" t="s">
        <v>1597</v>
      </c>
      <c r="F2680" s="10">
        <v>9.1199999999999992</v>
      </c>
      <c r="G2680" s="10"/>
      <c r="H2680" s="7" t="s">
        <v>633</v>
      </c>
      <c r="I2680" s="7" t="s">
        <v>634</v>
      </c>
      <c r="J2680" s="7"/>
    </row>
    <row r="2681" spans="1:10" ht="25.5" customHeight="1" x14ac:dyDescent="0.15">
      <c r="A2681" s="235" t="s">
        <v>118</v>
      </c>
      <c r="B2681" s="4" t="s">
        <v>3195</v>
      </c>
      <c r="C2681" s="7" t="s">
        <v>3196</v>
      </c>
      <c r="D2681" s="7" t="s">
        <v>3197</v>
      </c>
      <c r="E2681" s="7" t="s">
        <v>1597</v>
      </c>
      <c r="F2681" s="10">
        <v>317.82</v>
      </c>
      <c r="G2681" s="10"/>
      <c r="H2681" s="7" t="s">
        <v>708</v>
      </c>
      <c r="I2681" s="7" t="s">
        <v>709</v>
      </c>
      <c r="J2681" s="7"/>
    </row>
    <row r="2682" spans="1:10" ht="25.5" customHeight="1" x14ac:dyDescent="0.15">
      <c r="A2682" s="235" t="s">
        <v>118</v>
      </c>
      <c r="B2682" s="4" t="s">
        <v>3195</v>
      </c>
      <c r="C2682" s="7" t="s">
        <v>3196</v>
      </c>
      <c r="D2682" s="7" t="s">
        <v>3197</v>
      </c>
      <c r="E2682" s="7" t="s">
        <v>1597</v>
      </c>
      <c r="F2682" s="10">
        <v>23.32</v>
      </c>
      <c r="G2682" s="10"/>
      <c r="H2682" s="7" t="s">
        <v>633</v>
      </c>
      <c r="I2682" s="7" t="s">
        <v>634</v>
      </c>
      <c r="J2682" s="7"/>
    </row>
    <row r="2683" spans="1:10" ht="12.75" customHeight="1" x14ac:dyDescent="0.15">
      <c r="A2683" s="235" t="s">
        <v>249</v>
      </c>
      <c r="B2683" s="4" t="s">
        <v>3198</v>
      </c>
      <c r="C2683" s="7" t="s">
        <v>3199</v>
      </c>
      <c r="D2683" s="7" t="s">
        <v>3200</v>
      </c>
      <c r="E2683" s="7" t="s">
        <v>1597</v>
      </c>
      <c r="F2683" s="10">
        <v>10.79</v>
      </c>
      <c r="G2683" s="10"/>
      <c r="H2683" s="7" t="s">
        <v>708</v>
      </c>
      <c r="I2683" s="7" t="s">
        <v>709</v>
      </c>
      <c r="J2683" s="7"/>
    </row>
    <row r="2684" spans="1:10" ht="25.5" customHeight="1" x14ac:dyDescent="0.15">
      <c r="A2684" s="235" t="s">
        <v>55</v>
      </c>
      <c r="B2684" s="4" t="s">
        <v>3201</v>
      </c>
      <c r="C2684" s="7" t="s">
        <v>3202</v>
      </c>
      <c r="D2684" s="7" t="s">
        <v>3203</v>
      </c>
      <c r="E2684" s="7" t="s">
        <v>1597</v>
      </c>
      <c r="F2684" s="10">
        <v>53.89</v>
      </c>
      <c r="G2684" s="10"/>
      <c r="H2684" s="7" t="s">
        <v>708</v>
      </c>
      <c r="I2684" s="7" t="s">
        <v>709</v>
      </c>
      <c r="J2684" s="7"/>
    </row>
    <row r="2685" spans="1:10" ht="12.75" customHeight="1" x14ac:dyDescent="0.15">
      <c r="A2685" s="235" t="s">
        <v>247</v>
      </c>
      <c r="B2685" s="4" t="s">
        <v>3201</v>
      </c>
      <c r="C2685" s="7" t="s">
        <v>3204</v>
      </c>
      <c r="D2685" s="7" t="s">
        <v>3205</v>
      </c>
      <c r="E2685" s="7" t="s">
        <v>1597</v>
      </c>
      <c r="F2685" s="10">
        <v>1086.72</v>
      </c>
      <c r="G2685" s="10"/>
      <c r="H2685" s="7" t="s">
        <v>708</v>
      </c>
      <c r="I2685" s="7" t="s">
        <v>709</v>
      </c>
      <c r="J2685" s="7"/>
    </row>
    <row r="2686" spans="1:10" ht="25.5" customHeight="1" x14ac:dyDescent="0.15">
      <c r="A2686" s="235" t="s">
        <v>249</v>
      </c>
      <c r="B2686" s="4" t="s">
        <v>3206</v>
      </c>
      <c r="C2686" s="7" t="s">
        <v>3207</v>
      </c>
      <c r="D2686" s="7" t="s">
        <v>3208</v>
      </c>
      <c r="E2686" s="7" t="s">
        <v>1597</v>
      </c>
      <c r="F2686" s="10">
        <v>62.16</v>
      </c>
      <c r="G2686" s="10"/>
      <c r="H2686" s="7" t="s">
        <v>708</v>
      </c>
      <c r="I2686" s="7" t="s">
        <v>709</v>
      </c>
      <c r="J2686" s="7"/>
    </row>
    <row r="2687" spans="1:10" ht="12.75" customHeight="1" x14ac:dyDescent="0.15">
      <c r="A2687" s="235" t="s">
        <v>3060</v>
      </c>
      <c r="B2687" s="4" t="s">
        <v>3206</v>
      </c>
      <c r="C2687" s="7" t="s">
        <v>3209</v>
      </c>
      <c r="D2687" s="7" t="s">
        <v>320</v>
      </c>
      <c r="E2687" s="7" t="s">
        <v>1597</v>
      </c>
      <c r="F2687" s="10">
        <v>62.5</v>
      </c>
      <c r="G2687" s="10"/>
      <c r="H2687" s="7" t="s">
        <v>708</v>
      </c>
      <c r="I2687" s="7" t="s">
        <v>709</v>
      </c>
      <c r="J2687" s="7"/>
    </row>
    <row r="2688" spans="1:10" ht="12.75" customHeight="1" x14ac:dyDescent="0.15">
      <c r="A2688" s="235" t="s">
        <v>3060</v>
      </c>
      <c r="B2688" s="4" t="s">
        <v>3206</v>
      </c>
      <c r="C2688" s="7" t="s">
        <v>3209</v>
      </c>
      <c r="D2688" s="7" t="s">
        <v>320</v>
      </c>
      <c r="E2688" s="7" t="s">
        <v>1597</v>
      </c>
      <c r="F2688" s="10">
        <v>62.5</v>
      </c>
      <c r="G2688" s="10"/>
      <c r="H2688" s="7" t="s">
        <v>633</v>
      </c>
      <c r="I2688" s="7" t="s">
        <v>634</v>
      </c>
      <c r="J2688" s="7"/>
    </row>
    <row r="2689" spans="1:10" ht="12.75" customHeight="1" x14ac:dyDescent="0.15">
      <c r="A2689" s="235" t="s">
        <v>249</v>
      </c>
      <c r="B2689" s="4" t="s">
        <v>3210</v>
      </c>
      <c r="C2689" s="7" t="s">
        <v>3211</v>
      </c>
      <c r="D2689" s="7" t="s">
        <v>3212</v>
      </c>
      <c r="E2689" s="7" t="s">
        <v>1597</v>
      </c>
      <c r="F2689" s="10">
        <v>6.99</v>
      </c>
      <c r="G2689" s="10"/>
      <c r="H2689" s="7" t="s">
        <v>708</v>
      </c>
      <c r="I2689" s="7" t="s">
        <v>709</v>
      </c>
      <c r="J2689" s="7"/>
    </row>
    <row r="2690" spans="1:10" ht="12.75" customHeight="1" x14ac:dyDescent="0.15">
      <c r="A2690" s="235" t="s">
        <v>248</v>
      </c>
      <c r="B2690" s="4" t="s">
        <v>3213</v>
      </c>
      <c r="C2690" s="7" t="s">
        <v>228</v>
      </c>
      <c r="D2690" s="7" t="s">
        <v>3214</v>
      </c>
      <c r="E2690" s="7" t="s">
        <v>1597</v>
      </c>
      <c r="F2690" s="10">
        <v>2160</v>
      </c>
      <c r="G2690" s="10"/>
      <c r="H2690" s="7" t="s">
        <v>708</v>
      </c>
      <c r="I2690" s="7" t="s">
        <v>709</v>
      </c>
      <c r="J2690" s="7"/>
    </row>
    <row r="2691" spans="1:10" ht="12.75" customHeight="1" x14ac:dyDescent="0.15">
      <c r="A2691" s="235" t="s">
        <v>55</v>
      </c>
      <c r="B2691" s="4" t="s">
        <v>3215</v>
      </c>
      <c r="C2691" s="7" t="s">
        <v>3216</v>
      </c>
      <c r="D2691" s="7" t="s">
        <v>3217</v>
      </c>
      <c r="E2691" s="7" t="s">
        <v>1597</v>
      </c>
      <c r="F2691" s="10">
        <v>4.7</v>
      </c>
      <c r="G2691" s="10"/>
      <c r="H2691" s="7" t="s">
        <v>708</v>
      </c>
      <c r="I2691" s="7" t="s">
        <v>709</v>
      </c>
      <c r="J2691" s="7"/>
    </row>
    <row r="2692" spans="1:10" ht="12.75" customHeight="1" x14ac:dyDescent="0.15">
      <c r="A2692" s="235" t="s">
        <v>249</v>
      </c>
      <c r="B2692" s="4" t="s">
        <v>1650</v>
      </c>
      <c r="C2692" s="7" t="s">
        <v>3218</v>
      </c>
      <c r="D2692" s="7" t="s">
        <v>3219</v>
      </c>
      <c r="E2692" s="7" t="s">
        <v>1597</v>
      </c>
      <c r="F2692" s="10">
        <v>30.31</v>
      </c>
      <c r="G2692" s="10"/>
      <c r="H2692" s="7" t="s">
        <v>708</v>
      </c>
      <c r="I2692" s="7" t="s">
        <v>709</v>
      </c>
      <c r="J2692" s="7"/>
    </row>
    <row r="2693" spans="1:10" ht="12.75" customHeight="1" x14ac:dyDescent="0.15">
      <c r="A2693" s="235" t="s">
        <v>249</v>
      </c>
      <c r="B2693" s="4" t="s">
        <v>1650</v>
      </c>
      <c r="C2693" s="7" t="s">
        <v>3220</v>
      </c>
      <c r="D2693" s="7" t="s">
        <v>3071</v>
      </c>
      <c r="E2693" s="7" t="s">
        <v>1597</v>
      </c>
      <c r="F2693" s="10"/>
      <c r="G2693" s="10">
        <v>13.65</v>
      </c>
      <c r="H2693" s="7" t="s">
        <v>708</v>
      </c>
      <c r="I2693" s="7" t="s">
        <v>709</v>
      </c>
      <c r="J2693" s="7"/>
    </row>
    <row r="2694" spans="1:10" ht="25.5" customHeight="1" x14ac:dyDescent="0.15">
      <c r="A2694" s="235" t="s">
        <v>55</v>
      </c>
      <c r="B2694" s="4" t="s">
        <v>1650</v>
      </c>
      <c r="C2694" s="7" t="s">
        <v>3221</v>
      </c>
      <c r="D2694" s="7" t="s">
        <v>3222</v>
      </c>
      <c r="E2694" s="7" t="s">
        <v>1597</v>
      </c>
      <c r="F2694" s="10"/>
      <c r="G2694" s="10">
        <v>118.14</v>
      </c>
      <c r="H2694" s="7" t="s">
        <v>708</v>
      </c>
      <c r="I2694" s="7" t="s">
        <v>709</v>
      </c>
      <c r="J2694" s="7"/>
    </row>
    <row r="2695" spans="1:10" ht="12.75" customHeight="1" x14ac:dyDescent="0.15">
      <c r="A2695" s="235" t="s">
        <v>247</v>
      </c>
      <c r="B2695" s="4" t="s">
        <v>3223</v>
      </c>
      <c r="C2695" s="7" t="s">
        <v>3224</v>
      </c>
      <c r="D2695" s="7" t="s">
        <v>3225</v>
      </c>
      <c r="E2695" s="7" t="s">
        <v>1597</v>
      </c>
      <c r="F2695" s="10">
        <v>1089.28</v>
      </c>
      <c r="G2695" s="10"/>
      <c r="H2695" s="7" t="s">
        <v>708</v>
      </c>
      <c r="I2695" s="7" t="s">
        <v>709</v>
      </c>
      <c r="J2695" s="7"/>
    </row>
    <row r="2696" spans="1:10" ht="12.75" customHeight="1" x14ac:dyDescent="0.15">
      <c r="A2696" s="235"/>
      <c r="B2696" s="4" t="s">
        <v>660</v>
      </c>
      <c r="C2696" s="7" t="s">
        <v>661</v>
      </c>
      <c r="D2696" s="7" t="s">
        <v>3226</v>
      </c>
      <c r="E2696" s="7" t="s">
        <v>625</v>
      </c>
      <c r="F2696" s="10"/>
      <c r="G2696" s="10">
        <v>118.09</v>
      </c>
      <c r="H2696" s="7" t="s">
        <v>708</v>
      </c>
      <c r="I2696" s="7" t="s">
        <v>709</v>
      </c>
      <c r="J2696" s="7"/>
    </row>
    <row r="2697" spans="1:10" ht="12.75" customHeight="1" x14ac:dyDescent="0.15">
      <c r="A2697" s="235" t="s">
        <v>249</v>
      </c>
      <c r="B2697" s="4" t="s">
        <v>660</v>
      </c>
      <c r="C2697" s="7" t="s">
        <v>3227</v>
      </c>
      <c r="D2697" s="7" t="s">
        <v>3228</v>
      </c>
      <c r="E2697" s="7" t="s">
        <v>1597</v>
      </c>
      <c r="F2697" s="10">
        <v>70.06</v>
      </c>
      <c r="G2697" s="10"/>
      <c r="H2697" s="7" t="s">
        <v>708</v>
      </c>
      <c r="I2697" s="7" t="s">
        <v>709</v>
      </c>
      <c r="J2697" s="7"/>
    </row>
    <row r="2698" spans="1:10" ht="12.75" customHeight="1" x14ac:dyDescent="0.15">
      <c r="A2698" s="235"/>
      <c r="B2698" s="4" t="s">
        <v>660</v>
      </c>
      <c r="C2698" s="7" t="s">
        <v>661</v>
      </c>
      <c r="D2698" s="7" t="s">
        <v>3226</v>
      </c>
      <c r="E2698" s="7" t="s">
        <v>625</v>
      </c>
      <c r="F2698" s="10"/>
      <c r="G2698" s="10">
        <v>118.08</v>
      </c>
      <c r="H2698" s="7" t="s">
        <v>633</v>
      </c>
      <c r="I2698" s="7" t="s">
        <v>634</v>
      </c>
      <c r="J2698" s="7"/>
    </row>
    <row r="2699" spans="1:10" ht="12.75" customHeight="1" x14ac:dyDescent="0.15">
      <c r="A2699" s="235" t="s">
        <v>3229</v>
      </c>
      <c r="B2699" s="4" t="s">
        <v>3230</v>
      </c>
      <c r="C2699" s="7" t="s">
        <v>3231</v>
      </c>
      <c r="D2699" s="7" t="s">
        <v>3232</v>
      </c>
      <c r="E2699" s="7" t="s">
        <v>1597</v>
      </c>
      <c r="F2699" s="10">
        <v>9.3000000000000007</v>
      </c>
      <c r="G2699" s="10"/>
      <c r="H2699" s="7" t="s">
        <v>708</v>
      </c>
      <c r="I2699" s="7" t="s">
        <v>709</v>
      </c>
      <c r="J2699" s="7"/>
    </row>
    <row r="2700" spans="1:10" ht="12.75" customHeight="1" x14ac:dyDescent="0.15">
      <c r="A2700" s="235" t="s">
        <v>3229</v>
      </c>
      <c r="B2700" s="4" t="s">
        <v>3230</v>
      </c>
      <c r="C2700" s="7" t="s">
        <v>3231</v>
      </c>
      <c r="D2700" s="7" t="s">
        <v>3232</v>
      </c>
      <c r="E2700" s="7" t="s">
        <v>1597</v>
      </c>
      <c r="F2700" s="10">
        <v>9.3000000000000007</v>
      </c>
      <c r="G2700" s="10"/>
      <c r="H2700" s="7" t="s">
        <v>633</v>
      </c>
      <c r="I2700" s="7" t="s">
        <v>634</v>
      </c>
      <c r="J2700" s="7"/>
    </row>
    <row r="2701" spans="1:10" ht="12.75" customHeight="1" x14ac:dyDescent="0.15">
      <c r="A2701" s="235" t="s">
        <v>249</v>
      </c>
      <c r="B2701" s="4" t="s">
        <v>3233</v>
      </c>
      <c r="C2701" s="7" t="s">
        <v>3234</v>
      </c>
      <c r="D2701" s="7" t="s">
        <v>3235</v>
      </c>
      <c r="E2701" s="7" t="s">
        <v>1597</v>
      </c>
      <c r="F2701" s="10">
        <v>67.11</v>
      </c>
      <c r="G2701" s="10"/>
      <c r="H2701" s="7" t="s">
        <v>708</v>
      </c>
      <c r="I2701" s="7" t="s">
        <v>709</v>
      </c>
      <c r="J2701" s="7"/>
    </row>
    <row r="2702" spans="1:10" ht="12.75" customHeight="1" x14ac:dyDescent="0.15">
      <c r="A2702" s="235" t="s">
        <v>249</v>
      </c>
      <c r="B2702" s="4" t="s">
        <v>3233</v>
      </c>
      <c r="C2702" s="7" t="s">
        <v>3234</v>
      </c>
      <c r="D2702" s="7" t="s">
        <v>3235</v>
      </c>
      <c r="E2702" s="7" t="s">
        <v>1597</v>
      </c>
      <c r="F2702" s="10">
        <v>9.2799999999999994</v>
      </c>
      <c r="G2702" s="10"/>
      <c r="H2702" s="7" t="s">
        <v>633</v>
      </c>
      <c r="I2702" s="7" t="s">
        <v>634</v>
      </c>
      <c r="J2702" s="7"/>
    </row>
    <row r="2703" spans="1:10" ht="12.75" customHeight="1" x14ac:dyDescent="0.15">
      <c r="A2703" s="235" t="s">
        <v>249</v>
      </c>
      <c r="B2703" s="4" t="s">
        <v>3233</v>
      </c>
      <c r="C2703" s="7" t="s">
        <v>3236</v>
      </c>
      <c r="D2703" s="7" t="s">
        <v>3237</v>
      </c>
      <c r="E2703" s="7" t="s">
        <v>1597</v>
      </c>
      <c r="F2703" s="10">
        <v>37.97</v>
      </c>
      <c r="G2703" s="10"/>
      <c r="H2703" s="7" t="s">
        <v>633</v>
      </c>
      <c r="I2703" s="7" t="s">
        <v>634</v>
      </c>
      <c r="J2703" s="7"/>
    </row>
    <row r="2704" spans="1:10" ht="22.5" x14ac:dyDescent="0.15">
      <c r="A2704" s="235" t="s">
        <v>55</v>
      </c>
      <c r="B2704" s="4" t="s">
        <v>3238</v>
      </c>
      <c r="C2704" s="7" t="s">
        <v>3239</v>
      </c>
      <c r="D2704" s="7" t="s">
        <v>3240</v>
      </c>
      <c r="E2704" s="7" t="s">
        <v>1597</v>
      </c>
      <c r="F2704" s="10">
        <v>26.12</v>
      </c>
      <c r="G2704" s="10"/>
      <c r="H2704" s="7" t="s">
        <v>708</v>
      </c>
      <c r="I2704" s="7" t="s">
        <v>709</v>
      </c>
      <c r="J2704" s="7"/>
    </row>
    <row r="2706" spans="1:10" ht="11.25" x14ac:dyDescent="0.2">
      <c r="A2706" s="233" t="s">
        <v>2652</v>
      </c>
    </row>
    <row r="2708" spans="1:10" ht="25.5" customHeight="1" x14ac:dyDescent="0.35">
      <c r="A2708" s="234" t="s">
        <v>14</v>
      </c>
      <c r="B2708" s="3" t="s">
        <v>1</v>
      </c>
      <c r="C2708" s="6" t="s">
        <v>7</v>
      </c>
      <c r="D2708" s="6" t="s">
        <v>16</v>
      </c>
      <c r="E2708" s="6" t="s">
        <v>619</v>
      </c>
      <c r="F2708" s="9" t="s">
        <v>24</v>
      </c>
      <c r="G2708" s="9" t="s">
        <v>25</v>
      </c>
      <c r="H2708" s="6" t="s">
        <v>620</v>
      </c>
      <c r="I2708" s="6" t="s">
        <v>621</v>
      </c>
      <c r="J2708" s="6"/>
    </row>
    <row r="2710" spans="1:10" ht="12.75" customHeight="1" x14ac:dyDescent="0.15">
      <c r="A2710" s="235" t="s">
        <v>55</v>
      </c>
      <c r="B2710" s="4" t="s">
        <v>3241</v>
      </c>
      <c r="C2710" s="7" t="s">
        <v>3242</v>
      </c>
      <c r="D2710" s="7" t="s">
        <v>3243</v>
      </c>
      <c r="E2710" s="7" t="s">
        <v>1597</v>
      </c>
      <c r="F2710" s="10">
        <v>71.010000000000005</v>
      </c>
      <c r="G2710" s="10"/>
      <c r="H2710" s="7" t="s">
        <v>708</v>
      </c>
      <c r="I2710" s="7" t="s">
        <v>709</v>
      </c>
      <c r="J2710" s="7"/>
    </row>
    <row r="2711" spans="1:10" ht="12.75" customHeight="1" x14ac:dyDescent="0.15">
      <c r="A2711" s="235" t="s">
        <v>55</v>
      </c>
      <c r="B2711" s="4" t="s">
        <v>3241</v>
      </c>
      <c r="C2711" s="7" t="s">
        <v>3242</v>
      </c>
      <c r="D2711" s="7" t="s">
        <v>3243</v>
      </c>
      <c r="E2711" s="7" t="s">
        <v>1597</v>
      </c>
      <c r="F2711" s="10">
        <v>5.69</v>
      </c>
      <c r="G2711" s="10"/>
      <c r="H2711" s="7" t="s">
        <v>633</v>
      </c>
      <c r="I2711" s="7" t="s">
        <v>634</v>
      </c>
      <c r="J2711" s="7"/>
    </row>
    <row r="2712" spans="1:10" ht="12.75" customHeight="1" x14ac:dyDescent="0.15">
      <c r="A2712" s="235" t="s">
        <v>249</v>
      </c>
      <c r="B2712" s="4" t="s">
        <v>2203</v>
      </c>
      <c r="C2712" s="7" t="s">
        <v>3244</v>
      </c>
      <c r="D2712" s="7" t="s">
        <v>3245</v>
      </c>
      <c r="E2712" s="7" t="s">
        <v>1597</v>
      </c>
      <c r="F2712" s="10">
        <v>20.68</v>
      </c>
      <c r="G2712" s="10"/>
      <c r="H2712" s="7" t="s">
        <v>708</v>
      </c>
      <c r="I2712" s="7" t="s">
        <v>709</v>
      </c>
      <c r="J2712" s="7"/>
    </row>
    <row r="2713" spans="1:10" ht="12.75" customHeight="1" x14ac:dyDescent="0.15">
      <c r="A2713" s="235" t="s">
        <v>55</v>
      </c>
      <c r="B2713" s="4" t="s">
        <v>2059</v>
      </c>
      <c r="C2713" s="7" t="s">
        <v>3246</v>
      </c>
      <c r="D2713" s="7" t="s">
        <v>3247</v>
      </c>
      <c r="E2713" s="7" t="s">
        <v>1597</v>
      </c>
      <c r="F2713" s="10">
        <v>149.91999999999999</v>
      </c>
      <c r="G2713" s="10"/>
      <c r="H2713" s="7" t="s">
        <v>708</v>
      </c>
      <c r="I2713" s="7" t="s">
        <v>709</v>
      </c>
      <c r="J2713" s="7"/>
    </row>
    <row r="2714" spans="1:10" ht="12.75" customHeight="1" x14ac:dyDescent="0.15">
      <c r="A2714" s="235" t="s">
        <v>55</v>
      </c>
      <c r="B2714" s="4" t="s">
        <v>2059</v>
      </c>
      <c r="C2714" s="7" t="s">
        <v>3246</v>
      </c>
      <c r="D2714" s="7" t="s">
        <v>3248</v>
      </c>
      <c r="E2714" s="7" t="s">
        <v>1597</v>
      </c>
      <c r="F2714" s="10"/>
      <c r="G2714" s="10">
        <v>54.03</v>
      </c>
      <c r="H2714" s="7" t="s">
        <v>708</v>
      </c>
      <c r="I2714" s="7" t="s">
        <v>709</v>
      </c>
      <c r="J2714" s="7"/>
    </row>
    <row r="2715" spans="1:10" ht="12.75" customHeight="1" x14ac:dyDescent="0.15">
      <c r="A2715" s="235" t="s">
        <v>55</v>
      </c>
      <c r="B2715" s="4" t="s">
        <v>2059</v>
      </c>
      <c r="C2715" s="7" t="s">
        <v>3246</v>
      </c>
      <c r="D2715" s="7" t="s">
        <v>3248</v>
      </c>
      <c r="E2715" s="7" t="s">
        <v>1597</v>
      </c>
      <c r="F2715" s="10">
        <v>54.03</v>
      </c>
      <c r="G2715" s="10"/>
      <c r="H2715" s="7" t="s">
        <v>633</v>
      </c>
      <c r="I2715" s="7" t="s">
        <v>634</v>
      </c>
      <c r="J2715" s="7"/>
    </row>
    <row r="2716" spans="1:10" ht="12.75" customHeight="1" x14ac:dyDescent="0.15">
      <c r="A2716" s="235" t="s">
        <v>55</v>
      </c>
      <c r="B2716" s="4" t="s">
        <v>3249</v>
      </c>
      <c r="C2716" s="7" t="s">
        <v>3250</v>
      </c>
      <c r="D2716" s="7" t="s">
        <v>3251</v>
      </c>
      <c r="E2716" s="7" t="s">
        <v>1597</v>
      </c>
      <c r="F2716" s="10">
        <v>6.68</v>
      </c>
      <c r="G2716" s="10"/>
      <c r="H2716" s="7" t="s">
        <v>708</v>
      </c>
      <c r="I2716" s="7" t="s">
        <v>709</v>
      </c>
      <c r="J2716" s="7"/>
    </row>
    <row r="2717" spans="1:10" ht="12.75" customHeight="1" x14ac:dyDescent="0.15">
      <c r="A2717" s="235" t="s">
        <v>249</v>
      </c>
      <c r="B2717" s="4" t="s">
        <v>3249</v>
      </c>
      <c r="C2717" s="7" t="s">
        <v>3252</v>
      </c>
      <c r="D2717" s="7" t="s">
        <v>3253</v>
      </c>
      <c r="E2717" s="7" t="s">
        <v>1597</v>
      </c>
      <c r="F2717" s="10">
        <v>19.809999999999999</v>
      </c>
      <c r="G2717" s="10"/>
      <c r="H2717" s="7" t="s">
        <v>708</v>
      </c>
      <c r="I2717" s="7" t="s">
        <v>709</v>
      </c>
      <c r="J2717" s="7"/>
    </row>
    <row r="2718" spans="1:10" ht="12.75" customHeight="1" x14ac:dyDescent="0.15">
      <c r="A2718" s="235" t="s">
        <v>3078</v>
      </c>
      <c r="B2718" s="4" t="s">
        <v>3254</v>
      </c>
      <c r="C2718" s="7" t="s">
        <v>3255</v>
      </c>
      <c r="D2718" s="7" t="s">
        <v>3256</v>
      </c>
      <c r="E2718" s="7" t="s">
        <v>1597</v>
      </c>
      <c r="F2718" s="10">
        <v>1511</v>
      </c>
      <c r="G2718" s="10"/>
      <c r="H2718" s="7" t="s">
        <v>708</v>
      </c>
      <c r="I2718" s="7" t="s">
        <v>709</v>
      </c>
      <c r="J2718" s="7"/>
    </row>
    <row r="2719" spans="1:10" ht="12.75" customHeight="1" x14ac:dyDescent="0.15">
      <c r="A2719" s="235" t="s">
        <v>249</v>
      </c>
      <c r="B2719" s="4" t="s">
        <v>3257</v>
      </c>
      <c r="C2719" s="7" t="s">
        <v>3258</v>
      </c>
      <c r="D2719" s="7" t="s">
        <v>3259</v>
      </c>
      <c r="E2719" s="7" t="s">
        <v>1597</v>
      </c>
      <c r="F2719" s="10">
        <v>7.36</v>
      </c>
      <c r="G2719" s="10"/>
      <c r="H2719" s="7" t="s">
        <v>708</v>
      </c>
      <c r="I2719" s="7" t="s">
        <v>709</v>
      </c>
      <c r="J2719" s="7"/>
    </row>
    <row r="2720" spans="1:10" ht="25.5" customHeight="1" x14ac:dyDescent="0.15">
      <c r="A2720" s="235" t="s">
        <v>55</v>
      </c>
      <c r="B2720" s="4" t="s">
        <v>3257</v>
      </c>
      <c r="C2720" s="7" t="s">
        <v>3260</v>
      </c>
      <c r="D2720" s="7" t="s">
        <v>3261</v>
      </c>
      <c r="E2720" s="7" t="s">
        <v>1597</v>
      </c>
      <c r="F2720" s="10">
        <v>63.46</v>
      </c>
      <c r="G2720" s="10"/>
      <c r="H2720" s="7" t="s">
        <v>708</v>
      </c>
      <c r="I2720" s="7" t="s">
        <v>709</v>
      </c>
      <c r="J2720" s="7"/>
    </row>
    <row r="2721" spans="1:10" ht="25.5" customHeight="1" x14ac:dyDescent="0.15">
      <c r="A2721" s="235" t="s">
        <v>247</v>
      </c>
      <c r="B2721" s="4" t="s">
        <v>3257</v>
      </c>
      <c r="C2721" s="7" t="s">
        <v>3262</v>
      </c>
      <c r="D2721" s="7" t="s">
        <v>3263</v>
      </c>
      <c r="E2721" s="7" t="s">
        <v>1597</v>
      </c>
      <c r="F2721" s="10">
        <v>465.96</v>
      </c>
      <c r="G2721" s="10"/>
      <c r="H2721" s="7" t="s">
        <v>708</v>
      </c>
      <c r="I2721" s="7" t="s">
        <v>709</v>
      </c>
      <c r="J2721" s="7"/>
    </row>
    <row r="2722" spans="1:10" ht="12.75" customHeight="1" x14ac:dyDescent="0.15">
      <c r="A2722" s="235" t="s">
        <v>246</v>
      </c>
      <c r="B2722" s="4" t="s">
        <v>1654</v>
      </c>
      <c r="C2722" s="7" t="s">
        <v>3264</v>
      </c>
      <c r="D2722" s="7" t="s">
        <v>3265</v>
      </c>
      <c r="E2722" s="7" t="s">
        <v>1597</v>
      </c>
      <c r="F2722" s="10">
        <v>1451</v>
      </c>
      <c r="G2722" s="10"/>
      <c r="H2722" s="7" t="s">
        <v>708</v>
      </c>
      <c r="I2722" s="7" t="s">
        <v>709</v>
      </c>
      <c r="J2722" s="7"/>
    </row>
    <row r="2723" spans="1:10" ht="12.75" customHeight="1" x14ac:dyDescent="0.15">
      <c r="A2723" s="235" t="s">
        <v>249</v>
      </c>
      <c r="B2723" s="4" t="s">
        <v>1654</v>
      </c>
      <c r="C2723" s="7" t="s">
        <v>3266</v>
      </c>
      <c r="D2723" s="7" t="s">
        <v>3267</v>
      </c>
      <c r="E2723" s="7" t="s">
        <v>1597</v>
      </c>
      <c r="F2723" s="10"/>
      <c r="G2723" s="10">
        <v>18.489999999999998</v>
      </c>
      <c r="H2723" s="7" t="s">
        <v>708</v>
      </c>
      <c r="I2723" s="7" t="s">
        <v>709</v>
      </c>
      <c r="J2723" s="7"/>
    </row>
    <row r="2724" spans="1:10" ht="12.75" customHeight="1" x14ac:dyDescent="0.15">
      <c r="A2724" s="235" t="s">
        <v>249</v>
      </c>
      <c r="B2724" s="4" t="s">
        <v>1654</v>
      </c>
      <c r="C2724" s="7" t="s">
        <v>3266</v>
      </c>
      <c r="D2724" s="7" t="s">
        <v>3267</v>
      </c>
      <c r="E2724" s="7" t="s">
        <v>1597</v>
      </c>
      <c r="F2724" s="10"/>
      <c r="G2724" s="10">
        <v>4.75</v>
      </c>
      <c r="H2724" s="7" t="s">
        <v>633</v>
      </c>
      <c r="I2724" s="7" t="s">
        <v>634</v>
      </c>
      <c r="J2724" s="7"/>
    </row>
    <row r="2725" spans="1:10" ht="25.5" customHeight="1" x14ac:dyDescent="0.15">
      <c r="A2725" s="235" t="s">
        <v>2722</v>
      </c>
      <c r="B2725" s="4" t="s">
        <v>975</v>
      </c>
      <c r="C2725" s="7" t="s">
        <v>3268</v>
      </c>
      <c r="D2725" s="7" t="s">
        <v>3269</v>
      </c>
      <c r="E2725" s="7" t="s">
        <v>1597</v>
      </c>
      <c r="F2725" s="10">
        <v>1502.2</v>
      </c>
      <c r="G2725" s="10"/>
      <c r="H2725" s="7" t="s">
        <v>708</v>
      </c>
      <c r="I2725" s="7" t="s">
        <v>709</v>
      </c>
      <c r="J2725" s="7"/>
    </row>
    <row r="2726" spans="1:10" ht="12.75" customHeight="1" x14ac:dyDescent="0.15">
      <c r="A2726" s="235" t="s">
        <v>3060</v>
      </c>
      <c r="B2726" s="4" t="s">
        <v>975</v>
      </c>
      <c r="C2726" s="7" t="s">
        <v>3270</v>
      </c>
      <c r="D2726" s="7" t="s">
        <v>320</v>
      </c>
      <c r="E2726" s="7" t="s">
        <v>1597</v>
      </c>
      <c r="F2726" s="10">
        <v>62.5</v>
      </c>
      <c r="G2726" s="10"/>
      <c r="H2726" s="7" t="s">
        <v>708</v>
      </c>
      <c r="I2726" s="7" t="s">
        <v>709</v>
      </c>
      <c r="J2726" s="7"/>
    </row>
    <row r="2727" spans="1:10" ht="12.75" customHeight="1" x14ac:dyDescent="0.15">
      <c r="A2727" s="235" t="s">
        <v>3060</v>
      </c>
      <c r="B2727" s="4" t="s">
        <v>975</v>
      </c>
      <c r="C2727" s="7" t="s">
        <v>3270</v>
      </c>
      <c r="D2727" s="7" t="s">
        <v>320</v>
      </c>
      <c r="E2727" s="7" t="s">
        <v>1597</v>
      </c>
      <c r="F2727" s="10">
        <v>62.5</v>
      </c>
      <c r="G2727" s="10"/>
      <c r="H2727" s="7" t="s">
        <v>633</v>
      </c>
      <c r="I2727" s="7" t="s">
        <v>634</v>
      </c>
      <c r="J2727" s="7"/>
    </row>
    <row r="2728" spans="1:10" ht="25.5" customHeight="1" x14ac:dyDescent="0.15">
      <c r="A2728" s="235" t="s">
        <v>247</v>
      </c>
      <c r="B2728" s="4" t="s">
        <v>3271</v>
      </c>
      <c r="C2728" s="7" t="s">
        <v>3272</v>
      </c>
      <c r="D2728" s="7" t="s">
        <v>3273</v>
      </c>
      <c r="E2728" s="7" t="s">
        <v>1597</v>
      </c>
      <c r="F2728" s="10">
        <v>84</v>
      </c>
      <c r="G2728" s="10"/>
      <c r="H2728" s="7" t="s">
        <v>708</v>
      </c>
      <c r="I2728" s="7" t="s">
        <v>709</v>
      </c>
      <c r="J2728" s="7"/>
    </row>
    <row r="2729" spans="1:10" ht="12.75" customHeight="1" x14ac:dyDescent="0.15">
      <c r="A2729" s="235" t="s">
        <v>55</v>
      </c>
      <c r="B2729" s="4" t="s">
        <v>3274</v>
      </c>
      <c r="C2729" s="7" t="s">
        <v>3275</v>
      </c>
      <c r="D2729" s="7" t="s">
        <v>3276</v>
      </c>
      <c r="E2729" s="7" t="s">
        <v>1597</v>
      </c>
      <c r="F2729" s="10">
        <v>38.81</v>
      </c>
      <c r="G2729" s="10"/>
      <c r="H2729" s="7" t="s">
        <v>708</v>
      </c>
      <c r="I2729" s="7" t="s">
        <v>709</v>
      </c>
      <c r="J2729" s="7"/>
    </row>
    <row r="2730" spans="1:10" ht="12.75" customHeight="1" x14ac:dyDescent="0.15">
      <c r="A2730" s="235" t="s">
        <v>55</v>
      </c>
      <c r="B2730" s="4" t="s">
        <v>3274</v>
      </c>
      <c r="C2730" s="7" t="s">
        <v>3275</v>
      </c>
      <c r="D2730" s="7" t="s">
        <v>3276</v>
      </c>
      <c r="E2730" s="7" t="s">
        <v>1597</v>
      </c>
      <c r="F2730" s="10">
        <v>38.82</v>
      </c>
      <c r="G2730" s="10"/>
      <c r="H2730" s="7" t="s">
        <v>633</v>
      </c>
      <c r="I2730" s="7" t="s">
        <v>634</v>
      </c>
      <c r="J2730" s="7"/>
    </row>
    <row r="2731" spans="1:10" ht="25.5" customHeight="1" x14ac:dyDescent="0.15">
      <c r="A2731" s="235" t="s">
        <v>247</v>
      </c>
      <c r="B2731" s="4" t="s">
        <v>3277</v>
      </c>
      <c r="C2731" s="7" t="s">
        <v>3278</v>
      </c>
      <c r="D2731" s="7" t="s">
        <v>3279</v>
      </c>
      <c r="E2731" s="7" t="s">
        <v>1597</v>
      </c>
      <c r="F2731" s="10">
        <v>48</v>
      </c>
      <c r="G2731" s="10"/>
      <c r="H2731" s="7" t="s">
        <v>708</v>
      </c>
      <c r="I2731" s="7" t="s">
        <v>709</v>
      </c>
      <c r="J2731" s="7"/>
    </row>
    <row r="2732" spans="1:10" ht="12.75" customHeight="1" x14ac:dyDescent="0.15">
      <c r="A2732" s="235" t="s">
        <v>249</v>
      </c>
      <c r="B2732" s="4" t="s">
        <v>3277</v>
      </c>
      <c r="C2732" s="7" t="s">
        <v>3280</v>
      </c>
      <c r="D2732" s="7" t="s">
        <v>3281</v>
      </c>
      <c r="E2732" s="7" t="s">
        <v>1597</v>
      </c>
      <c r="F2732" s="10">
        <v>66</v>
      </c>
      <c r="G2732" s="10"/>
      <c r="H2732" s="7" t="s">
        <v>708</v>
      </c>
      <c r="I2732" s="7" t="s">
        <v>709</v>
      </c>
      <c r="J2732" s="7"/>
    </row>
    <row r="2733" spans="1:10" ht="12.75" customHeight="1" x14ac:dyDescent="0.15">
      <c r="A2733" s="235" t="s">
        <v>249</v>
      </c>
      <c r="B2733" s="4" t="s">
        <v>3277</v>
      </c>
      <c r="C2733" s="7" t="s">
        <v>3280</v>
      </c>
      <c r="D2733" s="7" t="s">
        <v>3281</v>
      </c>
      <c r="E2733" s="7" t="s">
        <v>1597</v>
      </c>
      <c r="F2733" s="10">
        <v>65.989999999999995</v>
      </c>
      <c r="G2733" s="10"/>
      <c r="H2733" s="7" t="s">
        <v>633</v>
      </c>
      <c r="I2733" s="7" t="s">
        <v>634</v>
      </c>
      <c r="J2733" s="7"/>
    </row>
    <row r="2734" spans="1:10" ht="25.5" customHeight="1" x14ac:dyDescent="0.15">
      <c r="A2734" s="235" t="s">
        <v>247</v>
      </c>
      <c r="B2734" s="4" t="s">
        <v>3277</v>
      </c>
      <c r="C2734" s="7" t="s">
        <v>3278</v>
      </c>
      <c r="D2734" s="7" t="s">
        <v>3279</v>
      </c>
      <c r="E2734" s="7" t="s">
        <v>1597</v>
      </c>
      <c r="F2734" s="10">
        <v>48</v>
      </c>
      <c r="G2734" s="10"/>
      <c r="H2734" s="7" t="s">
        <v>633</v>
      </c>
      <c r="I2734" s="7" t="s">
        <v>634</v>
      </c>
      <c r="J2734" s="7"/>
    </row>
    <row r="2735" spans="1:10" ht="12.75" customHeight="1" x14ac:dyDescent="0.15">
      <c r="A2735" s="235" t="s">
        <v>247</v>
      </c>
      <c r="B2735" s="4" t="s">
        <v>1250</v>
      </c>
      <c r="C2735" s="7" t="s">
        <v>3282</v>
      </c>
      <c r="D2735" s="7" t="s">
        <v>3283</v>
      </c>
      <c r="E2735" s="7" t="s">
        <v>1597</v>
      </c>
      <c r="F2735" s="10">
        <v>84</v>
      </c>
      <c r="G2735" s="10"/>
      <c r="H2735" s="7" t="s">
        <v>708</v>
      </c>
      <c r="I2735" s="7" t="s">
        <v>709</v>
      </c>
      <c r="J2735" s="7"/>
    </row>
    <row r="2736" spans="1:10" ht="12.75" customHeight="1" x14ac:dyDescent="0.15">
      <c r="A2736" s="235"/>
      <c r="B2736" s="4" t="s">
        <v>1250</v>
      </c>
      <c r="C2736" s="7" t="s">
        <v>3284</v>
      </c>
      <c r="D2736" s="7" t="s">
        <v>3285</v>
      </c>
      <c r="E2736" s="7" t="s">
        <v>666</v>
      </c>
      <c r="F2736" s="10">
        <v>29.65</v>
      </c>
      <c r="G2736" s="10"/>
      <c r="H2736" s="7" t="s">
        <v>708</v>
      </c>
      <c r="I2736" s="7" t="s">
        <v>709</v>
      </c>
      <c r="J2736" s="7"/>
    </row>
    <row r="2737" spans="1:10" ht="12.75" customHeight="1" x14ac:dyDescent="0.15">
      <c r="A2737" s="235" t="s">
        <v>249</v>
      </c>
      <c r="B2737" s="4" t="s">
        <v>3286</v>
      </c>
      <c r="C2737" s="7" t="s">
        <v>3287</v>
      </c>
      <c r="D2737" s="7" t="s">
        <v>3288</v>
      </c>
      <c r="E2737" s="7" t="s">
        <v>1597</v>
      </c>
      <c r="F2737" s="10">
        <v>42.69</v>
      </c>
      <c r="G2737" s="10"/>
      <c r="H2737" s="7" t="s">
        <v>708</v>
      </c>
      <c r="I2737" s="7" t="s">
        <v>709</v>
      </c>
      <c r="J2737" s="7"/>
    </row>
    <row r="2738" spans="1:10" ht="12.75" customHeight="1" x14ac:dyDescent="0.15">
      <c r="A2738" s="235" t="s">
        <v>249</v>
      </c>
      <c r="B2738" s="4" t="s">
        <v>3286</v>
      </c>
      <c r="C2738" s="7" t="s">
        <v>3287</v>
      </c>
      <c r="D2738" s="7" t="s">
        <v>3288</v>
      </c>
      <c r="E2738" s="7" t="s">
        <v>1597</v>
      </c>
      <c r="F2738" s="10">
        <v>42.7</v>
      </c>
      <c r="G2738" s="10"/>
      <c r="H2738" s="7" t="s">
        <v>633</v>
      </c>
      <c r="I2738" s="7" t="s">
        <v>634</v>
      </c>
      <c r="J2738" s="7"/>
    </row>
    <row r="2739" spans="1:10" ht="12.75" customHeight="1" x14ac:dyDescent="0.15">
      <c r="A2739" s="235" t="s">
        <v>55</v>
      </c>
      <c r="B2739" s="4" t="s">
        <v>3289</v>
      </c>
      <c r="C2739" s="7" t="s">
        <v>3290</v>
      </c>
      <c r="D2739" s="7" t="s">
        <v>3291</v>
      </c>
      <c r="E2739" s="7" t="s">
        <v>1597</v>
      </c>
      <c r="F2739" s="10">
        <v>20.98</v>
      </c>
      <c r="G2739" s="10"/>
      <c r="H2739" s="7" t="s">
        <v>708</v>
      </c>
      <c r="I2739" s="7" t="s">
        <v>709</v>
      </c>
      <c r="J2739" s="7"/>
    </row>
    <row r="2740" spans="1:10" ht="12.75" customHeight="1" x14ac:dyDescent="0.15">
      <c r="A2740" s="235" t="s">
        <v>55</v>
      </c>
      <c r="B2740" s="4" t="s">
        <v>3289</v>
      </c>
      <c r="C2740" s="7" t="s">
        <v>3290</v>
      </c>
      <c r="D2740" s="7" t="s">
        <v>3291</v>
      </c>
      <c r="E2740" s="7" t="s">
        <v>1597</v>
      </c>
      <c r="F2740" s="10">
        <v>20.97</v>
      </c>
      <c r="G2740" s="10"/>
      <c r="H2740" s="7" t="s">
        <v>633</v>
      </c>
      <c r="I2740" s="7" t="s">
        <v>634</v>
      </c>
      <c r="J2740" s="7"/>
    </row>
    <row r="2741" spans="1:10" ht="11.25" x14ac:dyDescent="0.15">
      <c r="A2741" s="235" t="s">
        <v>3060</v>
      </c>
      <c r="B2741" s="4" t="s">
        <v>196</v>
      </c>
      <c r="C2741" s="7" t="s">
        <v>3292</v>
      </c>
      <c r="D2741" s="7" t="s">
        <v>3293</v>
      </c>
      <c r="E2741" s="7" t="s">
        <v>1597</v>
      </c>
      <c r="F2741" s="10">
        <v>62.5</v>
      </c>
      <c r="G2741" s="10"/>
      <c r="H2741" s="7" t="s">
        <v>708</v>
      </c>
      <c r="I2741" s="7" t="s">
        <v>709</v>
      </c>
      <c r="J2741" s="7"/>
    </row>
    <row r="2743" spans="1:10" ht="11.25" x14ac:dyDescent="0.2">
      <c r="A2743" s="233" t="s">
        <v>2652</v>
      </c>
    </row>
    <row r="2745" spans="1:10" ht="25.5" customHeight="1" x14ac:dyDescent="0.35">
      <c r="A2745" s="234" t="s">
        <v>14</v>
      </c>
      <c r="B2745" s="3" t="s">
        <v>1</v>
      </c>
      <c r="C2745" s="6" t="s">
        <v>7</v>
      </c>
      <c r="D2745" s="6" t="s">
        <v>16</v>
      </c>
      <c r="E2745" s="6" t="s">
        <v>619</v>
      </c>
      <c r="F2745" s="9" t="s">
        <v>24</v>
      </c>
      <c r="G2745" s="9" t="s">
        <v>25</v>
      </c>
      <c r="H2745" s="6" t="s">
        <v>620</v>
      </c>
      <c r="I2745" s="6" t="s">
        <v>621</v>
      </c>
      <c r="J2745" s="6"/>
    </row>
    <row r="2747" spans="1:10" ht="12.75" customHeight="1" x14ac:dyDescent="0.15">
      <c r="A2747" s="235" t="s">
        <v>3060</v>
      </c>
      <c r="B2747" s="4" t="s">
        <v>196</v>
      </c>
      <c r="C2747" s="7" t="s">
        <v>3292</v>
      </c>
      <c r="D2747" s="7" t="s">
        <v>3293</v>
      </c>
      <c r="E2747" s="7" t="s">
        <v>1597</v>
      </c>
      <c r="F2747" s="10">
        <v>62.5</v>
      </c>
      <c r="G2747" s="10"/>
      <c r="H2747" s="7" t="s">
        <v>633</v>
      </c>
      <c r="I2747" s="7" t="s">
        <v>634</v>
      </c>
      <c r="J2747" s="7"/>
    </row>
    <row r="2748" spans="1:10" ht="12.75" customHeight="1" x14ac:dyDescent="0.15">
      <c r="A2748" s="235" t="s">
        <v>249</v>
      </c>
      <c r="B2748" s="4" t="s">
        <v>3294</v>
      </c>
      <c r="C2748" s="7" t="s">
        <v>3295</v>
      </c>
      <c r="D2748" s="7" t="s">
        <v>3296</v>
      </c>
      <c r="E2748" s="7" t="s">
        <v>1597</v>
      </c>
      <c r="F2748" s="10">
        <v>4.29</v>
      </c>
      <c r="G2748" s="10"/>
      <c r="H2748" s="7" t="s">
        <v>633</v>
      </c>
      <c r="I2748" s="7" t="s">
        <v>634</v>
      </c>
      <c r="J2748" s="7"/>
    </row>
    <row r="2749" spans="1:10" ht="12.75" customHeight="1" x14ac:dyDescent="0.15">
      <c r="A2749" s="235" t="s">
        <v>55</v>
      </c>
      <c r="B2749" s="4" t="s">
        <v>1906</v>
      </c>
      <c r="C2749" s="7" t="s">
        <v>3297</v>
      </c>
      <c r="D2749" s="7" t="s">
        <v>3298</v>
      </c>
      <c r="E2749" s="7" t="s">
        <v>1597</v>
      </c>
      <c r="F2749" s="10">
        <v>12.72</v>
      </c>
      <c r="G2749" s="10"/>
      <c r="H2749" s="7" t="s">
        <v>633</v>
      </c>
      <c r="I2749" s="7" t="s">
        <v>634</v>
      </c>
      <c r="J2749" s="7"/>
    </row>
    <row r="2750" spans="1:10" ht="12.75" customHeight="1" x14ac:dyDescent="0.15">
      <c r="A2750" s="235" t="s">
        <v>55</v>
      </c>
      <c r="B2750" s="4" t="s">
        <v>1906</v>
      </c>
      <c r="C2750" s="7" t="s">
        <v>3299</v>
      </c>
      <c r="D2750" s="7" t="s">
        <v>3300</v>
      </c>
      <c r="E2750" s="7" t="s">
        <v>1597</v>
      </c>
      <c r="F2750" s="10">
        <v>224</v>
      </c>
      <c r="G2750" s="10"/>
      <c r="H2750" s="7" t="s">
        <v>633</v>
      </c>
      <c r="I2750" s="7" t="s">
        <v>634</v>
      </c>
      <c r="J2750" s="7"/>
    </row>
    <row r="2751" spans="1:10" ht="12.75" customHeight="1" x14ac:dyDescent="0.15">
      <c r="A2751" s="235" t="s">
        <v>249</v>
      </c>
      <c r="B2751" s="4" t="s">
        <v>1658</v>
      </c>
      <c r="C2751" s="7" t="s">
        <v>3301</v>
      </c>
      <c r="D2751" s="7" t="s">
        <v>3302</v>
      </c>
      <c r="E2751" s="7" t="s">
        <v>1597</v>
      </c>
      <c r="F2751" s="10"/>
      <c r="G2751" s="10">
        <v>17.170000000000002</v>
      </c>
      <c r="H2751" s="7" t="s">
        <v>708</v>
      </c>
      <c r="I2751" s="7" t="s">
        <v>709</v>
      </c>
      <c r="J2751" s="7"/>
    </row>
    <row r="2752" spans="1:10" ht="12.75" customHeight="1" x14ac:dyDescent="0.15">
      <c r="A2752" s="235" t="s">
        <v>249</v>
      </c>
      <c r="B2752" s="4" t="s">
        <v>1658</v>
      </c>
      <c r="C2752" s="7" t="s">
        <v>3301</v>
      </c>
      <c r="D2752" s="7" t="s">
        <v>3302</v>
      </c>
      <c r="E2752" s="7" t="s">
        <v>1597</v>
      </c>
      <c r="F2752" s="10"/>
      <c r="G2752" s="10">
        <v>5</v>
      </c>
      <c r="H2752" s="7" t="s">
        <v>633</v>
      </c>
      <c r="I2752" s="7" t="s">
        <v>634</v>
      </c>
      <c r="J2752" s="7"/>
    </row>
    <row r="2753" spans="1:10" ht="12.75" customHeight="1" x14ac:dyDescent="0.15">
      <c r="A2753" s="235" t="s">
        <v>247</v>
      </c>
      <c r="B2753" s="4" t="s">
        <v>981</v>
      </c>
      <c r="C2753" s="7" t="s">
        <v>3282</v>
      </c>
      <c r="D2753" s="7" t="s">
        <v>3283</v>
      </c>
      <c r="E2753" s="7" t="s">
        <v>1597</v>
      </c>
      <c r="F2753" s="10">
        <v>84</v>
      </c>
      <c r="G2753" s="10"/>
      <c r="H2753" s="7" t="s">
        <v>708</v>
      </c>
      <c r="I2753" s="7" t="s">
        <v>709</v>
      </c>
      <c r="J2753" s="7"/>
    </row>
    <row r="2754" spans="1:10" ht="12.75" customHeight="1" x14ac:dyDescent="0.15">
      <c r="A2754" s="235" t="s">
        <v>53</v>
      </c>
      <c r="B2754" s="4" t="s">
        <v>197</v>
      </c>
      <c r="C2754" s="7" t="s">
        <v>221</v>
      </c>
      <c r="D2754" s="7" t="s">
        <v>3303</v>
      </c>
      <c r="E2754" s="7" t="s">
        <v>1597</v>
      </c>
      <c r="F2754" s="10">
        <v>615</v>
      </c>
      <c r="G2754" s="10"/>
      <c r="H2754" s="7" t="s">
        <v>708</v>
      </c>
      <c r="I2754" s="7" t="s">
        <v>709</v>
      </c>
      <c r="J2754" s="7"/>
    </row>
    <row r="2755" spans="1:10" ht="12.75" customHeight="1" x14ac:dyDescent="0.15">
      <c r="A2755" s="235" t="s">
        <v>249</v>
      </c>
      <c r="B2755" s="4" t="s">
        <v>3304</v>
      </c>
      <c r="C2755" s="7" t="s">
        <v>3305</v>
      </c>
      <c r="D2755" s="7" t="s">
        <v>3306</v>
      </c>
      <c r="E2755" s="7" t="s">
        <v>1597</v>
      </c>
      <c r="F2755" s="10">
        <v>91.6</v>
      </c>
      <c r="G2755" s="10"/>
      <c r="H2755" s="7" t="s">
        <v>708</v>
      </c>
      <c r="I2755" s="7" t="s">
        <v>709</v>
      </c>
      <c r="J2755" s="7"/>
    </row>
    <row r="2756" spans="1:10" ht="12.75" customHeight="1" x14ac:dyDescent="0.15">
      <c r="A2756" s="235" t="s">
        <v>55</v>
      </c>
      <c r="B2756" s="4" t="s">
        <v>3304</v>
      </c>
      <c r="C2756" s="7" t="s">
        <v>3307</v>
      </c>
      <c r="D2756" s="7" t="s">
        <v>3308</v>
      </c>
      <c r="E2756" s="7" t="s">
        <v>1597</v>
      </c>
      <c r="F2756" s="10">
        <v>20.16</v>
      </c>
      <c r="G2756" s="10"/>
      <c r="H2756" s="7" t="s">
        <v>708</v>
      </c>
      <c r="I2756" s="7" t="s">
        <v>709</v>
      </c>
      <c r="J2756" s="7"/>
    </row>
    <row r="2757" spans="1:10" ht="12.75" customHeight="1" x14ac:dyDescent="0.15">
      <c r="A2757" s="235" t="s">
        <v>55</v>
      </c>
      <c r="B2757" s="4" t="s">
        <v>3304</v>
      </c>
      <c r="C2757" s="7" t="s">
        <v>3307</v>
      </c>
      <c r="D2757" s="7" t="s">
        <v>3308</v>
      </c>
      <c r="E2757" s="7" t="s">
        <v>1597</v>
      </c>
      <c r="F2757" s="10">
        <v>20.170000000000002</v>
      </c>
      <c r="G2757" s="10"/>
      <c r="H2757" s="7" t="s">
        <v>633</v>
      </c>
      <c r="I2757" s="7" t="s">
        <v>634</v>
      </c>
      <c r="J2757" s="7"/>
    </row>
    <row r="2758" spans="1:10" ht="12.75" customHeight="1" x14ac:dyDescent="0.15">
      <c r="A2758" s="235" t="s">
        <v>249</v>
      </c>
      <c r="B2758" s="4" t="s">
        <v>3304</v>
      </c>
      <c r="C2758" s="7" t="s">
        <v>3305</v>
      </c>
      <c r="D2758" s="7" t="s">
        <v>3306</v>
      </c>
      <c r="E2758" s="7" t="s">
        <v>1597</v>
      </c>
      <c r="F2758" s="10">
        <v>33.119999999999997</v>
      </c>
      <c r="G2758" s="10"/>
      <c r="H2758" s="7" t="s">
        <v>633</v>
      </c>
      <c r="I2758" s="7" t="s">
        <v>634</v>
      </c>
      <c r="J2758" s="7"/>
    </row>
    <row r="2759" spans="1:10" ht="12.75" customHeight="1" x14ac:dyDescent="0.15">
      <c r="A2759" s="235" t="s">
        <v>248</v>
      </c>
      <c r="B2759" s="4" t="s">
        <v>3309</v>
      </c>
      <c r="C2759" s="7" t="s">
        <v>3310</v>
      </c>
      <c r="D2759" s="7" t="s">
        <v>3311</v>
      </c>
      <c r="E2759" s="7" t="s">
        <v>1597</v>
      </c>
      <c r="F2759" s="10">
        <v>99</v>
      </c>
      <c r="G2759" s="10"/>
      <c r="H2759" s="7" t="s">
        <v>708</v>
      </c>
      <c r="I2759" s="7" t="s">
        <v>709</v>
      </c>
      <c r="J2759" s="7"/>
    </row>
    <row r="2760" spans="1:10" ht="12.75" customHeight="1" x14ac:dyDescent="0.15">
      <c r="A2760" s="235" t="s">
        <v>248</v>
      </c>
      <c r="B2760" s="4" t="s">
        <v>3309</v>
      </c>
      <c r="C2760" s="7" t="s">
        <v>3312</v>
      </c>
      <c r="D2760" s="7" t="s">
        <v>3313</v>
      </c>
      <c r="E2760" s="7" t="s">
        <v>1597</v>
      </c>
      <c r="F2760" s="10">
        <v>1450</v>
      </c>
      <c r="G2760" s="10"/>
      <c r="H2760" s="7" t="s">
        <v>708</v>
      </c>
      <c r="I2760" s="7" t="s">
        <v>709</v>
      </c>
      <c r="J2760" s="7"/>
    </row>
    <row r="2761" spans="1:10" ht="12.75" customHeight="1" x14ac:dyDescent="0.15">
      <c r="A2761" s="235" t="s">
        <v>248</v>
      </c>
      <c r="B2761" s="4" t="s">
        <v>3309</v>
      </c>
      <c r="C2761" s="7" t="s">
        <v>3314</v>
      </c>
      <c r="D2761" s="7" t="s">
        <v>3315</v>
      </c>
      <c r="E2761" s="7" t="s">
        <v>1597</v>
      </c>
      <c r="F2761" s="10">
        <v>75</v>
      </c>
      <c r="G2761" s="10"/>
      <c r="H2761" s="7" t="s">
        <v>633</v>
      </c>
      <c r="I2761" s="7" t="s">
        <v>634</v>
      </c>
      <c r="J2761" s="7"/>
    </row>
    <row r="2762" spans="1:10" ht="25.5" customHeight="1" x14ac:dyDescent="0.15">
      <c r="A2762" s="235" t="s">
        <v>55</v>
      </c>
      <c r="B2762" s="4" t="s">
        <v>3316</v>
      </c>
      <c r="C2762" s="7" t="s">
        <v>3317</v>
      </c>
      <c r="D2762" s="7" t="s">
        <v>2873</v>
      </c>
      <c r="E2762" s="7" t="s">
        <v>1597</v>
      </c>
      <c r="F2762" s="10">
        <v>64.8</v>
      </c>
      <c r="G2762" s="10"/>
      <c r="H2762" s="7" t="s">
        <v>708</v>
      </c>
      <c r="I2762" s="7" t="s">
        <v>709</v>
      </c>
      <c r="J2762" s="7"/>
    </row>
    <row r="2763" spans="1:10" ht="25.5" customHeight="1" x14ac:dyDescent="0.15">
      <c r="A2763" s="235" t="s">
        <v>55</v>
      </c>
      <c r="B2763" s="4" t="s">
        <v>3316</v>
      </c>
      <c r="C2763" s="7" t="s">
        <v>3317</v>
      </c>
      <c r="D2763" s="7" t="s">
        <v>2873</v>
      </c>
      <c r="E2763" s="7" t="s">
        <v>1597</v>
      </c>
      <c r="F2763" s="10">
        <v>165.24</v>
      </c>
      <c r="G2763" s="10"/>
      <c r="H2763" s="7" t="s">
        <v>633</v>
      </c>
      <c r="I2763" s="7" t="s">
        <v>634</v>
      </c>
      <c r="J2763" s="7"/>
    </row>
    <row r="2764" spans="1:10" ht="25.5" customHeight="1" x14ac:dyDescent="0.15">
      <c r="A2764" s="235" t="s">
        <v>55</v>
      </c>
      <c r="B2764" s="4" t="s">
        <v>2209</v>
      </c>
      <c r="C2764" s="7" t="s">
        <v>3318</v>
      </c>
      <c r="D2764" s="7" t="s">
        <v>3319</v>
      </c>
      <c r="E2764" s="7" t="s">
        <v>1597</v>
      </c>
      <c r="F2764" s="10">
        <v>570.33000000000004</v>
      </c>
      <c r="G2764" s="10"/>
      <c r="H2764" s="7" t="s">
        <v>708</v>
      </c>
      <c r="I2764" s="7" t="s">
        <v>709</v>
      </c>
      <c r="J2764" s="7"/>
    </row>
    <row r="2765" spans="1:10" ht="12.75" customHeight="1" x14ac:dyDescent="0.15">
      <c r="A2765" s="235" t="s">
        <v>249</v>
      </c>
      <c r="B2765" s="4" t="s">
        <v>2209</v>
      </c>
      <c r="C2765" s="7" t="s">
        <v>3320</v>
      </c>
      <c r="D2765" s="7" t="s">
        <v>3321</v>
      </c>
      <c r="E2765" s="7" t="s">
        <v>1597</v>
      </c>
      <c r="F2765" s="10">
        <v>15.94</v>
      </c>
      <c r="G2765" s="10"/>
      <c r="H2765" s="7" t="s">
        <v>633</v>
      </c>
      <c r="I2765" s="7" t="s">
        <v>634</v>
      </c>
      <c r="J2765" s="7"/>
    </row>
    <row r="2766" spans="1:10" ht="12.75" customHeight="1" x14ac:dyDescent="0.15">
      <c r="A2766" s="235" t="s">
        <v>247</v>
      </c>
      <c r="B2766" s="4" t="s">
        <v>1660</v>
      </c>
      <c r="C2766" s="7" t="s">
        <v>3322</v>
      </c>
      <c r="D2766" s="7" t="s">
        <v>3323</v>
      </c>
      <c r="E2766" s="7" t="s">
        <v>1597</v>
      </c>
      <c r="F2766" s="10">
        <v>246.6</v>
      </c>
      <c r="G2766" s="10"/>
      <c r="H2766" s="7" t="s">
        <v>708</v>
      </c>
      <c r="I2766" s="7" t="s">
        <v>709</v>
      </c>
      <c r="J2766" s="7"/>
    </row>
    <row r="2767" spans="1:10" ht="25.5" customHeight="1" x14ac:dyDescent="0.15">
      <c r="A2767" s="235" t="s">
        <v>247</v>
      </c>
      <c r="B2767" s="4" t="s">
        <v>1660</v>
      </c>
      <c r="C2767" s="7" t="s">
        <v>3322</v>
      </c>
      <c r="D2767" s="7" t="s">
        <v>3324</v>
      </c>
      <c r="E2767" s="7" t="s">
        <v>1597</v>
      </c>
      <c r="F2767" s="10">
        <v>315</v>
      </c>
      <c r="G2767" s="10"/>
      <c r="H2767" s="7" t="s">
        <v>708</v>
      </c>
      <c r="I2767" s="7" t="s">
        <v>709</v>
      </c>
      <c r="J2767" s="7"/>
    </row>
    <row r="2768" spans="1:10" ht="12.75" customHeight="1" x14ac:dyDescent="0.15">
      <c r="A2768" s="235" t="s">
        <v>55</v>
      </c>
      <c r="B2768" s="4" t="s">
        <v>2589</v>
      </c>
      <c r="C2768" s="7" t="s">
        <v>3325</v>
      </c>
      <c r="D2768" s="7" t="s">
        <v>3326</v>
      </c>
      <c r="E2768" s="7" t="s">
        <v>1597</v>
      </c>
      <c r="F2768" s="10">
        <v>4.68</v>
      </c>
      <c r="G2768" s="10"/>
      <c r="H2768" s="7" t="s">
        <v>708</v>
      </c>
      <c r="I2768" s="7" t="s">
        <v>709</v>
      </c>
      <c r="J2768" s="7"/>
    </row>
    <row r="2769" spans="1:10" ht="12.75" customHeight="1" x14ac:dyDescent="0.15">
      <c r="A2769" s="235" t="s">
        <v>55</v>
      </c>
      <c r="B2769" s="4" t="s">
        <v>2589</v>
      </c>
      <c r="C2769" s="7" t="s">
        <v>3325</v>
      </c>
      <c r="D2769" s="7" t="s">
        <v>3326</v>
      </c>
      <c r="E2769" s="7" t="s">
        <v>1597</v>
      </c>
      <c r="F2769" s="10">
        <v>4.68</v>
      </c>
      <c r="G2769" s="10"/>
      <c r="H2769" s="7" t="s">
        <v>633</v>
      </c>
      <c r="I2769" s="7" t="s">
        <v>634</v>
      </c>
      <c r="J2769" s="7"/>
    </row>
    <row r="2770" spans="1:10" ht="12.75" customHeight="1" x14ac:dyDescent="0.15">
      <c r="A2770" s="235" t="s">
        <v>249</v>
      </c>
      <c r="B2770" s="4" t="s">
        <v>2063</v>
      </c>
      <c r="C2770" s="7" t="s">
        <v>3327</v>
      </c>
      <c r="D2770" s="7" t="s">
        <v>3328</v>
      </c>
      <c r="E2770" s="7" t="s">
        <v>1597</v>
      </c>
      <c r="F2770" s="10">
        <v>56.98</v>
      </c>
      <c r="G2770" s="10"/>
      <c r="H2770" s="7" t="s">
        <v>633</v>
      </c>
      <c r="I2770" s="7" t="s">
        <v>634</v>
      </c>
      <c r="J2770" s="7"/>
    </row>
    <row r="2771" spans="1:10" ht="12.75" customHeight="1" x14ac:dyDescent="0.15">
      <c r="A2771" s="235" t="s">
        <v>249</v>
      </c>
      <c r="B2771" s="4" t="s">
        <v>2066</v>
      </c>
      <c r="C2771" s="7" t="s">
        <v>3329</v>
      </c>
      <c r="D2771" s="7" t="s">
        <v>3330</v>
      </c>
      <c r="E2771" s="7" t="s">
        <v>1597</v>
      </c>
      <c r="F2771" s="10">
        <v>4.3099999999999996</v>
      </c>
      <c r="G2771" s="10"/>
      <c r="H2771" s="7" t="s">
        <v>708</v>
      </c>
      <c r="I2771" s="7" t="s">
        <v>709</v>
      </c>
      <c r="J2771" s="7"/>
    </row>
    <row r="2772" spans="1:10" ht="12.75" customHeight="1" x14ac:dyDescent="0.15">
      <c r="A2772" s="235" t="s">
        <v>249</v>
      </c>
      <c r="B2772" s="4" t="s">
        <v>2066</v>
      </c>
      <c r="C2772" s="7" t="s">
        <v>3329</v>
      </c>
      <c r="D2772" s="7" t="s">
        <v>3330</v>
      </c>
      <c r="E2772" s="7" t="s">
        <v>1597</v>
      </c>
      <c r="F2772" s="10">
        <v>4.32</v>
      </c>
      <c r="G2772" s="10"/>
      <c r="H2772" s="7" t="s">
        <v>633</v>
      </c>
      <c r="I2772" s="7" t="s">
        <v>634</v>
      </c>
      <c r="J2772" s="7"/>
    </row>
    <row r="2773" spans="1:10" ht="12.75" customHeight="1" x14ac:dyDescent="0.15">
      <c r="A2773" s="235" t="s">
        <v>3060</v>
      </c>
      <c r="B2773" s="4" t="s">
        <v>2592</v>
      </c>
      <c r="C2773" s="7" t="s">
        <v>3331</v>
      </c>
      <c r="D2773" s="7" t="s">
        <v>317</v>
      </c>
      <c r="E2773" s="7" t="s">
        <v>1597</v>
      </c>
      <c r="F2773" s="10">
        <v>62.5</v>
      </c>
      <c r="G2773" s="10"/>
      <c r="H2773" s="7" t="s">
        <v>708</v>
      </c>
      <c r="I2773" s="7" t="s">
        <v>709</v>
      </c>
      <c r="J2773" s="7"/>
    </row>
    <row r="2774" spans="1:10" ht="12.75" customHeight="1" x14ac:dyDescent="0.15">
      <c r="A2774" s="235" t="s">
        <v>3060</v>
      </c>
      <c r="B2774" s="4" t="s">
        <v>2592</v>
      </c>
      <c r="C2774" s="7" t="s">
        <v>3331</v>
      </c>
      <c r="D2774" s="7" t="s">
        <v>317</v>
      </c>
      <c r="E2774" s="7" t="s">
        <v>1597</v>
      </c>
      <c r="F2774" s="10">
        <v>62.5</v>
      </c>
      <c r="G2774" s="10"/>
      <c r="H2774" s="7" t="s">
        <v>633</v>
      </c>
      <c r="I2774" s="7" t="s">
        <v>634</v>
      </c>
      <c r="J2774" s="7"/>
    </row>
    <row r="2775" spans="1:10" ht="25.5" customHeight="1" x14ac:dyDescent="0.15">
      <c r="A2775" s="235" t="s">
        <v>55</v>
      </c>
      <c r="B2775" s="4" t="s">
        <v>198</v>
      </c>
      <c r="C2775" s="7" t="s">
        <v>3332</v>
      </c>
      <c r="D2775" s="7" t="s">
        <v>3333</v>
      </c>
      <c r="E2775" s="7" t="s">
        <v>1597</v>
      </c>
      <c r="F2775" s="10">
        <v>29.43</v>
      </c>
      <c r="G2775" s="10"/>
      <c r="H2775" s="7" t="s">
        <v>708</v>
      </c>
      <c r="I2775" s="7" t="s">
        <v>709</v>
      </c>
      <c r="J2775" s="7"/>
    </row>
    <row r="2776" spans="1:10" ht="25.5" customHeight="1" x14ac:dyDescent="0.15">
      <c r="A2776" s="235" t="s">
        <v>55</v>
      </c>
      <c r="B2776" s="4" t="s">
        <v>198</v>
      </c>
      <c r="C2776" s="7" t="s">
        <v>3332</v>
      </c>
      <c r="D2776" s="7" t="s">
        <v>3333</v>
      </c>
      <c r="E2776" s="7" t="s">
        <v>1597</v>
      </c>
      <c r="F2776" s="10">
        <v>29.42</v>
      </c>
      <c r="G2776" s="10"/>
      <c r="H2776" s="7" t="s">
        <v>633</v>
      </c>
      <c r="I2776" s="7" t="s">
        <v>634</v>
      </c>
      <c r="J2776" s="7"/>
    </row>
    <row r="2777" spans="1:10" ht="12.75" customHeight="1" x14ac:dyDescent="0.15">
      <c r="A2777" s="235" t="s">
        <v>249</v>
      </c>
      <c r="B2777" s="4" t="s">
        <v>199</v>
      </c>
      <c r="C2777" s="7" t="s">
        <v>3334</v>
      </c>
      <c r="D2777" s="7" t="s">
        <v>3335</v>
      </c>
      <c r="E2777" s="7" t="s">
        <v>1597</v>
      </c>
      <c r="F2777" s="10"/>
      <c r="G2777" s="10">
        <v>10.31</v>
      </c>
      <c r="H2777" s="7" t="s">
        <v>708</v>
      </c>
      <c r="I2777" s="7" t="s">
        <v>709</v>
      </c>
      <c r="J2777" s="7"/>
    </row>
    <row r="2778" spans="1:10" ht="11.25" x14ac:dyDescent="0.15">
      <c r="A2778" s="235" t="s">
        <v>249</v>
      </c>
      <c r="B2778" s="4" t="s">
        <v>199</v>
      </c>
      <c r="C2778" s="7" t="s">
        <v>3334</v>
      </c>
      <c r="D2778" s="7" t="s">
        <v>3335</v>
      </c>
      <c r="E2778" s="7" t="s">
        <v>1597</v>
      </c>
      <c r="F2778" s="10"/>
      <c r="G2778" s="10">
        <v>10.31</v>
      </c>
      <c r="H2778" s="7" t="s">
        <v>633</v>
      </c>
      <c r="I2778" s="7" t="s">
        <v>634</v>
      </c>
      <c r="J2778" s="7"/>
    </row>
    <row r="2780" spans="1:10" ht="11.25" x14ac:dyDescent="0.2">
      <c r="A2780" s="233" t="s">
        <v>2652</v>
      </c>
    </row>
    <row r="2782" spans="1:10" ht="25.5" customHeight="1" x14ac:dyDescent="0.35">
      <c r="A2782" s="234" t="s">
        <v>14</v>
      </c>
      <c r="B2782" s="3" t="s">
        <v>1</v>
      </c>
      <c r="C2782" s="6" t="s">
        <v>7</v>
      </c>
      <c r="D2782" s="6" t="s">
        <v>16</v>
      </c>
      <c r="E2782" s="6" t="s">
        <v>619</v>
      </c>
      <c r="F2782" s="9" t="s">
        <v>24</v>
      </c>
      <c r="G2782" s="9" t="s">
        <v>25</v>
      </c>
      <c r="H2782" s="6" t="s">
        <v>620</v>
      </c>
      <c r="I2782" s="6" t="s">
        <v>621</v>
      </c>
      <c r="J2782" s="6"/>
    </row>
    <row r="2784" spans="1:10" ht="12.75" customHeight="1" x14ac:dyDescent="0.15">
      <c r="A2784" s="235" t="s">
        <v>247</v>
      </c>
      <c r="B2784" s="4" t="s">
        <v>1663</v>
      </c>
      <c r="C2784" s="7" t="s">
        <v>3336</v>
      </c>
      <c r="D2784" s="7" t="s">
        <v>3337</v>
      </c>
      <c r="E2784" s="7" t="s">
        <v>2479</v>
      </c>
      <c r="F2784" s="10">
        <v>342</v>
      </c>
      <c r="G2784" s="10"/>
      <c r="H2784" s="7" t="s">
        <v>708</v>
      </c>
      <c r="I2784" s="7" t="s">
        <v>709</v>
      </c>
      <c r="J2784" s="7"/>
    </row>
    <row r="2785" spans="1:10" ht="12.75" customHeight="1" x14ac:dyDescent="0.15">
      <c r="A2785" s="235" t="s">
        <v>247</v>
      </c>
      <c r="B2785" s="4" t="s">
        <v>1663</v>
      </c>
      <c r="C2785" s="7" t="s">
        <v>3336</v>
      </c>
      <c r="D2785" s="7" t="s">
        <v>3338</v>
      </c>
      <c r="E2785" s="7" t="s">
        <v>2479</v>
      </c>
      <c r="F2785" s="10">
        <v>222</v>
      </c>
      <c r="G2785" s="10"/>
      <c r="H2785" s="7" t="s">
        <v>708</v>
      </c>
      <c r="I2785" s="7" t="s">
        <v>709</v>
      </c>
      <c r="J2785" s="7"/>
    </row>
    <row r="2786" spans="1:10" ht="25.5" customHeight="1" x14ac:dyDescent="0.15">
      <c r="A2786" s="235" t="s">
        <v>53</v>
      </c>
      <c r="B2786" s="4" t="s">
        <v>3339</v>
      </c>
      <c r="C2786" s="7" t="s">
        <v>3340</v>
      </c>
      <c r="D2786" s="7" t="s">
        <v>3341</v>
      </c>
      <c r="E2786" s="7" t="s">
        <v>1597</v>
      </c>
      <c r="F2786" s="10">
        <v>915</v>
      </c>
      <c r="G2786" s="10"/>
      <c r="H2786" s="7" t="s">
        <v>633</v>
      </c>
      <c r="I2786" s="7" t="s">
        <v>634</v>
      </c>
      <c r="J2786" s="7"/>
    </row>
    <row r="2787" spans="1:10" ht="12.75" customHeight="1" x14ac:dyDescent="0.15">
      <c r="A2787" s="235" t="s">
        <v>3060</v>
      </c>
      <c r="B2787" s="4" t="s">
        <v>2599</v>
      </c>
      <c r="C2787" s="7" t="s">
        <v>3342</v>
      </c>
      <c r="D2787" s="7" t="s">
        <v>320</v>
      </c>
      <c r="E2787" s="7" t="s">
        <v>1597</v>
      </c>
      <c r="F2787" s="10">
        <v>62.5</v>
      </c>
      <c r="G2787" s="10"/>
      <c r="H2787" s="7" t="s">
        <v>708</v>
      </c>
      <c r="I2787" s="7" t="s">
        <v>709</v>
      </c>
      <c r="J2787" s="7"/>
    </row>
    <row r="2788" spans="1:10" ht="12.75" customHeight="1" x14ac:dyDescent="0.15">
      <c r="A2788" s="235" t="s">
        <v>55</v>
      </c>
      <c r="B2788" s="4" t="s">
        <v>2599</v>
      </c>
      <c r="C2788" s="7" t="s">
        <v>2600</v>
      </c>
      <c r="D2788" s="7" t="s">
        <v>3343</v>
      </c>
      <c r="E2788" s="7" t="s">
        <v>1597</v>
      </c>
      <c r="F2788" s="10">
        <v>41.74</v>
      </c>
      <c r="G2788" s="10"/>
      <c r="H2788" s="7" t="s">
        <v>708</v>
      </c>
      <c r="I2788" s="7" t="s">
        <v>709</v>
      </c>
      <c r="J2788" s="7"/>
    </row>
    <row r="2789" spans="1:10" ht="12.75" customHeight="1" x14ac:dyDescent="0.15">
      <c r="A2789" s="235" t="s">
        <v>55</v>
      </c>
      <c r="B2789" s="4" t="s">
        <v>2599</v>
      </c>
      <c r="C2789" s="7" t="s">
        <v>2600</v>
      </c>
      <c r="D2789" s="7" t="s">
        <v>3344</v>
      </c>
      <c r="E2789" s="7" t="s">
        <v>1597</v>
      </c>
      <c r="F2789" s="10">
        <v>12.34</v>
      </c>
      <c r="G2789" s="10"/>
      <c r="H2789" s="7" t="s">
        <v>708</v>
      </c>
      <c r="I2789" s="7" t="s">
        <v>709</v>
      </c>
      <c r="J2789" s="7"/>
    </row>
    <row r="2790" spans="1:10" ht="12.75" customHeight="1" x14ac:dyDescent="0.15">
      <c r="A2790" s="235" t="s">
        <v>250</v>
      </c>
      <c r="B2790" s="4" t="s">
        <v>2599</v>
      </c>
      <c r="C2790" s="7" t="s">
        <v>3345</v>
      </c>
      <c r="D2790" s="7" t="s">
        <v>3346</v>
      </c>
      <c r="E2790" s="7" t="s">
        <v>1597</v>
      </c>
      <c r="F2790" s="10">
        <v>446</v>
      </c>
      <c r="G2790" s="10"/>
      <c r="H2790" s="7" t="s">
        <v>633</v>
      </c>
      <c r="I2790" s="7" t="s">
        <v>634</v>
      </c>
      <c r="J2790" s="7"/>
    </row>
    <row r="2791" spans="1:10" ht="12.75" customHeight="1" x14ac:dyDescent="0.15">
      <c r="A2791" s="235" t="s">
        <v>55</v>
      </c>
      <c r="B2791" s="4" t="s">
        <v>2599</v>
      </c>
      <c r="C2791" s="7" t="s">
        <v>2600</v>
      </c>
      <c r="D2791" s="7" t="s">
        <v>3347</v>
      </c>
      <c r="E2791" s="7" t="s">
        <v>1597</v>
      </c>
      <c r="F2791" s="10">
        <v>65.08</v>
      </c>
      <c r="G2791" s="10"/>
      <c r="H2791" s="7" t="s">
        <v>633</v>
      </c>
      <c r="I2791" s="7" t="s">
        <v>634</v>
      </c>
      <c r="J2791" s="7"/>
    </row>
    <row r="2792" spans="1:10" ht="12.75" customHeight="1" x14ac:dyDescent="0.15">
      <c r="A2792" s="235" t="s">
        <v>3060</v>
      </c>
      <c r="B2792" s="4" t="s">
        <v>2599</v>
      </c>
      <c r="C2792" s="7" t="s">
        <v>3342</v>
      </c>
      <c r="D2792" s="7" t="s">
        <v>320</v>
      </c>
      <c r="E2792" s="7" t="s">
        <v>1597</v>
      </c>
      <c r="F2792" s="10">
        <v>62.5</v>
      </c>
      <c r="G2792" s="10"/>
      <c r="H2792" s="7" t="s">
        <v>633</v>
      </c>
      <c r="I2792" s="7" t="s">
        <v>634</v>
      </c>
      <c r="J2792" s="7"/>
    </row>
    <row r="2793" spans="1:10" ht="12.75" customHeight="1" x14ac:dyDescent="0.15">
      <c r="A2793" s="235" t="s">
        <v>3060</v>
      </c>
      <c r="B2793" s="4" t="s">
        <v>667</v>
      </c>
      <c r="C2793" s="7" t="s">
        <v>3348</v>
      </c>
      <c r="D2793" s="7" t="s">
        <v>2070</v>
      </c>
      <c r="E2793" s="7" t="s">
        <v>1597</v>
      </c>
      <c r="F2793" s="10">
        <v>62.5</v>
      </c>
      <c r="G2793" s="10"/>
      <c r="H2793" s="7" t="s">
        <v>708</v>
      </c>
      <c r="I2793" s="7" t="s">
        <v>709</v>
      </c>
      <c r="J2793" s="7"/>
    </row>
    <row r="2794" spans="1:10" ht="12.75" customHeight="1" x14ac:dyDescent="0.15">
      <c r="A2794" s="235" t="s">
        <v>3060</v>
      </c>
      <c r="B2794" s="4" t="s">
        <v>667</v>
      </c>
      <c r="C2794" s="7" t="s">
        <v>3348</v>
      </c>
      <c r="D2794" s="7" t="s">
        <v>2070</v>
      </c>
      <c r="E2794" s="7" t="s">
        <v>1597</v>
      </c>
      <c r="F2794" s="10">
        <v>62.5</v>
      </c>
      <c r="G2794" s="10"/>
      <c r="H2794" s="7" t="s">
        <v>633</v>
      </c>
      <c r="I2794" s="7" t="s">
        <v>634</v>
      </c>
      <c r="J2794" s="7"/>
    </row>
    <row r="2795" spans="1:10" ht="12.75" customHeight="1" x14ac:dyDescent="0.15">
      <c r="A2795" s="235" t="s">
        <v>249</v>
      </c>
      <c r="B2795" s="4" t="s">
        <v>333</v>
      </c>
      <c r="C2795" s="7" t="s">
        <v>3349</v>
      </c>
      <c r="D2795" s="7" t="s">
        <v>3350</v>
      </c>
      <c r="E2795" s="7" t="s">
        <v>1597</v>
      </c>
      <c r="F2795" s="10">
        <v>75.08</v>
      </c>
      <c r="G2795" s="10"/>
      <c r="H2795" s="7" t="s">
        <v>708</v>
      </c>
      <c r="I2795" s="7" t="s">
        <v>709</v>
      </c>
      <c r="J2795" s="7"/>
    </row>
    <row r="2796" spans="1:10" ht="12.75" customHeight="1" x14ac:dyDescent="0.15">
      <c r="A2796" s="235" t="s">
        <v>247</v>
      </c>
      <c r="B2796" s="4" t="s">
        <v>333</v>
      </c>
      <c r="C2796" s="7" t="s">
        <v>3351</v>
      </c>
      <c r="D2796" s="7" t="s">
        <v>2521</v>
      </c>
      <c r="E2796" s="7" t="s">
        <v>2479</v>
      </c>
      <c r="F2796" s="10">
        <v>362</v>
      </c>
      <c r="G2796" s="10"/>
      <c r="H2796" s="7" t="s">
        <v>708</v>
      </c>
      <c r="I2796" s="7" t="s">
        <v>709</v>
      </c>
      <c r="J2796" s="7"/>
    </row>
    <row r="2797" spans="1:10" ht="25.5" customHeight="1" x14ac:dyDescent="0.15">
      <c r="A2797" s="235" t="s">
        <v>247</v>
      </c>
      <c r="B2797" s="4" t="s">
        <v>333</v>
      </c>
      <c r="C2797" s="7" t="s">
        <v>3352</v>
      </c>
      <c r="D2797" s="7" t="s">
        <v>3353</v>
      </c>
      <c r="E2797" s="7" t="s">
        <v>1597</v>
      </c>
      <c r="F2797" s="10">
        <v>503.1</v>
      </c>
      <c r="G2797" s="10"/>
      <c r="H2797" s="7" t="s">
        <v>633</v>
      </c>
      <c r="I2797" s="7" t="s">
        <v>634</v>
      </c>
      <c r="J2797" s="7"/>
    </row>
    <row r="2798" spans="1:10" ht="12.75" customHeight="1" x14ac:dyDescent="0.15">
      <c r="A2798" s="235" t="s">
        <v>249</v>
      </c>
      <c r="B2798" s="4" t="s">
        <v>333</v>
      </c>
      <c r="C2798" s="7" t="s">
        <v>3349</v>
      </c>
      <c r="D2798" s="7" t="s">
        <v>3350</v>
      </c>
      <c r="E2798" s="7" t="s">
        <v>1597</v>
      </c>
      <c r="F2798" s="10">
        <v>64.28</v>
      </c>
      <c r="G2798" s="10"/>
      <c r="H2798" s="7" t="s">
        <v>633</v>
      </c>
      <c r="I2798" s="7" t="s">
        <v>634</v>
      </c>
      <c r="J2798" s="7"/>
    </row>
    <row r="2799" spans="1:10" ht="12.75" customHeight="1" x14ac:dyDescent="0.15">
      <c r="A2799" s="235" t="s">
        <v>249</v>
      </c>
      <c r="B2799" s="4" t="s">
        <v>1004</v>
      </c>
      <c r="C2799" s="7" t="s">
        <v>3354</v>
      </c>
      <c r="D2799" s="7" t="s">
        <v>3355</v>
      </c>
      <c r="E2799" s="7" t="s">
        <v>1597</v>
      </c>
      <c r="F2799" s="10">
        <v>25.18</v>
      </c>
      <c r="G2799" s="10"/>
      <c r="H2799" s="7" t="s">
        <v>708</v>
      </c>
      <c r="I2799" s="7" t="s">
        <v>709</v>
      </c>
      <c r="J2799" s="7"/>
    </row>
    <row r="2800" spans="1:10" ht="12.75" customHeight="1" x14ac:dyDescent="0.15">
      <c r="A2800" s="235" t="s">
        <v>249</v>
      </c>
      <c r="B2800" s="4" t="s">
        <v>1004</v>
      </c>
      <c r="C2800" s="7" t="s">
        <v>3354</v>
      </c>
      <c r="D2800" s="7" t="s">
        <v>3356</v>
      </c>
      <c r="E2800" s="7" t="s">
        <v>1597</v>
      </c>
      <c r="F2800" s="10">
        <v>33.28</v>
      </c>
      <c r="G2800" s="10"/>
      <c r="H2800" s="7" t="s">
        <v>633</v>
      </c>
      <c r="I2800" s="7" t="s">
        <v>634</v>
      </c>
      <c r="J2800" s="7"/>
    </row>
    <row r="2801" spans="1:10" ht="12.75" customHeight="1" x14ac:dyDescent="0.15">
      <c r="A2801" s="235" t="s">
        <v>2722</v>
      </c>
      <c r="B2801" s="4" t="s">
        <v>3357</v>
      </c>
      <c r="C2801" s="7" t="s">
        <v>3358</v>
      </c>
      <c r="D2801" s="7" t="s">
        <v>3359</v>
      </c>
      <c r="E2801" s="7" t="s">
        <v>1597</v>
      </c>
      <c r="F2801" s="10">
        <v>1889.07</v>
      </c>
      <c r="G2801" s="10"/>
      <c r="H2801" s="7" t="s">
        <v>708</v>
      </c>
      <c r="I2801" s="7" t="s">
        <v>709</v>
      </c>
      <c r="J2801" s="7"/>
    </row>
    <row r="2802" spans="1:10" ht="12.75" customHeight="1" x14ac:dyDescent="0.15">
      <c r="A2802" s="235" t="s">
        <v>249</v>
      </c>
      <c r="B2802" s="4" t="s">
        <v>3357</v>
      </c>
      <c r="C2802" s="7" t="s">
        <v>3360</v>
      </c>
      <c r="D2802" s="7" t="s">
        <v>3361</v>
      </c>
      <c r="E2802" s="7" t="s">
        <v>1597</v>
      </c>
      <c r="F2802" s="10">
        <v>114.8</v>
      </c>
      <c r="G2802" s="10"/>
      <c r="H2802" s="7" t="s">
        <v>633</v>
      </c>
      <c r="I2802" s="7" t="s">
        <v>634</v>
      </c>
      <c r="J2802" s="7"/>
    </row>
    <row r="2803" spans="1:10" ht="25.5" customHeight="1" x14ac:dyDescent="0.15">
      <c r="A2803" s="235" t="s">
        <v>247</v>
      </c>
      <c r="B2803" s="4" t="s">
        <v>3362</v>
      </c>
      <c r="C2803" s="7" t="s">
        <v>3363</v>
      </c>
      <c r="D2803" s="7" t="s">
        <v>3364</v>
      </c>
      <c r="E2803" s="7" t="s">
        <v>1597</v>
      </c>
      <c r="F2803" s="10">
        <v>422.5</v>
      </c>
      <c r="G2803" s="10"/>
      <c r="H2803" s="7" t="s">
        <v>633</v>
      </c>
      <c r="I2803" s="7" t="s">
        <v>634</v>
      </c>
      <c r="J2803" s="7"/>
    </row>
    <row r="2804" spans="1:10" ht="25.5" customHeight="1" x14ac:dyDescent="0.15">
      <c r="A2804" s="235" t="s">
        <v>55</v>
      </c>
      <c r="B2804" s="4" t="s">
        <v>1256</v>
      </c>
      <c r="C2804" s="7" t="s">
        <v>3365</v>
      </c>
      <c r="D2804" s="7" t="s">
        <v>3366</v>
      </c>
      <c r="E2804" s="7" t="s">
        <v>1597</v>
      </c>
      <c r="F2804" s="10">
        <v>54.4</v>
      </c>
      <c r="G2804" s="10"/>
      <c r="H2804" s="7" t="s">
        <v>633</v>
      </c>
      <c r="I2804" s="7" t="s">
        <v>634</v>
      </c>
      <c r="J2804" s="7"/>
    </row>
    <row r="2805" spans="1:10" ht="12.75" customHeight="1" x14ac:dyDescent="0.15">
      <c r="A2805" s="235" t="s">
        <v>249</v>
      </c>
      <c r="B2805" s="4" t="s">
        <v>2072</v>
      </c>
      <c r="C2805" s="7" t="s">
        <v>3367</v>
      </c>
      <c r="D2805" s="7" t="s">
        <v>3368</v>
      </c>
      <c r="E2805" s="7" t="s">
        <v>1597</v>
      </c>
      <c r="F2805" s="10">
        <v>18.7</v>
      </c>
      <c r="G2805" s="10"/>
      <c r="H2805" s="7" t="s">
        <v>708</v>
      </c>
      <c r="I2805" s="7" t="s">
        <v>709</v>
      </c>
      <c r="J2805" s="7"/>
    </row>
    <row r="2806" spans="1:10" ht="12.75" customHeight="1" x14ac:dyDescent="0.15">
      <c r="A2806" s="235" t="s">
        <v>55</v>
      </c>
      <c r="B2806" s="4" t="s">
        <v>2074</v>
      </c>
      <c r="C2806" s="7" t="s">
        <v>3369</v>
      </c>
      <c r="D2806" s="7" t="s">
        <v>3370</v>
      </c>
      <c r="E2806" s="7" t="s">
        <v>1597</v>
      </c>
      <c r="F2806" s="10">
        <v>6.6</v>
      </c>
      <c r="G2806" s="10"/>
      <c r="H2806" s="7" t="s">
        <v>708</v>
      </c>
      <c r="I2806" s="7" t="s">
        <v>709</v>
      </c>
      <c r="J2806" s="7"/>
    </row>
    <row r="2807" spans="1:10" ht="12.75" customHeight="1" x14ac:dyDescent="0.15">
      <c r="A2807" s="235" t="s">
        <v>55</v>
      </c>
      <c r="B2807" s="4" t="s">
        <v>2074</v>
      </c>
      <c r="C2807" s="7" t="s">
        <v>3369</v>
      </c>
      <c r="D2807" s="7" t="s">
        <v>3371</v>
      </c>
      <c r="E2807" s="7" t="s">
        <v>1597</v>
      </c>
      <c r="F2807" s="10">
        <v>42</v>
      </c>
      <c r="G2807" s="10"/>
      <c r="H2807" s="7" t="s">
        <v>708</v>
      </c>
      <c r="I2807" s="7" t="s">
        <v>709</v>
      </c>
      <c r="J2807" s="7"/>
    </row>
    <row r="2808" spans="1:10" ht="12.75" customHeight="1" x14ac:dyDescent="0.15">
      <c r="A2808" s="235" t="s">
        <v>55</v>
      </c>
      <c r="B2808" s="4" t="s">
        <v>2074</v>
      </c>
      <c r="C2808" s="7" t="s">
        <v>3369</v>
      </c>
      <c r="D2808" s="7" t="s">
        <v>3372</v>
      </c>
      <c r="E2808" s="7" t="s">
        <v>1597</v>
      </c>
      <c r="F2808" s="10">
        <v>114.74</v>
      </c>
      <c r="G2808" s="10"/>
      <c r="H2808" s="7" t="s">
        <v>708</v>
      </c>
      <c r="I2808" s="7" t="s">
        <v>709</v>
      </c>
      <c r="J2808" s="7"/>
    </row>
    <row r="2809" spans="1:10" ht="12.75" customHeight="1" x14ac:dyDescent="0.15">
      <c r="A2809" s="235" t="s">
        <v>55</v>
      </c>
      <c r="B2809" s="4" t="s">
        <v>2074</v>
      </c>
      <c r="C2809" s="7" t="s">
        <v>3369</v>
      </c>
      <c r="D2809" s="7" t="s">
        <v>3373</v>
      </c>
      <c r="E2809" s="7" t="s">
        <v>1597</v>
      </c>
      <c r="F2809" s="10">
        <v>26</v>
      </c>
      <c r="G2809" s="10"/>
      <c r="H2809" s="7" t="s">
        <v>708</v>
      </c>
      <c r="I2809" s="7" t="s">
        <v>709</v>
      </c>
      <c r="J2809" s="7"/>
    </row>
    <row r="2810" spans="1:10" ht="12.75" customHeight="1" x14ac:dyDescent="0.15">
      <c r="A2810" s="235" t="s">
        <v>55</v>
      </c>
      <c r="B2810" s="4" t="s">
        <v>2074</v>
      </c>
      <c r="C2810" s="7" t="s">
        <v>3369</v>
      </c>
      <c r="D2810" s="7" t="s">
        <v>3374</v>
      </c>
      <c r="E2810" s="7" t="s">
        <v>1597</v>
      </c>
      <c r="F2810" s="10">
        <v>4.8499999999999996</v>
      </c>
      <c r="G2810" s="10"/>
      <c r="H2810" s="7" t="s">
        <v>633</v>
      </c>
      <c r="I2810" s="7" t="s">
        <v>634</v>
      </c>
      <c r="J2810" s="7"/>
    </row>
    <row r="2811" spans="1:10" ht="12.75" customHeight="1" x14ac:dyDescent="0.15">
      <c r="A2811" s="235" t="s">
        <v>55</v>
      </c>
      <c r="B2811" s="4" t="s">
        <v>2074</v>
      </c>
      <c r="C2811" s="7" t="s">
        <v>3369</v>
      </c>
      <c r="D2811" s="7" t="s">
        <v>3375</v>
      </c>
      <c r="E2811" s="7" t="s">
        <v>1597</v>
      </c>
      <c r="F2811" s="10">
        <v>125.12</v>
      </c>
      <c r="G2811" s="10"/>
      <c r="H2811" s="7" t="s">
        <v>633</v>
      </c>
      <c r="I2811" s="7" t="s">
        <v>634</v>
      </c>
      <c r="J2811" s="7"/>
    </row>
    <row r="2812" spans="1:10" ht="12.75" customHeight="1" x14ac:dyDescent="0.15">
      <c r="A2812" s="235" t="s">
        <v>247</v>
      </c>
      <c r="B2812" s="4" t="s">
        <v>2074</v>
      </c>
      <c r="C2812" s="7" t="s">
        <v>3376</v>
      </c>
      <c r="D2812" s="7" t="s">
        <v>3377</v>
      </c>
      <c r="E2812" s="7" t="s">
        <v>1597</v>
      </c>
      <c r="F2812" s="10">
        <v>137.5</v>
      </c>
      <c r="G2812" s="10"/>
      <c r="H2812" s="7" t="s">
        <v>633</v>
      </c>
      <c r="I2812" s="7" t="s">
        <v>634</v>
      </c>
      <c r="J2812" s="7"/>
    </row>
    <row r="2813" spans="1:10" ht="12.75" customHeight="1" x14ac:dyDescent="0.15">
      <c r="A2813" s="235" t="s">
        <v>55</v>
      </c>
      <c r="B2813" s="4" t="s">
        <v>2074</v>
      </c>
      <c r="C2813" s="7" t="s">
        <v>3369</v>
      </c>
      <c r="D2813" s="7" t="s">
        <v>3370</v>
      </c>
      <c r="E2813" s="7" t="s">
        <v>1597</v>
      </c>
      <c r="F2813" s="10">
        <v>6.63</v>
      </c>
      <c r="G2813" s="10"/>
      <c r="H2813" s="7" t="s">
        <v>633</v>
      </c>
      <c r="I2813" s="7" t="s">
        <v>634</v>
      </c>
      <c r="J2813" s="7"/>
    </row>
    <row r="2814" spans="1:10" ht="25.5" customHeight="1" x14ac:dyDescent="0.15">
      <c r="A2814" s="235" t="s">
        <v>55</v>
      </c>
      <c r="B2814" s="4" t="s">
        <v>3378</v>
      </c>
      <c r="C2814" s="7" t="s">
        <v>3379</v>
      </c>
      <c r="D2814" s="7" t="s">
        <v>3380</v>
      </c>
      <c r="E2814" s="7" t="s">
        <v>1597</v>
      </c>
      <c r="F2814" s="10">
        <v>69.98</v>
      </c>
      <c r="G2814" s="10"/>
      <c r="H2814" s="7" t="s">
        <v>633</v>
      </c>
      <c r="I2814" s="7" t="s">
        <v>634</v>
      </c>
      <c r="J2814" s="7"/>
    </row>
    <row r="2815" spans="1:10" ht="11.25" x14ac:dyDescent="0.15">
      <c r="A2815" s="235" t="s">
        <v>55</v>
      </c>
      <c r="B2815" s="4" t="s">
        <v>3381</v>
      </c>
      <c r="C2815" s="7" t="s">
        <v>3382</v>
      </c>
      <c r="D2815" s="7" t="s">
        <v>3383</v>
      </c>
      <c r="E2815" s="7" t="s">
        <v>1597</v>
      </c>
      <c r="F2815" s="10">
        <v>33.770000000000003</v>
      </c>
      <c r="G2815" s="10"/>
      <c r="H2815" s="7" t="s">
        <v>633</v>
      </c>
      <c r="I2815" s="7" t="s">
        <v>634</v>
      </c>
      <c r="J2815" s="7"/>
    </row>
    <row r="2817" spans="1:10" ht="11.25" x14ac:dyDescent="0.2">
      <c r="A2817" s="233" t="s">
        <v>2652</v>
      </c>
    </row>
    <row r="2819" spans="1:10" ht="25.5" customHeight="1" x14ac:dyDescent="0.35">
      <c r="A2819" s="234" t="s">
        <v>14</v>
      </c>
      <c r="B2819" s="3" t="s">
        <v>1</v>
      </c>
      <c r="C2819" s="6" t="s">
        <v>7</v>
      </c>
      <c r="D2819" s="6" t="s">
        <v>16</v>
      </c>
      <c r="E2819" s="6" t="s">
        <v>619</v>
      </c>
      <c r="F2819" s="9" t="s">
        <v>24</v>
      </c>
      <c r="G2819" s="9" t="s">
        <v>25</v>
      </c>
      <c r="H2819" s="6" t="s">
        <v>620</v>
      </c>
      <c r="I2819" s="6" t="s">
        <v>621</v>
      </c>
      <c r="J2819" s="6"/>
    </row>
    <row r="2821" spans="1:10" ht="12.75" customHeight="1" x14ac:dyDescent="0.15">
      <c r="A2821" s="235" t="s">
        <v>55</v>
      </c>
      <c r="B2821" s="4" t="s">
        <v>669</v>
      </c>
      <c r="C2821" s="7" t="s">
        <v>3384</v>
      </c>
      <c r="D2821" s="7" t="s">
        <v>3385</v>
      </c>
      <c r="E2821" s="7" t="s">
        <v>1597</v>
      </c>
      <c r="F2821" s="10">
        <v>130</v>
      </c>
      <c r="G2821" s="10"/>
      <c r="H2821" s="7" t="s">
        <v>708</v>
      </c>
      <c r="I2821" s="7" t="s">
        <v>709</v>
      </c>
      <c r="J2821" s="7"/>
    </row>
    <row r="2822" spans="1:10" ht="12.75" customHeight="1" x14ac:dyDescent="0.15">
      <c r="A2822" s="235" t="s">
        <v>55</v>
      </c>
      <c r="B2822" s="4" t="s">
        <v>3386</v>
      </c>
      <c r="C2822" s="7" t="s">
        <v>3387</v>
      </c>
      <c r="D2822" s="7" t="s">
        <v>3388</v>
      </c>
      <c r="E2822" s="7" t="s">
        <v>1597</v>
      </c>
      <c r="F2822" s="10">
        <v>2.69</v>
      </c>
      <c r="G2822" s="10"/>
      <c r="H2822" s="7" t="s">
        <v>708</v>
      </c>
      <c r="I2822" s="7" t="s">
        <v>709</v>
      </c>
      <c r="J2822" s="7"/>
    </row>
    <row r="2823" spans="1:10" ht="12.75" customHeight="1" x14ac:dyDescent="0.15">
      <c r="A2823" s="235" t="s">
        <v>55</v>
      </c>
      <c r="B2823" s="4" t="s">
        <v>3386</v>
      </c>
      <c r="C2823" s="7" t="s">
        <v>3387</v>
      </c>
      <c r="D2823" s="7" t="s">
        <v>3388</v>
      </c>
      <c r="E2823" s="7" t="s">
        <v>1597</v>
      </c>
      <c r="F2823" s="10">
        <v>2.7</v>
      </c>
      <c r="G2823" s="10"/>
      <c r="H2823" s="7" t="s">
        <v>633</v>
      </c>
      <c r="I2823" s="7" t="s">
        <v>634</v>
      </c>
      <c r="J2823" s="7"/>
    </row>
    <row r="2824" spans="1:10" ht="12.75" customHeight="1" x14ac:dyDescent="0.15">
      <c r="A2824" s="235" t="s">
        <v>55</v>
      </c>
      <c r="B2824" s="4" t="s">
        <v>2605</v>
      </c>
      <c r="C2824" s="7" t="s">
        <v>3389</v>
      </c>
      <c r="D2824" s="7" t="s">
        <v>3390</v>
      </c>
      <c r="E2824" s="7" t="s">
        <v>1597</v>
      </c>
      <c r="F2824" s="10">
        <v>41.39</v>
      </c>
      <c r="G2824" s="10"/>
      <c r="H2824" s="7" t="s">
        <v>708</v>
      </c>
      <c r="I2824" s="7" t="s">
        <v>709</v>
      </c>
      <c r="J2824" s="7"/>
    </row>
    <row r="2825" spans="1:10" ht="25.5" customHeight="1" x14ac:dyDescent="0.15">
      <c r="A2825" s="235" t="s">
        <v>55</v>
      </c>
      <c r="B2825" s="4" t="s">
        <v>2609</v>
      </c>
      <c r="C2825" s="7" t="s">
        <v>3391</v>
      </c>
      <c r="D2825" s="7" t="s">
        <v>3392</v>
      </c>
      <c r="E2825" s="7" t="s">
        <v>1597</v>
      </c>
      <c r="F2825" s="10">
        <v>25.43</v>
      </c>
      <c r="G2825" s="10"/>
      <c r="H2825" s="7" t="s">
        <v>708</v>
      </c>
      <c r="I2825" s="7" t="s">
        <v>709</v>
      </c>
      <c r="J2825" s="7"/>
    </row>
    <row r="2826" spans="1:10" ht="25.5" customHeight="1" x14ac:dyDescent="0.15">
      <c r="A2826" s="235" t="s">
        <v>55</v>
      </c>
      <c r="B2826" s="4" t="s">
        <v>2609</v>
      </c>
      <c r="C2826" s="7" t="s">
        <v>3391</v>
      </c>
      <c r="D2826" s="7" t="s">
        <v>3392</v>
      </c>
      <c r="E2826" s="7" t="s">
        <v>1597</v>
      </c>
      <c r="F2826" s="10">
        <v>25.43</v>
      </c>
      <c r="G2826" s="10"/>
      <c r="H2826" s="7" t="s">
        <v>633</v>
      </c>
      <c r="I2826" s="7" t="s">
        <v>634</v>
      </c>
      <c r="J2826" s="7"/>
    </row>
    <row r="2827" spans="1:10" ht="25.5" customHeight="1" x14ac:dyDescent="0.15">
      <c r="A2827" s="235" t="s">
        <v>55</v>
      </c>
      <c r="B2827" s="4" t="s">
        <v>3393</v>
      </c>
      <c r="C2827" s="7" t="s">
        <v>3394</v>
      </c>
      <c r="D2827" s="7" t="s">
        <v>3005</v>
      </c>
      <c r="E2827" s="7" t="s">
        <v>1597</v>
      </c>
      <c r="F2827" s="10">
        <v>45.55</v>
      </c>
      <c r="G2827" s="10"/>
      <c r="H2827" s="7" t="s">
        <v>708</v>
      </c>
      <c r="I2827" s="7" t="s">
        <v>709</v>
      </c>
      <c r="J2827" s="7"/>
    </row>
    <row r="2828" spans="1:10" ht="12.75" customHeight="1" x14ac:dyDescent="0.15">
      <c r="A2828" s="235" t="s">
        <v>249</v>
      </c>
      <c r="B2828" s="4" t="s">
        <v>3393</v>
      </c>
      <c r="C2828" s="7" t="s">
        <v>3395</v>
      </c>
      <c r="D2828" s="7" t="s">
        <v>3396</v>
      </c>
      <c r="E2828" s="7" t="s">
        <v>1597</v>
      </c>
      <c r="F2828" s="10">
        <v>124.87</v>
      </c>
      <c r="G2828" s="10"/>
      <c r="H2828" s="7" t="s">
        <v>708</v>
      </c>
      <c r="I2828" s="7" t="s">
        <v>709</v>
      </c>
      <c r="J2828" s="7"/>
    </row>
    <row r="2829" spans="1:10" ht="12.75" customHeight="1" x14ac:dyDescent="0.15">
      <c r="A2829" s="235" t="s">
        <v>55</v>
      </c>
      <c r="B2829" s="4" t="s">
        <v>3393</v>
      </c>
      <c r="C2829" s="7" t="s">
        <v>3397</v>
      </c>
      <c r="D2829" s="7" t="s">
        <v>3398</v>
      </c>
      <c r="E2829" s="7" t="s">
        <v>1597</v>
      </c>
      <c r="F2829" s="10">
        <v>49.34</v>
      </c>
      <c r="G2829" s="10"/>
      <c r="H2829" s="7" t="s">
        <v>708</v>
      </c>
      <c r="I2829" s="7" t="s">
        <v>709</v>
      </c>
      <c r="J2829" s="7"/>
    </row>
    <row r="2830" spans="1:10" ht="12.75" customHeight="1" x14ac:dyDescent="0.15">
      <c r="A2830" s="235" t="s">
        <v>249</v>
      </c>
      <c r="B2830" s="4" t="s">
        <v>3393</v>
      </c>
      <c r="C2830" s="7" t="s">
        <v>3395</v>
      </c>
      <c r="D2830" s="7" t="s">
        <v>3399</v>
      </c>
      <c r="E2830" s="7" t="s">
        <v>2312</v>
      </c>
      <c r="F2830" s="10"/>
      <c r="G2830" s="10">
        <v>124.87</v>
      </c>
      <c r="H2830" s="7" t="s">
        <v>708</v>
      </c>
      <c r="I2830" s="7" t="s">
        <v>709</v>
      </c>
      <c r="J2830" s="7"/>
    </row>
    <row r="2831" spans="1:10" ht="25.5" customHeight="1" x14ac:dyDescent="0.15">
      <c r="A2831" s="235" t="s">
        <v>55</v>
      </c>
      <c r="B2831" s="4" t="s">
        <v>3393</v>
      </c>
      <c r="C2831" s="7" t="s">
        <v>3394</v>
      </c>
      <c r="D2831" s="7" t="s">
        <v>3005</v>
      </c>
      <c r="E2831" s="7" t="s">
        <v>1597</v>
      </c>
      <c r="F2831" s="10">
        <v>45.55</v>
      </c>
      <c r="G2831" s="10"/>
      <c r="H2831" s="7" t="s">
        <v>633</v>
      </c>
      <c r="I2831" s="7" t="s">
        <v>634</v>
      </c>
      <c r="J2831" s="7"/>
    </row>
    <row r="2832" spans="1:10" ht="12.75" customHeight="1" x14ac:dyDescent="0.15">
      <c r="A2832" s="235" t="s">
        <v>55</v>
      </c>
      <c r="B2832" s="4" t="s">
        <v>3400</v>
      </c>
      <c r="C2832" s="7" t="s">
        <v>3401</v>
      </c>
      <c r="D2832" s="7" t="s">
        <v>3005</v>
      </c>
      <c r="E2832" s="7" t="s">
        <v>1597</v>
      </c>
      <c r="F2832" s="10">
        <v>4.96</v>
      </c>
      <c r="G2832" s="10"/>
      <c r="H2832" s="7" t="s">
        <v>708</v>
      </c>
      <c r="I2832" s="7" t="s">
        <v>709</v>
      </c>
      <c r="J2832" s="7"/>
    </row>
    <row r="2833" spans="1:10" ht="12.75" customHeight="1" x14ac:dyDescent="0.15">
      <c r="A2833" s="235" t="s">
        <v>55</v>
      </c>
      <c r="B2833" s="4" t="s">
        <v>3400</v>
      </c>
      <c r="C2833" s="7" t="s">
        <v>3401</v>
      </c>
      <c r="D2833" s="7" t="s">
        <v>3005</v>
      </c>
      <c r="E2833" s="7" t="s">
        <v>1597</v>
      </c>
      <c r="F2833" s="10">
        <v>4.96</v>
      </c>
      <c r="G2833" s="10"/>
      <c r="H2833" s="7" t="s">
        <v>633</v>
      </c>
      <c r="I2833" s="7" t="s">
        <v>634</v>
      </c>
      <c r="J2833" s="7"/>
    </row>
    <row r="2834" spans="1:10" ht="12.75" customHeight="1" x14ac:dyDescent="0.15">
      <c r="A2834" s="235" t="s">
        <v>249</v>
      </c>
      <c r="B2834" s="4" t="s">
        <v>1669</v>
      </c>
      <c r="C2834" s="7" t="s">
        <v>3402</v>
      </c>
      <c r="D2834" s="7" t="s">
        <v>3403</v>
      </c>
      <c r="E2834" s="7" t="s">
        <v>1597</v>
      </c>
      <c r="F2834" s="10">
        <v>20.059999999999999</v>
      </c>
      <c r="G2834" s="10"/>
      <c r="H2834" s="7" t="s">
        <v>633</v>
      </c>
      <c r="I2834" s="7" t="s">
        <v>634</v>
      </c>
      <c r="J2834" s="7"/>
    </row>
    <row r="2835" spans="1:10" ht="12.75" customHeight="1" x14ac:dyDescent="0.15">
      <c r="A2835" s="235" t="s">
        <v>249</v>
      </c>
      <c r="B2835" s="4" t="s">
        <v>1669</v>
      </c>
      <c r="C2835" s="7" t="s">
        <v>3402</v>
      </c>
      <c r="D2835" s="7" t="s">
        <v>3404</v>
      </c>
      <c r="E2835" s="7" t="s">
        <v>1597</v>
      </c>
      <c r="F2835" s="10"/>
      <c r="G2835" s="10">
        <v>20.059999999999999</v>
      </c>
      <c r="H2835" s="7" t="s">
        <v>633</v>
      </c>
      <c r="I2835" s="7" t="s">
        <v>634</v>
      </c>
      <c r="J2835" s="7"/>
    </row>
    <row r="2836" spans="1:10" ht="12.75" customHeight="1" x14ac:dyDescent="0.15">
      <c r="A2836" s="235" t="s">
        <v>55</v>
      </c>
      <c r="B2836" s="4" t="s">
        <v>2076</v>
      </c>
      <c r="C2836" s="7" t="s">
        <v>3405</v>
      </c>
      <c r="D2836" s="7" t="s">
        <v>3406</v>
      </c>
      <c r="E2836" s="7" t="s">
        <v>1597</v>
      </c>
      <c r="F2836" s="10">
        <v>259.99</v>
      </c>
      <c r="G2836" s="10"/>
      <c r="H2836" s="7" t="s">
        <v>708</v>
      </c>
      <c r="I2836" s="7" t="s">
        <v>709</v>
      </c>
      <c r="J2836" s="7"/>
    </row>
    <row r="2837" spans="1:10" ht="12.75" customHeight="1" x14ac:dyDescent="0.15">
      <c r="A2837" s="235" t="s">
        <v>55</v>
      </c>
      <c r="B2837" s="4" t="s">
        <v>3407</v>
      </c>
      <c r="C2837" s="7" t="s">
        <v>3408</v>
      </c>
      <c r="D2837" s="7" t="s">
        <v>3409</v>
      </c>
      <c r="E2837" s="7" t="s">
        <v>1597</v>
      </c>
      <c r="F2837" s="10">
        <v>12.62</v>
      </c>
      <c r="G2837" s="10"/>
      <c r="H2837" s="7" t="s">
        <v>708</v>
      </c>
      <c r="I2837" s="7" t="s">
        <v>709</v>
      </c>
      <c r="J2837" s="7"/>
    </row>
    <row r="2838" spans="1:10" ht="25.5" customHeight="1" x14ac:dyDescent="0.15">
      <c r="A2838" s="235" t="s">
        <v>55</v>
      </c>
      <c r="B2838" s="4" t="s">
        <v>3407</v>
      </c>
      <c r="C2838" s="7" t="s">
        <v>3410</v>
      </c>
      <c r="D2838" s="7" t="s">
        <v>3411</v>
      </c>
      <c r="E2838" s="7" t="s">
        <v>1597</v>
      </c>
      <c r="F2838" s="10">
        <v>20.29</v>
      </c>
      <c r="G2838" s="10"/>
      <c r="H2838" s="7" t="s">
        <v>708</v>
      </c>
      <c r="I2838" s="7" t="s">
        <v>709</v>
      </c>
      <c r="J2838" s="7"/>
    </row>
    <row r="2839" spans="1:10" ht="12.75" customHeight="1" x14ac:dyDescent="0.15">
      <c r="A2839" s="235" t="s">
        <v>3060</v>
      </c>
      <c r="B2839" s="4" t="s">
        <v>3412</v>
      </c>
      <c r="C2839" s="7" t="s">
        <v>3413</v>
      </c>
      <c r="D2839" s="7" t="s">
        <v>320</v>
      </c>
      <c r="E2839" s="7" t="s">
        <v>1597</v>
      </c>
      <c r="F2839" s="10">
        <v>62.5</v>
      </c>
      <c r="G2839" s="10"/>
      <c r="H2839" s="7" t="s">
        <v>708</v>
      </c>
      <c r="I2839" s="7" t="s">
        <v>709</v>
      </c>
      <c r="J2839" s="7"/>
    </row>
    <row r="2840" spans="1:10" ht="12.75" customHeight="1" x14ac:dyDescent="0.15">
      <c r="A2840" s="235" t="s">
        <v>3060</v>
      </c>
      <c r="B2840" s="4" t="s">
        <v>3412</v>
      </c>
      <c r="C2840" s="7" t="s">
        <v>3414</v>
      </c>
      <c r="D2840" s="7" t="s">
        <v>320</v>
      </c>
      <c r="E2840" s="7" t="s">
        <v>1597</v>
      </c>
      <c r="F2840" s="10">
        <v>62.5</v>
      </c>
      <c r="G2840" s="10"/>
      <c r="H2840" s="7" t="s">
        <v>708</v>
      </c>
      <c r="I2840" s="7" t="s">
        <v>709</v>
      </c>
      <c r="J2840" s="7"/>
    </row>
    <row r="2841" spans="1:10" ht="12.75" customHeight="1" x14ac:dyDescent="0.15">
      <c r="A2841" s="235" t="s">
        <v>3060</v>
      </c>
      <c r="B2841" s="4" t="s">
        <v>3412</v>
      </c>
      <c r="C2841" s="7" t="s">
        <v>3414</v>
      </c>
      <c r="D2841" s="7" t="s">
        <v>320</v>
      </c>
      <c r="E2841" s="7" t="s">
        <v>1597</v>
      </c>
      <c r="F2841" s="10">
        <v>62.5</v>
      </c>
      <c r="G2841" s="10"/>
      <c r="H2841" s="7" t="s">
        <v>633</v>
      </c>
      <c r="I2841" s="7" t="s">
        <v>634</v>
      </c>
      <c r="J2841" s="7"/>
    </row>
    <row r="2842" spans="1:10" ht="12.75" customHeight="1" x14ac:dyDescent="0.15">
      <c r="A2842" s="235" t="s">
        <v>3060</v>
      </c>
      <c r="B2842" s="4" t="s">
        <v>3412</v>
      </c>
      <c r="C2842" s="7" t="s">
        <v>3413</v>
      </c>
      <c r="D2842" s="7" t="s">
        <v>320</v>
      </c>
      <c r="E2842" s="7" t="s">
        <v>1597</v>
      </c>
      <c r="F2842" s="10">
        <v>62.5</v>
      </c>
      <c r="G2842" s="10"/>
      <c r="H2842" s="7" t="s">
        <v>633</v>
      </c>
      <c r="I2842" s="7" t="s">
        <v>634</v>
      </c>
      <c r="J2842" s="7"/>
    </row>
    <row r="2843" spans="1:10" ht="12.75" customHeight="1" x14ac:dyDescent="0.15">
      <c r="A2843" s="235" t="s">
        <v>247</v>
      </c>
      <c r="B2843" s="4" t="s">
        <v>1671</v>
      </c>
      <c r="C2843" s="7" t="s">
        <v>3415</v>
      </c>
      <c r="D2843" s="7" t="s">
        <v>3416</v>
      </c>
      <c r="E2843" s="7" t="s">
        <v>1597</v>
      </c>
      <c r="F2843" s="10">
        <v>456.5</v>
      </c>
      <c r="G2843" s="10"/>
      <c r="H2843" s="7" t="s">
        <v>708</v>
      </c>
      <c r="I2843" s="7" t="s">
        <v>709</v>
      </c>
      <c r="J2843" s="7"/>
    </row>
    <row r="2844" spans="1:10" ht="12.75" customHeight="1" x14ac:dyDescent="0.15">
      <c r="A2844" s="235" t="s">
        <v>249</v>
      </c>
      <c r="B2844" s="4" t="s">
        <v>1671</v>
      </c>
      <c r="C2844" s="7" t="s">
        <v>3417</v>
      </c>
      <c r="D2844" s="7" t="s">
        <v>359</v>
      </c>
      <c r="E2844" s="7" t="s">
        <v>1597</v>
      </c>
      <c r="F2844" s="10">
        <v>123.41</v>
      </c>
      <c r="G2844" s="10"/>
      <c r="H2844" s="7" t="s">
        <v>708</v>
      </c>
      <c r="I2844" s="7" t="s">
        <v>709</v>
      </c>
      <c r="J2844" s="7"/>
    </row>
    <row r="2845" spans="1:10" ht="12.75" customHeight="1" x14ac:dyDescent="0.15">
      <c r="A2845" s="235" t="s">
        <v>247</v>
      </c>
      <c r="B2845" s="4" t="s">
        <v>1671</v>
      </c>
      <c r="C2845" s="7" t="s">
        <v>3415</v>
      </c>
      <c r="D2845" s="7" t="s">
        <v>3416</v>
      </c>
      <c r="E2845" s="7" t="s">
        <v>1597</v>
      </c>
      <c r="F2845" s="10">
        <v>112.5</v>
      </c>
      <c r="G2845" s="10"/>
      <c r="H2845" s="7" t="s">
        <v>633</v>
      </c>
      <c r="I2845" s="7" t="s">
        <v>634</v>
      </c>
      <c r="J2845" s="7"/>
    </row>
    <row r="2846" spans="1:10" ht="12.75" customHeight="1" x14ac:dyDescent="0.15">
      <c r="A2846" s="235" t="s">
        <v>247</v>
      </c>
      <c r="B2846" s="4" t="s">
        <v>1671</v>
      </c>
      <c r="C2846" s="7" t="s">
        <v>3418</v>
      </c>
      <c r="D2846" s="7" t="s">
        <v>3419</v>
      </c>
      <c r="E2846" s="7" t="s">
        <v>1597</v>
      </c>
      <c r="F2846" s="10">
        <v>543.75</v>
      </c>
      <c r="G2846" s="10"/>
      <c r="H2846" s="7" t="s">
        <v>633</v>
      </c>
      <c r="I2846" s="7" t="s">
        <v>634</v>
      </c>
      <c r="J2846" s="7"/>
    </row>
    <row r="2847" spans="1:10" ht="12.75" customHeight="1" x14ac:dyDescent="0.15">
      <c r="A2847" s="235" t="s">
        <v>249</v>
      </c>
      <c r="B2847" s="4" t="s">
        <v>1671</v>
      </c>
      <c r="C2847" s="7" t="s">
        <v>3417</v>
      </c>
      <c r="D2847" s="7" t="s">
        <v>317</v>
      </c>
      <c r="E2847" s="7" t="s">
        <v>1597</v>
      </c>
      <c r="F2847" s="10">
        <v>58.06</v>
      </c>
      <c r="G2847" s="10"/>
      <c r="H2847" s="7" t="s">
        <v>633</v>
      </c>
      <c r="I2847" s="7" t="s">
        <v>634</v>
      </c>
      <c r="J2847" s="7"/>
    </row>
    <row r="2848" spans="1:10" ht="12.75" customHeight="1" x14ac:dyDescent="0.15">
      <c r="A2848" s="235" t="s">
        <v>2722</v>
      </c>
      <c r="B2848" s="4" t="s">
        <v>1019</v>
      </c>
      <c r="C2848" s="7" t="s">
        <v>3420</v>
      </c>
      <c r="D2848" s="7" t="s">
        <v>3421</v>
      </c>
      <c r="E2848" s="7" t="s">
        <v>1597</v>
      </c>
      <c r="F2848" s="10">
        <v>359.9</v>
      </c>
      <c r="G2848" s="10"/>
      <c r="H2848" s="7" t="s">
        <v>708</v>
      </c>
      <c r="I2848" s="7" t="s">
        <v>709</v>
      </c>
      <c r="J2848" s="7"/>
    </row>
    <row r="2849" spans="1:10" ht="12.75" customHeight="1" x14ac:dyDescent="0.15">
      <c r="A2849" s="235" t="s">
        <v>2722</v>
      </c>
      <c r="B2849" s="4" t="s">
        <v>1019</v>
      </c>
      <c r="C2849" s="7" t="s">
        <v>3420</v>
      </c>
      <c r="D2849" s="7" t="s">
        <v>3422</v>
      </c>
      <c r="E2849" s="7" t="s">
        <v>1597</v>
      </c>
      <c r="F2849" s="10">
        <v>180</v>
      </c>
      <c r="G2849" s="10"/>
      <c r="H2849" s="7" t="s">
        <v>708</v>
      </c>
      <c r="I2849" s="7" t="s">
        <v>709</v>
      </c>
      <c r="J2849" s="7"/>
    </row>
    <row r="2850" spans="1:10" ht="12.75" customHeight="1" x14ac:dyDescent="0.15">
      <c r="A2850" s="235" t="s">
        <v>55</v>
      </c>
      <c r="B2850" s="4" t="s">
        <v>200</v>
      </c>
      <c r="C2850" s="7" t="s">
        <v>3423</v>
      </c>
      <c r="D2850" s="7" t="s">
        <v>3424</v>
      </c>
      <c r="E2850" s="7" t="s">
        <v>1597</v>
      </c>
      <c r="F2850" s="10">
        <v>123.26</v>
      </c>
      <c r="G2850" s="10"/>
      <c r="H2850" s="7" t="s">
        <v>708</v>
      </c>
      <c r="I2850" s="7" t="s">
        <v>709</v>
      </c>
      <c r="J2850" s="7"/>
    </row>
    <row r="2851" spans="1:10" ht="12.75" customHeight="1" x14ac:dyDescent="0.15">
      <c r="A2851" s="235" t="s">
        <v>55</v>
      </c>
      <c r="B2851" s="4" t="s">
        <v>200</v>
      </c>
      <c r="C2851" s="7" t="s">
        <v>3423</v>
      </c>
      <c r="D2851" s="7" t="s">
        <v>3425</v>
      </c>
      <c r="E2851" s="7" t="s">
        <v>1597</v>
      </c>
      <c r="F2851" s="10">
        <v>161.6</v>
      </c>
      <c r="G2851" s="10"/>
      <c r="H2851" s="7" t="s">
        <v>708</v>
      </c>
      <c r="I2851" s="7" t="s">
        <v>709</v>
      </c>
      <c r="J2851" s="7"/>
    </row>
    <row r="2852" spans="1:10" ht="12.75" customHeight="1" x14ac:dyDescent="0.15">
      <c r="A2852" s="235" t="s">
        <v>55</v>
      </c>
      <c r="B2852" s="4" t="s">
        <v>200</v>
      </c>
      <c r="C2852" s="7" t="s">
        <v>3423</v>
      </c>
      <c r="D2852" s="7" t="s">
        <v>3426</v>
      </c>
      <c r="E2852" s="7" t="s">
        <v>1597</v>
      </c>
      <c r="F2852" s="10">
        <v>504.18</v>
      </c>
      <c r="G2852" s="10"/>
      <c r="H2852" s="7" t="s">
        <v>708</v>
      </c>
      <c r="I2852" s="7" t="s">
        <v>709</v>
      </c>
      <c r="J2852" s="7"/>
    </row>
    <row r="2853" spans="1:10" ht="11.25" x14ac:dyDescent="0.15">
      <c r="A2853" s="235" t="s">
        <v>247</v>
      </c>
      <c r="B2853" s="4" t="s">
        <v>200</v>
      </c>
      <c r="C2853" s="7" t="s">
        <v>227</v>
      </c>
      <c r="D2853" s="7" t="s">
        <v>3427</v>
      </c>
      <c r="E2853" s="7" t="s">
        <v>1597</v>
      </c>
      <c r="F2853" s="10">
        <v>156</v>
      </c>
      <c r="G2853" s="10"/>
      <c r="H2853" s="7" t="s">
        <v>708</v>
      </c>
      <c r="I2853" s="7" t="s">
        <v>709</v>
      </c>
      <c r="J2853" s="7"/>
    </row>
    <row r="2855" spans="1:10" ht="11.25" x14ac:dyDescent="0.2">
      <c r="A2855" s="233" t="s">
        <v>2652</v>
      </c>
    </row>
    <row r="2857" spans="1:10" ht="25.5" customHeight="1" x14ac:dyDescent="0.35">
      <c r="A2857" s="234" t="s">
        <v>14</v>
      </c>
      <c r="B2857" s="3" t="s">
        <v>1</v>
      </c>
      <c r="C2857" s="6" t="s">
        <v>7</v>
      </c>
      <c r="D2857" s="6" t="s">
        <v>16</v>
      </c>
      <c r="E2857" s="6" t="s">
        <v>619</v>
      </c>
      <c r="F2857" s="9" t="s">
        <v>24</v>
      </c>
      <c r="G2857" s="9" t="s">
        <v>25</v>
      </c>
      <c r="H2857" s="6" t="s">
        <v>620</v>
      </c>
      <c r="I2857" s="6" t="s">
        <v>621</v>
      </c>
      <c r="J2857" s="6"/>
    </row>
    <row r="2859" spans="1:10" ht="12.75" customHeight="1" x14ac:dyDescent="0.15">
      <c r="A2859" s="235" t="s">
        <v>55</v>
      </c>
      <c r="B2859" s="4" t="s">
        <v>200</v>
      </c>
      <c r="C2859" s="7" t="s">
        <v>3423</v>
      </c>
      <c r="D2859" s="7" t="s">
        <v>3428</v>
      </c>
      <c r="E2859" s="7" t="s">
        <v>1597</v>
      </c>
      <c r="F2859" s="10">
        <v>31.94</v>
      </c>
      <c r="G2859" s="10"/>
      <c r="H2859" s="7" t="s">
        <v>633</v>
      </c>
      <c r="I2859" s="7" t="s">
        <v>634</v>
      </c>
      <c r="J2859" s="7"/>
    </row>
    <row r="2860" spans="1:10" ht="12.75" customHeight="1" x14ac:dyDescent="0.15">
      <c r="A2860" s="235" t="s">
        <v>247</v>
      </c>
      <c r="B2860" s="4" t="s">
        <v>200</v>
      </c>
      <c r="C2860" s="7" t="s">
        <v>227</v>
      </c>
      <c r="D2860" s="7" t="s">
        <v>3429</v>
      </c>
      <c r="E2860" s="7" t="s">
        <v>1597</v>
      </c>
      <c r="F2860" s="10">
        <v>156.25</v>
      </c>
      <c r="G2860" s="10"/>
      <c r="H2860" s="7" t="s">
        <v>633</v>
      </c>
      <c r="I2860" s="7" t="s">
        <v>634</v>
      </c>
      <c r="J2860" s="7"/>
    </row>
    <row r="2861" spans="1:10" ht="25.5" customHeight="1" x14ac:dyDescent="0.15">
      <c r="A2861" s="235" t="s">
        <v>55</v>
      </c>
      <c r="B2861" s="4" t="s">
        <v>3430</v>
      </c>
      <c r="C2861" s="7" t="s">
        <v>3431</v>
      </c>
      <c r="D2861" s="7" t="s">
        <v>3432</v>
      </c>
      <c r="E2861" s="7" t="s">
        <v>1597</v>
      </c>
      <c r="F2861" s="10"/>
      <c r="G2861" s="10">
        <v>299.02</v>
      </c>
      <c r="H2861" s="7" t="s">
        <v>708</v>
      </c>
      <c r="I2861" s="7" t="s">
        <v>709</v>
      </c>
      <c r="J2861" s="7"/>
    </row>
    <row r="2862" spans="1:10" ht="25.5" customHeight="1" x14ac:dyDescent="0.15">
      <c r="A2862" s="235" t="s">
        <v>55</v>
      </c>
      <c r="B2862" s="4" t="s">
        <v>3430</v>
      </c>
      <c r="C2862" s="7" t="s">
        <v>3431</v>
      </c>
      <c r="D2862" s="7" t="s">
        <v>3432</v>
      </c>
      <c r="E2862" s="7" t="s">
        <v>1597</v>
      </c>
      <c r="F2862" s="10">
        <v>274.48</v>
      </c>
      <c r="G2862" s="10"/>
      <c r="H2862" s="7" t="s">
        <v>633</v>
      </c>
      <c r="I2862" s="7" t="s">
        <v>634</v>
      </c>
      <c r="J2862" s="7"/>
    </row>
    <row r="2863" spans="1:10" ht="25.5" customHeight="1" x14ac:dyDescent="0.15">
      <c r="A2863" s="235" t="s">
        <v>53</v>
      </c>
      <c r="B2863" s="4" t="s">
        <v>1025</v>
      </c>
      <c r="C2863" s="7" t="s">
        <v>3433</v>
      </c>
      <c r="D2863" s="7" t="s">
        <v>3434</v>
      </c>
      <c r="E2863" s="7" t="s">
        <v>1597</v>
      </c>
      <c r="F2863" s="10">
        <v>810</v>
      </c>
      <c r="G2863" s="10"/>
      <c r="H2863" s="7" t="s">
        <v>708</v>
      </c>
      <c r="I2863" s="7" t="s">
        <v>709</v>
      </c>
      <c r="J2863" s="7"/>
    </row>
    <row r="2864" spans="1:10" ht="25.5" customHeight="1" x14ac:dyDescent="0.15">
      <c r="A2864" s="235" t="s">
        <v>53</v>
      </c>
      <c r="B2864" s="4" t="s">
        <v>1025</v>
      </c>
      <c r="C2864" s="7" t="s">
        <v>3433</v>
      </c>
      <c r="D2864" s="7" t="s">
        <v>3434</v>
      </c>
      <c r="E2864" s="7" t="s">
        <v>1597</v>
      </c>
      <c r="F2864" s="10">
        <v>280</v>
      </c>
      <c r="G2864" s="10"/>
      <c r="H2864" s="7" t="s">
        <v>633</v>
      </c>
      <c r="I2864" s="7" t="s">
        <v>634</v>
      </c>
      <c r="J2864" s="7"/>
    </row>
    <row r="2865" spans="1:10" ht="25.5" customHeight="1" x14ac:dyDescent="0.15">
      <c r="A2865" s="235" t="s">
        <v>248</v>
      </c>
      <c r="B2865" s="4" t="s">
        <v>201</v>
      </c>
      <c r="C2865" s="7" t="s">
        <v>228</v>
      </c>
      <c r="D2865" s="7" t="s">
        <v>265</v>
      </c>
      <c r="E2865" s="7" t="s">
        <v>1597</v>
      </c>
      <c r="F2865" s="10"/>
      <c r="G2865" s="10">
        <v>1450</v>
      </c>
      <c r="H2865" s="7" t="s">
        <v>708</v>
      </c>
      <c r="I2865" s="7" t="s">
        <v>709</v>
      </c>
      <c r="J2865" s="7"/>
    </row>
    <row r="2866" spans="1:10" ht="12.75" customHeight="1" x14ac:dyDescent="0.15">
      <c r="A2866" s="235" t="s">
        <v>249</v>
      </c>
      <c r="B2866" s="4" t="s">
        <v>201</v>
      </c>
      <c r="C2866" s="7" t="s">
        <v>3435</v>
      </c>
      <c r="D2866" s="7" t="s">
        <v>359</v>
      </c>
      <c r="E2866" s="7" t="s">
        <v>1597</v>
      </c>
      <c r="F2866" s="10">
        <v>180.91</v>
      </c>
      <c r="G2866" s="10"/>
      <c r="H2866" s="7" t="s">
        <v>708</v>
      </c>
      <c r="I2866" s="7" t="s">
        <v>709</v>
      </c>
      <c r="J2866" s="7"/>
    </row>
    <row r="2867" spans="1:10" ht="12.75" customHeight="1" x14ac:dyDescent="0.15">
      <c r="A2867" s="235" t="s">
        <v>247</v>
      </c>
      <c r="B2867" s="4" t="s">
        <v>201</v>
      </c>
      <c r="C2867" s="7" t="s">
        <v>3436</v>
      </c>
      <c r="D2867" s="7" t="s">
        <v>3437</v>
      </c>
      <c r="E2867" s="7" t="s">
        <v>1597</v>
      </c>
      <c r="F2867" s="10">
        <v>112</v>
      </c>
      <c r="G2867" s="10"/>
      <c r="H2867" s="7" t="s">
        <v>708</v>
      </c>
      <c r="I2867" s="7" t="s">
        <v>709</v>
      </c>
      <c r="J2867" s="7"/>
    </row>
    <row r="2868" spans="1:10" ht="12.75" customHeight="1" x14ac:dyDescent="0.15">
      <c r="A2868" s="235" t="s">
        <v>247</v>
      </c>
      <c r="B2868" s="4" t="s">
        <v>201</v>
      </c>
      <c r="C2868" s="7" t="s">
        <v>3436</v>
      </c>
      <c r="D2868" s="7" t="s">
        <v>3438</v>
      </c>
      <c r="E2868" s="7" t="s">
        <v>1597</v>
      </c>
      <c r="F2868" s="10">
        <v>237.5</v>
      </c>
      <c r="G2868" s="10"/>
      <c r="H2868" s="7" t="s">
        <v>633</v>
      </c>
      <c r="I2868" s="7" t="s">
        <v>634</v>
      </c>
      <c r="J2868" s="7"/>
    </row>
    <row r="2869" spans="1:10" ht="12.75" customHeight="1" x14ac:dyDescent="0.15">
      <c r="A2869" s="235" t="s">
        <v>249</v>
      </c>
      <c r="B2869" s="4" t="s">
        <v>201</v>
      </c>
      <c r="C2869" s="7" t="s">
        <v>3435</v>
      </c>
      <c r="D2869" s="7" t="s">
        <v>359</v>
      </c>
      <c r="E2869" s="7" t="s">
        <v>1597</v>
      </c>
      <c r="F2869" s="10">
        <v>175.27</v>
      </c>
      <c r="G2869" s="10"/>
      <c r="H2869" s="7" t="s">
        <v>633</v>
      </c>
      <c r="I2869" s="7" t="s">
        <v>634</v>
      </c>
      <c r="J2869" s="7"/>
    </row>
    <row r="2870" spans="1:10" ht="12.75" customHeight="1" x14ac:dyDescent="0.15">
      <c r="A2870" s="235" t="s">
        <v>249</v>
      </c>
      <c r="B2870" s="4" t="s">
        <v>201</v>
      </c>
      <c r="C2870" s="7" t="s">
        <v>3435</v>
      </c>
      <c r="D2870" s="7" t="s">
        <v>359</v>
      </c>
      <c r="E2870" s="7" t="s">
        <v>1597</v>
      </c>
      <c r="F2870" s="10">
        <v>26.99</v>
      </c>
      <c r="G2870" s="10"/>
      <c r="H2870" s="7" t="s">
        <v>633</v>
      </c>
      <c r="I2870" s="7" t="s">
        <v>634</v>
      </c>
      <c r="J2870" s="7"/>
    </row>
    <row r="2871" spans="1:10" ht="12.75" customHeight="1" x14ac:dyDescent="0.15">
      <c r="A2871" s="235" t="s">
        <v>250</v>
      </c>
      <c r="B2871" s="4" t="s">
        <v>201</v>
      </c>
      <c r="C2871" s="7" t="s">
        <v>3439</v>
      </c>
      <c r="D2871" s="7" t="s">
        <v>3440</v>
      </c>
      <c r="E2871" s="7" t="s">
        <v>1597</v>
      </c>
      <c r="F2871" s="10">
        <v>534.99</v>
      </c>
      <c r="G2871" s="10"/>
      <c r="H2871" s="7" t="s">
        <v>633</v>
      </c>
      <c r="I2871" s="7" t="s">
        <v>634</v>
      </c>
      <c r="J2871" s="7"/>
    </row>
    <row r="2872" spans="1:10" ht="12.75" customHeight="1" x14ac:dyDescent="0.15">
      <c r="A2872" s="235" t="s">
        <v>247</v>
      </c>
      <c r="B2872" s="4" t="s">
        <v>1675</v>
      </c>
      <c r="C2872" s="7" t="s">
        <v>3441</v>
      </c>
      <c r="D2872" s="7" t="s">
        <v>344</v>
      </c>
      <c r="E2872" s="7" t="s">
        <v>1597</v>
      </c>
      <c r="F2872" s="10">
        <v>62.5</v>
      </c>
      <c r="G2872" s="10"/>
      <c r="H2872" s="7" t="s">
        <v>708</v>
      </c>
      <c r="I2872" s="7" t="s">
        <v>709</v>
      </c>
      <c r="J2872" s="7"/>
    </row>
    <row r="2873" spans="1:10" ht="12.75" customHeight="1" x14ac:dyDescent="0.15">
      <c r="A2873" s="235" t="s">
        <v>247</v>
      </c>
      <c r="B2873" s="4" t="s">
        <v>1675</v>
      </c>
      <c r="C2873" s="7" t="s">
        <v>3441</v>
      </c>
      <c r="D2873" s="7" t="s">
        <v>344</v>
      </c>
      <c r="E2873" s="7" t="s">
        <v>1597</v>
      </c>
      <c r="F2873" s="10">
        <v>250</v>
      </c>
      <c r="G2873" s="10"/>
      <c r="H2873" s="7" t="s">
        <v>633</v>
      </c>
      <c r="I2873" s="7" t="s">
        <v>634</v>
      </c>
      <c r="J2873" s="7"/>
    </row>
    <row r="2874" spans="1:10" ht="12.75" customHeight="1" x14ac:dyDescent="0.15">
      <c r="A2874" s="235" t="s">
        <v>55</v>
      </c>
      <c r="B2874" s="4" t="s">
        <v>202</v>
      </c>
      <c r="C2874" s="7" t="s">
        <v>229</v>
      </c>
      <c r="D2874" s="7" t="s">
        <v>3442</v>
      </c>
      <c r="E2874" s="7" t="s">
        <v>1597</v>
      </c>
      <c r="F2874" s="10">
        <v>15.99</v>
      </c>
      <c r="G2874" s="10"/>
      <c r="H2874" s="7" t="s">
        <v>708</v>
      </c>
      <c r="I2874" s="7" t="s">
        <v>709</v>
      </c>
      <c r="J2874" s="7"/>
    </row>
    <row r="2875" spans="1:10" ht="12.75" customHeight="1" x14ac:dyDescent="0.15">
      <c r="A2875" s="235"/>
      <c r="B2875" s="4" t="s">
        <v>202</v>
      </c>
      <c r="C2875" s="7" t="s">
        <v>229</v>
      </c>
      <c r="D2875" s="7" t="s">
        <v>269</v>
      </c>
      <c r="E2875" s="7" t="s">
        <v>666</v>
      </c>
      <c r="F2875" s="10">
        <v>43.2</v>
      </c>
      <c r="G2875" s="10"/>
      <c r="H2875" s="7" t="s">
        <v>708</v>
      </c>
      <c r="I2875" s="7" t="s">
        <v>709</v>
      </c>
      <c r="J2875" s="7"/>
    </row>
    <row r="2876" spans="1:10" ht="12.75" customHeight="1" x14ac:dyDescent="0.15">
      <c r="A2876" s="235"/>
      <c r="B2876" s="4" t="s">
        <v>202</v>
      </c>
      <c r="C2876" s="7" t="s">
        <v>230</v>
      </c>
      <c r="D2876" s="7" t="s">
        <v>270</v>
      </c>
      <c r="E2876" s="7" t="s">
        <v>666</v>
      </c>
      <c r="F2876" s="10">
        <v>132</v>
      </c>
      <c r="G2876" s="10"/>
      <c r="H2876" s="7" t="s">
        <v>708</v>
      </c>
      <c r="I2876" s="7" t="s">
        <v>709</v>
      </c>
      <c r="J2876" s="7"/>
    </row>
    <row r="2877" spans="1:10" ht="12.75" customHeight="1" x14ac:dyDescent="0.15">
      <c r="A2877" s="235" t="s">
        <v>55</v>
      </c>
      <c r="B2877" s="4" t="s">
        <v>202</v>
      </c>
      <c r="C2877" s="7" t="s">
        <v>229</v>
      </c>
      <c r="D2877" s="7" t="s">
        <v>3443</v>
      </c>
      <c r="E2877" s="7" t="s">
        <v>1597</v>
      </c>
      <c r="F2877" s="10">
        <v>76.790000000000006</v>
      </c>
      <c r="G2877" s="10"/>
      <c r="H2877" s="7" t="s">
        <v>633</v>
      </c>
      <c r="I2877" s="7" t="s">
        <v>634</v>
      </c>
      <c r="J2877" s="7"/>
    </row>
    <row r="2878" spans="1:10" ht="12.75" customHeight="1" x14ac:dyDescent="0.15">
      <c r="A2878" s="235" t="s">
        <v>55</v>
      </c>
      <c r="B2878" s="4" t="s">
        <v>3444</v>
      </c>
      <c r="C2878" s="7" t="s">
        <v>3445</v>
      </c>
      <c r="D2878" s="7" t="s">
        <v>3446</v>
      </c>
      <c r="E2878" s="7" t="s">
        <v>1597</v>
      </c>
      <c r="F2878" s="10">
        <v>155.24</v>
      </c>
      <c r="G2878" s="10"/>
      <c r="H2878" s="7" t="s">
        <v>633</v>
      </c>
      <c r="I2878" s="7" t="s">
        <v>634</v>
      </c>
      <c r="J2878" s="7"/>
    </row>
    <row r="2879" spans="1:10" ht="25.5" customHeight="1" x14ac:dyDescent="0.15">
      <c r="A2879" s="235" t="s">
        <v>55</v>
      </c>
      <c r="B2879" s="4" t="s">
        <v>3447</v>
      </c>
      <c r="C2879" s="7" t="s">
        <v>3448</v>
      </c>
      <c r="D2879" s="7" t="s">
        <v>3425</v>
      </c>
      <c r="E2879" s="7" t="s">
        <v>1597</v>
      </c>
      <c r="F2879" s="10">
        <v>4.4800000000000004</v>
      </c>
      <c r="G2879" s="10"/>
      <c r="H2879" s="7" t="s">
        <v>708</v>
      </c>
      <c r="I2879" s="7" t="s">
        <v>709</v>
      </c>
      <c r="J2879" s="7"/>
    </row>
    <row r="2880" spans="1:10" ht="25.5" customHeight="1" x14ac:dyDescent="0.15">
      <c r="A2880" s="235" t="s">
        <v>55</v>
      </c>
      <c r="B2880" s="4" t="s">
        <v>3447</v>
      </c>
      <c r="C2880" s="7" t="s">
        <v>3448</v>
      </c>
      <c r="D2880" s="7" t="s">
        <v>3449</v>
      </c>
      <c r="E2880" s="7" t="s">
        <v>1597</v>
      </c>
      <c r="F2880" s="10">
        <v>156.59</v>
      </c>
      <c r="G2880" s="10"/>
      <c r="H2880" s="7" t="s">
        <v>796</v>
      </c>
      <c r="I2880" s="7" t="s">
        <v>797</v>
      </c>
      <c r="J2880" s="7"/>
    </row>
    <row r="2881" spans="1:10" ht="25.5" customHeight="1" x14ac:dyDescent="0.15">
      <c r="A2881" s="235" t="s">
        <v>55</v>
      </c>
      <c r="B2881" s="4" t="s">
        <v>3447</v>
      </c>
      <c r="C2881" s="7" t="s">
        <v>3448</v>
      </c>
      <c r="D2881" s="7" t="s">
        <v>3450</v>
      </c>
      <c r="E2881" s="7" t="s">
        <v>1597</v>
      </c>
      <c r="F2881" s="10">
        <v>78.41</v>
      </c>
      <c r="G2881" s="10"/>
      <c r="H2881" s="7" t="s">
        <v>633</v>
      </c>
      <c r="I2881" s="7" t="s">
        <v>634</v>
      </c>
      <c r="J2881" s="7"/>
    </row>
    <row r="2882" spans="1:10" ht="25.5" customHeight="1" x14ac:dyDescent="0.15">
      <c r="A2882" s="235" t="s">
        <v>247</v>
      </c>
      <c r="B2882" s="4" t="s">
        <v>1677</v>
      </c>
      <c r="C2882" s="7" t="s">
        <v>2496</v>
      </c>
      <c r="D2882" s="7" t="s">
        <v>2497</v>
      </c>
      <c r="E2882" s="7" t="s">
        <v>1597</v>
      </c>
      <c r="F2882" s="10">
        <v>75</v>
      </c>
      <c r="G2882" s="10"/>
      <c r="H2882" s="7" t="s">
        <v>708</v>
      </c>
      <c r="I2882" s="7" t="s">
        <v>709</v>
      </c>
      <c r="J2882" s="7"/>
    </row>
    <row r="2883" spans="1:10" ht="12.75" customHeight="1" x14ac:dyDescent="0.15">
      <c r="A2883" s="235" t="s">
        <v>249</v>
      </c>
      <c r="B2883" s="4" t="s">
        <v>1677</v>
      </c>
      <c r="C2883" s="7" t="s">
        <v>3451</v>
      </c>
      <c r="D2883" s="7" t="s">
        <v>3452</v>
      </c>
      <c r="E2883" s="7" t="s">
        <v>1597</v>
      </c>
      <c r="F2883" s="10">
        <v>147.83000000000001</v>
      </c>
      <c r="G2883" s="10"/>
      <c r="H2883" s="7" t="s">
        <v>633</v>
      </c>
      <c r="I2883" s="7" t="s">
        <v>634</v>
      </c>
      <c r="J2883" s="7"/>
    </row>
    <row r="2884" spans="1:10" ht="25.5" customHeight="1" x14ac:dyDescent="0.15">
      <c r="A2884" s="235" t="s">
        <v>247</v>
      </c>
      <c r="B2884" s="4" t="s">
        <v>1677</v>
      </c>
      <c r="C2884" s="7" t="s">
        <v>2496</v>
      </c>
      <c r="D2884" s="7" t="s">
        <v>2497</v>
      </c>
      <c r="E2884" s="7" t="s">
        <v>1597</v>
      </c>
      <c r="F2884" s="10">
        <v>75</v>
      </c>
      <c r="G2884" s="10"/>
      <c r="H2884" s="7" t="s">
        <v>633</v>
      </c>
      <c r="I2884" s="7" t="s">
        <v>634</v>
      </c>
      <c r="J2884" s="7"/>
    </row>
    <row r="2885" spans="1:10" ht="12.75" customHeight="1" x14ac:dyDescent="0.15">
      <c r="A2885" s="235" t="s">
        <v>55</v>
      </c>
      <c r="B2885" s="4" t="s">
        <v>3453</v>
      </c>
      <c r="C2885" s="7" t="s">
        <v>3454</v>
      </c>
      <c r="D2885" s="7" t="s">
        <v>3455</v>
      </c>
      <c r="E2885" s="7" t="s">
        <v>1597</v>
      </c>
      <c r="F2885" s="10">
        <v>68.19</v>
      </c>
      <c r="G2885" s="10"/>
      <c r="H2885" s="7" t="s">
        <v>633</v>
      </c>
      <c r="I2885" s="7" t="s">
        <v>634</v>
      </c>
      <c r="J2885" s="7"/>
    </row>
    <row r="2886" spans="1:10" ht="11.25" x14ac:dyDescent="0.15">
      <c r="A2886" s="235" t="s">
        <v>55</v>
      </c>
      <c r="B2886" s="4" t="s">
        <v>3456</v>
      </c>
      <c r="C2886" s="7" t="s">
        <v>3457</v>
      </c>
      <c r="D2886" s="7" t="s">
        <v>3458</v>
      </c>
      <c r="E2886" s="7" t="s">
        <v>1597</v>
      </c>
      <c r="F2886" s="10">
        <v>30.52</v>
      </c>
      <c r="G2886" s="10"/>
      <c r="H2886" s="7" t="s">
        <v>708</v>
      </c>
      <c r="I2886" s="7" t="s">
        <v>709</v>
      </c>
      <c r="J2886" s="7"/>
    </row>
    <row r="2888" spans="1:10" ht="11.25" x14ac:dyDescent="0.2">
      <c r="A2888" s="233" t="s">
        <v>2652</v>
      </c>
    </row>
    <row r="2890" spans="1:10" ht="25.5" customHeight="1" x14ac:dyDescent="0.35">
      <c r="A2890" s="234" t="s">
        <v>14</v>
      </c>
      <c r="B2890" s="3" t="s">
        <v>1</v>
      </c>
      <c r="C2890" s="6" t="s">
        <v>7</v>
      </c>
      <c r="D2890" s="6" t="s">
        <v>16</v>
      </c>
      <c r="E2890" s="6" t="s">
        <v>619</v>
      </c>
      <c r="F2890" s="9" t="s">
        <v>24</v>
      </c>
      <c r="G2890" s="9" t="s">
        <v>25</v>
      </c>
      <c r="H2890" s="6" t="s">
        <v>620</v>
      </c>
      <c r="I2890" s="6" t="s">
        <v>621</v>
      </c>
      <c r="J2890" s="6"/>
    </row>
    <row r="2892" spans="1:10" ht="25.5" customHeight="1" x14ac:dyDescent="0.15">
      <c r="A2892" s="235" t="s">
        <v>3459</v>
      </c>
      <c r="B2892" s="4" t="s">
        <v>3460</v>
      </c>
      <c r="C2892" s="7" t="s">
        <v>3461</v>
      </c>
      <c r="D2892" s="7" t="s">
        <v>3462</v>
      </c>
      <c r="E2892" s="7" t="s">
        <v>1597</v>
      </c>
      <c r="F2892" s="10">
        <v>225</v>
      </c>
      <c r="G2892" s="10"/>
      <c r="H2892" s="7" t="s">
        <v>708</v>
      </c>
      <c r="I2892" s="7" t="s">
        <v>709</v>
      </c>
      <c r="J2892" s="7"/>
    </row>
    <row r="2893" spans="1:10" ht="12.75" customHeight="1" x14ac:dyDescent="0.15">
      <c r="A2893" s="235" t="s">
        <v>55</v>
      </c>
      <c r="B2893" s="4" t="s">
        <v>3460</v>
      </c>
      <c r="C2893" s="7" t="s">
        <v>3463</v>
      </c>
      <c r="D2893" s="7" t="s">
        <v>3464</v>
      </c>
      <c r="E2893" s="7" t="s">
        <v>1597</v>
      </c>
      <c r="F2893" s="10">
        <v>2.79</v>
      </c>
      <c r="G2893" s="10"/>
      <c r="H2893" s="7" t="s">
        <v>633</v>
      </c>
      <c r="I2893" s="7" t="s">
        <v>634</v>
      </c>
      <c r="J2893" s="7"/>
    </row>
    <row r="2894" spans="1:10" ht="12.75" customHeight="1" x14ac:dyDescent="0.15">
      <c r="A2894" s="235" t="s">
        <v>55</v>
      </c>
      <c r="B2894" s="4" t="s">
        <v>3465</v>
      </c>
      <c r="C2894" s="7" t="s">
        <v>3466</v>
      </c>
      <c r="D2894" s="7" t="s">
        <v>3467</v>
      </c>
      <c r="E2894" s="7" t="s">
        <v>1597</v>
      </c>
      <c r="F2894" s="10">
        <v>14.69</v>
      </c>
      <c r="G2894" s="10"/>
      <c r="H2894" s="7" t="s">
        <v>633</v>
      </c>
      <c r="I2894" s="7" t="s">
        <v>634</v>
      </c>
      <c r="J2894" s="7"/>
    </row>
    <row r="2895" spans="1:10" ht="12.75" customHeight="1" x14ac:dyDescent="0.15">
      <c r="A2895" s="235" t="s">
        <v>55</v>
      </c>
      <c r="B2895" s="4" t="s">
        <v>3468</v>
      </c>
      <c r="C2895" s="7" t="s">
        <v>3469</v>
      </c>
      <c r="D2895" s="7" t="s">
        <v>3470</v>
      </c>
      <c r="E2895" s="7" t="s">
        <v>1597</v>
      </c>
      <c r="F2895" s="10">
        <v>128.9</v>
      </c>
      <c r="G2895" s="10"/>
      <c r="H2895" s="7" t="s">
        <v>633</v>
      </c>
      <c r="I2895" s="7" t="s">
        <v>634</v>
      </c>
      <c r="J2895" s="7"/>
    </row>
    <row r="2896" spans="1:10" ht="12.75" customHeight="1" x14ac:dyDescent="0.15">
      <c r="A2896" s="235" t="s">
        <v>247</v>
      </c>
      <c r="B2896" s="4" t="s">
        <v>1679</v>
      </c>
      <c r="C2896" s="7" t="s">
        <v>2498</v>
      </c>
      <c r="D2896" s="7" t="s">
        <v>2499</v>
      </c>
      <c r="E2896" s="7" t="s">
        <v>1597</v>
      </c>
      <c r="F2896" s="10">
        <v>248</v>
      </c>
      <c r="G2896" s="10"/>
      <c r="H2896" s="7" t="s">
        <v>633</v>
      </c>
      <c r="I2896" s="7" t="s">
        <v>634</v>
      </c>
      <c r="J2896" s="7"/>
    </row>
    <row r="2897" spans="1:10" ht="12.75" customHeight="1" x14ac:dyDescent="0.15">
      <c r="A2897" s="235" t="s">
        <v>3060</v>
      </c>
      <c r="B2897" s="4" t="s">
        <v>690</v>
      </c>
      <c r="C2897" s="7" t="s">
        <v>3471</v>
      </c>
      <c r="D2897" s="7" t="s">
        <v>3472</v>
      </c>
      <c r="E2897" s="7" t="s">
        <v>1597</v>
      </c>
      <c r="F2897" s="10">
        <v>62.5</v>
      </c>
      <c r="G2897" s="10"/>
      <c r="H2897" s="7" t="s">
        <v>708</v>
      </c>
      <c r="I2897" s="7" t="s">
        <v>709</v>
      </c>
      <c r="J2897" s="7"/>
    </row>
    <row r="2898" spans="1:10" ht="12.75" customHeight="1" x14ac:dyDescent="0.15">
      <c r="A2898" s="235"/>
      <c r="B2898" s="4" t="s">
        <v>690</v>
      </c>
      <c r="C2898" s="7" t="s">
        <v>691</v>
      </c>
      <c r="D2898" s="7" t="s">
        <v>3473</v>
      </c>
      <c r="E2898" s="7" t="s">
        <v>625</v>
      </c>
      <c r="F2898" s="10">
        <v>8.1999999999999993</v>
      </c>
      <c r="G2898" s="10"/>
      <c r="H2898" s="7" t="s">
        <v>708</v>
      </c>
      <c r="I2898" s="7" t="s">
        <v>709</v>
      </c>
      <c r="J2898" s="7"/>
    </row>
    <row r="2899" spans="1:10" ht="12.75" customHeight="1" x14ac:dyDescent="0.15">
      <c r="A2899" s="235" t="s">
        <v>3060</v>
      </c>
      <c r="B2899" s="4" t="s">
        <v>690</v>
      </c>
      <c r="C2899" s="7" t="s">
        <v>3471</v>
      </c>
      <c r="D2899" s="7" t="s">
        <v>3472</v>
      </c>
      <c r="E2899" s="7" t="s">
        <v>1597</v>
      </c>
      <c r="F2899" s="10">
        <v>62.5</v>
      </c>
      <c r="G2899" s="10"/>
      <c r="H2899" s="7" t="s">
        <v>633</v>
      </c>
      <c r="I2899" s="7" t="s">
        <v>634</v>
      </c>
      <c r="J2899" s="7"/>
    </row>
    <row r="2900" spans="1:10" ht="12.75" customHeight="1" x14ac:dyDescent="0.15">
      <c r="A2900" s="235" t="s">
        <v>390</v>
      </c>
      <c r="B2900" s="4" t="s">
        <v>3474</v>
      </c>
      <c r="C2900" s="7" t="s">
        <v>3475</v>
      </c>
      <c r="D2900" s="7" t="s">
        <v>3476</v>
      </c>
      <c r="E2900" s="7" t="s">
        <v>1597</v>
      </c>
      <c r="F2900" s="10">
        <v>10</v>
      </c>
      <c r="G2900" s="10"/>
      <c r="H2900" s="7" t="s">
        <v>708</v>
      </c>
      <c r="I2900" s="7" t="s">
        <v>709</v>
      </c>
      <c r="J2900" s="7"/>
    </row>
    <row r="2901" spans="1:10" ht="12.75" customHeight="1" x14ac:dyDescent="0.15">
      <c r="A2901" s="235" t="s">
        <v>390</v>
      </c>
      <c r="B2901" s="4" t="s">
        <v>3474</v>
      </c>
      <c r="C2901" s="7" t="s">
        <v>3475</v>
      </c>
      <c r="D2901" s="7" t="s">
        <v>3476</v>
      </c>
      <c r="E2901" s="7" t="s">
        <v>1597</v>
      </c>
      <c r="F2901" s="10">
        <v>9.99</v>
      </c>
      <c r="G2901" s="10"/>
      <c r="H2901" s="7" t="s">
        <v>633</v>
      </c>
      <c r="I2901" s="7" t="s">
        <v>634</v>
      </c>
      <c r="J2901" s="7"/>
    </row>
    <row r="2902" spans="1:10" ht="12.75" customHeight="1" x14ac:dyDescent="0.15">
      <c r="A2902" s="235" t="s">
        <v>249</v>
      </c>
      <c r="B2902" s="4" t="s">
        <v>1681</v>
      </c>
      <c r="C2902" s="7" t="s">
        <v>3477</v>
      </c>
      <c r="D2902" s="7" t="s">
        <v>3478</v>
      </c>
      <c r="E2902" s="7" t="s">
        <v>1597</v>
      </c>
      <c r="F2902" s="10">
        <v>87.5</v>
      </c>
      <c r="G2902" s="10"/>
      <c r="H2902" s="7" t="s">
        <v>708</v>
      </c>
      <c r="I2902" s="7" t="s">
        <v>709</v>
      </c>
      <c r="J2902" s="7"/>
    </row>
    <row r="2903" spans="1:10" ht="12.75" customHeight="1" x14ac:dyDescent="0.15">
      <c r="A2903" s="235" t="s">
        <v>249</v>
      </c>
      <c r="B2903" s="4" t="s">
        <v>1681</v>
      </c>
      <c r="C2903" s="7" t="s">
        <v>3477</v>
      </c>
      <c r="D2903" s="7" t="s">
        <v>3478</v>
      </c>
      <c r="E2903" s="7" t="s">
        <v>1597</v>
      </c>
      <c r="F2903" s="10">
        <v>127.49</v>
      </c>
      <c r="G2903" s="10"/>
      <c r="H2903" s="7" t="s">
        <v>633</v>
      </c>
      <c r="I2903" s="7" t="s">
        <v>634</v>
      </c>
      <c r="J2903" s="7"/>
    </row>
    <row r="2904" spans="1:10" ht="12.75" customHeight="1" x14ac:dyDescent="0.15">
      <c r="A2904" s="235" t="s">
        <v>247</v>
      </c>
      <c r="B2904" s="4" t="s">
        <v>1681</v>
      </c>
      <c r="C2904" s="7" t="s">
        <v>2500</v>
      </c>
      <c r="D2904" s="7" t="s">
        <v>2501</v>
      </c>
      <c r="E2904" s="7" t="s">
        <v>1597</v>
      </c>
      <c r="F2904" s="10">
        <v>144.41</v>
      </c>
      <c r="G2904" s="10"/>
      <c r="H2904" s="7" t="s">
        <v>633</v>
      </c>
      <c r="I2904" s="7" t="s">
        <v>634</v>
      </c>
      <c r="J2904" s="7"/>
    </row>
    <row r="2905" spans="1:10" ht="12.75" customHeight="1" x14ac:dyDescent="0.15">
      <c r="A2905" s="235" t="s">
        <v>118</v>
      </c>
      <c r="B2905" s="4" t="s">
        <v>1681</v>
      </c>
      <c r="C2905" s="7" t="s">
        <v>3479</v>
      </c>
      <c r="D2905" s="7" t="s">
        <v>3480</v>
      </c>
      <c r="E2905" s="7" t="s">
        <v>1597</v>
      </c>
      <c r="F2905" s="10">
        <v>90.1</v>
      </c>
      <c r="G2905" s="10"/>
      <c r="H2905" s="7" t="s">
        <v>633</v>
      </c>
      <c r="I2905" s="7" t="s">
        <v>634</v>
      </c>
      <c r="J2905" s="7"/>
    </row>
    <row r="2906" spans="1:10" ht="12.75" customHeight="1" x14ac:dyDescent="0.15">
      <c r="A2906" s="235" t="s">
        <v>249</v>
      </c>
      <c r="B2906" s="4" t="s">
        <v>3481</v>
      </c>
      <c r="C2906" s="7" t="s">
        <v>3482</v>
      </c>
      <c r="D2906" s="7" t="s">
        <v>3483</v>
      </c>
      <c r="E2906" s="7" t="s">
        <v>1597</v>
      </c>
      <c r="F2906" s="10">
        <v>42.07</v>
      </c>
      <c r="G2906" s="10"/>
      <c r="H2906" s="7" t="s">
        <v>633</v>
      </c>
      <c r="I2906" s="7" t="s">
        <v>634</v>
      </c>
      <c r="J2906" s="7"/>
    </row>
    <row r="2907" spans="1:10" ht="12.75" customHeight="1" x14ac:dyDescent="0.15">
      <c r="A2907" s="235" t="s">
        <v>53</v>
      </c>
      <c r="B2907" s="4" t="s">
        <v>3484</v>
      </c>
      <c r="C2907" s="7" t="s">
        <v>3485</v>
      </c>
      <c r="D2907" s="7" t="s">
        <v>3486</v>
      </c>
      <c r="E2907" s="7" t="s">
        <v>1597</v>
      </c>
      <c r="F2907" s="10">
        <v>660</v>
      </c>
      <c r="G2907" s="10"/>
      <c r="H2907" s="7" t="s">
        <v>633</v>
      </c>
      <c r="I2907" s="7" t="s">
        <v>634</v>
      </c>
      <c r="J2907" s="7"/>
    </row>
    <row r="2908" spans="1:10" ht="25.5" customHeight="1" x14ac:dyDescent="0.15">
      <c r="A2908" s="235" t="s">
        <v>2664</v>
      </c>
      <c r="B2908" s="4" t="s">
        <v>3487</v>
      </c>
      <c r="C2908" s="7" t="s">
        <v>3488</v>
      </c>
      <c r="D2908" s="7" t="s">
        <v>3489</v>
      </c>
      <c r="E2908" s="7" t="s">
        <v>1597</v>
      </c>
      <c r="F2908" s="10">
        <v>535</v>
      </c>
      <c r="G2908" s="10"/>
      <c r="H2908" s="7" t="s">
        <v>708</v>
      </c>
      <c r="I2908" s="7" t="s">
        <v>709</v>
      </c>
      <c r="J2908" s="7"/>
    </row>
    <row r="2909" spans="1:10" ht="12.75" customHeight="1" x14ac:dyDescent="0.15">
      <c r="A2909" s="235" t="s">
        <v>249</v>
      </c>
      <c r="B2909" s="4" t="s">
        <v>2094</v>
      </c>
      <c r="C2909" s="7" t="s">
        <v>3490</v>
      </c>
      <c r="D2909" s="7" t="s">
        <v>3491</v>
      </c>
      <c r="E2909" s="7" t="s">
        <v>1597</v>
      </c>
      <c r="F2909" s="10">
        <v>1.75</v>
      </c>
      <c r="G2909" s="10"/>
      <c r="H2909" s="7" t="s">
        <v>633</v>
      </c>
      <c r="I2909" s="7" t="s">
        <v>634</v>
      </c>
      <c r="J2909" s="7"/>
    </row>
    <row r="2910" spans="1:10" ht="12.75" customHeight="1" x14ac:dyDescent="0.15">
      <c r="A2910" s="235" t="s">
        <v>249</v>
      </c>
      <c r="B2910" s="4" t="s">
        <v>3492</v>
      </c>
      <c r="C2910" s="7" t="s">
        <v>3493</v>
      </c>
      <c r="D2910" s="7" t="s">
        <v>3494</v>
      </c>
      <c r="E2910" s="7" t="s">
        <v>1597</v>
      </c>
      <c r="F2910" s="10">
        <v>7.47</v>
      </c>
      <c r="G2910" s="10"/>
      <c r="H2910" s="7" t="s">
        <v>633</v>
      </c>
      <c r="I2910" s="7" t="s">
        <v>634</v>
      </c>
      <c r="J2910" s="7"/>
    </row>
    <row r="2911" spans="1:10" ht="12.75" customHeight="1" x14ac:dyDescent="0.15">
      <c r="A2911" s="235" t="s">
        <v>55</v>
      </c>
      <c r="B2911" s="4" t="s">
        <v>2622</v>
      </c>
      <c r="C2911" s="7" t="s">
        <v>2623</v>
      </c>
      <c r="D2911" s="7" t="s">
        <v>359</v>
      </c>
      <c r="E2911" s="7" t="s">
        <v>1597</v>
      </c>
      <c r="F2911" s="10">
        <v>311.82</v>
      </c>
      <c r="G2911" s="10"/>
      <c r="H2911" s="7" t="s">
        <v>708</v>
      </c>
      <c r="I2911" s="7" t="s">
        <v>709</v>
      </c>
      <c r="J2911" s="7"/>
    </row>
    <row r="2912" spans="1:10" ht="12.75" customHeight="1" x14ac:dyDescent="0.15">
      <c r="A2912" s="235" t="s">
        <v>55</v>
      </c>
      <c r="B2912" s="4" t="s">
        <v>2622</v>
      </c>
      <c r="C2912" s="7" t="s">
        <v>2623</v>
      </c>
      <c r="D2912" s="7" t="s">
        <v>359</v>
      </c>
      <c r="E2912" s="7" t="s">
        <v>1597</v>
      </c>
      <c r="F2912" s="10">
        <v>395.32</v>
      </c>
      <c r="G2912" s="10"/>
      <c r="H2912" s="7" t="s">
        <v>633</v>
      </c>
      <c r="I2912" s="7" t="s">
        <v>634</v>
      </c>
      <c r="J2912" s="7"/>
    </row>
    <row r="2913" spans="1:10" ht="12.75" customHeight="1" x14ac:dyDescent="0.15">
      <c r="A2913" s="235" t="s">
        <v>55</v>
      </c>
      <c r="B2913" s="4" t="s">
        <v>2622</v>
      </c>
      <c r="C2913" s="7" t="s">
        <v>2623</v>
      </c>
      <c r="D2913" s="7" t="s">
        <v>359</v>
      </c>
      <c r="E2913" s="7" t="s">
        <v>1597</v>
      </c>
      <c r="F2913" s="10">
        <v>3.54</v>
      </c>
      <c r="G2913" s="10"/>
      <c r="H2913" s="7" t="s">
        <v>633</v>
      </c>
      <c r="I2913" s="7" t="s">
        <v>634</v>
      </c>
      <c r="J2913" s="7"/>
    </row>
    <row r="2914" spans="1:10" ht="12.75" customHeight="1" x14ac:dyDescent="0.15">
      <c r="A2914" s="235" t="s">
        <v>3060</v>
      </c>
      <c r="B2914" s="4" t="s">
        <v>1290</v>
      </c>
      <c r="C2914" s="7" t="s">
        <v>3495</v>
      </c>
      <c r="D2914" s="7" t="s">
        <v>2096</v>
      </c>
      <c r="E2914" s="7" t="s">
        <v>1597</v>
      </c>
      <c r="F2914" s="10">
        <v>62.5</v>
      </c>
      <c r="G2914" s="10"/>
      <c r="H2914" s="7" t="s">
        <v>708</v>
      </c>
      <c r="I2914" s="7" t="s">
        <v>709</v>
      </c>
      <c r="J2914" s="7"/>
    </row>
    <row r="2915" spans="1:10" ht="12.75" customHeight="1" x14ac:dyDescent="0.15">
      <c r="A2915" s="235" t="s">
        <v>3060</v>
      </c>
      <c r="B2915" s="4" t="s">
        <v>1290</v>
      </c>
      <c r="C2915" s="7" t="s">
        <v>3495</v>
      </c>
      <c r="D2915" s="7" t="s">
        <v>2096</v>
      </c>
      <c r="E2915" s="7" t="s">
        <v>1597</v>
      </c>
      <c r="F2915" s="10">
        <v>62.5</v>
      </c>
      <c r="G2915" s="10"/>
      <c r="H2915" s="7" t="s">
        <v>633</v>
      </c>
      <c r="I2915" s="7" t="s">
        <v>634</v>
      </c>
      <c r="J2915" s="7"/>
    </row>
    <row r="2916" spans="1:10" ht="12.75" customHeight="1" x14ac:dyDescent="0.15">
      <c r="A2916" s="235" t="s">
        <v>247</v>
      </c>
      <c r="B2916" s="4" t="s">
        <v>2502</v>
      </c>
      <c r="C2916" s="7" t="s">
        <v>2503</v>
      </c>
      <c r="D2916" s="7" t="s">
        <v>2504</v>
      </c>
      <c r="E2916" s="7" t="s">
        <v>1597</v>
      </c>
      <c r="F2916" s="10">
        <v>156.25</v>
      </c>
      <c r="G2916" s="10"/>
      <c r="H2916" s="7" t="s">
        <v>633</v>
      </c>
      <c r="I2916" s="7" t="s">
        <v>634</v>
      </c>
      <c r="J2916" s="7"/>
    </row>
    <row r="2917" spans="1:10" ht="12.75" customHeight="1" x14ac:dyDescent="0.15">
      <c r="A2917" s="235" t="s">
        <v>249</v>
      </c>
      <c r="B2917" s="4" t="s">
        <v>2502</v>
      </c>
      <c r="C2917" s="7" t="s">
        <v>3496</v>
      </c>
      <c r="D2917" s="7" t="s">
        <v>3497</v>
      </c>
      <c r="E2917" s="7" t="s">
        <v>1597</v>
      </c>
      <c r="F2917" s="10">
        <v>38.520000000000003</v>
      </c>
      <c r="G2917" s="10"/>
      <c r="H2917" s="7" t="s">
        <v>633</v>
      </c>
      <c r="I2917" s="7" t="s">
        <v>634</v>
      </c>
      <c r="J2917" s="7"/>
    </row>
    <row r="2918" spans="1:10" ht="12.75" customHeight="1" x14ac:dyDescent="0.15">
      <c r="A2918" s="235" t="s">
        <v>249</v>
      </c>
      <c r="B2918" s="4" t="s">
        <v>1687</v>
      </c>
      <c r="C2918" s="7" t="s">
        <v>3498</v>
      </c>
      <c r="D2918" s="7" t="s">
        <v>2797</v>
      </c>
      <c r="E2918" s="7" t="s">
        <v>1597</v>
      </c>
      <c r="F2918" s="10"/>
      <c r="G2918" s="10">
        <v>8.99</v>
      </c>
      <c r="H2918" s="7" t="s">
        <v>633</v>
      </c>
      <c r="I2918" s="7" t="s">
        <v>634</v>
      </c>
      <c r="J2918" s="7"/>
    </row>
    <row r="2919" spans="1:10" ht="12.75" customHeight="1" x14ac:dyDescent="0.15">
      <c r="A2919" s="235" t="s">
        <v>247</v>
      </c>
      <c r="B2919" s="4" t="s">
        <v>1687</v>
      </c>
      <c r="C2919" s="7" t="s">
        <v>2507</v>
      </c>
      <c r="D2919" s="7" t="s">
        <v>2506</v>
      </c>
      <c r="E2919" s="7" t="s">
        <v>2479</v>
      </c>
      <c r="F2919" s="10">
        <v>112.5</v>
      </c>
      <c r="G2919" s="10"/>
      <c r="H2919" s="7" t="s">
        <v>633</v>
      </c>
      <c r="I2919" s="7" t="s">
        <v>634</v>
      </c>
      <c r="J2919" s="7"/>
    </row>
    <row r="2920" spans="1:10" ht="12.75" customHeight="1" x14ac:dyDescent="0.15">
      <c r="A2920" s="235" t="s">
        <v>250</v>
      </c>
      <c r="B2920" s="4" t="s">
        <v>3499</v>
      </c>
      <c r="C2920" s="7" t="s">
        <v>3500</v>
      </c>
      <c r="D2920" s="7" t="s">
        <v>3501</v>
      </c>
      <c r="E2920" s="7" t="s">
        <v>1597</v>
      </c>
      <c r="F2920" s="10">
        <v>1152</v>
      </c>
      <c r="G2920" s="10"/>
      <c r="H2920" s="7" t="s">
        <v>633</v>
      </c>
      <c r="I2920" s="7" t="s">
        <v>634</v>
      </c>
      <c r="J2920" s="7"/>
    </row>
    <row r="2921" spans="1:10" ht="12.75" customHeight="1" x14ac:dyDescent="0.15">
      <c r="A2921" s="235" t="s">
        <v>55</v>
      </c>
      <c r="B2921" s="4" t="s">
        <v>2230</v>
      </c>
      <c r="C2921" s="7" t="s">
        <v>3502</v>
      </c>
      <c r="D2921" s="7" t="s">
        <v>320</v>
      </c>
      <c r="E2921" s="7" t="s">
        <v>1597</v>
      </c>
      <c r="F2921" s="10">
        <v>391.96</v>
      </c>
      <c r="G2921" s="10"/>
      <c r="H2921" s="7" t="s">
        <v>708</v>
      </c>
      <c r="I2921" s="7" t="s">
        <v>709</v>
      </c>
      <c r="J2921" s="7"/>
    </row>
    <row r="2922" spans="1:10" ht="12.75" customHeight="1" x14ac:dyDescent="0.15">
      <c r="A2922" s="235" t="s">
        <v>55</v>
      </c>
      <c r="B2922" s="4" t="s">
        <v>2230</v>
      </c>
      <c r="C2922" s="7" t="s">
        <v>3502</v>
      </c>
      <c r="D2922" s="7" t="s">
        <v>320</v>
      </c>
      <c r="E2922" s="7" t="s">
        <v>1597</v>
      </c>
      <c r="F2922" s="10">
        <v>795.04</v>
      </c>
      <c r="G2922" s="10"/>
      <c r="H2922" s="7" t="s">
        <v>633</v>
      </c>
      <c r="I2922" s="7" t="s">
        <v>634</v>
      </c>
      <c r="J2922" s="7"/>
    </row>
    <row r="2923" spans="1:10" ht="12.75" customHeight="1" x14ac:dyDescent="0.15">
      <c r="A2923" s="235" t="s">
        <v>247</v>
      </c>
      <c r="B2923" s="4" t="s">
        <v>334</v>
      </c>
      <c r="C2923" s="7" t="s">
        <v>339</v>
      </c>
      <c r="D2923" s="7" t="s">
        <v>344</v>
      </c>
      <c r="E2923" s="7" t="s">
        <v>1597</v>
      </c>
      <c r="F2923" s="10">
        <v>59.38</v>
      </c>
      <c r="G2923" s="10"/>
      <c r="H2923" s="7" t="s">
        <v>633</v>
      </c>
      <c r="I2923" s="7" t="s">
        <v>634</v>
      </c>
      <c r="J2923" s="7"/>
    </row>
    <row r="2924" spans="1:10" ht="12.75" customHeight="1" x14ac:dyDescent="0.15">
      <c r="A2924" s="235" t="s">
        <v>55</v>
      </c>
      <c r="B2924" s="4" t="s">
        <v>3503</v>
      </c>
      <c r="C2924" s="7" t="s">
        <v>3504</v>
      </c>
      <c r="D2924" s="7" t="s">
        <v>2873</v>
      </c>
      <c r="E2924" s="7" t="s">
        <v>1597</v>
      </c>
      <c r="F2924" s="10">
        <v>88.85</v>
      </c>
      <c r="G2924" s="10"/>
      <c r="H2924" s="7" t="s">
        <v>708</v>
      </c>
      <c r="I2924" s="7" t="s">
        <v>709</v>
      </c>
      <c r="J2924" s="7"/>
    </row>
    <row r="2925" spans="1:10" ht="12.75" customHeight="1" x14ac:dyDescent="0.15">
      <c r="A2925" s="235" t="s">
        <v>55</v>
      </c>
      <c r="B2925" s="4" t="s">
        <v>3503</v>
      </c>
      <c r="C2925" s="7" t="s">
        <v>3504</v>
      </c>
      <c r="D2925" s="7" t="s">
        <v>2873</v>
      </c>
      <c r="E2925" s="7" t="s">
        <v>1597</v>
      </c>
      <c r="F2925" s="10">
        <v>113.73</v>
      </c>
      <c r="G2925" s="10"/>
      <c r="H2925" s="7" t="s">
        <v>633</v>
      </c>
      <c r="I2925" s="7" t="s">
        <v>634</v>
      </c>
      <c r="J2925" s="7"/>
    </row>
    <row r="2926" spans="1:10" ht="12.75" customHeight="1" x14ac:dyDescent="0.15">
      <c r="A2926" s="235" t="s">
        <v>54</v>
      </c>
      <c r="B2926" s="4" t="s">
        <v>2101</v>
      </c>
      <c r="C2926" s="7" t="s">
        <v>3505</v>
      </c>
      <c r="D2926" s="7" t="s">
        <v>3506</v>
      </c>
      <c r="E2926" s="7" t="s">
        <v>1597</v>
      </c>
      <c r="F2926" s="10">
        <v>154.93</v>
      </c>
      <c r="G2926" s="10"/>
      <c r="H2926" s="7" t="s">
        <v>633</v>
      </c>
      <c r="I2926" s="7" t="s">
        <v>634</v>
      </c>
      <c r="J2926" s="7"/>
    </row>
    <row r="2927" spans="1:10" ht="11.25" x14ac:dyDescent="0.15">
      <c r="A2927" s="235" t="s">
        <v>54</v>
      </c>
      <c r="B2927" s="4" t="s">
        <v>2101</v>
      </c>
      <c r="C2927" s="7" t="s">
        <v>3507</v>
      </c>
      <c r="D2927" s="7" t="s">
        <v>3508</v>
      </c>
      <c r="E2927" s="7" t="s">
        <v>1597</v>
      </c>
      <c r="F2927" s="10">
        <v>51.86</v>
      </c>
      <c r="G2927" s="10"/>
      <c r="H2927" s="7" t="s">
        <v>633</v>
      </c>
      <c r="I2927" s="7" t="s">
        <v>634</v>
      </c>
      <c r="J2927" s="7"/>
    </row>
    <row r="2929" spans="1:10" ht="11.25" x14ac:dyDescent="0.2">
      <c r="A2929" s="233" t="s">
        <v>2652</v>
      </c>
    </row>
    <row r="2931" spans="1:10" ht="25.5" customHeight="1" x14ac:dyDescent="0.35">
      <c r="A2931" s="234" t="s">
        <v>14</v>
      </c>
      <c r="B2931" s="3" t="s">
        <v>1</v>
      </c>
      <c r="C2931" s="6" t="s">
        <v>7</v>
      </c>
      <c r="D2931" s="6" t="s">
        <v>16</v>
      </c>
      <c r="E2931" s="6" t="s">
        <v>619</v>
      </c>
      <c r="F2931" s="9" t="s">
        <v>24</v>
      </c>
      <c r="G2931" s="9" t="s">
        <v>25</v>
      </c>
      <c r="H2931" s="6" t="s">
        <v>620</v>
      </c>
      <c r="I2931" s="6" t="s">
        <v>621</v>
      </c>
      <c r="J2931" s="6"/>
    </row>
    <row r="2933" spans="1:10" ht="12.75" customHeight="1" x14ac:dyDescent="0.15">
      <c r="A2933" s="235" t="s">
        <v>55</v>
      </c>
      <c r="B2933" s="4" t="s">
        <v>2101</v>
      </c>
      <c r="C2933" s="7" t="s">
        <v>3509</v>
      </c>
      <c r="D2933" s="7" t="s">
        <v>320</v>
      </c>
      <c r="E2933" s="7" t="s">
        <v>1597</v>
      </c>
      <c r="F2933" s="10">
        <v>173.2</v>
      </c>
      <c r="G2933" s="10"/>
      <c r="H2933" s="7" t="s">
        <v>633</v>
      </c>
      <c r="I2933" s="7" t="s">
        <v>634</v>
      </c>
      <c r="J2933" s="7"/>
    </row>
    <row r="2934" spans="1:10" ht="12.75" customHeight="1" x14ac:dyDescent="0.15">
      <c r="A2934" s="235" t="s">
        <v>55</v>
      </c>
      <c r="B2934" s="4" t="s">
        <v>2101</v>
      </c>
      <c r="C2934" s="7" t="s">
        <v>3509</v>
      </c>
      <c r="D2934" s="7" t="s">
        <v>320</v>
      </c>
      <c r="E2934" s="7" t="s">
        <v>1597</v>
      </c>
      <c r="F2934" s="10">
        <v>111.3</v>
      </c>
      <c r="G2934" s="10"/>
      <c r="H2934" s="7" t="s">
        <v>633</v>
      </c>
      <c r="I2934" s="7" t="s">
        <v>634</v>
      </c>
      <c r="J2934" s="7"/>
    </row>
    <row r="2935" spans="1:10" ht="12.75" customHeight="1" x14ac:dyDescent="0.15">
      <c r="A2935" s="235" t="s">
        <v>3060</v>
      </c>
      <c r="B2935" s="4" t="s">
        <v>1297</v>
      </c>
      <c r="C2935" s="7" t="s">
        <v>3510</v>
      </c>
      <c r="D2935" s="7" t="s">
        <v>2395</v>
      </c>
      <c r="E2935" s="7" t="s">
        <v>1597</v>
      </c>
      <c r="F2935" s="10">
        <v>62.5</v>
      </c>
      <c r="G2935" s="10"/>
      <c r="H2935" s="7" t="s">
        <v>708</v>
      </c>
      <c r="I2935" s="7" t="s">
        <v>709</v>
      </c>
      <c r="J2935" s="7"/>
    </row>
    <row r="2936" spans="1:10" ht="12.75" customHeight="1" x14ac:dyDescent="0.15">
      <c r="A2936" s="235" t="s">
        <v>3060</v>
      </c>
      <c r="B2936" s="4" t="s">
        <v>1297</v>
      </c>
      <c r="C2936" s="7" t="s">
        <v>3510</v>
      </c>
      <c r="D2936" s="7" t="s">
        <v>2395</v>
      </c>
      <c r="E2936" s="7" t="s">
        <v>1597</v>
      </c>
      <c r="F2936" s="10">
        <v>62.5</v>
      </c>
      <c r="G2936" s="10"/>
      <c r="H2936" s="7" t="s">
        <v>633</v>
      </c>
      <c r="I2936" s="7" t="s">
        <v>634</v>
      </c>
      <c r="J2936" s="7"/>
    </row>
    <row r="2937" spans="1:10" ht="12.75" customHeight="1" x14ac:dyDescent="0.15">
      <c r="A2937" s="235" t="s">
        <v>249</v>
      </c>
      <c r="B2937" s="4" t="s">
        <v>203</v>
      </c>
      <c r="C2937" s="7" t="s">
        <v>3511</v>
      </c>
      <c r="D2937" s="7" t="s">
        <v>3512</v>
      </c>
      <c r="E2937" s="7" t="s">
        <v>1597</v>
      </c>
      <c r="F2937" s="10">
        <v>50.26</v>
      </c>
      <c r="G2937" s="10"/>
      <c r="H2937" s="7" t="s">
        <v>708</v>
      </c>
      <c r="I2937" s="7" t="s">
        <v>709</v>
      </c>
      <c r="J2937" s="7"/>
    </row>
    <row r="2938" spans="1:10" ht="12.75" customHeight="1" x14ac:dyDescent="0.15">
      <c r="A2938" s="235" t="s">
        <v>249</v>
      </c>
      <c r="B2938" s="4" t="s">
        <v>203</v>
      </c>
      <c r="C2938" s="7" t="s">
        <v>3511</v>
      </c>
      <c r="D2938" s="7" t="s">
        <v>3512</v>
      </c>
      <c r="E2938" s="7" t="s">
        <v>1597</v>
      </c>
      <c r="F2938" s="10">
        <v>162.49</v>
      </c>
      <c r="G2938" s="10"/>
      <c r="H2938" s="7" t="s">
        <v>633</v>
      </c>
      <c r="I2938" s="7" t="s">
        <v>634</v>
      </c>
      <c r="J2938" s="7"/>
    </row>
    <row r="2939" spans="1:10" ht="12.75" customHeight="1" x14ac:dyDescent="0.15">
      <c r="A2939" s="235" t="s">
        <v>247</v>
      </c>
      <c r="B2939" s="4" t="s">
        <v>203</v>
      </c>
      <c r="C2939" s="7" t="s">
        <v>3513</v>
      </c>
      <c r="D2939" s="7" t="s">
        <v>3514</v>
      </c>
      <c r="E2939" s="7" t="s">
        <v>1597</v>
      </c>
      <c r="F2939" s="10">
        <v>136.44</v>
      </c>
      <c r="G2939" s="10"/>
      <c r="H2939" s="7" t="s">
        <v>633</v>
      </c>
      <c r="I2939" s="7" t="s">
        <v>634</v>
      </c>
      <c r="J2939" s="7"/>
    </row>
    <row r="2940" spans="1:10" ht="25.5" customHeight="1" x14ac:dyDescent="0.15">
      <c r="A2940" s="235"/>
      <c r="B2940" s="4" t="s">
        <v>203</v>
      </c>
      <c r="C2940" s="7" t="s">
        <v>1695</v>
      </c>
      <c r="D2940" s="7" t="s">
        <v>1696</v>
      </c>
      <c r="E2940" s="7" t="s">
        <v>666</v>
      </c>
      <c r="F2940" s="10"/>
      <c r="G2940" s="10">
        <v>11358.03</v>
      </c>
      <c r="H2940" s="7" t="s">
        <v>633</v>
      </c>
      <c r="I2940" s="7" t="s">
        <v>634</v>
      </c>
      <c r="J2940" s="7"/>
    </row>
    <row r="2941" spans="1:10" ht="25.5" customHeight="1" x14ac:dyDescent="0.15">
      <c r="A2941" s="235"/>
      <c r="B2941" s="4" t="s">
        <v>203</v>
      </c>
      <c r="C2941" s="7" t="s">
        <v>1695</v>
      </c>
      <c r="D2941" s="7" t="s">
        <v>1696</v>
      </c>
      <c r="E2941" s="7" t="s">
        <v>666</v>
      </c>
      <c r="F2941" s="10">
        <v>10108.65</v>
      </c>
      <c r="G2941" s="10"/>
      <c r="H2941" s="7" t="s">
        <v>633</v>
      </c>
      <c r="I2941" s="7" t="s">
        <v>634</v>
      </c>
      <c r="J2941" s="7"/>
    </row>
    <row r="2942" spans="1:10" ht="25.5" customHeight="1" x14ac:dyDescent="0.15">
      <c r="A2942" s="235"/>
      <c r="B2942" s="4" t="s">
        <v>203</v>
      </c>
      <c r="C2942" s="7" t="s">
        <v>1695</v>
      </c>
      <c r="D2942" s="7" t="s">
        <v>1696</v>
      </c>
      <c r="E2942" s="7" t="s">
        <v>666</v>
      </c>
      <c r="F2942" s="10">
        <v>1135.8</v>
      </c>
      <c r="G2942" s="10"/>
      <c r="H2942" s="7" t="s">
        <v>633</v>
      </c>
      <c r="I2942" s="7" t="s">
        <v>634</v>
      </c>
      <c r="J2942" s="7"/>
    </row>
    <row r="2943" spans="1:10" ht="25.5" customHeight="1" x14ac:dyDescent="0.15">
      <c r="A2943" s="235"/>
      <c r="B2943" s="4" t="s">
        <v>203</v>
      </c>
      <c r="C2943" s="7" t="s">
        <v>1695</v>
      </c>
      <c r="D2943" s="7" t="s">
        <v>1696</v>
      </c>
      <c r="E2943" s="7" t="s">
        <v>666</v>
      </c>
      <c r="F2943" s="10">
        <v>113.58</v>
      </c>
      <c r="G2943" s="10"/>
      <c r="H2943" s="7" t="s">
        <v>633</v>
      </c>
      <c r="I2943" s="7" t="s">
        <v>634</v>
      </c>
      <c r="J2943" s="7"/>
    </row>
    <row r="2944" spans="1:10" ht="12.75" customHeight="1" x14ac:dyDescent="0.15">
      <c r="A2944" s="235" t="s">
        <v>53</v>
      </c>
      <c r="B2944" s="4" t="s">
        <v>3515</v>
      </c>
      <c r="C2944" s="7" t="s">
        <v>3516</v>
      </c>
      <c r="D2944" s="7" t="s">
        <v>3517</v>
      </c>
      <c r="E2944" s="7" t="s">
        <v>1597</v>
      </c>
      <c r="F2944" s="10">
        <v>150</v>
      </c>
      <c r="G2944" s="10"/>
      <c r="H2944" s="7" t="s">
        <v>708</v>
      </c>
      <c r="I2944" s="7" t="s">
        <v>709</v>
      </c>
      <c r="J2944" s="7"/>
    </row>
    <row r="2945" spans="1:10" ht="12.75" customHeight="1" x14ac:dyDescent="0.15">
      <c r="A2945" s="235" t="s">
        <v>53</v>
      </c>
      <c r="B2945" s="4" t="s">
        <v>3515</v>
      </c>
      <c r="C2945" s="7" t="s">
        <v>3516</v>
      </c>
      <c r="D2945" s="7" t="s">
        <v>3518</v>
      </c>
      <c r="E2945" s="7" t="s">
        <v>1597</v>
      </c>
      <c r="F2945" s="10">
        <v>90</v>
      </c>
      <c r="G2945" s="10"/>
      <c r="H2945" s="7" t="s">
        <v>708</v>
      </c>
      <c r="I2945" s="7" t="s">
        <v>709</v>
      </c>
      <c r="J2945" s="7"/>
    </row>
    <row r="2946" spans="1:10" ht="12.75" customHeight="1" x14ac:dyDescent="0.15">
      <c r="A2946" s="235" t="s">
        <v>53</v>
      </c>
      <c r="B2946" s="4" t="s">
        <v>3515</v>
      </c>
      <c r="C2946" s="7" t="s">
        <v>3516</v>
      </c>
      <c r="D2946" s="7" t="s">
        <v>3519</v>
      </c>
      <c r="E2946" s="7" t="s">
        <v>1597</v>
      </c>
      <c r="F2946" s="10">
        <v>770</v>
      </c>
      <c r="G2946" s="10"/>
      <c r="H2946" s="7" t="s">
        <v>633</v>
      </c>
      <c r="I2946" s="7" t="s">
        <v>634</v>
      </c>
      <c r="J2946" s="7"/>
    </row>
    <row r="2947" spans="1:10" ht="12.75" customHeight="1" x14ac:dyDescent="0.15">
      <c r="A2947" s="235" t="s">
        <v>53</v>
      </c>
      <c r="B2947" s="4" t="s">
        <v>3515</v>
      </c>
      <c r="C2947" s="7" t="s">
        <v>3516</v>
      </c>
      <c r="D2947" s="7" t="s">
        <v>3520</v>
      </c>
      <c r="E2947" s="7" t="s">
        <v>1597</v>
      </c>
      <c r="F2947" s="10">
        <v>47</v>
      </c>
      <c r="G2947" s="10"/>
      <c r="H2947" s="7" t="s">
        <v>633</v>
      </c>
      <c r="I2947" s="7" t="s">
        <v>634</v>
      </c>
      <c r="J2947" s="7"/>
    </row>
    <row r="2948" spans="1:10" ht="12.75" customHeight="1" x14ac:dyDescent="0.15">
      <c r="A2948" s="235" t="s">
        <v>53</v>
      </c>
      <c r="B2948" s="4" t="s">
        <v>3515</v>
      </c>
      <c r="C2948" s="7" t="s">
        <v>3516</v>
      </c>
      <c r="D2948" s="7" t="s">
        <v>3521</v>
      </c>
      <c r="E2948" s="7" t="s">
        <v>1597</v>
      </c>
      <c r="F2948" s="10">
        <v>150</v>
      </c>
      <c r="G2948" s="10"/>
      <c r="H2948" s="7" t="s">
        <v>633</v>
      </c>
      <c r="I2948" s="7" t="s">
        <v>634</v>
      </c>
      <c r="J2948" s="7"/>
    </row>
    <row r="2949" spans="1:10" ht="12.75" customHeight="1" x14ac:dyDescent="0.15">
      <c r="A2949" s="235" t="s">
        <v>55</v>
      </c>
      <c r="B2949" s="4" t="s">
        <v>1316</v>
      </c>
      <c r="C2949" s="7" t="s">
        <v>2626</v>
      </c>
      <c r="D2949" s="7" t="s">
        <v>3522</v>
      </c>
      <c r="E2949" s="7" t="s">
        <v>1597</v>
      </c>
      <c r="F2949" s="10">
        <v>22.42</v>
      </c>
      <c r="G2949" s="10"/>
      <c r="H2949" s="7" t="s">
        <v>708</v>
      </c>
      <c r="I2949" s="7" t="s">
        <v>709</v>
      </c>
      <c r="J2949" s="7"/>
    </row>
    <row r="2950" spans="1:10" ht="12.75" customHeight="1" x14ac:dyDescent="0.15">
      <c r="A2950" s="235" t="s">
        <v>55</v>
      </c>
      <c r="B2950" s="4" t="s">
        <v>1316</v>
      </c>
      <c r="C2950" s="7" t="s">
        <v>2626</v>
      </c>
      <c r="D2950" s="7" t="s">
        <v>3523</v>
      </c>
      <c r="E2950" s="7" t="s">
        <v>1597</v>
      </c>
      <c r="F2950" s="10">
        <v>5.24</v>
      </c>
      <c r="G2950" s="10"/>
      <c r="H2950" s="7" t="s">
        <v>633</v>
      </c>
      <c r="I2950" s="7" t="s">
        <v>634</v>
      </c>
      <c r="J2950" s="7"/>
    </row>
    <row r="2951" spans="1:10" ht="12.75" customHeight="1" x14ac:dyDescent="0.15">
      <c r="A2951" s="235" t="s">
        <v>55</v>
      </c>
      <c r="B2951" s="4" t="s">
        <v>1316</v>
      </c>
      <c r="C2951" s="7" t="s">
        <v>2626</v>
      </c>
      <c r="D2951" s="7" t="s">
        <v>3524</v>
      </c>
      <c r="E2951" s="7" t="s">
        <v>1597</v>
      </c>
      <c r="F2951" s="10">
        <v>150.25</v>
      </c>
      <c r="G2951" s="10"/>
      <c r="H2951" s="7" t="s">
        <v>633</v>
      </c>
      <c r="I2951" s="7" t="s">
        <v>634</v>
      </c>
      <c r="J2951" s="7"/>
    </row>
    <row r="2952" spans="1:10" ht="12.75" customHeight="1" x14ac:dyDescent="0.15">
      <c r="A2952" s="235" t="s">
        <v>3060</v>
      </c>
      <c r="B2952" s="4" t="s">
        <v>2628</v>
      </c>
      <c r="C2952" s="7" t="s">
        <v>3525</v>
      </c>
      <c r="D2952" s="7" t="s">
        <v>320</v>
      </c>
      <c r="E2952" s="7" t="s">
        <v>1597</v>
      </c>
      <c r="F2952" s="10">
        <v>62.5</v>
      </c>
      <c r="G2952" s="10"/>
      <c r="H2952" s="7" t="s">
        <v>708</v>
      </c>
      <c r="I2952" s="7" t="s">
        <v>709</v>
      </c>
      <c r="J2952" s="7"/>
    </row>
    <row r="2953" spans="1:10" ht="12.75" customHeight="1" x14ac:dyDescent="0.15">
      <c r="A2953" s="235" t="s">
        <v>3060</v>
      </c>
      <c r="B2953" s="4" t="s">
        <v>2628</v>
      </c>
      <c r="C2953" s="7" t="s">
        <v>3525</v>
      </c>
      <c r="D2953" s="7" t="s">
        <v>320</v>
      </c>
      <c r="E2953" s="7" t="s">
        <v>1597</v>
      </c>
      <c r="F2953" s="10">
        <v>62.5</v>
      </c>
      <c r="G2953" s="10"/>
      <c r="H2953" s="7" t="s">
        <v>633</v>
      </c>
      <c r="I2953" s="7" t="s">
        <v>634</v>
      </c>
      <c r="J2953" s="7"/>
    </row>
    <row r="2954" spans="1:10" ht="12.75" customHeight="1" x14ac:dyDescent="0.15">
      <c r="A2954" s="235" t="s">
        <v>249</v>
      </c>
      <c r="B2954" s="4" t="s">
        <v>1701</v>
      </c>
      <c r="C2954" s="7" t="s">
        <v>3526</v>
      </c>
      <c r="D2954" s="7" t="s">
        <v>359</v>
      </c>
      <c r="E2954" s="7" t="s">
        <v>1597</v>
      </c>
      <c r="F2954" s="10">
        <v>87.85</v>
      </c>
      <c r="G2954" s="10"/>
      <c r="H2954" s="7" t="s">
        <v>708</v>
      </c>
      <c r="I2954" s="7" t="s">
        <v>709</v>
      </c>
      <c r="J2954" s="7"/>
    </row>
    <row r="2955" spans="1:10" ht="12.75" customHeight="1" x14ac:dyDescent="0.15">
      <c r="A2955" s="235" t="s">
        <v>247</v>
      </c>
      <c r="B2955" s="4" t="s">
        <v>1701</v>
      </c>
      <c r="C2955" s="7" t="s">
        <v>2509</v>
      </c>
      <c r="D2955" s="7" t="s">
        <v>3527</v>
      </c>
      <c r="E2955" s="7" t="s">
        <v>1597</v>
      </c>
      <c r="F2955" s="10">
        <v>228.12</v>
      </c>
      <c r="G2955" s="10"/>
      <c r="H2955" s="7" t="s">
        <v>708</v>
      </c>
      <c r="I2955" s="7" t="s">
        <v>709</v>
      </c>
      <c r="J2955" s="7"/>
    </row>
    <row r="2956" spans="1:10" ht="12.75" customHeight="1" x14ac:dyDescent="0.15">
      <c r="A2956" s="235" t="s">
        <v>247</v>
      </c>
      <c r="B2956" s="4" t="s">
        <v>1701</v>
      </c>
      <c r="C2956" s="7" t="s">
        <v>2509</v>
      </c>
      <c r="D2956" s="7" t="s">
        <v>3528</v>
      </c>
      <c r="E2956" s="7" t="s">
        <v>1597</v>
      </c>
      <c r="F2956" s="10">
        <v>228.13</v>
      </c>
      <c r="G2956" s="10"/>
      <c r="H2956" s="7" t="s">
        <v>633</v>
      </c>
      <c r="I2956" s="7" t="s">
        <v>634</v>
      </c>
      <c r="J2956" s="7"/>
    </row>
    <row r="2957" spans="1:10" ht="12.75" customHeight="1" x14ac:dyDescent="0.15">
      <c r="A2957" s="235"/>
      <c r="B2957" s="4" t="s">
        <v>1701</v>
      </c>
      <c r="C2957" s="7" t="s">
        <v>1702</v>
      </c>
      <c r="D2957" s="7" t="s">
        <v>1607</v>
      </c>
      <c r="E2957" s="7" t="s">
        <v>666</v>
      </c>
      <c r="F2957" s="10">
        <v>59.38</v>
      </c>
      <c r="G2957" s="10"/>
      <c r="H2957" s="7" t="s">
        <v>633</v>
      </c>
      <c r="I2957" s="7" t="s">
        <v>634</v>
      </c>
      <c r="J2957" s="7"/>
    </row>
    <row r="2958" spans="1:10" ht="12.75" customHeight="1" x14ac:dyDescent="0.15">
      <c r="A2958" s="235" t="s">
        <v>249</v>
      </c>
      <c r="B2958" s="4" t="s">
        <v>1701</v>
      </c>
      <c r="C2958" s="7" t="s">
        <v>3526</v>
      </c>
      <c r="D2958" s="7" t="s">
        <v>359</v>
      </c>
      <c r="E2958" s="7" t="s">
        <v>1597</v>
      </c>
      <c r="F2958" s="10">
        <v>37.31</v>
      </c>
      <c r="G2958" s="10"/>
      <c r="H2958" s="7" t="s">
        <v>633</v>
      </c>
      <c r="I2958" s="7" t="s">
        <v>634</v>
      </c>
      <c r="J2958" s="7"/>
    </row>
    <row r="2959" spans="1:10" ht="12.75" customHeight="1" x14ac:dyDescent="0.15">
      <c r="A2959" s="235" t="s">
        <v>249</v>
      </c>
      <c r="B2959" s="4" t="s">
        <v>1701</v>
      </c>
      <c r="C2959" s="7" t="s">
        <v>3526</v>
      </c>
      <c r="D2959" s="7" t="s">
        <v>359</v>
      </c>
      <c r="E2959" s="7" t="s">
        <v>1597</v>
      </c>
      <c r="F2959" s="10">
        <v>18.87</v>
      </c>
      <c r="G2959" s="10"/>
      <c r="H2959" s="7" t="s">
        <v>633</v>
      </c>
      <c r="I2959" s="7" t="s">
        <v>634</v>
      </c>
      <c r="J2959" s="7"/>
    </row>
    <row r="2960" spans="1:10" ht="12.75" customHeight="1" x14ac:dyDescent="0.15">
      <c r="A2960" s="235" t="s">
        <v>53</v>
      </c>
      <c r="B2960" s="4" t="s">
        <v>3529</v>
      </c>
      <c r="C2960" s="7" t="s">
        <v>3530</v>
      </c>
      <c r="D2960" s="7" t="s">
        <v>3531</v>
      </c>
      <c r="E2960" s="7" t="s">
        <v>2312</v>
      </c>
      <c r="F2960" s="10"/>
      <c r="G2960" s="10">
        <v>360</v>
      </c>
      <c r="H2960" s="7" t="s">
        <v>708</v>
      </c>
      <c r="I2960" s="7" t="s">
        <v>709</v>
      </c>
      <c r="J2960" s="7"/>
    </row>
    <row r="2961" spans="1:10" ht="12.75" customHeight="1" x14ac:dyDescent="0.15">
      <c r="A2961" s="235" t="s">
        <v>53</v>
      </c>
      <c r="B2961" s="4" t="s">
        <v>3529</v>
      </c>
      <c r="C2961" s="7" t="s">
        <v>3532</v>
      </c>
      <c r="D2961" s="7" t="s">
        <v>3533</v>
      </c>
      <c r="E2961" s="7" t="s">
        <v>1597</v>
      </c>
      <c r="F2961" s="10">
        <v>360</v>
      </c>
      <c r="G2961" s="10"/>
      <c r="H2961" s="7" t="s">
        <v>708</v>
      </c>
      <c r="I2961" s="7" t="s">
        <v>709</v>
      </c>
      <c r="J2961" s="7"/>
    </row>
    <row r="2962" spans="1:10" ht="25.5" customHeight="1" x14ac:dyDescent="0.15">
      <c r="A2962" s="235" t="s">
        <v>53</v>
      </c>
      <c r="B2962" s="4" t="s">
        <v>3529</v>
      </c>
      <c r="C2962" s="7" t="s">
        <v>3534</v>
      </c>
      <c r="D2962" s="7" t="s">
        <v>3535</v>
      </c>
      <c r="E2962" s="7" t="s">
        <v>1597</v>
      </c>
      <c r="F2962" s="10">
        <v>360</v>
      </c>
      <c r="G2962" s="10"/>
      <c r="H2962" s="7" t="s">
        <v>708</v>
      </c>
      <c r="I2962" s="7" t="s">
        <v>709</v>
      </c>
      <c r="J2962" s="7"/>
    </row>
    <row r="2963" spans="1:10" ht="12.75" customHeight="1" x14ac:dyDescent="0.15">
      <c r="A2963" s="235" t="s">
        <v>53</v>
      </c>
      <c r="B2963" s="4" t="s">
        <v>3529</v>
      </c>
      <c r="C2963" s="7" t="s">
        <v>3534</v>
      </c>
      <c r="D2963" s="7" t="s">
        <v>3536</v>
      </c>
      <c r="E2963" s="7" t="s">
        <v>1597</v>
      </c>
      <c r="F2963" s="10">
        <v>1270</v>
      </c>
      <c r="G2963" s="10"/>
      <c r="H2963" s="7" t="s">
        <v>633</v>
      </c>
      <c r="I2963" s="7" t="s">
        <v>634</v>
      </c>
      <c r="J2963" s="7"/>
    </row>
    <row r="2964" spans="1:10" ht="12.75" customHeight="1" x14ac:dyDescent="0.15">
      <c r="A2964" s="235" t="s">
        <v>53</v>
      </c>
      <c r="B2964" s="4" t="s">
        <v>3529</v>
      </c>
      <c r="C2964" s="7" t="s">
        <v>3532</v>
      </c>
      <c r="D2964" s="7" t="s">
        <v>3537</v>
      </c>
      <c r="E2964" s="7" t="s">
        <v>1597</v>
      </c>
      <c r="F2964" s="10">
        <v>1270</v>
      </c>
      <c r="G2964" s="10"/>
      <c r="H2964" s="7" t="s">
        <v>633</v>
      </c>
      <c r="I2964" s="7" t="s">
        <v>634</v>
      </c>
      <c r="J2964" s="7"/>
    </row>
    <row r="2965" spans="1:10" ht="11.25" x14ac:dyDescent="0.15">
      <c r="A2965" s="235" t="s">
        <v>53</v>
      </c>
      <c r="B2965" s="4" t="s">
        <v>3529</v>
      </c>
      <c r="C2965" s="7" t="s">
        <v>3530</v>
      </c>
      <c r="D2965" s="7" t="s">
        <v>3531</v>
      </c>
      <c r="E2965" s="7" t="s">
        <v>2312</v>
      </c>
      <c r="F2965" s="10"/>
      <c r="G2965" s="10">
        <v>1270</v>
      </c>
      <c r="H2965" s="7" t="s">
        <v>633</v>
      </c>
      <c r="I2965" s="7" t="s">
        <v>634</v>
      </c>
      <c r="J2965" s="7"/>
    </row>
    <row r="2967" spans="1:10" ht="11.25" x14ac:dyDescent="0.2">
      <c r="A2967" s="233" t="s">
        <v>2652</v>
      </c>
    </row>
    <row r="2969" spans="1:10" ht="25.5" customHeight="1" x14ac:dyDescent="0.35">
      <c r="A2969" s="234" t="s">
        <v>14</v>
      </c>
      <c r="B2969" s="3" t="s">
        <v>1</v>
      </c>
      <c r="C2969" s="6" t="s">
        <v>7</v>
      </c>
      <c r="D2969" s="6" t="s">
        <v>16</v>
      </c>
      <c r="E2969" s="6" t="s">
        <v>619</v>
      </c>
      <c r="F2969" s="9" t="s">
        <v>24</v>
      </c>
      <c r="G2969" s="9" t="s">
        <v>25</v>
      </c>
      <c r="H2969" s="6" t="s">
        <v>620</v>
      </c>
      <c r="I2969" s="6" t="s">
        <v>621</v>
      </c>
      <c r="J2969" s="6"/>
    </row>
    <row r="2971" spans="1:10" ht="25.5" customHeight="1" x14ac:dyDescent="0.15">
      <c r="A2971" s="235" t="s">
        <v>3538</v>
      </c>
      <c r="B2971" s="4" t="s">
        <v>2236</v>
      </c>
      <c r="C2971" s="7" t="s">
        <v>3539</v>
      </c>
      <c r="D2971" s="7" t="s">
        <v>3540</v>
      </c>
      <c r="E2971" s="7" t="s">
        <v>1308</v>
      </c>
      <c r="F2971" s="10">
        <v>99</v>
      </c>
      <c r="G2971" s="10"/>
      <c r="H2971" s="7" t="s">
        <v>708</v>
      </c>
      <c r="I2971" s="7" t="s">
        <v>709</v>
      </c>
      <c r="J2971" s="7"/>
    </row>
    <row r="2972" spans="1:10" ht="25.5" customHeight="1" x14ac:dyDescent="0.15">
      <c r="A2972" s="235" t="s">
        <v>3538</v>
      </c>
      <c r="B2972" s="4" t="s">
        <v>2236</v>
      </c>
      <c r="C2972" s="7" t="s">
        <v>3539</v>
      </c>
      <c r="D2972" s="7" t="s">
        <v>3540</v>
      </c>
      <c r="E2972" s="7" t="s">
        <v>1308</v>
      </c>
      <c r="F2972" s="10">
        <v>100</v>
      </c>
      <c r="G2972" s="10"/>
      <c r="H2972" s="7" t="s">
        <v>633</v>
      </c>
      <c r="I2972" s="7" t="s">
        <v>634</v>
      </c>
      <c r="J2972" s="7"/>
    </row>
    <row r="2973" spans="1:10" ht="12.75" customHeight="1" x14ac:dyDescent="0.15">
      <c r="A2973" s="235" t="s">
        <v>55</v>
      </c>
      <c r="B2973" s="4" t="s">
        <v>1703</v>
      </c>
      <c r="C2973" s="7" t="s">
        <v>3541</v>
      </c>
      <c r="D2973" s="7" t="s">
        <v>3542</v>
      </c>
      <c r="E2973" s="7" t="s">
        <v>1597</v>
      </c>
      <c r="F2973" s="10">
        <v>27.99</v>
      </c>
      <c r="G2973" s="10"/>
      <c r="H2973" s="7" t="s">
        <v>708</v>
      </c>
      <c r="I2973" s="7" t="s">
        <v>709</v>
      </c>
      <c r="J2973" s="7"/>
    </row>
    <row r="2974" spans="1:10" ht="12.75" customHeight="1" x14ac:dyDescent="0.15">
      <c r="A2974" s="235" t="s">
        <v>55</v>
      </c>
      <c r="B2974" s="4" t="s">
        <v>1703</v>
      </c>
      <c r="C2974" s="7" t="s">
        <v>3541</v>
      </c>
      <c r="D2974" s="7" t="s">
        <v>3543</v>
      </c>
      <c r="E2974" s="7" t="s">
        <v>1597</v>
      </c>
      <c r="F2974" s="10">
        <v>9.24</v>
      </c>
      <c r="G2974" s="10"/>
      <c r="H2974" s="7" t="s">
        <v>708</v>
      </c>
      <c r="I2974" s="7" t="s">
        <v>709</v>
      </c>
      <c r="J2974" s="7"/>
    </row>
    <row r="2975" spans="1:10" ht="12.75" customHeight="1" x14ac:dyDescent="0.15">
      <c r="A2975" s="235" t="s">
        <v>55</v>
      </c>
      <c r="B2975" s="4" t="s">
        <v>1703</v>
      </c>
      <c r="C2975" s="7" t="s">
        <v>3541</v>
      </c>
      <c r="D2975" s="7" t="s">
        <v>3544</v>
      </c>
      <c r="E2975" s="7" t="s">
        <v>1597</v>
      </c>
      <c r="F2975" s="10">
        <v>29.46</v>
      </c>
      <c r="G2975" s="10"/>
      <c r="H2975" s="7" t="s">
        <v>708</v>
      </c>
      <c r="I2975" s="7" t="s">
        <v>709</v>
      </c>
      <c r="J2975" s="7"/>
    </row>
    <row r="2976" spans="1:10" ht="12.75" customHeight="1" x14ac:dyDescent="0.15">
      <c r="A2976" s="235" t="s">
        <v>55</v>
      </c>
      <c r="B2976" s="4" t="s">
        <v>1703</v>
      </c>
      <c r="C2976" s="7" t="s">
        <v>3541</v>
      </c>
      <c r="D2976" s="7" t="s">
        <v>3544</v>
      </c>
      <c r="E2976" s="7" t="s">
        <v>1597</v>
      </c>
      <c r="F2976" s="10">
        <v>9.3699999999999992</v>
      </c>
      <c r="G2976" s="10"/>
      <c r="H2976" s="7" t="s">
        <v>633</v>
      </c>
      <c r="I2976" s="7" t="s">
        <v>634</v>
      </c>
      <c r="J2976" s="7"/>
    </row>
    <row r="2977" spans="1:10" ht="12.75" customHeight="1" x14ac:dyDescent="0.15">
      <c r="A2977" s="235" t="s">
        <v>55</v>
      </c>
      <c r="B2977" s="4" t="s">
        <v>1703</v>
      </c>
      <c r="C2977" s="7" t="s">
        <v>3541</v>
      </c>
      <c r="D2977" s="7" t="s">
        <v>3545</v>
      </c>
      <c r="E2977" s="7" t="s">
        <v>1597</v>
      </c>
      <c r="F2977" s="10">
        <v>13.66</v>
      </c>
      <c r="G2977" s="10"/>
      <c r="H2977" s="7" t="s">
        <v>633</v>
      </c>
      <c r="I2977" s="7" t="s">
        <v>634</v>
      </c>
      <c r="J2977" s="7"/>
    </row>
    <row r="2978" spans="1:10" ht="12.75" customHeight="1" x14ac:dyDescent="0.15">
      <c r="A2978" s="235" t="s">
        <v>55</v>
      </c>
      <c r="B2978" s="4" t="s">
        <v>1703</v>
      </c>
      <c r="C2978" s="7" t="s">
        <v>3541</v>
      </c>
      <c r="D2978" s="7" t="s">
        <v>3543</v>
      </c>
      <c r="E2978" s="7" t="s">
        <v>1597</v>
      </c>
      <c r="F2978" s="10">
        <v>9.25</v>
      </c>
      <c r="G2978" s="10"/>
      <c r="H2978" s="7" t="s">
        <v>633</v>
      </c>
      <c r="I2978" s="7" t="s">
        <v>634</v>
      </c>
      <c r="J2978" s="7"/>
    </row>
    <row r="2979" spans="1:10" ht="12.75" customHeight="1" x14ac:dyDescent="0.15">
      <c r="A2979" s="235" t="s">
        <v>247</v>
      </c>
      <c r="B2979" s="4" t="s">
        <v>1703</v>
      </c>
      <c r="C2979" s="7" t="s">
        <v>2511</v>
      </c>
      <c r="D2979" s="7" t="s">
        <v>2512</v>
      </c>
      <c r="E2979" s="7" t="s">
        <v>1597</v>
      </c>
      <c r="F2979" s="10">
        <v>211.25</v>
      </c>
      <c r="G2979" s="10"/>
      <c r="H2979" s="7" t="s">
        <v>633</v>
      </c>
      <c r="I2979" s="7" t="s">
        <v>634</v>
      </c>
      <c r="J2979" s="7"/>
    </row>
    <row r="2980" spans="1:10" ht="12.75" customHeight="1" x14ac:dyDescent="0.15">
      <c r="A2980" s="235" t="s">
        <v>55</v>
      </c>
      <c r="B2980" s="4" t="s">
        <v>1703</v>
      </c>
      <c r="C2980" s="7" t="s">
        <v>3541</v>
      </c>
      <c r="D2980" s="7" t="s">
        <v>3542</v>
      </c>
      <c r="E2980" s="7" t="s">
        <v>1597</v>
      </c>
      <c r="F2980" s="10">
        <v>27.99</v>
      </c>
      <c r="G2980" s="10"/>
      <c r="H2980" s="7" t="s">
        <v>633</v>
      </c>
      <c r="I2980" s="7" t="s">
        <v>634</v>
      </c>
      <c r="J2980" s="7"/>
    </row>
    <row r="2981" spans="1:10" ht="12.75" customHeight="1" x14ac:dyDescent="0.15">
      <c r="A2981" s="235" t="s">
        <v>55</v>
      </c>
      <c r="B2981" s="4" t="s">
        <v>1703</v>
      </c>
      <c r="C2981" s="7" t="s">
        <v>3541</v>
      </c>
      <c r="D2981" s="7" t="s">
        <v>3546</v>
      </c>
      <c r="E2981" s="7" t="s">
        <v>1597</v>
      </c>
      <c r="F2981" s="10">
        <v>58.93</v>
      </c>
      <c r="G2981" s="10"/>
      <c r="H2981" s="7" t="s">
        <v>633</v>
      </c>
      <c r="I2981" s="7" t="s">
        <v>634</v>
      </c>
      <c r="J2981" s="7"/>
    </row>
    <row r="2982" spans="1:10" ht="12.75" customHeight="1" x14ac:dyDescent="0.15">
      <c r="A2982" s="235" t="s">
        <v>249</v>
      </c>
      <c r="B2982" s="4" t="s">
        <v>1705</v>
      </c>
      <c r="C2982" s="7" t="s">
        <v>3547</v>
      </c>
      <c r="D2982" s="7" t="s">
        <v>359</v>
      </c>
      <c r="E2982" s="7" t="s">
        <v>1597</v>
      </c>
      <c r="F2982" s="10">
        <v>32.54</v>
      </c>
      <c r="G2982" s="10"/>
      <c r="H2982" s="7" t="s">
        <v>708</v>
      </c>
      <c r="I2982" s="7" t="s">
        <v>709</v>
      </c>
      <c r="J2982" s="7"/>
    </row>
    <row r="2983" spans="1:10" ht="12.75" customHeight="1" x14ac:dyDescent="0.15">
      <c r="A2983" s="235" t="s">
        <v>249</v>
      </c>
      <c r="B2983" s="4" t="s">
        <v>1705</v>
      </c>
      <c r="C2983" s="7" t="s">
        <v>3547</v>
      </c>
      <c r="D2983" s="7" t="s">
        <v>359</v>
      </c>
      <c r="E2983" s="7" t="s">
        <v>1597</v>
      </c>
      <c r="F2983" s="10">
        <v>67.599999999999994</v>
      </c>
      <c r="G2983" s="10"/>
      <c r="H2983" s="7" t="s">
        <v>633</v>
      </c>
      <c r="I2983" s="7" t="s">
        <v>634</v>
      </c>
      <c r="J2983" s="7"/>
    </row>
    <row r="2984" spans="1:10" ht="12.75" customHeight="1" x14ac:dyDescent="0.15">
      <c r="A2984" s="235" t="s">
        <v>247</v>
      </c>
      <c r="B2984" s="4" t="s">
        <v>1705</v>
      </c>
      <c r="C2984" s="7" t="s">
        <v>3548</v>
      </c>
      <c r="D2984" s="7" t="s">
        <v>3338</v>
      </c>
      <c r="E2984" s="7" t="s">
        <v>1597</v>
      </c>
      <c r="F2984" s="10">
        <v>184.38</v>
      </c>
      <c r="G2984" s="10"/>
      <c r="H2984" s="7" t="s">
        <v>633</v>
      </c>
      <c r="I2984" s="7" t="s">
        <v>634</v>
      </c>
      <c r="J2984" s="7"/>
    </row>
    <row r="2985" spans="1:10" ht="12.75" customHeight="1" x14ac:dyDescent="0.15">
      <c r="A2985" s="235" t="s">
        <v>2974</v>
      </c>
      <c r="B2985" s="4" t="s">
        <v>1347</v>
      </c>
      <c r="C2985" s="7" t="s">
        <v>3549</v>
      </c>
      <c r="D2985" s="7" t="s">
        <v>3550</v>
      </c>
      <c r="E2985" s="7" t="s">
        <v>1597</v>
      </c>
      <c r="F2985" s="10">
        <v>127.5</v>
      </c>
      <c r="G2985" s="10"/>
      <c r="H2985" s="7" t="s">
        <v>708</v>
      </c>
      <c r="I2985" s="7" t="s">
        <v>709</v>
      </c>
      <c r="J2985" s="7"/>
    </row>
    <row r="2986" spans="1:10" ht="12.75" customHeight="1" x14ac:dyDescent="0.15">
      <c r="A2986" s="235" t="s">
        <v>2974</v>
      </c>
      <c r="B2986" s="4" t="s">
        <v>1347</v>
      </c>
      <c r="C2986" s="7" t="s">
        <v>3549</v>
      </c>
      <c r="D2986" s="7" t="s">
        <v>3550</v>
      </c>
      <c r="E2986" s="7" t="s">
        <v>1597</v>
      </c>
      <c r="F2986" s="10">
        <v>127.5</v>
      </c>
      <c r="G2986" s="10"/>
      <c r="H2986" s="7" t="s">
        <v>633</v>
      </c>
      <c r="I2986" s="7" t="s">
        <v>634</v>
      </c>
      <c r="J2986" s="7"/>
    </row>
    <row r="2987" spans="1:10" ht="12.75" customHeight="1" x14ac:dyDescent="0.15">
      <c r="A2987" s="235" t="s">
        <v>247</v>
      </c>
      <c r="B2987" s="4" t="s">
        <v>1707</v>
      </c>
      <c r="C2987" s="7" t="s">
        <v>2514</v>
      </c>
      <c r="D2987" s="7" t="s">
        <v>3551</v>
      </c>
      <c r="E2987" s="7" t="s">
        <v>1597</v>
      </c>
      <c r="F2987" s="10">
        <v>46.87</v>
      </c>
      <c r="G2987" s="10"/>
      <c r="H2987" s="7" t="s">
        <v>708</v>
      </c>
      <c r="I2987" s="7" t="s">
        <v>709</v>
      </c>
      <c r="J2987" s="7"/>
    </row>
    <row r="2988" spans="1:10" ht="12.75" customHeight="1" x14ac:dyDescent="0.15">
      <c r="A2988" s="235" t="s">
        <v>55</v>
      </c>
      <c r="B2988" s="4" t="s">
        <v>1707</v>
      </c>
      <c r="C2988" s="7" t="s">
        <v>3552</v>
      </c>
      <c r="D2988" s="7" t="s">
        <v>320</v>
      </c>
      <c r="E2988" s="7" t="s">
        <v>1597</v>
      </c>
      <c r="F2988" s="10">
        <v>20</v>
      </c>
      <c r="G2988" s="10"/>
      <c r="H2988" s="7" t="s">
        <v>708</v>
      </c>
      <c r="I2988" s="7" t="s">
        <v>709</v>
      </c>
      <c r="J2988" s="7"/>
    </row>
    <row r="2989" spans="1:10" ht="12.75" customHeight="1" x14ac:dyDescent="0.15">
      <c r="A2989" s="235" t="s">
        <v>55</v>
      </c>
      <c r="B2989" s="4" t="s">
        <v>1707</v>
      </c>
      <c r="C2989" s="7" t="s">
        <v>3552</v>
      </c>
      <c r="D2989" s="7" t="s">
        <v>320</v>
      </c>
      <c r="E2989" s="7" t="s">
        <v>1597</v>
      </c>
      <c r="F2989" s="10">
        <v>116.14</v>
      </c>
      <c r="G2989" s="10"/>
      <c r="H2989" s="7" t="s">
        <v>633</v>
      </c>
      <c r="I2989" s="7" t="s">
        <v>634</v>
      </c>
      <c r="J2989" s="7"/>
    </row>
    <row r="2990" spans="1:10" ht="12.75" customHeight="1" x14ac:dyDescent="0.15">
      <c r="A2990" s="235" t="s">
        <v>247</v>
      </c>
      <c r="B2990" s="4" t="s">
        <v>1707</v>
      </c>
      <c r="C2990" s="7" t="s">
        <v>2514</v>
      </c>
      <c r="D2990" s="7" t="s">
        <v>3551</v>
      </c>
      <c r="E2990" s="7" t="s">
        <v>1597</v>
      </c>
      <c r="F2990" s="10">
        <v>46.88</v>
      </c>
      <c r="G2990" s="10"/>
      <c r="H2990" s="7" t="s">
        <v>633</v>
      </c>
      <c r="I2990" s="7" t="s">
        <v>634</v>
      </c>
      <c r="J2990" s="7"/>
    </row>
    <row r="2991" spans="1:10" ht="12.75" customHeight="1" x14ac:dyDescent="0.15">
      <c r="A2991" s="235" t="s">
        <v>3060</v>
      </c>
      <c r="B2991" s="4" t="s">
        <v>1086</v>
      </c>
      <c r="C2991" s="7" t="s">
        <v>3553</v>
      </c>
      <c r="D2991" s="7" t="s">
        <v>317</v>
      </c>
      <c r="E2991" s="7" t="s">
        <v>1597</v>
      </c>
      <c r="F2991" s="10">
        <v>62.5</v>
      </c>
      <c r="G2991" s="10"/>
      <c r="H2991" s="7" t="s">
        <v>708</v>
      </c>
      <c r="I2991" s="7" t="s">
        <v>709</v>
      </c>
      <c r="J2991" s="7"/>
    </row>
    <row r="2992" spans="1:10" ht="12.75" customHeight="1" x14ac:dyDescent="0.15">
      <c r="A2992" s="235" t="s">
        <v>3060</v>
      </c>
      <c r="B2992" s="4" t="s">
        <v>1086</v>
      </c>
      <c r="C2992" s="7" t="s">
        <v>3553</v>
      </c>
      <c r="D2992" s="7" t="s">
        <v>317</v>
      </c>
      <c r="E2992" s="7" t="s">
        <v>1597</v>
      </c>
      <c r="F2992" s="10">
        <v>62.5</v>
      </c>
      <c r="G2992" s="10"/>
      <c r="H2992" s="7" t="s">
        <v>633</v>
      </c>
      <c r="I2992" s="7" t="s">
        <v>634</v>
      </c>
      <c r="J2992" s="7"/>
    </row>
    <row r="2993" spans="1:10" ht="12.75" customHeight="1" x14ac:dyDescent="0.15">
      <c r="A2993" s="235" t="s">
        <v>390</v>
      </c>
      <c r="B2993" s="4" t="s">
        <v>3554</v>
      </c>
      <c r="C2993" s="7" t="s">
        <v>3555</v>
      </c>
      <c r="D2993" s="7" t="s">
        <v>3556</v>
      </c>
      <c r="E2993" s="7" t="s">
        <v>1597</v>
      </c>
      <c r="F2993" s="10">
        <v>73.489999999999995</v>
      </c>
      <c r="G2993" s="10"/>
      <c r="H2993" s="7" t="s">
        <v>633</v>
      </c>
      <c r="I2993" s="7" t="s">
        <v>634</v>
      </c>
      <c r="J2993" s="7"/>
    </row>
    <row r="2994" spans="1:10" ht="25.5" customHeight="1" x14ac:dyDescent="0.15">
      <c r="A2994" s="235" t="s">
        <v>249</v>
      </c>
      <c r="B2994" s="4" t="s">
        <v>1361</v>
      </c>
      <c r="C2994" s="7" t="s">
        <v>3557</v>
      </c>
      <c r="D2994" s="7" t="s">
        <v>320</v>
      </c>
      <c r="E2994" s="7" t="s">
        <v>1597</v>
      </c>
      <c r="F2994" s="10">
        <v>42.64</v>
      </c>
      <c r="G2994" s="10"/>
      <c r="H2994" s="7" t="s">
        <v>708</v>
      </c>
      <c r="I2994" s="7" t="s">
        <v>709</v>
      </c>
      <c r="J2994" s="7"/>
    </row>
    <row r="2995" spans="1:10" ht="12.75" customHeight="1" x14ac:dyDescent="0.15">
      <c r="A2995" s="235" t="s">
        <v>247</v>
      </c>
      <c r="B2995" s="4" t="s">
        <v>1361</v>
      </c>
      <c r="C2995" s="7" t="s">
        <v>2516</v>
      </c>
      <c r="D2995" s="7" t="s">
        <v>2517</v>
      </c>
      <c r="E2995" s="7" t="s">
        <v>1597</v>
      </c>
      <c r="F2995" s="10">
        <v>147.88</v>
      </c>
      <c r="G2995" s="10"/>
      <c r="H2995" s="7" t="s">
        <v>633</v>
      </c>
      <c r="I2995" s="7" t="s">
        <v>634</v>
      </c>
      <c r="J2995" s="7"/>
    </row>
    <row r="2996" spans="1:10" ht="25.5" customHeight="1" x14ac:dyDescent="0.15">
      <c r="A2996" s="235" t="s">
        <v>249</v>
      </c>
      <c r="B2996" s="4" t="s">
        <v>1361</v>
      </c>
      <c r="C2996" s="7" t="s">
        <v>3557</v>
      </c>
      <c r="D2996" s="7" t="s">
        <v>320</v>
      </c>
      <c r="E2996" s="7" t="s">
        <v>1597</v>
      </c>
      <c r="F2996" s="10">
        <v>110.73</v>
      </c>
      <c r="G2996" s="10"/>
      <c r="H2996" s="7" t="s">
        <v>633</v>
      </c>
      <c r="I2996" s="7" t="s">
        <v>634</v>
      </c>
      <c r="J2996" s="7"/>
    </row>
    <row r="2997" spans="1:10" ht="12.75" customHeight="1" x14ac:dyDescent="0.15">
      <c r="A2997" s="235" t="s">
        <v>249</v>
      </c>
      <c r="B2997" s="4" t="s">
        <v>1364</v>
      </c>
      <c r="C2997" s="7" t="s">
        <v>3558</v>
      </c>
      <c r="D2997" s="7" t="s">
        <v>3559</v>
      </c>
      <c r="E2997" s="7" t="s">
        <v>1597</v>
      </c>
      <c r="F2997" s="10">
        <v>33.58</v>
      </c>
      <c r="G2997" s="10"/>
      <c r="H2997" s="7" t="s">
        <v>633</v>
      </c>
      <c r="I2997" s="7" t="s">
        <v>634</v>
      </c>
      <c r="J2997" s="7"/>
    </row>
    <row r="2998" spans="1:10" ht="12.75" customHeight="1" x14ac:dyDescent="0.15">
      <c r="A2998" s="235" t="s">
        <v>2664</v>
      </c>
      <c r="B2998" s="4" t="s">
        <v>1089</v>
      </c>
      <c r="C2998" s="7" t="s">
        <v>3560</v>
      </c>
      <c r="D2998" s="7" t="s">
        <v>3561</v>
      </c>
      <c r="E2998" s="7" t="s">
        <v>1597</v>
      </c>
      <c r="F2998" s="10">
        <v>400</v>
      </c>
      <c r="G2998" s="10"/>
      <c r="H2998" s="7" t="s">
        <v>708</v>
      </c>
      <c r="I2998" s="7" t="s">
        <v>709</v>
      </c>
      <c r="J2998" s="7"/>
    </row>
    <row r="2999" spans="1:10" ht="12.75" customHeight="1" x14ac:dyDescent="0.15">
      <c r="A2999" s="235" t="s">
        <v>2664</v>
      </c>
      <c r="B2999" s="4" t="s">
        <v>1089</v>
      </c>
      <c r="C2999" s="7" t="s">
        <v>3562</v>
      </c>
      <c r="D2999" s="7" t="s">
        <v>3563</v>
      </c>
      <c r="E2999" s="7" t="s">
        <v>1597</v>
      </c>
      <c r="F2999" s="10">
        <v>564.48</v>
      </c>
      <c r="G2999" s="10"/>
      <c r="H2999" s="7" t="s">
        <v>708</v>
      </c>
      <c r="I2999" s="7" t="s">
        <v>709</v>
      </c>
      <c r="J2999" s="7"/>
    </row>
    <row r="3000" spans="1:10" ht="12.75" customHeight="1" x14ac:dyDescent="0.15">
      <c r="A3000" s="235" t="s">
        <v>2664</v>
      </c>
      <c r="B3000" s="4" t="s">
        <v>1089</v>
      </c>
      <c r="C3000" s="7" t="s">
        <v>3562</v>
      </c>
      <c r="D3000" s="7" t="s">
        <v>3564</v>
      </c>
      <c r="E3000" s="7" t="s">
        <v>1597</v>
      </c>
      <c r="F3000" s="10">
        <v>20.190000000000001</v>
      </c>
      <c r="G3000" s="10"/>
      <c r="H3000" s="7" t="s">
        <v>708</v>
      </c>
      <c r="I3000" s="7" t="s">
        <v>709</v>
      </c>
      <c r="J3000" s="7"/>
    </row>
    <row r="3001" spans="1:10" ht="12.75" customHeight="1" x14ac:dyDescent="0.15">
      <c r="A3001" s="235" t="s">
        <v>2664</v>
      </c>
      <c r="B3001" s="4" t="s">
        <v>1089</v>
      </c>
      <c r="C3001" s="7" t="s">
        <v>3565</v>
      </c>
      <c r="D3001" s="7" t="s">
        <v>3566</v>
      </c>
      <c r="E3001" s="7" t="s">
        <v>1597</v>
      </c>
      <c r="F3001" s="10">
        <v>90</v>
      </c>
      <c r="G3001" s="10"/>
      <c r="H3001" s="7" t="s">
        <v>708</v>
      </c>
      <c r="I3001" s="7" t="s">
        <v>709</v>
      </c>
      <c r="J3001" s="7"/>
    </row>
    <row r="3002" spans="1:10" ht="12.75" customHeight="1" x14ac:dyDescent="0.15">
      <c r="A3002" s="235" t="s">
        <v>2664</v>
      </c>
      <c r="B3002" s="4" t="s">
        <v>1089</v>
      </c>
      <c r="C3002" s="7" t="s">
        <v>3565</v>
      </c>
      <c r="D3002" s="7" t="s">
        <v>3566</v>
      </c>
      <c r="E3002" s="7" t="s">
        <v>1597</v>
      </c>
      <c r="F3002" s="10">
        <v>90</v>
      </c>
      <c r="G3002" s="10"/>
      <c r="H3002" s="7" t="s">
        <v>633</v>
      </c>
      <c r="I3002" s="7" t="s">
        <v>634</v>
      </c>
      <c r="J3002" s="7"/>
    </row>
    <row r="3003" spans="1:10" ht="12.75" customHeight="1" x14ac:dyDescent="0.15">
      <c r="A3003" s="235" t="s">
        <v>2664</v>
      </c>
      <c r="B3003" s="4" t="s">
        <v>1089</v>
      </c>
      <c r="C3003" s="7" t="s">
        <v>3562</v>
      </c>
      <c r="D3003" s="7" t="s">
        <v>3567</v>
      </c>
      <c r="E3003" s="7" t="s">
        <v>1597</v>
      </c>
      <c r="F3003" s="10">
        <v>16</v>
      </c>
      <c r="G3003" s="10"/>
      <c r="H3003" s="7" t="s">
        <v>633</v>
      </c>
      <c r="I3003" s="7" t="s">
        <v>634</v>
      </c>
      <c r="J3003" s="7"/>
    </row>
    <row r="3004" spans="1:10" ht="11.25" x14ac:dyDescent="0.15">
      <c r="A3004" s="235" t="s">
        <v>2664</v>
      </c>
      <c r="B3004" s="4" t="s">
        <v>1089</v>
      </c>
      <c r="C3004" s="7" t="s">
        <v>3562</v>
      </c>
      <c r="D3004" s="7" t="s">
        <v>3568</v>
      </c>
      <c r="E3004" s="7" t="s">
        <v>1597</v>
      </c>
      <c r="F3004" s="10">
        <v>39.9</v>
      </c>
      <c r="G3004" s="10"/>
      <c r="H3004" s="7" t="s">
        <v>633</v>
      </c>
      <c r="I3004" s="7" t="s">
        <v>634</v>
      </c>
      <c r="J3004" s="7"/>
    </row>
    <row r="3006" spans="1:10" ht="11.25" x14ac:dyDescent="0.2">
      <c r="A3006" s="233" t="s">
        <v>2652</v>
      </c>
    </row>
    <row r="3008" spans="1:10" ht="25.5" customHeight="1" x14ac:dyDescent="0.35">
      <c r="A3008" s="234" t="s">
        <v>14</v>
      </c>
      <c r="B3008" s="3" t="s">
        <v>1</v>
      </c>
      <c r="C3008" s="6" t="s">
        <v>7</v>
      </c>
      <c r="D3008" s="6" t="s">
        <v>16</v>
      </c>
      <c r="E3008" s="6" t="s">
        <v>619</v>
      </c>
      <c r="F3008" s="9" t="s">
        <v>24</v>
      </c>
      <c r="G3008" s="9" t="s">
        <v>25</v>
      </c>
      <c r="H3008" s="6" t="s">
        <v>620</v>
      </c>
      <c r="I3008" s="6" t="s">
        <v>621</v>
      </c>
      <c r="J3008" s="6"/>
    </row>
    <row r="3010" spans="1:10" ht="12.75" customHeight="1" x14ac:dyDescent="0.15">
      <c r="A3010" s="235" t="s">
        <v>2664</v>
      </c>
      <c r="B3010" s="4" t="s">
        <v>1089</v>
      </c>
      <c r="C3010" s="7" t="s">
        <v>3560</v>
      </c>
      <c r="D3010" s="7" t="s">
        <v>3561</v>
      </c>
      <c r="E3010" s="7" t="s">
        <v>1597</v>
      </c>
      <c r="F3010" s="10">
        <v>750</v>
      </c>
      <c r="G3010" s="10"/>
      <c r="H3010" s="7" t="s">
        <v>633</v>
      </c>
      <c r="I3010" s="7" t="s">
        <v>634</v>
      </c>
      <c r="J3010" s="7"/>
    </row>
    <row r="3011" spans="1:10" ht="12.75" customHeight="1" x14ac:dyDescent="0.15">
      <c r="A3011" s="235" t="s">
        <v>247</v>
      </c>
      <c r="B3011" s="4" t="s">
        <v>1092</v>
      </c>
      <c r="C3011" s="7" t="s">
        <v>3569</v>
      </c>
      <c r="D3011" s="7" t="s">
        <v>344</v>
      </c>
      <c r="E3011" s="7" t="s">
        <v>1597</v>
      </c>
      <c r="F3011" s="10">
        <v>162.44999999999999</v>
      </c>
      <c r="G3011" s="10"/>
      <c r="H3011" s="7" t="s">
        <v>633</v>
      </c>
      <c r="I3011" s="7" t="s">
        <v>634</v>
      </c>
      <c r="J3011" s="7"/>
    </row>
    <row r="3012" spans="1:10" ht="12.75" customHeight="1" x14ac:dyDescent="0.15">
      <c r="A3012" s="235" t="s">
        <v>55</v>
      </c>
      <c r="B3012" s="4" t="s">
        <v>1378</v>
      </c>
      <c r="C3012" s="7" t="s">
        <v>3570</v>
      </c>
      <c r="D3012" s="7" t="s">
        <v>320</v>
      </c>
      <c r="E3012" s="7" t="s">
        <v>1597</v>
      </c>
      <c r="F3012" s="10">
        <v>432.36</v>
      </c>
      <c r="G3012" s="10"/>
      <c r="H3012" s="7" t="s">
        <v>708</v>
      </c>
      <c r="I3012" s="7" t="s">
        <v>709</v>
      </c>
      <c r="J3012" s="7"/>
    </row>
    <row r="3013" spans="1:10" ht="12.75" customHeight="1" x14ac:dyDescent="0.15">
      <c r="A3013" s="235" t="s">
        <v>55</v>
      </c>
      <c r="B3013" s="4" t="s">
        <v>1378</v>
      </c>
      <c r="C3013" s="7" t="s">
        <v>3570</v>
      </c>
      <c r="D3013" s="7" t="s">
        <v>320</v>
      </c>
      <c r="E3013" s="7" t="s">
        <v>1597</v>
      </c>
      <c r="F3013" s="10">
        <v>370.61</v>
      </c>
      <c r="G3013" s="10"/>
      <c r="H3013" s="7" t="s">
        <v>633</v>
      </c>
      <c r="I3013" s="7" t="s">
        <v>634</v>
      </c>
      <c r="J3013" s="7"/>
    </row>
    <row r="3014" spans="1:10" ht="12.75" customHeight="1" x14ac:dyDescent="0.15">
      <c r="A3014" s="235" t="s">
        <v>250</v>
      </c>
      <c r="B3014" s="4" t="s">
        <v>1378</v>
      </c>
      <c r="C3014" s="7" t="s">
        <v>3571</v>
      </c>
      <c r="D3014" s="7" t="s">
        <v>3572</v>
      </c>
      <c r="E3014" s="7" t="s">
        <v>1597</v>
      </c>
      <c r="F3014" s="10">
        <v>359.8</v>
      </c>
      <c r="G3014" s="10"/>
      <c r="H3014" s="7" t="s">
        <v>633</v>
      </c>
      <c r="I3014" s="7" t="s">
        <v>634</v>
      </c>
      <c r="J3014" s="7"/>
    </row>
    <row r="3015" spans="1:10" ht="12.75" customHeight="1" x14ac:dyDescent="0.15">
      <c r="A3015" s="235" t="s">
        <v>247</v>
      </c>
      <c r="B3015" s="4" t="s">
        <v>1711</v>
      </c>
      <c r="C3015" s="7" t="s">
        <v>2518</v>
      </c>
      <c r="D3015" s="7" t="s">
        <v>344</v>
      </c>
      <c r="E3015" s="7" t="s">
        <v>1597</v>
      </c>
      <c r="F3015" s="10">
        <v>46.88</v>
      </c>
      <c r="G3015" s="10"/>
      <c r="H3015" s="7" t="s">
        <v>708</v>
      </c>
      <c r="I3015" s="7" t="s">
        <v>709</v>
      </c>
      <c r="J3015" s="7"/>
    </row>
    <row r="3016" spans="1:10" ht="12.75" customHeight="1" x14ac:dyDescent="0.15">
      <c r="A3016" s="235" t="s">
        <v>247</v>
      </c>
      <c r="B3016" s="4" t="s">
        <v>1711</v>
      </c>
      <c r="C3016" s="7" t="s">
        <v>2518</v>
      </c>
      <c r="D3016" s="7" t="s">
        <v>344</v>
      </c>
      <c r="E3016" s="7" t="s">
        <v>1597</v>
      </c>
      <c r="F3016" s="10">
        <v>165.63</v>
      </c>
      <c r="G3016" s="10"/>
      <c r="H3016" s="7" t="s">
        <v>633</v>
      </c>
      <c r="I3016" s="7" t="s">
        <v>634</v>
      </c>
      <c r="J3016" s="7"/>
    </row>
    <row r="3017" spans="1:10" ht="12.75" customHeight="1" x14ac:dyDescent="0.15">
      <c r="A3017" s="235" t="s">
        <v>55</v>
      </c>
      <c r="B3017" s="4" t="s">
        <v>204</v>
      </c>
      <c r="C3017" s="7" t="s">
        <v>233</v>
      </c>
      <c r="D3017" s="7" t="s">
        <v>3573</v>
      </c>
      <c r="E3017" s="7" t="s">
        <v>1597</v>
      </c>
      <c r="F3017" s="10">
        <v>24.15</v>
      </c>
      <c r="G3017" s="10"/>
      <c r="H3017" s="7" t="s">
        <v>708</v>
      </c>
      <c r="I3017" s="7" t="s">
        <v>709</v>
      </c>
      <c r="J3017" s="7"/>
    </row>
    <row r="3018" spans="1:10" ht="12.75" customHeight="1" x14ac:dyDescent="0.15">
      <c r="A3018" s="235" t="s">
        <v>55</v>
      </c>
      <c r="B3018" s="4" t="s">
        <v>204</v>
      </c>
      <c r="C3018" s="7" t="s">
        <v>233</v>
      </c>
      <c r="D3018" s="7" t="s">
        <v>3574</v>
      </c>
      <c r="E3018" s="7" t="s">
        <v>1597</v>
      </c>
      <c r="F3018" s="10">
        <v>118.87</v>
      </c>
      <c r="G3018" s="10"/>
      <c r="H3018" s="7" t="s">
        <v>708</v>
      </c>
      <c r="I3018" s="7" t="s">
        <v>709</v>
      </c>
      <c r="J3018" s="7"/>
    </row>
    <row r="3019" spans="1:10" ht="12.75" customHeight="1" x14ac:dyDescent="0.15">
      <c r="A3019" s="235" t="s">
        <v>55</v>
      </c>
      <c r="B3019" s="4" t="s">
        <v>204</v>
      </c>
      <c r="C3019" s="7" t="s">
        <v>233</v>
      </c>
      <c r="D3019" s="7" t="s">
        <v>3573</v>
      </c>
      <c r="E3019" s="7" t="s">
        <v>1597</v>
      </c>
      <c r="F3019" s="10">
        <v>24.15</v>
      </c>
      <c r="G3019" s="10"/>
      <c r="H3019" s="7" t="s">
        <v>633</v>
      </c>
      <c r="I3019" s="7" t="s">
        <v>634</v>
      </c>
      <c r="J3019" s="7"/>
    </row>
    <row r="3020" spans="1:10" ht="12.75" customHeight="1" x14ac:dyDescent="0.15">
      <c r="A3020" s="235" t="s">
        <v>55</v>
      </c>
      <c r="B3020" s="4" t="s">
        <v>204</v>
      </c>
      <c r="C3020" s="7" t="s">
        <v>233</v>
      </c>
      <c r="D3020" s="7" t="s">
        <v>3575</v>
      </c>
      <c r="E3020" s="7" t="s">
        <v>1597</v>
      </c>
      <c r="F3020" s="10">
        <v>10.58</v>
      </c>
      <c r="G3020" s="10"/>
      <c r="H3020" s="7" t="s">
        <v>633</v>
      </c>
      <c r="I3020" s="7" t="s">
        <v>634</v>
      </c>
      <c r="J3020" s="7"/>
    </row>
    <row r="3021" spans="1:10" ht="12.75" customHeight="1" x14ac:dyDescent="0.15">
      <c r="A3021" s="235" t="s">
        <v>247</v>
      </c>
      <c r="B3021" s="4" t="s">
        <v>205</v>
      </c>
      <c r="C3021" s="7" t="s">
        <v>234</v>
      </c>
      <c r="D3021" s="7" t="s">
        <v>2519</v>
      </c>
      <c r="E3021" s="7" t="s">
        <v>1597</v>
      </c>
      <c r="F3021" s="10">
        <v>62.5</v>
      </c>
      <c r="G3021" s="10"/>
      <c r="H3021" s="7" t="s">
        <v>633</v>
      </c>
      <c r="I3021" s="7" t="s">
        <v>634</v>
      </c>
      <c r="J3021" s="7"/>
    </row>
    <row r="3022" spans="1:10" ht="12.75" customHeight="1" x14ac:dyDescent="0.15">
      <c r="A3022" s="235" t="s">
        <v>247</v>
      </c>
      <c r="B3022" s="4" t="s">
        <v>205</v>
      </c>
      <c r="C3022" s="7" t="s">
        <v>234</v>
      </c>
      <c r="D3022" s="7" t="s">
        <v>2519</v>
      </c>
      <c r="E3022" s="7" t="s">
        <v>1597</v>
      </c>
      <c r="F3022" s="10">
        <v>37.5</v>
      </c>
      <c r="G3022" s="10"/>
      <c r="H3022" s="7" t="s">
        <v>633</v>
      </c>
      <c r="I3022" s="7" t="s">
        <v>634</v>
      </c>
      <c r="J3022" s="7"/>
    </row>
    <row r="3023" spans="1:10" ht="12.75" customHeight="1" x14ac:dyDescent="0.15">
      <c r="A3023" s="235" t="s">
        <v>249</v>
      </c>
      <c r="B3023" s="4" t="s">
        <v>206</v>
      </c>
      <c r="C3023" s="7" t="s">
        <v>235</v>
      </c>
      <c r="D3023" s="7" t="s">
        <v>317</v>
      </c>
      <c r="E3023" s="7" t="s">
        <v>1597</v>
      </c>
      <c r="F3023" s="10">
        <v>28.25</v>
      </c>
      <c r="G3023" s="10"/>
      <c r="H3023" s="7" t="s">
        <v>708</v>
      </c>
      <c r="I3023" s="7" t="s">
        <v>709</v>
      </c>
      <c r="J3023" s="7"/>
    </row>
    <row r="3024" spans="1:10" ht="12.75" customHeight="1" x14ac:dyDescent="0.15">
      <c r="A3024" s="235" t="s">
        <v>249</v>
      </c>
      <c r="B3024" s="4" t="s">
        <v>206</v>
      </c>
      <c r="C3024" s="7" t="s">
        <v>235</v>
      </c>
      <c r="D3024" s="7" t="s">
        <v>317</v>
      </c>
      <c r="E3024" s="7" t="s">
        <v>1597</v>
      </c>
      <c r="F3024" s="10">
        <v>46.12</v>
      </c>
      <c r="G3024" s="10"/>
      <c r="H3024" s="7" t="s">
        <v>633</v>
      </c>
      <c r="I3024" s="7" t="s">
        <v>634</v>
      </c>
      <c r="J3024" s="7"/>
    </row>
    <row r="3025" spans="1:10" ht="12.75" customHeight="1" x14ac:dyDescent="0.15">
      <c r="A3025" s="235" t="s">
        <v>3538</v>
      </c>
      <c r="B3025" s="4" t="s">
        <v>1101</v>
      </c>
      <c r="C3025" s="7" t="s">
        <v>3576</v>
      </c>
      <c r="D3025" s="7" t="s">
        <v>3577</v>
      </c>
      <c r="E3025" s="7" t="s">
        <v>1597</v>
      </c>
      <c r="F3025" s="10">
        <v>264</v>
      </c>
      <c r="G3025" s="10"/>
      <c r="H3025" s="7" t="s">
        <v>708</v>
      </c>
      <c r="I3025" s="7" t="s">
        <v>709</v>
      </c>
      <c r="J3025" s="7"/>
    </row>
    <row r="3026" spans="1:10" ht="12.75" customHeight="1" x14ac:dyDescent="0.15">
      <c r="A3026" s="235" t="s">
        <v>3538</v>
      </c>
      <c r="B3026" s="4" t="s">
        <v>208</v>
      </c>
      <c r="C3026" s="7" t="s">
        <v>3578</v>
      </c>
      <c r="D3026" s="7" t="s">
        <v>3579</v>
      </c>
      <c r="E3026" s="7" t="s">
        <v>1597</v>
      </c>
      <c r="F3026" s="10">
        <v>625</v>
      </c>
      <c r="G3026" s="10"/>
      <c r="H3026" s="7" t="s">
        <v>708</v>
      </c>
      <c r="I3026" s="7" t="s">
        <v>709</v>
      </c>
      <c r="J3026" s="7"/>
    </row>
    <row r="3027" spans="1:10" ht="25.5" customHeight="1" x14ac:dyDescent="0.15">
      <c r="A3027" s="235" t="s">
        <v>55</v>
      </c>
      <c r="B3027" s="4" t="s">
        <v>208</v>
      </c>
      <c r="C3027" s="7" t="s">
        <v>238</v>
      </c>
      <c r="D3027" s="7" t="s">
        <v>3580</v>
      </c>
      <c r="E3027" s="7" t="s">
        <v>1597</v>
      </c>
      <c r="F3027" s="10">
        <v>688.72</v>
      </c>
      <c r="G3027" s="10"/>
      <c r="H3027" s="7" t="s">
        <v>708</v>
      </c>
      <c r="I3027" s="7" t="s">
        <v>709</v>
      </c>
      <c r="J3027" s="7"/>
    </row>
    <row r="3028" spans="1:10" ht="25.5" customHeight="1" x14ac:dyDescent="0.15">
      <c r="A3028" s="235" t="s">
        <v>55</v>
      </c>
      <c r="B3028" s="4" t="s">
        <v>208</v>
      </c>
      <c r="C3028" s="7" t="s">
        <v>238</v>
      </c>
      <c r="D3028" s="7" t="s">
        <v>3580</v>
      </c>
      <c r="E3028" s="7" t="s">
        <v>1597</v>
      </c>
      <c r="F3028" s="10">
        <v>86.65</v>
      </c>
      <c r="G3028" s="10"/>
      <c r="H3028" s="7" t="s">
        <v>633</v>
      </c>
      <c r="I3028" s="7" t="s">
        <v>634</v>
      </c>
      <c r="J3028" s="7"/>
    </row>
    <row r="3029" spans="1:10" ht="12.75" customHeight="1" x14ac:dyDescent="0.15">
      <c r="A3029" s="235" t="s">
        <v>3060</v>
      </c>
      <c r="B3029" s="4" t="s">
        <v>673</v>
      </c>
      <c r="C3029" s="7" t="s">
        <v>3581</v>
      </c>
      <c r="D3029" s="7" t="s">
        <v>317</v>
      </c>
      <c r="E3029" s="7" t="s">
        <v>1597</v>
      </c>
      <c r="F3029" s="10">
        <v>62.5</v>
      </c>
      <c r="G3029" s="10"/>
      <c r="H3029" s="7" t="s">
        <v>708</v>
      </c>
      <c r="I3029" s="7" t="s">
        <v>709</v>
      </c>
      <c r="J3029" s="7"/>
    </row>
    <row r="3030" spans="1:10" ht="12.75" customHeight="1" x14ac:dyDescent="0.15">
      <c r="A3030" s="235" t="s">
        <v>3060</v>
      </c>
      <c r="B3030" s="4" t="s">
        <v>673</v>
      </c>
      <c r="C3030" s="7" t="s">
        <v>3581</v>
      </c>
      <c r="D3030" s="7" t="s">
        <v>317</v>
      </c>
      <c r="E3030" s="7" t="s">
        <v>1597</v>
      </c>
      <c r="F3030" s="10">
        <v>62.5</v>
      </c>
      <c r="G3030" s="10"/>
      <c r="H3030" s="7" t="s">
        <v>633</v>
      </c>
      <c r="I3030" s="7" t="s">
        <v>634</v>
      </c>
      <c r="J3030" s="7"/>
    </row>
    <row r="3031" spans="1:10" ht="12.75" customHeight="1" x14ac:dyDescent="0.15">
      <c r="A3031" s="235" t="s">
        <v>249</v>
      </c>
      <c r="B3031" s="4" t="s">
        <v>209</v>
      </c>
      <c r="C3031" s="7" t="s">
        <v>354</v>
      </c>
      <c r="D3031" s="7" t="s">
        <v>359</v>
      </c>
      <c r="E3031" s="7" t="s">
        <v>1597</v>
      </c>
      <c r="F3031" s="10">
        <v>92.03</v>
      </c>
      <c r="G3031" s="10"/>
      <c r="H3031" s="7" t="s">
        <v>708</v>
      </c>
      <c r="I3031" s="7" t="s">
        <v>709</v>
      </c>
      <c r="J3031" s="7"/>
    </row>
    <row r="3032" spans="1:10" ht="12.75" customHeight="1" x14ac:dyDescent="0.15">
      <c r="A3032" s="235" t="s">
        <v>247</v>
      </c>
      <c r="B3032" s="4" t="s">
        <v>209</v>
      </c>
      <c r="C3032" s="7" t="s">
        <v>239</v>
      </c>
      <c r="D3032" s="7" t="s">
        <v>3582</v>
      </c>
      <c r="E3032" s="7" t="s">
        <v>2479</v>
      </c>
      <c r="F3032" s="10">
        <v>9.6300000000000008</v>
      </c>
      <c r="G3032" s="10"/>
      <c r="H3032" s="7" t="s">
        <v>708</v>
      </c>
      <c r="I3032" s="7" t="s">
        <v>709</v>
      </c>
      <c r="J3032" s="7"/>
    </row>
    <row r="3033" spans="1:10" ht="12.75" customHeight="1" x14ac:dyDescent="0.15">
      <c r="A3033" s="235" t="s">
        <v>247</v>
      </c>
      <c r="B3033" s="4" t="s">
        <v>209</v>
      </c>
      <c r="C3033" s="7" t="s">
        <v>239</v>
      </c>
      <c r="D3033" s="7" t="s">
        <v>2521</v>
      </c>
      <c r="E3033" s="7" t="s">
        <v>2479</v>
      </c>
      <c r="F3033" s="10">
        <v>68.75</v>
      </c>
      <c r="G3033" s="10"/>
      <c r="H3033" s="7" t="s">
        <v>708</v>
      </c>
      <c r="I3033" s="7" t="s">
        <v>709</v>
      </c>
      <c r="J3033" s="7"/>
    </row>
    <row r="3034" spans="1:10" ht="12.75" customHeight="1" x14ac:dyDescent="0.15">
      <c r="A3034" s="235" t="s">
        <v>247</v>
      </c>
      <c r="B3034" s="4" t="s">
        <v>209</v>
      </c>
      <c r="C3034" s="7" t="s">
        <v>239</v>
      </c>
      <c r="D3034" s="7" t="s">
        <v>2521</v>
      </c>
      <c r="E3034" s="7" t="s">
        <v>2479</v>
      </c>
      <c r="F3034" s="10">
        <v>25</v>
      </c>
      <c r="G3034" s="10"/>
      <c r="H3034" s="7" t="s">
        <v>633</v>
      </c>
      <c r="I3034" s="7" t="s">
        <v>634</v>
      </c>
      <c r="J3034" s="7"/>
    </row>
    <row r="3035" spans="1:10" ht="12.75" customHeight="1" x14ac:dyDescent="0.15">
      <c r="A3035" s="235" t="s">
        <v>247</v>
      </c>
      <c r="B3035" s="4" t="s">
        <v>209</v>
      </c>
      <c r="C3035" s="7" t="s">
        <v>241</v>
      </c>
      <c r="D3035" s="7" t="s">
        <v>360</v>
      </c>
      <c r="E3035" s="7" t="s">
        <v>1597</v>
      </c>
      <c r="F3035" s="10">
        <v>55.25</v>
      </c>
      <c r="G3035" s="10"/>
      <c r="H3035" s="7" t="s">
        <v>633</v>
      </c>
      <c r="I3035" s="7" t="s">
        <v>634</v>
      </c>
      <c r="J3035" s="7"/>
    </row>
    <row r="3036" spans="1:10" ht="12.75" customHeight="1" x14ac:dyDescent="0.15">
      <c r="A3036" s="235" t="s">
        <v>247</v>
      </c>
      <c r="B3036" s="4" t="s">
        <v>209</v>
      </c>
      <c r="C3036" s="7" t="s">
        <v>241</v>
      </c>
      <c r="D3036" s="7" t="s">
        <v>360</v>
      </c>
      <c r="E3036" s="7" t="s">
        <v>1597</v>
      </c>
      <c r="F3036" s="10">
        <v>15.63</v>
      </c>
      <c r="G3036" s="10"/>
      <c r="H3036" s="7" t="s">
        <v>633</v>
      </c>
      <c r="I3036" s="7" t="s">
        <v>634</v>
      </c>
      <c r="J3036" s="7"/>
    </row>
    <row r="3037" spans="1:10" ht="12.75" customHeight="1" x14ac:dyDescent="0.15">
      <c r="A3037" s="235" t="s">
        <v>249</v>
      </c>
      <c r="B3037" s="4" t="s">
        <v>209</v>
      </c>
      <c r="C3037" s="7" t="s">
        <v>354</v>
      </c>
      <c r="D3037" s="7" t="s">
        <v>359</v>
      </c>
      <c r="E3037" s="7" t="s">
        <v>1597</v>
      </c>
      <c r="F3037" s="10">
        <v>40.229999999999997</v>
      </c>
      <c r="G3037" s="10"/>
      <c r="H3037" s="7" t="s">
        <v>633</v>
      </c>
      <c r="I3037" s="7" t="s">
        <v>634</v>
      </c>
      <c r="J3037" s="7"/>
    </row>
    <row r="3038" spans="1:10" ht="12.75" customHeight="1" x14ac:dyDescent="0.15">
      <c r="A3038" s="235"/>
      <c r="B3038" s="4" t="s">
        <v>3583</v>
      </c>
      <c r="C3038" s="7" t="s">
        <v>3584</v>
      </c>
      <c r="D3038" s="7" t="s">
        <v>3585</v>
      </c>
      <c r="E3038" s="7" t="s">
        <v>625</v>
      </c>
      <c r="F3038" s="10"/>
      <c r="G3038" s="10">
        <v>90</v>
      </c>
      <c r="H3038" s="7" t="s">
        <v>633</v>
      </c>
      <c r="I3038" s="7" t="s">
        <v>634</v>
      </c>
      <c r="J3038" s="7"/>
    </row>
    <row r="3039" spans="1:10" ht="12.75" customHeight="1" x14ac:dyDescent="0.15">
      <c r="A3039" s="235" t="s">
        <v>247</v>
      </c>
      <c r="B3039" s="4" t="s">
        <v>212</v>
      </c>
      <c r="C3039" s="7" t="s">
        <v>244</v>
      </c>
      <c r="D3039" s="7" t="s">
        <v>2522</v>
      </c>
      <c r="E3039" s="7" t="s">
        <v>1597</v>
      </c>
      <c r="F3039" s="10">
        <v>137.5</v>
      </c>
      <c r="G3039" s="10"/>
      <c r="H3039" s="7" t="s">
        <v>633</v>
      </c>
      <c r="I3039" s="7" t="s">
        <v>634</v>
      </c>
      <c r="J3039" s="7"/>
    </row>
    <row r="3040" spans="1:10" ht="12.75" customHeight="1" x14ac:dyDescent="0.15">
      <c r="A3040" s="235" t="s">
        <v>247</v>
      </c>
      <c r="B3040" s="4" t="s">
        <v>212</v>
      </c>
      <c r="C3040" s="7" t="s">
        <v>244</v>
      </c>
      <c r="D3040" s="7" t="s">
        <v>2522</v>
      </c>
      <c r="E3040" s="7" t="s">
        <v>1597</v>
      </c>
      <c r="F3040" s="10">
        <v>45.88</v>
      </c>
      <c r="G3040" s="10"/>
      <c r="H3040" s="7" t="s">
        <v>633</v>
      </c>
      <c r="I3040" s="7" t="s">
        <v>634</v>
      </c>
      <c r="J3040" s="7"/>
    </row>
    <row r="3041" spans="1:10" ht="12.75" customHeight="1" x14ac:dyDescent="0.15">
      <c r="A3041" s="235" t="s">
        <v>55</v>
      </c>
      <c r="B3041" s="4" t="s">
        <v>213</v>
      </c>
      <c r="C3041" s="7" t="s">
        <v>245</v>
      </c>
      <c r="D3041" s="7" t="s">
        <v>3586</v>
      </c>
      <c r="E3041" s="7" t="s">
        <v>1597</v>
      </c>
      <c r="F3041" s="10">
        <v>33.4</v>
      </c>
      <c r="G3041" s="10"/>
      <c r="H3041" s="7" t="s">
        <v>708</v>
      </c>
      <c r="I3041" s="7" t="s">
        <v>709</v>
      </c>
      <c r="J3041" s="7"/>
    </row>
    <row r="3042" spans="1:10" ht="12.75" customHeight="1" x14ac:dyDescent="0.15">
      <c r="A3042" s="235" t="s">
        <v>55</v>
      </c>
      <c r="B3042" s="4" t="s">
        <v>213</v>
      </c>
      <c r="C3042" s="7" t="s">
        <v>245</v>
      </c>
      <c r="D3042" s="7" t="s">
        <v>3587</v>
      </c>
      <c r="E3042" s="7" t="s">
        <v>1597</v>
      </c>
      <c r="F3042" s="10">
        <v>9.3800000000000008</v>
      </c>
      <c r="G3042" s="10"/>
      <c r="H3042" s="7" t="s">
        <v>708</v>
      </c>
      <c r="I3042" s="7" t="s">
        <v>709</v>
      </c>
      <c r="J3042" s="7"/>
    </row>
    <row r="3043" spans="1:10" ht="12.75" customHeight="1" x14ac:dyDescent="0.15">
      <c r="A3043" s="235" t="s">
        <v>3060</v>
      </c>
      <c r="B3043" s="4" t="s">
        <v>1944</v>
      </c>
      <c r="C3043" s="7" t="s">
        <v>3588</v>
      </c>
      <c r="D3043" s="7" t="s">
        <v>320</v>
      </c>
      <c r="E3043" s="7" t="s">
        <v>1597</v>
      </c>
      <c r="F3043" s="10">
        <v>62.5</v>
      </c>
      <c r="G3043" s="10"/>
      <c r="H3043" s="7" t="s">
        <v>708</v>
      </c>
      <c r="I3043" s="7" t="s">
        <v>709</v>
      </c>
      <c r="J3043" s="7"/>
    </row>
    <row r="3044" spans="1:10" ht="12.75" customHeight="1" x14ac:dyDescent="0.15">
      <c r="A3044" s="235" t="s">
        <v>3060</v>
      </c>
      <c r="B3044" s="4" t="s">
        <v>1944</v>
      </c>
      <c r="C3044" s="7" t="s">
        <v>3588</v>
      </c>
      <c r="D3044" s="7" t="s">
        <v>320</v>
      </c>
      <c r="E3044" s="7" t="s">
        <v>1597</v>
      </c>
      <c r="F3044" s="10">
        <v>62.5</v>
      </c>
      <c r="G3044" s="10"/>
      <c r="H3044" s="7" t="s">
        <v>633</v>
      </c>
      <c r="I3044" s="7" t="s">
        <v>634</v>
      </c>
      <c r="J3044" s="7"/>
    </row>
    <row r="3045" spans="1:10" ht="11.25" x14ac:dyDescent="0.15">
      <c r="A3045" s="235" t="s">
        <v>247</v>
      </c>
      <c r="B3045" s="4" t="s">
        <v>288</v>
      </c>
      <c r="C3045" s="7" t="s">
        <v>301</v>
      </c>
      <c r="D3045" s="7" t="s">
        <v>317</v>
      </c>
      <c r="E3045" s="7" t="s">
        <v>1597</v>
      </c>
      <c r="F3045" s="10">
        <v>12.5</v>
      </c>
      <c r="G3045" s="10"/>
      <c r="H3045" s="7" t="s">
        <v>708</v>
      </c>
      <c r="I3045" s="7" t="s">
        <v>709</v>
      </c>
      <c r="J3045" s="7"/>
    </row>
    <row r="3047" spans="1:10" ht="11.25" x14ac:dyDescent="0.2">
      <c r="A3047" s="233" t="s">
        <v>2652</v>
      </c>
    </row>
    <row r="3049" spans="1:10" ht="25.5" customHeight="1" x14ac:dyDescent="0.35">
      <c r="A3049" s="234" t="s">
        <v>14</v>
      </c>
      <c r="B3049" s="3" t="s">
        <v>1</v>
      </c>
      <c r="C3049" s="6" t="s">
        <v>7</v>
      </c>
      <c r="D3049" s="6" t="s">
        <v>16</v>
      </c>
      <c r="E3049" s="6" t="s">
        <v>619</v>
      </c>
      <c r="F3049" s="9" t="s">
        <v>24</v>
      </c>
      <c r="G3049" s="9" t="s">
        <v>25</v>
      </c>
      <c r="H3049" s="6" t="s">
        <v>620</v>
      </c>
      <c r="I3049" s="6" t="s">
        <v>621</v>
      </c>
      <c r="J3049" s="6"/>
    </row>
    <row r="3051" spans="1:10" ht="12.75" customHeight="1" x14ac:dyDescent="0.15">
      <c r="A3051" s="235" t="s">
        <v>249</v>
      </c>
      <c r="B3051" s="4" t="s">
        <v>288</v>
      </c>
      <c r="C3051" s="7" t="s">
        <v>300</v>
      </c>
      <c r="D3051" s="7" t="s">
        <v>369</v>
      </c>
      <c r="E3051" s="7" t="s">
        <v>1597</v>
      </c>
      <c r="F3051" s="10">
        <v>13.51</v>
      </c>
      <c r="G3051" s="10"/>
      <c r="H3051" s="7" t="s">
        <v>708</v>
      </c>
      <c r="I3051" s="7" t="s">
        <v>709</v>
      </c>
      <c r="J3051" s="7"/>
    </row>
    <row r="3052" spans="1:10" ht="12.75" customHeight="1" x14ac:dyDescent="0.15">
      <c r="A3052" s="235" t="s">
        <v>247</v>
      </c>
      <c r="B3052" s="4" t="s">
        <v>288</v>
      </c>
      <c r="C3052" s="7" t="s">
        <v>301</v>
      </c>
      <c r="D3052" s="7" t="s">
        <v>317</v>
      </c>
      <c r="E3052" s="7" t="s">
        <v>1597</v>
      </c>
      <c r="F3052" s="10">
        <v>12.5</v>
      </c>
      <c r="G3052" s="10"/>
      <c r="H3052" s="7" t="s">
        <v>633</v>
      </c>
      <c r="I3052" s="7" t="s">
        <v>634</v>
      </c>
      <c r="J3052" s="7"/>
    </row>
    <row r="3053" spans="1:10" ht="12.75" customHeight="1" x14ac:dyDescent="0.15">
      <c r="A3053" s="235" t="s">
        <v>249</v>
      </c>
      <c r="B3053" s="4" t="s">
        <v>288</v>
      </c>
      <c r="C3053" s="7" t="s">
        <v>300</v>
      </c>
      <c r="D3053" s="7" t="s">
        <v>369</v>
      </c>
      <c r="E3053" s="7" t="s">
        <v>1597</v>
      </c>
      <c r="F3053" s="10">
        <v>19.04</v>
      </c>
      <c r="G3053" s="10"/>
      <c r="H3053" s="7" t="s">
        <v>633</v>
      </c>
      <c r="I3053" s="7" t="s">
        <v>634</v>
      </c>
      <c r="J3053" s="7"/>
    </row>
    <row r="3054" spans="1:10" ht="12.75" customHeight="1" x14ac:dyDescent="0.15">
      <c r="A3054" s="235" t="s">
        <v>53</v>
      </c>
      <c r="B3054" s="4" t="s">
        <v>3589</v>
      </c>
      <c r="C3054" s="7" t="s">
        <v>3590</v>
      </c>
      <c r="D3054" s="7" t="s">
        <v>3591</v>
      </c>
      <c r="E3054" s="7" t="s">
        <v>1597</v>
      </c>
      <c r="F3054" s="10">
        <v>480</v>
      </c>
      <c r="G3054" s="10"/>
      <c r="H3054" s="7" t="s">
        <v>708</v>
      </c>
      <c r="I3054" s="7" t="s">
        <v>709</v>
      </c>
      <c r="J3054" s="7"/>
    </row>
    <row r="3055" spans="1:10" ht="12.75" customHeight="1" x14ac:dyDescent="0.15">
      <c r="A3055" s="235" t="s">
        <v>247</v>
      </c>
      <c r="B3055" s="4" t="s">
        <v>289</v>
      </c>
      <c r="C3055" s="7" t="s">
        <v>302</v>
      </c>
      <c r="D3055" s="7" t="s">
        <v>344</v>
      </c>
      <c r="E3055" s="7" t="s">
        <v>1597</v>
      </c>
      <c r="F3055" s="10">
        <v>37.5</v>
      </c>
      <c r="G3055" s="10"/>
      <c r="H3055" s="7" t="s">
        <v>708</v>
      </c>
      <c r="I3055" s="7" t="s">
        <v>709</v>
      </c>
      <c r="J3055" s="7"/>
    </row>
    <row r="3056" spans="1:10" ht="12.75" customHeight="1" x14ac:dyDescent="0.15">
      <c r="A3056" s="235" t="s">
        <v>247</v>
      </c>
      <c r="B3056" s="4" t="s">
        <v>289</v>
      </c>
      <c r="C3056" s="7" t="s">
        <v>302</v>
      </c>
      <c r="D3056" s="7" t="s">
        <v>344</v>
      </c>
      <c r="E3056" s="7" t="s">
        <v>1597</v>
      </c>
      <c r="F3056" s="10">
        <v>38.5</v>
      </c>
      <c r="G3056" s="10"/>
      <c r="H3056" s="7" t="s">
        <v>633</v>
      </c>
      <c r="I3056" s="7" t="s">
        <v>634</v>
      </c>
      <c r="J3056" s="7"/>
    </row>
    <row r="3057" spans="1:10" ht="12.75" customHeight="1" x14ac:dyDescent="0.15">
      <c r="A3057" s="235" t="s">
        <v>55</v>
      </c>
      <c r="B3057" s="4" t="s">
        <v>290</v>
      </c>
      <c r="C3057" s="7" t="s">
        <v>303</v>
      </c>
      <c r="D3057" s="7" t="s">
        <v>2873</v>
      </c>
      <c r="E3057" s="7" t="s">
        <v>1597</v>
      </c>
      <c r="F3057" s="10">
        <v>266.97000000000003</v>
      </c>
      <c r="G3057" s="10"/>
      <c r="H3057" s="7" t="s">
        <v>708</v>
      </c>
      <c r="I3057" s="7" t="s">
        <v>709</v>
      </c>
      <c r="J3057" s="7"/>
    </row>
    <row r="3058" spans="1:10" ht="12.75" customHeight="1" x14ac:dyDescent="0.15">
      <c r="A3058" s="235" t="s">
        <v>55</v>
      </c>
      <c r="B3058" s="4" t="s">
        <v>290</v>
      </c>
      <c r="C3058" s="7" t="s">
        <v>303</v>
      </c>
      <c r="D3058" s="7" t="s">
        <v>317</v>
      </c>
      <c r="E3058" s="7" t="s">
        <v>1597</v>
      </c>
      <c r="F3058" s="10">
        <v>701.58</v>
      </c>
      <c r="G3058" s="10"/>
      <c r="H3058" s="7" t="s">
        <v>708</v>
      </c>
      <c r="I3058" s="7" t="s">
        <v>709</v>
      </c>
      <c r="J3058" s="7"/>
    </row>
    <row r="3059" spans="1:10" ht="12.75" customHeight="1" x14ac:dyDescent="0.15">
      <c r="A3059" s="235" t="s">
        <v>55</v>
      </c>
      <c r="B3059" s="4" t="s">
        <v>290</v>
      </c>
      <c r="C3059" s="7" t="s">
        <v>303</v>
      </c>
      <c r="D3059" s="7" t="s">
        <v>2873</v>
      </c>
      <c r="E3059" s="7" t="s">
        <v>1597</v>
      </c>
      <c r="F3059" s="10">
        <v>169</v>
      </c>
      <c r="G3059" s="10"/>
      <c r="H3059" s="7" t="s">
        <v>633</v>
      </c>
      <c r="I3059" s="7" t="s">
        <v>634</v>
      </c>
      <c r="J3059" s="7"/>
    </row>
    <row r="3060" spans="1:10" ht="12.75" customHeight="1" x14ac:dyDescent="0.15">
      <c r="A3060" s="235" t="s">
        <v>3060</v>
      </c>
      <c r="B3060" s="4" t="s">
        <v>1450</v>
      </c>
      <c r="C3060" s="7" t="s">
        <v>3592</v>
      </c>
      <c r="D3060" s="7" t="s">
        <v>317</v>
      </c>
      <c r="E3060" s="7" t="s">
        <v>1597</v>
      </c>
      <c r="F3060" s="10">
        <v>62.5</v>
      </c>
      <c r="G3060" s="10"/>
      <c r="H3060" s="7" t="s">
        <v>708</v>
      </c>
      <c r="I3060" s="7" t="s">
        <v>709</v>
      </c>
      <c r="J3060" s="7"/>
    </row>
    <row r="3061" spans="1:10" ht="12.75" customHeight="1" x14ac:dyDescent="0.15">
      <c r="A3061" s="235" t="s">
        <v>3060</v>
      </c>
      <c r="B3061" s="4" t="s">
        <v>1450</v>
      </c>
      <c r="C3061" s="7" t="s">
        <v>3592</v>
      </c>
      <c r="D3061" s="7" t="s">
        <v>317</v>
      </c>
      <c r="E3061" s="7" t="s">
        <v>1597</v>
      </c>
      <c r="F3061" s="10">
        <v>62.5</v>
      </c>
      <c r="G3061" s="10"/>
      <c r="H3061" s="7" t="s">
        <v>633</v>
      </c>
      <c r="I3061" s="7" t="s">
        <v>634</v>
      </c>
      <c r="J3061" s="7"/>
    </row>
    <row r="3062" spans="1:10" ht="12.75" customHeight="1" x14ac:dyDescent="0.15">
      <c r="A3062" s="235" t="s">
        <v>2916</v>
      </c>
      <c r="B3062" s="4" t="s">
        <v>3593</v>
      </c>
      <c r="C3062" s="7" t="s">
        <v>3594</v>
      </c>
      <c r="D3062" s="7" t="s">
        <v>3595</v>
      </c>
      <c r="E3062" s="7" t="s">
        <v>1308</v>
      </c>
      <c r="F3062" s="10">
        <v>108.89</v>
      </c>
      <c r="G3062" s="10"/>
      <c r="H3062" s="7" t="s">
        <v>708</v>
      </c>
      <c r="I3062" s="7" t="s">
        <v>709</v>
      </c>
      <c r="J3062" s="7"/>
    </row>
    <row r="3063" spans="1:10" ht="25.5" customHeight="1" x14ac:dyDescent="0.15">
      <c r="A3063" s="235" t="s">
        <v>2916</v>
      </c>
      <c r="B3063" s="4" t="s">
        <v>3593</v>
      </c>
      <c r="C3063" s="7" t="s">
        <v>3594</v>
      </c>
      <c r="D3063" s="7" t="s">
        <v>3596</v>
      </c>
      <c r="E3063" s="7" t="s">
        <v>1308</v>
      </c>
      <c r="F3063" s="10">
        <v>14.92</v>
      </c>
      <c r="G3063" s="10"/>
      <c r="H3063" s="7" t="s">
        <v>633</v>
      </c>
      <c r="I3063" s="7" t="s">
        <v>634</v>
      </c>
      <c r="J3063" s="7"/>
    </row>
    <row r="3064" spans="1:10" ht="12.75" customHeight="1" x14ac:dyDescent="0.15">
      <c r="A3064" s="235" t="s">
        <v>249</v>
      </c>
      <c r="B3064" s="4" t="s">
        <v>291</v>
      </c>
      <c r="C3064" s="7" t="s">
        <v>304</v>
      </c>
      <c r="D3064" s="7" t="s">
        <v>317</v>
      </c>
      <c r="E3064" s="7" t="s">
        <v>1597</v>
      </c>
      <c r="F3064" s="10">
        <v>68.930000000000007</v>
      </c>
      <c r="G3064" s="10"/>
      <c r="H3064" s="7" t="s">
        <v>708</v>
      </c>
      <c r="I3064" s="7" t="s">
        <v>709</v>
      </c>
      <c r="J3064" s="7"/>
    </row>
    <row r="3065" spans="1:10" ht="12.75" customHeight="1" x14ac:dyDescent="0.15">
      <c r="A3065" s="235" t="s">
        <v>247</v>
      </c>
      <c r="B3065" s="4" t="s">
        <v>291</v>
      </c>
      <c r="C3065" s="7" t="s">
        <v>306</v>
      </c>
      <c r="D3065" s="7" t="s">
        <v>322</v>
      </c>
      <c r="E3065" s="7" t="s">
        <v>1597</v>
      </c>
      <c r="F3065" s="10">
        <v>13.5</v>
      </c>
      <c r="G3065" s="10"/>
      <c r="H3065" s="7" t="s">
        <v>708</v>
      </c>
      <c r="I3065" s="7" t="s">
        <v>709</v>
      </c>
      <c r="J3065" s="7"/>
    </row>
    <row r="3066" spans="1:10" ht="12.75" customHeight="1" x14ac:dyDescent="0.15">
      <c r="A3066" s="235" t="s">
        <v>247</v>
      </c>
      <c r="B3066" s="4" t="s">
        <v>291</v>
      </c>
      <c r="C3066" s="7" t="s">
        <v>355</v>
      </c>
      <c r="D3066" s="7" t="s">
        <v>344</v>
      </c>
      <c r="E3066" s="7" t="s">
        <v>1597</v>
      </c>
      <c r="F3066" s="10">
        <v>13.5</v>
      </c>
      <c r="G3066" s="10"/>
      <c r="H3066" s="7" t="s">
        <v>708</v>
      </c>
      <c r="I3066" s="7" t="s">
        <v>709</v>
      </c>
      <c r="J3066" s="7"/>
    </row>
    <row r="3067" spans="1:10" ht="12.75" customHeight="1" x14ac:dyDescent="0.15">
      <c r="A3067" s="235" t="s">
        <v>247</v>
      </c>
      <c r="B3067" s="4" t="s">
        <v>291</v>
      </c>
      <c r="C3067" s="7" t="s">
        <v>356</v>
      </c>
      <c r="D3067" s="7" t="s">
        <v>368</v>
      </c>
      <c r="E3067" s="7" t="s">
        <v>2312</v>
      </c>
      <c r="F3067" s="10"/>
      <c r="G3067" s="10">
        <v>13.5</v>
      </c>
      <c r="H3067" s="7" t="s">
        <v>708</v>
      </c>
      <c r="I3067" s="7" t="s">
        <v>709</v>
      </c>
      <c r="J3067" s="7"/>
    </row>
    <row r="3068" spans="1:10" ht="12.75" customHeight="1" x14ac:dyDescent="0.15">
      <c r="A3068" s="235" t="s">
        <v>247</v>
      </c>
      <c r="B3068" s="4" t="s">
        <v>291</v>
      </c>
      <c r="C3068" s="7" t="s">
        <v>356</v>
      </c>
      <c r="D3068" s="7" t="s">
        <v>368</v>
      </c>
      <c r="E3068" s="7" t="s">
        <v>2312</v>
      </c>
      <c r="F3068" s="10"/>
      <c r="G3068" s="10">
        <v>192.75</v>
      </c>
      <c r="H3068" s="7" t="s">
        <v>633</v>
      </c>
      <c r="I3068" s="7" t="s">
        <v>634</v>
      </c>
      <c r="J3068" s="7"/>
    </row>
    <row r="3069" spans="1:10" ht="12.75" customHeight="1" x14ac:dyDescent="0.15">
      <c r="A3069" s="235" t="s">
        <v>247</v>
      </c>
      <c r="B3069" s="4" t="s">
        <v>291</v>
      </c>
      <c r="C3069" s="7" t="s">
        <v>355</v>
      </c>
      <c r="D3069" s="7" t="s">
        <v>344</v>
      </c>
      <c r="E3069" s="7" t="s">
        <v>1597</v>
      </c>
      <c r="F3069" s="10">
        <v>192.75</v>
      </c>
      <c r="G3069" s="10"/>
      <c r="H3069" s="7" t="s">
        <v>633</v>
      </c>
      <c r="I3069" s="7" t="s">
        <v>634</v>
      </c>
      <c r="J3069" s="7"/>
    </row>
    <row r="3070" spans="1:10" ht="12.75" customHeight="1" x14ac:dyDescent="0.15">
      <c r="A3070" s="235" t="s">
        <v>247</v>
      </c>
      <c r="B3070" s="4" t="s">
        <v>291</v>
      </c>
      <c r="C3070" s="7" t="s">
        <v>306</v>
      </c>
      <c r="D3070" s="7" t="s">
        <v>322</v>
      </c>
      <c r="E3070" s="7" t="s">
        <v>1597</v>
      </c>
      <c r="F3070" s="10">
        <v>192.75</v>
      </c>
      <c r="G3070" s="10"/>
      <c r="H3070" s="7" t="s">
        <v>633</v>
      </c>
      <c r="I3070" s="7" t="s">
        <v>634</v>
      </c>
      <c r="J3070" s="7"/>
    </row>
    <row r="3071" spans="1:10" ht="12.75" customHeight="1" x14ac:dyDescent="0.15">
      <c r="A3071" s="235" t="s">
        <v>249</v>
      </c>
      <c r="B3071" s="4" t="s">
        <v>291</v>
      </c>
      <c r="C3071" s="7" t="s">
        <v>304</v>
      </c>
      <c r="D3071" s="7" t="s">
        <v>317</v>
      </c>
      <c r="E3071" s="7" t="s">
        <v>1597</v>
      </c>
      <c r="F3071" s="10">
        <v>30.31</v>
      </c>
      <c r="G3071" s="10"/>
      <c r="H3071" s="7" t="s">
        <v>633</v>
      </c>
      <c r="I3071" s="7" t="s">
        <v>634</v>
      </c>
      <c r="J3071" s="7"/>
    </row>
    <row r="3072" spans="1:10" ht="12.75" customHeight="1" x14ac:dyDescent="0.15">
      <c r="A3072" s="235" t="s">
        <v>3229</v>
      </c>
      <c r="B3072" s="4" t="s">
        <v>1133</v>
      </c>
      <c r="C3072" s="7" t="s">
        <v>3597</v>
      </c>
      <c r="D3072" s="7" t="s">
        <v>3598</v>
      </c>
      <c r="E3072" s="7" t="s">
        <v>1597</v>
      </c>
      <c r="F3072" s="10">
        <v>173.5</v>
      </c>
      <c r="G3072" s="10"/>
      <c r="H3072" s="7" t="s">
        <v>708</v>
      </c>
      <c r="I3072" s="7" t="s">
        <v>709</v>
      </c>
      <c r="J3072" s="7"/>
    </row>
    <row r="3073" spans="1:10" ht="12.75" customHeight="1" x14ac:dyDescent="0.15">
      <c r="A3073" s="235" t="s">
        <v>3229</v>
      </c>
      <c r="B3073" s="4" t="s">
        <v>1133</v>
      </c>
      <c r="C3073" s="7" t="s">
        <v>3597</v>
      </c>
      <c r="D3073" s="7" t="s">
        <v>3598</v>
      </c>
      <c r="E3073" s="7" t="s">
        <v>1597</v>
      </c>
      <c r="F3073" s="10">
        <v>173.5</v>
      </c>
      <c r="G3073" s="10"/>
      <c r="H3073" s="7" t="s">
        <v>633</v>
      </c>
      <c r="I3073" s="7" t="s">
        <v>634</v>
      </c>
      <c r="J3073" s="7"/>
    </row>
    <row r="3074" spans="1:10" ht="12.75" customHeight="1" x14ac:dyDescent="0.15">
      <c r="A3074" s="235" t="s">
        <v>390</v>
      </c>
      <c r="B3074" s="4" t="s">
        <v>3599</v>
      </c>
      <c r="C3074" s="7" t="s">
        <v>3600</v>
      </c>
      <c r="D3074" s="7" t="s">
        <v>3601</v>
      </c>
      <c r="E3074" s="7" t="s">
        <v>1597</v>
      </c>
      <c r="F3074" s="10">
        <v>67.650000000000006</v>
      </c>
      <c r="G3074" s="10"/>
      <c r="H3074" s="7" t="s">
        <v>708</v>
      </c>
      <c r="I3074" s="7" t="s">
        <v>709</v>
      </c>
      <c r="J3074" s="7"/>
    </row>
    <row r="3075" spans="1:10" ht="12.75" customHeight="1" x14ac:dyDescent="0.15">
      <c r="A3075" s="235" t="s">
        <v>390</v>
      </c>
      <c r="B3075" s="4" t="s">
        <v>3599</v>
      </c>
      <c r="C3075" s="7" t="s">
        <v>3600</v>
      </c>
      <c r="D3075" s="7" t="s">
        <v>3601</v>
      </c>
      <c r="E3075" s="7" t="s">
        <v>1597</v>
      </c>
      <c r="F3075" s="10">
        <v>67.650000000000006</v>
      </c>
      <c r="G3075" s="10"/>
      <c r="H3075" s="7" t="s">
        <v>633</v>
      </c>
      <c r="I3075" s="7" t="s">
        <v>634</v>
      </c>
      <c r="J3075" s="7"/>
    </row>
    <row r="3076" spans="1:10" ht="12.75" customHeight="1" x14ac:dyDescent="0.15">
      <c r="A3076" s="235" t="s">
        <v>390</v>
      </c>
      <c r="B3076" s="4" t="s">
        <v>3599</v>
      </c>
      <c r="C3076" s="7" t="s">
        <v>3602</v>
      </c>
      <c r="D3076" s="7" t="s">
        <v>3603</v>
      </c>
      <c r="E3076" s="7" t="s">
        <v>1597</v>
      </c>
      <c r="F3076" s="10">
        <v>8.99</v>
      </c>
      <c r="G3076" s="10"/>
      <c r="H3076" s="7" t="s">
        <v>633</v>
      </c>
      <c r="I3076" s="7" t="s">
        <v>634</v>
      </c>
      <c r="J3076" s="7"/>
    </row>
    <row r="3077" spans="1:10" ht="12.75" customHeight="1" x14ac:dyDescent="0.15">
      <c r="A3077" s="235" t="s">
        <v>247</v>
      </c>
      <c r="B3077" s="4" t="s">
        <v>292</v>
      </c>
      <c r="C3077" s="7" t="s">
        <v>307</v>
      </c>
      <c r="D3077" s="7" t="s">
        <v>323</v>
      </c>
      <c r="E3077" s="7" t="s">
        <v>1597</v>
      </c>
      <c r="F3077" s="10">
        <v>25</v>
      </c>
      <c r="G3077" s="10"/>
      <c r="H3077" s="7" t="s">
        <v>633</v>
      </c>
      <c r="I3077" s="7" t="s">
        <v>634</v>
      </c>
      <c r="J3077" s="7"/>
    </row>
    <row r="3078" spans="1:10" ht="12.75" customHeight="1" x14ac:dyDescent="0.15">
      <c r="A3078" s="235" t="s">
        <v>55</v>
      </c>
      <c r="B3078" s="4" t="s">
        <v>293</v>
      </c>
      <c r="C3078" s="7" t="s">
        <v>308</v>
      </c>
      <c r="D3078" s="7" t="s">
        <v>3604</v>
      </c>
      <c r="E3078" s="7" t="s">
        <v>1597</v>
      </c>
      <c r="F3078" s="10">
        <v>396.81</v>
      </c>
      <c r="G3078" s="10"/>
      <c r="H3078" s="7" t="s">
        <v>708</v>
      </c>
      <c r="I3078" s="7" t="s">
        <v>709</v>
      </c>
      <c r="J3078" s="7"/>
    </row>
    <row r="3079" spans="1:10" ht="12.75" customHeight="1" x14ac:dyDescent="0.15">
      <c r="A3079" s="235" t="s">
        <v>55</v>
      </c>
      <c r="B3079" s="4" t="s">
        <v>293</v>
      </c>
      <c r="C3079" s="7" t="s">
        <v>308</v>
      </c>
      <c r="D3079" s="7" t="s">
        <v>3605</v>
      </c>
      <c r="E3079" s="7" t="s">
        <v>1597</v>
      </c>
      <c r="F3079" s="10">
        <v>307.8</v>
      </c>
      <c r="G3079" s="10"/>
      <c r="H3079" s="7" t="s">
        <v>633</v>
      </c>
      <c r="I3079" s="7" t="s">
        <v>634</v>
      </c>
      <c r="J3079" s="7"/>
    </row>
    <row r="3080" spans="1:10" ht="12.75" customHeight="1" x14ac:dyDescent="0.15">
      <c r="A3080" s="235" t="s">
        <v>55</v>
      </c>
      <c r="B3080" s="4" t="s">
        <v>293</v>
      </c>
      <c r="C3080" s="7" t="s">
        <v>308</v>
      </c>
      <c r="D3080" s="7" t="s">
        <v>3606</v>
      </c>
      <c r="E3080" s="7" t="s">
        <v>1597</v>
      </c>
      <c r="F3080" s="10">
        <v>279</v>
      </c>
      <c r="G3080" s="10"/>
      <c r="H3080" s="7" t="s">
        <v>633</v>
      </c>
      <c r="I3080" s="7" t="s">
        <v>634</v>
      </c>
      <c r="J3080" s="7"/>
    </row>
    <row r="3081" spans="1:10" ht="12.75" customHeight="1" x14ac:dyDescent="0.15">
      <c r="A3081" s="235" t="s">
        <v>55</v>
      </c>
      <c r="B3081" s="4" t="s">
        <v>293</v>
      </c>
      <c r="C3081" s="7" t="s">
        <v>308</v>
      </c>
      <c r="D3081" s="7" t="s">
        <v>3607</v>
      </c>
      <c r="E3081" s="7" t="s">
        <v>1597</v>
      </c>
      <c r="F3081" s="10">
        <v>668.46</v>
      </c>
      <c r="G3081" s="10"/>
      <c r="H3081" s="7" t="s">
        <v>633</v>
      </c>
      <c r="I3081" s="7" t="s">
        <v>634</v>
      </c>
      <c r="J3081" s="7"/>
    </row>
    <row r="3082" spans="1:10" ht="12.75" customHeight="1" x14ac:dyDescent="0.15">
      <c r="A3082" s="235" t="s">
        <v>247</v>
      </c>
      <c r="B3082" s="4" t="s">
        <v>295</v>
      </c>
      <c r="C3082" s="7" t="s">
        <v>2532</v>
      </c>
      <c r="D3082" s="7" t="s">
        <v>2533</v>
      </c>
      <c r="E3082" s="7" t="s">
        <v>1597</v>
      </c>
      <c r="F3082" s="10">
        <v>176</v>
      </c>
      <c r="G3082" s="10"/>
      <c r="H3082" s="7" t="s">
        <v>708</v>
      </c>
      <c r="I3082" s="7" t="s">
        <v>709</v>
      </c>
      <c r="J3082" s="7"/>
    </row>
    <row r="3083" spans="1:10" ht="12.75" customHeight="1" x14ac:dyDescent="0.15">
      <c r="A3083" s="235" t="s">
        <v>249</v>
      </c>
      <c r="B3083" s="4" t="s">
        <v>295</v>
      </c>
      <c r="C3083" s="7" t="s">
        <v>310</v>
      </c>
      <c r="D3083" s="7" t="s">
        <v>369</v>
      </c>
      <c r="E3083" s="7" t="s">
        <v>1597</v>
      </c>
      <c r="F3083" s="10">
        <v>25.97</v>
      </c>
      <c r="G3083" s="10"/>
      <c r="H3083" s="7" t="s">
        <v>708</v>
      </c>
      <c r="I3083" s="7" t="s">
        <v>709</v>
      </c>
      <c r="J3083" s="7"/>
    </row>
    <row r="3084" spans="1:10" ht="12.75" customHeight="1" x14ac:dyDescent="0.15">
      <c r="A3084" s="235" t="s">
        <v>249</v>
      </c>
      <c r="B3084" s="4" t="s">
        <v>295</v>
      </c>
      <c r="C3084" s="7" t="s">
        <v>310</v>
      </c>
      <c r="D3084" s="7" t="s">
        <v>369</v>
      </c>
      <c r="E3084" s="7" t="s">
        <v>1597</v>
      </c>
      <c r="F3084" s="10">
        <v>75.67</v>
      </c>
      <c r="G3084" s="10"/>
      <c r="H3084" s="7" t="s">
        <v>633</v>
      </c>
      <c r="I3084" s="7" t="s">
        <v>634</v>
      </c>
      <c r="J3084" s="7"/>
    </row>
    <row r="3085" spans="1:10" ht="12.75" customHeight="1" x14ac:dyDescent="0.15">
      <c r="A3085" s="235" t="s">
        <v>3060</v>
      </c>
      <c r="B3085" s="4" t="s">
        <v>3608</v>
      </c>
      <c r="C3085" s="7" t="s">
        <v>3609</v>
      </c>
      <c r="D3085" s="7" t="s">
        <v>320</v>
      </c>
      <c r="E3085" s="7" t="s">
        <v>1597</v>
      </c>
      <c r="F3085" s="10">
        <v>62.5</v>
      </c>
      <c r="G3085" s="10"/>
      <c r="H3085" s="7" t="s">
        <v>708</v>
      </c>
      <c r="I3085" s="7" t="s">
        <v>709</v>
      </c>
      <c r="J3085" s="7"/>
    </row>
    <row r="3086" spans="1:10" ht="12.75" customHeight="1" x14ac:dyDescent="0.15">
      <c r="A3086" s="235" t="s">
        <v>3060</v>
      </c>
      <c r="B3086" s="4" t="s">
        <v>3608</v>
      </c>
      <c r="C3086" s="7" t="s">
        <v>3609</v>
      </c>
      <c r="D3086" s="7" t="s">
        <v>320</v>
      </c>
      <c r="E3086" s="7" t="s">
        <v>1597</v>
      </c>
      <c r="F3086" s="10">
        <v>62.5</v>
      </c>
      <c r="G3086" s="10"/>
      <c r="H3086" s="7" t="s">
        <v>633</v>
      </c>
      <c r="I3086" s="7" t="s">
        <v>634</v>
      </c>
      <c r="J3086" s="7"/>
    </row>
    <row r="3087" spans="1:10" ht="11.25" x14ac:dyDescent="0.15">
      <c r="A3087" s="235" t="s">
        <v>249</v>
      </c>
      <c r="B3087" s="4" t="s">
        <v>1509</v>
      </c>
      <c r="C3087" s="7" t="s">
        <v>3610</v>
      </c>
      <c r="D3087" s="7" t="s">
        <v>3611</v>
      </c>
      <c r="E3087" s="7" t="s">
        <v>1597</v>
      </c>
      <c r="F3087" s="10">
        <v>9.11</v>
      </c>
      <c r="G3087" s="10"/>
      <c r="H3087" s="7" t="s">
        <v>708</v>
      </c>
      <c r="I3087" s="7" t="s">
        <v>709</v>
      </c>
      <c r="J3087" s="7"/>
    </row>
    <row r="3089" spans="1:10" ht="11.25" x14ac:dyDescent="0.2">
      <c r="A3089" s="233" t="s">
        <v>2652</v>
      </c>
    </row>
    <row r="3091" spans="1:10" ht="25.5" customHeight="1" x14ac:dyDescent="0.35">
      <c r="A3091" s="234" t="s">
        <v>14</v>
      </c>
      <c r="B3091" s="3" t="s">
        <v>1</v>
      </c>
      <c r="C3091" s="6" t="s">
        <v>7</v>
      </c>
      <c r="D3091" s="6" t="s">
        <v>16</v>
      </c>
      <c r="E3091" s="6" t="s">
        <v>619</v>
      </c>
      <c r="F3091" s="9" t="s">
        <v>24</v>
      </c>
      <c r="G3091" s="9" t="s">
        <v>25</v>
      </c>
      <c r="H3091" s="6" t="s">
        <v>620</v>
      </c>
      <c r="I3091" s="6" t="s">
        <v>621</v>
      </c>
      <c r="J3091" s="6"/>
    </row>
    <row r="3093" spans="1:10" ht="12.75" customHeight="1" x14ac:dyDescent="0.15">
      <c r="A3093" s="235" t="s">
        <v>249</v>
      </c>
      <c r="B3093" s="4" t="s">
        <v>1509</v>
      </c>
      <c r="C3093" s="7" t="s">
        <v>3610</v>
      </c>
      <c r="D3093" s="7" t="s">
        <v>3611</v>
      </c>
      <c r="E3093" s="7" t="s">
        <v>1597</v>
      </c>
      <c r="F3093" s="10">
        <v>9.11</v>
      </c>
      <c r="G3093" s="10"/>
      <c r="H3093" s="7" t="s">
        <v>633</v>
      </c>
      <c r="I3093" s="7" t="s">
        <v>634</v>
      </c>
      <c r="J3093" s="7"/>
    </row>
    <row r="3094" spans="1:10" ht="12.75" customHeight="1" x14ac:dyDescent="0.15">
      <c r="A3094" s="235" t="s">
        <v>247</v>
      </c>
      <c r="B3094" s="4" t="s">
        <v>297</v>
      </c>
      <c r="C3094" s="7" t="s">
        <v>312</v>
      </c>
      <c r="D3094" s="7" t="s">
        <v>2524</v>
      </c>
      <c r="E3094" s="7" t="s">
        <v>1597</v>
      </c>
      <c r="F3094" s="10">
        <v>6.25</v>
      </c>
      <c r="G3094" s="10"/>
      <c r="H3094" s="7" t="s">
        <v>708</v>
      </c>
      <c r="I3094" s="7" t="s">
        <v>709</v>
      </c>
      <c r="J3094" s="7"/>
    </row>
    <row r="3095" spans="1:10" ht="12.75" customHeight="1" x14ac:dyDescent="0.15">
      <c r="A3095" s="235" t="s">
        <v>247</v>
      </c>
      <c r="B3095" s="4" t="s">
        <v>297</v>
      </c>
      <c r="C3095" s="7" t="s">
        <v>312</v>
      </c>
      <c r="D3095" s="7" t="s">
        <v>3612</v>
      </c>
      <c r="E3095" s="7" t="s">
        <v>1597</v>
      </c>
      <c r="F3095" s="10">
        <v>76</v>
      </c>
      <c r="G3095" s="10"/>
      <c r="H3095" s="7" t="s">
        <v>708</v>
      </c>
      <c r="I3095" s="7" t="s">
        <v>709</v>
      </c>
      <c r="J3095" s="7"/>
    </row>
    <row r="3096" spans="1:10" ht="12.75" customHeight="1" x14ac:dyDescent="0.15">
      <c r="A3096" s="235" t="s">
        <v>247</v>
      </c>
      <c r="B3096" s="4" t="s">
        <v>297</v>
      </c>
      <c r="C3096" s="7" t="s">
        <v>312</v>
      </c>
      <c r="D3096" s="7" t="s">
        <v>2524</v>
      </c>
      <c r="E3096" s="7" t="s">
        <v>1597</v>
      </c>
      <c r="F3096" s="10">
        <v>80.25</v>
      </c>
      <c r="G3096" s="10"/>
      <c r="H3096" s="7" t="s">
        <v>633</v>
      </c>
      <c r="I3096" s="7" t="s">
        <v>634</v>
      </c>
      <c r="J3096" s="7"/>
    </row>
    <row r="3097" spans="1:10" ht="12.75" customHeight="1" x14ac:dyDescent="0.15">
      <c r="A3097" s="235" t="s">
        <v>55</v>
      </c>
      <c r="B3097" s="4" t="s">
        <v>1956</v>
      </c>
      <c r="C3097" s="7" t="s">
        <v>2647</v>
      </c>
      <c r="D3097" s="7" t="s">
        <v>3613</v>
      </c>
      <c r="E3097" s="7" t="s">
        <v>1597</v>
      </c>
      <c r="F3097" s="10">
        <v>87.45</v>
      </c>
      <c r="G3097" s="10"/>
      <c r="H3097" s="7" t="s">
        <v>708</v>
      </c>
      <c r="I3097" s="7" t="s">
        <v>709</v>
      </c>
      <c r="J3097" s="7"/>
    </row>
    <row r="3098" spans="1:10" ht="12.75" customHeight="1" x14ac:dyDescent="0.15">
      <c r="A3098" s="235" t="s">
        <v>55</v>
      </c>
      <c r="B3098" s="4" t="s">
        <v>1956</v>
      </c>
      <c r="C3098" s="7" t="s">
        <v>2647</v>
      </c>
      <c r="D3098" s="7" t="s">
        <v>3614</v>
      </c>
      <c r="E3098" s="7" t="s">
        <v>1597</v>
      </c>
      <c r="F3098" s="10">
        <v>375</v>
      </c>
      <c r="G3098" s="10"/>
      <c r="H3098" s="7" t="s">
        <v>633</v>
      </c>
      <c r="I3098" s="7" t="s">
        <v>634</v>
      </c>
      <c r="J3098" s="7"/>
    </row>
    <row r="3099" spans="1:10" ht="12.75" customHeight="1" x14ac:dyDescent="0.15">
      <c r="A3099" s="235" t="s">
        <v>3011</v>
      </c>
      <c r="B3099" s="4" t="s">
        <v>1526</v>
      </c>
      <c r="C3099" s="7" t="s">
        <v>3615</v>
      </c>
      <c r="D3099" s="7" t="s">
        <v>3616</v>
      </c>
      <c r="E3099" s="7" t="s">
        <v>1597</v>
      </c>
      <c r="F3099" s="10">
        <v>446</v>
      </c>
      <c r="G3099" s="10"/>
      <c r="H3099" s="7" t="s">
        <v>708</v>
      </c>
      <c r="I3099" s="7" t="s">
        <v>709</v>
      </c>
      <c r="J3099" s="7"/>
    </row>
    <row r="3100" spans="1:10" ht="12.75" customHeight="1" x14ac:dyDescent="0.15">
      <c r="A3100" s="235" t="s">
        <v>247</v>
      </c>
      <c r="B3100" s="4" t="s">
        <v>352</v>
      </c>
      <c r="C3100" s="7" t="s">
        <v>2526</v>
      </c>
      <c r="D3100" s="7" t="s">
        <v>2527</v>
      </c>
      <c r="E3100" s="7" t="s">
        <v>1597</v>
      </c>
      <c r="F3100" s="10">
        <v>180</v>
      </c>
      <c r="G3100" s="10"/>
      <c r="H3100" s="7" t="s">
        <v>708</v>
      </c>
      <c r="I3100" s="7" t="s">
        <v>709</v>
      </c>
      <c r="J3100" s="7"/>
    </row>
    <row r="3101" spans="1:10" ht="12.75" customHeight="1" x14ac:dyDescent="0.15">
      <c r="A3101" s="235" t="s">
        <v>247</v>
      </c>
      <c r="B3101" s="4" t="s">
        <v>352</v>
      </c>
      <c r="C3101" s="7" t="s">
        <v>2526</v>
      </c>
      <c r="D3101" s="7" t="s">
        <v>2527</v>
      </c>
      <c r="E3101" s="7" t="s">
        <v>1597</v>
      </c>
      <c r="F3101" s="10">
        <v>137</v>
      </c>
      <c r="G3101" s="10"/>
      <c r="H3101" s="7" t="s">
        <v>633</v>
      </c>
      <c r="I3101" s="7" t="s">
        <v>634</v>
      </c>
      <c r="J3101" s="7"/>
    </row>
    <row r="3102" spans="1:10" ht="25.5" customHeight="1" x14ac:dyDescent="0.15">
      <c r="A3102" s="235" t="s">
        <v>171</v>
      </c>
      <c r="B3102" s="4" t="s">
        <v>3617</v>
      </c>
      <c r="C3102" s="7" t="s">
        <v>3618</v>
      </c>
      <c r="D3102" s="7" t="s">
        <v>3619</v>
      </c>
      <c r="E3102" s="7" t="s">
        <v>1597</v>
      </c>
      <c r="F3102" s="10">
        <v>950</v>
      </c>
      <c r="G3102" s="10"/>
      <c r="H3102" s="7" t="s">
        <v>633</v>
      </c>
      <c r="I3102" s="7" t="s">
        <v>634</v>
      </c>
      <c r="J3102" s="7"/>
    </row>
    <row r="3103" spans="1:10" ht="12.75" customHeight="1" x14ac:dyDescent="0.15">
      <c r="A3103" s="235" t="s">
        <v>247</v>
      </c>
      <c r="B3103" s="4" t="s">
        <v>1560</v>
      </c>
      <c r="C3103" s="7" t="s">
        <v>2528</v>
      </c>
      <c r="D3103" s="7" t="s">
        <v>2529</v>
      </c>
      <c r="E3103" s="7" t="s">
        <v>1597</v>
      </c>
      <c r="F3103" s="10">
        <v>24</v>
      </c>
      <c r="G3103" s="10"/>
      <c r="H3103" s="7" t="s">
        <v>633</v>
      </c>
      <c r="I3103" s="7" t="s">
        <v>634</v>
      </c>
      <c r="J3103" s="7"/>
    </row>
    <row r="3104" spans="1:10" ht="12.75" customHeight="1" x14ac:dyDescent="0.15">
      <c r="A3104" s="235" t="s">
        <v>2664</v>
      </c>
      <c r="B3104" s="4" t="s">
        <v>1563</v>
      </c>
      <c r="C3104" s="7" t="s">
        <v>3620</v>
      </c>
      <c r="D3104" s="7" t="s">
        <v>3621</v>
      </c>
      <c r="E3104" s="7" t="s">
        <v>1597</v>
      </c>
      <c r="F3104" s="10">
        <v>147.5</v>
      </c>
      <c r="G3104" s="10"/>
      <c r="H3104" s="7" t="s">
        <v>708</v>
      </c>
      <c r="I3104" s="7" t="s">
        <v>709</v>
      </c>
      <c r="J3104" s="7"/>
    </row>
    <row r="3105" spans="1:10" ht="12.75" customHeight="1" x14ac:dyDescent="0.15">
      <c r="A3105" s="235" t="s">
        <v>2664</v>
      </c>
      <c r="B3105" s="4" t="s">
        <v>1563</v>
      </c>
      <c r="C3105" s="7" t="s">
        <v>3620</v>
      </c>
      <c r="D3105" s="7" t="s">
        <v>3622</v>
      </c>
      <c r="E3105" s="7" t="s">
        <v>1597</v>
      </c>
      <c r="F3105" s="10">
        <v>140.5</v>
      </c>
      <c r="G3105" s="10"/>
      <c r="H3105" s="7" t="s">
        <v>633</v>
      </c>
      <c r="I3105" s="7" t="s">
        <v>634</v>
      </c>
      <c r="J3105" s="7"/>
    </row>
    <row r="3106" spans="1:10" ht="12.75" customHeight="1" x14ac:dyDescent="0.15">
      <c r="A3106" s="235" t="s">
        <v>249</v>
      </c>
      <c r="B3106" s="4" t="s">
        <v>298</v>
      </c>
      <c r="C3106" s="7" t="s">
        <v>313</v>
      </c>
      <c r="D3106" s="7" t="s">
        <v>359</v>
      </c>
      <c r="E3106" s="7" t="s">
        <v>1597</v>
      </c>
      <c r="F3106" s="10">
        <v>2.06</v>
      </c>
      <c r="G3106" s="10"/>
      <c r="H3106" s="7" t="s">
        <v>708</v>
      </c>
      <c r="I3106" s="7" t="s">
        <v>709</v>
      </c>
      <c r="J3106" s="7"/>
    </row>
    <row r="3107" spans="1:10" ht="12.75" customHeight="1" x14ac:dyDescent="0.15">
      <c r="A3107" s="235" t="s">
        <v>249</v>
      </c>
      <c r="B3107" s="4" t="s">
        <v>298</v>
      </c>
      <c r="C3107" s="7" t="s">
        <v>313</v>
      </c>
      <c r="D3107" s="7" t="s">
        <v>3623</v>
      </c>
      <c r="E3107" s="7" t="s">
        <v>1597</v>
      </c>
      <c r="F3107" s="11">
        <v>118.19</v>
      </c>
      <c r="G3107" s="11"/>
      <c r="H3107" s="7" t="s">
        <v>633</v>
      </c>
      <c r="I3107" s="7" t="s">
        <v>634</v>
      </c>
      <c r="J3107" s="7"/>
    </row>
    <row r="3108" spans="1:10" ht="11.25" x14ac:dyDescent="0.15">
      <c r="A3108" s="235"/>
      <c r="B3108" s="4"/>
      <c r="C3108" s="7"/>
      <c r="D3108" s="7"/>
      <c r="E3108" s="7"/>
      <c r="F3108" s="10"/>
      <c r="G3108" s="10"/>
      <c r="H3108" s="7"/>
      <c r="I3108" s="7"/>
      <c r="J3108" s="7"/>
    </row>
    <row r="3109" spans="1:10" ht="12.75" customHeight="1" x14ac:dyDescent="0.15">
      <c r="A3109" s="235"/>
      <c r="B3109" s="4"/>
      <c r="C3109" s="7"/>
      <c r="D3109" s="7" t="s">
        <v>411</v>
      </c>
      <c r="E3109" s="7"/>
      <c r="F3109" s="11">
        <v>220526.7</v>
      </c>
      <c r="G3109" s="11">
        <v>99024.05</v>
      </c>
      <c r="H3109" s="7"/>
      <c r="I3109" s="7"/>
      <c r="J3109" s="7"/>
    </row>
    <row r="3110" spans="1:10" ht="11.25" x14ac:dyDescent="0.15">
      <c r="A3110" s="235"/>
      <c r="B3110" s="4"/>
      <c r="C3110" s="7"/>
      <c r="D3110" s="7"/>
      <c r="E3110" s="7"/>
      <c r="F3110" s="10"/>
      <c r="G3110" s="10"/>
      <c r="H3110" s="7"/>
      <c r="I3110" s="7"/>
      <c r="J3110" s="7"/>
    </row>
    <row r="3111" spans="1:10" ht="22.5" x14ac:dyDescent="0.15">
      <c r="A3111" s="235"/>
      <c r="B3111" s="4"/>
      <c r="C3111" s="7"/>
      <c r="D3111" s="7" t="s">
        <v>3624</v>
      </c>
      <c r="E3111" s="7"/>
      <c r="F3111" s="10">
        <v>121502.65</v>
      </c>
      <c r="G3111" s="10"/>
      <c r="H3111" s="7"/>
      <c r="I3111" s="7"/>
      <c r="J3111" s="7"/>
    </row>
    <row r="3113" spans="1:10" ht="11.25" x14ac:dyDescent="0.2">
      <c r="A3113" s="233" t="s">
        <v>3625</v>
      </c>
    </row>
    <row r="3115" spans="1:10" ht="25.5" customHeight="1" x14ac:dyDescent="0.35">
      <c r="A3115" s="234" t="s">
        <v>14</v>
      </c>
      <c r="B3115" s="3" t="s">
        <v>1</v>
      </c>
      <c r="C3115" s="6" t="s">
        <v>7</v>
      </c>
      <c r="D3115" s="6" t="s">
        <v>16</v>
      </c>
      <c r="E3115" s="6" t="s">
        <v>619</v>
      </c>
      <c r="F3115" s="9" t="s">
        <v>24</v>
      </c>
      <c r="G3115" s="9" t="s">
        <v>25</v>
      </c>
      <c r="H3115" s="6" t="s">
        <v>620</v>
      </c>
      <c r="I3115" s="6" t="s">
        <v>621</v>
      </c>
      <c r="J3115" s="6"/>
    </row>
    <row r="3117" spans="1:10" ht="12.75" customHeight="1" x14ac:dyDescent="0.15">
      <c r="A3117" s="235"/>
      <c r="B3117" s="4"/>
      <c r="C3117" s="7"/>
      <c r="D3117" s="7" t="s">
        <v>17</v>
      </c>
      <c r="E3117" s="7"/>
      <c r="F3117" s="10">
        <v>0</v>
      </c>
      <c r="G3117" s="10"/>
      <c r="H3117" s="7"/>
      <c r="I3117" s="7"/>
      <c r="J3117" s="7"/>
    </row>
    <row r="3118" spans="1:10" ht="12.75" customHeight="1" x14ac:dyDescent="0.15">
      <c r="A3118" s="235" t="s">
        <v>3626</v>
      </c>
      <c r="B3118" s="4" t="s">
        <v>727</v>
      </c>
      <c r="C3118" s="7" t="s">
        <v>3627</v>
      </c>
      <c r="D3118" s="7" t="s">
        <v>320</v>
      </c>
      <c r="E3118" s="7" t="s">
        <v>1597</v>
      </c>
      <c r="F3118" s="10">
        <v>203.47</v>
      </c>
      <c r="G3118" s="10"/>
      <c r="H3118" s="7" t="s">
        <v>708</v>
      </c>
      <c r="I3118" s="7" t="s">
        <v>709</v>
      </c>
      <c r="J3118" s="7"/>
    </row>
    <row r="3119" spans="1:10" ht="12.75" customHeight="1" x14ac:dyDescent="0.15">
      <c r="A3119" s="235" t="s">
        <v>3626</v>
      </c>
      <c r="B3119" s="4" t="s">
        <v>727</v>
      </c>
      <c r="C3119" s="7" t="s">
        <v>3627</v>
      </c>
      <c r="D3119" s="7" t="s">
        <v>320</v>
      </c>
      <c r="E3119" s="7" t="s">
        <v>1597</v>
      </c>
      <c r="F3119" s="10">
        <v>610.41</v>
      </c>
      <c r="G3119" s="10"/>
      <c r="H3119" s="7" t="s">
        <v>633</v>
      </c>
      <c r="I3119" s="7" t="s">
        <v>634</v>
      </c>
      <c r="J3119" s="7"/>
    </row>
    <row r="3120" spans="1:10" ht="12.75" customHeight="1" x14ac:dyDescent="0.15">
      <c r="A3120" s="235" t="s">
        <v>249</v>
      </c>
      <c r="B3120" s="4" t="s">
        <v>2135</v>
      </c>
      <c r="C3120" s="7" t="s">
        <v>2656</v>
      </c>
      <c r="D3120" s="7" t="s">
        <v>2657</v>
      </c>
      <c r="E3120" s="7" t="s">
        <v>1597</v>
      </c>
      <c r="F3120" s="10">
        <v>0.49</v>
      </c>
      <c r="G3120" s="10"/>
      <c r="H3120" s="7" t="s">
        <v>633</v>
      </c>
      <c r="I3120" s="7" t="s">
        <v>634</v>
      </c>
      <c r="J3120" s="7"/>
    </row>
    <row r="3121" spans="1:10" ht="12.75" customHeight="1" x14ac:dyDescent="0.15">
      <c r="A3121" s="235" t="s">
        <v>3626</v>
      </c>
      <c r="B3121" s="4" t="s">
        <v>3628</v>
      </c>
      <c r="C3121" s="7" t="s">
        <v>3629</v>
      </c>
      <c r="D3121" s="7" t="s">
        <v>317</v>
      </c>
      <c r="E3121" s="7" t="s">
        <v>1597</v>
      </c>
      <c r="F3121" s="10">
        <v>203.47</v>
      </c>
      <c r="G3121" s="10"/>
      <c r="H3121" s="7" t="s">
        <v>708</v>
      </c>
      <c r="I3121" s="7" t="s">
        <v>709</v>
      </c>
      <c r="J3121" s="7"/>
    </row>
    <row r="3122" spans="1:10" ht="12.75" customHeight="1" x14ac:dyDescent="0.15">
      <c r="A3122" s="235" t="s">
        <v>3626</v>
      </c>
      <c r="B3122" s="4" t="s">
        <v>3628</v>
      </c>
      <c r="C3122" s="7" t="s">
        <v>3629</v>
      </c>
      <c r="D3122" s="7" t="s">
        <v>317</v>
      </c>
      <c r="E3122" s="7" t="s">
        <v>1597</v>
      </c>
      <c r="F3122" s="10">
        <v>610.41</v>
      </c>
      <c r="G3122" s="10"/>
      <c r="H3122" s="7" t="s">
        <v>633</v>
      </c>
      <c r="I3122" s="7" t="s">
        <v>634</v>
      </c>
      <c r="J3122" s="7"/>
    </row>
    <row r="3123" spans="1:10" ht="12.75" customHeight="1" x14ac:dyDescent="0.15">
      <c r="A3123" s="235" t="s">
        <v>3626</v>
      </c>
      <c r="B3123" s="4" t="s">
        <v>3630</v>
      </c>
      <c r="C3123" s="7" t="s">
        <v>3631</v>
      </c>
      <c r="D3123" s="7" t="s">
        <v>320</v>
      </c>
      <c r="E3123" s="7" t="s">
        <v>1597</v>
      </c>
      <c r="F3123" s="10">
        <v>203.47</v>
      </c>
      <c r="G3123" s="10"/>
      <c r="H3123" s="7" t="s">
        <v>708</v>
      </c>
      <c r="I3123" s="7" t="s">
        <v>709</v>
      </c>
      <c r="J3123" s="7"/>
    </row>
    <row r="3124" spans="1:10" ht="12.75" customHeight="1" x14ac:dyDescent="0.15">
      <c r="A3124" s="235" t="s">
        <v>3626</v>
      </c>
      <c r="B3124" s="4" t="s">
        <v>3630</v>
      </c>
      <c r="C3124" s="7" t="s">
        <v>3631</v>
      </c>
      <c r="D3124" s="7" t="s">
        <v>320</v>
      </c>
      <c r="E3124" s="7" t="s">
        <v>1597</v>
      </c>
      <c r="F3124" s="10">
        <v>610.41</v>
      </c>
      <c r="G3124" s="10"/>
      <c r="H3124" s="7" t="s">
        <v>633</v>
      </c>
      <c r="I3124" s="7" t="s">
        <v>634</v>
      </c>
      <c r="J3124" s="7"/>
    </row>
    <row r="3125" spans="1:10" ht="12.75" customHeight="1" x14ac:dyDescent="0.15">
      <c r="A3125" s="235" t="s">
        <v>3626</v>
      </c>
      <c r="B3125" s="4" t="s">
        <v>3632</v>
      </c>
      <c r="C3125" s="7" t="s">
        <v>3633</v>
      </c>
      <c r="D3125" s="7" t="s">
        <v>317</v>
      </c>
      <c r="E3125" s="7" t="s">
        <v>1597</v>
      </c>
      <c r="F3125" s="10">
        <v>203.47</v>
      </c>
      <c r="G3125" s="10"/>
      <c r="H3125" s="7" t="s">
        <v>708</v>
      </c>
      <c r="I3125" s="7" t="s">
        <v>709</v>
      </c>
      <c r="J3125" s="7"/>
    </row>
    <row r="3126" spans="1:10" ht="12.75" customHeight="1" x14ac:dyDescent="0.15">
      <c r="A3126" s="235" t="s">
        <v>3626</v>
      </c>
      <c r="B3126" s="4" t="s">
        <v>3632</v>
      </c>
      <c r="C3126" s="7" t="s">
        <v>3633</v>
      </c>
      <c r="D3126" s="7" t="s">
        <v>317</v>
      </c>
      <c r="E3126" s="7" t="s">
        <v>1597</v>
      </c>
      <c r="F3126" s="10">
        <v>610.41</v>
      </c>
      <c r="G3126" s="10"/>
      <c r="H3126" s="7" t="s">
        <v>633</v>
      </c>
      <c r="I3126" s="7" t="s">
        <v>634</v>
      </c>
      <c r="J3126" s="7"/>
    </row>
    <row r="3127" spans="1:10" ht="12.75" customHeight="1" x14ac:dyDescent="0.15">
      <c r="A3127" s="235" t="s">
        <v>3626</v>
      </c>
      <c r="B3127" s="4" t="s">
        <v>3634</v>
      </c>
      <c r="C3127" s="7" t="s">
        <v>3635</v>
      </c>
      <c r="D3127" s="7" t="s">
        <v>317</v>
      </c>
      <c r="E3127" s="7" t="s">
        <v>1597</v>
      </c>
      <c r="F3127" s="10">
        <v>203.47</v>
      </c>
      <c r="G3127" s="10"/>
      <c r="H3127" s="7" t="s">
        <v>708</v>
      </c>
      <c r="I3127" s="7" t="s">
        <v>709</v>
      </c>
      <c r="J3127" s="7"/>
    </row>
    <row r="3128" spans="1:10" ht="12.75" customHeight="1" x14ac:dyDescent="0.15">
      <c r="A3128" s="235" t="s">
        <v>3626</v>
      </c>
      <c r="B3128" s="4" t="s">
        <v>3634</v>
      </c>
      <c r="C3128" s="7" t="s">
        <v>3635</v>
      </c>
      <c r="D3128" s="7" t="s">
        <v>317</v>
      </c>
      <c r="E3128" s="7" t="s">
        <v>1597</v>
      </c>
      <c r="F3128" s="10">
        <v>610.41</v>
      </c>
      <c r="G3128" s="10"/>
      <c r="H3128" s="7" t="s">
        <v>633</v>
      </c>
      <c r="I3128" s="7" t="s">
        <v>634</v>
      </c>
      <c r="J3128" s="7"/>
    </row>
    <row r="3129" spans="1:10" ht="12.75" customHeight="1" x14ac:dyDescent="0.15">
      <c r="A3129" s="235" t="s">
        <v>3626</v>
      </c>
      <c r="B3129" s="4" t="s">
        <v>2706</v>
      </c>
      <c r="C3129" s="7" t="s">
        <v>3636</v>
      </c>
      <c r="D3129" s="7" t="s">
        <v>3637</v>
      </c>
      <c r="E3129" s="7" t="s">
        <v>1597</v>
      </c>
      <c r="F3129" s="10">
        <v>110</v>
      </c>
      <c r="G3129" s="10"/>
      <c r="H3129" s="7" t="s">
        <v>708</v>
      </c>
      <c r="I3129" s="7" t="s">
        <v>709</v>
      </c>
      <c r="J3129" s="7"/>
    </row>
    <row r="3130" spans="1:10" ht="12.75" customHeight="1" x14ac:dyDescent="0.15">
      <c r="A3130" s="235" t="s">
        <v>3626</v>
      </c>
      <c r="B3130" s="4" t="s">
        <v>2706</v>
      </c>
      <c r="C3130" s="7" t="s">
        <v>3636</v>
      </c>
      <c r="D3130" s="7" t="s">
        <v>3637</v>
      </c>
      <c r="E3130" s="7" t="s">
        <v>1597</v>
      </c>
      <c r="F3130" s="10">
        <v>220</v>
      </c>
      <c r="G3130" s="10"/>
      <c r="H3130" s="7" t="s">
        <v>633</v>
      </c>
      <c r="I3130" s="7" t="s">
        <v>634</v>
      </c>
      <c r="J3130" s="7"/>
    </row>
    <row r="3131" spans="1:10" ht="12.75" customHeight="1" x14ac:dyDescent="0.15">
      <c r="A3131" s="235" t="s">
        <v>3626</v>
      </c>
      <c r="B3131" s="4" t="s">
        <v>3638</v>
      </c>
      <c r="C3131" s="7" t="s">
        <v>3639</v>
      </c>
      <c r="D3131" s="7" t="s">
        <v>3640</v>
      </c>
      <c r="E3131" s="7" t="s">
        <v>1597</v>
      </c>
      <c r="F3131" s="10">
        <v>52.5</v>
      </c>
      <c r="G3131" s="10"/>
      <c r="H3131" s="7" t="s">
        <v>708</v>
      </c>
      <c r="I3131" s="7" t="s">
        <v>709</v>
      </c>
      <c r="J3131" s="7"/>
    </row>
    <row r="3132" spans="1:10" ht="12.75" customHeight="1" x14ac:dyDescent="0.15">
      <c r="A3132" s="235" t="s">
        <v>3626</v>
      </c>
      <c r="B3132" s="4" t="s">
        <v>3638</v>
      </c>
      <c r="C3132" s="7" t="s">
        <v>3639</v>
      </c>
      <c r="D3132" s="7" t="s">
        <v>3640</v>
      </c>
      <c r="E3132" s="7" t="s">
        <v>1597</v>
      </c>
      <c r="F3132" s="10">
        <v>157.5</v>
      </c>
      <c r="G3132" s="10"/>
      <c r="H3132" s="7" t="s">
        <v>633</v>
      </c>
      <c r="I3132" s="7" t="s">
        <v>634</v>
      </c>
      <c r="J3132" s="7"/>
    </row>
    <row r="3133" spans="1:10" ht="12.75" customHeight="1" x14ac:dyDescent="0.15">
      <c r="A3133" s="235" t="s">
        <v>3626</v>
      </c>
      <c r="B3133" s="4" t="s">
        <v>2723</v>
      </c>
      <c r="C3133" s="7" t="s">
        <v>3641</v>
      </c>
      <c r="D3133" s="7" t="s">
        <v>3642</v>
      </c>
      <c r="E3133" s="7" t="s">
        <v>1597</v>
      </c>
      <c r="F3133" s="10">
        <v>81.67</v>
      </c>
      <c r="G3133" s="10"/>
      <c r="H3133" s="7" t="s">
        <v>708</v>
      </c>
      <c r="I3133" s="7" t="s">
        <v>709</v>
      </c>
      <c r="J3133" s="7"/>
    </row>
    <row r="3134" spans="1:10" ht="12.75" customHeight="1" x14ac:dyDescent="0.15">
      <c r="A3134" s="235" t="s">
        <v>3626</v>
      </c>
      <c r="B3134" s="4" t="s">
        <v>2723</v>
      </c>
      <c r="C3134" s="7" t="s">
        <v>3641</v>
      </c>
      <c r="D3134" s="7" t="s">
        <v>3642</v>
      </c>
      <c r="E3134" s="7" t="s">
        <v>1597</v>
      </c>
      <c r="F3134" s="10">
        <v>163.33000000000001</v>
      </c>
      <c r="G3134" s="10"/>
      <c r="H3134" s="7" t="s">
        <v>633</v>
      </c>
      <c r="I3134" s="7" t="s">
        <v>634</v>
      </c>
      <c r="J3134" s="7"/>
    </row>
    <row r="3135" spans="1:10" ht="12.75" customHeight="1" x14ac:dyDescent="0.15">
      <c r="A3135" s="235" t="s">
        <v>3626</v>
      </c>
      <c r="B3135" s="4" t="s">
        <v>3643</v>
      </c>
      <c r="C3135" s="7" t="s">
        <v>3644</v>
      </c>
      <c r="D3135" s="7" t="s">
        <v>3645</v>
      </c>
      <c r="E3135" s="7" t="s">
        <v>1597</v>
      </c>
      <c r="F3135" s="10">
        <v>83.33</v>
      </c>
      <c r="G3135" s="10"/>
      <c r="H3135" s="7" t="s">
        <v>708</v>
      </c>
      <c r="I3135" s="7" t="s">
        <v>709</v>
      </c>
      <c r="J3135" s="7"/>
    </row>
    <row r="3136" spans="1:10" ht="12.75" customHeight="1" x14ac:dyDescent="0.15">
      <c r="A3136" s="235" t="s">
        <v>3626</v>
      </c>
      <c r="B3136" s="4" t="s">
        <v>3643</v>
      </c>
      <c r="C3136" s="7" t="s">
        <v>3644</v>
      </c>
      <c r="D3136" s="7" t="s">
        <v>3645</v>
      </c>
      <c r="E3136" s="7" t="s">
        <v>1597</v>
      </c>
      <c r="F3136" s="10">
        <v>166.67</v>
      </c>
      <c r="G3136" s="10"/>
      <c r="H3136" s="7" t="s">
        <v>633</v>
      </c>
      <c r="I3136" s="7" t="s">
        <v>634</v>
      </c>
      <c r="J3136" s="7"/>
    </row>
    <row r="3137" spans="1:10" ht="12.75" customHeight="1" x14ac:dyDescent="0.15">
      <c r="A3137" s="235" t="s">
        <v>3626</v>
      </c>
      <c r="B3137" s="4" t="s">
        <v>3646</v>
      </c>
      <c r="C3137" s="7" t="s">
        <v>3647</v>
      </c>
      <c r="D3137" s="7" t="s">
        <v>3648</v>
      </c>
      <c r="E3137" s="7" t="s">
        <v>1597</v>
      </c>
      <c r="F3137" s="10">
        <v>100</v>
      </c>
      <c r="G3137" s="10"/>
      <c r="H3137" s="7" t="s">
        <v>708</v>
      </c>
      <c r="I3137" s="7" t="s">
        <v>709</v>
      </c>
      <c r="J3137" s="7"/>
    </row>
    <row r="3138" spans="1:10" ht="12.75" customHeight="1" x14ac:dyDescent="0.15">
      <c r="A3138" s="235" t="s">
        <v>3626</v>
      </c>
      <c r="B3138" s="4" t="s">
        <v>3646</v>
      </c>
      <c r="C3138" s="7" t="s">
        <v>3647</v>
      </c>
      <c r="D3138" s="7" t="s">
        <v>3648</v>
      </c>
      <c r="E3138" s="7" t="s">
        <v>1597</v>
      </c>
      <c r="F3138" s="10">
        <v>192.5</v>
      </c>
      <c r="G3138" s="10"/>
      <c r="H3138" s="7" t="s">
        <v>633</v>
      </c>
      <c r="I3138" s="7" t="s">
        <v>634</v>
      </c>
      <c r="J3138" s="7"/>
    </row>
    <row r="3139" spans="1:10" ht="12.75" customHeight="1" x14ac:dyDescent="0.15">
      <c r="A3139" s="235" t="s">
        <v>3626</v>
      </c>
      <c r="B3139" s="4" t="s">
        <v>2742</v>
      </c>
      <c r="C3139" s="7" t="s">
        <v>3649</v>
      </c>
      <c r="D3139" s="7" t="s">
        <v>3650</v>
      </c>
      <c r="E3139" s="7" t="s">
        <v>1597</v>
      </c>
      <c r="F3139" s="10">
        <v>60</v>
      </c>
      <c r="G3139" s="10"/>
      <c r="H3139" s="7" t="s">
        <v>708</v>
      </c>
      <c r="I3139" s="7" t="s">
        <v>709</v>
      </c>
      <c r="J3139" s="7"/>
    </row>
    <row r="3140" spans="1:10" ht="12.75" customHeight="1" x14ac:dyDescent="0.15">
      <c r="A3140" s="235" t="s">
        <v>3626</v>
      </c>
      <c r="B3140" s="4" t="s">
        <v>2742</v>
      </c>
      <c r="C3140" s="7" t="s">
        <v>3649</v>
      </c>
      <c r="D3140" s="7" t="s">
        <v>3650</v>
      </c>
      <c r="E3140" s="7" t="s">
        <v>1597</v>
      </c>
      <c r="F3140" s="10">
        <v>100</v>
      </c>
      <c r="G3140" s="10"/>
      <c r="H3140" s="7" t="s">
        <v>633</v>
      </c>
      <c r="I3140" s="7" t="s">
        <v>634</v>
      </c>
      <c r="J3140" s="7"/>
    </row>
    <row r="3141" spans="1:10" ht="12.75" customHeight="1" x14ac:dyDescent="0.15">
      <c r="A3141" s="235" t="s">
        <v>3651</v>
      </c>
      <c r="B3141" s="4" t="s">
        <v>791</v>
      </c>
      <c r="C3141" s="7" t="s">
        <v>3652</v>
      </c>
      <c r="D3141" s="7" t="s">
        <v>3653</v>
      </c>
      <c r="E3141" s="7" t="s">
        <v>1597</v>
      </c>
      <c r="F3141" s="10">
        <v>1150</v>
      </c>
      <c r="G3141" s="10"/>
      <c r="H3141" s="7" t="s">
        <v>633</v>
      </c>
      <c r="I3141" s="7" t="s">
        <v>634</v>
      </c>
      <c r="J3141" s="7"/>
    </row>
    <row r="3142" spans="1:10" ht="12.75" customHeight="1" x14ac:dyDescent="0.15">
      <c r="A3142" s="235" t="s">
        <v>3626</v>
      </c>
      <c r="B3142" s="4" t="s">
        <v>3654</v>
      </c>
      <c r="C3142" s="7" t="s">
        <v>3655</v>
      </c>
      <c r="D3142" s="7" t="s">
        <v>3656</v>
      </c>
      <c r="E3142" s="7" t="s">
        <v>1597</v>
      </c>
      <c r="F3142" s="10">
        <v>55</v>
      </c>
      <c r="G3142" s="10"/>
      <c r="H3142" s="7" t="s">
        <v>708</v>
      </c>
      <c r="I3142" s="7" t="s">
        <v>709</v>
      </c>
      <c r="J3142" s="7"/>
    </row>
    <row r="3143" spans="1:10" ht="12.75" customHeight="1" x14ac:dyDescent="0.15">
      <c r="A3143" s="235" t="s">
        <v>3626</v>
      </c>
      <c r="B3143" s="4" t="s">
        <v>3654</v>
      </c>
      <c r="C3143" s="7" t="s">
        <v>3655</v>
      </c>
      <c r="D3143" s="7" t="s">
        <v>3656</v>
      </c>
      <c r="E3143" s="7" t="s">
        <v>1597</v>
      </c>
      <c r="F3143" s="10">
        <v>165</v>
      </c>
      <c r="G3143" s="10"/>
      <c r="H3143" s="7" t="s">
        <v>633</v>
      </c>
      <c r="I3143" s="7" t="s">
        <v>634</v>
      </c>
      <c r="J3143" s="7"/>
    </row>
    <row r="3144" spans="1:10" ht="12.75" customHeight="1" x14ac:dyDescent="0.15">
      <c r="A3144" s="235" t="s">
        <v>3626</v>
      </c>
      <c r="B3144" s="4" t="s">
        <v>2756</v>
      </c>
      <c r="C3144" s="7" t="s">
        <v>3657</v>
      </c>
      <c r="D3144" s="7" t="s">
        <v>3658</v>
      </c>
      <c r="E3144" s="7" t="s">
        <v>1597</v>
      </c>
      <c r="F3144" s="10">
        <v>300</v>
      </c>
      <c r="G3144" s="10"/>
      <c r="H3144" s="7" t="s">
        <v>708</v>
      </c>
      <c r="I3144" s="7" t="s">
        <v>709</v>
      </c>
      <c r="J3144" s="7"/>
    </row>
    <row r="3145" spans="1:10" ht="12.75" customHeight="1" x14ac:dyDescent="0.15">
      <c r="A3145" s="235" t="s">
        <v>3626</v>
      </c>
      <c r="B3145" s="4" t="s">
        <v>2756</v>
      </c>
      <c r="C3145" s="7" t="s">
        <v>3657</v>
      </c>
      <c r="D3145" s="7" t="s">
        <v>3658</v>
      </c>
      <c r="E3145" s="7" t="s">
        <v>1597</v>
      </c>
      <c r="F3145" s="10">
        <v>513.88</v>
      </c>
      <c r="G3145" s="10"/>
      <c r="H3145" s="7" t="s">
        <v>633</v>
      </c>
      <c r="I3145" s="7" t="s">
        <v>634</v>
      </c>
      <c r="J3145" s="7"/>
    </row>
    <row r="3146" spans="1:10" ht="12.75" customHeight="1" x14ac:dyDescent="0.15">
      <c r="A3146" s="235" t="s">
        <v>3626</v>
      </c>
      <c r="B3146" s="4" t="s">
        <v>1198</v>
      </c>
      <c r="C3146" s="7" t="s">
        <v>3659</v>
      </c>
      <c r="D3146" s="7" t="s">
        <v>317</v>
      </c>
      <c r="E3146" s="7" t="s">
        <v>1597</v>
      </c>
      <c r="F3146" s="10">
        <v>200</v>
      </c>
      <c r="G3146" s="10"/>
      <c r="H3146" s="7" t="s">
        <v>708</v>
      </c>
      <c r="I3146" s="7" t="s">
        <v>709</v>
      </c>
      <c r="J3146" s="7"/>
    </row>
    <row r="3147" spans="1:10" ht="12.75" customHeight="1" x14ac:dyDescent="0.15">
      <c r="A3147" s="235" t="s">
        <v>3626</v>
      </c>
      <c r="B3147" s="4" t="s">
        <v>1198</v>
      </c>
      <c r="C3147" s="7" t="s">
        <v>3659</v>
      </c>
      <c r="D3147" s="7" t="s">
        <v>317</v>
      </c>
      <c r="E3147" s="7" t="s">
        <v>1597</v>
      </c>
      <c r="F3147" s="10">
        <v>613.88</v>
      </c>
      <c r="G3147" s="10"/>
      <c r="H3147" s="7" t="s">
        <v>633</v>
      </c>
      <c r="I3147" s="7" t="s">
        <v>634</v>
      </c>
      <c r="J3147" s="7"/>
    </row>
    <row r="3148" spans="1:10" ht="12.75" customHeight="1" x14ac:dyDescent="0.15">
      <c r="A3148" s="235" t="s">
        <v>3626</v>
      </c>
      <c r="B3148" s="4" t="s">
        <v>3660</v>
      </c>
      <c r="C3148" s="7" t="s">
        <v>3661</v>
      </c>
      <c r="D3148" s="7" t="s">
        <v>3662</v>
      </c>
      <c r="E3148" s="7" t="s">
        <v>1597</v>
      </c>
      <c r="F3148" s="10">
        <v>203.47</v>
      </c>
      <c r="G3148" s="10"/>
      <c r="H3148" s="7" t="s">
        <v>708</v>
      </c>
      <c r="I3148" s="7" t="s">
        <v>709</v>
      </c>
      <c r="J3148" s="7"/>
    </row>
    <row r="3149" spans="1:10" ht="12.75" customHeight="1" x14ac:dyDescent="0.15">
      <c r="A3149" s="235" t="s">
        <v>3626</v>
      </c>
      <c r="B3149" s="4" t="s">
        <v>3660</v>
      </c>
      <c r="C3149" s="7" t="s">
        <v>3661</v>
      </c>
      <c r="D3149" s="7" t="s">
        <v>3662</v>
      </c>
      <c r="E3149" s="7" t="s">
        <v>1597</v>
      </c>
      <c r="F3149" s="10">
        <v>610.41</v>
      </c>
      <c r="G3149" s="10"/>
      <c r="H3149" s="7" t="s">
        <v>633</v>
      </c>
      <c r="I3149" s="7" t="s">
        <v>634</v>
      </c>
      <c r="J3149" s="7"/>
    </row>
    <row r="3150" spans="1:10" ht="12.75" customHeight="1" x14ac:dyDescent="0.15">
      <c r="A3150" s="235" t="s">
        <v>3626</v>
      </c>
      <c r="B3150" s="4" t="s">
        <v>2779</v>
      </c>
      <c r="C3150" s="7" t="s">
        <v>3663</v>
      </c>
      <c r="D3150" s="7" t="s">
        <v>3664</v>
      </c>
      <c r="E3150" s="7" t="s">
        <v>1597</v>
      </c>
      <c r="F3150" s="10">
        <v>203.47</v>
      </c>
      <c r="G3150" s="10"/>
      <c r="H3150" s="7" t="s">
        <v>708</v>
      </c>
      <c r="I3150" s="7" t="s">
        <v>709</v>
      </c>
      <c r="J3150" s="7"/>
    </row>
    <row r="3151" spans="1:10" ht="12.75" customHeight="1" x14ac:dyDescent="0.15">
      <c r="A3151" s="235" t="s">
        <v>3626</v>
      </c>
      <c r="B3151" s="4" t="s">
        <v>2779</v>
      </c>
      <c r="C3151" s="7" t="s">
        <v>3663</v>
      </c>
      <c r="D3151" s="7" t="s">
        <v>3664</v>
      </c>
      <c r="E3151" s="7" t="s">
        <v>1597</v>
      </c>
      <c r="F3151" s="10">
        <v>610.41</v>
      </c>
      <c r="G3151" s="10"/>
      <c r="H3151" s="7" t="s">
        <v>633</v>
      </c>
      <c r="I3151" s="7" t="s">
        <v>634</v>
      </c>
      <c r="J3151" s="7"/>
    </row>
    <row r="3152" spans="1:10" ht="12.75" customHeight="1" x14ac:dyDescent="0.15">
      <c r="A3152" s="235"/>
      <c r="B3152" s="4" t="s">
        <v>93</v>
      </c>
      <c r="C3152" s="7" t="s">
        <v>1755</v>
      </c>
      <c r="D3152" s="7" t="s">
        <v>1756</v>
      </c>
      <c r="E3152" s="7" t="s">
        <v>666</v>
      </c>
      <c r="F3152" s="10"/>
      <c r="G3152" s="10">
        <v>7716.12</v>
      </c>
      <c r="H3152" s="7" t="s">
        <v>633</v>
      </c>
      <c r="I3152" s="7" t="s">
        <v>634</v>
      </c>
      <c r="J3152" s="7"/>
    </row>
    <row r="3153" spans="1:10" ht="12.75" customHeight="1" x14ac:dyDescent="0.15">
      <c r="A3153" s="235"/>
      <c r="B3153" s="4" t="s">
        <v>93</v>
      </c>
      <c r="C3153" s="7" t="s">
        <v>1755</v>
      </c>
      <c r="D3153" s="7" t="s">
        <v>1756</v>
      </c>
      <c r="E3153" s="7" t="s">
        <v>666</v>
      </c>
      <c r="F3153" s="10">
        <v>6172.9</v>
      </c>
      <c r="G3153" s="10"/>
      <c r="H3153" s="7" t="s">
        <v>633</v>
      </c>
      <c r="I3153" s="7" t="s">
        <v>634</v>
      </c>
      <c r="J3153" s="7"/>
    </row>
    <row r="3154" spans="1:10" ht="11.25" x14ac:dyDescent="0.15">
      <c r="A3154" s="235"/>
      <c r="B3154" s="4" t="s">
        <v>93</v>
      </c>
      <c r="C3154" s="7" t="s">
        <v>1755</v>
      </c>
      <c r="D3154" s="7" t="s">
        <v>1756</v>
      </c>
      <c r="E3154" s="7" t="s">
        <v>666</v>
      </c>
      <c r="F3154" s="10">
        <v>1543.22</v>
      </c>
      <c r="G3154" s="10"/>
      <c r="H3154" s="7" t="s">
        <v>633</v>
      </c>
      <c r="I3154" s="7" t="s">
        <v>634</v>
      </c>
      <c r="J3154" s="7"/>
    </row>
    <row r="3156" spans="1:10" ht="11.25" x14ac:dyDescent="0.2">
      <c r="A3156" s="233" t="s">
        <v>3625</v>
      </c>
    </row>
    <row r="3158" spans="1:10" ht="25.5" customHeight="1" x14ac:dyDescent="0.35">
      <c r="A3158" s="234" t="s">
        <v>14</v>
      </c>
      <c r="B3158" s="3" t="s">
        <v>1</v>
      </c>
      <c r="C3158" s="6" t="s">
        <v>7</v>
      </c>
      <c r="D3158" s="6" t="s">
        <v>16</v>
      </c>
      <c r="E3158" s="6" t="s">
        <v>619</v>
      </c>
      <c r="F3158" s="9" t="s">
        <v>24</v>
      </c>
      <c r="G3158" s="9" t="s">
        <v>25</v>
      </c>
      <c r="H3158" s="6" t="s">
        <v>620</v>
      </c>
      <c r="I3158" s="6" t="s">
        <v>621</v>
      </c>
      <c r="J3158" s="6"/>
    </row>
    <row r="3160" spans="1:10" ht="12.75" customHeight="1" x14ac:dyDescent="0.15">
      <c r="A3160" s="235" t="s">
        <v>3626</v>
      </c>
      <c r="B3160" s="4" t="s">
        <v>94</v>
      </c>
      <c r="C3160" s="7" t="s">
        <v>3665</v>
      </c>
      <c r="D3160" s="7" t="s">
        <v>3666</v>
      </c>
      <c r="E3160" s="7" t="s">
        <v>1597</v>
      </c>
      <c r="F3160" s="10">
        <v>203.47</v>
      </c>
      <c r="G3160" s="10"/>
      <c r="H3160" s="7" t="s">
        <v>708</v>
      </c>
      <c r="I3160" s="7" t="s">
        <v>709</v>
      </c>
      <c r="J3160" s="7"/>
    </row>
    <row r="3161" spans="1:10" ht="12.75" customHeight="1" x14ac:dyDescent="0.15">
      <c r="A3161" s="235" t="s">
        <v>3626</v>
      </c>
      <c r="B3161" s="4" t="s">
        <v>94</v>
      </c>
      <c r="C3161" s="7" t="s">
        <v>3665</v>
      </c>
      <c r="D3161" s="7" t="s">
        <v>3666</v>
      </c>
      <c r="E3161" s="7" t="s">
        <v>1597</v>
      </c>
      <c r="F3161" s="10">
        <v>610.41</v>
      </c>
      <c r="G3161" s="10"/>
      <c r="H3161" s="7" t="s">
        <v>633</v>
      </c>
      <c r="I3161" s="7" t="s">
        <v>634</v>
      </c>
      <c r="J3161" s="7"/>
    </row>
    <row r="3162" spans="1:10" ht="12.75" customHeight="1" x14ac:dyDescent="0.15">
      <c r="A3162" s="235" t="s">
        <v>3626</v>
      </c>
      <c r="B3162" s="4" t="s">
        <v>2813</v>
      </c>
      <c r="C3162" s="7" t="s">
        <v>3667</v>
      </c>
      <c r="D3162" s="7" t="s">
        <v>317</v>
      </c>
      <c r="E3162" s="7" t="s">
        <v>1597</v>
      </c>
      <c r="F3162" s="10">
        <v>203.47</v>
      </c>
      <c r="G3162" s="10"/>
      <c r="H3162" s="7" t="s">
        <v>708</v>
      </c>
      <c r="I3162" s="7" t="s">
        <v>709</v>
      </c>
      <c r="J3162" s="7"/>
    </row>
    <row r="3163" spans="1:10" ht="12.75" customHeight="1" x14ac:dyDescent="0.15">
      <c r="A3163" s="235" t="s">
        <v>3626</v>
      </c>
      <c r="B3163" s="4" t="s">
        <v>2813</v>
      </c>
      <c r="C3163" s="7" t="s">
        <v>3667</v>
      </c>
      <c r="D3163" s="7" t="s">
        <v>317</v>
      </c>
      <c r="E3163" s="7" t="s">
        <v>1597</v>
      </c>
      <c r="F3163" s="10">
        <v>610.41</v>
      </c>
      <c r="G3163" s="10"/>
      <c r="H3163" s="7" t="s">
        <v>633</v>
      </c>
      <c r="I3163" s="7" t="s">
        <v>634</v>
      </c>
      <c r="J3163" s="7"/>
    </row>
    <row r="3164" spans="1:10" ht="12.75" customHeight="1" x14ac:dyDescent="0.15">
      <c r="A3164" s="235" t="s">
        <v>3626</v>
      </c>
      <c r="B3164" s="4" t="s">
        <v>866</v>
      </c>
      <c r="C3164" s="7" t="s">
        <v>3668</v>
      </c>
      <c r="D3164" s="7" t="s">
        <v>320</v>
      </c>
      <c r="E3164" s="7" t="s">
        <v>1597</v>
      </c>
      <c r="F3164" s="10">
        <v>203.47</v>
      </c>
      <c r="G3164" s="10"/>
      <c r="H3164" s="7" t="s">
        <v>708</v>
      </c>
      <c r="I3164" s="7" t="s">
        <v>709</v>
      </c>
      <c r="J3164" s="7"/>
    </row>
    <row r="3165" spans="1:10" ht="12.75" customHeight="1" x14ac:dyDescent="0.15">
      <c r="A3165" s="235" t="s">
        <v>3626</v>
      </c>
      <c r="B3165" s="4" t="s">
        <v>866</v>
      </c>
      <c r="C3165" s="7" t="s">
        <v>3668</v>
      </c>
      <c r="D3165" s="7" t="s">
        <v>320</v>
      </c>
      <c r="E3165" s="7" t="s">
        <v>1597</v>
      </c>
      <c r="F3165" s="10">
        <v>610.41</v>
      </c>
      <c r="G3165" s="10"/>
      <c r="H3165" s="7" t="s">
        <v>633</v>
      </c>
      <c r="I3165" s="7" t="s">
        <v>634</v>
      </c>
      <c r="J3165" s="7"/>
    </row>
    <row r="3166" spans="1:10" ht="12.75" customHeight="1" x14ac:dyDescent="0.15">
      <c r="A3166" s="235" t="s">
        <v>3626</v>
      </c>
      <c r="B3166" s="4" t="s">
        <v>2836</v>
      </c>
      <c r="C3166" s="7" t="s">
        <v>3669</v>
      </c>
      <c r="D3166" s="7" t="s">
        <v>317</v>
      </c>
      <c r="E3166" s="7" t="s">
        <v>1597</v>
      </c>
      <c r="F3166" s="10">
        <v>203.88</v>
      </c>
      <c r="G3166" s="10"/>
      <c r="H3166" s="7" t="s">
        <v>708</v>
      </c>
      <c r="I3166" s="7" t="s">
        <v>709</v>
      </c>
      <c r="J3166" s="7"/>
    </row>
    <row r="3167" spans="1:10" ht="12.75" customHeight="1" x14ac:dyDescent="0.15">
      <c r="A3167" s="235" t="s">
        <v>3626</v>
      </c>
      <c r="B3167" s="4" t="s">
        <v>2836</v>
      </c>
      <c r="C3167" s="7" t="s">
        <v>3669</v>
      </c>
      <c r="D3167" s="7" t="s">
        <v>317</v>
      </c>
      <c r="E3167" s="7" t="s">
        <v>1597</v>
      </c>
      <c r="F3167" s="10">
        <v>610</v>
      </c>
      <c r="G3167" s="10"/>
      <c r="H3167" s="7" t="s">
        <v>633</v>
      </c>
      <c r="I3167" s="7" t="s">
        <v>634</v>
      </c>
      <c r="J3167" s="7"/>
    </row>
    <row r="3168" spans="1:10" ht="12.75" customHeight="1" x14ac:dyDescent="0.15">
      <c r="A3168" s="235" t="s">
        <v>3626</v>
      </c>
      <c r="B3168" s="4" t="s">
        <v>2854</v>
      </c>
      <c r="C3168" s="7" t="s">
        <v>3670</v>
      </c>
      <c r="D3168" s="7" t="s">
        <v>3671</v>
      </c>
      <c r="E3168" s="7" t="s">
        <v>1597</v>
      </c>
      <c r="F3168" s="10">
        <v>150</v>
      </c>
      <c r="G3168" s="10"/>
      <c r="H3168" s="7" t="s">
        <v>633</v>
      </c>
      <c r="I3168" s="7" t="s">
        <v>634</v>
      </c>
      <c r="J3168" s="7"/>
    </row>
    <row r="3169" spans="1:10" ht="12.75" customHeight="1" x14ac:dyDescent="0.15">
      <c r="A3169" s="235" t="s">
        <v>3626</v>
      </c>
      <c r="B3169" s="4" t="s">
        <v>3672</v>
      </c>
      <c r="C3169" s="7" t="s">
        <v>3673</v>
      </c>
      <c r="D3169" s="7" t="s">
        <v>317</v>
      </c>
      <c r="E3169" s="7" t="s">
        <v>1597</v>
      </c>
      <c r="F3169" s="10">
        <v>203.47</v>
      </c>
      <c r="G3169" s="10"/>
      <c r="H3169" s="7" t="s">
        <v>708</v>
      </c>
      <c r="I3169" s="7" t="s">
        <v>709</v>
      </c>
      <c r="J3169" s="7"/>
    </row>
    <row r="3170" spans="1:10" ht="12.75" customHeight="1" x14ac:dyDescent="0.15">
      <c r="A3170" s="235" t="s">
        <v>3626</v>
      </c>
      <c r="B3170" s="4" t="s">
        <v>3672</v>
      </c>
      <c r="C3170" s="7" t="s">
        <v>3673</v>
      </c>
      <c r="D3170" s="7" t="s">
        <v>317</v>
      </c>
      <c r="E3170" s="7" t="s">
        <v>1597</v>
      </c>
      <c r="F3170" s="10">
        <v>610.41</v>
      </c>
      <c r="G3170" s="10"/>
      <c r="H3170" s="7" t="s">
        <v>708</v>
      </c>
      <c r="I3170" s="7" t="s">
        <v>709</v>
      </c>
      <c r="J3170" s="7"/>
    </row>
    <row r="3171" spans="1:10" ht="12.75" customHeight="1" x14ac:dyDescent="0.15">
      <c r="A3171" s="235" t="s">
        <v>3626</v>
      </c>
      <c r="B3171" s="4" t="s">
        <v>2032</v>
      </c>
      <c r="C3171" s="7" t="s">
        <v>3674</v>
      </c>
      <c r="D3171" s="7" t="s">
        <v>3675</v>
      </c>
      <c r="E3171" s="7" t="s">
        <v>1597</v>
      </c>
      <c r="F3171" s="10">
        <v>85</v>
      </c>
      <c r="G3171" s="10"/>
      <c r="H3171" s="7" t="s">
        <v>708</v>
      </c>
      <c r="I3171" s="7" t="s">
        <v>709</v>
      </c>
      <c r="J3171" s="7"/>
    </row>
    <row r="3172" spans="1:10" ht="12.75" customHeight="1" x14ac:dyDescent="0.15">
      <c r="A3172" s="235" t="s">
        <v>3626</v>
      </c>
      <c r="B3172" s="4" t="s">
        <v>2032</v>
      </c>
      <c r="C3172" s="7" t="s">
        <v>3674</v>
      </c>
      <c r="D3172" s="7" t="s">
        <v>3675</v>
      </c>
      <c r="E3172" s="7" t="s">
        <v>1597</v>
      </c>
      <c r="F3172" s="10">
        <v>350</v>
      </c>
      <c r="G3172" s="10"/>
      <c r="H3172" s="7" t="s">
        <v>633</v>
      </c>
      <c r="I3172" s="7" t="s">
        <v>634</v>
      </c>
      <c r="J3172" s="7"/>
    </row>
    <row r="3173" spans="1:10" ht="12.75" customHeight="1" x14ac:dyDescent="0.15">
      <c r="A3173" s="235" t="s">
        <v>249</v>
      </c>
      <c r="B3173" s="4" t="s">
        <v>3676</v>
      </c>
      <c r="C3173" s="7" t="s">
        <v>3677</v>
      </c>
      <c r="D3173" s="7" t="s">
        <v>3678</v>
      </c>
      <c r="E3173" s="7" t="s">
        <v>1597</v>
      </c>
      <c r="F3173" s="10">
        <v>12.99</v>
      </c>
      <c r="G3173" s="10"/>
      <c r="H3173" s="7" t="s">
        <v>708</v>
      </c>
      <c r="I3173" s="7" t="s">
        <v>709</v>
      </c>
      <c r="J3173" s="7"/>
    </row>
    <row r="3174" spans="1:10" ht="12.75" customHeight="1" x14ac:dyDescent="0.15">
      <c r="A3174" s="235" t="s">
        <v>249</v>
      </c>
      <c r="B3174" s="4" t="s">
        <v>3679</v>
      </c>
      <c r="C3174" s="7" t="s">
        <v>3680</v>
      </c>
      <c r="D3174" s="7" t="s">
        <v>3681</v>
      </c>
      <c r="E3174" s="7" t="s">
        <v>1597</v>
      </c>
      <c r="F3174" s="10">
        <v>15.99</v>
      </c>
      <c r="G3174" s="10"/>
      <c r="H3174" s="7" t="s">
        <v>633</v>
      </c>
      <c r="I3174" s="7" t="s">
        <v>634</v>
      </c>
      <c r="J3174" s="7"/>
    </row>
    <row r="3175" spans="1:10" ht="12.75" customHeight="1" x14ac:dyDescent="0.15">
      <c r="A3175" s="235" t="s">
        <v>3626</v>
      </c>
      <c r="B3175" s="4" t="s">
        <v>3001</v>
      </c>
      <c r="C3175" s="7" t="s">
        <v>3682</v>
      </c>
      <c r="D3175" s="7" t="s">
        <v>3683</v>
      </c>
      <c r="E3175" s="7" t="s">
        <v>1597</v>
      </c>
      <c r="F3175" s="10">
        <v>203.47</v>
      </c>
      <c r="G3175" s="10"/>
      <c r="H3175" s="7" t="s">
        <v>708</v>
      </c>
      <c r="I3175" s="7" t="s">
        <v>709</v>
      </c>
      <c r="J3175" s="7"/>
    </row>
    <row r="3176" spans="1:10" ht="25.5" customHeight="1" x14ac:dyDescent="0.15">
      <c r="A3176" s="235" t="s">
        <v>55</v>
      </c>
      <c r="B3176" s="4" t="s">
        <v>3001</v>
      </c>
      <c r="C3176" s="7" t="s">
        <v>3002</v>
      </c>
      <c r="D3176" s="7" t="s">
        <v>3003</v>
      </c>
      <c r="E3176" s="7" t="s">
        <v>1597</v>
      </c>
      <c r="F3176" s="10">
        <v>80.430000000000007</v>
      </c>
      <c r="G3176" s="10"/>
      <c r="H3176" s="7" t="s">
        <v>633</v>
      </c>
      <c r="I3176" s="7" t="s">
        <v>634</v>
      </c>
      <c r="J3176" s="7"/>
    </row>
    <row r="3177" spans="1:10" ht="12.75" customHeight="1" x14ac:dyDescent="0.15">
      <c r="A3177" s="235" t="s">
        <v>3626</v>
      </c>
      <c r="B3177" s="4" t="s">
        <v>3001</v>
      </c>
      <c r="C3177" s="7" t="s">
        <v>3682</v>
      </c>
      <c r="D3177" s="7" t="s">
        <v>3683</v>
      </c>
      <c r="E3177" s="7" t="s">
        <v>1597</v>
      </c>
      <c r="F3177" s="10">
        <v>610.41</v>
      </c>
      <c r="G3177" s="10"/>
      <c r="H3177" s="7" t="s">
        <v>633</v>
      </c>
      <c r="I3177" s="7" t="s">
        <v>634</v>
      </c>
      <c r="J3177" s="7"/>
    </row>
    <row r="3178" spans="1:10" ht="12.75" customHeight="1" x14ac:dyDescent="0.15">
      <c r="A3178" s="235" t="s">
        <v>249</v>
      </c>
      <c r="B3178" s="4" t="s">
        <v>1632</v>
      </c>
      <c r="C3178" s="7" t="s">
        <v>3684</v>
      </c>
      <c r="D3178" s="7" t="s">
        <v>3685</v>
      </c>
      <c r="E3178" s="7" t="s">
        <v>1597</v>
      </c>
      <c r="F3178" s="10">
        <v>47.97</v>
      </c>
      <c r="G3178" s="10"/>
      <c r="H3178" s="7" t="s">
        <v>633</v>
      </c>
      <c r="I3178" s="7" t="s">
        <v>634</v>
      </c>
      <c r="J3178" s="7"/>
    </row>
    <row r="3179" spans="1:10" ht="12.75" customHeight="1" x14ac:dyDescent="0.15">
      <c r="A3179" s="235" t="s">
        <v>3626</v>
      </c>
      <c r="B3179" s="4" t="s">
        <v>3686</v>
      </c>
      <c r="C3179" s="7" t="s">
        <v>3687</v>
      </c>
      <c r="D3179" s="7" t="s">
        <v>3688</v>
      </c>
      <c r="E3179" s="7" t="s">
        <v>1597</v>
      </c>
      <c r="F3179" s="10">
        <v>203.47</v>
      </c>
      <c r="G3179" s="10"/>
      <c r="H3179" s="7" t="s">
        <v>708</v>
      </c>
      <c r="I3179" s="7" t="s">
        <v>709</v>
      </c>
      <c r="J3179" s="7"/>
    </row>
    <row r="3180" spans="1:10" ht="12.75" customHeight="1" x14ac:dyDescent="0.15">
      <c r="A3180" s="235" t="s">
        <v>3626</v>
      </c>
      <c r="B3180" s="4" t="s">
        <v>3686</v>
      </c>
      <c r="C3180" s="7" t="s">
        <v>3687</v>
      </c>
      <c r="D3180" s="7" t="s">
        <v>3688</v>
      </c>
      <c r="E3180" s="7" t="s">
        <v>1597</v>
      </c>
      <c r="F3180" s="10">
        <v>610.41</v>
      </c>
      <c r="G3180" s="10"/>
      <c r="H3180" s="7" t="s">
        <v>633</v>
      </c>
      <c r="I3180" s="7" t="s">
        <v>634</v>
      </c>
      <c r="J3180" s="7"/>
    </row>
    <row r="3181" spans="1:10" ht="12.75" customHeight="1" x14ac:dyDescent="0.15">
      <c r="A3181" s="235" t="s">
        <v>3626</v>
      </c>
      <c r="B3181" s="4" t="s">
        <v>3689</v>
      </c>
      <c r="C3181" s="7" t="s">
        <v>3690</v>
      </c>
      <c r="D3181" s="7" t="s">
        <v>3691</v>
      </c>
      <c r="E3181" s="7" t="s">
        <v>1597</v>
      </c>
      <c r="F3181" s="10">
        <v>203.47</v>
      </c>
      <c r="G3181" s="10"/>
      <c r="H3181" s="7" t="s">
        <v>708</v>
      </c>
      <c r="I3181" s="7" t="s">
        <v>709</v>
      </c>
      <c r="J3181" s="7"/>
    </row>
    <row r="3182" spans="1:10" ht="12.75" customHeight="1" x14ac:dyDescent="0.15">
      <c r="A3182" s="235" t="s">
        <v>3626</v>
      </c>
      <c r="B3182" s="4" t="s">
        <v>3689</v>
      </c>
      <c r="C3182" s="7" t="s">
        <v>3690</v>
      </c>
      <c r="D3182" s="7" t="s">
        <v>3691</v>
      </c>
      <c r="E3182" s="7" t="s">
        <v>1597</v>
      </c>
      <c r="F3182" s="10">
        <v>610.41</v>
      </c>
      <c r="G3182" s="10"/>
      <c r="H3182" s="7" t="s">
        <v>633</v>
      </c>
      <c r="I3182" s="7" t="s">
        <v>634</v>
      </c>
      <c r="J3182" s="7"/>
    </row>
    <row r="3183" spans="1:10" ht="12.75" customHeight="1" x14ac:dyDescent="0.15">
      <c r="A3183" s="235" t="s">
        <v>3626</v>
      </c>
      <c r="B3183" s="4" t="s">
        <v>1820</v>
      </c>
      <c r="C3183" s="7" t="s">
        <v>3692</v>
      </c>
      <c r="D3183" s="7" t="s">
        <v>3664</v>
      </c>
      <c r="E3183" s="7" t="s">
        <v>1597</v>
      </c>
      <c r="F3183" s="10">
        <v>203.47</v>
      </c>
      <c r="G3183" s="10"/>
      <c r="H3183" s="7" t="s">
        <v>708</v>
      </c>
      <c r="I3183" s="7" t="s">
        <v>709</v>
      </c>
      <c r="J3183" s="7"/>
    </row>
    <row r="3184" spans="1:10" ht="12.75" customHeight="1" x14ac:dyDescent="0.15">
      <c r="A3184" s="235" t="s">
        <v>3626</v>
      </c>
      <c r="B3184" s="4" t="s">
        <v>1820</v>
      </c>
      <c r="C3184" s="7" t="s">
        <v>3692</v>
      </c>
      <c r="D3184" s="7" t="s">
        <v>3664</v>
      </c>
      <c r="E3184" s="7" t="s">
        <v>1597</v>
      </c>
      <c r="F3184" s="10">
        <v>610.41</v>
      </c>
      <c r="G3184" s="10"/>
      <c r="H3184" s="7" t="s">
        <v>633</v>
      </c>
      <c r="I3184" s="7" t="s">
        <v>634</v>
      </c>
      <c r="J3184" s="7"/>
    </row>
    <row r="3185" spans="1:10" ht="12.75" customHeight="1" x14ac:dyDescent="0.15">
      <c r="A3185" s="235"/>
      <c r="B3185" s="4" t="s">
        <v>145</v>
      </c>
      <c r="C3185" s="7" t="s">
        <v>1900</v>
      </c>
      <c r="D3185" s="7" t="s">
        <v>1901</v>
      </c>
      <c r="E3185" s="7" t="s">
        <v>666</v>
      </c>
      <c r="F3185" s="10"/>
      <c r="G3185" s="10">
        <v>610.41</v>
      </c>
      <c r="H3185" s="7" t="s">
        <v>708</v>
      </c>
      <c r="I3185" s="7" t="s">
        <v>709</v>
      </c>
      <c r="J3185" s="7"/>
    </row>
    <row r="3186" spans="1:10" ht="12.75" customHeight="1" x14ac:dyDescent="0.15">
      <c r="A3186" s="235"/>
      <c r="B3186" s="4" t="s">
        <v>145</v>
      </c>
      <c r="C3186" s="7" t="s">
        <v>1900</v>
      </c>
      <c r="D3186" s="7" t="s">
        <v>1901</v>
      </c>
      <c r="E3186" s="7" t="s">
        <v>666</v>
      </c>
      <c r="F3186" s="10">
        <v>610.41</v>
      </c>
      <c r="G3186" s="10"/>
      <c r="H3186" s="7" t="s">
        <v>708</v>
      </c>
      <c r="I3186" s="7" t="s">
        <v>709</v>
      </c>
      <c r="J3186" s="7"/>
    </row>
    <row r="3187" spans="1:10" ht="12.75" customHeight="1" x14ac:dyDescent="0.15">
      <c r="A3187" s="235"/>
      <c r="B3187" s="4" t="s">
        <v>145</v>
      </c>
      <c r="C3187" s="7" t="s">
        <v>1900</v>
      </c>
      <c r="D3187" s="7" t="s">
        <v>1901</v>
      </c>
      <c r="E3187" s="7" t="s">
        <v>666</v>
      </c>
      <c r="F3187" s="10"/>
      <c r="G3187" s="10">
        <v>4622.46</v>
      </c>
      <c r="H3187" s="7" t="s">
        <v>633</v>
      </c>
      <c r="I3187" s="7" t="s">
        <v>634</v>
      </c>
      <c r="J3187" s="7"/>
    </row>
    <row r="3188" spans="1:10" ht="12.75" customHeight="1" x14ac:dyDescent="0.15">
      <c r="A3188" s="235"/>
      <c r="B3188" s="4" t="s">
        <v>145</v>
      </c>
      <c r="C3188" s="7" t="s">
        <v>1900</v>
      </c>
      <c r="D3188" s="7" t="s">
        <v>1901</v>
      </c>
      <c r="E3188" s="7" t="s">
        <v>666</v>
      </c>
      <c r="F3188" s="10">
        <v>3697.97</v>
      </c>
      <c r="G3188" s="10"/>
      <c r="H3188" s="7" t="s">
        <v>633</v>
      </c>
      <c r="I3188" s="7" t="s">
        <v>634</v>
      </c>
      <c r="J3188" s="7"/>
    </row>
    <row r="3189" spans="1:10" ht="12.75" customHeight="1" x14ac:dyDescent="0.15">
      <c r="A3189" s="235"/>
      <c r="B3189" s="4" t="s">
        <v>145</v>
      </c>
      <c r="C3189" s="7" t="s">
        <v>1900</v>
      </c>
      <c r="D3189" s="7" t="s">
        <v>1901</v>
      </c>
      <c r="E3189" s="7" t="s">
        <v>666</v>
      </c>
      <c r="F3189" s="10">
        <v>924.49</v>
      </c>
      <c r="G3189" s="10"/>
      <c r="H3189" s="7" t="s">
        <v>633</v>
      </c>
      <c r="I3189" s="7" t="s">
        <v>634</v>
      </c>
      <c r="J3189" s="7"/>
    </row>
    <row r="3190" spans="1:10" ht="12.75" customHeight="1" x14ac:dyDescent="0.15">
      <c r="A3190" s="235" t="s">
        <v>3626</v>
      </c>
      <c r="B3190" s="4" t="s">
        <v>3173</v>
      </c>
      <c r="C3190" s="7" t="s">
        <v>3693</v>
      </c>
      <c r="D3190" s="7" t="s">
        <v>3694</v>
      </c>
      <c r="E3190" s="7" t="s">
        <v>1597</v>
      </c>
      <c r="F3190" s="10">
        <v>163</v>
      </c>
      <c r="G3190" s="10"/>
      <c r="H3190" s="7" t="s">
        <v>708</v>
      </c>
      <c r="I3190" s="7" t="s">
        <v>709</v>
      </c>
      <c r="J3190" s="7"/>
    </row>
    <row r="3191" spans="1:10" ht="12.75" customHeight="1" x14ac:dyDescent="0.15">
      <c r="A3191" s="235" t="s">
        <v>3626</v>
      </c>
      <c r="B3191" s="4" t="s">
        <v>3173</v>
      </c>
      <c r="C3191" s="7" t="s">
        <v>3693</v>
      </c>
      <c r="D3191" s="7" t="s">
        <v>3694</v>
      </c>
      <c r="E3191" s="7" t="s">
        <v>1597</v>
      </c>
      <c r="F3191" s="10">
        <v>650.88</v>
      </c>
      <c r="G3191" s="10"/>
      <c r="H3191" s="7" t="s">
        <v>633</v>
      </c>
      <c r="I3191" s="7" t="s">
        <v>634</v>
      </c>
      <c r="J3191" s="7"/>
    </row>
    <row r="3192" spans="1:10" ht="12.75" customHeight="1" x14ac:dyDescent="0.15">
      <c r="A3192" s="235" t="s">
        <v>1617</v>
      </c>
      <c r="B3192" s="4" t="s">
        <v>1618</v>
      </c>
      <c r="C3192" s="7" t="s">
        <v>1619</v>
      </c>
      <c r="D3192" s="7" t="s">
        <v>1620</v>
      </c>
      <c r="E3192" s="7" t="s">
        <v>1597</v>
      </c>
      <c r="F3192" s="10">
        <v>549</v>
      </c>
      <c r="G3192" s="10"/>
      <c r="H3192" s="7" t="s">
        <v>708</v>
      </c>
      <c r="I3192" s="7" t="s">
        <v>709</v>
      </c>
      <c r="J3192" s="7"/>
    </row>
    <row r="3193" spans="1:10" ht="12.75" customHeight="1" x14ac:dyDescent="0.15">
      <c r="A3193" s="235" t="s">
        <v>3626</v>
      </c>
      <c r="B3193" s="4" t="s">
        <v>962</v>
      </c>
      <c r="C3193" s="7" t="s">
        <v>3695</v>
      </c>
      <c r="D3193" s="7" t="s">
        <v>3696</v>
      </c>
      <c r="E3193" s="7" t="s">
        <v>1597</v>
      </c>
      <c r="F3193" s="10">
        <v>163</v>
      </c>
      <c r="G3193" s="10"/>
      <c r="H3193" s="7" t="s">
        <v>708</v>
      </c>
      <c r="I3193" s="7" t="s">
        <v>709</v>
      </c>
      <c r="J3193" s="7"/>
    </row>
    <row r="3194" spans="1:10" ht="12.75" customHeight="1" x14ac:dyDescent="0.15">
      <c r="A3194" s="235" t="s">
        <v>3626</v>
      </c>
      <c r="B3194" s="4" t="s">
        <v>962</v>
      </c>
      <c r="C3194" s="7" t="s">
        <v>3695</v>
      </c>
      <c r="D3194" s="7" t="s">
        <v>3696</v>
      </c>
      <c r="E3194" s="7" t="s">
        <v>1597</v>
      </c>
      <c r="F3194" s="10">
        <v>650.88</v>
      </c>
      <c r="G3194" s="10"/>
      <c r="H3194" s="7" t="s">
        <v>633</v>
      </c>
      <c r="I3194" s="7" t="s">
        <v>634</v>
      </c>
      <c r="J3194" s="7"/>
    </row>
    <row r="3195" spans="1:10" ht="12.75" customHeight="1" x14ac:dyDescent="0.15">
      <c r="A3195" s="235" t="s">
        <v>3626</v>
      </c>
      <c r="B3195" s="4" t="s">
        <v>972</v>
      </c>
      <c r="C3195" s="7" t="s">
        <v>3697</v>
      </c>
      <c r="D3195" s="7" t="s">
        <v>3698</v>
      </c>
      <c r="E3195" s="7" t="s">
        <v>1597</v>
      </c>
      <c r="F3195" s="10">
        <v>203.47</v>
      </c>
      <c r="G3195" s="10"/>
      <c r="H3195" s="7" t="s">
        <v>708</v>
      </c>
      <c r="I3195" s="7" t="s">
        <v>709</v>
      </c>
      <c r="J3195" s="7"/>
    </row>
    <row r="3196" spans="1:10" ht="11.25" x14ac:dyDescent="0.15">
      <c r="A3196" s="235" t="s">
        <v>3626</v>
      </c>
      <c r="B3196" s="4" t="s">
        <v>972</v>
      </c>
      <c r="C3196" s="7" t="s">
        <v>3697</v>
      </c>
      <c r="D3196" s="7" t="s">
        <v>3698</v>
      </c>
      <c r="E3196" s="7" t="s">
        <v>1597</v>
      </c>
      <c r="F3196" s="10">
        <v>610.41</v>
      </c>
      <c r="G3196" s="10"/>
      <c r="H3196" s="7" t="s">
        <v>633</v>
      </c>
      <c r="I3196" s="7" t="s">
        <v>634</v>
      </c>
      <c r="J3196" s="7"/>
    </row>
    <row r="3198" spans="1:10" ht="11.25" x14ac:dyDescent="0.2">
      <c r="A3198" s="233" t="s">
        <v>3625</v>
      </c>
    </row>
    <row r="3200" spans="1:10" ht="25.5" customHeight="1" x14ac:dyDescent="0.35">
      <c r="A3200" s="234" t="s">
        <v>14</v>
      </c>
      <c r="B3200" s="3" t="s">
        <v>1</v>
      </c>
      <c r="C3200" s="6" t="s">
        <v>7</v>
      </c>
      <c r="D3200" s="6" t="s">
        <v>16</v>
      </c>
      <c r="E3200" s="6" t="s">
        <v>619</v>
      </c>
      <c r="F3200" s="9" t="s">
        <v>24</v>
      </c>
      <c r="G3200" s="9" t="s">
        <v>25</v>
      </c>
      <c r="H3200" s="6" t="s">
        <v>620</v>
      </c>
      <c r="I3200" s="6" t="s">
        <v>621</v>
      </c>
      <c r="J3200" s="6"/>
    </row>
    <row r="3202" spans="1:10" ht="12.75" customHeight="1" x14ac:dyDescent="0.15">
      <c r="A3202" s="235" t="s">
        <v>55</v>
      </c>
      <c r="B3202" s="4" t="s">
        <v>3274</v>
      </c>
      <c r="C3202" s="7" t="s">
        <v>3275</v>
      </c>
      <c r="D3202" s="7" t="s">
        <v>3699</v>
      </c>
      <c r="E3202" s="7" t="s">
        <v>1597</v>
      </c>
      <c r="F3202" s="10">
        <v>30.97</v>
      </c>
      <c r="G3202" s="10"/>
      <c r="H3202" s="7" t="s">
        <v>708</v>
      </c>
      <c r="I3202" s="7" t="s">
        <v>709</v>
      </c>
      <c r="J3202" s="7"/>
    </row>
    <row r="3203" spans="1:10" ht="12.75" customHeight="1" x14ac:dyDescent="0.15">
      <c r="A3203" s="235" t="s">
        <v>55</v>
      </c>
      <c r="B3203" s="4" t="s">
        <v>3274</v>
      </c>
      <c r="C3203" s="7" t="s">
        <v>3275</v>
      </c>
      <c r="D3203" s="7" t="s">
        <v>3699</v>
      </c>
      <c r="E3203" s="7" t="s">
        <v>1597</v>
      </c>
      <c r="F3203" s="10">
        <v>30.96</v>
      </c>
      <c r="G3203" s="10"/>
      <c r="H3203" s="7" t="s">
        <v>633</v>
      </c>
      <c r="I3203" s="7" t="s">
        <v>634</v>
      </c>
      <c r="J3203" s="7"/>
    </row>
    <row r="3204" spans="1:10" ht="25.5" customHeight="1" x14ac:dyDescent="0.15">
      <c r="A3204" s="235" t="s">
        <v>247</v>
      </c>
      <c r="B3204" s="4" t="s">
        <v>3277</v>
      </c>
      <c r="C3204" s="7" t="s">
        <v>3278</v>
      </c>
      <c r="D3204" s="7" t="s">
        <v>3279</v>
      </c>
      <c r="E3204" s="7" t="s">
        <v>1597</v>
      </c>
      <c r="F3204" s="10">
        <v>111</v>
      </c>
      <c r="G3204" s="10"/>
      <c r="H3204" s="7" t="s">
        <v>708</v>
      </c>
      <c r="I3204" s="7" t="s">
        <v>709</v>
      </c>
      <c r="J3204" s="7"/>
    </row>
    <row r="3205" spans="1:10" ht="12.75" customHeight="1" x14ac:dyDescent="0.15">
      <c r="A3205" s="235" t="s">
        <v>55</v>
      </c>
      <c r="B3205" s="4" t="s">
        <v>3277</v>
      </c>
      <c r="C3205" s="7" t="s">
        <v>3700</v>
      </c>
      <c r="D3205" s="7" t="s">
        <v>3701</v>
      </c>
      <c r="E3205" s="7" t="s">
        <v>1597</v>
      </c>
      <c r="F3205" s="10">
        <v>40.619999999999997</v>
      </c>
      <c r="G3205" s="10"/>
      <c r="H3205" s="7" t="s">
        <v>708</v>
      </c>
      <c r="I3205" s="7" t="s">
        <v>709</v>
      </c>
      <c r="J3205" s="7"/>
    </row>
    <row r="3206" spans="1:10" ht="12.75" customHeight="1" x14ac:dyDescent="0.15">
      <c r="A3206" s="235" t="s">
        <v>55</v>
      </c>
      <c r="B3206" s="4" t="s">
        <v>3277</v>
      </c>
      <c r="C3206" s="7" t="s">
        <v>3700</v>
      </c>
      <c r="D3206" s="7" t="s">
        <v>3701</v>
      </c>
      <c r="E3206" s="7" t="s">
        <v>1597</v>
      </c>
      <c r="F3206" s="10">
        <v>40.619999999999997</v>
      </c>
      <c r="G3206" s="10"/>
      <c r="H3206" s="7" t="s">
        <v>633</v>
      </c>
      <c r="I3206" s="7" t="s">
        <v>634</v>
      </c>
      <c r="J3206" s="7"/>
    </row>
    <row r="3207" spans="1:10" ht="25.5" customHeight="1" x14ac:dyDescent="0.15">
      <c r="A3207" s="235" t="s">
        <v>247</v>
      </c>
      <c r="B3207" s="4" t="s">
        <v>3277</v>
      </c>
      <c r="C3207" s="7" t="s">
        <v>3278</v>
      </c>
      <c r="D3207" s="7" t="s">
        <v>3279</v>
      </c>
      <c r="E3207" s="7" t="s">
        <v>1597</v>
      </c>
      <c r="F3207" s="10">
        <v>111</v>
      </c>
      <c r="G3207" s="10"/>
      <c r="H3207" s="7" t="s">
        <v>633</v>
      </c>
      <c r="I3207" s="7" t="s">
        <v>634</v>
      </c>
      <c r="J3207" s="7"/>
    </row>
    <row r="3208" spans="1:10" ht="12.75" customHeight="1" x14ac:dyDescent="0.15">
      <c r="A3208" s="235" t="s">
        <v>3626</v>
      </c>
      <c r="B3208" s="4" t="s">
        <v>981</v>
      </c>
      <c r="C3208" s="7" t="s">
        <v>3702</v>
      </c>
      <c r="D3208" s="7" t="s">
        <v>3703</v>
      </c>
      <c r="E3208" s="7" t="s">
        <v>1597</v>
      </c>
      <c r="F3208" s="10">
        <v>203.47</v>
      </c>
      <c r="G3208" s="10"/>
      <c r="H3208" s="7" t="s">
        <v>708</v>
      </c>
      <c r="I3208" s="7" t="s">
        <v>709</v>
      </c>
      <c r="J3208" s="7"/>
    </row>
    <row r="3209" spans="1:10" ht="12.75" customHeight="1" x14ac:dyDescent="0.15">
      <c r="A3209" s="235" t="s">
        <v>3626</v>
      </c>
      <c r="B3209" s="4" t="s">
        <v>981</v>
      </c>
      <c r="C3209" s="7" t="s">
        <v>3702</v>
      </c>
      <c r="D3209" s="7" t="s">
        <v>3703</v>
      </c>
      <c r="E3209" s="7" t="s">
        <v>1597</v>
      </c>
      <c r="F3209" s="10">
        <v>610.41</v>
      </c>
      <c r="G3209" s="10"/>
      <c r="H3209" s="7" t="s">
        <v>633</v>
      </c>
      <c r="I3209" s="7" t="s">
        <v>634</v>
      </c>
      <c r="J3209" s="7"/>
    </row>
    <row r="3210" spans="1:10" ht="12.75" customHeight="1" x14ac:dyDescent="0.15">
      <c r="A3210" s="235" t="s">
        <v>55</v>
      </c>
      <c r="B3210" s="4" t="s">
        <v>2589</v>
      </c>
      <c r="C3210" s="7" t="s">
        <v>3704</v>
      </c>
      <c r="D3210" s="7" t="s">
        <v>3705</v>
      </c>
      <c r="E3210" s="7" t="s">
        <v>1597</v>
      </c>
      <c r="F3210" s="10">
        <v>53.96</v>
      </c>
      <c r="G3210" s="10"/>
      <c r="H3210" s="7" t="s">
        <v>633</v>
      </c>
      <c r="I3210" s="7" t="s">
        <v>634</v>
      </c>
      <c r="J3210" s="7"/>
    </row>
    <row r="3211" spans="1:10" ht="12.75" customHeight="1" x14ac:dyDescent="0.15">
      <c r="A3211" s="235" t="s">
        <v>3626</v>
      </c>
      <c r="B3211" s="4" t="s">
        <v>990</v>
      </c>
      <c r="C3211" s="7" t="s">
        <v>3706</v>
      </c>
      <c r="D3211" s="7" t="s">
        <v>3707</v>
      </c>
      <c r="E3211" s="7" t="s">
        <v>1597</v>
      </c>
      <c r="F3211" s="10">
        <v>203.47</v>
      </c>
      <c r="G3211" s="10"/>
      <c r="H3211" s="7" t="s">
        <v>708</v>
      </c>
      <c r="I3211" s="7" t="s">
        <v>709</v>
      </c>
      <c r="J3211" s="7"/>
    </row>
    <row r="3212" spans="1:10" ht="12.75" customHeight="1" x14ac:dyDescent="0.15">
      <c r="A3212" s="235" t="s">
        <v>3626</v>
      </c>
      <c r="B3212" s="4" t="s">
        <v>990</v>
      </c>
      <c r="C3212" s="7" t="s">
        <v>3706</v>
      </c>
      <c r="D3212" s="7" t="s">
        <v>3707</v>
      </c>
      <c r="E3212" s="7" t="s">
        <v>1597</v>
      </c>
      <c r="F3212" s="10">
        <v>610.41</v>
      </c>
      <c r="G3212" s="10"/>
      <c r="H3212" s="7" t="s">
        <v>633</v>
      </c>
      <c r="I3212" s="7" t="s">
        <v>634</v>
      </c>
      <c r="J3212" s="7"/>
    </row>
    <row r="3213" spans="1:10" ht="12.75" customHeight="1" x14ac:dyDescent="0.15">
      <c r="A3213" s="235" t="s">
        <v>3626</v>
      </c>
      <c r="B3213" s="4" t="s">
        <v>3708</v>
      </c>
      <c r="C3213" s="7" t="s">
        <v>3709</v>
      </c>
      <c r="D3213" s="7" t="s">
        <v>3710</v>
      </c>
      <c r="E3213" s="7" t="s">
        <v>1597</v>
      </c>
      <c r="F3213" s="10">
        <v>67.5</v>
      </c>
      <c r="G3213" s="10"/>
      <c r="H3213" s="7" t="s">
        <v>708</v>
      </c>
      <c r="I3213" s="7" t="s">
        <v>709</v>
      </c>
      <c r="J3213" s="7"/>
    </row>
    <row r="3214" spans="1:10" ht="12.75" customHeight="1" x14ac:dyDescent="0.15">
      <c r="A3214" s="235" t="s">
        <v>3626</v>
      </c>
      <c r="B3214" s="4" t="s">
        <v>3708</v>
      </c>
      <c r="C3214" s="7" t="s">
        <v>3709</v>
      </c>
      <c r="D3214" s="7" t="s">
        <v>3710</v>
      </c>
      <c r="E3214" s="7" t="s">
        <v>1597</v>
      </c>
      <c r="F3214" s="10">
        <v>202.5</v>
      </c>
      <c r="G3214" s="10"/>
      <c r="H3214" s="7" t="s">
        <v>633</v>
      </c>
      <c r="I3214" s="7" t="s">
        <v>634</v>
      </c>
      <c r="J3214" s="7"/>
    </row>
    <row r="3215" spans="1:10" ht="12.75" customHeight="1" x14ac:dyDescent="0.15">
      <c r="A3215" s="235" t="s">
        <v>3626</v>
      </c>
      <c r="B3215" s="4" t="s">
        <v>3711</v>
      </c>
      <c r="C3215" s="7" t="s">
        <v>3712</v>
      </c>
      <c r="D3215" s="7" t="s">
        <v>3713</v>
      </c>
      <c r="E3215" s="7" t="s">
        <v>1597</v>
      </c>
      <c r="F3215" s="10">
        <v>60</v>
      </c>
      <c r="G3215" s="10"/>
      <c r="H3215" s="7" t="s">
        <v>708</v>
      </c>
      <c r="I3215" s="7" t="s">
        <v>709</v>
      </c>
      <c r="J3215" s="7"/>
    </row>
    <row r="3216" spans="1:10" ht="12.75" customHeight="1" x14ac:dyDescent="0.15">
      <c r="A3216" s="235" t="s">
        <v>3626</v>
      </c>
      <c r="B3216" s="4" t="s">
        <v>3711</v>
      </c>
      <c r="C3216" s="7" t="s">
        <v>3714</v>
      </c>
      <c r="D3216" s="7" t="s">
        <v>3715</v>
      </c>
      <c r="E3216" s="7" t="s">
        <v>1597</v>
      </c>
      <c r="F3216" s="10">
        <v>67.5</v>
      </c>
      <c r="G3216" s="10"/>
      <c r="H3216" s="7" t="s">
        <v>708</v>
      </c>
      <c r="I3216" s="7" t="s">
        <v>709</v>
      </c>
      <c r="J3216" s="7"/>
    </row>
    <row r="3217" spans="1:10" ht="12.75" customHeight="1" x14ac:dyDescent="0.15">
      <c r="A3217" s="235" t="s">
        <v>3626</v>
      </c>
      <c r="B3217" s="4" t="s">
        <v>3711</v>
      </c>
      <c r="C3217" s="7" t="s">
        <v>3714</v>
      </c>
      <c r="D3217" s="7" t="s">
        <v>3715</v>
      </c>
      <c r="E3217" s="7" t="s">
        <v>1597</v>
      </c>
      <c r="F3217" s="10">
        <v>202.5</v>
      </c>
      <c r="G3217" s="10"/>
      <c r="H3217" s="7" t="s">
        <v>633</v>
      </c>
      <c r="I3217" s="7" t="s">
        <v>634</v>
      </c>
      <c r="J3217" s="7"/>
    </row>
    <row r="3218" spans="1:10" ht="12.75" customHeight="1" x14ac:dyDescent="0.15">
      <c r="A3218" s="235" t="s">
        <v>3626</v>
      </c>
      <c r="B3218" s="4" t="s">
        <v>3711</v>
      </c>
      <c r="C3218" s="7" t="s">
        <v>3712</v>
      </c>
      <c r="D3218" s="7" t="s">
        <v>3713</v>
      </c>
      <c r="E3218" s="7" t="s">
        <v>1597</v>
      </c>
      <c r="F3218" s="10">
        <v>180</v>
      </c>
      <c r="G3218" s="10"/>
      <c r="H3218" s="7" t="s">
        <v>633</v>
      </c>
      <c r="I3218" s="7" t="s">
        <v>634</v>
      </c>
      <c r="J3218" s="7"/>
    </row>
    <row r="3219" spans="1:10" ht="12.75" customHeight="1" x14ac:dyDescent="0.15">
      <c r="A3219" s="235" t="s">
        <v>3626</v>
      </c>
      <c r="B3219" s="4" t="s">
        <v>1013</v>
      </c>
      <c r="C3219" s="7" t="s">
        <v>3716</v>
      </c>
      <c r="D3219" s="7" t="s">
        <v>3717</v>
      </c>
      <c r="E3219" s="7" t="s">
        <v>1597</v>
      </c>
      <c r="F3219" s="10">
        <v>183.1</v>
      </c>
      <c r="G3219" s="10"/>
      <c r="H3219" s="7" t="s">
        <v>708</v>
      </c>
      <c r="I3219" s="7" t="s">
        <v>709</v>
      </c>
      <c r="J3219" s="7"/>
    </row>
    <row r="3220" spans="1:10" ht="12.75" customHeight="1" x14ac:dyDescent="0.15">
      <c r="A3220" s="235" t="s">
        <v>3626</v>
      </c>
      <c r="B3220" s="4" t="s">
        <v>1013</v>
      </c>
      <c r="C3220" s="7" t="s">
        <v>3716</v>
      </c>
      <c r="D3220" s="7" t="s">
        <v>3717</v>
      </c>
      <c r="E3220" s="7" t="s">
        <v>1597</v>
      </c>
      <c r="F3220" s="10">
        <v>549.4</v>
      </c>
      <c r="G3220" s="10"/>
      <c r="H3220" s="7" t="s">
        <v>633</v>
      </c>
      <c r="I3220" s="7" t="s">
        <v>634</v>
      </c>
      <c r="J3220" s="7"/>
    </row>
    <row r="3221" spans="1:10" ht="12.75" customHeight="1" x14ac:dyDescent="0.15">
      <c r="A3221" s="235" t="s">
        <v>3626</v>
      </c>
      <c r="B3221" s="4" t="s">
        <v>3718</v>
      </c>
      <c r="C3221" s="7" t="s">
        <v>3719</v>
      </c>
      <c r="D3221" s="7" t="s">
        <v>3720</v>
      </c>
      <c r="E3221" s="7" t="s">
        <v>1597</v>
      </c>
      <c r="F3221" s="10">
        <v>40</v>
      </c>
      <c r="G3221" s="10"/>
      <c r="H3221" s="7" t="s">
        <v>708</v>
      </c>
      <c r="I3221" s="7" t="s">
        <v>709</v>
      </c>
      <c r="J3221" s="7"/>
    </row>
    <row r="3222" spans="1:10" ht="12.75" customHeight="1" x14ac:dyDescent="0.15">
      <c r="A3222" s="235" t="s">
        <v>3626</v>
      </c>
      <c r="B3222" s="4" t="s">
        <v>3718</v>
      </c>
      <c r="C3222" s="7" t="s">
        <v>3719</v>
      </c>
      <c r="D3222" s="7" t="s">
        <v>3720</v>
      </c>
      <c r="E3222" s="7" t="s">
        <v>1597</v>
      </c>
      <c r="F3222" s="10">
        <v>120</v>
      </c>
      <c r="G3222" s="10"/>
      <c r="H3222" s="7" t="s">
        <v>633</v>
      </c>
      <c r="I3222" s="7" t="s">
        <v>634</v>
      </c>
      <c r="J3222" s="7"/>
    </row>
    <row r="3223" spans="1:10" ht="12.75" customHeight="1" x14ac:dyDescent="0.15">
      <c r="A3223" s="235" t="s">
        <v>3626</v>
      </c>
      <c r="B3223" s="4" t="s">
        <v>1027</v>
      </c>
      <c r="C3223" s="7" t="s">
        <v>3721</v>
      </c>
      <c r="D3223" s="7" t="s">
        <v>3722</v>
      </c>
      <c r="E3223" s="7" t="s">
        <v>1597</v>
      </c>
      <c r="F3223" s="10">
        <v>183.1</v>
      </c>
      <c r="G3223" s="10"/>
      <c r="H3223" s="7" t="s">
        <v>708</v>
      </c>
      <c r="I3223" s="7" t="s">
        <v>709</v>
      </c>
      <c r="J3223" s="7"/>
    </row>
    <row r="3224" spans="1:10" ht="12.75" customHeight="1" x14ac:dyDescent="0.15">
      <c r="A3224" s="235" t="s">
        <v>3626</v>
      </c>
      <c r="B3224" s="4" t="s">
        <v>1027</v>
      </c>
      <c r="C3224" s="7" t="s">
        <v>3721</v>
      </c>
      <c r="D3224" s="7" t="s">
        <v>3722</v>
      </c>
      <c r="E3224" s="7" t="s">
        <v>1597</v>
      </c>
      <c r="F3224" s="10">
        <v>549.4</v>
      </c>
      <c r="G3224" s="10"/>
      <c r="H3224" s="7" t="s">
        <v>633</v>
      </c>
      <c r="I3224" s="7" t="s">
        <v>634</v>
      </c>
      <c r="J3224" s="7"/>
    </row>
    <row r="3225" spans="1:10" ht="12.75" customHeight="1" x14ac:dyDescent="0.15">
      <c r="A3225" s="235" t="s">
        <v>3626</v>
      </c>
      <c r="B3225" s="4" t="s">
        <v>3723</v>
      </c>
      <c r="C3225" s="7" t="s">
        <v>3724</v>
      </c>
      <c r="D3225" s="7" t="s">
        <v>3725</v>
      </c>
      <c r="E3225" s="7" t="s">
        <v>1597</v>
      </c>
      <c r="F3225" s="10">
        <v>41.25</v>
      </c>
      <c r="G3225" s="10"/>
      <c r="H3225" s="7" t="s">
        <v>708</v>
      </c>
      <c r="I3225" s="7" t="s">
        <v>709</v>
      </c>
      <c r="J3225" s="7"/>
    </row>
    <row r="3226" spans="1:10" ht="12.75" customHeight="1" x14ac:dyDescent="0.15">
      <c r="A3226" s="235" t="s">
        <v>3626</v>
      </c>
      <c r="B3226" s="4" t="s">
        <v>3723</v>
      </c>
      <c r="C3226" s="7" t="s">
        <v>3724</v>
      </c>
      <c r="D3226" s="7" t="s">
        <v>3725</v>
      </c>
      <c r="E3226" s="7" t="s">
        <v>1597</v>
      </c>
      <c r="F3226" s="10">
        <v>123.75</v>
      </c>
      <c r="G3226" s="10"/>
      <c r="H3226" s="7" t="s">
        <v>633</v>
      </c>
      <c r="I3226" s="7" t="s">
        <v>634</v>
      </c>
      <c r="J3226" s="7"/>
    </row>
    <row r="3227" spans="1:10" ht="12.75" customHeight="1" x14ac:dyDescent="0.15">
      <c r="A3227" s="235" t="s">
        <v>3626</v>
      </c>
      <c r="B3227" s="4" t="s">
        <v>1033</v>
      </c>
      <c r="C3227" s="7" t="s">
        <v>3726</v>
      </c>
      <c r="D3227" s="7" t="s">
        <v>3727</v>
      </c>
      <c r="E3227" s="7" t="s">
        <v>1597</v>
      </c>
      <c r="F3227" s="10">
        <v>183.1</v>
      </c>
      <c r="G3227" s="10"/>
      <c r="H3227" s="7" t="s">
        <v>708</v>
      </c>
      <c r="I3227" s="7" t="s">
        <v>709</v>
      </c>
      <c r="J3227" s="7"/>
    </row>
    <row r="3228" spans="1:10" ht="12.75" customHeight="1" x14ac:dyDescent="0.15">
      <c r="A3228" s="235" t="s">
        <v>3626</v>
      </c>
      <c r="B3228" s="4" t="s">
        <v>1033</v>
      </c>
      <c r="C3228" s="7" t="s">
        <v>3726</v>
      </c>
      <c r="D3228" s="7" t="s">
        <v>3727</v>
      </c>
      <c r="E3228" s="7" t="s">
        <v>1597</v>
      </c>
      <c r="F3228" s="10">
        <v>549.4</v>
      </c>
      <c r="G3228" s="10"/>
      <c r="H3228" s="7" t="s">
        <v>633</v>
      </c>
      <c r="I3228" s="7" t="s">
        <v>634</v>
      </c>
      <c r="J3228" s="7"/>
    </row>
    <row r="3229" spans="1:10" ht="12.75" customHeight="1" x14ac:dyDescent="0.15">
      <c r="A3229" s="235" t="s">
        <v>3626</v>
      </c>
      <c r="B3229" s="4" t="s">
        <v>1284</v>
      </c>
      <c r="C3229" s="7" t="s">
        <v>3728</v>
      </c>
      <c r="D3229" s="7" t="s">
        <v>3729</v>
      </c>
      <c r="E3229" s="7" t="s">
        <v>1597</v>
      </c>
      <c r="F3229" s="10">
        <v>183.13</v>
      </c>
      <c r="G3229" s="10"/>
      <c r="H3229" s="7" t="s">
        <v>708</v>
      </c>
      <c r="I3229" s="7" t="s">
        <v>709</v>
      </c>
      <c r="J3229" s="7"/>
    </row>
    <row r="3230" spans="1:10" ht="12.75" customHeight="1" x14ac:dyDescent="0.15">
      <c r="A3230" s="235" t="s">
        <v>3626</v>
      </c>
      <c r="B3230" s="4" t="s">
        <v>1284</v>
      </c>
      <c r="C3230" s="7" t="s">
        <v>3728</v>
      </c>
      <c r="D3230" s="7" t="s">
        <v>3729</v>
      </c>
      <c r="E3230" s="7" t="s">
        <v>1597</v>
      </c>
      <c r="F3230" s="10">
        <v>549.37</v>
      </c>
      <c r="G3230" s="10"/>
      <c r="H3230" s="7" t="s">
        <v>633</v>
      </c>
      <c r="I3230" s="7" t="s">
        <v>634</v>
      </c>
      <c r="J3230" s="7"/>
    </row>
    <row r="3231" spans="1:10" ht="12.75" customHeight="1" x14ac:dyDescent="0.15">
      <c r="A3231" s="235" t="s">
        <v>3626</v>
      </c>
      <c r="B3231" s="4" t="s">
        <v>1295</v>
      </c>
      <c r="C3231" s="7" t="s">
        <v>3730</v>
      </c>
      <c r="D3231" s="7" t="s">
        <v>3731</v>
      </c>
      <c r="E3231" s="7" t="s">
        <v>1597</v>
      </c>
      <c r="F3231" s="10">
        <v>183.13</v>
      </c>
      <c r="G3231" s="10"/>
      <c r="H3231" s="7" t="s">
        <v>708</v>
      </c>
      <c r="I3231" s="7" t="s">
        <v>709</v>
      </c>
      <c r="J3231" s="7"/>
    </row>
    <row r="3232" spans="1:10" ht="12.75" customHeight="1" x14ac:dyDescent="0.15">
      <c r="A3232" s="235" t="s">
        <v>3626</v>
      </c>
      <c r="B3232" s="4" t="s">
        <v>1295</v>
      </c>
      <c r="C3232" s="7" t="s">
        <v>3730</v>
      </c>
      <c r="D3232" s="7" t="s">
        <v>3731</v>
      </c>
      <c r="E3232" s="7" t="s">
        <v>1597</v>
      </c>
      <c r="F3232" s="10">
        <v>549.37</v>
      </c>
      <c r="G3232" s="10"/>
      <c r="H3232" s="7" t="s">
        <v>633</v>
      </c>
      <c r="I3232" s="7" t="s">
        <v>634</v>
      </c>
      <c r="J3232" s="7"/>
    </row>
    <row r="3233" spans="1:10" ht="12.75" customHeight="1" x14ac:dyDescent="0.15">
      <c r="A3233" s="235" t="s">
        <v>247</v>
      </c>
      <c r="B3233" s="4" t="s">
        <v>203</v>
      </c>
      <c r="C3233" s="7" t="s">
        <v>3513</v>
      </c>
      <c r="D3233" s="7" t="s">
        <v>3514</v>
      </c>
      <c r="E3233" s="7" t="s">
        <v>1597</v>
      </c>
      <c r="F3233" s="10">
        <v>68.22</v>
      </c>
      <c r="G3233" s="10"/>
      <c r="H3233" s="7" t="s">
        <v>708</v>
      </c>
      <c r="I3233" s="7" t="s">
        <v>709</v>
      </c>
      <c r="J3233" s="7"/>
    </row>
    <row r="3234" spans="1:10" ht="12.75" customHeight="1" x14ac:dyDescent="0.15">
      <c r="A3234" s="235" t="s">
        <v>247</v>
      </c>
      <c r="B3234" s="4" t="s">
        <v>203</v>
      </c>
      <c r="C3234" s="7" t="s">
        <v>3513</v>
      </c>
      <c r="D3234" s="7" t="s">
        <v>3514</v>
      </c>
      <c r="E3234" s="7" t="s">
        <v>1597</v>
      </c>
      <c r="F3234" s="10">
        <v>68.22</v>
      </c>
      <c r="G3234" s="10"/>
      <c r="H3234" s="7" t="s">
        <v>633</v>
      </c>
      <c r="I3234" s="7" t="s">
        <v>634</v>
      </c>
      <c r="J3234" s="7"/>
    </row>
    <row r="3235" spans="1:10" ht="22.5" x14ac:dyDescent="0.15">
      <c r="A3235" s="235"/>
      <c r="B3235" s="4" t="s">
        <v>203</v>
      </c>
      <c r="C3235" s="7" t="s">
        <v>1695</v>
      </c>
      <c r="D3235" s="7" t="s">
        <v>1696</v>
      </c>
      <c r="E3235" s="7" t="s">
        <v>666</v>
      </c>
      <c r="F3235" s="10"/>
      <c r="G3235" s="10">
        <v>6776.9</v>
      </c>
      <c r="H3235" s="7" t="s">
        <v>633</v>
      </c>
      <c r="I3235" s="7" t="s">
        <v>634</v>
      </c>
      <c r="J3235" s="7"/>
    </row>
    <row r="3237" spans="1:10" ht="11.25" x14ac:dyDescent="0.2">
      <c r="A3237" s="233" t="s">
        <v>3625</v>
      </c>
    </row>
    <row r="3239" spans="1:10" ht="25.5" customHeight="1" x14ac:dyDescent="0.35">
      <c r="A3239" s="234" t="s">
        <v>14</v>
      </c>
      <c r="B3239" s="3" t="s">
        <v>1</v>
      </c>
      <c r="C3239" s="6" t="s">
        <v>7</v>
      </c>
      <c r="D3239" s="6" t="s">
        <v>16</v>
      </c>
      <c r="E3239" s="6" t="s">
        <v>619</v>
      </c>
      <c r="F3239" s="9" t="s">
        <v>24</v>
      </c>
      <c r="G3239" s="9" t="s">
        <v>25</v>
      </c>
      <c r="H3239" s="6" t="s">
        <v>620</v>
      </c>
      <c r="I3239" s="6" t="s">
        <v>621</v>
      </c>
      <c r="J3239" s="6"/>
    </row>
    <row r="3241" spans="1:10" ht="25.5" customHeight="1" x14ac:dyDescent="0.15">
      <c r="A3241" s="235"/>
      <c r="B3241" s="4" t="s">
        <v>203</v>
      </c>
      <c r="C3241" s="7" t="s">
        <v>1695</v>
      </c>
      <c r="D3241" s="7" t="s">
        <v>1696</v>
      </c>
      <c r="E3241" s="7" t="s">
        <v>666</v>
      </c>
      <c r="F3241" s="10">
        <v>6031.44</v>
      </c>
      <c r="G3241" s="10"/>
      <c r="H3241" s="7" t="s">
        <v>633</v>
      </c>
      <c r="I3241" s="7" t="s">
        <v>634</v>
      </c>
      <c r="J3241" s="7"/>
    </row>
    <row r="3242" spans="1:10" ht="25.5" customHeight="1" x14ac:dyDescent="0.15">
      <c r="A3242" s="235"/>
      <c r="B3242" s="4" t="s">
        <v>203</v>
      </c>
      <c r="C3242" s="7" t="s">
        <v>1695</v>
      </c>
      <c r="D3242" s="7" t="s">
        <v>1696</v>
      </c>
      <c r="E3242" s="7" t="s">
        <v>666</v>
      </c>
      <c r="F3242" s="10">
        <v>677.69</v>
      </c>
      <c r="G3242" s="10"/>
      <c r="H3242" s="7" t="s">
        <v>633</v>
      </c>
      <c r="I3242" s="7" t="s">
        <v>634</v>
      </c>
      <c r="J3242" s="7"/>
    </row>
    <row r="3243" spans="1:10" ht="25.5" customHeight="1" x14ac:dyDescent="0.15">
      <c r="A3243" s="235"/>
      <c r="B3243" s="4" t="s">
        <v>203</v>
      </c>
      <c r="C3243" s="7" t="s">
        <v>1695</v>
      </c>
      <c r="D3243" s="7" t="s">
        <v>1696</v>
      </c>
      <c r="E3243" s="7" t="s">
        <v>666</v>
      </c>
      <c r="F3243" s="10">
        <v>67.77</v>
      </c>
      <c r="G3243" s="10"/>
      <c r="H3243" s="7" t="s">
        <v>633</v>
      </c>
      <c r="I3243" s="7" t="s">
        <v>634</v>
      </c>
      <c r="J3243" s="7"/>
    </row>
    <row r="3244" spans="1:10" ht="12.75" customHeight="1" x14ac:dyDescent="0.15">
      <c r="A3244" s="235" t="s">
        <v>3626</v>
      </c>
      <c r="B3244" s="4" t="s">
        <v>1057</v>
      </c>
      <c r="C3244" s="7" t="s">
        <v>3732</v>
      </c>
      <c r="D3244" s="7" t="s">
        <v>3733</v>
      </c>
      <c r="E3244" s="7" t="s">
        <v>1597</v>
      </c>
      <c r="F3244" s="10">
        <v>183.13</v>
      </c>
      <c r="G3244" s="10"/>
      <c r="H3244" s="7" t="s">
        <v>708</v>
      </c>
      <c r="I3244" s="7" t="s">
        <v>709</v>
      </c>
      <c r="J3244" s="7"/>
    </row>
    <row r="3245" spans="1:10" ht="12.75" customHeight="1" x14ac:dyDescent="0.15">
      <c r="A3245" s="235" t="s">
        <v>3626</v>
      </c>
      <c r="B3245" s="4" t="s">
        <v>1057</v>
      </c>
      <c r="C3245" s="7" t="s">
        <v>3732</v>
      </c>
      <c r="D3245" s="7" t="s">
        <v>3733</v>
      </c>
      <c r="E3245" s="7" t="s">
        <v>1597</v>
      </c>
      <c r="F3245" s="10">
        <v>549.37</v>
      </c>
      <c r="G3245" s="10"/>
      <c r="H3245" s="7" t="s">
        <v>633</v>
      </c>
      <c r="I3245" s="7" t="s">
        <v>634</v>
      </c>
      <c r="J3245" s="7"/>
    </row>
    <row r="3246" spans="1:10" ht="12.75" customHeight="1" x14ac:dyDescent="0.15">
      <c r="A3246" s="235" t="s">
        <v>249</v>
      </c>
      <c r="B3246" s="4" t="s">
        <v>1701</v>
      </c>
      <c r="C3246" s="7" t="s">
        <v>3526</v>
      </c>
      <c r="D3246" s="7" t="s">
        <v>359</v>
      </c>
      <c r="E3246" s="7" t="s">
        <v>1597</v>
      </c>
      <c r="F3246" s="10">
        <v>26.5</v>
      </c>
      <c r="G3246" s="10"/>
      <c r="H3246" s="7" t="s">
        <v>633</v>
      </c>
      <c r="I3246" s="7" t="s">
        <v>634</v>
      </c>
      <c r="J3246" s="7"/>
    </row>
    <row r="3247" spans="1:10" ht="12.75" customHeight="1" x14ac:dyDescent="0.15">
      <c r="A3247" s="235" t="s">
        <v>3626</v>
      </c>
      <c r="B3247" s="4" t="s">
        <v>1068</v>
      </c>
      <c r="C3247" s="7" t="s">
        <v>3734</v>
      </c>
      <c r="D3247" s="7" t="s">
        <v>3735</v>
      </c>
      <c r="E3247" s="7" t="s">
        <v>1597</v>
      </c>
      <c r="F3247" s="10">
        <v>183.13</v>
      </c>
      <c r="G3247" s="10"/>
      <c r="H3247" s="7" t="s">
        <v>708</v>
      </c>
      <c r="I3247" s="7" t="s">
        <v>709</v>
      </c>
      <c r="J3247" s="7"/>
    </row>
    <row r="3248" spans="1:10" ht="12.75" customHeight="1" x14ac:dyDescent="0.15">
      <c r="A3248" s="235" t="s">
        <v>3626</v>
      </c>
      <c r="B3248" s="4" t="s">
        <v>1068</v>
      </c>
      <c r="C3248" s="7" t="s">
        <v>3734</v>
      </c>
      <c r="D3248" s="7" t="s">
        <v>3735</v>
      </c>
      <c r="E3248" s="7" t="s">
        <v>1597</v>
      </c>
      <c r="F3248" s="10">
        <v>549.37</v>
      </c>
      <c r="G3248" s="10"/>
      <c r="H3248" s="7" t="s">
        <v>633</v>
      </c>
      <c r="I3248" s="7" t="s">
        <v>634</v>
      </c>
      <c r="J3248" s="7"/>
    </row>
    <row r="3249" spans="1:10" ht="12.75" customHeight="1" x14ac:dyDescent="0.15">
      <c r="A3249" s="235" t="s">
        <v>247</v>
      </c>
      <c r="B3249" s="4" t="s">
        <v>1705</v>
      </c>
      <c r="C3249" s="7" t="s">
        <v>3548</v>
      </c>
      <c r="D3249" s="7" t="s">
        <v>3338</v>
      </c>
      <c r="E3249" s="7" t="s">
        <v>1597</v>
      </c>
      <c r="F3249" s="10">
        <v>139.19999999999999</v>
      </c>
      <c r="G3249" s="10"/>
      <c r="H3249" s="7" t="s">
        <v>633</v>
      </c>
      <c r="I3249" s="7" t="s">
        <v>634</v>
      </c>
      <c r="J3249" s="7"/>
    </row>
    <row r="3250" spans="1:10" ht="12.75" customHeight="1" x14ac:dyDescent="0.15">
      <c r="A3250" s="235" t="s">
        <v>3626</v>
      </c>
      <c r="B3250" s="4" t="s">
        <v>1342</v>
      </c>
      <c r="C3250" s="7" t="s">
        <v>3736</v>
      </c>
      <c r="D3250" s="7" t="s">
        <v>320</v>
      </c>
      <c r="E3250" s="7" t="s">
        <v>1597</v>
      </c>
      <c r="F3250" s="10">
        <v>183.13</v>
      </c>
      <c r="G3250" s="10"/>
      <c r="H3250" s="7" t="s">
        <v>708</v>
      </c>
      <c r="I3250" s="7" t="s">
        <v>709</v>
      </c>
      <c r="J3250" s="7"/>
    </row>
    <row r="3251" spans="1:10" ht="12.75" customHeight="1" x14ac:dyDescent="0.15">
      <c r="A3251" s="235" t="s">
        <v>3626</v>
      </c>
      <c r="B3251" s="4" t="s">
        <v>1342</v>
      </c>
      <c r="C3251" s="7" t="s">
        <v>3736</v>
      </c>
      <c r="D3251" s="7" t="s">
        <v>320</v>
      </c>
      <c r="E3251" s="7" t="s">
        <v>1597</v>
      </c>
      <c r="F3251" s="10">
        <v>549.37</v>
      </c>
      <c r="G3251" s="10"/>
      <c r="H3251" s="7" t="s">
        <v>633</v>
      </c>
      <c r="I3251" s="7" t="s">
        <v>634</v>
      </c>
      <c r="J3251" s="7"/>
    </row>
    <row r="3252" spans="1:10" ht="12.75" customHeight="1" x14ac:dyDescent="0.15">
      <c r="A3252" s="235" t="s">
        <v>3626</v>
      </c>
      <c r="B3252" s="4" t="s">
        <v>1364</v>
      </c>
      <c r="C3252" s="7" t="s">
        <v>3737</v>
      </c>
      <c r="D3252" s="7" t="s">
        <v>3738</v>
      </c>
      <c r="E3252" s="7" t="s">
        <v>1597</v>
      </c>
      <c r="F3252" s="10">
        <v>183.13</v>
      </c>
      <c r="G3252" s="10"/>
      <c r="H3252" s="7" t="s">
        <v>708</v>
      </c>
      <c r="I3252" s="7" t="s">
        <v>709</v>
      </c>
      <c r="J3252" s="7"/>
    </row>
    <row r="3253" spans="1:10" ht="12.75" customHeight="1" x14ac:dyDescent="0.15">
      <c r="A3253" s="235" t="s">
        <v>3626</v>
      </c>
      <c r="B3253" s="4" t="s">
        <v>1364</v>
      </c>
      <c r="C3253" s="7" t="s">
        <v>3737</v>
      </c>
      <c r="D3253" s="7" t="s">
        <v>3738</v>
      </c>
      <c r="E3253" s="7" t="s">
        <v>1597</v>
      </c>
      <c r="F3253" s="10">
        <v>549.37</v>
      </c>
      <c r="G3253" s="10"/>
      <c r="H3253" s="7" t="s">
        <v>633</v>
      </c>
      <c r="I3253" s="7" t="s">
        <v>634</v>
      </c>
      <c r="J3253" s="7"/>
    </row>
    <row r="3254" spans="1:10" ht="12.75" customHeight="1" x14ac:dyDescent="0.15">
      <c r="A3254" s="235" t="s">
        <v>247</v>
      </c>
      <c r="B3254" s="4" t="s">
        <v>1092</v>
      </c>
      <c r="C3254" s="7" t="s">
        <v>3569</v>
      </c>
      <c r="D3254" s="7" t="s">
        <v>344</v>
      </c>
      <c r="E3254" s="7" t="s">
        <v>1597</v>
      </c>
      <c r="F3254" s="10">
        <v>18.75</v>
      </c>
      <c r="G3254" s="10"/>
      <c r="H3254" s="7" t="s">
        <v>708</v>
      </c>
      <c r="I3254" s="7" t="s">
        <v>709</v>
      </c>
      <c r="J3254" s="7"/>
    </row>
    <row r="3255" spans="1:10" ht="12.75" customHeight="1" x14ac:dyDescent="0.15">
      <c r="A3255" s="235" t="s">
        <v>3626</v>
      </c>
      <c r="B3255" s="4" t="s">
        <v>1095</v>
      </c>
      <c r="C3255" s="7" t="s">
        <v>3739</v>
      </c>
      <c r="D3255" s="7" t="s">
        <v>320</v>
      </c>
      <c r="E3255" s="7" t="s">
        <v>1597</v>
      </c>
      <c r="F3255" s="10">
        <v>183.13</v>
      </c>
      <c r="G3255" s="10"/>
      <c r="H3255" s="7" t="s">
        <v>708</v>
      </c>
      <c r="I3255" s="7" t="s">
        <v>709</v>
      </c>
      <c r="J3255" s="7"/>
    </row>
    <row r="3256" spans="1:10" ht="12.75" customHeight="1" x14ac:dyDescent="0.15">
      <c r="A3256" s="235" t="s">
        <v>3626</v>
      </c>
      <c r="B3256" s="4" t="s">
        <v>1095</v>
      </c>
      <c r="C3256" s="7" t="s">
        <v>3739</v>
      </c>
      <c r="D3256" s="7" t="s">
        <v>320</v>
      </c>
      <c r="E3256" s="7" t="s">
        <v>1597</v>
      </c>
      <c r="F3256" s="10">
        <v>549.37</v>
      </c>
      <c r="G3256" s="10"/>
      <c r="H3256" s="7" t="s">
        <v>633</v>
      </c>
      <c r="I3256" s="7" t="s">
        <v>634</v>
      </c>
      <c r="J3256" s="7"/>
    </row>
    <row r="3257" spans="1:10" ht="12.75" customHeight="1" x14ac:dyDescent="0.15">
      <c r="A3257" s="235" t="s">
        <v>247</v>
      </c>
      <c r="B3257" s="4" t="s">
        <v>205</v>
      </c>
      <c r="C3257" s="7" t="s">
        <v>234</v>
      </c>
      <c r="D3257" s="7" t="s">
        <v>2519</v>
      </c>
      <c r="E3257" s="7" t="s">
        <v>1597</v>
      </c>
      <c r="F3257" s="10">
        <v>11.44</v>
      </c>
      <c r="G3257" s="10"/>
      <c r="H3257" s="7" t="s">
        <v>708</v>
      </c>
      <c r="I3257" s="7" t="s">
        <v>709</v>
      </c>
      <c r="J3257" s="7"/>
    </row>
    <row r="3258" spans="1:10" ht="12.75" customHeight="1" x14ac:dyDescent="0.15">
      <c r="A3258" s="235" t="s">
        <v>247</v>
      </c>
      <c r="B3258" s="4" t="s">
        <v>205</v>
      </c>
      <c r="C3258" s="7" t="s">
        <v>234</v>
      </c>
      <c r="D3258" s="7" t="s">
        <v>2519</v>
      </c>
      <c r="E3258" s="7" t="s">
        <v>1597</v>
      </c>
      <c r="F3258" s="10">
        <v>11.44</v>
      </c>
      <c r="G3258" s="10"/>
      <c r="H3258" s="7" t="s">
        <v>633</v>
      </c>
      <c r="I3258" s="7" t="s">
        <v>634</v>
      </c>
      <c r="J3258" s="7"/>
    </row>
    <row r="3259" spans="1:10" ht="12.75" customHeight="1" x14ac:dyDescent="0.15">
      <c r="A3259" s="235" t="s">
        <v>247</v>
      </c>
      <c r="B3259" s="4" t="s">
        <v>206</v>
      </c>
      <c r="C3259" s="7" t="s">
        <v>236</v>
      </c>
      <c r="D3259" s="7" t="s">
        <v>349</v>
      </c>
      <c r="E3259" s="7" t="s">
        <v>1597</v>
      </c>
      <c r="F3259" s="10">
        <v>8.3800000000000008</v>
      </c>
      <c r="G3259" s="10"/>
      <c r="H3259" s="7" t="s">
        <v>633</v>
      </c>
      <c r="I3259" s="7" t="s">
        <v>634</v>
      </c>
      <c r="J3259" s="7"/>
    </row>
    <row r="3260" spans="1:10" ht="12.75" customHeight="1" x14ac:dyDescent="0.15">
      <c r="A3260" s="235" t="s">
        <v>3626</v>
      </c>
      <c r="B3260" s="4" t="s">
        <v>1404</v>
      </c>
      <c r="C3260" s="7" t="s">
        <v>3740</v>
      </c>
      <c r="D3260" s="7" t="s">
        <v>3741</v>
      </c>
      <c r="E3260" s="7" t="s">
        <v>1597</v>
      </c>
      <c r="F3260" s="10">
        <v>225</v>
      </c>
      <c r="G3260" s="10"/>
      <c r="H3260" s="7" t="s">
        <v>708</v>
      </c>
      <c r="I3260" s="7" t="s">
        <v>709</v>
      </c>
      <c r="J3260" s="7"/>
    </row>
    <row r="3261" spans="1:10" ht="12.75" customHeight="1" x14ac:dyDescent="0.15">
      <c r="A3261" s="235" t="s">
        <v>3626</v>
      </c>
      <c r="B3261" s="4" t="s">
        <v>1404</v>
      </c>
      <c r="C3261" s="7" t="s">
        <v>3740</v>
      </c>
      <c r="D3261" s="7" t="s">
        <v>3741</v>
      </c>
      <c r="E3261" s="7" t="s">
        <v>1597</v>
      </c>
      <c r="F3261" s="10">
        <v>225</v>
      </c>
      <c r="G3261" s="10"/>
      <c r="H3261" s="7" t="s">
        <v>633</v>
      </c>
      <c r="I3261" s="7" t="s">
        <v>634</v>
      </c>
      <c r="J3261" s="7"/>
    </row>
    <row r="3262" spans="1:10" ht="12.75" customHeight="1" x14ac:dyDescent="0.15">
      <c r="A3262" s="235" t="s">
        <v>247</v>
      </c>
      <c r="B3262" s="4" t="s">
        <v>209</v>
      </c>
      <c r="C3262" s="7" t="s">
        <v>241</v>
      </c>
      <c r="D3262" s="7" t="s">
        <v>360</v>
      </c>
      <c r="E3262" s="7" t="s">
        <v>1597</v>
      </c>
      <c r="F3262" s="10">
        <v>32.82</v>
      </c>
      <c r="G3262" s="10"/>
      <c r="H3262" s="7" t="s">
        <v>708</v>
      </c>
      <c r="I3262" s="7" t="s">
        <v>709</v>
      </c>
      <c r="J3262" s="7"/>
    </row>
    <row r="3263" spans="1:10" ht="12.75" customHeight="1" x14ac:dyDescent="0.15">
      <c r="A3263" s="235" t="s">
        <v>247</v>
      </c>
      <c r="B3263" s="4" t="s">
        <v>209</v>
      </c>
      <c r="C3263" s="7" t="s">
        <v>239</v>
      </c>
      <c r="D3263" s="7" t="s">
        <v>2521</v>
      </c>
      <c r="E3263" s="7" t="s">
        <v>2479</v>
      </c>
      <c r="F3263" s="10">
        <v>37.5</v>
      </c>
      <c r="G3263" s="10"/>
      <c r="H3263" s="7" t="s">
        <v>708</v>
      </c>
      <c r="I3263" s="7" t="s">
        <v>709</v>
      </c>
      <c r="J3263" s="7"/>
    </row>
    <row r="3264" spans="1:10" ht="12.75" customHeight="1" x14ac:dyDescent="0.15">
      <c r="A3264" s="235" t="s">
        <v>247</v>
      </c>
      <c r="B3264" s="4" t="s">
        <v>209</v>
      </c>
      <c r="C3264" s="7" t="s">
        <v>241</v>
      </c>
      <c r="D3264" s="7" t="s">
        <v>360</v>
      </c>
      <c r="E3264" s="7" t="s">
        <v>1597</v>
      </c>
      <c r="F3264" s="10">
        <v>32.81</v>
      </c>
      <c r="G3264" s="10"/>
      <c r="H3264" s="7" t="s">
        <v>633</v>
      </c>
      <c r="I3264" s="7" t="s">
        <v>634</v>
      </c>
      <c r="J3264" s="7"/>
    </row>
    <row r="3265" spans="1:10" ht="12.75" customHeight="1" x14ac:dyDescent="0.15">
      <c r="A3265" s="235" t="s">
        <v>3626</v>
      </c>
      <c r="B3265" s="4" t="s">
        <v>3742</v>
      </c>
      <c r="C3265" s="7" t="s">
        <v>3743</v>
      </c>
      <c r="D3265" s="7" t="s">
        <v>3744</v>
      </c>
      <c r="E3265" s="7" t="s">
        <v>1597</v>
      </c>
      <c r="F3265" s="10">
        <v>232.5</v>
      </c>
      <c r="G3265" s="10"/>
      <c r="H3265" s="7" t="s">
        <v>708</v>
      </c>
      <c r="I3265" s="7" t="s">
        <v>709</v>
      </c>
      <c r="J3265" s="7"/>
    </row>
    <row r="3266" spans="1:10" ht="12.75" customHeight="1" x14ac:dyDescent="0.15">
      <c r="A3266" s="235" t="s">
        <v>3626</v>
      </c>
      <c r="B3266" s="4" t="s">
        <v>3742</v>
      </c>
      <c r="C3266" s="7" t="s">
        <v>3743</v>
      </c>
      <c r="D3266" s="7" t="s">
        <v>3744</v>
      </c>
      <c r="E3266" s="7" t="s">
        <v>1597</v>
      </c>
      <c r="F3266" s="10">
        <v>232.5</v>
      </c>
      <c r="G3266" s="10"/>
      <c r="H3266" s="7" t="s">
        <v>633</v>
      </c>
      <c r="I3266" s="7" t="s">
        <v>634</v>
      </c>
      <c r="J3266" s="7"/>
    </row>
    <row r="3267" spans="1:10" ht="12.75" customHeight="1" x14ac:dyDescent="0.15">
      <c r="A3267" s="235" t="s">
        <v>3626</v>
      </c>
      <c r="B3267" s="4" t="s">
        <v>3745</v>
      </c>
      <c r="C3267" s="7" t="s">
        <v>3746</v>
      </c>
      <c r="D3267" s="7" t="s">
        <v>3747</v>
      </c>
      <c r="E3267" s="7" t="s">
        <v>1597</v>
      </c>
      <c r="F3267" s="10">
        <v>105</v>
      </c>
      <c r="G3267" s="10"/>
      <c r="H3267" s="7" t="s">
        <v>708</v>
      </c>
      <c r="I3267" s="7" t="s">
        <v>709</v>
      </c>
      <c r="J3267" s="7"/>
    </row>
    <row r="3268" spans="1:10" ht="12.75" customHeight="1" x14ac:dyDescent="0.15">
      <c r="A3268" s="235" t="s">
        <v>3626</v>
      </c>
      <c r="B3268" s="4" t="s">
        <v>3745</v>
      </c>
      <c r="C3268" s="7" t="s">
        <v>3746</v>
      </c>
      <c r="D3268" s="7" t="s">
        <v>3747</v>
      </c>
      <c r="E3268" s="7" t="s">
        <v>1597</v>
      </c>
      <c r="F3268" s="10">
        <v>105</v>
      </c>
      <c r="G3268" s="10"/>
      <c r="H3268" s="7" t="s">
        <v>633</v>
      </c>
      <c r="I3268" s="7" t="s">
        <v>634</v>
      </c>
      <c r="J3268" s="7"/>
    </row>
    <row r="3269" spans="1:10" ht="12.75" customHeight="1" x14ac:dyDescent="0.15">
      <c r="A3269" s="235" t="s">
        <v>247</v>
      </c>
      <c r="B3269" s="4" t="s">
        <v>212</v>
      </c>
      <c r="C3269" s="7" t="s">
        <v>244</v>
      </c>
      <c r="D3269" s="7" t="s">
        <v>2522</v>
      </c>
      <c r="E3269" s="7" t="s">
        <v>1597</v>
      </c>
      <c r="F3269" s="10">
        <v>43.25</v>
      </c>
      <c r="G3269" s="10"/>
      <c r="H3269" s="7" t="s">
        <v>708</v>
      </c>
      <c r="I3269" s="7" t="s">
        <v>709</v>
      </c>
      <c r="J3269" s="7"/>
    </row>
    <row r="3270" spans="1:10" ht="12.75" customHeight="1" x14ac:dyDescent="0.15">
      <c r="A3270" s="235" t="s">
        <v>247</v>
      </c>
      <c r="B3270" s="4" t="s">
        <v>212</v>
      </c>
      <c r="C3270" s="7" t="s">
        <v>244</v>
      </c>
      <c r="D3270" s="7" t="s">
        <v>2522</v>
      </c>
      <c r="E3270" s="7" t="s">
        <v>1597</v>
      </c>
      <c r="F3270" s="10">
        <v>43.25</v>
      </c>
      <c r="G3270" s="10"/>
      <c r="H3270" s="7" t="s">
        <v>633</v>
      </c>
      <c r="I3270" s="7" t="s">
        <v>634</v>
      </c>
      <c r="J3270" s="7"/>
    </row>
    <row r="3271" spans="1:10" ht="12.75" customHeight="1" x14ac:dyDescent="0.15">
      <c r="A3271" s="235" t="s">
        <v>3626</v>
      </c>
      <c r="B3271" s="4" t="s">
        <v>1425</v>
      </c>
      <c r="C3271" s="7" t="s">
        <v>3748</v>
      </c>
      <c r="D3271" s="7" t="s">
        <v>3749</v>
      </c>
      <c r="E3271" s="7" t="s">
        <v>1597</v>
      </c>
      <c r="F3271" s="10">
        <v>230</v>
      </c>
      <c r="G3271" s="10"/>
      <c r="H3271" s="7" t="s">
        <v>708</v>
      </c>
      <c r="I3271" s="7" t="s">
        <v>709</v>
      </c>
      <c r="J3271" s="7"/>
    </row>
    <row r="3272" spans="1:10" ht="12.75" customHeight="1" x14ac:dyDescent="0.15">
      <c r="A3272" s="235" t="s">
        <v>3626</v>
      </c>
      <c r="B3272" s="4" t="s">
        <v>1425</v>
      </c>
      <c r="C3272" s="7" t="s">
        <v>3748</v>
      </c>
      <c r="D3272" s="7" t="s">
        <v>3749</v>
      </c>
      <c r="E3272" s="7" t="s">
        <v>1597</v>
      </c>
      <c r="F3272" s="10">
        <v>230</v>
      </c>
      <c r="G3272" s="10"/>
      <c r="H3272" s="7" t="s">
        <v>633</v>
      </c>
      <c r="I3272" s="7" t="s">
        <v>634</v>
      </c>
      <c r="J3272" s="7"/>
    </row>
    <row r="3273" spans="1:10" ht="12.75" customHeight="1" x14ac:dyDescent="0.15">
      <c r="A3273" s="235" t="s">
        <v>3626</v>
      </c>
      <c r="B3273" s="4" t="s">
        <v>3750</v>
      </c>
      <c r="C3273" s="7" t="s">
        <v>3751</v>
      </c>
      <c r="D3273" s="7" t="s">
        <v>3752</v>
      </c>
      <c r="E3273" s="7" t="s">
        <v>1597</v>
      </c>
      <c r="F3273" s="10">
        <v>50</v>
      </c>
      <c r="G3273" s="10"/>
      <c r="H3273" s="7" t="s">
        <v>708</v>
      </c>
      <c r="I3273" s="7" t="s">
        <v>709</v>
      </c>
      <c r="J3273" s="7"/>
    </row>
    <row r="3274" spans="1:10" ht="12.75" customHeight="1" x14ac:dyDescent="0.15">
      <c r="A3274" s="235" t="s">
        <v>3626</v>
      </c>
      <c r="B3274" s="4" t="s">
        <v>3750</v>
      </c>
      <c r="C3274" s="7" t="s">
        <v>3751</v>
      </c>
      <c r="D3274" s="7" t="s">
        <v>3752</v>
      </c>
      <c r="E3274" s="7" t="s">
        <v>1597</v>
      </c>
      <c r="F3274" s="10">
        <v>50</v>
      </c>
      <c r="G3274" s="10"/>
      <c r="H3274" s="7" t="s">
        <v>633</v>
      </c>
      <c r="I3274" s="7" t="s">
        <v>634</v>
      </c>
      <c r="J3274" s="7"/>
    </row>
    <row r="3275" spans="1:10" ht="11.25" x14ac:dyDescent="0.15">
      <c r="A3275" s="235" t="s">
        <v>247</v>
      </c>
      <c r="B3275" s="4" t="s">
        <v>288</v>
      </c>
      <c r="C3275" s="7" t="s">
        <v>301</v>
      </c>
      <c r="D3275" s="7" t="s">
        <v>317</v>
      </c>
      <c r="E3275" s="7" t="s">
        <v>1597</v>
      </c>
      <c r="F3275" s="10">
        <v>56.88</v>
      </c>
      <c r="G3275" s="10"/>
      <c r="H3275" s="7" t="s">
        <v>708</v>
      </c>
      <c r="I3275" s="7" t="s">
        <v>709</v>
      </c>
      <c r="J3275" s="7"/>
    </row>
    <row r="3277" spans="1:10" ht="11.25" x14ac:dyDescent="0.2">
      <c r="A3277" s="233" t="s">
        <v>3625</v>
      </c>
    </row>
    <row r="3279" spans="1:10" ht="25.5" customHeight="1" x14ac:dyDescent="0.35">
      <c r="A3279" s="234" t="s">
        <v>14</v>
      </c>
      <c r="B3279" s="3" t="s">
        <v>1</v>
      </c>
      <c r="C3279" s="6" t="s">
        <v>7</v>
      </c>
      <c r="D3279" s="6" t="s">
        <v>16</v>
      </c>
      <c r="E3279" s="6" t="s">
        <v>619</v>
      </c>
      <c r="F3279" s="9" t="s">
        <v>24</v>
      </c>
      <c r="G3279" s="9" t="s">
        <v>25</v>
      </c>
      <c r="H3279" s="6" t="s">
        <v>620</v>
      </c>
      <c r="I3279" s="6" t="s">
        <v>621</v>
      </c>
      <c r="J3279" s="6"/>
    </row>
    <row r="3281" spans="1:10" ht="12.75" customHeight="1" x14ac:dyDescent="0.15">
      <c r="A3281" s="235" t="s">
        <v>247</v>
      </c>
      <c r="B3281" s="4" t="s">
        <v>288</v>
      </c>
      <c r="C3281" s="7" t="s">
        <v>301</v>
      </c>
      <c r="D3281" s="7" t="s">
        <v>317</v>
      </c>
      <c r="E3281" s="7" t="s">
        <v>1597</v>
      </c>
      <c r="F3281" s="10">
        <v>56.87</v>
      </c>
      <c r="G3281" s="10"/>
      <c r="H3281" s="7" t="s">
        <v>633</v>
      </c>
      <c r="I3281" s="7" t="s">
        <v>634</v>
      </c>
      <c r="J3281" s="7"/>
    </row>
    <row r="3282" spans="1:10" ht="12.75" customHeight="1" x14ac:dyDescent="0.15">
      <c r="A3282" s="235" t="s">
        <v>3626</v>
      </c>
      <c r="B3282" s="4" t="s">
        <v>1433</v>
      </c>
      <c r="C3282" s="7" t="s">
        <v>3753</v>
      </c>
      <c r="D3282" s="7" t="s">
        <v>3754</v>
      </c>
      <c r="E3282" s="7" t="s">
        <v>1597</v>
      </c>
      <c r="F3282" s="10">
        <v>90</v>
      </c>
      <c r="G3282" s="10"/>
      <c r="H3282" s="7" t="s">
        <v>708</v>
      </c>
      <c r="I3282" s="7" t="s">
        <v>709</v>
      </c>
      <c r="J3282" s="7"/>
    </row>
    <row r="3283" spans="1:10" ht="12.75" customHeight="1" x14ac:dyDescent="0.15">
      <c r="A3283" s="235" t="s">
        <v>3626</v>
      </c>
      <c r="B3283" s="4" t="s">
        <v>1433</v>
      </c>
      <c r="C3283" s="7" t="s">
        <v>3753</v>
      </c>
      <c r="D3283" s="7" t="s">
        <v>3754</v>
      </c>
      <c r="E3283" s="7" t="s">
        <v>1597</v>
      </c>
      <c r="F3283" s="10">
        <v>90</v>
      </c>
      <c r="G3283" s="10"/>
      <c r="H3283" s="7" t="s">
        <v>633</v>
      </c>
      <c r="I3283" s="7" t="s">
        <v>634</v>
      </c>
      <c r="J3283" s="7"/>
    </row>
    <row r="3284" spans="1:10" ht="12.75" customHeight="1" x14ac:dyDescent="0.15">
      <c r="A3284" s="235" t="s">
        <v>247</v>
      </c>
      <c r="B3284" s="4" t="s">
        <v>289</v>
      </c>
      <c r="C3284" s="7" t="s">
        <v>302</v>
      </c>
      <c r="D3284" s="7" t="s">
        <v>344</v>
      </c>
      <c r="E3284" s="7" t="s">
        <v>1597</v>
      </c>
      <c r="F3284" s="10">
        <v>25</v>
      </c>
      <c r="G3284" s="10"/>
      <c r="H3284" s="7" t="s">
        <v>708</v>
      </c>
      <c r="I3284" s="7" t="s">
        <v>709</v>
      </c>
      <c r="J3284" s="7"/>
    </row>
    <row r="3285" spans="1:10" ht="12.75" customHeight="1" x14ac:dyDescent="0.15">
      <c r="A3285" s="235" t="s">
        <v>247</v>
      </c>
      <c r="B3285" s="4" t="s">
        <v>289</v>
      </c>
      <c r="C3285" s="7" t="s">
        <v>302</v>
      </c>
      <c r="D3285" s="7" t="s">
        <v>344</v>
      </c>
      <c r="E3285" s="7" t="s">
        <v>1597</v>
      </c>
      <c r="F3285" s="10">
        <v>25</v>
      </c>
      <c r="G3285" s="10"/>
      <c r="H3285" s="7" t="s">
        <v>633</v>
      </c>
      <c r="I3285" s="7" t="s">
        <v>634</v>
      </c>
      <c r="J3285" s="7"/>
    </row>
    <row r="3286" spans="1:10" ht="25.5" customHeight="1" x14ac:dyDescent="0.15">
      <c r="A3286" s="235" t="s">
        <v>3626</v>
      </c>
      <c r="B3286" s="4" t="s">
        <v>3755</v>
      </c>
      <c r="C3286" s="7" t="s">
        <v>3756</v>
      </c>
      <c r="D3286" s="7" t="s">
        <v>3757</v>
      </c>
      <c r="E3286" s="7" t="s">
        <v>1597</v>
      </c>
      <c r="F3286" s="10">
        <v>462.5</v>
      </c>
      <c r="G3286" s="10"/>
      <c r="H3286" s="7" t="s">
        <v>708</v>
      </c>
      <c r="I3286" s="7" t="s">
        <v>709</v>
      </c>
      <c r="J3286" s="7"/>
    </row>
    <row r="3287" spans="1:10" ht="25.5" customHeight="1" x14ac:dyDescent="0.15">
      <c r="A3287" s="235" t="s">
        <v>3626</v>
      </c>
      <c r="B3287" s="4" t="s">
        <v>3755</v>
      </c>
      <c r="C3287" s="7" t="s">
        <v>3756</v>
      </c>
      <c r="D3287" s="7" t="s">
        <v>3757</v>
      </c>
      <c r="E3287" s="7" t="s">
        <v>1597</v>
      </c>
      <c r="F3287" s="10">
        <v>462.5</v>
      </c>
      <c r="G3287" s="10"/>
      <c r="H3287" s="7" t="s">
        <v>633</v>
      </c>
      <c r="I3287" s="7" t="s">
        <v>634</v>
      </c>
      <c r="J3287" s="7"/>
    </row>
    <row r="3288" spans="1:10" ht="12.75" customHeight="1" x14ac:dyDescent="0.15">
      <c r="A3288" s="235" t="s">
        <v>247</v>
      </c>
      <c r="B3288" s="4" t="s">
        <v>291</v>
      </c>
      <c r="C3288" s="7" t="s">
        <v>306</v>
      </c>
      <c r="D3288" s="7" t="s">
        <v>322</v>
      </c>
      <c r="E3288" s="7" t="s">
        <v>1597</v>
      </c>
      <c r="F3288" s="10">
        <v>27.63</v>
      </c>
      <c r="G3288" s="10"/>
      <c r="H3288" s="7" t="s">
        <v>708</v>
      </c>
      <c r="I3288" s="7" t="s">
        <v>709</v>
      </c>
      <c r="J3288" s="7"/>
    </row>
    <row r="3289" spans="1:10" ht="12.75" customHeight="1" x14ac:dyDescent="0.15">
      <c r="A3289" s="235" t="s">
        <v>247</v>
      </c>
      <c r="B3289" s="4" t="s">
        <v>291</v>
      </c>
      <c r="C3289" s="7" t="s">
        <v>355</v>
      </c>
      <c r="D3289" s="7" t="s">
        <v>344</v>
      </c>
      <c r="E3289" s="7" t="s">
        <v>1597</v>
      </c>
      <c r="F3289" s="10">
        <v>27.63</v>
      </c>
      <c r="G3289" s="10"/>
      <c r="H3289" s="7" t="s">
        <v>708</v>
      </c>
      <c r="I3289" s="7" t="s">
        <v>709</v>
      </c>
      <c r="J3289" s="7"/>
    </row>
    <row r="3290" spans="1:10" ht="12.75" customHeight="1" x14ac:dyDescent="0.15">
      <c r="A3290" s="235" t="s">
        <v>247</v>
      </c>
      <c r="B3290" s="4" t="s">
        <v>291</v>
      </c>
      <c r="C3290" s="7" t="s">
        <v>356</v>
      </c>
      <c r="D3290" s="7" t="s">
        <v>368</v>
      </c>
      <c r="E3290" s="7" t="s">
        <v>2312</v>
      </c>
      <c r="F3290" s="10"/>
      <c r="G3290" s="10">
        <v>27.63</v>
      </c>
      <c r="H3290" s="7" t="s">
        <v>708</v>
      </c>
      <c r="I3290" s="7" t="s">
        <v>709</v>
      </c>
      <c r="J3290" s="7"/>
    </row>
    <row r="3291" spans="1:10" ht="12.75" customHeight="1" x14ac:dyDescent="0.15">
      <c r="A3291" s="235" t="s">
        <v>247</v>
      </c>
      <c r="B3291" s="4" t="s">
        <v>291</v>
      </c>
      <c r="C3291" s="7" t="s">
        <v>356</v>
      </c>
      <c r="D3291" s="7" t="s">
        <v>368</v>
      </c>
      <c r="E3291" s="7" t="s">
        <v>2312</v>
      </c>
      <c r="F3291" s="10"/>
      <c r="G3291" s="10">
        <v>27.62</v>
      </c>
      <c r="H3291" s="7" t="s">
        <v>633</v>
      </c>
      <c r="I3291" s="7" t="s">
        <v>634</v>
      </c>
      <c r="J3291" s="7"/>
    </row>
    <row r="3292" spans="1:10" ht="12.75" customHeight="1" x14ac:dyDescent="0.15">
      <c r="A3292" s="235" t="s">
        <v>247</v>
      </c>
      <c r="B3292" s="4" t="s">
        <v>291</v>
      </c>
      <c r="C3292" s="7" t="s">
        <v>355</v>
      </c>
      <c r="D3292" s="7" t="s">
        <v>344</v>
      </c>
      <c r="E3292" s="7" t="s">
        <v>1597</v>
      </c>
      <c r="F3292" s="10">
        <v>27.62</v>
      </c>
      <c r="G3292" s="10"/>
      <c r="H3292" s="7" t="s">
        <v>633</v>
      </c>
      <c r="I3292" s="7" t="s">
        <v>634</v>
      </c>
      <c r="J3292" s="7"/>
    </row>
    <row r="3293" spans="1:10" ht="12.75" customHeight="1" x14ac:dyDescent="0.15">
      <c r="A3293" s="235" t="s">
        <v>247</v>
      </c>
      <c r="B3293" s="4" t="s">
        <v>291</v>
      </c>
      <c r="C3293" s="7" t="s">
        <v>306</v>
      </c>
      <c r="D3293" s="7" t="s">
        <v>322</v>
      </c>
      <c r="E3293" s="7" t="s">
        <v>1597</v>
      </c>
      <c r="F3293" s="10">
        <v>27.62</v>
      </c>
      <c r="G3293" s="10"/>
      <c r="H3293" s="7" t="s">
        <v>633</v>
      </c>
      <c r="I3293" s="7" t="s">
        <v>634</v>
      </c>
      <c r="J3293" s="7"/>
    </row>
    <row r="3294" spans="1:10" ht="12.75" customHeight="1" x14ac:dyDescent="0.15">
      <c r="A3294" s="235" t="s">
        <v>3626</v>
      </c>
      <c r="B3294" s="4" t="s">
        <v>1133</v>
      </c>
      <c r="C3294" s="7" t="s">
        <v>3758</v>
      </c>
      <c r="D3294" s="7" t="s">
        <v>3759</v>
      </c>
      <c r="E3294" s="7" t="s">
        <v>1597</v>
      </c>
      <c r="F3294" s="10">
        <v>105</v>
      </c>
      <c r="G3294" s="10"/>
      <c r="H3294" s="7" t="s">
        <v>708</v>
      </c>
      <c r="I3294" s="7" t="s">
        <v>709</v>
      </c>
      <c r="J3294" s="7"/>
    </row>
    <row r="3295" spans="1:10" ht="12.75" customHeight="1" x14ac:dyDescent="0.15">
      <c r="A3295" s="235" t="s">
        <v>3626</v>
      </c>
      <c r="B3295" s="4" t="s">
        <v>1133</v>
      </c>
      <c r="C3295" s="7" t="s">
        <v>3758</v>
      </c>
      <c r="D3295" s="7" t="s">
        <v>3759</v>
      </c>
      <c r="E3295" s="7" t="s">
        <v>1597</v>
      </c>
      <c r="F3295" s="10">
        <v>105</v>
      </c>
      <c r="G3295" s="10"/>
      <c r="H3295" s="7" t="s">
        <v>633</v>
      </c>
      <c r="I3295" s="7" t="s">
        <v>634</v>
      </c>
      <c r="J3295" s="7"/>
    </row>
    <row r="3296" spans="1:10" ht="12.75" customHeight="1" x14ac:dyDescent="0.15">
      <c r="A3296" s="235" t="s">
        <v>3626</v>
      </c>
      <c r="B3296" s="4" t="s">
        <v>3599</v>
      </c>
      <c r="C3296" s="7" t="s">
        <v>3760</v>
      </c>
      <c r="D3296" s="7" t="s">
        <v>3761</v>
      </c>
      <c r="E3296" s="7" t="s">
        <v>1597</v>
      </c>
      <c r="F3296" s="10">
        <v>325.63</v>
      </c>
      <c r="G3296" s="10"/>
      <c r="H3296" s="7" t="s">
        <v>708</v>
      </c>
      <c r="I3296" s="7" t="s">
        <v>709</v>
      </c>
      <c r="J3296" s="7"/>
    </row>
    <row r="3297" spans="1:10" ht="12.75" customHeight="1" x14ac:dyDescent="0.15">
      <c r="A3297" s="235" t="s">
        <v>3626</v>
      </c>
      <c r="B3297" s="4" t="s">
        <v>3599</v>
      </c>
      <c r="C3297" s="7" t="s">
        <v>3760</v>
      </c>
      <c r="D3297" s="7" t="s">
        <v>3761</v>
      </c>
      <c r="E3297" s="7" t="s">
        <v>1597</v>
      </c>
      <c r="F3297" s="10">
        <v>325.62</v>
      </c>
      <c r="G3297" s="10"/>
      <c r="H3297" s="7" t="s">
        <v>633</v>
      </c>
      <c r="I3297" s="7" t="s">
        <v>634</v>
      </c>
      <c r="J3297" s="7"/>
    </row>
    <row r="3298" spans="1:10" ht="12.75" customHeight="1" x14ac:dyDescent="0.15">
      <c r="A3298" s="235" t="s">
        <v>247</v>
      </c>
      <c r="B3298" s="4" t="s">
        <v>292</v>
      </c>
      <c r="C3298" s="7" t="s">
        <v>307</v>
      </c>
      <c r="D3298" s="7" t="s">
        <v>323</v>
      </c>
      <c r="E3298" s="7" t="s">
        <v>1597</v>
      </c>
      <c r="F3298" s="10">
        <v>80.19</v>
      </c>
      <c r="G3298" s="10"/>
      <c r="H3298" s="7" t="s">
        <v>708</v>
      </c>
      <c r="I3298" s="7" t="s">
        <v>709</v>
      </c>
      <c r="J3298" s="7"/>
    </row>
    <row r="3299" spans="1:10" ht="12.75" customHeight="1" x14ac:dyDescent="0.15">
      <c r="A3299" s="235" t="s">
        <v>247</v>
      </c>
      <c r="B3299" s="4" t="s">
        <v>292</v>
      </c>
      <c r="C3299" s="7" t="s">
        <v>307</v>
      </c>
      <c r="D3299" s="7" t="s">
        <v>323</v>
      </c>
      <c r="E3299" s="7" t="s">
        <v>1597</v>
      </c>
      <c r="F3299" s="10">
        <v>80.19</v>
      </c>
      <c r="G3299" s="10"/>
      <c r="H3299" s="7" t="s">
        <v>633</v>
      </c>
      <c r="I3299" s="7" t="s">
        <v>634</v>
      </c>
      <c r="J3299" s="7"/>
    </row>
    <row r="3300" spans="1:10" ht="12.75" customHeight="1" x14ac:dyDescent="0.15">
      <c r="A3300" s="235" t="s">
        <v>3626</v>
      </c>
      <c r="B3300" s="4" t="s">
        <v>1476</v>
      </c>
      <c r="C3300" s="7" t="s">
        <v>3762</v>
      </c>
      <c r="D3300" s="7" t="s">
        <v>3763</v>
      </c>
      <c r="E3300" s="7" t="s">
        <v>1597</v>
      </c>
      <c r="F3300" s="10">
        <v>232.5</v>
      </c>
      <c r="G3300" s="10"/>
      <c r="H3300" s="7" t="s">
        <v>708</v>
      </c>
      <c r="I3300" s="7" t="s">
        <v>709</v>
      </c>
      <c r="J3300" s="7"/>
    </row>
    <row r="3301" spans="1:10" ht="12.75" customHeight="1" x14ac:dyDescent="0.15">
      <c r="A3301" s="235" t="s">
        <v>3626</v>
      </c>
      <c r="B3301" s="4" t="s">
        <v>1476</v>
      </c>
      <c r="C3301" s="7" t="s">
        <v>3762</v>
      </c>
      <c r="D3301" s="7" t="s">
        <v>3763</v>
      </c>
      <c r="E3301" s="7" t="s">
        <v>1597</v>
      </c>
      <c r="F3301" s="10">
        <v>500</v>
      </c>
      <c r="G3301" s="10"/>
      <c r="H3301" s="7" t="s">
        <v>633</v>
      </c>
      <c r="I3301" s="7" t="s">
        <v>634</v>
      </c>
      <c r="J3301" s="7"/>
    </row>
    <row r="3302" spans="1:10" ht="12.75" customHeight="1" x14ac:dyDescent="0.15">
      <c r="A3302" s="235" t="s">
        <v>3626</v>
      </c>
      <c r="B3302" s="4" t="s">
        <v>1949</v>
      </c>
      <c r="C3302" s="7" t="s">
        <v>3764</v>
      </c>
      <c r="D3302" s="7" t="s">
        <v>3765</v>
      </c>
      <c r="E3302" s="7" t="s">
        <v>1597</v>
      </c>
      <c r="F3302" s="10">
        <v>140</v>
      </c>
      <c r="G3302" s="10"/>
      <c r="H3302" s="7" t="s">
        <v>708</v>
      </c>
      <c r="I3302" s="7" t="s">
        <v>709</v>
      </c>
      <c r="J3302" s="7"/>
    </row>
    <row r="3303" spans="1:10" ht="12.75" customHeight="1" x14ac:dyDescent="0.15">
      <c r="A3303" s="235" t="s">
        <v>3626</v>
      </c>
      <c r="B3303" s="4" t="s">
        <v>1949</v>
      </c>
      <c r="C3303" s="7" t="s">
        <v>3764</v>
      </c>
      <c r="D3303" s="7" t="s">
        <v>3765</v>
      </c>
      <c r="E3303" s="7" t="s">
        <v>1597</v>
      </c>
      <c r="F3303" s="10">
        <v>140</v>
      </c>
      <c r="G3303" s="10"/>
      <c r="H3303" s="7" t="s">
        <v>633</v>
      </c>
      <c r="I3303" s="7" t="s">
        <v>634</v>
      </c>
      <c r="J3303" s="7"/>
    </row>
    <row r="3304" spans="1:10" ht="12.75" customHeight="1" x14ac:dyDescent="0.15">
      <c r="A3304" s="235" t="s">
        <v>247</v>
      </c>
      <c r="B3304" s="4" t="s">
        <v>295</v>
      </c>
      <c r="C3304" s="7" t="s">
        <v>2532</v>
      </c>
      <c r="D3304" s="7" t="s">
        <v>2533</v>
      </c>
      <c r="E3304" s="7" t="s">
        <v>1597</v>
      </c>
      <c r="F3304" s="10">
        <v>55.69</v>
      </c>
      <c r="G3304" s="10"/>
      <c r="H3304" s="7" t="s">
        <v>708</v>
      </c>
      <c r="I3304" s="7" t="s">
        <v>709</v>
      </c>
      <c r="J3304" s="7"/>
    </row>
    <row r="3305" spans="1:10" ht="12.75" customHeight="1" x14ac:dyDescent="0.15">
      <c r="A3305" s="235" t="s">
        <v>247</v>
      </c>
      <c r="B3305" s="4" t="s">
        <v>295</v>
      </c>
      <c r="C3305" s="7" t="s">
        <v>2532</v>
      </c>
      <c r="D3305" s="7" t="s">
        <v>2533</v>
      </c>
      <c r="E3305" s="7" t="s">
        <v>1597</v>
      </c>
      <c r="F3305" s="10">
        <v>55.69</v>
      </c>
      <c r="G3305" s="10"/>
      <c r="H3305" s="7" t="s">
        <v>633</v>
      </c>
      <c r="I3305" s="7" t="s">
        <v>634</v>
      </c>
      <c r="J3305" s="7"/>
    </row>
    <row r="3306" spans="1:10" ht="12.75" customHeight="1" x14ac:dyDescent="0.15">
      <c r="A3306" s="235" t="s">
        <v>3626</v>
      </c>
      <c r="B3306" s="4" t="s">
        <v>1497</v>
      </c>
      <c r="C3306" s="7" t="s">
        <v>3766</v>
      </c>
      <c r="D3306" s="7" t="s">
        <v>3767</v>
      </c>
      <c r="E3306" s="7" t="s">
        <v>1597</v>
      </c>
      <c r="F3306" s="10">
        <v>232.5</v>
      </c>
      <c r="G3306" s="10"/>
      <c r="H3306" s="7" t="s">
        <v>708</v>
      </c>
      <c r="I3306" s="7" t="s">
        <v>709</v>
      </c>
      <c r="J3306" s="7"/>
    </row>
    <row r="3307" spans="1:10" ht="12.75" customHeight="1" x14ac:dyDescent="0.15">
      <c r="A3307" s="235" t="s">
        <v>3626</v>
      </c>
      <c r="B3307" s="4" t="s">
        <v>1497</v>
      </c>
      <c r="C3307" s="7" t="s">
        <v>3766</v>
      </c>
      <c r="D3307" s="7" t="s">
        <v>3767</v>
      </c>
      <c r="E3307" s="7" t="s">
        <v>1597</v>
      </c>
      <c r="F3307" s="10">
        <v>500</v>
      </c>
      <c r="G3307" s="10"/>
      <c r="H3307" s="7" t="s">
        <v>633</v>
      </c>
      <c r="I3307" s="7" t="s">
        <v>634</v>
      </c>
      <c r="J3307" s="7"/>
    </row>
    <row r="3308" spans="1:10" ht="12.75" customHeight="1" x14ac:dyDescent="0.15">
      <c r="A3308" s="235" t="s">
        <v>247</v>
      </c>
      <c r="B3308" s="4" t="s">
        <v>297</v>
      </c>
      <c r="C3308" s="7" t="s">
        <v>312</v>
      </c>
      <c r="D3308" s="7" t="s">
        <v>2524</v>
      </c>
      <c r="E3308" s="7" t="s">
        <v>1597</v>
      </c>
      <c r="F3308" s="10">
        <v>37</v>
      </c>
      <c r="G3308" s="10"/>
      <c r="H3308" s="7" t="s">
        <v>708</v>
      </c>
      <c r="I3308" s="7" t="s">
        <v>709</v>
      </c>
      <c r="J3308" s="7"/>
    </row>
    <row r="3309" spans="1:10" ht="12.75" customHeight="1" x14ac:dyDescent="0.15">
      <c r="A3309" s="235" t="s">
        <v>247</v>
      </c>
      <c r="B3309" s="4" t="s">
        <v>297</v>
      </c>
      <c r="C3309" s="7" t="s">
        <v>312</v>
      </c>
      <c r="D3309" s="7" t="s">
        <v>2524</v>
      </c>
      <c r="E3309" s="7" t="s">
        <v>1597</v>
      </c>
      <c r="F3309" s="10">
        <v>37</v>
      </c>
      <c r="G3309" s="10"/>
      <c r="H3309" s="7" t="s">
        <v>633</v>
      </c>
      <c r="I3309" s="7" t="s">
        <v>634</v>
      </c>
      <c r="J3309" s="7"/>
    </row>
    <row r="3310" spans="1:10" ht="12.75" customHeight="1" x14ac:dyDescent="0.15">
      <c r="A3310" s="235" t="s">
        <v>247</v>
      </c>
      <c r="B3310" s="4" t="s">
        <v>352</v>
      </c>
      <c r="C3310" s="7" t="s">
        <v>2526</v>
      </c>
      <c r="D3310" s="7" t="s">
        <v>2527</v>
      </c>
      <c r="E3310" s="7" t="s">
        <v>1597</v>
      </c>
      <c r="F3310" s="10">
        <v>78.13</v>
      </c>
      <c r="G3310" s="10"/>
      <c r="H3310" s="7" t="s">
        <v>708</v>
      </c>
      <c r="I3310" s="7" t="s">
        <v>709</v>
      </c>
      <c r="J3310" s="7"/>
    </row>
    <row r="3311" spans="1:10" ht="12.75" customHeight="1" x14ac:dyDescent="0.15">
      <c r="A3311" s="235" t="s">
        <v>247</v>
      </c>
      <c r="B3311" s="4" t="s">
        <v>352</v>
      </c>
      <c r="C3311" s="7" t="s">
        <v>2526</v>
      </c>
      <c r="D3311" s="7" t="s">
        <v>2527</v>
      </c>
      <c r="E3311" s="7" t="s">
        <v>1597</v>
      </c>
      <c r="F3311" s="10">
        <v>78.12</v>
      </c>
      <c r="G3311" s="10"/>
      <c r="H3311" s="7" t="s">
        <v>633</v>
      </c>
      <c r="I3311" s="7" t="s">
        <v>634</v>
      </c>
      <c r="J3311" s="7"/>
    </row>
    <row r="3312" spans="1:10" ht="12.75" customHeight="1" x14ac:dyDescent="0.15">
      <c r="A3312" s="235" t="s">
        <v>3626</v>
      </c>
      <c r="B3312" s="4" t="s">
        <v>1541</v>
      </c>
      <c r="C3312" s="7" t="s">
        <v>3768</v>
      </c>
      <c r="D3312" s="7" t="s">
        <v>320</v>
      </c>
      <c r="E3312" s="7" t="s">
        <v>1597</v>
      </c>
      <c r="F3312" s="10">
        <v>232.5</v>
      </c>
      <c r="G3312" s="10"/>
      <c r="H3312" s="7" t="s">
        <v>708</v>
      </c>
      <c r="I3312" s="7" t="s">
        <v>709</v>
      </c>
      <c r="J3312" s="7"/>
    </row>
    <row r="3313" spans="1:10" ht="12.75" customHeight="1" x14ac:dyDescent="0.15">
      <c r="A3313" s="235" t="s">
        <v>3626</v>
      </c>
      <c r="B3313" s="4" t="s">
        <v>1541</v>
      </c>
      <c r="C3313" s="7" t="s">
        <v>3768</v>
      </c>
      <c r="D3313" s="7" t="s">
        <v>320</v>
      </c>
      <c r="E3313" s="7" t="s">
        <v>1597</v>
      </c>
      <c r="F3313" s="10">
        <v>500</v>
      </c>
      <c r="G3313" s="10"/>
      <c r="H3313" s="7" t="s">
        <v>633</v>
      </c>
      <c r="I3313" s="7" t="s">
        <v>634</v>
      </c>
      <c r="J3313" s="7"/>
    </row>
    <row r="3314" spans="1:10" ht="12.75" customHeight="1" x14ac:dyDescent="0.15">
      <c r="A3314" s="235" t="s">
        <v>3626</v>
      </c>
      <c r="B3314" s="4" t="s">
        <v>3769</v>
      </c>
      <c r="C3314" s="7" t="s">
        <v>3770</v>
      </c>
      <c r="D3314" s="7" t="s">
        <v>3771</v>
      </c>
      <c r="E3314" s="7" t="s">
        <v>1597</v>
      </c>
      <c r="F3314" s="10">
        <v>1350</v>
      </c>
      <c r="G3314" s="10"/>
      <c r="H3314" s="7" t="s">
        <v>708</v>
      </c>
      <c r="I3314" s="7" t="s">
        <v>709</v>
      </c>
      <c r="J3314" s="7"/>
    </row>
    <row r="3315" spans="1:10" ht="12.75" customHeight="1" x14ac:dyDescent="0.15">
      <c r="A3315" s="235" t="s">
        <v>3626</v>
      </c>
      <c r="B3315" s="4" t="s">
        <v>3769</v>
      </c>
      <c r="C3315" s="7" t="s">
        <v>3770</v>
      </c>
      <c r="D3315" s="7" t="s">
        <v>3771</v>
      </c>
      <c r="E3315" s="7" t="s">
        <v>1597</v>
      </c>
      <c r="F3315" s="10">
        <v>2025</v>
      </c>
      <c r="G3315" s="10"/>
      <c r="H3315" s="7" t="s">
        <v>633</v>
      </c>
      <c r="I3315" s="7" t="s">
        <v>634</v>
      </c>
      <c r="J3315" s="7"/>
    </row>
    <row r="3316" spans="1:10" ht="11.25" x14ac:dyDescent="0.15">
      <c r="A3316" s="235" t="s">
        <v>247</v>
      </c>
      <c r="B3316" s="4" t="s">
        <v>1560</v>
      </c>
      <c r="C3316" s="7" t="s">
        <v>2528</v>
      </c>
      <c r="D3316" s="7" t="s">
        <v>2529</v>
      </c>
      <c r="E3316" s="7" t="s">
        <v>1597</v>
      </c>
      <c r="F3316" s="10">
        <v>77.349999999999994</v>
      </c>
      <c r="G3316" s="10"/>
      <c r="H3316" s="7" t="s">
        <v>708</v>
      </c>
      <c r="I3316" s="7" t="s">
        <v>709</v>
      </c>
      <c r="J3316" s="7"/>
    </row>
    <row r="3318" spans="1:10" ht="11.25" x14ac:dyDescent="0.2">
      <c r="A3318" s="233" t="s">
        <v>3625</v>
      </c>
    </row>
    <row r="3320" spans="1:10" ht="25.5" customHeight="1" x14ac:dyDescent="0.35">
      <c r="A3320" s="234" t="s">
        <v>14</v>
      </c>
      <c r="B3320" s="3" t="s">
        <v>1</v>
      </c>
      <c r="C3320" s="6" t="s">
        <v>7</v>
      </c>
      <c r="D3320" s="6" t="s">
        <v>16</v>
      </c>
      <c r="E3320" s="6" t="s">
        <v>619</v>
      </c>
      <c r="F3320" s="9" t="s">
        <v>24</v>
      </c>
      <c r="G3320" s="9" t="s">
        <v>25</v>
      </c>
      <c r="H3320" s="6" t="s">
        <v>620</v>
      </c>
      <c r="I3320" s="6" t="s">
        <v>621</v>
      </c>
      <c r="J3320" s="6"/>
    </row>
    <row r="3322" spans="1:10" ht="12.75" customHeight="1" x14ac:dyDescent="0.15">
      <c r="A3322" s="235" t="s">
        <v>247</v>
      </c>
      <c r="B3322" s="4" t="s">
        <v>1560</v>
      </c>
      <c r="C3322" s="7" t="s">
        <v>2528</v>
      </c>
      <c r="D3322" s="7" t="s">
        <v>2529</v>
      </c>
      <c r="E3322" s="7" t="s">
        <v>1597</v>
      </c>
      <c r="F3322" s="10">
        <v>232.03</v>
      </c>
      <c r="G3322" s="10"/>
      <c r="H3322" s="7" t="s">
        <v>633</v>
      </c>
      <c r="I3322" s="7" t="s">
        <v>634</v>
      </c>
      <c r="J3322" s="7"/>
    </row>
    <row r="3323" spans="1:10" ht="12.75" customHeight="1" x14ac:dyDescent="0.15">
      <c r="A3323" s="235" t="s">
        <v>249</v>
      </c>
      <c r="B3323" s="4" t="s">
        <v>298</v>
      </c>
      <c r="C3323" s="7" t="s">
        <v>313</v>
      </c>
      <c r="D3323" s="7" t="s">
        <v>359</v>
      </c>
      <c r="E3323" s="7" t="s">
        <v>1597</v>
      </c>
      <c r="F3323" s="10">
        <v>54.87</v>
      </c>
      <c r="G3323" s="10"/>
      <c r="H3323" s="7" t="s">
        <v>708</v>
      </c>
      <c r="I3323" s="7" t="s">
        <v>709</v>
      </c>
      <c r="J3323" s="7"/>
    </row>
    <row r="3324" spans="1:10" ht="12.75" customHeight="1" x14ac:dyDescent="0.15">
      <c r="A3324" s="235" t="s">
        <v>249</v>
      </c>
      <c r="B3324" s="4" t="s">
        <v>298</v>
      </c>
      <c r="C3324" s="7" t="s">
        <v>313</v>
      </c>
      <c r="D3324" s="7" t="s">
        <v>359</v>
      </c>
      <c r="E3324" s="7" t="s">
        <v>1597</v>
      </c>
      <c r="F3324" s="11">
        <v>54.87</v>
      </c>
      <c r="G3324" s="11"/>
      <c r="H3324" s="7" t="s">
        <v>633</v>
      </c>
      <c r="I3324" s="7" t="s">
        <v>634</v>
      </c>
      <c r="J3324" s="7"/>
    </row>
    <row r="3325" spans="1:10" ht="11.25" x14ac:dyDescent="0.15">
      <c r="A3325" s="235"/>
      <c r="B3325" s="4"/>
      <c r="C3325" s="7"/>
      <c r="D3325" s="7"/>
      <c r="E3325" s="7"/>
      <c r="F3325" s="10"/>
      <c r="G3325" s="10"/>
      <c r="H3325" s="7"/>
      <c r="I3325" s="7"/>
      <c r="J3325" s="7"/>
    </row>
    <row r="3326" spans="1:10" ht="12.75" customHeight="1" x14ac:dyDescent="0.15">
      <c r="A3326" s="235"/>
      <c r="B3326" s="4"/>
      <c r="C3326" s="7"/>
      <c r="D3326" s="7" t="s">
        <v>411</v>
      </c>
      <c r="E3326" s="7"/>
      <c r="F3326" s="11">
        <v>62684.54</v>
      </c>
      <c r="G3326" s="11">
        <v>19781.14</v>
      </c>
      <c r="H3326" s="7"/>
      <c r="I3326" s="7"/>
      <c r="J3326" s="7"/>
    </row>
    <row r="3327" spans="1:10" ht="11.25" x14ac:dyDescent="0.15">
      <c r="A3327" s="235"/>
      <c r="B3327" s="4"/>
      <c r="C3327" s="7"/>
      <c r="D3327" s="7"/>
      <c r="E3327" s="7"/>
      <c r="F3327" s="10"/>
      <c r="G3327" s="10"/>
      <c r="H3327" s="7"/>
      <c r="I3327" s="7"/>
      <c r="J3327" s="7"/>
    </row>
    <row r="3328" spans="1:10" ht="11.25" x14ac:dyDescent="0.15">
      <c r="A3328" s="235"/>
      <c r="B3328" s="4"/>
      <c r="C3328" s="7"/>
      <c r="D3328" s="7" t="s">
        <v>3772</v>
      </c>
      <c r="E3328" s="7"/>
      <c r="F3328" s="10">
        <v>42903.4</v>
      </c>
      <c r="G3328" s="10"/>
      <c r="H3328" s="7"/>
      <c r="I3328" s="7"/>
      <c r="J3328" s="7"/>
    </row>
    <row r="3330" spans="1:10" ht="11.25" x14ac:dyDescent="0.2">
      <c r="A3330" s="233" t="s">
        <v>3773</v>
      </c>
    </row>
    <row r="3332" spans="1:10" ht="25.5" customHeight="1" x14ac:dyDescent="0.35">
      <c r="A3332" s="234" t="s">
        <v>14</v>
      </c>
      <c r="B3332" s="3" t="s">
        <v>1</v>
      </c>
      <c r="C3332" s="6" t="s">
        <v>7</v>
      </c>
      <c r="D3332" s="6" t="s">
        <v>16</v>
      </c>
      <c r="E3332" s="6" t="s">
        <v>619</v>
      </c>
      <c r="F3332" s="9" t="s">
        <v>24</v>
      </c>
      <c r="G3332" s="9" t="s">
        <v>25</v>
      </c>
      <c r="H3332" s="6" t="s">
        <v>620</v>
      </c>
      <c r="I3332" s="6" t="s">
        <v>621</v>
      </c>
      <c r="J3332" s="6"/>
    </row>
    <row r="3334" spans="1:10" ht="12.75" customHeight="1" x14ac:dyDescent="0.15">
      <c r="A3334" s="235"/>
      <c r="B3334" s="4"/>
      <c r="C3334" s="7"/>
      <c r="D3334" s="7" t="s">
        <v>17</v>
      </c>
      <c r="E3334" s="7"/>
      <c r="F3334" s="10">
        <v>0</v>
      </c>
      <c r="G3334" s="10"/>
      <c r="H3334" s="7"/>
      <c r="I3334" s="7"/>
      <c r="J3334" s="7"/>
    </row>
    <row r="3335" spans="1:10" ht="25.5" customHeight="1" x14ac:dyDescent="0.15">
      <c r="A3335" s="235" t="s">
        <v>3774</v>
      </c>
      <c r="B3335" s="4" t="s">
        <v>93</v>
      </c>
      <c r="C3335" s="7" t="s">
        <v>3775</v>
      </c>
      <c r="D3335" s="7" t="s">
        <v>3776</v>
      </c>
      <c r="E3335" s="7" t="s">
        <v>1597</v>
      </c>
      <c r="F3335" s="10">
        <v>845</v>
      </c>
      <c r="G3335" s="10"/>
      <c r="H3335" s="7" t="s">
        <v>708</v>
      </c>
      <c r="I3335" s="7" t="s">
        <v>709</v>
      </c>
      <c r="J3335" s="7"/>
    </row>
    <row r="3336" spans="1:10" ht="12.75" customHeight="1" x14ac:dyDescent="0.15">
      <c r="A3336" s="235"/>
      <c r="B3336" s="4" t="s">
        <v>1634</v>
      </c>
      <c r="C3336" s="7" t="s">
        <v>3777</v>
      </c>
      <c r="D3336" s="7" t="s">
        <v>3778</v>
      </c>
      <c r="E3336" s="7" t="s">
        <v>666</v>
      </c>
      <c r="F3336" s="10">
        <v>4800</v>
      </c>
      <c r="G3336" s="10"/>
      <c r="H3336" s="7" t="s">
        <v>708</v>
      </c>
      <c r="I3336" s="7" t="s">
        <v>709</v>
      </c>
      <c r="J3336" s="7"/>
    </row>
    <row r="3337" spans="1:10" ht="12.75" customHeight="1" x14ac:dyDescent="0.15">
      <c r="A3337" s="235"/>
      <c r="B3337" s="4" t="s">
        <v>1634</v>
      </c>
      <c r="C3337" s="7" t="s">
        <v>3777</v>
      </c>
      <c r="D3337" s="7" t="s">
        <v>3778</v>
      </c>
      <c r="E3337" s="7" t="s">
        <v>666</v>
      </c>
      <c r="F3337" s="10">
        <v>7200</v>
      </c>
      <c r="G3337" s="10"/>
      <c r="H3337" s="7" t="s">
        <v>633</v>
      </c>
      <c r="I3337" s="7" t="s">
        <v>634</v>
      </c>
      <c r="J3337" s="7"/>
    </row>
    <row r="3338" spans="1:10" ht="12.75" customHeight="1" x14ac:dyDescent="0.15">
      <c r="A3338" s="235"/>
      <c r="B3338" s="4" t="s">
        <v>145</v>
      </c>
      <c r="C3338" s="7" t="s">
        <v>1900</v>
      </c>
      <c r="D3338" s="7" t="s">
        <v>1901</v>
      </c>
      <c r="E3338" s="7" t="s">
        <v>666</v>
      </c>
      <c r="F3338" s="10"/>
      <c r="G3338" s="10">
        <v>7200</v>
      </c>
      <c r="H3338" s="7" t="s">
        <v>633</v>
      </c>
      <c r="I3338" s="7" t="s">
        <v>634</v>
      </c>
      <c r="J3338" s="7"/>
    </row>
    <row r="3339" spans="1:10" ht="12.75" customHeight="1" x14ac:dyDescent="0.15">
      <c r="A3339" s="235"/>
      <c r="B3339" s="4" t="s">
        <v>145</v>
      </c>
      <c r="C3339" s="7" t="s">
        <v>1900</v>
      </c>
      <c r="D3339" s="7" t="s">
        <v>1901</v>
      </c>
      <c r="E3339" s="7" t="s">
        <v>666</v>
      </c>
      <c r="F3339" s="10">
        <v>5760</v>
      </c>
      <c r="G3339" s="10"/>
      <c r="H3339" s="7" t="s">
        <v>633</v>
      </c>
      <c r="I3339" s="7" t="s">
        <v>634</v>
      </c>
      <c r="J3339" s="7"/>
    </row>
    <row r="3340" spans="1:10" ht="12.75" customHeight="1" x14ac:dyDescent="0.15">
      <c r="A3340" s="235"/>
      <c r="B3340" s="4" t="s">
        <v>145</v>
      </c>
      <c r="C3340" s="7" t="s">
        <v>1900</v>
      </c>
      <c r="D3340" s="7" t="s">
        <v>1901</v>
      </c>
      <c r="E3340" s="7" t="s">
        <v>666</v>
      </c>
      <c r="F3340" s="10">
        <v>1440</v>
      </c>
      <c r="G3340" s="10"/>
      <c r="H3340" s="7" t="s">
        <v>633</v>
      </c>
      <c r="I3340" s="7" t="s">
        <v>634</v>
      </c>
      <c r="J3340" s="7"/>
    </row>
    <row r="3341" spans="1:10" ht="12.75" customHeight="1" x14ac:dyDescent="0.15">
      <c r="A3341" s="235" t="s">
        <v>3774</v>
      </c>
      <c r="B3341" s="4" t="s">
        <v>146</v>
      </c>
      <c r="C3341" s="7" t="s">
        <v>3779</v>
      </c>
      <c r="D3341" s="7" t="s">
        <v>3780</v>
      </c>
      <c r="E3341" s="7" t="s">
        <v>1597</v>
      </c>
      <c r="F3341" s="10">
        <v>4800</v>
      </c>
      <c r="G3341" s="10"/>
      <c r="H3341" s="7" t="s">
        <v>708</v>
      </c>
      <c r="I3341" s="7" t="s">
        <v>709</v>
      </c>
      <c r="J3341" s="7"/>
    </row>
    <row r="3342" spans="1:10" ht="12.75" customHeight="1" x14ac:dyDescent="0.15">
      <c r="A3342" s="235" t="s">
        <v>3774</v>
      </c>
      <c r="B3342" s="4" t="s">
        <v>146</v>
      </c>
      <c r="C3342" s="7" t="s">
        <v>3779</v>
      </c>
      <c r="D3342" s="7" t="s">
        <v>3780</v>
      </c>
      <c r="E3342" s="7" t="s">
        <v>1597</v>
      </c>
      <c r="F3342" s="10">
        <v>6995.48</v>
      </c>
      <c r="G3342" s="10"/>
      <c r="H3342" s="7" t="s">
        <v>633</v>
      </c>
      <c r="I3342" s="7" t="s">
        <v>634</v>
      </c>
      <c r="J3342" s="7"/>
    </row>
    <row r="3343" spans="1:10" ht="25.5" customHeight="1" x14ac:dyDescent="0.15">
      <c r="A3343" s="235" t="s">
        <v>3774</v>
      </c>
      <c r="B3343" s="4" t="s">
        <v>2589</v>
      </c>
      <c r="C3343" s="7" t="s">
        <v>3781</v>
      </c>
      <c r="D3343" s="7" t="s">
        <v>3782</v>
      </c>
      <c r="E3343" s="7" t="s">
        <v>1597</v>
      </c>
      <c r="F3343" s="10">
        <v>607.26</v>
      </c>
      <c r="G3343" s="10"/>
      <c r="H3343" s="7" t="s">
        <v>708</v>
      </c>
      <c r="I3343" s="7" t="s">
        <v>709</v>
      </c>
      <c r="J3343" s="7"/>
    </row>
    <row r="3344" spans="1:10" ht="12.75" customHeight="1" x14ac:dyDescent="0.15">
      <c r="A3344" s="235" t="s">
        <v>3774</v>
      </c>
      <c r="B3344" s="4" t="s">
        <v>1000</v>
      </c>
      <c r="C3344" s="7" t="s">
        <v>3783</v>
      </c>
      <c r="D3344" s="7" t="s">
        <v>3784</v>
      </c>
      <c r="E3344" s="7" t="s">
        <v>1597</v>
      </c>
      <c r="F3344" s="10"/>
      <c r="G3344" s="10">
        <v>4800</v>
      </c>
      <c r="H3344" s="7" t="s">
        <v>708</v>
      </c>
      <c r="I3344" s="7" t="s">
        <v>709</v>
      </c>
      <c r="J3344" s="7"/>
    </row>
    <row r="3345" spans="1:10" ht="12.75" customHeight="1" x14ac:dyDescent="0.15">
      <c r="A3345" s="235" t="s">
        <v>3774</v>
      </c>
      <c r="B3345" s="4" t="s">
        <v>1000</v>
      </c>
      <c r="C3345" s="7" t="s">
        <v>3783</v>
      </c>
      <c r="D3345" s="7" t="s">
        <v>3784</v>
      </c>
      <c r="E3345" s="7" t="s">
        <v>1597</v>
      </c>
      <c r="F3345" s="10">
        <v>4800</v>
      </c>
      <c r="G3345" s="10"/>
      <c r="H3345" s="7" t="s">
        <v>708</v>
      </c>
      <c r="I3345" s="7" t="s">
        <v>709</v>
      </c>
      <c r="J3345" s="7"/>
    </row>
    <row r="3346" spans="1:10" ht="12.75" customHeight="1" x14ac:dyDescent="0.15">
      <c r="A3346" s="235" t="s">
        <v>3774</v>
      </c>
      <c r="B3346" s="4" t="s">
        <v>1000</v>
      </c>
      <c r="C3346" s="7" t="s">
        <v>3783</v>
      </c>
      <c r="D3346" s="7" t="s">
        <v>3784</v>
      </c>
      <c r="E3346" s="7" t="s">
        <v>1597</v>
      </c>
      <c r="F3346" s="10">
        <v>7200</v>
      </c>
      <c r="G3346" s="10"/>
      <c r="H3346" s="7" t="s">
        <v>633</v>
      </c>
      <c r="I3346" s="7" t="s">
        <v>634</v>
      </c>
      <c r="J3346" s="7"/>
    </row>
    <row r="3347" spans="1:10" ht="12.75" customHeight="1" x14ac:dyDescent="0.15">
      <c r="A3347" s="235" t="s">
        <v>3774</v>
      </c>
      <c r="B3347" s="4" t="s">
        <v>1000</v>
      </c>
      <c r="C3347" s="7" t="s">
        <v>3783</v>
      </c>
      <c r="D3347" s="7" t="s">
        <v>3784</v>
      </c>
      <c r="E3347" s="7" t="s">
        <v>1597</v>
      </c>
      <c r="F3347" s="10"/>
      <c r="G3347" s="10">
        <v>7200</v>
      </c>
      <c r="H3347" s="7" t="s">
        <v>633</v>
      </c>
      <c r="I3347" s="7" t="s">
        <v>634</v>
      </c>
      <c r="J3347" s="7"/>
    </row>
    <row r="3348" spans="1:10" ht="25.5" customHeight="1" x14ac:dyDescent="0.15">
      <c r="A3348" s="235"/>
      <c r="B3348" s="4" t="s">
        <v>203</v>
      </c>
      <c r="C3348" s="7" t="s">
        <v>1849</v>
      </c>
      <c r="D3348" s="7" t="s">
        <v>1850</v>
      </c>
      <c r="E3348" s="7" t="s">
        <v>666</v>
      </c>
      <c r="F3348" s="10"/>
      <c r="G3348" s="10">
        <v>607.26</v>
      </c>
      <c r="H3348" s="7" t="s">
        <v>708</v>
      </c>
      <c r="I3348" s="7" t="s">
        <v>709</v>
      </c>
      <c r="J3348" s="7"/>
    </row>
    <row r="3349" spans="1:10" ht="25.5" customHeight="1" x14ac:dyDescent="0.15">
      <c r="A3349" s="235"/>
      <c r="B3349" s="4" t="s">
        <v>203</v>
      </c>
      <c r="C3349" s="7" t="s">
        <v>1849</v>
      </c>
      <c r="D3349" s="7" t="s">
        <v>1850</v>
      </c>
      <c r="E3349" s="7" t="s">
        <v>666</v>
      </c>
      <c r="F3349" s="10">
        <v>607.26</v>
      </c>
      <c r="G3349" s="10"/>
      <c r="H3349" s="7" t="s">
        <v>708</v>
      </c>
      <c r="I3349" s="7" t="s">
        <v>709</v>
      </c>
      <c r="J3349" s="7"/>
    </row>
    <row r="3350" spans="1:10" ht="25.5" customHeight="1" x14ac:dyDescent="0.15">
      <c r="A3350" s="235"/>
      <c r="B3350" s="4" t="s">
        <v>203</v>
      </c>
      <c r="C3350" s="7" t="s">
        <v>1695</v>
      </c>
      <c r="D3350" s="7" t="s">
        <v>1696</v>
      </c>
      <c r="E3350" s="7" t="s">
        <v>666</v>
      </c>
      <c r="F3350" s="10"/>
      <c r="G3350" s="10">
        <v>6995.48</v>
      </c>
      <c r="H3350" s="7" t="s">
        <v>633</v>
      </c>
      <c r="I3350" s="7" t="s">
        <v>634</v>
      </c>
      <c r="J3350" s="7"/>
    </row>
    <row r="3351" spans="1:10" ht="25.5" customHeight="1" x14ac:dyDescent="0.15">
      <c r="A3351" s="235"/>
      <c r="B3351" s="4" t="s">
        <v>203</v>
      </c>
      <c r="C3351" s="7" t="s">
        <v>1695</v>
      </c>
      <c r="D3351" s="7" t="s">
        <v>1696</v>
      </c>
      <c r="E3351" s="7" t="s">
        <v>666</v>
      </c>
      <c r="F3351" s="10">
        <v>6225.98</v>
      </c>
      <c r="G3351" s="10"/>
      <c r="H3351" s="7" t="s">
        <v>633</v>
      </c>
      <c r="I3351" s="7" t="s">
        <v>634</v>
      </c>
      <c r="J3351" s="7"/>
    </row>
    <row r="3352" spans="1:10" ht="25.5" customHeight="1" x14ac:dyDescent="0.15">
      <c r="A3352" s="235"/>
      <c r="B3352" s="4" t="s">
        <v>203</v>
      </c>
      <c r="C3352" s="7" t="s">
        <v>1695</v>
      </c>
      <c r="D3352" s="7" t="s">
        <v>1696</v>
      </c>
      <c r="E3352" s="7" t="s">
        <v>666</v>
      </c>
      <c r="F3352" s="10">
        <v>699.55</v>
      </c>
      <c r="G3352" s="10"/>
      <c r="H3352" s="7" t="s">
        <v>633</v>
      </c>
      <c r="I3352" s="7" t="s">
        <v>634</v>
      </c>
      <c r="J3352" s="7"/>
    </row>
    <row r="3353" spans="1:10" ht="25.5" customHeight="1" x14ac:dyDescent="0.15">
      <c r="A3353" s="235"/>
      <c r="B3353" s="4" t="s">
        <v>203</v>
      </c>
      <c r="C3353" s="7" t="s">
        <v>1695</v>
      </c>
      <c r="D3353" s="7" t="s">
        <v>1696</v>
      </c>
      <c r="E3353" s="7" t="s">
        <v>666</v>
      </c>
      <c r="F3353" s="10">
        <v>69.95</v>
      </c>
      <c r="G3353" s="10"/>
      <c r="H3353" s="7" t="s">
        <v>633</v>
      </c>
      <c r="I3353" s="7" t="s">
        <v>634</v>
      </c>
      <c r="J3353" s="7"/>
    </row>
    <row r="3354" spans="1:10" ht="25.5" customHeight="1" x14ac:dyDescent="0.15">
      <c r="A3354" s="235" t="s">
        <v>3774</v>
      </c>
      <c r="B3354" s="4" t="s">
        <v>3785</v>
      </c>
      <c r="C3354" s="7" t="s">
        <v>3786</v>
      </c>
      <c r="D3354" s="7" t="s">
        <v>3787</v>
      </c>
      <c r="E3354" s="7" t="s">
        <v>1597</v>
      </c>
      <c r="F3354" s="10">
        <v>701.17</v>
      </c>
      <c r="G3354" s="10"/>
      <c r="H3354" s="7" t="s">
        <v>708</v>
      </c>
      <c r="I3354" s="7" t="s">
        <v>709</v>
      </c>
      <c r="J3354" s="7"/>
    </row>
    <row r="3355" spans="1:10" ht="25.5" customHeight="1" x14ac:dyDescent="0.15">
      <c r="A3355" s="235" t="s">
        <v>3774</v>
      </c>
      <c r="B3355" s="4" t="s">
        <v>3785</v>
      </c>
      <c r="C3355" s="7" t="s">
        <v>3786</v>
      </c>
      <c r="D3355" s="7" t="s">
        <v>3787</v>
      </c>
      <c r="E3355" s="7" t="s">
        <v>1597</v>
      </c>
      <c r="F3355" s="11">
        <v>701.17</v>
      </c>
      <c r="G3355" s="11"/>
      <c r="H3355" s="7" t="s">
        <v>633</v>
      </c>
      <c r="I3355" s="7" t="s">
        <v>634</v>
      </c>
      <c r="J3355" s="7"/>
    </row>
    <row r="3356" spans="1:10" ht="11.25" x14ac:dyDescent="0.15">
      <c r="A3356" s="235"/>
      <c r="B3356" s="4"/>
      <c r="C3356" s="7"/>
      <c r="D3356" s="7"/>
      <c r="E3356" s="7"/>
      <c r="F3356" s="10"/>
      <c r="G3356" s="10"/>
      <c r="H3356" s="7"/>
      <c r="I3356" s="7"/>
      <c r="J3356" s="7"/>
    </row>
    <row r="3357" spans="1:10" ht="12.75" customHeight="1" x14ac:dyDescent="0.15">
      <c r="A3357" s="235"/>
      <c r="B3357" s="4"/>
      <c r="C3357" s="7"/>
      <c r="D3357" s="7" t="s">
        <v>411</v>
      </c>
      <c r="E3357" s="7"/>
      <c r="F3357" s="11">
        <v>53452.82</v>
      </c>
      <c r="G3357" s="11">
        <v>26802.74</v>
      </c>
      <c r="H3357" s="7"/>
      <c r="I3357" s="7"/>
      <c r="J3357" s="7"/>
    </row>
    <row r="3358" spans="1:10" ht="11.25" x14ac:dyDescent="0.15">
      <c r="A3358" s="235"/>
      <c r="B3358" s="4"/>
      <c r="C3358" s="7"/>
      <c r="D3358" s="7"/>
      <c r="E3358" s="7"/>
      <c r="F3358" s="10"/>
      <c r="G3358" s="10"/>
      <c r="H3358" s="7"/>
      <c r="I3358" s="7"/>
      <c r="J3358" s="7"/>
    </row>
    <row r="3359" spans="1:10" ht="22.5" x14ac:dyDescent="0.15">
      <c r="A3359" s="235"/>
      <c r="B3359" s="4"/>
      <c r="C3359" s="7"/>
      <c r="D3359" s="7" t="s">
        <v>3788</v>
      </c>
      <c r="E3359" s="7"/>
      <c r="F3359" s="10">
        <v>26650.080000000002</v>
      </c>
      <c r="G3359" s="10"/>
      <c r="H3359" s="7"/>
      <c r="I3359" s="7"/>
      <c r="J3359" s="7"/>
    </row>
    <row r="3361" spans="1:10" ht="11.25" x14ac:dyDescent="0.2">
      <c r="A3361" s="233" t="s">
        <v>3789</v>
      </c>
    </row>
    <row r="3363" spans="1:10" ht="25.5" customHeight="1" x14ac:dyDescent="0.35">
      <c r="A3363" s="234" t="s">
        <v>14</v>
      </c>
      <c r="B3363" s="3" t="s">
        <v>1</v>
      </c>
      <c r="C3363" s="6" t="s">
        <v>7</v>
      </c>
      <c r="D3363" s="6" t="s">
        <v>16</v>
      </c>
      <c r="E3363" s="6" t="s">
        <v>619</v>
      </c>
      <c r="F3363" s="9" t="s">
        <v>24</v>
      </c>
      <c r="G3363" s="9" t="s">
        <v>25</v>
      </c>
      <c r="H3363" s="6" t="s">
        <v>620</v>
      </c>
      <c r="I3363" s="6" t="s">
        <v>621</v>
      </c>
      <c r="J3363" s="6"/>
    </row>
    <row r="3365" spans="1:10" ht="12.75" customHeight="1" x14ac:dyDescent="0.15">
      <c r="A3365" s="235"/>
      <c r="B3365" s="4"/>
      <c r="C3365" s="7"/>
      <c r="D3365" s="7" t="s">
        <v>17</v>
      </c>
      <c r="E3365" s="7"/>
      <c r="F3365" s="10">
        <v>0</v>
      </c>
      <c r="G3365" s="10"/>
      <c r="H3365" s="7"/>
      <c r="I3365" s="7"/>
      <c r="J3365" s="7"/>
    </row>
    <row r="3366" spans="1:10" ht="12.75" customHeight="1" x14ac:dyDescent="0.15">
      <c r="A3366" s="235" t="s">
        <v>1599</v>
      </c>
      <c r="B3366" s="4" t="s">
        <v>933</v>
      </c>
      <c r="C3366" s="7" t="s">
        <v>3790</v>
      </c>
      <c r="D3366" s="7" t="s">
        <v>3791</v>
      </c>
      <c r="E3366" s="7" t="s">
        <v>1597</v>
      </c>
      <c r="F3366" s="10">
        <v>15197.4</v>
      </c>
      <c r="G3366" s="10"/>
      <c r="H3366" s="7" t="s">
        <v>708</v>
      </c>
      <c r="I3366" s="7" t="s">
        <v>709</v>
      </c>
      <c r="J3366" s="7"/>
    </row>
    <row r="3367" spans="1:10" ht="25.5" customHeight="1" x14ac:dyDescent="0.15">
      <c r="A3367" s="235" t="s">
        <v>1599</v>
      </c>
      <c r="B3367" s="4" t="s">
        <v>658</v>
      </c>
      <c r="C3367" s="7" t="s">
        <v>3792</v>
      </c>
      <c r="D3367" s="7" t="s">
        <v>3793</v>
      </c>
      <c r="E3367" s="7" t="s">
        <v>1597</v>
      </c>
      <c r="F3367" s="10">
        <v>6214.54</v>
      </c>
      <c r="G3367" s="10"/>
      <c r="H3367" s="7" t="s">
        <v>708</v>
      </c>
      <c r="I3367" s="7" t="s">
        <v>709</v>
      </c>
      <c r="J3367" s="7"/>
    </row>
    <row r="3368" spans="1:10" ht="25.5" customHeight="1" x14ac:dyDescent="0.15">
      <c r="A3368" s="235" t="s">
        <v>1599</v>
      </c>
      <c r="B3368" s="4" t="s">
        <v>146</v>
      </c>
      <c r="C3368" s="7" t="s">
        <v>3794</v>
      </c>
      <c r="D3368" s="7" t="s">
        <v>3795</v>
      </c>
      <c r="E3368" s="7" t="s">
        <v>1597</v>
      </c>
      <c r="F3368" s="10"/>
      <c r="G3368" s="10">
        <v>6214.54</v>
      </c>
      <c r="H3368" s="7" t="s">
        <v>708</v>
      </c>
      <c r="I3368" s="7" t="s">
        <v>709</v>
      </c>
      <c r="J3368" s="7"/>
    </row>
    <row r="3369" spans="1:10" ht="25.5" customHeight="1" x14ac:dyDescent="0.15">
      <c r="A3369" s="235" t="s">
        <v>1599</v>
      </c>
      <c r="B3369" s="4" t="s">
        <v>2059</v>
      </c>
      <c r="C3369" s="7" t="s">
        <v>1601</v>
      </c>
      <c r="D3369" s="7" t="s">
        <v>3796</v>
      </c>
      <c r="E3369" s="7" t="s">
        <v>1597</v>
      </c>
      <c r="F3369" s="10">
        <v>11393.09</v>
      </c>
      <c r="G3369" s="10"/>
      <c r="H3369" s="7" t="s">
        <v>708</v>
      </c>
      <c r="I3369" s="7" t="s">
        <v>709</v>
      </c>
      <c r="J3369" s="7"/>
    </row>
    <row r="3370" spans="1:10" ht="12.75" customHeight="1" x14ac:dyDescent="0.15">
      <c r="A3370" s="235" t="s">
        <v>1599</v>
      </c>
      <c r="B3370" s="4" t="s">
        <v>1029</v>
      </c>
      <c r="C3370" s="7" t="s">
        <v>3797</v>
      </c>
      <c r="D3370" s="7" t="s">
        <v>3798</v>
      </c>
      <c r="E3370" s="7" t="s">
        <v>1597</v>
      </c>
      <c r="F3370" s="10">
        <v>11734.89</v>
      </c>
      <c r="G3370" s="10"/>
      <c r="H3370" s="7" t="s">
        <v>708</v>
      </c>
      <c r="I3370" s="7" t="s">
        <v>709</v>
      </c>
      <c r="J3370" s="7"/>
    </row>
    <row r="3371" spans="1:10" ht="25.5" customHeight="1" x14ac:dyDescent="0.15">
      <c r="A3371" s="235"/>
      <c r="B3371" s="4" t="s">
        <v>203</v>
      </c>
      <c r="C3371" s="7" t="s">
        <v>3799</v>
      </c>
      <c r="D3371" s="7" t="s">
        <v>3800</v>
      </c>
      <c r="E3371" s="7" t="s">
        <v>666</v>
      </c>
      <c r="F3371" s="10">
        <v>5700</v>
      </c>
      <c r="G3371" s="10"/>
      <c r="H3371" s="7" t="s">
        <v>708</v>
      </c>
      <c r="I3371" s="7" t="s">
        <v>709</v>
      </c>
      <c r="J3371" s="7"/>
    </row>
    <row r="3372" spans="1:10" ht="12.75" customHeight="1" x14ac:dyDescent="0.15">
      <c r="A3372" s="235" t="s">
        <v>1599</v>
      </c>
      <c r="B3372" s="4" t="s">
        <v>1079</v>
      </c>
      <c r="C3372" s="7" t="s">
        <v>3801</v>
      </c>
      <c r="D3372" s="7" t="s">
        <v>3802</v>
      </c>
      <c r="E3372" s="7" t="s">
        <v>1597</v>
      </c>
      <c r="F3372" s="10">
        <v>11734.89</v>
      </c>
      <c r="G3372" s="10"/>
      <c r="H3372" s="7" t="s">
        <v>708</v>
      </c>
      <c r="I3372" s="7" t="s">
        <v>709</v>
      </c>
      <c r="J3372" s="7"/>
    </row>
    <row r="3373" spans="1:10" ht="12.75" customHeight="1" x14ac:dyDescent="0.15">
      <c r="A3373" s="235"/>
      <c r="B3373" s="4" t="s">
        <v>1079</v>
      </c>
      <c r="C3373" s="7" t="s">
        <v>3799</v>
      </c>
      <c r="D3373" s="7" t="s">
        <v>3803</v>
      </c>
      <c r="E3373" s="7" t="s">
        <v>666</v>
      </c>
      <c r="F3373" s="10"/>
      <c r="G3373" s="10">
        <v>5700</v>
      </c>
      <c r="H3373" s="7" t="s">
        <v>708</v>
      </c>
      <c r="I3373" s="7" t="s">
        <v>709</v>
      </c>
      <c r="J3373" s="7"/>
    </row>
    <row r="3374" spans="1:10" ht="12.75" customHeight="1" x14ac:dyDescent="0.15">
      <c r="A3374" s="235" t="s">
        <v>1599</v>
      </c>
      <c r="B3374" s="4" t="s">
        <v>700</v>
      </c>
      <c r="C3374" s="7" t="s">
        <v>3804</v>
      </c>
      <c r="D3374" s="7" t="s">
        <v>3805</v>
      </c>
      <c r="E3374" s="7" t="s">
        <v>1597</v>
      </c>
      <c r="F3374" s="11">
        <v>11580.15</v>
      </c>
      <c r="G3374" s="11"/>
      <c r="H3374" s="7" t="s">
        <v>708</v>
      </c>
      <c r="I3374" s="7" t="s">
        <v>709</v>
      </c>
      <c r="J3374" s="7"/>
    </row>
    <row r="3375" spans="1:10" ht="11.25" x14ac:dyDescent="0.15">
      <c r="A3375" s="235"/>
      <c r="B3375" s="4"/>
      <c r="C3375" s="7"/>
      <c r="D3375" s="7"/>
      <c r="E3375" s="7"/>
      <c r="F3375" s="10"/>
      <c r="G3375" s="10"/>
      <c r="H3375" s="7"/>
      <c r="I3375" s="7"/>
      <c r="J3375" s="7"/>
    </row>
    <row r="3376" spans="1:10" ht="12.75" customHeight="1" x14ac:dyDescent="0.15">
      <c r="A3376" s="235"/>
      <c r="B3376" s="4"/>
      <c r="C3376" s="7"/>
      <c r="D3376" s="7" t="s">
        <v>411</v>
      </c>
      <c r="E3376" s="7"/>
      <c r="F3376" s="11">
        <v>73554.960000000006</v>
      </c>
      <c r="G3376" s="11">
        <v>11914.54</v>
      </c>
      <c r="H3376" s="7"/>
      <c r="I3376" s="7"/>
      <c r="J3376" s="7"/>
    </row>
    <row r="3377" spans="1:10" ht="11.25" x14ac:dyDescent="0.15">
      <c r="A3377" s="235"/>
      <c r="B3377" s="4"/>
      <c r="C3377" s="7"/>
      <c r="D3377" s="7"/>
      <c r="E3377" s="7"/>
      <c r="F3377" s="10"/>
      <c r="G3377" s="10"/>
      <c r="H3377" s="7"/>
      <c r="I3377" s="7"/>
      <c r="J3377" s="7"/>
    </row>
    <row r="3378" spans="1:10" ht="11.25" x14ac:dyDescent="0.15">
      <c r="A3378" s="235"/>
      <c r="B3378" s="4"/>
      <c r="C3378" s="7"/>
      <c r="D3378" s="7" t="s">
        <v>3806</v>
      </c>
      <c r="E3378" s="7"/>
      <c r="F3378" s="10">
        <v>61640.42</v>
      </c>
      <c r="G3378" s="10"/>
      <c r="H3378" s="7"/>
      <c r="I3378" s="7"/>
      <c r="J3378" s="7"/>
    </row>
    <row r="3380" spans="1:10" ht="11.25" x14ac:dyDescent="0.2">
      <c r="A3380" s="233" t="s">
        <v>3807</v>
      </c>
    </row>
    <row r="3382" spans="1:10" ht="25.5" customHeight="1" x14ac:dyDescent="0.35">
      <c r="A3382" s="234" t="s">
        <v>14</v>
      </c>
      <c r="B3382" s="3" t="s">
        <v>1</v>
      </c>
      <c r="C3382" s="6" t="s">
        <v>7</v>
      </c>
      <c r="D3382" s="6" t="s">
        <v>16</v>
      </c>
      <c r="E3382" s="6" t="s">
        <v>619</v>
      </c>
      <c r="F3382" s="9" t="s">
        <v>24</v>
      </c>
      <c r="G3382" s="9" t="s">
        <v>25</v>
      </c>
      <c r="H3382" s="6" t="s">
        <v>620</v>
      </c>
      <c r="I3382" s="6" t="s">
        <v>621</v>
      </c>
      <c r="J3382" s="6"/>
    </row>
    <row r="3384" spans="1:10" ht="12.75" customHeight="1" x14ac:dyDescent="0.15">
      <c r="A3384" s="235"/>
      <c r="B3384" s="4"/>
      <c r="C3384" s="7"/>
      <c r="D3384" s="7" t="s">
        <v>17</v>
      </c>
      <c r="E3384" s="7"/>
      <c r="F3384" s="10">
        <v>0</v>
      </c>
      <c r="G3384" s="10"/>
      <c r="H3384" s="7"/>
      <c r="I3384" s="7"/>
      <c r="J3384" s="7"/>
    </row>
    <row r="3385" spans="1:10" ht="12.75" customHeight="1" x14ac:dyDescent="0.15">
      <c r="A3385" s="235" t="s">
        <v>3229</v>
      </c>
      <c r="B3385" s="4" t="s">
        <v>3808</v>
      </c>
      <c r="C3385" s="7" t="s">
        <v>3809</v>
      </c>
      <c r="D3385" s="7" t="s">
        <v>3810</v>
      </c>
      <c r="E3385" s="7" t="s">
        <v>1597</v>
      </c>
      <c r="F3385" s="10">
        <v>224.5</v>
      </c>
      <c r="G3385" s="10"/>
      <c r="H3385" s="7" t="s">
        <v>708</v>
      </c>
      <c r="I3385" s="7" t="s">
        <v>709</v>
      </c>
      <c r="J3385" s="7"/>
    </row>
    <row r="3386" spans="1:10" ht="12.75" customHeight="1" x14ac:dyDescent="0.15">
      <c r="A3386" s="235" t="s">
        <v>3229</v>
      </c>
      <c r="B3386" s="4" t="s">
        <v>3808</v>
      </c>
      <c r="C3386" s="7" t="s">
        <v>3809</v>
      </c>
      <c r="D3386" s="7" t="s">
        <v>3810</v>
      </c>
      <c r="E3386" s="7" t="s">
        <v>1597</v>
      </c>
      <c r="F3386" s="10">
        <v>224.5</v>
      </c>
      <c r="G3386" s="10"/>
      <c r="H3386" s="7" t="s">
        <v>633</v>
      </c>
      <c r="I3386" s="7" t="s">
        <v>634</v>
      </c>
      <c r="J3386" s="7"/>
    </row>
    <row r="3387" spans="1:10" ht="12.75" customHeight="1" x14ac:dyDescent="0.15">
      <c r="A3387" s="235" t="s">
        <v>3811</v>
      </c>
      <c r="B3387" s="4" t="s">
        <v>3812</v>
      </c>
      <c r="C3387" s="7" t="s">
        <v>3813</v>
      </c>
      <c r="D3387" s="7" t="s">
        <v>3814</v>
      </c>
      <c r="E3387" s="7" t="s">
        <v>1308</v>
      </c>
      <c r="F3387" s="10">
        <v>198</v>
      </c>
      <c r="G3387" s="10"/>
      <c r="H3387" s="7" t="s">
        <v>708</v>
      </c>
      <c r="I3387" s="7" t="s">
        <v>709</v>
      </c>
      <c r="J3387" s="7"/>
    </row>
    <row r="3388" spans="1:10" ht="12.75" customHeight="1" x14ac:dyDescent="0.15">
      <c r="A3388" s="235" t="s">
        <v>3229</v>
      </c>
      <c r="B3388" s="4" t="s">
        <v>3815</v>
      </c>
      <c r="C3388" s="7" t="s">
        <v>3816</v>
      </c>
      <c r="D3388" s="7" t="s">
        <v>3817</v>
      </c>
      <c r="E3388" s="7" t="s">
        <v>1597</v>
      </c>
      <c r="F3388" s="10">
        <v>95</v>
      </c>
      <c r="G3388" s="10"/>
      <c r="H3388" s="7" t="s">
        <v>708</v>
      </c>
      <c r="I3388" s="7" t="s">
        <v>709</v>
      </c>
      <c r="J3388" s="7"/>
    </row>
    <row r="3389" spans="1:10" ht="12.75" customHeight="1" x14ac:dyDescent="0.15">
      <c r="A3389" s="235" t="s">
        <v>396</v>
      </c>
      <c r="B3389" s="4" t="s">
        <v>379</v>
      </c>
      <c r="C3389" s="7" t="s">
        <v>389</v>
      </c>
      <c r="D3389" s="7" t="s">
        <v>3818</v>
      </c>
      <c r="E3389" s="7" t="s">
        <v>1597</v>
      </c>
      <c r="F3389" s="10">
        <v>43.44</v>
      </c>
      <c r="G3389" s="10"/>
      <c r="H3389" s="7" t="s">
        <v>708</v>
      </c>
      <c r="I3389" s="7" t="s">
        <v>709</v>
      </c>
      <c r="J3389" s="7"/>
    </row>
    <row r="3390" spans="1:10" ht="12.75" customHeight="1" x14ac:dyDescent="0.15">
      <c r="A3390" s="235" t="s">
        <v>396</v>
      </c>
      <c r="B3390" s="4" t="s">
        <v>379</v>
      </c>
      <c r="C3390" s="7" t="s">
        <v>389</v>
      </c>
      <c r="D3390" s="7" t="s">
        <v>125</v>
      </c>
      <c r="E3390" s="7" t="s">
        <v>1597</v>
      </c>
      <c r="F3390" s="10">
        <v>159.47</v>
      </c>
      <c r="G3390" s="10"/>
      <c r="H3390" s="7" t="s">
        <v>708</v>
      </c>
      <c r="I3390" s="7" t="s">
        <v>709</v>
      </c>
      <c r="J3390" s="7"/>
    </row>
    <row r="3391" spans="1:10" ht="12.75" customHeight="1" x14ac:dyDescent="0.15">
      <c r="A3391" s="235" t="s">
        <v>396</v>
      </c>
      <c r="B3391" s="4" t="s">
        <v>379</v>
      </c>
      <c r="C3391" s="7" t="s">
        <v>389</v>
      </c>
      <c r="D3391" s="7" t="s">
        <v>3819</v>
      </c>
      <c r="E3391" s="7" t="s">
        <v>1597</v>
      </c>
      <c r="F3391" s="10">
        <v>377</v>
      </c>
      <c r="G3391" s="10"/>
      <c r="H3391" s="7" t="s">
        <v>730</v>
      </c>
      <c r="I3391" s="7" t="s">
        <v>731</v>
      </c>
      <c r="J3391" s="7"/>
    </row>
    <row r="3392" spans="1:10" ht="25.5" customHeight="1" x14ac:dyDescent="0.15">
      <c r="A3392" s="235"/>
      <c r="B3392" s="4" t="s">
        <v>93</v>
      </c>
      <c r="C3392" s="7" t="s">
        <v>3820</v>
      </c>
      <c r="D3392" s="7" t="s">
        <v>3821</v>
      </c>
      <c r="E3392" s="7" t="s">
        <v>666</v>
      </c>
      <c r="F3392" s="10"/>
      <c r="G3392" s="10">
        <v>159.47</v>
      </c>
      <c r="H3392" s="7" t="s">
        <v>708</v>
      </c>
      <c r="I3392" s="7" t="s">
        <v>709</v>
      </c>
      <c r="J3392" s="7"/>
    </row>
    <row r="3393" spans="1:10" ht="25.5" customHeight="1" x14ac:dyDescent="0.15">
      <c r="A3393" s="235"/>
      <c r="B3393" s="4" t="s">
        <v>93</v>
      </c>
      <c r="C3393" s="7" t="s">
        <v>3820</v>
      </c>
      <c r="D3393" s="7" t="s">
        <v>3821</v>
      </c>
      <c r="E3393" s="7" t="s">
        <v>666</v>
      </c>
      <c r="F3393" s="10">
        <v>159.47</v>
      </c>
      <c r="G3393" s="10"/>
      <c r="H3393" s="7" t="s">
        <v>708</v>
      </c>
      <c r="I3393" s="7" t="s">
        <v>709</v>
      </c>
      <c r="J3393" s="7"/>
    </row>
    <row r="3394" spans="1:10" ht="12.75" customHeight="1" x14ac:dyDescent="0.15">
      <c r="A3394" s="235"/>
      <c r="B3394" s="4" t="s">
        <v>93</v>
      </c>
      <c r="C3394" s="7" t="s">
        <v>1755</v>
      </c>
      <c r="D3394" s="7" t="s">
        <v>1756</v>
      </c>
      <c r="E3394" s="7" t="s">
        <v>666</v>
      </c>
      <c r="F3394" s="10"/>
      <c r="G3394" s="10">
        <v>224.5</v>
      </c>
      <c r="H3394" s="7" t="s">
        <v>633</v>
      </c>
      <c r="I3394" s="7" t="s">
        <v>634</v>
      </c>
      <c r="J3394" s="7"/>
    </row>
    <row r="3395" spans="1:10" ht="12.75" customHeight="1" x14ac:dyDescent="0.15">
      <c r="A3395" s="235"/>
      <c r="B3395" s="4" t="s">
        <v>93</v>
      </c>
      <c r="C3395" s="7" t="s">
        <v>1755</v>
      </c>
      <c r="D3395" s="7" t="s">
        <v>1756</v>
      </c>
      <c r="E3395" s="7" t="s">
        <v>666</v>
      </c>
      <c r="F3395" s="10">
        <v>179.6</v>
      </c>
      <c r="G3395" s="10"/>
      <c r="H3395" s="7" t="s">
        <v>633</v>
      </c>
      <c r="I3395" s="7" t="s">
        <v>634</v>
      </c>
      <c r="J3395" s="7"/>
    </row>
    <row r="3396" spans="1:10" ht="12.75" customHeight="1" x14ac:dyDescent="0.15">
      <c r="A3396" s="235"/>
      <c r="B3396" s="4" t="s">
        <v>93</v>
      </c>
      <c r="C3396" s="7" t="s">
        <v>1755</v>
      </c>
      <c r="D3396" s="7" t="s">
        <v>1756</v>
      </c>
      <c r="E3396" s="7" t="s">
        <v>666</v>
      </c>
      <c r="F3396" s="10">
        <v>44.9</v>
      </c>
      <c r="G3396" s="10"/>
      <c r="H3396" s="7" t="s">
        <v>633</v>
      </c>
      <c r="I3396" s="7" t="s">
        <v>634</v>
      </c>
      <c r="J3396" s="7"/>
    </row>
    <row r="3397" spans="1:10" ht="25.5" customHeight="1" x14ac:dyDescent="0.15">
      <c r="A3397" s="235" t="s">
        <v>3822</v>
      </c>
      <c r="B3397" s="4" t="s">
        <v>3823</v>
      </c>
      <c r="C3397" s="7" t="s">
        <v>3824</v>
      </c>
      <c r="D3397" s="7" t="s">
        <v>3825</v>
      </c>
      <c r="E3397" s="7" t="s">
        <v>1597</v>
      </c>
      <c r="F3397" s="10">
        <v>220</v>
      </c>
      <c r="G3397" s="10"/>
      <c r="H3397" s="7" t="s">
        <v>633</v>
      </c>
      <c r="I3397" s="7" t="s">
        <v>634</v>
      </c>
      <c r="J3397" s="7"/>
    </row>
    <row r="3398" spans="1:10" ht="25.5" customHeight="1" x14ac:dyDescent="0.15">
      <c r="A3398" s="235" t="s">
        <v>3826</v>
      </c>
      <c r="B3398" s="4" t="s">
        <v>3827</v>
      </c>
      <c r="C3398" s="7" t="s">
        <v>3828</v>
      </c>
      <c r="D3398" s="7" t="s">
        <v>3829</v>
      </c>
      <c r="E3398" s="7" t="s">
        <v>1597</v>
      </c>
      <c r="F3398" s="10">
        <v>667</v>
      </c>
      <c r="G3398" s="10"/>
      <c r="H3398" s="7" t="s">
        <v>708</v>
      </c>
      <c r="I3398" s="7" t="s">
        <v>709</v>
      </c>
      <c r="J3398" s="7"/>
    </row>
    <row r="3399" spans="1:10" ht="25.5" customHeight="1" x14ac:dyDescent="0.15">
      <c r="A3399" s="235" t="s">
        <v>3826</v>
      </c>
      <c r="B3399" s="4" t="s">
        <v>3827</v>
      </c>
      <c r="C3399" s="7" t="s">
        <v>3828</v>
      </c>
      <c r="D3399" s="7" t="s">
        <v>3829</v>
      </c>
      <c r="E3399" s="7" t="s">
        <v>1597</v>
      </c>
      <c r="F3399" s="10">
        <v>333</v>
      </c>
      <c r="G3399" s="10"/>
      <c r="H3399" s="7" t="s">
        <v>633</v>
      </c>
      <c r="I3399" s="7" t="s">
        <v>634</v>
      </c>
      <c r="J3399" s="7"/>
    </row>
    <row r="3400" spans="1:10" ht="25.5" customHeight="1" x14ac:dyDescent="0.15">
      <c r="A3400" s="235" t="s">
        <v>3826</v>
      </c>
      <c r="B3400" s="4" t="s">
        <v>898</v>
      </c>
      <c r="C3400" s="7" t="s">
        <v>3828</v>
      </c>
      <c r="D3400" s="7" t="s">
        <v>3830</v>
      </c>
      <c r="E3400" s="7" t="s">
        <v>1597</v>
      </c>
      <c r="F3400" s="10"/>
      <c r="G3400" s="10">
        <v>667</v>
      </c>
      <c r="H3400" s="7" t="s">
        <v>708</v>
      </c>
      <c r="I3400" s="7" t="s">
        <v>709</v>
      </c>
      <c r="J3400" s="7"/>
    </row>
    <row r="3401" spans="1:10" ht="25.5" customHeight="1" x14ac:dyDescent="0.15">
      <c r="A3401" s="235" t="s">
        <v>3826</v>
      </c>
      <c r="B3401" s="4" t="s">
        <v>898</v>
      </c>
      <c r="C3401" s="7" t="s">
        <v>3828</v>
      </c>
      <c r="D3401" s="7" t="s">
        <v>3830</v>
      </c>
      <c r="E3401" s="7" t="s">
        <v>1597</v>
      </c>
      <c r="F3401" s="10"/>
      <c r="G3401" s="10">
        <v>333</v>
      </c>
      <c r="H3401" s="7" t="s">
        <v>633</v>
      </c>
      <c r="I3401" s="7" t="s">
        <v>634</v>
      </c>
      <c r="J3401" s="7"/>
    </row>
    <row r="3402" spans="1:10" ht="12.75" customHeight="1" x14ac:dyDescent="0.15">
      <c r="A3402" s="235" t="s">
        <v>3229</v>
      </c>
      <c r="B3402" s="4" t="s">
        <v>3831</v>
      </c>
      <c r="C3402" s="7" t="s">
        <v>3832</v>
      </c>
      <c r="D3402" s="7" t="s">
        <v>3810</v>
      </c>
      <c r="E3402" s="7" t="s">
        <v>1597</v>
      </c>
      <c r="F3402" s="10">
        <v>77.5</v>
      </c>
      <c r="G3402" s="10"/>
      <c r="H3402" s="7" t="s">
        <v>708</v>
      </c>
      <c r="I3402" s="7" t="s">
        <v>709</v>
      </c>
      <c r="J3402" s="7"/>
    </row>
    <row r="3403" spans="1:10" ht="12.75" customHeight="1" x14ac:dyDescent="0.15">
      <c r="A3403" s="235" t="s">
        <v>3229</v>
      </c>
      <c r="B3403" s="4" t="s">
        <v>3831</v>
      </c>
      <c r="C3403" s="7" t="s">
        <v>3832</v>
      </c>
      <c r="D3403" s="7" t="s">
        <v>3810</v>
      </c>
      <c r="E3403" s="7" t="s">
        <v>1597</v>
      </c>
      <c r="F3403" s="10">
        <v>77.5</v>
      </c>
      <c r="G3403" s="10"/>
      <c r="H3403" s="7" t="s">
        <v>633</v>
      </c>
      <c r="I3403" s="7" t="s">
        <v>634</v>
      </c>
      <c r="J3403" s="7"/>
    </row>
    <row r="3404" spans="1:10" ht="12.75" customHeight="1" x14ac:dyDescent="0.15">
      <c r="A3404" s="235"/>
      <c r="B3404" s="4" t="s">
        <v>145</v>
      </c>
      <c r="C3404" s="7" t="s">
        <v>1900</v>
      </c>
      <c r="D3404" s="7" t="s">
        <v>1901</v>
      </c>
      <c r="E3404" s="7" t="s">
        <v>666</v>
      </c>
      <c r="F3404" s="10"/>
      <c r="G3404" s="10">
        <v>297.5</v>
      </c>
      <c r="H3404" s="7" t="s">
        <v>633</v>
      </c>
      <c r="I3404" s="7" t="s">
        <v>634</v>
      </c>
      <c r="J3404" s="7"/>
    </row>
    <row r="3405" spans="1:10" ht="12.75" customHeight="1" x14ac:dyDescent="0.15">
      <c r="A3405" s="235"/>
      <c r="B3405" s="4" t="s">
        <v>145</v>
      </c>
      <c r="C3405" s="7" t="s">
        <v>1900</v>
      </c>
      <c r="D3405" s="7" t="s">
        <v>1901</v>
      </c>
      <c r="E3405" s="7" t="s">
        <v>666</v>
      </c>
      <c r="F3405" s="10">
        <v>238</v>
      </c>
      <c r="G3405" s="10"/>
      <c r="H3405" s="7" t="s">
        <v>633</v>
      </c>
      <c r="I3405" s="7" t="s">
        <v>634</v>
      </c>
      <c r="J3405" s="7"/>
    </row>
    <row r="3406" spans="1:10" ht="12.75" customHeight="1" x14ac:dyDescent="0.15">
      <c r="A3406" s="235"/>
      <c r="B3406" s="4" t="s">
        <v>145</v>
      </c>
      <c r="C3406" s="7" t="s">
        <v>1900</v>
      </c>
      <c r="D3406" s="7" t="s">
        <v>1901</v>
      </c>
      <c r="E3406" s="7" t="s">
        <v>666</v>
      </c>
      <c r="F3406" s="10">
        <v>59.5</v>
      </c>
      <c r="G3406" s="10"/>
      <c r="H3406" s="7" t="s">
        <v>633</v>
      </c>
      <c r="I3406" s="7" t="s">
        <v>634</v>
      </c>
      <c r="J3406" s="7"/>
    </row>
    <row r="3407" spans="1:10" ht="12.75" customHeight="1" x14ac:dyDescent="0.15">
      <c r="A3407" s="235" t="s">
        <v>3229</v>
      </c>
      <c r="B3407" s="4" t="s">
        <v>687</v>
      </c>
      <c r="C3407" s="7" t="s">
        <v>3833</v>
      </c>
      <c r="D3407" s="7" t="s">
        <v>3834</v>
      </c>
      <c r="E3407" s="7" t="s">
        <v>1597</v>
      </c>
      <c r="F3407" s="10">
        <v>85</v>
      </c>
      <c r="G3407" s="10"/>
      <c r="H3407" s="7" t="s">
        <v>708</v>
      </c>
      <c r="I3407" s="7" t="s">
        <v>709</v>
      </c>
      <c r="J3407" s="7"/>
    </row>
    <row r="3408" spans="1:10" ht="12.75" customHeight="1" x14ac:dyDescent="0.15">
      <c r="A3408" s="235" t="s">
        <v>3229</v>
      </c>
      <c r="B3408" s="4" t="s">
        <v>687</v>
      </c>
      <c r="C3408" s="7" t="s">
        <v>3833</v>
      </c>
      <c r="D3408" s="7" t="s">
        <v>3834</v>
      </c>
      <c r="E3408" s="7" t="s">
        <v>1597</v>
      </c>
      <c r="F3408" s="10">
        <v>85</v>
      </c>
      <c r="G3408" s="10"/>
      <c r="H3408" s="7" t="s">
        <v>633</v>
      </c>
      <c r="I3408" s="7" t="s">
        <v>634</v>
      </c>
      <c r="J3408" s="7"/>
    </row>
    <row r="3409" spans="1:10" ht="25.5" customHeight="1" x14ac:dyDescent="0.15">
      <c r="A3409" s="235"/>
      <c r="B3409" s="4" t="s">
        <v>203</v>
      </c>
      <c r="C3409" s="7" t="s">
        <v>1695</v>
      </c>
      <c r="D3409" s="7" t="s">
        <v>1696</v>
      </c>
      <c r="E3409" s="7" t="s">
        <v>666</v>
      </c>
      <c r="F3409" s="10"/>
      <c r="G3409" s="10">
        <v>85</v>
      </c>
      <c r="H3409" s="7" t="s">
        <v>633</v>
      </c>
      <c r="I3409" s="7" t="s">
        <v>634</v>
      </c>
      <c r="J3409" s="7"/>
    </row>
    <row r="3410" spans="1:10" ht="25.5" customHeight="1" x14ac:dyDescent="0.15">
      <c r="A3410" s="235"/>
      <c r="B3410" s="4" t="s">
        <v>203</v>
      </c>
      <c r="C3410" s="7" t="s">
        <v>1695</v>
      </c>
      <c r="D3410" s="7" t="s">
        <v>1696</v>
      </c>
      <c r="E3410" s="7" t="s">
        <v>666</v>
      </c>
      <c r="F3410" s="10">
        <v>75.650000000000006</v>
      </c>
      <c r="G3410" s="10"/>
      <c r="H3410" s="7" t="s">
        <v>633</v>
      </c>
      <c r="I3410" s="7" t="s">
        <v>634</v>
      </c>
      <c r="J3410" s="7"/>
    </row>
    <row r="3411" spans="1:10" ht="22.5" x14ac:dyDescent="0.15">
      <c r="A3411" s="235"/>
      <c r="B3411" s="4" t="s">
        <v>203</v>
      </c>
      <c r="C3411" s="7" t="s">
        <v>1695</v>
      </c>
      <c r="D3411" s="7" t="s">
        <v>1696</v>
      </c>
      <c r="E3411" s="7" t="s">
        <v>666</v>
      </c>
      <c r="F3411" s="10">
        <v>8.5</v>
      </c>
      <c r="G3411" s="10"/>
      <c r="H3411" s="7" t="s">
        <v>633</v>
      </c>
      <c r="I3411" s="7" t="s">
        <v>634</v>
      </c>
      <c r="J3411" s="7"/>
    </row>
    <row r="3413" spans="1:10" ht="11.25" x14ac:dyDescent="0.2">
      <c r="A3413" s="233" t="s">
        <v>3807</v>
      </c>
    </row>
    <row r="3415" spans="1:10" ht="25.5" customHeight="1" x14ac:dyDescent="0.35">
      <c r="A3415" s="234" t="s">
        <v>14</v>
      </c>
      <c r="B3415" s="3" t="s">
        <v>1</v>
      </c>
      <c r="C3415" s="6" t="s">
        <v>7</v>
      </c>
      <c r="D3415" s="6" t="s">
        <v>16</v>
      </c>
      <c r="E3415" s="6" t="s">
        <v>619</v>
      </c>
      <c r="F3415" s="9" t="s">
        <v>24</v>
      </c>
      <c r="G3415" s="9" t="s">
        <v>25</v>
      </c>
      <c r="H3415" s="6" t="s">
        <v>620</v>
      </c>
      <c r="I3415" s="6" t="s">
        <v>621</v>
      </c>
      <c r="J3415" s="6"/>
    </row>
    <row r="3417" spans="1:10" ht="25.5" customHeight="1" x14ac:dyDescent="0.15">
      <c r="A3417" s="235"/>
      <c r="B3417" s="4" t="s">
        <v>203</v>
      </c>
      <c r="C3417" s="7" t="s">
        <v>1695</v>
      </c>
      <c r="D3417" s="7" t="s">
        <v>1696</v>
      </c>
      <c r="E3417" s="7" t="s">
        <v>666</v>
      </c>
      <c r="F3417" s="10">
        <v>0.85</v>
      </c>
      <c r="G3417" s="10"/>
      <c r="H3417" s="7" t="s">
        <v>633</v>
      </c>
      <c r="I3417" s="7" t="s">
        <v>634</v>
      </c>
      <c r="J3417" s="7"/>
    </row>
    <row r="3418" spans="1:10" ht="12.75" customHeight="1" x14ac:dyDescent="0.15">
      <c r="A3418" s="235" t="s">
        <v>55</v>
      </c>
      <c r="B3418" s="4" t="s">
        <v>204</v>
      </c>
      <c r="C3418" s="7" t="s">
        <v>233</v>
      </c>
      <c r="D3418" s="7" t="s">
        <v>3835</v>
      </c>
      <c r="E3418" s="7" t="s">
        <v>1597</v>
      </c>
      <c r="F3418" s="10">
        <v>29.08</v>
      </c>
      <c r="G3418" s="10"/>
      <c r="H3418" s="7" t="s">
        <v>633</v>
      </c>
      <c r="I3418" s="7" t="s">
        <v>634</v>
      </c>
      <c r="J3418" s="7"/>
    </row>
    <row r="3419" spans="1:10" ht="12.75" customHeight="1" x14ac:dyDescent="0.15">
      <c r="A3419" s="235" t="s">
        <v>55</v>
      </c>
      <c r="B3419" s="4" t="s">
        <v>1956</v>
      </c>
      <c r="C3419" s="7" t="s">
        <v>2647</v>
      </c>
      <c r="D3419" s="7" t="s">
        <v>3836</v>
      </c>
      <c r="E3419" s="7" t="s">
        <v>1597</v>
      </c>
      <c r="F3419" s="11">
        <v>105.7</v>
      </c>
      <c r="G3419" s="11"/>
      <c r="H3419" s="7" t="s">
        <v>708</v>
      </c>
      <c r="I3419" s="7" t="s">
        <v>709</v>
      </c>
      <c r="J3419" s="7"/>
    </row>
    <row r="3420" spans="1:10" ht="11.25" x14ac:dyDescent="0.15">
      <c r="A3420" s="235"/>
      <c r="B3420" s="4"/>
      <c r="C3420" s="7"/>
      <c r="D3420" s="7"/>
      <c r="E3420" s="7"/>
      <c r="F3420" s="10"/>
      <c r="G3420" s="10"/>
      <c r="H3420" s="7"/>
      <c r="I3420" s="7"/>
      <c r="J3420" s="7"/>
    </row>
    <row r="3421" spans="1:10" ht="12.75" customHeight="1" x14ac:dyDescent="0.15">
      <c r="A3421" s="235"/>
      <c r="B3421" s="4"/>
      <c r="C3421" s="7"/>
      <c r="D3421" s="7" t="s">
        <v>411</v>
      </c>
      <c r="E3421" s="7"/>
      <c r="F3421" s="11">
        <v>3768.16</v>
      </c>
      <c r="G3421" s="11">
        <v>1766.47</v>
      </c>
      <c r="H3421" s="7"/>
      <c r="I3421" s="7"/>
      <c r="J3421" s="7"/>
    </row>
    <row r="3422" spans="1:10" ht="11.25" x14ac:dyDescent="0.15">
      <c r="A3422" s="235"/>
      <c r="B3422" s="4"/>
      <c r="C3422" s="7"/>
      <c r="D3422" s="7"/>
      <c r="E3422" s="7"/>
      <c r="F3422" s="10"/>
      <c r="G3422" s="10"/>
      <c r="H3422" s="7"/>
      <c r="I3422" s="7"/>
      <c r="J3422" s="7"/>
    </row>
    <row r="3423" spans="1:10" ht="22.5" x14ac:dyDescent="0.15">
      <c r="A3423" s="235"/>
      <c r="B3423" s="4"/>
      <c r="C3423" s="7"/>
      <c r="D3423" s="7" t="s">
        <v>3837</v>
      </c>
      <c r="E3423" s="7"/>
      <c r="F3423" s="10">
        <v>2001.69</v>
      </c>
      <c r="G3423" s="10"/>
      <c r="H3423" s="7"/>
      <c r="I3423" s="7"/>
      <c r="J3423" s="7"/>
    </row>
    <row r="3425" spans="1:10" ht="11.25" x14ac:dyDescent="0.2">
      <c r="A3425" s="233" t="s">
        <v>3838</v>
      </c>
    </row>
    <row r="3427" spans="1:10" ht="25.5" customHeight="1" x14ac:dyDescent="0.35">
      <c r="A3427" s="234" t="s">
        <v>14</v>
      </c>
      <c r="B3427" s="3" t="s">
        <v>1</v>
      </c>
      <c r="C3427" s="6" t="s">
        <v>7</v>
      </c>
      <c r="D3427" s="6" t="s">
        <v>16</v>
      </c>
      <c r="E3427" s="6" t="s">
        <v>619</v>
      </c>
      <c r="F3427" s="9" t="s">
        <v>24</v>
      </c>
      <c r="G3427" s="9" t="s">
        <v>25</v>
      </c>
      <c r="H3427" s="6" t="s">
        <v>620</v>
      </c>
      <c r="I3427" s="6" t="s">
        <v>621</v>
      </c>
      <c r="J3427" s="6"/>
    </row>
    <row r="3429" spans="1:10" ht="12.75" customHeight="1" x14ac:dyDescent="0.15">
      <c r="A3429" s="235"/>
      <c r="B3429" s="4"/>
      <c r="C3429" s="7"/>
      <c r="D3429" s="7" t="s">
        <v>17</v>
      </c>
      <c r="E3429" s="7"/>
      <c r="F3429" s="10">
        <v>0</v>
      </c>
      <c r="G3429" s="10"/>
      <c r="H3429" s="7"/>
      <c r="I3429" s="7"/>
      <c r="J3429" s="7"/>
    </row>
    <row r="3430" spans="1:10" ht="12.75" customHeight="1" x14ac:dyDescent="0.15">
      <c r="A3430" s="235" t="s">
        <v>390</v>
      </c>
      <c r="B3430" s="4" t="s">
        <v>3839</v>
      </c>
      <c r="C3430" s="7" t="s">
        <v>3840</v>
      </c>
      <c r="D3430" s="7" t="s">
        <v>3841</v>
      </c>
      <c r="E3430" s="7" t="s">
        <v>1597</v>
      </c>
      <c r="F3430" s="10">
        <v>127.89</v>
      </c>
      <c r="G3430" s="10"/>
      <c r="H3430" s="7" t="s">
        <v>633</v>
      </c>
      <c r="I3430" s="7" t="s">
        <v>634</v>
      </c>
      <c r="J3430" s="7"/>
    </row>
    <row r="3431" spans="1:10" ht="12.75" customHeight="1" x14ac:dyDescent="0.15">
      <c r="A3431" s="235" t="s">
        <v>390</v>
      </c>
      <c r="B3431" s="4" t="s">
        <v>3839</v>
      </c>
      <c r="C3431" s="7" t="s">
        <v>3840</v>
      </c>
      <c r="D3431" s="7" t="s">
        <v>2377</v>
      </c>
      <c r="E3431" s="7" t="s">
        <v>1597</v>
      </c>
      <c r="F3431" s="10"/>
      <c r="G3431" s="10">
        <v>127.89</v>
      </c>
      <c r="H3431" s="7" t="s">
        <v>633</v>
      </c>
      <c r="I3431" s="7" t="s">
        <v>634</v>
      </c>
      <c r="J3431" s="7"/>
    </row>
    <row r="3432" spans="1:10" ht="12.75" customHeight="1" x14ac:dyDescent="0.15">
      <c r="A3432" s="235" t="s">
        <v>390</v>
      </c>
      <c r="B3432" s="4" t="s">
        <v>2433</v>
      </c>
      <c r="C3432" s="7" t="s">
        <v>3842</v>
      </c>
      <c r="D3432" s="7" t="s">
        <v>3843</v>
      </c>
      <c r="E3432" s="7" t="s">
        <v>1597</v>
      </c>
      <c r="F3432" s="10">
        <v>83.12</v>
      </c>
      <c r="G3432" s="10"/>
      <c r="H3432" s="7" t="s">
        <v>633</v>
      </c>
      <c r="I3432" s="7" t="s">
        <v>634</v>
      </c>
      <c r="J3432" s="7"/>
    </row>
    <row r="3433" spans="1:10" ht="12.75" customHeight="1" x14ac:dyDescent="0.15">
      <c r="A3433" s="235" t="s">
        <v>390</v>
      </c>
      <c r="B3433" s="4" t="s">
        <v>2605</v>
      </c>
      <c r="C3433" s="7" t="s">
        <v>2608</v>
      </c>
      <c r="D3433" s="7" t="s">
        <v>367</v>
      </c>
      <c r="E3433" s="7" t="s">
        <v>1597</v>
      </c>
      <c r="F3433" s="10">
        <v>26.49</v>
      </c>
      <c r="G3433" s="10"/>
      <c r="H3433" s="7" t="s">
        <v>708</v>
      </c>
      <c r="I3433" s="7" t="s">
        <v>709</v>
      </c>
      <c r="J3433" s="7"/>
    </row>
    <row r="3434" spans="1:10" ht="25.5" customHeight="1" x14ac:dyDescent="0.15">
      <c r="A3434" s="235"/>
      <c r="B3434" s="4" t="s">
        <v>203</v>
      </c>
      <c r="C3434" s="7" t="s">
        <v>1849</v>
      </c>
      <c r="D3434" s="7" t="s">
        <v>1850</v>
      </c>
      <c r="E3434" s="7" t="s">
        <v>666</v>
      </c>
      <c r="F3434" s="10"/>
      <c r="G3434" s="10">
        <v>26.49</v>
      </c>
      <c r="H3434" s="7" t="s">
        <v>708</v>
      </c>
      <c r="I3434" s="7" t="s">
        <v>709</v>
      </c>
      <c r="J3434" s="7"/>
    </row>
    <row r="3435" spans="1:10" ht="25.5" customHeight="1" x14ac:dyDescent="0.15">
      <c r="A3435" s="235"/>
      <c r="B3435" s="4" t="s">
        <v>203</v>
      </c>
      <c r="C3435" s="7" t="s">
        <v>1849</v>
      </c>
      <c r="D3435" s="7" t="s">
        <v>1850</v>
      </c>
      <c r="E3435" s="7" t="s">
        <v>666</v>
      </c>
      <c r="F3435" s="10">
        <v>26.49</v>
      </c>
      <c r="G3435" s="10"/>
      <c r="H3435" s="7" t="s">
        <v>708</v>
      </c>
      <c r="I3435" s="7" t="s">
        <v>709</v>
      </c>
      <c r="J3435" s="7"/>
    </row>
    <row r="3436" spans="1:10" ht="25.5" customHeight="1" x14ac:dyDescent="0.15">
      <c r="A3436" s="235"/>
      <c r="B3436" s="4" t="s">
        <v>203</v>
      </c>
      <c r="C3436" s="7" t="s">
        <v>1695</v>
      </c>
      <c r="D3436" s="7" t="s">
        <v>1696</v>
      </c>
      <c r="E3436" s="7" t="s">
        <v>666</v>
      </c>
      <c r="F3436" s="10"/>
      <c r="G3436" s="10">
        <v>83.12</v>
      </c>
      <c r="H3436" s="7" t="s">
        <v>633</v>
      </c>
      <c r="I3436" s="7" t="s">
        <v>634</v>
      </c>
      <c r="J3436" s="7"/>
    </row>
    <row r="3437" spans="1:10" ht="25.5" customHeight="1" x14ac:dyDescent="0.15">
      <c r="A3437" s="235"/>
      <c r="B3437" s="4" t="s">
        <v>203</v>
      </c>
      <c r="C3437" s="7" t="s">
        <v>1695</v>
      </c>
      <c r="D3437" s="7" t="s">
        <v>1696</v>
      </c>
      <c r="E3437" s="7" t="s">
        <v>666</v>
      </c>
      <c r="F3437" s="10">
        <v>73.98</v>
      </c>
      <c r="G3437" s="10"/>
      <c r="H3437" s="7" t="s">
        <v>633</v>
      </c>
      <c r="I3437" s="7" t="s">
        <v>634</v>
      </c>
      <c r="J3437" s="7"/>
    </row>
    <row r="3438" spans="1:10" ht="25.5" customHeight="1" x14ac:dyDescent="0.15">
      <c r="A3438" s="235"/>
      <c r="B3438" s="4" t="s">
        <v>203</v>
      </c>
      <c r="C3438" s="7" t="s">
        <v>1695</v>
      </c>
      <c r="D3438" s="7" t="s">
        <v>1696</v>
      </c>
      <c r="E3438" s="7" t="s">
        <v>666</v>
      </c>
      <c r="F3438" s="10">
        <v>8.31</v>
      </c>
      <c r="G3438" s="10"/>
      <c r="H3438" s="7" t="s">
        <v>633</v>
      </c>
      <c r="I3438" s="7" t="s">
        <v>634</v>
      </c>
      <c r="J3438" s="7"/>
    </row>
    <row r="3439" spans="1:10" ht="25.5" customHeight="1" x14ac:dyDescent="0.15">
      <c r="A3439" s="235"/>
      <c r="B3439" s="4" t="s">
        <v>203</v>
      </c>
      <c r="C3439" s="7" t="s">
        <v>1695</v>
      </c>
      <c r="D3439" s="7" t="s">
        <v>1696</v>
      </c>
      <c r="E3439" s="7" t="s">
        <v>666</v>
      </c>
      <c r="F3439" s="10">
        <v>0.83</v>
      </c>
      <c r="G3439" s="10"/>
      <c r="H3439" s="7" t="s">
        <v>633</v>
      </c>
      <c r="I3439" s="7" t="s">
        <v>634</v>
      </c>
      <c r="J3439" s="7"/>
    </row>
    <row r="3440" spans="1:10" ht="12.75" customHeight="1" x14ac:dyDescent="0.15">
      <c r="A3440" s="235" t="s">
        <v>390</v>
      </c>
      <c r="B3440" s="4" t="s">
        <v>293</v>
      </c>
      <c r="C3440" s="7" t="s">
        <v>3844</v>
      </c>
      <c r="D3440" s="7" t="s">
        <v>3845</v>
      </c>
      <c r="E3440" s="7" t="s">
        <v>1597</v>
      </c>
      <c r="F3440" s="10">
        <v>35.909999999999997</v>
      </c>
      <c r="G3440" s="10"/>
      <c r="H3440" s="7" t="s">
        <v>708</v>
      </c>
      <c r="I3440" s="7" t="s">
        <v>709</v>
      </c>
      <c r="J3440" s="7"/>
    </row>
    <row r="3441" spans="1:10" ht="12.75" customHeight="1" x14ac:dyDescent="0.15">
      <c r="A3441" s="235" t="s">
        <v>390</v>
      </c>
      <c r="B3441" s="4" t="s">
        <v>293</v>
      </c>
      <c r="C3441" s="7" t="s">
        <v>3844</v>
      </c>
      <c r="D3441" s="7" t="s">
        <v>3845</v>
      </c>
      <c r="E3441" s="7" t="s">
        <v>1597</v>
      </c>
      <c r="F3441" s="10">
        <v>35.909999999999997</v>
      </c>
      <c r="G3441" s="10"/>
      <c r="H3441" s="7" t="s">
        <v>633</v>
      </c>
      <c r="I3441" s="7" t="s">
        <v>634</v>
      </c>
      <c r="J3441" s="7"/>
    </row>
    <row r="3442" spans="1:10" ht="12.75" customHeight="1" x14ac:dyDescent="0.15">
      <c r="A3442" s="235" t="s">
        <v>390</v>
      </c>
      <c r="B3442" s="4" t="s">
        <v>1497</v>
      </c>
      <c r="C3442" s="7" t="s">
        <v>3846</v>
      </c>
      <c r="D3442" s="7" t="s">
        <v>3847</v>
      </c>
      <c r="E3442" s="7" t="s">
        <v>1597</v>
      </c>
      <c r="F3442" s="10"/>
      <c r="G3442" s="10">
        <v>11.97</v>
      </c>
      <c r="H3442" s="7" t="s">
        <v>708</v>
      </c>
      <c r="I3442" s="7" t="s">
        <v>709</v>
      </c>
      <c r="J3442" s="7"/>
    </row>
    <row r="3443" spans="1:10" ht="12.75" customHeight="1" x14ac:dyDescent="0.15">
      <c r="A3443" s="235" t="s">
        <v>390</v>
      </c>
      <c r="B3443" s="4" t="s">
        <v>1497</v>
      </c>
      <c r="C3443" s="7" t="s">
        <v>3846</v>
      </c>
      <c r="D3443" s="7" t="s">
        <v>3847</v>
      </c>
      <c r="E3443" s="7" t="s">
        <v>1597</v>
      </c>
      <c r="F3443" s="11"/>
      <c r="G3443" s="11">
        <v>11.97</v>
      </c>
      <c r="H3443" s="7" t="s">
        <v>633</v>
      </c>
      <c r="I3443" s="7" t="s">
        <v>634</v>
      </c>
      <c r="J3443" s="7"/>
    </row>
    <row r="3444" spans="1:10" ht="11.25" x14ac:dyDescent="0.15">
      <c r="A3444" s="235"/>
      <c r="B3444" s="4"/>
      <c r="C3444" s="7"/>
      <c r="D3444" s="7"/>
      <c r="E3444" s="7"/>
      <c r="F3444" s="10"/>
      <c r="G3444" s="10"/>
      <c r="H3444" s="7"/>
      <c r="I3444" s="7"/>
      <c r="J3444" s="7"/>
    </row>
    <row r="3445" spans="1:10" ht="12.75" customHeight="1" x14ac:dyDescent="0.15">
      <c r="A3445" s="235"/>
      <c r="B3445" s="4"/>
      <c r="C3445" s="7"/>
      <c r="D3445" s="7" t="s">
        <v>411</v>
      </c>
      <c r="E3445" s="7"/>
      <c r="F3445" s="11">
        <v>418.93</v>
      </c>
      <c r="G3445" s="11">
        <v>261.44</v>
      </c>
      <c r="H3445" s="7"/>
      <c r="I3445" s="7"/>
      <c r="J3445" s="7"/>
    </row>
    <row r="3446" spans="1:10" ht="11.25" x14ac:dyDescent="0.15">
      <c r="A3446" s="235"/>
      <c r="B3446" s="4"/>
      <c r="C3446" s="7"/>
      <c r="D3446" s="7"/>
      <c r="E3446" s="7"/>
      <c r="F3446" s="10"/>
      <c r="G3446" s="10"/>
      <c r="H3446" s="7"/>
      <c r="I3446" s="7"/>
      <c r="J3446" s="7"/>
    </row>
    <row r="3447" spans="1:10" ht="11.25" x14ac:dyDescent="0.15">
      <c r="A3447" s="235"/>
      <c r="B3447" s="4"/>
      <c r="C3447" s="7"/>
      <c r="D3447" s="7" t="s">
        <v>3848</v>
      </c>
      <c r="E3447" s="7"/>
      <c r="F3447" s="10">
        <v>157.49</v>
      </c>
      <c r="G3447" s="10"/>
      <c r="H3447" s="7"/>
      <c r="I3447" s="7"/>
      <c r="J3447" s="7"/>
    </row>
    <row r="3449" spans="1:10" ht="11.25" x14ac:dyDescent="0.2">
      <c r="A3449" s="233" t="s">
        <v>3849</v>
      </c>
    </row>
    <row r="3451" spans="1:10" ht="25.5" customHeight="1" x14ac:dyDescent="0.35">
      <c r="A3451" s="234" t="s">
        <v>14</v>
      </c>
      <c r="B3451" s="3" t="s">
        <v>1</v>
      </c>
      <c r="C3451" s="6" t="s">
        <v>7</v>
      </c>
      <c r="D3451" s="6" t="s">
        <v>16</v>
      </c>
      <c r="E3451" s="6" t="s">
        <v>619</v>
      </c>
      <c r="F3451" s="9" t="s">
        <v>24</v>
      </c>
      <c r="G3451" s="9" t="s">
        <v>25</v>
      </c>
      <c r="H3451" s="6" t="s">
        <v>620</v>
      </c>
      <c r="I3451" s="6" t="s">
        <v>621</v>
      </c>
      <c r="J3451" s="6"/>
    </row>
    <row r="3453" spans="1:10" ht="12.75" customHeight="1" x14ac:dyDescent="0.15">
      <c r="A3453" s="235"/>
      <c r="B3453" s="4"/>
      <c r="C3453" s="7"/>
      <c r="D3453" s="7" t="s">
        <v>17</v>
      </c>
      <c r="E3453" s="7"/>
      <c r="F3453" s="10">
        <v>0</v>
      </c>
      <c r="G3453" s="10"/>
      <c r="H3453" s="7"/>
      <c r="I3453" s="7"/>
      <c r="J3453" s="7"/>
    </row>
    <row r="3454" spans="1:10" ht="12.75" customHeight="1" x14ac:dyDescent="0.15">
      <c r="A3454" s="235" t="s">
        <v>55</v>
      </c>
      <c r="B3454" s="4" t="s">
        <v>3286</v>
      </c>
      <c r="C3454" s="7" t="s">
        <v>3850</v>
      </c>
      <c r="D3454" s="7" t="s">
        <v>3851</v>
      </c>
      <c r="E3454" s="7" t="s">
        <v>1597</v>
      </c>
      <c r="F3454" s="11">
        <v>24.17</v>
      </c>
      <c r="G3454" s="11"/>
      <c r="H3454" s="7" t="s">
        <v>3852</v>
      </c>
      <c r="I3454" s="7" t="s">
        <v>3853</v>
      </c>
      <c r="J3454" s="7"/>
    </row>
    <row r="3455" spans="1:10" ht="11.25" x14ac:dyDescent="0.15">
      <c r="A3455" s="235"/>
      <c r="B3455" s="4"/>
      <c r="C3455" s="7"/>
      <c r="D3455" s="7"/>
      <c r="E3455" s="7"/>
      <c r="F3455" s="10"/>
      <c r="G3455" s="10"/>
      <c r="H3455" s="7"/>
      <c r="I3455" s="7"/>
      <c r="J3455" s="7"/>
    </row>
    <row r="3456" spans="1:10" ht="12.75" customHeight="1" x14ac:dyDescent="0.15">
      <c r="A3456" s="235"/>
      <c r="B3456" s="4"/>
      <c r="C3456" s="7"/>
      <c r="D3456" s="7" t="s">
        <v>411</v>
      </c>
      <c r="E3456" s="7"/>
      <c r="F3456" s="11">
        <v>24.17</v>
      </c>
      <c r="G3456" s="11">
        <v>0</v>
      </c>
      <c r="H3456" s="7"/>
      <c r="I3456" s="7"/>
      <c r="J3456" s="7"/>
    </row>
    <row r="3457" spans="1:10" ht="11.25" x14ac:dyDescent="0.15">
      <c r="A3457" s="235"/>
      <c r="B3457" s="4"/>
      <c r="C3457" s="7"/>
      <c r="D3457" s="7"/>
      <c r="E3457" s="7"/>
      <c r="F3457" s="10"/>
      <c r="G3457" s="10"/>
      <c r="H3457" s="7"/>
      <c r="I3457" s="7"/>
      <c r="J3457" s="7"/>
    </row>
    <row r="3458" spans="1:10" ht="11.25" x14ac:dyDescent="0.15">
      <c r="A3458" s="235"/>
      <c r="B3458" s="4"/>
      <c r="C3458" s="7"/>
      <c r="D3458" s="7" t="s">
        <v>3854</v>
      </c>
      <c r="E3458" s="7"/>
      <c r="F3458" s="10">
        <v>24.17</v>
      </c>
      <c r="G3458" s="10"/>
      <c r="H3458" s="7"/>
      <c r="I3458" s="7"/>
      <c r="J3458" s="7"/>
    </row>
    <row r="3460" spans="1:10" ht="11.25" x14ac:dyDescent="0.2">
      <c r="A3460" s="233" t="s">
        <v>3855</v>
      </c>
    </row>
    <row r="3462" spans="1:10" ht="25.5" customHeight="1" x14ac:dyDescent="0.35">
      <c r="A3462" s="234" t="s">
        <v>14</v>
      </c>
      <c r="B3462" s="3" t="s">
        <v>1</v>
      </c>
      <c r="C3462" s="6" t="s">
        <v>7</v>
      </c>
      <c r="D3462" s="6" t="s">
        <v>16</v>
      </c>
      <c r="E3462" s="6" t="s">
        <v>619</v>
      </c>
      <c r="F3462" s="9" t="s">
        <v>24</v>
      </c>
      <c r="G3462" s="9" t="s">
        <v>25</v>
      </c>
      <c r="H3462" s="6" t="s">
        <v>620</v>
      </c>
      <c r="I3462" s="6" t="s">
        <v>621</v>
      </c>
      <c r="J3462" s="6"/>
    </row>
    <row r="3464" spans="1:10" ht="12.75" customHeight="1" x14ac:dyDescent="0.15">
      <c r="A3464" s="235"/>
      <c r="B3464" s="4"/>
      <c r="C3464" s="7"/>
      <c r="D3464" s="7" t="s">
        <v>17</v>
      </c>
      <c r="E3464" s="7"/>
      <c r="F3464" s="10">
        <v>0</v>
      </c>
      <c r="G3464" s="10"/>
      <c r="H3464" s="7"/>
      <c r="I3464" s="7"/>
      <c r="J3464" s="7"/>
    </row>
    <row r="3465" spans="1:10" ht="12.75" customHeight="1" x14ac:dyDescent="0.15">
      <c r="A3465" s="235" t="s">
        <v>55</v>
      </c>
      <c r="B3465" s="4" t="s">
        <v>1898</v>
      </c>
      <c r="C3465" s="7" t="s">
        <v>3856</v>
      </c>
      <c r="D3465" s="7" t="s">
        <v>3857</v>
      </c>
      <c r="E3465" s="7" t="s">
        <v>1597</v>
      </c>
      <c r="F3465" s="10">
        <v>909.49</v>
      </c>
      <c r="G3465" s="10"/>
      <c r="H3465" s="7" t="s">
        <v>708</v>
      </c>
      <c r="I3465" s="7" t="s">
        <v>709</v>
      </c>
      <c r="J3465" s="7"/>
    </row>
    <row r="3466" spans="1:10" ht="25.5" customHeight="1" x14ac:dyDescent="0.15">
      <c r="A3466" s="235" t="s">
        <v>55</v>
      </c>
      <c r="B3466" s="4" t="s">
        <v>3169</v>
      </c>
      <c r="C3466" s="7" t="s">
        <v>3858</v>
      </c>
      <c r="D3466" s="7" t="s">
        <v>3859</v>
      </c>
      <c r="E3466" s="7" t="s">
        <v>1597</v>
      </c>
      <c r="F3466" s="10">
        <v>184.81</v>
      </c>
      <c r="G3466" s="10"/>
      <c r="H3466" s="7" t="s">
        <v>708</v>
      </c>
      <c r="I3466" s="7" t="s">
        <v>709</v>
      </c>
      <c r="J3466" s="7"/>
    </row>
    <row r="3467" spans="1:10" ht="12.75" customHeight="1" x14ac:dyDescent="0.15">
      <c r="A3467" s="235" t="s">
        <v>55</v>
      </c>
      <c r="B3467" s="4" t="s">
        <v>3860</v>
      </c>
      <c r="C3467" s="7" t="s">
        <v>3861</v>
      </c>
      <c r="D3467" s="7" t="s">
        <v>3862</v>
      </c>
      <c r="E3467" s="7" t="s">
        <v>1597</v>
      </c>
      <c r="F3467" s="10"/>
      <c r="G3467" s="10">
        <v>51.48</v>
      </c>
      <c r="H3467" s="7" t="s">
        <v>708</v>
      </c>
      <c r="I3467" s="7" t="s">
        <v>709</v>
      </c>
      <c r="J3467" s="7"/>
    </row>
    <row r="3468" spans="1:10" ht="25.5" customHeight="1" x14ac:dyDescent="0.15">
      <c r="A3468" s="235" t="s">
        <v>3863</v>
      </c>
      <c r="B3468" s="4" t="s">
        <v>1618</v>
      </c>
      <c r="C3468" s="7" t="s">
        <v>3864</v>
      </c>
      <c r="D3468" s="7" t="s">
        <v>3865</v>
      </c>
      <c r="E3468" s="7" t="s">
        <v>1597</v>
      </c>
      <c r="F3468" s="10">
        <v>370</v>
      </c>
      <c r="G3468" s="10"/>
      <c r="H3468" s="7" t="s">
        <v>708</v>
      </c>
      <c r="I3468" s="7" t="s">
        <v>709</v>
      </c>
      <c r="J3468" s="7"/>
    </row>
    <row r="3469" spans="1:10" ht="12.75" customHeight="1" x14ac:dyDescent="0.15">
      <c r="A3469" s="235" t="s">
        <v>55</v>
      </c>
      <c r="B3469" s="4" t="s">
        <v>2074</v>
      </c>
      <c r="C3469" s="7" t="s">
        <v>3369</v>
      </c>
      <c r="D3469" s="7" t="s">
        <v>3866</v>
      </c>
      <c r="E3469" s="7" t="s">
        <v>1597</v>
      </c>
      <c r="F3469" s="10">
        <v>90.95</v>
      </c>
      <c r="G3469" s="10"/>
      <c r="H3469" s="7" t="s">
        <v>633</v>
      </c>
      <c r="I3469" s="7" t="s">
        <v>634</v>
      </c>
      <c r="J3469" s="7"/>
    </row>
    <row r="3470" spans="1:10" ht="12.75" customHeight="1" x14ac:dyDescent="0.15">
      <c r="A3470" s="235" t="s">
        <v>55</v>
      </c>
      <c r="B3470" s="4" t="s">
        <v>290</v>
      </c>
      <c r="C3470" s="7" t="s">
        <v>303</v>
      </c>
      <c r="D3470" s="7" t="s">
        <v>3867</v>
      </c>
      <c r="E3470" s="7" t="s">
        <v>1597</v>
      </c>
      <c r="F3470" s="10">
        <v>196</v>
      </c>
      <c r="G3470" s="10"/>
      <c r="H3470" s="7" t="s">
        <v>633</v>
      </c>
      <c r="I3470" s="7" t="s">
        <v>634</v>
      </c>
      <c r="J3470" s="7"/>
    </row>
    <row r="3471" spans="1:10" ht="12.75" customHeight="1" x14ac:dyDescent="0.15">
      <c r="A3471" s="235" t="s">
        <v>3868</v>
      </c>
      <c r="B3471" s="4" t="s">
        <v>3869</v>
      </c>
      <c r="C3471" s="7" t="s">
        <v>3870</v>
      </c>
      <c r="D3471" s="7" t="s">
        <v>3871</v>
      </c>
      <c r="E3471" s="7" t="s">
        <v>1308</v>
      </c>
      <c r="F3471" s="10">
        <v>74.010000000000005</v>
      </c>
      <c r="G3471" s="10"/>
      <c r="H3471" s="7" t="s">
        <v>708</v>
      </c>
      <c r="I3471" s="7" t="s">
        <v>709</v>
      </c>
      <c r="J3471" s="7"/>
    </row>
    <row r="3472" spans="1:10" ht="12.75" customHeight="1" x14ac:dyDescent="0.15">
      <c r="A3472" s="235" t="s">
        <v>55</v>
      </c>
      <c r="B3472" s="4" t="s">
        <v>1956</v>
      </c>
      <c r="C3472" s="7" t="s">
        <v>2647</v>
      </c>
      <c r="D3472" s="7" t="s">
        <v>3872</v>
      </c>
      <c r="E3472" s="7" t="s">
        <v>1597</v>
      </c>
      <c r="F3472" s="10">
        <v>154.68</v>
      </c>
      <c r="G3472" s="10"/>
      <c r="H3472" s="7" t="s">
        <v>633</v>
      </c>
      <c r="I3472" s="7" t="s">
        <v>634</v>
      </c>
      <c r="J3472" s="7"/>
    </row>
    <row r="3473" spans="1:10" ht="12.75" customHeight="1" x14ac:dyDescent="0.15">
      <c r="A3473" s="235" t="s">
        <v>55</v>
      </c>
      <c r="B3473" s="4" t="s">
        <v>3873</v>
      </c>
      <c r="C3473" s="7" t="s">
        <v>3874</v>
      </c>
      <c r="D3473" s="7" t="s">
        <v>3875</v>
      </c>
      <c r="E3473" s="7" t="s">
        <v>1597</v>
      </c>
      <c r="F3473" s="11">
        <v>105.7</v>
      </c>
      <c r="G3473" s="11"/>
      <c r="H3473" s="7" t="s">
        <v>708</v>
      </c>
      <c r="I3473" s="7" t="s">
        <v>709</v>
      </c>
      <c r="J3473" s="7"/>
    </row>
    <row r="3474" spans="1:10" ht="11.25" x14ac:dyDescent="0.15">
      <c r="A3474" s="235"/>
      <c r="B3474" s="4"/>
      <c r="C3474" s="7"/>
      <c r="D3474" s="7"/>
      <c r="E3474" s="7"/>
      <c r="F3474" s="10"/>
      <c r="G3474" s="10"/>
      <c r="H3474" s="7"/>
      <c r="I3474" s="7"/>
      <c r="J3474" s="7"/>
    </row>
    <row r="3475" spans="1:10" ht="12.75" customHeight="1" x14ac:dyDescent="0.15">
      <c r="A3475" s="235"/>
      <c r="B3475" s="4"/>
      <c r="C3475" s="7"/>
      <c r="D3475" s="7" t="s">
        <v>411</v>
      </c>
      <c r="E3475" s="7"/>
      <c r="F3475" s="11">
        <v>2085.64</v>
      </c>
      <c r="G3475" s="11">
        <v>51.48</v>
      </c>
      <c r="H3475" s="7"/>
      <c r="I3475" s="7"/>
      <c r="J3475" s="7"/>
    </row>
    <row r="3476" spans="1:10" ht="11.25" x14ac:dyDescent="0.15">
      <c r="A3476" s="235"/>
      <c r="B3476" s="4"/>
      <c r="C3476" s="7"/>
      <c r="D3476" s="7"/>
      <c r="E3476" s="7"/>
      <c r="F3476" s="10"/>
      <c r="G3476" s="10"/>
      <c r="H3476" s="7"/>
      <c r="I3476" s="7"/>
      <c r="J3476" s="7"/>
    </row>
    <row r="3477" spans="1:10" ht="11.25" x14ac:dyDescent="0.15">
      <c r="A3477" s="235"/>
      <c r="B3477" s="4"/>
      <c r="C3477" s="7"/>
      <c r="D3477" s="7" t="s">
        <v>3876</v>
      </c>
      <c r="E3477" s="7"/>
      <c r="F3477" s="10">
        <v>2034.16</v>
      </c>
      <c r="G3477" s="10"/>
      <c r="H3477" s="7"/>
      <c r="I3477" s="7"/>
      <c r="J3477" s="7"/>
    </row>
    <row r="3479" spans="1:10" ht="11.25" x14ac:dyDescent="0.2">
      <c r="A3479" s="233" t="s">
        <v>3877</v>
      </c>
    </row>
    <row r="3481" spans="1:10" ht="25.5" customHeight="1" x14ac:dyDescent="0.35">
      <c r="A3481" s="234" t="s">
        <v>14</v>
      </c>
      <c r="B3481" s="3" t="s">
        <v>1</v>
      </c>
      <c r="C3481" s="6" t="s">
        <v>7</v>
      </c>
      <c r="D3481" s="6" t="s">
        <v>16</v>
      </c>
      <c r="E3481" s="6" t="s">
        <v>619</v>
      </c>
      <c r="F3481" s="9" t="s">
        <v>24</v>
      </c>
      <c r="G3481" s="9" t="s">
        <v>25</v>
      </c>
      <c r="H3481" s="6" t="s">
        <v>620</v>
      </c>
      <c r="I3481" s="6" t="s">
        <v>621</v>
      </c>
      <c r="J3481" s="6"/>
    </row>
    <row r="3483" spans="1:10" ht="12.75" customHeight="1" x14ac:dyDescent="0.15">
      <c r="A3483" s="235"/>
      <c r="B3483" s="4"/>
      <c r="C3483" s="7"/>
      <c r="D3483" s="7" t="s">
        <v>17</v>
      </c>
      <c r="E3483" s="7"/>
      <c r="F3483" s="10">
        <v>0</v>
      </c>
      <c r="G3483" s="10"/>
      <c r="H3483" s="7"/>
      <c r="I3483" s="7"/>
      <c r="J3483" s="7"/>
    </row>
    <row r="3484" spans="1:10" ht="12.75" customHeight="1" x14ac:dyDescent="0.15">
      <c r="A3484" s="235" t="s">
        <v>3878</v>
      </c>
      <c r="B3484" s="4" t="s">
        <v>3879</v>
      </c>
      <c r="C3484" s="7" t="s">
        <v>3880</v>
      </c>
      <c r="D3484" s="7" t="s">
        <v>3881</v>
      </c>
      <c r="E3484" s="7" t="s">
        <v>1597</v>
      </c>
      <c r="F3484" s="10">
        <v>149.97</v>
      </c>
      <c r="G3484" s="10"/>
      <c r="H3484" s="7" t="s">
        <v>626</v>
      </c>
      <c r="I3484" s="7" t="s">
        <v>627</v>
      </c>
      <c r="J3484" s="7"/>
    </row>
    <row r="3485" spans="1:10" ht="12.75" customHeight="1" x14ac:dyDescent="0.15">
      <c r="A3485" s="235" t="s">
        <v>118</v>
      </c>
      <c r="B3485" s="4" t="s">
        <v>811</v>
      </c>
      <c r="C3485" s="7" t="s">
        <v>3882</v>
      </c>
      <c r="D3485" s="7" t="s">
        <v>3883</v>
      </c>
      <c r="E3485" s="7" t="s">
        <v>1597</v>
      </c>
      <c r="F3485" s="10">
        <v>43.99</v>
      </c>
      <c r="G3485" s="10"/>
      <c r="H3485" s="7" t="s">
        <v>708</v>
      </c>
      <c r="I3485" s="7" t="s">
        <v>709</v>
      </c>
      <c r="J3485" s="7"/>
    </row>
    <row r="3486" spans="1:10" ht="25.5" customHeight="1" x14ac:dyDescent="0.15">
      <c r="A3486" s="235" t="s">
        <v>118</v>
      </c>
      <c r="B3486" s="4" t="s">
        <v>3884</v>
      </c>
      <c r="C3486" s="7" t="s">
        <v>3885</v>
      </c>
      <c r="D3486" s="7" t="s">
        <v>3886</v>
      </c>
      <c r="E3486" s="7" t="s">
        <v>1597</v>
      </c>
      <c r="F3486" s="10">
        <v>291.49</v>
      </c>
      <c r="G3486" s="10"/>
      <c r="H3486" s="7" t="s">
        <v>796</v>
      </c>
      <c r="I3486" s="7" t="s">
        <v>797</v>
      </c>
      <c r="J3486" s="7"/>
    </row>
    <row r="3487" spans="1:10" ht="12.75" customHeight="1" x14ac:dyDescent="0.15">
      <c r="A3487" s="235" t="s">
        <v>118</v>
      </c>
      <c r="B3487" s="4" t="s">
        <v>635</v>
      </c>
      <c r="C3487" s="7" t="s">
        <v>3887</v>
      </c>
      <c r="D3487" s="7" t="s">
        <v>3888</v>
      </c>
      <c r="E3487" s="7" t="s">
        <v>1597</v>
      </c>
      <c r="F3487" s="10">
        <v>158.99</v>
      </c>
      <c r="G3487" s="10"/>
      <c r="H3487" s="7" t="s">
        <v>626</v>
      </c>
      <c r="I3487" s="7" t="s">
        <v>627</v>
      </c>
      <c r="J3487" s="7"/>
    </row>
    <row r="3488" spans="1:10" ht="25.5" customHeight="1" x14ac:dyDescent="0.15">
      <c r="A3488" s="235" t="s">
        <v>55</v>
      </c>
      <c r="B3488" s="4" t="s">
        <v>3889</v>
      </c>
      <c r="C3488" s="7" t="s">
        <v>3890</v>
      </c>
      <c r="D3488" s="7" t="s">
        <v>3891</v>
      </c>
      <c r="E3488" s="7" t="s">
        <v>1597</v>
      </c>
      <c r="F3488" s="10">
        <v>129.94999999999999</v>
      </c>
      <c r="G3488" s="10"/>
      <c r="H3488" s="7" t="s">
        <v>633</v>
      </c>
      <c r="I3488" s="7" t="s">
        <v>634</v>
      </c>
      <c r="J3488" s="7"/>
    </row>
    <row r="3489" spans="1:10" ht="25.5" customHeight="1" x14ac:dyDescent="0.15">
      <c r="A3489" s="235" t="s">
        <v>55</v>
      </c>
      <c r="B3489" s="4" t="s">
        <v>1769</v>
      </c>
      <c r="C3489" s="7" t="s">
        <v>3892</v>
      </c>
      <c r="D3489" s="7" t="s">
        <v>3893</v>
      </c>
      <c r="E3489" s="7" t="s">
        <v>1597</v>
      </c>
      <c r="F3489" s="10">
        <v>97.97</v>
      </c>
      <c r="G3489" s="10"/>
      <c r="H3489" s="7" t="s">
        <v>633</v>
      </c>
      <c r="I3489" s="7" t="s">
        <v>634</v>
      </c>
      <c r="J3489" s="7"/>
    </row>
    <row r="3490" spans="1:10" ht="12.75" customHeight="1" x14ac:dyDescent="0.15">
      <c r="A3490" s="235" t="s">
        <v>55</v>
      </c>
      <c r="B3490" s="4" t="s">
        <v>1769</v>
      </c>
      <c r="C3490" s="7" t="s">
        <v>3894</v>
      </c>
      <c r="D3490" s="7" t="s">
        <v>2989</v>
      </c>
      <c r="E3490" s="7" t="s">
        <v>2312</v>
      </c>
      <c r="F3490" s="10"/>
      <c r="G3490" s="10">
        <v>123.43</v>
      </c>
      <c r="H3490" s="7" t="s">
        <v>633</v>
      </c>
      <c r="I3490" s="7" t="s">
        <v>634</v>
      </c>
      <c r="J3490" s="7"/>
    </row>
    <row r="3491" spans="1:10" ht="12.75" customHeight="1" x14ac:dyDescent="0.15">
      <c r="A3491" s="235" t="s">
        <v>55</v>
      </c>
      <c r="B3491" s="4" t="s">
        <v>1769</v>
      </c>
      <c r="C3491" s="7" t="s">
        <v>3894</v>
      </c>
      <c r="D3491" s="7" t="s">
        <v>3895</v>
      </c>
      <c r="E3491" s="7" t="s">
        <v>1597</v>
      </c>
      <c r="F3491" s="10">
        <v>123.43</v>
      </c>
      <c r="G3491" s="10"/>
      <c r="H3491" s="7" t="s">
        <v>633</v>
      </c>
      <c r="I3491" s="7" t="s">
        <v>634</v>
      </c>
      <c r="J3491" s="7"/>
    </row>
    <row r="3492" spans="1:10" ht="12.75" customHeight="1" x14ac:dyDescent="0.15">
      <c r="A3492" s="235" t="s">
        <v>55</v>
      </c>
      <c r="B3492" s="4" t="s">
        <v>3896</v>
      </c>
      <c r="C3492" s="7" t="s">
        <v>3897</v>
      </c>
      <c r="D3492" s="7" t="s">
        <v>3898</v>
      </c>
      <c r="E3492" s="7" t="s">
        <v>1597</v>
      </c>
      <c r="F3492" s="10">
        <v>46.09</v>
      </c>
      <c r="G3492" s="10"/>
      <c r="H3492" s="7" t="s">
        <v>633</v>
      </c>
      <c r="I3492" s="7" t="s">
        <v>634</v>
      </c>
      <c r="J3492" s="7"/>
    </row>
    <row r="3493" spans="1:10" ht="12.75" customHeight="1" x14ac:dyDescent="0.15">
      <c r="A3493" s="235" t="s">
        <v>118</v>
      </c>
      <c r="B3493" s="4" t="s">
        <v>1632</v>
      </c>
      <c r="C3493" s="7" t="s">
        <v>3899</v>
      </c>
      <c r="D3493" s="7" t="s">
        <v>3900</v>
      </c>
      <c r="E3493" s="7" t="s">
        <v>1597</v>
      </c>
      <c r="F3493" s="10">
        <v>1695.99</v>
      </c>
      <c r="G3493" s="10"/>
      <c r="H3493" s="7" t="s">
        <v>633</v>
      </c>
      <c r="I3493" s="7" t="s">
        <v>634</v>
      </c>
      <c r="J3493" s="7"/>
    </row>
    <row r="3494" spans="1:10" ht="12.75" customHeight="1" x14ac:dyDescent="0.15">
      <c r="A3494" s="235"/>
      <c r="B3494" s="4" t="s">
        <v>715</v>
      </c>
      <c r="C3494" s="7" t="s">
        <v>716</v>
      </c>
      <c r="D3494" s="7" t="s">
        <v>717</v>
      </c>
      <c r="E3494" s="7" t="s">
        <v>666</v>
      </c>
      <c r="F3494" s="10">
        <v>298.02</v>
      </c>
      <c r="G3494" s="10"/>
      <c r="H3494" s="7" t="s">
        <v>708</v>
      </c>
      <c r="I3494" s="7" t="s">
        <v>709</v>
      </c>
      <c r="J3494" s="7"/>
    </row>
    <row r="3495" spans="1:10" ht="12.75" customHeight="1" x14ac:dyDescent="0.15">
      <c r="A3495" s="235" t="s">
        <v>390</v>
      </c>
      <c r="B3495" s="4" t="s">
        <v>2628</v>
      </c>
      <c r="C3495" s="7" t="s">
        <v>2629</v>
      </c>
      <c r="D3495" s="7" t="s">
        <v>2630</v>
      </c>
      <c r="E3495" s="7" t="s">
        <v>1597</v>
      </c>
      <c r="F3495" s="10">
        <v>150</v>
      </c>
      <c r="G3495" s="10"/>
      <c r="H3495" s="7" t="s">
        <v>708</v>
      </c>
      <c r="I3495" s="7" t="s">
        <v>709</v>
      </c>
      <c r="J3495" s="7"/>
    </row>
    <row r="3496" spans="1:10" ht="12.75" customHeight="1" x14ac:dyDescent="0.15">
      <c r="A3496" s="235" t="s">
        <v>390</v>
      </c>
      <c r="B3496" s="4" t="s">
        <v>2628</v>
      </c>
      <c r="C3496" s="7" t="s">
        <v>2629</v>
      </c>
      <c r="D3496" s="7" t="s">
        <v>2630</v>
      </c>
      <c r="E3496" s="7" t="s">
        <v>1597</v>
      </c>
      <c r="F3496" s="11">
        <v>149.99</v>
      </c>
      <c r="G3496" s="11"/>
      <c r="H3496" s="7" t="s">
        <v>633</v>
      </c>
      <c r="I3496" s="7" t="s">
        <v>634</v>
      </c>
      <c r="J3496" s="7"/>
    </row>
    <row r="3497" spans="1:10" ht="11.25" x14ac:dyDescent="0.15">
      <c r="A3497" s="235"/>
      <c r="B3497" s="4"/>
      <c r="C3497" s="7"/>
      <c r="D3497" s="7"/>
      <c r="E3497" s="7"/>
      <c r="F3497" s="10"/>
      <c r="G3497" s="10"/>
      <c r="H3497" s="7"/>
      <c r="I3497" s="7"/>
      <c r="J3497" s="7"/>
    </row>
    <row r="3498" spans="1:10" ht="12.75" customHeight="1" x14ac:dyDescent="0.15">
      <c r="A3498" s="235"/>
      <c r="B3498" s="4"/>
      <c r="C3498" s="7"/>
      <c r="D3498" s="7" t="s">
        <v>411</v>
      </c>
      <c r="E3498" s="7"/>
      <c r="F3498" s="11">
        <v>3335.88</v>
      </c>
      <c r="G3498" s="11">
        <v>123.43</v>
      </c>
      <c r="H3498" s="7"/>
      <c r="I3498" s="7"/>
      <c r="J3498" s="7"/>
    </row>
    <row r="3499" spans="1:10" ht="11.25" x14ac:dyDescent="0.15">
      <c r="A3499" s="235"/>
      <c r="B3499" s="4"/>
      <c r="C3499" s="7"/>
      <c r="D3499" s="7"/>
      <c r="E3499" s="7"/>
      <c r="F3499" s="10"/>
      <c r="G3499" s="10"/>
      <c r="H3499" s="7"/>
      <c r="I3499" s="7"/>
      <c r="J3499" s="7"/>
    </row>
    <row r="3500" spans="1:10" ht="11.25" x14ac:dyDescent="0.15">
      <c r="A3500" s="235"/>
      <c r="B3500" s="4"/>
      <c r="C3500" s="7"/>
      <c r="D3500" s="7" t="s">
        <v>3901</v>
      </c>
      <c r="E3500" s="7"/>
      <c r="F3500" s="10">
        <v>3212.45</v>
      </c>
      <c r="G3500" s="10"/>
      <c r="H3500" s="7"/>
      <c r="I3500" s="7"/>
      <c r="J3500" s="7"/>
    </row>
    <row r="3502" spans="1:10" ht="11.25" x14ac:dyDescent="0.2">
      <c r="A3502" s="233" t="s">
        <v>3902</v>
      </c>
    </row>
    <row r="3504" spans="1:10" ht="25.5" customHeight="1" x14ac:dyDescent="0.35">
      <c r="A3504" s="234" t="s">
        <v>14</v>
      </c>
      <c r="B3504" s="3" t="s">
        <v>1</v>
      </c>
      <c r="C3504" s="6" t="s">
        <v>7</v>
      </c>
      <c r="D3504" s="6" t="s">
        <v>16</v>
      </c>
      <c r="E3504" s="6" t="s">
        <v>619</v>
      </c>
      <c r="F3504" s="9" t="s">
        <v>24</v>
      </c>
      <c r="G3504" s="9" t="s">
        <v>25</v>
      </c>
      <c r="H3504" s="6" t="s">
        <v>620</v>
      </c>
      <c r="I3504" s="6" t="s">
        <v>621</v>
      </c>
      <c r="J3504" s="6"/>
    </row>
    <row r="3506" spans="1:10" ht="12.75" customHeight="1" x14ac:dyDescent="0.15">
      <c r="A3506" s="235"/>
      <c r="B3506" s="4"/>
      <c r="C3506" s="7"/>
      <c r="D3506" s="7" t="s">
        <v>17</v>
      </c>
      <c r="E3506" s="7"/>
      <c r="F3506" s="10">
        <v>0</v>
      </c>
      <c r="G3506" s="10"/>
      <c r="H3506" s="7"/>
      <c r="I3506" s="7"/>
      <c r="J3506" s="7"/>
    </row>
    <row r="3507" spans="1:10" ht="12.75" customHeight="1" x14ac:dyDescent="0.15">
      <c r="A3507" s="235" t="s">
        <v>118</v>
      </c>
      <c r="B3507" s="4" t="s">
        <v>2164</v>
      </c>
      <c r="C3507" s="7" t="s">
        <v>3903</v>
      </c>
      <c r="D3507" s="7" t="s">
        <v>3904</v>
      </c>
      <c r="E3507" s="7" t="s">
        <v>1597</v>
      </c>
      <c r="F3507" s="10">
        <v>34.97</v>
      </c>
      <c r="G3507" s="10"/>
      <c r="H3507" s="7" t="s">
        <v>708</v>
      </c>
      <c r="I3507" s="7" t="s">
        <v>709</v>
      </c>
      <c r="J3507" s="7"/>
    </row>
    <row r="3508" spans="1:10" ht="12.75" customHeight="1" x14ac:dyDescent="0.15">
      <c r="A3508" s="235" t="s">
        <v>3905</v>
      </c>
      <c r="B3508" s="4" t="s">
        <v>2931</v>
      </c>
      <c r="C3508" s="7" t="s">
        <v>3906</v>
      </c>
      <c r="D3508" s="7" t="s">
        <v>3907</v>
      </c>
      <c r="E3508" s="7" t="s">
        <v>1597</v>
      </c>
      <c r="F3508" s="10">
        <v>175</v>
      </c>
      <c r="G3508" s="10"/>
      <c r="H3508" s="7" t="s">
        <v>633</v>
      </c>
      <c r="I3508" s="7" t="s">
        <v>634</v>
      </c>
      <c r="J3508" s="7"/>
    </row>
    <row r="3509" spans="1:10" ht="12.75" customHeight="1" x14ac:dyDescent="0.15">
      <c r="A3509" s="235" t="s">
        <v>55</v>
      </c>
      <c r="B3509" s="4" t="s">
        <v>3095</v>
      </c>
      <c r="C3509" s="7" t="s">
        <v>3908</v>
      </c>
      <c r="D3509" s="7" t="s">
        <v>3909</v>
      </c>
      <c r="E3509" s="7" t="s">
        <v>1597</v>
      </c>
      <c r="F3509" s="10">
        <v>45.81</v>
      </c>
      <c r="G3509" s="10"/>
      <c r="H3509" s="7" t="s">
        <v>708</v>
      </c>
      <c r="I3509" s="7" t="s">
        <v>709</v>
      </c>
      <c r="J3509" s="7"/>
    </row>
    <row r="3510" spans="1:10" ht="12.75" customHeight="1" x14ac:dyDescent="0.15">
      <c r="A3510" s="235" t="s">
        <v>55</v>
      </c>
      <c r="B3510" s="4" t="s">
        <v>3095</v>
      </c>
      <c r="C3510" s="7" t="s">
        <v>3910</v>
      </c>
      <c r="D3510" s="7" t="s">
        <v>3911</v>
      </c>
      <c r="E3510" s="7" t="s">
        <v>1597</v>
      </c>
      <c r="F3510" s="10">
        <v>59.5</v>
      </c>
      <c r="G3510" s="10"/>
      <c r="H3510" s="7" t="s">
        <v>708</v>
      </c>
      <c r="I3510" s="7" t="s">
        <v>709</v>
      </c>
      <c r="J3510" s="7"/>
    </row>
    <row r="3511" spans="1:10" ht="12.75" customHeight="1" x14ac:dyDescent="0.15">
      <c r="A3511" s="235" t="s">
        <v>55</v>
      </c>
      <c r="B3511" s="4" t="s">
        <v>3095</v>
      </c>
      <c r="C3511" s="7" t="s">
        <v>3910</v>
      </c>
      <c r="D3511" s="7" t="s">
        <v>3911</v>
      </c>
      <c r="E3511" s="7" t="s">
        <v>1597</v>
      </c>
      <c r="F3511" s="10">
        <v>59.5</v>
      </c>
      <c r="G3511" s="10"/>
      <c r="H3511" s="7" t="s">
        <v>633</v>
      </c>
      <c r="I3511" s="7" t="s">
        <v>634</v>
      </c>
      <c r="J3511" s="7"/>
    </row>
    <row r="3512" spans="1:10" ht="12.75" customHeight="1" x14ac:dyDescent="0.15">
      <c r="A3512" s="235" t="s">
        <v>390</v>
      </c>
      <c r="B3512" s="4" t="s">
        <v>3474</v>
      </c>
      <c r="C3512" s="7" t="s">
        <v>3475</v>
      </c>
      <c r="D3512" s="7" t="s">
        <v>3912</v>
      </c>
      <c r="E3512" s="7" t="s">
        <v>1597</v>
      </c>
      <c r="F3512" s="10">
        <v>61.99</v>
      </c>
      <c r="G3512" s="10"/>
      <c r="H3512" s="7" t="s">
        <v>633</v>
      </c>
      <c r="I3512" s="7" t="s">
        <v>634</v>
      </c>
      <c r="J3512" s="7"/>
    </row>
    <row r="3513" spans="1:10" ht="12.75" customHeight="1" x14ac:dyDescent="0.15">
      <c r="A3513" s="235" t="s">
        <v>55</v>
      </c>
      <c r="B3513" s="4" t="s">
        <v>290</v>
      </c>
      <c r="C3513" s="7" t="s">
        <v>303</v>
      </c>
      <c r="D3513" s="7" t="s">
        <v>3913</v>
      </c>
      <c r="E3513" s="7" t="s">
        <v>1597</v>
      </c>
      <c r="F3513" s="11">
        <v>2841</v>
      </c>
      <c r="G3513" s="11"/>
      <c r="H3513" s="7" t="s">
        <v>708</v>
      </c>
      <c r="I3513" s="7" t="s">
        <v>709</v>
      </c>
      <c r="J3513" s="7"/>
    </row>
    <row r="3514" spans="1:10" ht="11.25" x14ac:dyDescent="0.15">
      <c r="A3514" s="235"/>
      <c r="B3514" s="4"/>
      <c r="C3514" s="7"/>
      <c r="D3514" s="7"/>
      <c r="E3514" s="7"/>
      <c r="F3514" s="10"/>
      <c r="G3514" s="10"/>
      <c r="H3514" s="7"/>
      <c r="I3514" s="7"/>
      <c r="J3514" s="7"/>
    </row>
    <row r="3515" spans="1:10" ht="12.75" customHeight="1" x14ac:dyDescent="0.15">
      <c r="A3515" s="235"/>
      <c r="B3515" s="4"/>
      <c r="C3515" s="7"/>
      <c r="D3515" s="7" t="s">
        <v>411</v>
      </c>
      <c r="E3515" s="7"/>
      <c r="F3515" s="11">
        <v>3277.77</v>
      </c>
      <c r="G3515" s="11">
        <v>0</v>
      </c>
      <c r="H3515" s="7"/>
      <c r="I3515" s="7"/>
      <c r="J3515" s="7"/>
    </row>
    <row r="3516" spans="1:10" ht="11.25" x14ac:dyDescent="0.15">
      <c r="A3516" s="235"/>
      <c r="B3516" s="4"/>
      <c r="C3516" s="7"/>
      <c r="D3516" s="7"/>
      <c r="E3516" s="7"/>
      <c r="F3516" s="10"/>
      <c r="G3516" s="10"/>
      <c r="H3516" s="7"/>
      <c r="I3516" s="7"/>
      <c r="J3516" s="7"/>
    </row>
    <row r="3517" spans="1:10" ht="11.25" x14ac:dyDescent="0.15">
      <c r="A3517" s="235"/>
      <c r="B3517" s="4"/>
      <c r="C3517" s="7"/>
      <c r="D3517" s="7" t="s">
        <v>3914</v>
      </c>
      <c r="E3517" s="7"/>
      <c r="F3517" s="10">
        <v>3277.77</v>
      </c>
      <c r="G3517" s="10"/>
      <c r="H3517" s="7"/>
      <c r="I3517" s="7"/>
      <c r="J3517" s="7"/>
    </row>
    <row r="3519" spans="1:10" ht="11.25" x14ac:dyDescent="0.2">
      <c r="A3519" s="233" t="s">
        <v>3915</v>
      </c>
    </row>
    <row r="3521" spans="1:10" ht="25.5" customHeight="1" x14ac:dyDescent="0.35">
      <c r="A3521" s="234" t="s">
        <v>14</v>
      </c>
      <c r="B3521" s="3" t="s">
        <v>1</v>
      </c>
      <c r="C3521" s="6" t="s">
        <v>7</v>
      </c>
      <c r="D3521" s="6" t="s">
        <v>16</v>
      </c>
      <c r="E3521" s="6" t="s">
        <v>619</v>
      </c>
      <c r="F3521" s="9" t="s">
        <v>24</v>
      </c>
      <c r="G3521" s="9" t="s">
        <v>25</v>
      </c>
      <c r="H3521" s="6" t="s">
        <v>620</v>
      </c>
      <c r="I3521" s="6" t="s">
        <v>621</v>
      </c>
      <c r="J3521" s="6"/>
    </row>
    <row r="3523" spans="1:10" ht="12.75" customHeight="1" x14ac:dyDescent="0.15">
      <c r="A3523" s="235"/>
      <c r="B3523" s="4"/>
      <c r="C3523" s="7"/>
      <c r="D3523" s="7" t="s">
        <v>17</v>
      </c>
      <c r="E3523" s="7"/>
      <c r="F3523" s="10">
        <v>0</v>
      </c>
      <c r="G3523" s="10"/>
      <c r="H3523" s="7"/>
      <c r="I3523" s="7"/>
      <c r="J3523" s="7"/>
    </row>
    <row r="3524" spans="1:10" ht="12.75" customHeight="1" x14ac:dyDescent="0.15">
      <c r="A3524" s="235" t="s">
        <v>118</v>
      </c>
      <c r="B3524" s="4" t="s">
        <v>3916</v>
      </c>
      <c r="C3524" s="7" t="s">
        <v>3917</v>
      </c>
      <c r="D3524" s="7" t="s">
        <v>3918</v>
      </c>
      <c r="E3524" s="7" t="s">
        <v>1597</v>
      </c>
      <c r="F3524" s="10">
        <v>476.97</v>
      </c>
      <c r="G3524" s="10"/>
      <c r="H3524" s="7" t="s">
        <v>708</v>
      </c>
      <c r="I3524" s="7" t="s">
        <v>709</v>
      </c>
      <c r="J3524" s="7"/>
    </row>
    <row r="3525" spans="1:10" ht="12.75" customHeight="1" x14ac:dyDescent="0.15">
      <c r="A3525" s="235" t="s">
        <v>118</v>
      </c>
      <c r="B3525" s="4" t="s">
        <v>2181</v>
      </c>
      <c r="C3525" s="7" t="s">
        <v>3919</v>
      </c>
      <c r="D3525" s="7" t="s">
        <v>3920</v>
      </c>
      <c r="E3525" s="7" t="s">
        <v>1597</v>
      </c>
      <c r="F3525" s="10">
        <v>122.22</v>
      </c>
      <c r="G3525" s="10"/>
      <c r="H3525" s="7" t="s">
        <v>708</v>
      </c>
      <c r="I3525" s="7" t="s">
        <v>709</v>
      </c>
      <c r="J3525" s="7"/>
    </row>
    <row r="3526" spans="1:10" ht="12.75" customHeight="1" x14ac:dyDescent="0.15">
      <c r="A3526" s="235" t="s">
        <v>3921</v>
      </c>
      <c r="B3526" s="4" t="s">
        <v>208</v>
      </c>
      <c r="C3526" s="7" t="s">
        <v>3922</v>
      </c>
      <c r="D3526" s="7" t="s">
        <v>3923</v>
      </c>
      <c r="E3526" s="7" t="s">
        <v>1597</v>
      </c>
      <c r="F3526" s="10">
        <v>20.3</v>
      </c>
      <c r="G3526" s="10"/>
      <c r="H3526" s="7" t="s">
        <v>633</v>
      </c>
      <c r="I3526" s="7" t="s">
        <v>634</v>
      </c>
      <c r="J3526" s="7"/>
    </row>
    <row r="3527" spans="1:10" ht="12.75" customHeight="1" x14ac:dyDescent="0.15">
      <c r="A3527" s="235" t="s">
        <v>3921</v>
      </c>
      <c r="B3527" s="4" t="s">
        <v>673</v>
      </c>
      <c r="C3527" s="7" t="s">
        <v>3924</v>
      </c>
      <c r="D3527" s="7" t="s">
        <v>3925</v>
      </c>
      <c r="E3527" s="7" t="s">
        <v>1597</v>
      </c>
      <c r="F3527" s="10">
        <v>106.67</v>
      </c>
      <c r="G3527" s="10"/>
      <c r="H3527" s="7" t="s">
        <v>633</v>
      </c>
      <c r="I3527" s="7" t="s">
        <v>634</v>
      </c>
      <c r="J3527" s="7"/>
    </row>
    <row r="3528" spans="1:10" ht="12.75" customHeight="1" x14ac:dyDescent="0.15">
      <c r="A3528" s="235" t="s">
        <v>3921</v>
      </c>
      <c r="B3528" s="4" t="s">
        <v>2252</v>
      </c>
      <c r="C3528" s="7" t="s">
        <v>3926</v>
      </c>
      <c r="D3528" s="7" t="s">
        <v>3927</v>
      </c>
      <c r="E3528" s="7" t="s">
        <v>1597</v>
      </c>
      <c r="F3528" s="11">
        <v>21.19</v>
      </c>
      <c r="G3528" s="11"/>
      <c r="H3528" s="7" t="s">
        <v>633</v>
      </c>
      <c r="I3528" s="7" t="s">
        <v>634</v>
      </c>
      <c r="J3528" s="7"/>
    </row>
    <row r="3529" spans="1:10" ht="11.25" x14ac:dyDescent="0.15">
      <c r="A3529" s="235"/>
      <c r="B3529" s="4"/>
      <c r="C3529" s="7"/>
      <c r="D3529" s="7"/>
      <c r="E3529" s="7"/>
      <c r="F3529" s="10"/>
      <c r="G3529" s="10"/>
      <c r="H3529" s="7"/>
      <c r="I3529" s="7"/>
      <c r="J3529" s="7"/>
    </row>
    <row r="3530" spans="1:10" ht="12.75" customHeight="1" x14ac:dyDescent="0.15">
      <c r="A3530" s="235"/>
      <c r="B3530" s="4"/>
      <c r="C3530" s="7"/>
      <c r="D3530" s="7" t="s">
        <v>411</v>
      </c>
      <c r="E3530" s="7"/>
      <c r="F3530" s="11">
        <v>747.35</v>
      </c>
      <c r="G3530" s="11">
        <v>0</v>
      </c>
      <c r="H3530" s="7"/>
      <c r="I3530" s="7"/>
      <c r="J3530" s="7"/>
    </row>
    <row r="3531" spans="1:10" ht="11.25" x14ac:dyDescent="0.15">
      <c r="A3531" s="235"/>
      <c r="B3531" s="4"/>
      <c r="C3531" s="7"/>
      <c r="D3531" s="7"/>
      <c r="E3531" s="7"/>
      <c r="F3531" s="10"/>
      <c r="G3531" s="10"/>
      <c r="H3531" s="7"/>
      <c r="I3531" s="7"/>
      <c r="J3531" s="7"/>
    </row>
    <row r="3532" spans="1:10" ht="11.25" x14ac:dyDescent="0.15">
      <c r="A3532" s="235"/>
      <c r="B3532" s="4"/>
      <c r="C3532" s="7"/>
      <c r="D3532" s="7" t="s">
        <v>3928</v>
      </c>
      <c r="E3532" s="7"/>
      <c r="F3532" s="10">
        <v>747.35</v>
      </c>
      <c r="G3532" s="10"/>
      <c r="H3532" s="7"/>
      <c r="I3532" s="7"/>
      <c r="J3532" s="7"/>
    </row>
    <row r="3534" spans="1:10" ht="11.25" x14ac:dyDescent="0.2">
      <c r="A3534" s="233" t="s">
        <v>3929</v>
      </c>
    </row>
    <row r="3536" spans="1:10" ht="25.5" customHeight="1" x14ac:dyDescent="0.35">
      <c r="A3536" s="234" t="s">
        <v>14</v>
      </c>
      <c r="B3536" s="3" t="s">
        <v>1</v>
      </c>
      <c r="C3536" s="6" t="s">
        <v>7</v>
      </c>
      <c r="D3536" s="6" t="s">
        <v>16</v>
      </c>
      <c r="E3536" s="6" t="s">
        <v>619</v>
      </c>
      <c r="F3536" s="9" t="s">
        <v>24</v>
      </c>
      <c r="G3536" s="9" t="s">
        <v>25</v>
      </c>
      <c r="H3536" s="6" t="s">
        <v>620</v>
      </c>
      <c r="I3536" s="6" t="s">
        <v>621</v>
      </c>
      <c r="J3536" s="6"/>
    </row>
    <row r="3538" spans="1:10" ht="12.75" customHeight="1" x14ac:dyDescent="0.15">
      <c r="A3538" s="235"/>
      <c r="B3538" s="4"/>
      <c r="C3538" s="7"/>
      <c r="D3538" s="7" t="s">
        <v>17</v>
      </c>
      <c r="E3538" s="7"/>
      <c r="F3538" s="10">
        <v>0</v>
      </c>
      <c r="G3538" s="10"/>
      <c r="H3538" s="7"/>
      <c r="I3538" s="7"/>
      <c r="J3538" s="7"/>
    </row>
    <row r="3539" spans="1:10" ht="12.75" customHeight="1" x14ac:dyDescent="0.15">
      <c r="A3539" s="235" t="s">
        <v>3930</v>
      </c>
      <c r="B3539" s="4" t="s">
        <v>3931</v>
      </c>
      <c r="C3539" s="7" t="s">
        <v>3932</v>
      </c>
      <c r="D3539" s="7" t="s">
        <v>3933</v>
      </c>
      <c r="E3539" s="7" t="s">
        <v>1308</v>
      </c>
      <c r="F3539" s="10">
        <v>78.040000000000006</v>
      </c>
      <c r="G3539" s="10"/>
      <c r="H3539" s="7" t="s">
        <v>633</v>
      </c>
      <c r="I3539" s="7" t="s">
        <v>634</v>
      </c>
      <c r="J3539" s="7"/>
    </row>
    <row r="3540" spans="1:10" ht="12.75" customHeight="1" x14ac:dyDescent="0.15">
      <c r="A3540" s="235" t="s">
        <v>3930</v>
      </c>
      <c r="B3540" s="4" t="s">
        <v>1361</v>
      </c>
      <c r="C3540" s="7" t="s">
        <v>3932</v>
      </c>
      <c r="D3540" s="7" t="s">
        <v>3933</v>
      </c>
      <c r="E3540" s="7" t="s">
        <v>1458</v>
      </c>
      <c r="F3540" s="11"/>
      <c r="G3540" s="11">
        <v>78.040000000000006</v>
      </c>
      <c r="H3540" s="7" t="s">
        <v>633</v>
      </c>
      <c r="I3540" s="7" t="s">
        <v>634</v>
      </c>
      <c r="J3540" s="7"/>
    </row>
    <row r="3541" spans="1:10" ht="11.25" x14ac:dyDescent="0.15">
      <c r="A3541" s="235"/>
      <c r="B3541" s="4"/>
      <c r="C3541" s="7"/>
      <c r="D3541" s="7"/>
      <c r="E3541" s="7"/>
      <c r="F3541" s="10"/>
      <c r="G3541" s="10"/>
      <c r="H3541" s="7"/>
      <c r="I3541" s="7"/>
      <c r="J3541" s="7"/>
    </row>
    <row r="3542" spans="1:10" ht="12.75" customHeight="1" x14ac:dyDescent="0.15">
      <c r="A3542" s="235"/>
      <c r="B3542" s="4"/>
      <c r="C3542" s="7"/>
      <c r="D3542" s="7" t="s">
        <v>411</v>
      </c>
      <c r="E3542" s="7"/>
      <c r="F3542" s="11">
        <v>78.040000000000006</v>
      </c>
      <c r="G3542" s="11">
        <v>78.040000000000006</v>
      </c>
      <c r="H3542" s="7"/>
      <c r="I3542" s="7"/>
      <c r="J3542" s="7"/>
    </row>
    <row r="3543" spans="1:10" ht="11.25" x14ac:dyDescent="0.15">
      <c r="A3543" s="235"/>
      <c r="B3543" s="4"/>
      <c r="C3543" s="7"/>
      <c r="D3543" s="7"/>
      <c r="E3543" s="7"/>
      <c r="F3543" s="10"/>
      <c r="G3543" s="10"/>
      <c r="H3543" s="7"/>
      <c r="I3543" s="7"/>
      <c r="J3543" s="7"/>
    </row>
    <row r="3544" spans="1:10" ht="11.25" x14ac:dyDescent="0.15">
      <c r="A3544" s="235"/>
      <c r="B3544" s="4"/>
      <c r="C3544" s="7"/>
      <c r="D3544" s="7" t="s">
        <v>3934</v>
      </c>
      <c r="E3544" s="7"/>
      <c r="F3544" s="10">
        <v>0</v>
      </c>
      <c r="G3544" s="10"/>
      <c r="H3544" s="7"/>
      <c r="I3544" s="7"/>
      <c r="J3544" s="7"/>
    </row>
    <row r="3546" spans="1:10" ht="11.25" x14ac:dyDescent="0.2">
      <c r="A3546" s="233" t="s">
        <v>3935</v>
      </c>
    </row>
    <row r="3548" spans="1:10" ht="25.5" customHeight="1" x14ac:dyDescent="0.35">
      <c r="A3548" s="234" t="s">
        <v>14</v>
      </c>
      <c r="B3548" s="3" t="s">
        <v>1</v>
      </c>
      <c r="C3548" s="6" t="s">
        <v>7</v>
      </c>
      <c r="D3548" s="6" t="s">
        <v>16</v>
      </c>
      <c r="E3548" s="6" t="s">
        <v>619</v>
      </c>
      <c r="F3548" s="9" t="s">
        <v>24</v>
      </c>
      <c r="G3548" s="9" t="s">
        <v>25</v>
      </c>
      <c r="H3548" s="6" t="s">
        <v>620</v>
      </c>
      <c r="I3548" s="6" t="s">
        <v>621</v>
      </c>
      <c r="J3548" s="6"/>
    </row>
    <row r="3550" spans="1:10" ht="12.75" customHeight="1" x14ac:dyDescent="0.15">
      <c r="A3550" s="235"/>
      <c r="B3550" s="4"/>
      <c r="C3550" s="7"/>
      <c r="D3550" s="7" t="s">
        <v>17</v>
      </c>
      <c r="E3550" s="7"/>
      <c r="F3550" s="10">
        <v>0</v>
      </c>
      <c r="G3550" s="10"/>
      <c r="H3550" s="7"/>
      <c r="I3550" s="7"/>
      <c r="J3550" s="7"/>
    </row>
    <row r="3551" spans="1:10" ht="12.75" customHeight="1" x14ac:dyDescent="0.15">
      <c r="A3551" s="235" t="s">
        <v>55</v>
      </c>
      <c r="B3551" s="4" t="s">
        <v>293</v>
      </c>
      <c r="C3551" s="7" t="s">
        <v>308</v>
      </c>
      <c r="D3551" s="7" t="s">
        <v>3936</v>
      </c>
      <c r="E3551" s="7" t="s">
        <v>1597</v>
      </c>
      <c r="F3551" s="11">
        <v>16</v>
      </c>
      <c r="G3551" s="11"/>
      <c r="H3551" s="7" t="s">
        <v>633</v>
      </c>
      <c r="I3551" s="7" t="s">
        <v>634</v>
      </c>
      <c r="J3551" s="7"/>
    </row>
    <row r="3552" spans="1:10" ht="11.25" x14ac:dyDescent="0.15">
      <c r="A3552" s="235"/>
      <c r="B3552" s="4"/>
      <c r="C3552" s="7"/>
      <c r="D3552" s="7"/>
      <c r="E3552" s="7"/>
      <c r="F3552" s="10"/>
      <c r="G3552" s="10"/>
      <c r="H3552" s="7"/>
      <c r="I3552" s="7"/>
      <c r="J3552" s="7"/>
    </row>
    <row r="3553" spans="1:10" ht="12.75" customHeight="1" x14ac:dyDescent="0.15">
      <c r="A3553" s="235"/>
      <c r="B3553" s="4"/>
      <c r="C3553" s="7"/>
      <c r="D3553" s="7" t="s">
        <v>411</v>
      </c>
      <c r="E3553" s="7"/>
      <c r="F3553" s="11">
        <v>16</v>
      </c>
      <c r="G3553" s="11">
        <v>0</v>
      </c>
      <c r="H3553" s="7"/>
      <c r="I3553" s="7"/>
      <c r="J3553" s="7"/>
    </row>
    <row r="3554" spans="1:10" ht="11.25" x14ac:dyDescent="0.15">
      <c r="A3554" s="235"/>
      <c r="B3554" s="4"/>
      <c r="C3554" s="7"/>
      <c r="D3554" s="7"/>
      <c r="E3554" s="7"/>
      <c r="F3554" s="10"/>
      <c r="G3554" s="10"/>
      <c r="H3554" s="7"/>
      <c r="I3554" s="7"/>
      <c r="J3554" s="7"/>
    </row>
    <row r="3555" spans="1:10" ht="11.25" x14ac:dyDescent="0.15">
      <c r="A3555" s="235"/>
      <c r="B3555" s="4"/>
      <c r="C3555" s="7"/>
      <c r="D3555" s="7" t="s">
        <v>3937</v>
      </c>
      <c r="E3555" s="7"/>
      <c r="F3555" s="10">
        <v>16</v>
      </c>
      <c r="G3555" s="10"/>
      <c r="H3555" s="7"/>
      <c r="I3555" s="7"/>
      <c r="J3555" s="7"/>
    </row>
    <row r="3557" spans="1:10" ht="11.25" x14ac:dyDescent="0.2">
      <c r="A3557" s="233" t="s">
        <v>3938</v>
      </c>
    </row>
    <row r="3559" spans="1:10" ht="25.5" customHeight="1" x14ac:dyDescent="0.35">
      <c r="A3559" s="234" t="s">
        <v>14</v>
      </c>
      <c r="B3559" s="3" t="s">
        <v>1</v>
      </c>
      <c r="C3559" s="6" t="s">
        <v>7</v>
      </c>
      <c r="D3559" s="6" t="s">
        <v>16</v>
      </c>
      <c r="E3559" s="6" t="s">
        <v>619</v>
      </c>
      <c r="F3559" s="9" t="s">
        <v>24</v>
      </c>
      <c r="G3559" s="9" t="s">
        <v>25</v>
      </c>
      <c r="H3559" s="6" t="s">
        <v>620</v>
      </c>
      <c r="I3559" s="6" t="s">
        <v>621</v>
      </c>
      <c r="J3559" s="6"/>
    </row>
    <row r="3561" spans="1:10" ht="12.75" customHeight="1" x14ac:dyDescent="0.15">
      <c r="A3561" s="235"/>
      <c r="B3561" s="4"/>
      <c r="C3561" s="7"/>
      <c r="D3561" s="7" t="s">
        <v>17</v>
      </c>
      <c r="E3561" s="7"/>
      <c r="F3561" s="10">
        <v>0</v>
      </c>
      <c r="G3561" s="10"/>
      <c r="H3561" s="7"/>
      <c r="I3561" s="7"/>
      <c r="J3561" s="7"/>
    </row>
    <row r="3562" spans="1:10" ht="12.75" customHeight="1" x14ac:dyDescent="0.15">
      <c r="A3562" s="235"/>
      <c r="B3562" s="4" t="s">
        <v>81</v>
      </c>
      <c r="C3562" s="7" t="s">
        <v>3939</v>
      </c>
      <c r="D3562" s="7" t="s">
        <v>3940</v>
      </c>
      <c r="E3562" s="7" t="s">
        <v>666</v>
      </c>
      <c r="F3562" s="10">
        <v>16000</v>
      </c>
      <c r="G3562" s="10"/>
      <c r="H3562" s="7" t="s">
        <v>633</v>
      </c>
      <c r="I3562" s="7" t="s">
        <v>634</v>
      </c>
      <c r="J3562" s="7"/>
    </row>
    <row r="3563" spans="1:10" ht="12.75" customHeight="1" x14ac:dyDescent="0.15">
      <c r="A3563" s="235"/>
      <c r="B3563" s="4" t="s">
        <v>93</v>
      </c>
      <c r="C3563" s="7" t="s">
        <v>3941</v>
      </c>
      <c r="D3563" s="7" t="s">
        <v>1756</v>
      </c>
      <c r="E3563" s="7" t="s">
        <v>666</v>
      </c>
      <c r="F3563" s="10"/>
      <c r="G3563" s="10">
        <v>7456.31</v>
      </c>
      <c r="H3563" s="7" t="s">
        <v>708</v>
      </c>
      <c r="I3563" s="7" t="s">
        <v>709</v>
      </c>
      <c r="J3563" s="7"/>
    </row>
    <row r="3564" spans="1:10" ht="12.75" customHeight="1" x14ac:dyDescent="0.15">
      <c r="A3564" s="235"/>
      <c r="B3564" s="4" t="s">
        <v>93</v>
      </c>
      <c r="C3564" s="7" t="s">
        <v>3941</v>
      </c>
      <c r="D3564" s="7" t="s">
        <v>1756</v>
      </c>
      <c r="E3564" s="7" t="s">
        <v>666</v>
      </c>
      <c r="F3564" s="10">
        <v>7456.31</v>
      </c>
      <c r="G3564" s="10"/>
      <c r="H3564" s="7" t="s">
        <v>708</v>
      </c>
      <c r="I3564" s="7" t="s">
        <v>709</v>
      </c>
      <c r="J3564" s="7"/>
    </row>
    <row r="3565" spans="1:10" ht="12.75" customHeight="1" x14ac:dyDescent="0.15">
      <c r="A3565" s="235"/>
      <c r="B3565" s="4" t="s">
        <v>93</v>
      </c>
      <c r="C3565" s="7" t="s">
        <v>3942</v>
      </c>
      <c r="D3565" s="7" t="s">
        <v>3943</v>
      </c>
      <c r="E3565" s="7" t="s">
        <v>666</v>
      </c>
      <c r="F3565" s="10">
        <v>7456.31</v>
      </c>
      <c r="G3565" s="10"/>
      <c r="H3565" s="7" t="s">
        <v>708</v>
      </c>
      <c r="I3565" s="7" t="s">
        <v>709</v>
      </c>
      <c r="J3565" s="7"/>
    </row>
    <row r="3566" spans="1:10" ht="12.75" customHeight="1" x14ac:dyDescent="0.15">
      <c r="A3566" s="235"/>
      <c r="B3566" s="4" t="s">
        <v>93</v>
      </c>
      <c r="C3566" s="7" t="s">
        <v>3944</v>
      </c>
      <c r="D3566" s="7" t="s">
        <v>3943</v>
      </c>
      <c r="E3566" s="7" t="s">
        <v>666</v>
      </c>
      <c r="F3566" s="10">
        <v>1769.67</v>
      </c>
      <c r="G3566" s="10"/>
      <c r="H3566" s="7" t="s">
        <v>633</v>
      </c>
      <c r="I3566" s="7" t="s">
        <v>634</v>
      </c>
      <c r="J3566" s="7"/>
    </row>
    <row r="3567" spans="1:10" ht="12.75" customHeight="1" x14ac:dyDescent="0.15">
      <c r="A3567" s="235"/>
      <c r="B3567" s="4" t="s">
        <v>93</v>
      </c>
      <c r="C3567" s="7" t="s">
        <v>3945</v>
      </c>
      <c r="D3567" s="7" t="s">
        <v>3943</v>
      </c>
      <c r="E3567" s="7" t="s">
        <v>666</v>
      </c>
      <c r="F3567" s="10">
        <v>5397.9</v>
      </c>
      <c r="G3567" s="10"/>
      <c r="H3567" s="7" t="s">
        <v>633</v>
      </c>
      <c r="I3567" s="7" t="s">
        <v>634</v>
      </c>
      <c r="J3567" s="7"/>
    </row>
    <row r="3568" spans="1:10" ht="12.75" customHeight="1" x14ac:dyDescent="0.15">
      <c r="A3568" s="235"/>
      <c r="B3568" s="4" t="s">
        <v>93</v>
      </c>
      <c r="C3568" s="7" t="s">
        <v>1755</v>
      </c>
      <c r="D3568" s="7" t="s">
        <v>1756</v>
      </c>
      <c r="E3568" s="7" t="s">
        <v>666</v>
      </c>
      <c r="F3568" s="10"/>
      <c r="G3568" s="10">
        <v>23167.57</v>
      </c>
      <c r="H3568" s="7" t="s">
        <v>633</v>
      </c>
      <c r="I3568" s="7" t="s">
        <v>634</v>
      </c>
      <c r="J3568" s="7"/>
    </row>
    <row r="3569" spans="1:10" ht="12.75" customHeight="1" x14ac:dyDescent="0.15">
      <c r="A3569" s="235"/>
      <c r="B3569" s="4" t="s">
        <v>93</v>
      </c>
      <c r="C3569" s="7" t="s">
        <v>1755</v>
      </c>
      <c r="D3569" s="7" t="s">
        <v>1756</v>
      </c>
      <c r="E3569" s="7" t="s">
        <v>666</v>
      </c>
      <c r="F3569" s="10">
        <v>8951.83</v>
      </c>
      <c r="G3569" s="10"/>
      <c r="H3569" s="7" t="s">
        <v>633</v>
      </c>
      <c r="I3569" s="7" t="s">
        <v>634</v>
      </c>
      <c r="J3569" s="7"/>
    </row>
    <row r="3570" spans="1:10" ht="12.75" customHeight="1" x14ac:dyDescent="0.15">
      <c r="A3570" s="235"/>
      <c r="B3570" s="4" t="s">
        <v>93</v>
      </c>
      <c r="C3570" s="7" t="s">
        <v>1755</v>
      </c>
      <c r="D3570" s="7" t="s">
        <v>1756</v>
      </c>
      <c r="E3570" s="7" t="s">
        <v>666</v>
      </c>
      <c r="F3570" s="10">
        <v>14215.74</v>
      </c>
      <c r="G3570" s="10"/>
      <c r="H3570" s="7" t="s">
        <v>633</v>
      </c>
      <c r="I3570" s="7" t="s">
        <v>634</v>
      </c>
      <c r="J3570" s="7"/>
    </row>
    <row r="3571" spans="1:10" ht="12.75" customHeight="1" x14ac:dyDescent="0.15">
      <c r="A3571" s="235"/>
      <c r="B3571" s="4" t="s">
        <v>145</v>
      </c>
      <c r="C3571" s="7" t="s">
        <v>3946</v>
      </c>
      <c r="D3571" s="7" t="s">
        <v>3947</v>
      </c>
      <c r="E3571" s="7" t="s">
        <v>666</v>
      </c>
      <c r="F3571" s="10">
        <v>7456.31</v>
      </c>
      <c r="G3571" s="10"/>
      <c r="H3571" s="7" t="s">
        <v>708</v>
      </c>
      <c r="I3571" s="7" t="s">
        <v>709</v>
      </c>
      <c r="J3571" s="7"/>
    </row>
    <row r="3572" spans="1:10" ht="12.75" customHeight="1" x14ac:dyDescent="0.15">
      <c r="A3572" s="235"/>
      <c r="B3572" s="4" t="s">
        <v>145</v>
      </c>
      <c r="C3572" s="7" t="s">
        <v>3948</v>
      </c>
      <c r="D3572" s="7" t="s">
        <v>3949</v>
      </c>
      <c r="E3572" s="7" t="s">
        <v>666</v>
      </c>
      <c r="F3572" s="10">
        <v>273.22000000000003</v>
      </c>
      <c r="G3572" s="10"/>
      <c r="H3572" s="7" t="s">
        <v>708</v>
      </c>
      <c r="I3572" s="7" t="s">
        <v>709</v>
      </c>
      <c r="J3572" s="7"/>
    </row>
    <row r="3573" spans="1:10" ht="12.75" customHeight="1" x14ac:dyDescent="0.15">
      <c r="A3573" s="235"/>
      <c r="B3573" s="4" t="s">
        <v>145</v>
      </c>
      <c r="C3573" s="7" t="s">
        <v>3946</v>
      </c>
      <c r="D3573" s="7" t="s">
        <v>3947</v>
      </c>
      <c r="E3573" s="7" t="s">
        <v>666</v>
      </c>
      <c r="F3573" s="10">
        <v>14548.24</v>
      </c>
      <c r="G3573" s="10"/>
      <c r="H3573" s="7" t="s">
        <v>633</v>
      </c>
      <c r="I3573" s="7" t="s">
        <v>634</v>
      </c>
      <c r="J3573" s="7"/>
    </row>
    <row r="3574" spans="1:10" ht="12.75" customHeight="1" x14ac:dyDescent="0.15">
      <c r="A3574" s="235"/>
      <c r="B3574" s="4" t="s">
        <v>145</v>
      </c>
      <c r="C3574" s="7" t="s">
        <v>3946</v>
      </c>
      <c r="D3574" s="7" t="s">
        <v>3947</v>
      </c>
      <c r="E3574" s="7" t="s">
        <v>666</v>
      </c>
      <c r="F3574" s="10">
        <v>3637.06</v>
      </c>
      <c r="G3574" s="10"/>
      <c r="H3574" s="7" t="s">
        <v>633</v>
      </c>
      <c r="I3574" s="7" t="s">
        <v>634</v>
      </c>
      <c r="J3574" s="7"/>
    </row>
    <row r="3575" spans="1:10" ht="12.75" customHeight="1" x14ac:dyDescent="0.15">
      <c r="A3575" s="235"/>
      <c r="B3575" s="4" t="s">
        <v>145</v>
      </c>
      <c r="C3575" s="7" t="s">
        <v>3946</v>
      </c>
      <c r="D3575" s="7" t="s">
        <v>3947</v>
      </c>
      <c r="E3575" s="7" t="s">
        <v>666</v>
      </c>
      <c r="F3575" s="10">
        <v>5397.9</v>
      </c>
      <c r="G3575" s="10"/>
      <c r="H3575" s="7" t="s">
        <v>633</v>
      </c>
      <c r="I3575" s="7" t="s">
        <v>634</v>
      </c>
      <c r="J3575" s="7"/>
    </row>
    <row r="3576" spans="1:10" ht="12.75" customHeight="1" x14ac:dyDescent="0.15">
      <c r="A3576" s="235"/>
      <c r="B3576" s="4" t="s">
        <v>203</v>
      </c>
      <c r="C3576" s="7" t="s">
        <v>3950</v>
      </c>
      <c r="D3576" s="7" t="s">
        <v>3951</v>
      </c>
      <c r="E3576" s="7" t="s">
        <v>666</v>
      </c>
      <c r="F3576" s="10">
        <v>10992.61</v>
      </c>
      <c r="G3576" s="10"/>
      <c r="H3576" s="7" t="s">
        <v>708</v>
      </c>
      <c r="I3576" s="7" t="s">
        <v>709</v>
      </c>
      <c r="J3576" s="7"/>
    </row>
    <row r="3577" spans="1:10" ht="12.75" customHeight="1" x14ac:dyDescent="0.15">
      <c r="A3577" s="235"/>
      <c r="B3577" s="4" t="s">
        <v>203</v>
      </c>
      <c r="C3577" s="7" t="s">
        <v>3950</v>
      </c>
      <c r="D3577" s="7" t="s">
        <v>3951</v>
      </c>
      <c r="E3577" s="7" t="s">
        <v>666</v>
      </c>
      <c r="F3577" s="10">
        <v>4546.33</v>
      </c>
      <c r="G3577" s="10"/>
      <c r="H3577" s="7" t="s">
        <v>633</v>
      </c>
      <c r="I3577" s="7" t="s">
        <v>634</v>
      </c>
      <c r="J3577" s="7"/>
    </row>
    <row r="3578" spans="1:10" ht="12.75" customHeight="1" x14ac:dyDescent="0.15">
      <c r="A3578" s="235"/>
      <c r="B3578" s="4" t="s">
        <v>203</v>
      </c>
      <c r="C3578" s="7" t="s">
        <v>3950</v>
      </c>
      <c r="D3578" s="7" t="s">
        <v>3951</v>
      </c>
      <c r="E3578" s="7" t="s">
        <v>666</v>
      </c>
      <c r="F3578" s="10">
        <v>13638.97</v>
      </c>
      <c r="G3578" s="10"/>
      <c r="H3578" s="7" t="s">
        <v>633</v>
      </c>
      <c r="I3578" s="7" t="s">
        <v>634</v>
      </c>
      <c r="J3578" s="7"/>
    </row>
    <row r="3579" spans="1:10" ht="12.75" customHeight="1" x14ac:dyDescent="0.15">
      <c r="A3579" s="235"/>
      <c r="B3579" s="4" t="s">
        <v>203</v>
      </c>
      <c r="C3579" s="7" t="s">
        <v>3950</v>
      </c>
      <c r="D3579" s="7" t="s">
        <v>3951</v>
      </c>
      <c r="E3579" s="7" t="s">
        <v>666</v>
      </c>
      <c r="F3579" s="11">
        <v>5397.9</v>
      </c>
      <c r="G3579" s="11"/>
      <c r="H3579" s="7" t="s">
        <v>633</v>
      </c>
      <c r="I3579" s="7" t="s">
        <v>634</v>
      </c>
      <c r="J3579" s="7"/>
    </row>
    <row r="3580" spans="1:10" ht="11.25" x14ac:dyDescent="0.15">
      <c r="A3580" s="235"/>
      <c r="B3580" s="4"/>
      <c r="C3580" s="7"/>
      <c r="D3580" s="7"/>
      <c r="E3580" s="7"/>
      <c r="F3580" s="10"/>
      <c r="G3580" s="10"/>
      <c r="H3580" s="7"/>
      <c r="I3580" s="7"/>
      <c r="J3580" s="7"/>
    </row>
    <row r="3581" spans="1:10" ht="12.75" customHeight="1" x14ac:dyDescent="0.15">
      <c r="A3581" s="235"/>
      <c r="B3581" s="4"/>
      <c r="C3581" s="7"/>
      <c r="D3581" s="7" t="s">
        <v>411</v>
      </c>
      <c r="E3581" s="7"/>
      <c r="F3581" s="11">
        <v>127136.3</v>
      </c>
      <c r="G3581" s="11">
        <v>30623.88</v>
      </c>
      <c r="H3581" s="7"/>
      <c r="I3581" s="7"/>
      <c r="J3581" s="7"/>
    </row>
    <row r="3582" spans="1:10" ht="11.25" x14ac:dyDescent="0.15">
      <c r="A3582" s="235"/>
      <c r="B3582" s="4"/>
      <c r="C3582" s="7"/>
      <c r="D3582" s="7"/>
      <c r="E3582" s="7"/>
      <c r="F3582" s="10"/>
      <c r="G3582" s="10"/>
      <c r="H3582" s="7"/>
      <c r="I3582" s="7"/>
      <c r="J3582" s="7"/>
    </row>
    <row r="3583" spans="1:10" ht="38.25" customHeight="1" x14ac:dyDescent="0.15">
      <c r="A3583" s="235"/>
      <c r="B3583" s="4"/>
      <c r="C3583" s="7"/>
      <c r="D3583" s="7" t="s">
        <v>3952</v>
      </c>
      <c r="E3583" s="7"/>
      <c r="F3583" s="11">
        <v>96512.42</v>
      </c>
      <c r="G3583" s="11"/>
      <c r="H3583" s="7"/>
      <c r="I3583" s="7"/>
      <c r="J3583" s="7"/>
    </row>
    <row r="3584" spans="1:10" ht="11.25" x14ac:dyDescent="0.15">
      <c r="A3584" s="235"/>
      <c r="B3584" s="4"/>
      <c r="C3584" s="7"/>
      <c r="D3584" s="7"/>
      <c r="E3584" s="7"/>
      <c r="F3584" s="10"/>
      <c r="G3584" s="10"/>
      <c r="H3584" s="7"/>
      <c r="I3584" s="7"/>
      <c r="J3584" s="7"/>
    </row>
    <row r="3585" spans="1:10" ht="11.25" x14ac:dyDescent="0.15">
      <c r="A3585" s="235"/>
      <c r="B3585" s="4"/>
      <c r="C3585" s="7"/>
      <c r="D3585" s="7"/>
      <c r="E3585" s="7"/>
      <c r="F3585" s="10"/>
      <c r="G3585" s="10"/>
      <c r="H3585" s="7"/>
      <c r="I3585" s="7"/>
      <c r="J3585" s="7"/>
    </row>
    <row r="3586" spans="1:10" ht="12.75" customHeight="1" x14ac:dyDescent="0.15">
      <c r="A3586" s="235"/>
      <c r="B3586" s="4"/>
      <c r="C3586" s="7"/>
      <c r="D3586" s="7" t="s">
        <v>411</v>
      </c>
      <c r="E3586" s="7"/>
      <c r="F3586" s="11">
        <v>0</v>
      </c>
      <c r="G3586" s="11">
        <v>0</v>
      </c>
      <c r="H3586" s="7"/>
      <c r="I3586" s="7"/>
      <c r="J3586" s="7"/>
    </row>
    <row r="3587" spans="1:10" ht="11.25" x14ac:dyDescent="0.15">
      <c r="A3587" s="235"/>
      <c r="B3587" s="4"/>
      <c r="C3587" s="7"/>
      <c r="D3587" s="7"/>
      <c r="E3587" s="7"/>
      <c r="F3587" s="10"/>
      <c r="G3587" s="10"/>
      <c r="H3587" s="7"/>
      <c r="I3587" s="7"/>
      <c r="J3587" s="7"/>
    </row>
    <row r="3588" spans="1:10" ht="25.5" customHeight="1" x14ac:dyDescent="0.15">
      <c r="A3588" s="235" t="s">
        <v>412</v>
      </c>
      <c r="B3588" s="4"/>
      <c r="C3588" s="7"/>
      <c r="D3588" s="7"/>
      <c r="E3588" s="7"/>
      <c r="F3588" s="11">
        <v>0</v>
      </c>
      <c r="G3588" s="11">
        <v>0</v>
      </c>
      <c r="H3588" s="7"/>
      <c r="I3588" s="7"/>
      <c r="J3588" s="7"/>
    </row>
    <row r="3589" spans="1:10" ht="11.25" x14ac:dyDescent="0.15">
      <c r="A3589" s="235"/>
      <c r="B3589" s="4"/>
      <c r="C3589" s="7"/>
      <c r="D3589" s="7"/>
      <c r="E3589" s="7"/>
      <c r="F3589" s="10"/>
      <c r="G3589" s="10"/>
      <c r="H3589" s="7"/>
      <c r="I3589" s="7"/>
      <c r="J3589" s="7"/>
    </row>
    <row r="3590" spans="1:10" ht="12.75" customHeight="1" x14ac:dyDescent="0.15">
      <c r="A3590" s="235" t="s">
        <v>413</v>
      </c>
      <c r="B3590" s="4"/>
      <c r="C3590" s="7"/>
      <c r="D3590" s="7"/>
      <c r="E3590" s="7"/>
      <c r="F3590" s="11">
        <v>956777.52</v>
      </c>
      <c r="G3590" s="11">
        <v>843227.41</v>
      </c>
      <c r="H3590" s="7"/>
      <c r="I3590" s="7"/>
      <c r="J3590" s="7"/>
    </row>
    <row r="3591" spans="1:10" ht="11.25" x14ac:dyDescent="0.15">
      <c r="A3591" s="235"/>
      <c r="B3591" s="4"/>
      <c r="C3591" s="7"/>
      <c r="D3591" s="7"/>
      <c r="E3591" s="7"/>
      <c r="F3591" s="10"/>
      <c r="G3591" s="10"/>
      <c r="H3591" s="7"/>
      <c r="I3591" s="7"/>
      <c r="J3591" s="7"/>
    </row>
    <row r="3592" spans="1:10" ht="11.25" x14ac:dyDescent="0.15">
      <c r="A3592" s="235"/>
      <c r="B3592" s="4"/>
      <c r="C3592" s="7"/>
      <c r="D3592" s="7"/>
      <c r="E3592" s="7"/>
      <c r="F3592" s="10"/>
      <c r="G3592" s="10"/>
      <c r="H3592" s="7"/>
      <c r="I3592" s="7"/>
      <c r="J3592" s="7"/>
    </row>
    <row r="3593" spans="1:10" ht="12.75" customHeight="1" x14ac:dyDescent="0.15">
      <c r="A3593" s="235" t="s">
        <v>414</v>
      </c>
      <c r="B3593" s="4"/>
      <c r="C3593" s="7"/>
      <c r="D3593" s="7"/>
      <c r="E3593" s="7"/>
      <c r="F3593" s="11">
        <v>956777.52</v>
      </c>
      <c r="G3593" s="11">
        <v>843227.41</v>
      </c>
      <c r="H3593" s="7"/>
      <c r="I3593" s="7"/>
      <c r="J3593" s="7"/>
    </row>
    <row r="3594" spans="1:10" ht="11.25" x14ac:dyDescent="0.15">
      <c r="A3594" s="235"/>
      <c r="B3594" s="4"/>
      <c r="C3594" s="7"/>
      <c r="D3594" s="7"/>
      <c r="E3594" s="7"/>
      <c r="F3594" s="10"/>
      <c r="G3594" s="10"/>
      <c r="H3594" s="7"/>
      <c r="I3594" s="7"/>
      <c r="J3594" s="7"/>
    </row>
    <row r="3595" spans="1:10" ht="13.5" x14ac:dyDescent="0.15">
      <c r="A3595" s="235" t="s">
        <v>415</v>
      </c>
      <c r="B3595" s="4"/>
      <c r="C3595" s="7"/>
      <c r="D3595" s="7"/>
      <c r="E3595" s="7"/>
      <c r="F3595" s="12">
        <v>113550.11</v>
      </c>
      <c r="G3595" s="12"/>
      <c r="H3595" s="7"/>
      <c r="I3595" s="7"/>
      <c r="J3595" s="7"/>
    </row>
  </sheetData>
  <pageMargins left="0.7" right="0.7" top="0.75" bottom="0.75" header="0.3" footer="0.3"/>
  <pageSetup orientation="portrait" horizontalDpi="0" verticalDpi="0" r:id="rId1"/>
  <headerFooter>
    <oddHeader>&amp;C&amp;"B"&amp;8&amp;"Times New Roman"FMW&amp;"B"
&amp;8&amp;"Times New Roman"Expanded General Ledger - Property - Building Costs - Unposted Transactions Included In Report
&amp;8&amp;"Times New Roman"From 7/1/2010 Through 6/30/2014</oddHeader>
    <oddFooter>&amp;L&amp;6&amp;"Times New Roman"Date:  &amp;D, &amp;T&amp;R&amp;6&amp;"Times New Roman"Page:  &amp;P</oddFooter>
  </headerFooter>
  <rowBreaks count="109" manualBreakCount="109">
    <brk id="30" max="16383" man="1"/>
    <brk id="49" max="16383" man="1"/>
    <brk id="63" max="16383" man="1"/>
    <brk id="74" max="16383" man="1"/>
    <brk id="85" max="16383" man="1"/>
    <brk id="125" max="16383" man="1"/>
    <brk id="166" max="16383" man="1"/>
    <brk id="209" max="16383" man="1"/>
    <brk id="251" max="16383" man="1"/>
    <brk id="294" max="16383" man="1"/>
    <brk id="337" max="16383" man="1"/>
    <brk id="380" max="16383" man="1"/>
    <brk id="398" max="16383" man="1"/>
    <brk id="412" max="16383" man="1"/>
    <brk id="449" max="16383" man="1"/>
    <brk id="489" max="16383" man="1"/>
    <brk id="531" max="16383" man="1"/>
    <brk id="570" max="16383" man="1"/>
    <brk id="613" max="16383" man="1"/>
    <brk id="653" max="16383" man="1"/>
    <brk id="692" max="16383" man="1"/>
    <brk id="731" max="16383" man="1"/>
    <brk id="771" max="16383" man="1"/>
    <brk id="784" max="16383" man="1"/>
    <brk id="806" max="16383" man="1"/>
    <brk id="820" max="16383" man="1"/>
    <brk id="860" max="16383" man="1"/>
    <brk id="894" max="16383" man="1"/>
    <brk id="932" max="16383" man="1"/>
    <brk id="940" max="16383" man="1"/>
    <brk id="980" max="16383" man="1"/>
    <brk id="1014" max="16383" man="1"/>
    <brk id="1045" max="16383" man="1"/>
    <brk id="1087" max="16383" man="1"/>
    <brk id="1128" max="16383" man="1"/>
    <brk id="1165" max="16383" man="1"/>
    <brk id="1206" max="16383" man="1"/>
    <brk id="1241" max="16383" man="1"/>
    <brk id="1281" max="16383" man="1"/>
    <brk id="1289" max="16383" man="1"/>
    <brk id="1320" max="16383" man="1"/>
    <brk id="1355" max="16383" man="1"/>
    <brk id="1369" max="16383" man="1"/>
    <brk id="1411" max="16383" man="1"/>
    <brk id="1438" max="16383" man="1"/>
    <brk id="1480" max="16383" man="1"/>
    <brk id="1523" max="16383" man="1"/>
    <brk id="1562" max="16383" man="1"/>
    <brk id="1572" max="16383" man="1"/>
    <brk id="1615" max="16383" man="1"/>
    <brk id="1658" max="16383" man="1"/>
    <brk id="1696" max="16383" man="1"/>
    <brk id="1739" max="16383" man="1"/>
    <brk id="1782" max="16383" man="1"/>
    <brk id="1820" max="16383" man="1"/>
    <brk id="1863" max="16383" man="1"/>
    <brk id="1906" max="16383" man="1"/>
    <brk id="1942" max="16383" man="1"/>
    <brk id="1979" max="16383" man="1"/>
    <brk id="2022" max="16383" man="1"/>
    <brk id="2064" max="16383" man="1"/>
    <brk id="2102" max="16383" man="1"/>
    <brk id="2145" max="16383" man="1"/>
    <brk id="2164" max="16383" man="1"/>
    <brk id="2180" max="16383" man="1"/>
    <brk id="2223" max="16383" man="1"/>
    <brk id="2264" max="16383" man="1"/>
    <brk id="2301" max="16383" man="1"/>
    <brk id="2337" max="16383" man="1"/>
    <brk id="2371" max="16383" man="1"/>
    <brk id="2411" max="16383" man="1"/>
    <brk id="2450" max="16383" man="1"/>
    <brk id="2487" max="16383" man="1"/>
    <brk id="2519" max="16383" man="1"/>
    <brk id="2557" max="16383" man="1"/>
    <brk id="2595" max="16383" man="1"/>
    <brk id="2634" max="16383" man="1"/>
    <brk id="2672" max="16383" man="1"/>
    <brk id="2705" max="16383" man="1"/>
    <brk id="2742" max="16383" man="1"/>
    <brk id="2779" max="16383" man="1"/>
    <brk id="2816" max="16383" man="1"/>
    <brk id="2854" max="16383" man="1"/>
    <brk id="2887" max="16383" man="1"/>
    <brk id="2928" max="16383" man="1"/>
    <brk id="2966" max="16383" man="1"/>
    <brk id="3005" max="16383" man="1"/>
    <brk id="3046" max="16383" man="1"/>
    <brk id="3088" max="16383" man="1"/>
    <brk id="3112" max="16383" man="1"/>
    <brk id="3155" max="16383" man="1"/>
    <brk id="3197" max="16383" man="1"/>
    <brk id="3236" max="16383" man="1"/>
    <brk id="3276" max="16383" man="1"/>
    <brk id="3317" max="16383" man="1"/>
    <brk id="3329" max="16383" man="1"/>
    <brk id="3360" max="16383" man="1"/>
    <brk id="3379" max="16383" man="1"/>
    <brk id="3412" max="16383" man="1"/>
    <brk id="3424" max="16383" man="1"/>
    <brk id="3448" max="16383" man="1"/>
    <brk id="3459" max="16383" man="1"/>
    <brk id="3478" max="16383" man="1"/>
    <brk id="3501" max="16383" man="1"/>
    <brk id="3518" max="16383" man="1"/>
    <brk id="3533" max="16383" man="1"/>
    <brk id="3545" max="16383" man="1"/>
    <brk id="3556" max="16383" man="1"/>
    <brk id="359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48"/>
  <sheetViews>
    <sheetView topLeftCell="C1" zoomScale="120" zoomScaleNormal="120" workbookViewId="0">
      <pane ySplit="3" topLeftCell="A1075" activePane="bottomLeft" state="frozen"/>
      <selection activeCell="H980" sqref="H980"/>
      <selection pane="bottomLeft" activeCell="V1104" sqref="V1104"/>
    </sheetView>
  </sheetViews>
  <sheetFormatPr defaultColWidth="8.83203125" defaultRowHeight="12.75" x14ac:dyDescent="0.2"/>
  <cols>
    <col min="1" max="1" width="14.5" style="323" customWidth="1"/>
    <col min="2" max="2" width="24" style="308" customWidth="1"/>
    <col min="3" max="3" width="35" style="308" customWidth="1"/>
    <col min="4" max="4" width="69" style="308" customWidth="1"/>
    <col min="5" max="5" width="12" style="309" customWidth="1"/>
    <col min="6" max="6" width="10.6640625" style="309" customWidth="1"/>
    <col min="7" max="7" width="5.5" style="308" customWidth="1"/>
    <col min="8" max="8" width="19.33203125" style="308" customWidth="1"/>
    <col min="9" max="16384" width="8.83203125" style="310"/>
  </cols>
  <sheetData>
    <row r="1" spans="1:8" x14ac:dyDescent="0.2">
      <c r="A1" s="306" t="s">
        <v>2652</v>
      </c>
      <c r="B1" s="307"/>
    </row>
    <row r="3" spans="1:8" ht="30" x14ac:dyDescent="0.35">
      <c r="A3" s="311" t="s">
        <v>1</v>
      </c>
      <c r="B3" s="312" t="s">
        <v>7</v>
      </c>
      <c r="C3" s="312" t="s">
        <v>14</v>
      </c>
      <c r="D3" s="312" t="s">
        <v>16</v>
      </c>
      <c r="E3" s="313" t="s">
        <v>24</v>
      </c>
      <c r="F3" s="313" t="s">
        <v>25</v>
      </c>
      <c r="G3" s="312" t="s">
        <v>4527</v>
      </c>
      <c r="H3" s="314"/>
    </row>
    <row r="5" spans="1:8" ht="15" x14ac:dyDescent="0.2">
      <c r="A5" s="315" t="s">
        <v>4528</v>
      </c>
      <c r="B5" s="316"/>
      <c r="C5" s="316"/>
      <c r="D5" s="316" t="s">
        <v>17</v>
      </c>
      <c r="E5" s="317">
        <v>0</v>
      </c>
      <c r="F5" s="317"/>
      <c r="G5" s="316"/>
      <c r="H5" s="316"/>
    </row>
    <row r="6" spans="1:8" x14ac:dyDescent="0.2">
      <c r="A6" s="318" t="s">
        <v>4529</v>
      </c>
      <c r="B6" s="316" t="s">
        <v>4530</v>
      </c>
      <c r="C6" s="316"/>
      <c r="D6" s="316" t="s">
        <v>4531</v>
      </c>
      <c r="E6" s="317">
        <v>11953.71</v>
      </c>
      <c r="F6" s="317"/>
      <c r="G6" s="316" t="s">
        <v>708</v>
      </c>
      <c r="H6" s="316"/>
    </row>
    <row r="7" spans="1:8" x14ac:dyDescent="0.2">
      <c r="A7" s="318" t="s">
        <v>4529</v>
      </c>
      <c r="B7" s="316" t="s">
        <v>4530</v>
      </c>
      <c r="C7" s="316"/>
      <c r="D7" s="316" t="s">
        <v>4531</v>
      </c>
      <c r="E7" s="317">
        <v>11534</v>
      </c>
      <c r="F7" s="317"/>
      <c r="G7" s="316" t="s">
        <v>633</v>
      </c>
      <c r="H7" s="316"/>
    </row>
    <row r="8" spans="1:8" x14ac:dyDescent="0.2">
      <c r="A8" s="318" t="s">
        <v>4532</v>
      </c>
      <c r="B8" s="316" t="s">
        <v>4533</v>
      </c>
      <c r="C8" s="316" t="s">
        <v>2670</v>
      </c>
      <c r="D8" s="316" t="s">
        <v>4534</v>
      </c>
      <c r="E8" s="317">
        <v>131.66</v>
      </c>
      <c r="F8" s="317"/>
      <c r="G8" s="316" t="s">
        <v>708</v>
      </c>
      <c r="H8" s="319">
        <f t="shared" ref="H8:H71" si="0">E8-F8+H7</f>
        <v>131.66</v>
      </c>
    </row>
    <row r="9" spans="1:8" x14ac:dyDescent="0.2">
      <c r="A9" s="318" t="s">
        <v>4535</v>
      </c>
      <c r="B9" s="316" t="s">
        <v>4536</v>
      </c>
      <c r="C9" s="316" t="s">
        <v>2670</v>
      </c>
      <c r="D9" s="316" t="s">
        <v>4537</v>
      </c>
      <c r="E9" s="317">
        <v>307.42</v>
      </c>
      <c r="F9" s="317"/>
      <c r="G9" s="316" t="s">
        <v>708</v>
      </c>
      <c r="H9" s="319">
        <f t="shared" si="0"/>
        <v>439.08000000000004</v>
      </c>
    </row>
    <row r="10" spans="1:8" x14ac:dyDescent="0.2">
      <c r="A10" s="318" t="s">
        <v>4538</v>
      </c>
      <c r="B10" s="316" t="s">
        <v>4539</v>
      </c>
      <c r="C10" s="316" t="s">
        <v>54</v>
      </c>
      <c r="D10" s="316" t="s">
        <v>4540</v>
      </c>
      <c r="E10" s="317">
        <v>5.26</v>
      </c>
      <c r="F10" s="317"/>
      <c r="G10" s="316" t="s">
        <v>708</v>
      </c>
      <c r="H10" s="319">
        <f t="shared" si="0"/>
        <v>444.34000000000003</v>
      </c>
    </row>
    <row r="11" spans="1:8" x14ac:dyDescent="0.2">
      <c r="A11" s="318" t="s">
        <v>4541</v>
      </c>
      <c r="B11" s="316" t="s">
        <v>4542</v>
      </c>
      <c r="C11" s="316" t="s">
        <v>54</v>
      </c>
      <c r="D11" s="316" t="s">
        <v>4543</v>
      </c>
      <c r="E11" s="317">
        <v>39.479999999999997</v>
      </c>
      <c r="F11" s="317"/>
      <c r="G11" s="316" t="s">
        <v>708</v>
      </c>
      <c r="H11" s="319">
        <f t="shared" si="0"/>
        <v>483.82000000000005</v>
      </c>
    </row>
    <row r="12" spans="1:8" x14ac:dyDescent="0.2">
      <c r="A12" s="318" t="s">
        <v>4541</v>
      </c>
      <c r="B12" s="316" t="s">
        <v>4542</v>
      </c>
      <c r="C12" s="316" t="s">
        <v>54</v>
      </c>
      <c r="D12" s="316" t="s">
        <v>4543</v>
      </c>
      <c r="E12" s="317">
        <v>39.479999999999997</v>
      </c>
      <c r="F12" s="317"/>
      <c r="G12" s="316" t="s">
        <v>633</v>
      </c>
      <c r="H12" s="319">
        <f t="shared" si="0"/>
        <v>523.30000000000007</v>
      </c>
    </row>
    <row r="13" spans="1:8" x14ac:dyDescent="0.2">
      <c r="A13" s="318" t="s">
        <v>4544</v>
      </c>
      <c r="B13" s="316" t="s">
        <v>4545</v>
      </c>
      <c r="C13" s="316" t="s">
        <v>4546</v>
      </c>
      <c r="D13" s="316" t="s">
        <v>4547</v>
      </c>
      <c r="E13" s="317">
        <v>6.52</v>
      </c>
      <c r="F13" s="317"/>
      <c r="G13" s="316" t="s">
        <v>708</v>
      </c>
      <c r="H13" s="319">
        <f t="shared" si="0"/>
        <v>529.82000000000005</v>
      </c>
    </row>
    <row r="14" spans="1:8" x14ac:dyDescent="0.2">
      <c r="A14" s="318" t="s">
        <v>4544</v>
      </c>
      <c r="B14" s="316" t="s">
        <v>4545</v>
      </c>
      <c r="C14" s="316" t="s">
        <v>4546</v>
      </c>
      <c r="D14" s="316" t="s">
        <v>4547</v>
      </c>
      <c r="E14" s="317">
        <v>6.53</v>
      </c>
      <c r="F14" s="317"/>
      <c r="G14" s="316" t="s">
        <v>633</v>
      </c>
      <c r="H14" s="319">
        <f t="shared" si="0"/>
        <v>536.35</v>
      </c>
    </row>
    <row r="15" spans="1:8" x14ac:dyDescent="0.2">
      <c r="A15" s="318" t="s">
        <v>4548</v>
      </c>
      <c r="B15" s="316" t="s">
        <v>4549</v>
      </c>
      <c r="C15" s="316" t="s">
        <v>249</v>
      </c>
      <c r="D15" s="316" t="s">
        <v>4550</v>
      </c>
      <c r="E15" s="317">
        <v>39.979999999999997</v>
      </c>
      <c r="F15" s="317"/>
      <c r="G15" s="316" t="s">
        <v>708</v>
      </c>
      <c r="H15" s="319">
        <f t="shared" si="0"/>
        <v>576.33000000000004</v>
      </c>
    </row>
    <row r="16" spans="1:8" x14ac:dyDescent="0.2">
      <c r="A16" s="318" t="s">
        <v>4548</v>
      </c>
      <c r="B16" s="316" t="s">
        <v>4549</v>
      </c>
      <c r="C16" s="316" t="s">
        <v>249</v>
      </c>
      <c r="D16" s="316" t="s">
        <v>4550</v>
      </c>
      <c r="E16" s="317">
        <v>39.979999999999997</v>
      </c>
      <c r="F16" s="317"/>
      <c r="G16" s="316" t="s">
        <v>633</v>
      </c>
      <c r="H16" s="319">
        <f t="shared" si="0"/>
        <v>616.31000000000006</v>
      </c>
    </row>
    <row r="17" spans="1:8" x14ac:dyDescent="0.2">
      <c r="A17" s="318" t="s">
        <v>4551</v>
      </c>
      <c r="B17" s="316" t="s">
        <v>4552</v>
      </c>
      <c r="C17" s="316" t="s">
        <v>4546</v>
      </c>
      <c r="D17" s="316" t="s">
        <v>4553</v>
      </c>
      <c r="E17" s="317">
        <v>68.17</v>
      </c>
      <c r="F17" s="317"/>
      <c r="G17" s="316" t="s">
        <v>708</v>
      </c>
      <c r="H17" s="319">
        <f t="shared" si="0"/>
        <v>684.48</v>
      </c>
    </row>
    <row r="18" spans="1:8" x14ac:dyDescent="0.2">
      <c r="A18" s="318" t="s">
        <v>4551</v>
      </c>
      <c r="B18" s="316" t="s">
        <v>4552</v>
      </c>
      <c r="C18" s="316" t="s">
        <v>4546</v>
      </c>
      <c r="D18" s="316" t="s">
        <v>4553</v>
      </c>
      <c r="E18" s="317">
        <v>68.17</v>
      </c>
      <c r="F18" s="317"/>
      <c r="G18" s="316" t="s">
        <v>633</v>
      </c>
      <c r="H18" s="319">
        <f t="shared" si="0"/>
        <v>752.65</v>
      </c>
    </row>
    <row r="19" spans="1:8" x14ac:dyDescent="0.2">
      <c r="A19" s="318" t="s">
        <v>4551</v>
      </c>
      <c r="B19" s="316" t="s">
        <v>4552</v>
      </c>
      <c r="C19" s="316" t="s">
        <v>4546</v>
      </c>
      <c r="D19" s="316" t="s">
        <v>4553</v>
      </c>
      <c r="E19" s="317">
        <v>1.64</v>
      </c>
      <c r="F19" s="317"/>
      <c r="G19" s="316" t="s">
        <v>4554</v>
      </c>
      <c r="H19" s="319">
        <f t="shared" si="0"/>
        <v>754.29</v>
      </c>
    </row>
    <row r="20" spans="1:8" x14ac:dyDescent="0.2">
      <c r="A20" s="318" t="s">
        <v>4555</v>
      </c>
      <c r="B20" s="316" t="s">
        <v>4556</v>
      </c>
      <c r="C20" s="316" t="s">
        <v>249</v>
      </c>
      <c r="D20" s="316" t="s">
        <v>4557</v>
      </c>
      <c r="E20" s="317">
        <v>80.12</v>
      </c>
      <c r="F20" s="317"/>
      <c r="G20" s="316" t="s">
        <v>708</v>
      </c>
      <c r="H20" s="319">
        <f t="shared" si="0"/>
        <v>834.41</v>
      </c>
    </row>
    <row r="21" spans="1:8" x14ac:dyDescent="0.2">
      <c r="A21" s="318" t="s">
        <v>4555</v>
      </c>
      <c r="B21" s="316" t="s">
        <v>4556</v>
      </c>
      <c r="C21" s="316" t="s">
        <v>249</v>
      </c>
      <c r="D21" s="316" t="s">
        <v>4557</v>
      </c>
      <c r="E21" s="317">
        <v>80.12</v>
      </c>
      <c r="F21" s="317"/>
      <c r="G21" s="316" t="s">
        <v>633</v>
      </c>
      <c r="H21" s="319">
        <f t="shared" si="0"/>
        <v>914.53</v>
      </c>
    </row>
    <row r="22" spans="1:8" x14ac:dyDescent="0.2">
      <c r="A22" s="318" t="s">
        <v>4558</v>
      </c>
      <c r="B22" s="316" t="s">
        <v>4559</v>
      </c>
      <c r="C22" s="316" t="s">
        <v>4560</v>
      </c>
      <c r="D22" s="316" t="s">
        <v>4561</v>
      </c>
      <c r="E22" s="317">
        <v>78</v>
      </c>
      <c r="F22" s="317"/>
      <c r="G22" s="316" t="s">
        <v>633</v>
      </c>
      <c r="H22" s="319">
        <f t="shared" si="0"/>
        <v>992.53</v>
      </c>
    </row>
    <row r="23" spans="1:8" x14ac:dyDescent="0.2">
      <c r="A23" s="318" t="s">
        <v>4562</v>
      </c>
      <c r="B23" s="316" t="s">
        <v>4563</v>
      </c>
      <c r="C23" s="316" t="s">
        <v>2835</v>
      </c>
      <c r="D23" s="316" t="s">
        <v>4564</v>
      </c>
      <c r="E23" s="317">
        <v>95</v>
      </c>
      <c r="F23" s="317"/>
      <c r="G23" s="316" t="s">
        <v>708</v>
      </c>
      <c r="H23" s="319">
        <f t="shared" si="0"/>
        <v>1087.53</v>
      </c>
    </row>
    <row r="24" spans="1:8" x14ac:dyDescent="0.2">
      <c r="A24" s="318" t="s">
        <v>4562</v>
      </c>
      <c r="B24" s="316" t="s">
        <v>4565</v>
      </c>
      <c r="C24" s="316" t="s">
        <v>250</v>
      </c>
      <c r="D24" s="316" t="s">
        <v>4566</v>
      </c>
      <c r="E24" s="317">
        <v>170</v>
      </c>
      <c r="F24" s="317"/>
      <c r="G24" s="316" t="s">
        <v>633</v>
      </c>
      <c r="H24" s="319">
        <f t="shared" si="0"/>
        <v>1257.53</v>
      </c>
    </row>
    <row r="25" spans="1:8" x14ac:dyDescent="0.2">
      <c r="A25" s="318" t="s">
        <v>4567</v>
      </c>
      <c r="B25" s="316" t="s">
        <v>4568</v>
      </c>
      <c r="C25" s="316" t="s">
        <v>51</v>
      </c>
      <c r="D25" s="316" t="s">
        <v>4569</v>
      </c>
      <c r="E25" s="317">
        <v>13355</v>
      </c>
      <c r="F25" s="317"/>
      <c r="G25" s="316" t="s">
        <v>708</v>
      </c>
      <c r="H25" s="319">
        <f t="shared" si="0"/>
        <v>14612.53</v>
      </c>
    </row>
    <row r="26" spans="1:8" x14ac:dyDescent="0.2">
      <c r="A26" s="318" t="s">
        <v>4567</v>
      </c>
      <c r="B26" s="316" t="s">
        <v>4570</v>
      </c>
      <c r="C26" s="316"/>
      <c r="D26" s="316" t="s">
        <v>4571</v>
      </c>
      <c r="E26" s="317"/>
      <c r="F26" s="317">
        <v>13355</v>
      </c>
      <c r="G26" s="316" t="s">
        <v>708</v>
      </c>
      <c r="H26" s="319">
        <f t="shared" si="0"/>
        <v>1257.5300000000007</v>
      </c>
    </row>
    <row r="27" spans="1:8" x14ac:dyDescent="0.2">
      <c r="A27" s="318" t="s">
        <v>4572</v>
      </c>
      <c r="B27" s="316" t="s">
        <v>4573</v>
      </c>
      <c r="C27" s="316" t="s">
        <v>250</v>
      </c>
      <c r="D27" s="316" t="s">
        <v>4574</v>
      </c>
      <c r="E27" s="317">
        <v>358</v>
      </c>
      <c r="F27" s="317"/>
      <c r="G27" s="316" t="s">
        <v>633</v>
      </c>
      <c r="H27" s="319">
        <f t="shared" si="0"/>
        <v>1615.5300000000007</v>
      </c>
    </row>
    <row r="28" spans="1:8" x14ac:dyDescent="0.2">
      <c r="A28" s="318" t="s">
        <v>4575</v>
      </c>
      <c r="B28" s="316" t="s">
        <v>4576</v>
      </c>
      <c r="C28" s="316" t="s">
        <v>4577</v>
      </c>
      <c r="D28" s="316" t="s">
        <v>4578</v>
      </c>
      <c r="E28" s="317">
        <v>160</v>
      </c>
      <c r="F28" s="317"/>
      <c r="G28" s="316" t="s">
        <v>633</v>
      </c>
      <c r="H28" s="319">
        <f t="shared" si="0"/>
        <v>1775.5300000000007</v>
      </c>
    </row>
    <row r="29" spans="1:8" x14ac:dyDescent="0.2">
      <c r="A29" s="318" t="s">
        <v>4579</v>
      </c>
      <c r="B29" s="316" t="s">
        <v>4580</v>
      </c>
      <c r="C29" s="316" t="s">
        <v>51</v>
      </c>
      <c r="D29" s="316" t="s">
        <v>4581</v>
      </c>
      <c r="E29" s="317">
        <v>4687.5</v>
      </c>
      <c r="F29" s="317"/>
      <c r="G29" s="316" t="s">
        <v>708</v>
      </c>
      <c r="H29" s="319">
        <f t="shared" si="0"/>
        <v>6463.0300000000007</v>
      </c>
    </row>
    <row r="30" spans="1:8" x14ac:dyDescent="0.2">
      <c r="A30" s="318" t="s">
        <v>4579</v>
      </c>
      <c r="B30" s="316" t="s">
        <v>4582</v>
      </c>
      <c r="C30" s="316" t="s">
        <v>51</v>
      </c>
      <c r="D30" s="316" t="s">
        <v>4583</v>
      </c>
      <c r="E30" s="317">
        <v>437.5</v>
      </c>
      <c r="F30" s="317"/>
      <c r="G30" s="316" t="s">
        <v>708</v>
      </c>
      <c r="H30" s="319">
        <f t="shared" si="0"/>
        <v>6900.5300000000007</v>
      </c>
    </row>
    <row r="31" spans="1:8" x14ac:dyDescent="0.2">
      <c r="A31" s="318" t="s">
        <v>4579</v>
      </c>
      <c r="B31" s="316" t="s">
        <v>4568</v>
      </c>
      <c r="C31" s="316" t="s">
        <v>51</v>
      </c>
      <c r="D31" s="316" t="s">
        <v>4584</v>
      </c>
      <c r="E31" s="317"/>
      <c r="F31" s="317">
        <v>4687.5</v>
      </c>
      <c r="G31" s="316" t="s">
        <v>708</v>
      </c>
      <c r="H31" s="319">
        <f t="shared" si="0"/>
        <v>2213.0300000000007</v>
      </c>
    </row>
    <row r="32" spans="1:8" x14ac:dyDescent="0.2">
      <c r="A32" s="318" t="s">
        <v>4579</v>
      </c>
      <c r="B32" s="316" t="s">
        <v>4570</v>
      </c>
      <c r="C32" s="316"/>
      <c r="D32" s="316" t="s">
        <v>4585</v>
      </c>
      <c r="E32" s="317"/>
      <c r="F32" s="317">
        <v>437.5</v>
      </c>
      <c r="G32" s="316" t="s">
        <v>708</v>
      </c>
      <c r="H32" s="319">
        <f t="shared" si="0"/>
        <v>1775.5300000000007</v>
      </c>
    </row>
    <row r="33" spans="1:8" x14ac:dyDescent="0.2">
      <c r="A33" s="318" t="s">
        <v>4586</v>
      </c>
      <c r="B33" s="316" t="s">
        <v>4587</v>
      </c>
      <c r="C33" s="316" t="s">
        <v>2670</v>
      </c>
      <c r="D33" s="316" t="s">
        <v>4588</v>
      </c>
      <c r="E33" s="317">
        <v>99.93</v>
      </c>
      <c r="F33" s="317"/>
      <c r="G33" s="316" t="s">
        <v>4554</v>
      </c>
      <c r="H33" s="319">
        <f t="shared" si="0"/>
        <v>1875.4600000000007</v>
      </c>
    </row>
    <row r="34" spans="1:8" x14ac:dyDescent="0.2">
      <c r="A34" s="318" t="s">
        <v>4589</v>
      </c>
      <c r="B34" s="316" t="s">
        <v>4590</v>
      </c>
      <c r="C34" s="316"/>
      <c r="D34" s="316" t="s">
        <v>4591</v>
      </c>
      <c r="E34" s="317">
        <v>85</v>
      </c>
      <c r="F34" s="317"/>
      <c r="G34" s="316" t="s">
        <v>730</v>
      </c>
      <c r="H34" s="319">
        <f t="shared" si="0"/>
        <v>1960.4600000000007</v>
      </c>
    </row>
    <row r="35" spans="1:8" x14ac:dyDescent="0.2">
      <c r="A35" s="318" t="s">
        <v>4592</v>
      </c>
      <c r="B35" s="316" t="s">
        <v>4593</v>
      </c>
      <c r="C35" s="316" t="s">
        <v>249</v>
      </c>
      <c r="D35" s="316" t="s">
        <v>4594</v>
      </c>
      <c r="E35" s="317">
        <v>17.34</v>
      </c>
      <c r="F35" s="317"/>
      <c r="G35" s="316" t="s">
        <v>633</v>
      </c>
      <c r="H35" s="319">
        <f t="shared" si="0"/>
        <v>1977.8000000000006</v>
      </c>
    </row>
    <row r="36" spans="1:8" x14ac:dyDescent="0.2">
      <c r="A36" s="318" t="s">
        <v>4595</v>
      </c>
      <c r="B36" s="316" t="s">
        <v>4596</v>
      </c>
      <c r="C36" s="316" t="s">
        <v>4546</v>
      </c>
      <c r="D36" s="316" t="s">
        <v>4597</v>
      </c>
      <c r="E36" s="317">
        <v>56.35</v>
      </c>
      <c r="F36" s="317"/>
      <c r="G36" s="316" t="s">
        <v>633</v>
      </c>
      <c r="H36" s="319">
        <f t="shared" si="0"/>
        <v>2034.1500000000005</v>
      </c>
    </row>
    <row r="37" spans="1:8" x14ac:dyDescent="0.2">
      <c r="A37" s="318" t="s">
        <v>4598</v>
      </c>
      <c r="B37" s="316" t="s">
        <v>4599</v>
      </c>
      <c r="C37" s="316" t="s">
        <v>249</v>
      </c>
      <c r="D37" s="316" t="s">
        <v>4600</v>
      </c>
      <c r="E37" s="317"/>
      <c r="F37" s="317">
        <v>7</v>
      </c>
      <c r="G37" s="316" t="s">
        <v>633</v>
      </c>
      <c r="H37" s="319">
        <f t="shared" si="0"/>
        <v>2027.1500000000005</v>
      </c>
    </row>
    <row r="38" spans="1:8" x14ac:dyDescent="0.2">
      <c r="A38" s="318" t="s">
        <v>4601</v>
      </c>
      <c r="B38" s="316" t="s">
        <v>4602</v>
      </c>
      <c r="C38" s="316" t="s">
        <v>51</v>
      </c>
      <c r="D38" s="316" t="s">
        <v>4603</v>
      </c>
      <c r="E38" s="317">
        <v>437.5</v>
      </c>
      <c r="F38" s="317"/>
      <c r="G38" s="316" t="s">
        <v>708</v>
      </c>
      <c r="H38" s="319">
        <f t="shared" si="0"/>
        <v>2464.6500000000005</v>
      </c>
    </row>
    <row r="39" spans="1:8" x14ac:dyDescent="0.2">
      <c r="A39" s="318" t="s">
        <v>4601</v>
      </c>
      <c r="B39" s="316" t="s">
        <v>3756</v>
      </c>
      <c r="C39" s="316" t="s">
        <v>51</v>
      </c>
      <c r="D39" s="316" t="s">
        <v>4604</v>
      </c>
      <c r="E39" s="317">
        <v>2310</v>
      </c>
      <c r="F39" s="317"/>
      <c r="G39" s="316" t="s">
        <v>708</v>
      </c>
      <c r="H39" s="319">
        <f t="shared" si="0"/>
        <v>4774.6500000000005</v>
      </c>
    </row>
    <row r="40" spans="1:8" x14ac:dyDescent="0.2">
      <c r="A40" s="318" t="s">
        <v>4601</v>
      </c>
      <c r="B40" s="316" t="s">
        <v>4605</v>
      </c>
      <c r="C40" s="316" t="s">
        <v>51</v>
      </c>
      <c r="D40" s="316" t="s">
        <v>4606</v>
      </c>
      <c r="E40" s="317"/>
      <c r="F40" s="317">
        <v>1990</v>
      </c>
      <c r="G40" s="316" t="s">
        <v>708</v>
      </c>
      <c r="H40" s="319">
        <f t="shared" si="0"/>
        <v>2784.6500000000005</v>
      </c>
    </row>
    <row r="41" spans="1:8" x14ac:dyDescent="0.2">
      <c r="A41" s="318" t="s">
        <v>4601</v>
      </c>
      <c r="B41" s="316" t="s">
        <v>4570</v>
      </c>
      <c r="C41" s="316"/>
      <c r="D41" s="316" t="s">
        <v>4607</v>
      </c>
      <c r="E41" s="317"/>
      <c r="F41" s="317">
        <v>757.5</v>
      </c>
      <c r="G41" s="316" t="s">
        <v>708</v>
      </c>
      <c r="H41" s="319">
        <f t="shared" si="0"/>
        <v>2027.1500000000005</v>
      </c>
    </row>
    <row r="42" spans="1:8" x14ac:dyDescent="0.2">
      <c r="A42" s="318" t="s">
        <v>4608</v>
      </c>
      <c r="B42" s="316" t="s">
        <v>4570</v>
      </c>
      <c r="C42" s="316"/>
      <c r="D42" s="316" t="s">
        <v>4609</v>
      </c>
      <c r="E42" s="317"/>
      <c r="F42" s="317">
        <v>6622</v>
      </c>
      <c r="G42" s="316" t="s">
        <v>633</v>
      </c>
      <c r="H42" s="319">
        <f t="shared" si="0"/>
        <v>-4594.8499999999995</v>
      </c>
    </row>
    <row r="43" spans="1:8" x14ac:dyDescent="0.2">
      <c r="A43" s="318" t="s">
        <v>4608</v>
      </c>
      <c r="B43" s="316" t="s">
        <v>4610</v>
      </c>
      <c r="C43" s="316" t="s">
        <v>4611</v>
      </c>
      <c r="D43" s="316" t="s">
        <v>4612</v>
      </c>
      <c r="E43" s="317">
        <v>6622</v>
      </c>
      <c r="F43" s="317"/>
      <c r="G43" s="316" t="s">
        <v>633</v>
      </c>
      <c r="H43" s="319">
        <f t="shared" si="0"/>
        <v>2027.1500000000005</v>
      </c>
    </row>
    <row r="44" spans="1:8" x14ac:dyDescent="0.2">
      <c r="A44" s="318" t="s">
        <v>4613</v>
      </c>
      <c r="B44" s="316" t="s">
        <v>4614</v>
      </c>
      <c r="C44" s="316" t="s">
        <v>249</v>
      </c>
      <c r="D44" s="316" t="s">
        <v>4615</v>
      </c>
      <c r="E44" s="317">
        <v>8.17</v>
      </c>
      <c r="F44" s="317"/>
      <c r="G44" s="316" t="s">
        <v>626</v>
      </c>
      <c r="H44" s="319">
        <f t="shared" si="0"/>
        <v>2035.3200000000006</v>
      </c>
    </row>
    <row r="45" spans="1:8" x14ac:dyDescent="0.2">
      <c r="A45" s="318" t="s">
        <v>4616</v>
      </c>
      <c r="B45" s="316" t="s">
        <v>4617</v>
      </c>
      <c r="C45" s="316" t="s">
        <v>250</v>
      </c>
      <c r="D45" s="316" t="s">
        <v>4618</v>
      </c>
      <c r="E45" s="317">
        <v>414</v>
      </c>
      <c r="F45" s="317"/>
      <c r="G45" s="316" t="s">
        <v>633</v>
      </c>
      <c r="H45" s="319">
        <f t="shared" si="0"/>
        <v>2449.3200000000006</v>
      </c>
    </row>
    <row r="46" spans="1:8" x14ac:dyDescent="0.2">
      <c r="A46" s="318" t="s">
        <v>4619</v>
      </c>
      <c r="B46" s="316" t="s">
        <v>4620</v>
      </c>
      <c r="C46" s="316" t="s">
        <v>4621</v>
      </c>
      <c r="D46" s="316" t="s">
        <v>4622</v>
      </c>
      <c r="E46" s="317">
        <v>144.03</v>
      </c>
      <c r="F46" s="317"/>
      <c r="G46" s="316" t="s">
        <v>633</v>
      </c>
      <c r="H46" s="319">
        <f t="shared" si="0"/>
        <v>2593.3500000000008</v>
      </c>
    </row>
    <row r="47" spans="1:8" x14ac:dyDescent="0.2">
      <c r="A47" s="318" t="s">
        <v>4623</v>
      </c>
      <c r="B47" s="316" t="s">
        <v>4624</v>
      </c>
      <c r="C47" s="316"/>
      <c r="D47" s="316" t="s">
        <v>4625</v>
      </c>
      <c r="E47" s="317">
        <v>13675</v>
      </c>
      <c r="F47" s="317"/>
      <c r="G47" s="316" t="s">
        <v>708</v>
      </c>
      <c r="H47" s="320">
        <f t="shared" si="0"/>
        <v>16268.35</v>
      </c>
    </row>
    <row r="48" spans="1:8" x14ac:dyDescent="0.2">
      <c r="A48" s="318" t="s">
        <v>4623</v>
      </c>
      <c r="B48" s="316" t="s">
        <v>4626</v>
      </c>
      <c r="C48" s="316"/>
      <c r="D48" s="316" t="s">
        <v>4627</v>
      </c>
      <c r="E48" s="317"/>
      <c r="F48" s="317">
        <v>14448.61</v>
      </c>
      <c r="G48" s="316" t="s">
        <v>708</v>
      </c>
      <c r="H48" s="319"/>
    </row>
    <row r="49" spans="1:8" x14ac:dyDescent="0.2">
      <c r="A49" s="318" t="s">
        <v>4623</v>
      </c>
      <c r="B49" s="316" t="s">
        <v>4626</v>
      </c>
      <c r="C49" s="316"/>
      <c r="D49" s="316" t="s">
        <v>4627</v>
      </c>
      <c r="E49" s="317">
        <v>14448.61</v>
      </c>
      <c r="F49" s="317"/>
      <c r="G49" s="316" t="s">
        <v>708</v>
      </c>
      <c r="H49" s="319"/>
    </row>
    <row r="50" spans="1:8" x14ac:dyDescent="0.2">
      <c r="A50" s="318" t="s">
        <v>4623</v>
      </c>
      <c r="B50" s="316" t="s">
        <v>4626</v>
      </c>
      <c r="C50" s="316"/>
      <c r="D50" s="316" t="s">
        <v>4627</v>
      </c>
      <c r="E50" s="317"/>
      <c r="F50" s="317">
        <v>8.17</v>
      </c>
      <c r="G50" s="316" t="s">
        <v>626</v>
      </c>
      <c r="H50" s="319"/>
    </row>
    <row r="51" spans="1:8" x14ac:dyDescent="0.2">
      <c r="A51" s="318" t="s">
        <v>4623</v>
      </c>
      <c r="B51" s="316" t="s">
        <v>4626</v>
      </c>
      <c r="C51" s="316"/>
      <c r="D51" s="316" t="s">
        <v>4627</v>
      </c>
      <c r="E51" s="317">
        <v>8.17</v>
      </c>
      <c r="F51" s="317"/>
      <c r="G51" s="316" t="s">
        <v>626</v>
      </c>
      <c r="H51" s="319"/>
    </row>
    <row r="52" spans="1:8" x14ac:dyDescent="0.2">
      <c r="A52" s="318" t="s">
        <v>4623</v>
      </c>
      <c r="B52" s="316" t="s">
        <v>4626</v>
      </c>
      <c r="C52" s="316"/>
      <c r="D52" s="316" t="s">
        <v>4627</v>
      </c>
      <c r="E52" s="317"/>
      <c r="F52" s="317">
        <v>1625</v>
      </c>
      <c r="G52" s="316" t="s">
        <v>633</v>
      </c>
      <c r="H52" s="319"/>
    </row>
    <row r="53" spans="1:8" x14ac:dyDescent="0.2">
      <c r="A53" s="318" t="s">
        <v>4623</v>
      </c>
      <c r="B53" s="316" t="s">
        <v>4626</v>
      </c>
      <c r="C53" s="316"/>
      <c r="D53" s="316" t="s">
        <v>4627</v>
      </c>
      <c r="E53" s="317">
        <v>345.31</v>
      </c>
      <c r="F53" s="317"/>
      <c r="G53" s="316" t="s">
        <v>633</v>
      </c>
      <c r="H53" s="319"/>
    </row>
    <row r="54" spans="1:8" x14ac:dyDescent="0.2">
      <c r="A54" s="318" t="s">
        <v>4623</v>
      </c>
      <c r="B54" s="316" t="s">
        <v>4626</v>
      </c>
      <c r="C54" s="316"/>
      <c r="D54" s="316" t="s">
        <v>4627</v>
      </c>
      <c r="E54" s="317">
        <v>1381.26</v>
      </c>
      <c r="F54" s="317"/>
      <c r="G54" s="316" t="s">
        <v>633</v>
      </c>
      <c r="H54" s="319"/>
    </row>
    <row r="55" spans="1:8" x14ac:dyDescent="0.2">
      <c r="A55" s="318" t="s">
        <v>4623</v>
      </c>
      <c r="B55" s="316" t="s">
        <v>4626</v>
      </c>
      <c r="C55" s="316"/>
      <c r="D55" s="316" t="s">
        <v>4627</v>
      </c>
      <c r="E55" s="317"/>
      <c r="F55" s="317">
        <v>101.57</v>
      </c>
      <c r="G55" s="316" t="s">
        <v>4554</v>
      </c>
      <c r="H55" s="319"/>
    </row>
    <row r="56" spans="1:8" ht="15" x14ac:dyDescent="0.2">
      <c r="A56" s="315" t="s">
        <v>4628</v>
      </c>
      <c r="B56" s="316"/>
      <c r="C56" s="316"/>
      <c r="D56" s="316"/>
      <c r="E56" s="317"/>
      <c r="F56" s="317"/>
      <c r="G56" s="316"/>
      <c r="H56" s="319"/>
    </row>
    <row r="57" spans="1:8" x14ac:dyDescent="0.2">
      <c r="A57" s="318" t="s">
        <v>4629</v>
      </c>
      <c r="B57" s="316" t="s">
        <v>4630</v>
      </c>
      <c r="C57" s="316" t="s">
        <v>2670</v>
      </c>
      <c r="D57" s="316" t="s">
        <v>4631</v>
      </c>
      <c r="E57" s="317">
        <v>290.7</v>
      </c>
      <c r="F57" s="317"/>
      <c r="G57" s="316" t="s">
        <v>708</v>
      </c>
      <c r="H57" s="319">
        <f t="shared" si="0"/>
        <v>290.7</v>
      </c>
    </row>
    <row r="58" spans="1:8" x14ac:dyDescent="0.2">
      <c r="A58" s="318" t="s">
        <v>4629</v>
      </c>
      <c r="B58" s="316" t="s">
        <v>4632</v>
      </c>
      <c r="C58" s="316" t="s">
        <v>2670</v>
      </c>
      <c r="D58" s="316" t="s">
        <v>4633</v>
      </c>
      <c r="E58" s="317">
        <v>541.5</v>
      </c>
      <c r="F58" s="317"/>
      <c r="G58" s="316" t="s">
        <v>633</v>
      </c>
      <c r="H58" s="319">
        <f t="shared" si="0"/>
        <v>832.2</v>
      </c>
    </row>
    <row r="59" spans="1:8" x14ac:dyDescent="0.2">
      <c r="A59" s="318" t="s">
        <v>4634</v>
      </c>
      <c r="B59" s="316" t="s">
        <v>4635</v>
      </c>
      <c r="C59" s="316" t="s">
        <v>2670</v>
      </c>
      <c r="D59" s="316" t="s">
        <v>4636</v>
      </c>
      <c r="E59" s="317">
        <v>129.5</v>
      </c>
      <c r="F59" s="317"/>
      <c r="G59" s="316" t="s">
        <v>708</v>
      </c>
      <c r="H59" s="319">
        <f t="shared" si="0"/>
        <v>961.7</v>
      </c>
    </row>
    <row r="60" spans="1:8" x14ac:dyDescent="0.2">
      <c r="A60" s="318" t="s">
        <v>4637</v>
      </c>
      <c r="B60" s="316" t="s">
        <v>4638</v>
      </c>
      <c r="C60" s="316" t="s">
        <v>249</v>
      </c>
      <c r="D60" s="316" t="s">
        <v>4639</v>
      </c>
      <c r="E60" s="317">
        <v>2.59</v>
      </c>
      <c r="F60" s="317"/>
      <c r="G60" s="316" t="s">
        <v>626</v>
      </c>
      <c r="H60" s="319">
        <f t="shared" si="0"/>
        <v>964.29000000000008</v>
      </c>
    </row>
    <row r="61" spans="1:8" x14ac:dyDescent="0.2">
      <c r="A61" s="318" t="s">
        <v>4640</v>
      </c>
      <c r="B61" s="316" t="s">
        <v>4641</v>
      </c>
      <c r="C61" s="316" t="s">
        <v>4642</v>
      </c>
      <c r="D61" s="316" t="s">
        <v>4643</v>
      </c>
      <c r="E61" s="317">
        <v>24.3</v>
      </c>
      <c r="F61" s="317"/>
      <c r="G61" s="316" t="s">
        <v>626</v>
      </c>
      <c r="H61" s="319">
        <f t="shared" si="0"/>
        <v>988.59</v>
      </c>
    </row>
    <row r="62" spans="1:8" x14ac:dyDescent="0.2">
      <c r="A62" s="318" t="s">
        <v>4644</v>
      </c>
      <c r="B62" s="316" t="s">
        <v>4645</v>
      </c>
      <c r="C62" s="316" t="s">
        <v>249</v>
      </c>
      <c r="D62" s="316" t="s">
        <v>4646</v>
      </c>
      <c r="E62" s="317">
        <v>30.97</v>
      </c>
      <c r="F62" s="317"/>
      <c r="G62" s="316" t="s">
        <v>4647</v>
      </c>
      <c r="H62" s="319">
        <f t="shared" si="0"/>
        <v>1019.5600000000001</v>
      </c>
    </row>
    <row r="63" spans="1:8" x14ac:dyDescent="0.2">
      <c r="A63" s="318" t="s">
        <v>4648</v>
      </c>
      <c r="B63" s="316" t="s">
        <v>4649</v>
      </c>
      <c r="C63" s="316" t="s">
        <v>249</v>
      </c>
      <c r="D63" s="316" t="s">
        <v>4650</v>
      </c>
      <c r="E63" s="317">
        <v>13.98</v>
      </c>
      <c r="F63" s="317"/>
      <c r="G63" s="316" t="s">
        <v>4647</v>
      </c>
      <c r="H63" s="319">
        <f t="shared" si="0"/>
        <v>1033.54</v>
      </c>
    </row>
    <row r="64" spans="1:8" x14ac:dyDescent="0.2">
      <c r="A64" s="318" t="s">
        <v>4651</v>
      </c>
      <c r="B64" s="316" t="s">
        <v>4652</v>
      </c>
      <c r="C64" s="316" t="s">
        <v>4546</v>
      </c>
      <c r="D64" s="316" t="s">
        <v>4653</v>
      </c>
      <c r="E64" s="317">
        <v>28.32</v>
      </c>
      <c r="F64" s="317"/>
      <c r="G64" s="316" t="s">
        <v>708</v>
      </c>
      <c r="H64" s="319">
        <f t="shared" si="0"/>
        <v>1061.8599999999999</v>
      </c>
    </row>
    <row r="65" spans="1:8" x14ac:dyDescent="0.2">
      <c r="A65" s="318" t="s">
        <v>4651</v>
      </c>
      <c r="B65" s="316" t="s">
        <v>4652</v>
      </c>
      <c r="C65" s="316" t="s">
        <v>4546</v>
      </c>
      <c r="D65" s="316" t="s">
        <v>4653</v>
      </c>
      <c r="E65" s="317">
        <v>28.32</v>
      </c>
      <c r="F65" s="317"/>
      <c r="G65" s="316" t="s">
        <v>633</v>
      </c>
      <c r="H65" s="319">
        <f t="shared" si="0"/>
        <v>1090.1799999999998</v>
      </c>
    </row>
    <row r="66" spans="1:8" x14ac:dyDescent="0.2">
      <c r="A66" s="318" t="s">
        <v>4654</v>
      </c>
      <c r="B66" s="316" t="s">
        <v>4655</v>
      </c>
      <c r="C66" s="316" t="s">
        <v>2835</v>
      </c>
      <c r="D66" s="316" t="s">
        <v>4656</v>
      </c>
      <c r="E66" s="317">
        <v>453.1</v>
      </c>
      <c r="F66" s="317"/>
      <c r="G66" s="316" t="s">
        <v>708</v>
      </c>
      <c r="H66" s="319">
        <f t="shared" si="0"/>
        <v>1543.2799999999997</v>
      </c>
    </row>
    <row r="67" spans="1:8" x14ac:dyDescent="0.2">
      <c r="A67" s="318" t="s">
        <v>4657</v>
      </c>
      <c r="B67" s="316" t="s">
        <v>4658</v>
      </c>
      <c r="C67" s="316" t="s">
        <v>249</v>
      </c>
      <c r="D67" s="316" t="s">
        <v>4659</v>
      </c>
      <c r="E67" s="317">
        <v>16.989999999999998</v>
      </c>
      <c r="F67" s="317"/>
      <c r="G67" s="316" t="s">
        <v>4647</v>
      </c>
      <c r="H67" s="319">
        <f t="shared" si="0"/>
        <v>1560.2699999999998</v>
      </c>
    </row>
    <row r="68" spans="1:8" x14ac:dyDescent="0.2">
      <c r="A68" s="318" t="s">
        <v>4660</v>
      </c>
      <c r="B68" s="316" t="s">
        <v>4661</v>
      </c>
      <c r="C68" s="316" t="s">
        <v>2835</v>
      </c>
      <c r="D68" s="316" t="s">
        <v>4662</v>
      </c>
      <c r="E68" s="317">
        <v>110</v>
      </c>
      <c r="F68" s="317"/>
      <c r="G68" s="316" t="s">
        <v>708</v>
      </c>
      <c r="H68" s="319">
        <f t="shared" si="0"/>
        <v>1670.2699999999998</v>
      </c>
    </row>
    <row r="69" spans="1:8" x14ac:dyDescent="0.2">
      <c r="A69" s="318" t="s">
        <v>4663</v>
      </c>
      <c r="B69" s="316" t="s">
        <v>4664</v>
      </c>
      <c r="C69" s="316" t="s">
        <v>249</v>
      </c>
      <c r="D69" s="316" t="s">
        <v>4665</v>
      </c>
      <c r="E69" s="317">
        <v>21.97</v>
      </c>
      <c r="F69" s="317"/>
      <c r="G69" s="316" t="s">
        <v>4647</v>
      </c>
      <c r="H69" s="319">
        <f t="shared" si="0"/>
        <v>1692.2399999999998</v>
      </c>
    </row>
    <row r="70" spans="1:8" x14ac:dyDescent="0.2">
      <c r="A70" s="318" t="s">
        <v>4666</v>
      </c>
      <c r="B70" s="316" t="s">
        <v>4667</v>
      </c>
      <c r="C70" s="316" t="s">
        <v>250</v>
      </c>
      <c r="D70" s="316" t="s">
        <v>4668</v>
      </c>
      <c r="E70" s="317">
        <v>295</v>
      </c>
      <c r="F70" s="317"/>
      <c r="G70" s="316" t="s">
        <v>633</v>
      </c>
      <c r="H70" s="319">
        <f t="shared" si="0"/>
        <v>1987.2399999999998</v>
      </c>
    </row>
    <row r="71" spans="1:8" x14ac:dyDescent="0.2">
      <c r="A71" s="318" t="s">
        <v>4669</v>
      </c>
      <c r="B71" s="316" t="s">
        <v>4670</v>
      </c>
      <c r="C71" s="316" t="s">
        <v>4546</v>
      </c>
      <c r="D71" s="316" t="s">
        <v>4671</v>
      </c>
      <c r="E71" s="317">
        <v>48.28</v>
      </c>
      <c r="F71" s="317"/>
      <c r="G71" s="316" t="s">
        <v>708</v>
      </c>
      <c r="H71" s="319">
        <f t="shared" si="0"/>
        <v>2035.5199999999998</v>
      </c>
    </row>
    <row r="72" spans="1:8" x14ac:dyDescent="0.2">
      <c r="A72" s="318" t="s">
        <v>4669</v>
      </c>
      <c r="B72" s="316" t="s">
        <v>4670</v>
      </c>
      <c r="C72" s="316" t="s">
        <v>4546</v>
      </c>
      <c r="D72" s="316" t="s">
        <v>4671</v>
      </c>
      <c r="E72" s="317">
        <v>48.28</v>
      </c>
      <c r="F72" s="317"/>
      <c r="G72" s="316" t="s">
        <v>633</v>
      </c>
      <c r="H72" s="319">
        <f t="shared" ref="H72:H135" si="1">E72-F72+H71</f>
        <v>2083.7999999999997</v>
      </c>
    </row>
    <row r="73" spans="1:8" x14ac:dyDescent="0.2">
      <c r="A73" s="318" t="s">
        <v>4669</v>
      </c>
      <c r="B73" s="316" t="s">
        <v>4672</v>
      </c>
      <c r="C73" s="316" t="s">
        <v>4546</v>
      </c>
      <c r="D73" s="316" t="s">
        <v>4673</v>
      </c>
      <c r="E73" s="317">
        <v>42.53</v>
      </c>
      <c r="F73" s="317"/>
      <c r="G73" s="316" t="s">
        <v>633</v>
      </c>
      <c r="H73" s="319">
        <f t="shared" si="1"/>
        <v>2126.33</v>
      </c>
    </row>
    <row r="74" spans="1:8" x14ac:dyDescent="0.2">
      <c r="A74" s="318" t="s">
        <v>4674</v>
      </c>
      <c r="B74" s="316" t="s">
        <v>4675</v>
      </c>
      <c r="C74" s="316" t="s">
        <v>2835</v>
      </c>
      <c r="D74" s="316" t="s">
        <v>4676</v>
      </c>
      <c r="E74" s="317">
        <v>145</v>
      </c>
      <c r="F74" s="317"/>
      <c r="G74" s="316" t="s">
        <v>708</v>
      </c>
      <c r="H74" s="319">
        <f t="shared" si="1"/>
        <v>2271.33</v>
      </c>
    </row>
    <row r="75" spans="1:8" x14ac:dyDescent="0.2">
      <c r="A75" s="318" t="s">
        <v>4677</v>
      </c>
      <c r="B75" s="316" t="s">
        <v>4678</v>
      </c>
      <c r="C75" s="316" t="s">
        <v>2835</v>
      </c>
      <c r="D75" s="316" t="s">
        <v>4679</v>
      </c>
      <c r="E75" s="317">
        <v>533.62</v>
      </c>
      <c r="F75" s="317"/>
      <c r="G75" s="316" t="s">
        <v>708</v>
      </c>
      <c r="H75" s="319">
        <f t="shared" si="1"/>
        <v>2804.95</v>
      </c>
    </row>
    <row r="76" spans="1:8" x14ac:dyDescent="0.2">
      <c r="A76" s="318" t="s">
        <v>4680</v>
      </c>
      <c r="B76" s="316" t="s">
        <v>4681</v>
      </c>
      <c r="C76" s="316" t="s">
        <v>2670</v>
      </c>
      <c r="D76" s="316" t="s">
        <v>4682</v>
      </c>
      <c r="E76" s="317">
        <v>98.5</v>
      </c>
      <c r="F76" s="317"/>
      <c r="G76" s="316" t="s">
        <v>633</v>
      </c>
      <c r="H76" s="319">
        <f t="shared" si="1"/>
        <v>2903.45</v>
      </c>
    </row>
    <row r="77" spans="1:8" x14ac:dyDescent="0.2">
      <c r="A77" s="318" t="s">
        <v>4683</v>
      </c>
      <c r="B77" s="316" t="s">
        <v>4684</v>
      </c>
      <c r="C77" s="316" t="s">
        <v>250</v>
      </c>
      <c r="D77" s="316" t="s">
        <v>4685</v>
      </c>
      <c r="E77" s="317">
        <v>222</v>
      </c>
      <c r="F77" s="317"/>
      <c r="G77" s="316" t="s">
        <v>633</v>
      </c>
      <c r="H77" s="319">
        <f t="shared" si="1"/>
        <v>3125.45</v>
      </c>
    </row>
    <row r="78" spans="1:8" x14ac:dyDescent="0.2">
      <c r="A78" s="318" t="s">
        <v>4686</v>
      </c>
      <c r="B78" s="316" t="s">
        <v>4687</v>
      </c>
      <c r="C78" s="316" t="s">
        <v>3229</v>
      </c>
      <c r="D78" s="316" t="s">
        <v>4688</v>
      </c>
      <c r="E78" s="317">
        <v>111.75</v>
      </c>
      <c r="F78" s="317"/>
      <c r="G78" s="316" t="s">
        <v>708</v>
      </c>
      <c r="H78" s="319">
        <f t="shared" si="1"/>
        <v>3237.2</v>
      </c>
    </row>
    <row r="79" spans="1:8" x14ac:dyDescent="0.2">
      <c r="A79" s="318" t="s">
        <v>4686</v>
      </c>
      <c r="B79" s="316" t="s">
        <v>4687</v>
      </c>
      <c r="C79" s="316" t="s">
        <v>3229</v>
      </c>
      <c r="D79" s="316" t="s">
        <v>4688</v>
      </c>
      <c r="E79" s="317">
        <v>111.75</v>
      </c>
      <c r="F79" s="317"/>
      <c r="G79" s="316" t="s">
        <v>633</v>
      </c>
      <c r="H79" s="319">
        <f t="shared" si="1"/>
        <v>3348.95</v>
      </c>
    </row>
    <row r="80" spans="1:8" x14ac:dyDescent="0.2">
      <c r="A80" s="318" t="s">
        <v>4689</v>
      </c>
      <c r="B80" s="316" t="s">
        <v>4690</v>
      </c>
      <c r="C80" s="316" t="s">
        <v>250</v>
      </c>
      <c r="D80" s="316" t="s">
        <v>4691</v>
      </c>
      <c r="E80" s="317">
        <v>256</v>
      </c>
      <c r="F80" s="317"/>
      <c r="G80" s="316" t="s">
        <v>633</v>
      </c>
      <c r="H80" s="320">
        <f t="shared" si="1"/>
        <v>3604.95</v>
      </c>
    </row>
    <row r="81" spans="1:8" x14ac:dyDescent="0.2">
      <c r="A81" s="318" t="s">
        <v>4692</v>
      </c>
      <c r="B81" s="316" t="s">
        <v>4693</v>
      </c>
      <c r="C81" s="316"/>
      <c r="D81" s="316" t="s">
        <v>4694</v>
      </c>
      <c r="E81" s="317"/>
      <c r="F81" s="317">
        <v>83.91</v>
      </c>
      <c r="G81" s="316" t="s">
        <v>4647</v>
      </c>
      <c r="H81" s="319"/>
    </row>
    <row r="82" spans="1:8" x14ac:dyDescent="0.2">
      <c r="A82" s="318" t="s">
        <v>4692</v>
      </c>
      <c r="B82" s="316" t="s">
        <v>4693</v>
      </c>
      <c r="C82" s="316"/>
      <c r="D82" s="316" t="s">
        <v>4694</v>
      </c>
      <c r="E82" s="317"/>
      <c r="F82" s="317">
        <v>1011.62</v>
      </c>
      <c r="G82" s="316" t="s">
        <v>708</v>
      </c>
      <c r="H82" s="319"/>
    </row>
    <row r="83" spans="1:8" x14ac:dyDescent="0.2">
      <c r="A83" s="318" t="s">
        <v>4692</v>
      </c>
      <c r="B83" s="316" t="s">
        <v>4693</v>
      </c>
      <c r="C83" s="316"/>
      <c r="D83" s="316" t="s">
        <v>4694</v>
      </c>
      <c r="E83" s="317">
        <v>1011.62</v>
      </c>
      <c r="F83" s="317"/>
      <c r="G83" s="316" t="s">
        <v>708</v>
      </c>
      <c r="H83" s="319"/>
    </row>
    <row r="84" spans="1:8" x14ac:dyDescent="0.2">
      <c r="A84" s="318" t="s">
        <v>4692</v>
      </c>
      <c r="B84" s="316" t="s">
        <v>4693</v>
      </c>
      <c r="C84" s="316"/>
      <c r="D84" s="316" t="s">
        <v>4694</v>
      </c>
      <c r="E84" s="317"/>
      <c r="F84" s="317">
        <v>26.89</v>
      </c>
      <c r="G84" s="316" t="s">
        <v>626</v>
      </c>
      <c r="H84" s="319"/>
    </row>
    <row r="85" spans="1:8" x14ac:dyDescent="0.2">
      <c r="A85" s="318" t="s">
        <v>4692</v>
      </c>
      <c r="B85" s="316" t="s">
        <v>4693</v>
      </c>
      <c r="C85" s="316"/>
      <c r="D85" s="316" t="s">
        <v>4694</v>
      </c>
      <c r="E85" s="317">
        <v>26.89</v>
      </c>
      <c r="F85" s="317"/>
      <c r="G85" s="316" t="s">
        <v>626</v>
      </c>
      <c r="H85" s="319"/>
    </row>
    <row r="86" spans="1:8" x14ac:dyDescent="0.2">
      <c r="A86" s="318" t="s">
        <v>4692</v>
      </c>
      <c r="B86" s="316" t="s">
        <v>4693</v>
      </c>
      <c r="C86" s="316"/>
      <c r="D86" s="316" t="s">
        <v>4694</v>
      </c>
      <c r="E86" s="317"/>
      <c r="F86" s="317">
        <v>1421.88</v>
      </c>
      <c r="G86" s="316" t="s">
        <v>633</v>
      </c>
      <c r="H86" s="319"/>
    </row>
    <row r="87" spans="1:8" x14ac:dyDescent="0.2">
      <c r="A87" s="318" t="s">
        <v>4692</v>
      </c>
      <c r="B87" s="316" t="s">
        <v>4693</v>
      </c>
      <c r="C87" s="316"/>
      <c r="D87" s="316" t="s">
        <v>4694</v>
      </c>
      <c r="E87" s="317">
        <v>16.78</v>
      </c>
      <c r="F87" s="317"/>
      <c r="G87" s="316" t="s">
        <v>633</v>
      </c>
      <c r="H87" s="319"/>
    </row>
    <row r="88" spans="1:8" x14ac:dyDescent="0.2">
      <c r="A88" s="318" t="s">
        <v>4692</v>
      </c>
      <c r="B88" s="316" t="s">
        <v>4693</v>
      </c>
      <c r="C88" s="316"/>
      <c r="D88" s="316" t="s">
        <v>4694</v>
      </c>
      <c r="E88" s="317">
        <v>67.13</v>
      </c>
      <c r="F88" s="317"/>
      <c r="G88" s="316" t="s">
        <v>633</v>
      </c>
      <c r="H88" s="319"/>
    </row>
    <row r="89" spans="1:8" x14ac:dyDescent="0.2">
      <c r="A89" s="318" t="s">
        <v>4692</v>
      </c>
      <c r="B89" s="316" t="s">
        <v>4693</v>
      </c>
      <c r="C89" s="316"/>
      <c r="D89" s="316" t="s">
        <v>4694</v>
      </c>
      <c r="E89" s="317">
        <v>284.38</v>
      </c>
      <c r="F89" s="317"/>
      <c r="G89" s="316" t="s">
        <v>633</v>
      </c>
      <c r="H89" s="319"/>
    </row>
    <row r="90" spans="1:8" x14ac:dyDescent="0.2">
      <c r="A90" s="318" t="s">
        <v>4692</v>
      </c>
      <c r="B90" s="316" t="s">
        <v>4693</v>
      </c>
      <c r="C90" s="316"/>
      <c r="D90" s="316" t="s">
        <v>4694</v>
      </c>
      <c r="E90" s="317">
        <v>1137.5</v>
      </c>
      <c r="F90" s="317"/>
      <c r="G90" s="316" t="s">
        <v>633</v>
      </c>
      <c r="H90" s="319"/>
    </row>
    <row r="91" spans="1:8" ht="15" x14ac:dyDescent="0.2">
      <c r="A91" s="315" t="s">
        <v>4695</v>
      </c>
      <c r="B91" s="316"/>
      <c r="C91" s="316"/>
      <c r="D91" s="316"/>
      <c r="E91" s="317"/>
      <c r="F91" s="317"/>
      <c r="G91" s="316"/>
      <c r="H91" s="319"/>
    </row>
    <row r="92" spans="1:8" x14ac:dyDescent="0.2">
      <c r="A92" s="318" t="s">
        <v>2</v>
      </c>
      <c r="B92" s="316" t="s">
        <v>4696</v>
      </c>
      <c r="C92" s="316" t="s">
        <v>2670</v>
      </c>
      <c r="D92" s="316" t="s">
        <v>4697</v>
      </c>
      <c r="E92" s="317">
        <v>290.7</v>
      </c>
      <c r="F92" s="317"/>
      <c r="G92" s="316" t="s">
        <v>708</v>
      </c>
      <c r="H92" s="319">
        <f t="shared" si="1"/>
        <v>290.7</v>
      </c>
    </row>
    <row r="93" spans="1:8" x14ac:dyDescent="0.2">
      <c r="A93" s="318" t="s">
        <v>2</v>
      </c>
      <c r="B93" s="316" t="s">
        <v>4696</v>
      </c>
      <c r="C93" s="316" t="s">
        <v>2670</v>
      </c>
      <c r="D93" s="316" t="s">
        <v>4697</v>
      </c>
      <c r="E93" s="317"/>
      <c r="F93" s="317">
        <v>270.75</v>
      </c>
      <c r="G93" s="316" t="s">
        <v>708</v>
      </c>
      <c r="H93" s="319">
        <f t="shared" si="1"/>
        <v>19.949999999999989</v>
      </c>
    </row>
    <row r="94" spans="1:8" x14ac:dyDescent="0.2">
      <c r="A94" s="318" t="s">
        <v>2</v>
      </c>
      <c r="B94" s="316" t="s">
        <v>4632</v>
      </c>
      <c r="C94" s="316" t="s">
        <v>2670</v>
      </c>
      <c r="D94" s="316" t="s">
        <v>4631</v>
      </c>
      <c r="E94" s="317">
        <v>270.75</v>
      </c>
      <c r="F94" s="317"/>
      <c r="G94" s="316" t="s">
        <v>708</v>
      </c>
      <c r="H94" s="319">
        <f t="shared" si="1"/>
        <v>290.7</v>
      </c>
    </row>
    <row r="95" spans="1:8" x14ac:dyDescent="0.2">
      <c r="A95" s="318" t="s">
        <v>2</v>
      </c>
      <c r="B95" s="316" t="s">
        <v>4698</v>
      </c>
      <c r="C95" s="316" t="s">
        <v>2670</v>
      </c>
      <c r="D95" s="316" t="s">
        <v>4699</v>
      </c>
      <c r="E95" s="317">
        <v>133.5</v>
      </c>
      <c r="F95" s="317"/>
      <c r="G95" s="316" t="s">
        <v>708</v>
      </c>
      <c r="H95" s="319">
        <f t="shared" si="1"/>
        <v>424.2</v>
      </c>
    </row>
    <row r="96" spans="1:8" x14ac:dyDescent="0.2">
      <c r="A96" s="318" t="s">
        <v>2</v>
      </c>
      <c r="B96" s="316" t="s">
        <v>4696</v>
      </c>
      <c r="C96" s="316" t="s">
        <v>2670</v>
      </c>
      <c r="D96" s="316" t="s">
        <v>4697</v>
      </c>
      <c r="E96" s="317">
        <v>270.75</v>
      </c>
      <c r="F96" s="317"/>
      <c r="G96" s="316" t="s">
        <v>633</v>
      </c>
      <c r="H96" s="319">
        <f t="shared" si="1"/>
        <v>694.95</v>
      </c>
    </row>
    <row r="97" spans="1:8" x14ac:dyDescent="0.2">
      <c r="A97" s="318" t="s">
        <v>2</v>
      </c>
      <c r="B97" s="316" t="s">
        <v>4632</v>
      </c>
      <c r="C97" s="316" t="s">
        <v>2670</v>
      </c>
      <c r="D97" s="316" t="s">
        <v>4631</v>
      </c>
      <c r="E97" s="317">
        <v>270.75</v>
      </c>
      <c r="F97" s="317"/>
      <c r="G97" s="316" t="s">
        <v>633</v>
      </c>
      <c r="H97" s="319">
        <f t="shared" si="1"/>
        <v>965.7</v>
      </c>
    </row>
    <row r="98" spans="1:8" x14ac:dyDescent="0.2">
      <c r="A98" s="318" t="s">
        <v>4700</v>
      </c>
      <c r="B98" s="316" t="s">
        <v>4701</v>
      </c>
      <c r="C98" s="316" t="s">
        <v>4546</v>
      </c>
      <c r="D98" s="316" t="s">
        <v>4702</v>
      </c>
      <c r="E98" s="317">
        <v>17.84</v>
      </c>
      <c r="F98" s="317"/>
      <c r="G98" s="316" t="s">
        <v>633</v>
      </c>
      <c r="H98" s="319">
        <f t="shared" si="1"/>
        <v>983.54000000000008</v>
      </c>
    </row>
    <row r="99" spans="1:8" x14ac:dyDescent="0.2">
      <c r="A99" s="318" t="s">
        <v>4703</v>
      </c>
      <c r="B99" s="316" t="s">
        <v>4704</v>
      </c>
      <c r="C99" s="316" t="s">
        <v>250</v>
      </c>
      <c r="D99" s="316" t="s">
        <v>4705</v>
      </c>
      <c r="E99" s="317">
        <v>256</v>
      </c>
      <c r="F99" s="317"/>
      <c r="G99" s="316" t="s">
        <v>633</v>
      </c>
      <c r="H99" s="319">
        <f t="shared" si="1"/>
        <v>1239.54</v>
      </c>
    </row>
    <row r="100" spans="1:8" x14ac:dyDescent="0.2">
      <c r="A100" s="318" t="s">
        <v>4706</v>
      </c>
      <c r="B100" s="316" t="s">
        <v>4707</v>
      </c>
      <c r="C100" s="316" t="s">
        <v>4546</v>
      </c>
      <c r="D100" s="316" t="s">
        <v>4708</v>
      </c>
      <c r="E100" s="317">
        <v>60.88</v>
      </c>
      <c r="F100" s="317"/>
      <c r="G100" s="316" t="s">
        <v>4647</v>
      </c>
      <c r="H100" s="319">
        <f t="shared" si="1"/>
        <v>1300.42</v>
      </c>
    </row>
    <row r="101" spans="1:8" x14ac:dyDescent="0.2">
      <c r="A101" s="318" t="s">
        <v>4709</v>
      </c>
      <c r="B101" s="316" t="s">
        <v>4710</v>
      </c>
      <c r="C101" s="316" t="s">
        <v>4546</v>
      </c>
      <c r="D101" s="316" t="s">
        <v>4711</v>
      </c>
      <c r="E101" s="317">
        <v>52.88</v>
      </c>
      <c r="F101" s="317"/>
      <c r="G101" s="316" t="s">
        <v>633</v>
      </c>
      <c r="H101" s="319">
        <f t="shared" si="1"/>
        <v>1353.3000000000002</v>
      </c>
    </row>
    <row r="102" spans="1:8" x14ac:dyDescent="0.2">
      <c r="A102" s="318" t="s">
        <v>3967</v>
      </c>
      <c r="B102" s="316" t="s">
        <v>4712</v>
      </c>
      <c r="C102" s="316" t="s">
        <v>4546</v>
      </c>
      <c r="D102" s="316" t="s">
        <v>4713</v>
      </c>
      <c r="E102" s="317">
        <v>114.8</v>
      </c>
      <c r="F102" s="317"/>
      <c r="G102" s="316" t="s">
        <v>708</v>
      </c>
      <c r="H102" s="319">
        <f t="shared" si="1"/>
        <v>1468.1000000000001</v>
      </c>
    </row>
    <row r="103" spans="1:8" x14ac:dyDescent="0.2">
      <c r="A103" s="318" t="s">
        <v>3967</v>
      </c>
      <c r="B103" s="316" t="s">
        <v>4712</v>
      </c>
      <c r="C103" s="316" t="s">
        <v>4546</v>
      </c>
      <c r="D103" s="316" t="s">
        <v>4713</v>
      </c>
      <c r="E103" s="317">
        <v>114.8</v>
      </c>
      <c r="F103" s="317"/>
      <c r="G103" s="316" t="s">
        <v>633</v>
      </c>
      <c r="H103" s="319">
        <f t="shared" si="1"/>
        <v>1582.9</v>
      </c>
    </row>
    <row r="104" spans="1:8" x14ac:dyDescent="0.2">
      <c r="A104" s="318" t="s">
        <v>4714</v>
      </c>
      <c r="B104" s="316" t="s">
        <v>4715</v>
      </c>
      <c r="C104" s="316" t="s">
        <v>2670</v>
      </c>
      <c r="D104" s="316" t="s">
        <v>4716</v>
      </c>
      <c r="E104" s="317">
        <v>101.5</v>
      </c>
      <c r="F104" s="317"/>
      <c r="G104" s="316" t="s">
        <v>633</v>
      </c>
      <c r="H104" s="319">
        <f t="shared" si="1"/>
        <v>1684.4</v>
      </c>
    </row>
    <row r="105" spans="1:8" x14ac:dyDescent="0.2">
      <c r="A105" s="318" t="s">
        <v>4717</v>
      </c>
      <c r="B105" s="316" t="s">
        <v>4718</v>
      </c>
      <c r="C105" s="316" t="s">
        <v>249</v>
      </c>
      <c r="D105" s="316" t="s">
        <v>4719</v>
      </c>
      <c r="E105" s="317"/>
      <c r="F105" s="317">
        <v>15.01</v>
      </c>
      <c r="G105" s="316" t="s">
        <v>633</v>
      </c>
      <c r="H105" s="319">
        <f t="shared" si="1"/>
        <v>1669.39</v>
      </c>
    </row>
    <row r="106" spans="1:8" x14ac:dyDescent="0.2">
      <c r="A106" s="318" t="s">
        <v>4717</v>
      </c>
      <c r="B106" s="316" t="s">
        <v>4720</v>
      </c>
      <c r="C106" s="316" t="s">
        <v>249</v>
      </c>
      <c r="D106" s="316" t="s">
        <v>4721</v>
      </c>
      <c r="E106" s="317">
        <v>38.06</v>
      </c>
      <c r="F106" s="317"/>
      <c r="G106" s="316" t="s">
        <v>633</v>
      </c>
      <c r="H106" s="319">
        <f t="shared" si="1"/>
        <v>1707.45</v>
      </c>
    </row>
    <row r="107" spans="1:8" x14ac:dyDescent="0.2">
      <c r="A107" s="318" t="s">
        <v>4717</v>
      </c>
      <c r="B107" s="316" t="s">
        <v>4722</v>
      </c>
      <c r="C107" s="316" t="s">
        <v>249</v>
      </c>
      <c r="D107" s="316" t="s">
        <v>4723</v>
      </c>
      <c r="E107" s="317"/>
      <c r="F107" s="317">
        <v>25.9</v>
      </c>
      <c r="G107" s="316" t="s">
        <v>633</v>
      </c>
      <c r="H107" s="319">
        <f t="shared" si="1"/>
        <v>1681.55</v>
      </c>
    </row>
    <row r="108" spans="1:8" x14ac:dyDescent="0.2">
      <c r="A108" s="318" t="s">
        <v>4724</v>
      </c>
      <c r="B108" s="316" t="s">
        <v>4725</v>
      </c>
      <c r="C108" s="316" t="s">
        <v>249</v>
      </c>
      <c r="D108" s="316" t="s">
        <v>4726</v>
      </c>
      <c r="E108" s="317">
        <v>9.26</v>
      </c>
      <c r="F108" s="317"/>
      <c r="G108" s="316" t="s">
        <v>708</v>
      </c>
      <c r="H108" s="319">
        <f t="shared" si="1"/>
        <v>1690.81</v>
      </c>
    </row>
    <row r="109" spans="1:8" x14ac:dyDescent="0.2">
      <c r="A109" s="318" t="s">
        <v>4727</v>
      </c>
      <c r="B109" s="316" t="s">
        <v>4728</v>
      </c>
      <c r="C109" s="316" t="s">
        <v>250</v>
      </c>
      <c r="D109" s="316" t="s">
        <v>4729</v>
      </c>
      <c r="E109" s="317">
        <v>176</v>
      </c>
      <c r="F109" s="317"/>
      <c r="G109" s="316" t="s">
        <v>633</v>
      </c>
      <c r="H109" s="319">
        <f t="shared" si="1"/>
        <v>1866.81</v>
      </c>
    </row>
    <row r="110" spans="1:8" x14ac:dyDescent="0.2">
      <c r="A110" s="318" t="s">
        <v>4730</v>
      </c>
      <c r="B110" s="316" t="s">
        <v>4731</v>
      </c>
      <c r="C110" s="316" t="s">
        <v>4546</v>
      </c>
      <c r="D110" s="316" t="s">
        <v>4653</v>
      </c>
      <c r="E110" s="317">
        <v>42</v>
      </c>
      <c r="F110" s="317"/>
      <c r="G110" s="316" t="s">
        <v>633</v>
      </c>
      <c r="H110" s="320">
        <f t="shared" si="1"/>
        <v>1908.81</v>
      </c>
    </row>
    <row r="111" spans="1:8" x14ac:dyDescent="0.2">
      <c r="A111" s="318" t="s">
        <v>4732</v>
      </c>
      <c r="B111" s="316" t="s">
        <v>1900</v>
      </c>
      <c r="C111" s="316"/>
      <c r="D111" s="316" t="s">
        <v>4733</v>
      </c>
      <c r="E111" s="317"/>
      <c r="F111" s="317">
        <v>60.88</v>
      </c>
      <c r="G111" s="316" t="s">
        <v>4647</v>
      </c>
      <c r="H111" s="319"/>
    </row>
    <row r="112" spans="1:8" x14ac:dyDescent="0.2">
      <c r="A112" s="318" t="s">
        <v>4732</v>
      </c>
      <c r="B112" s="316" t="s">
        <v>1900</v>
      </c>
      <c r="C112" s="316"/>
      <c r="D112" s="316" t="s">
        <v>4733</v>
      </c>
      <c r="E112" s="317"/>
      <c r="F112" s="317">
        <v>1299.67</v>
      </c>
      <c r="G112" s="316" t="s">
        <v>633</v>
      </c>
      <c r="H112" s="319"/>
    </row>
    <row r="113" spans="1:8" x14ac:dyDescent="0.2">
      <c r="A113" s="318" t="s">
        <v>4732</v>
      </c>
      <c r="B113" s="316" t="s">
        <v>1900</v>
      </c>
      <c r="C113" s="316"/>
      <c r="D113" s="316" t="s">
        <v>4733</v>
      </c>
      <c r="E113" s="317">
        <v>272.11</v>
      </c>
      <c r="F113" s="317"/>
      <c r="G113" s="316" t="s">
        <v>633</v>
      </c>
      <c r="H113" s="319"/>
    </row>
    <row r="114" spans="1:8" x14ac:dyDescent="0.2">
      <c r="A114" s="318" t="s">
        <v>4732</v>
      </c>
      <c r="B114" s="316" t="s">
        <v>1900</v>
      </c>
      <c r="C114" s="316"/>
      <c r="D114" s="316" t="s">
        <v>4733</v>
      </c>
      <c r="E114" s="317">
        <v>1088.44</v>
      </c>
      <c r="F114" s="317"/>
      <c r="G114" s="316" t="s">
        <v>633</v>
      </c>
      <c r="H114" s="319"/>
    </row>
    <row r="115" spans="1:8" ht="15" x14ac:dyDescent="0.2">
      <c r="A115" s="315" t="s">
        <v>4734</v>
      </c>
      <c r="B115" s="316"/>
      <c r="C115" s="316"/>
      <c r="D115" s="316"/>
      <c r="E115" s="317"/>
      <c r="F115" s="317"/>
      <c r="G115" s="316"/>
      <c r="H115" s="319"/>
    </row>
    <row r="116" spans="1:8" x14ac:dyDescent="0.2">
      <c r="A116" s="318" t="s">
        <v>27</v>
      </c>
      <c r="B116" s="316" t="s">
        <v>4735</v>
      </c>
      <c r="C116" s="316" t="s">
        <v>2670</v>
      </c>
      <c r="D116" s="316" t="s">
        <v>4736</v>
      </c>
      <c r="E116" s="317">
        <v>306</v>
      </c>
      <c r="F116" s="317"/>
      <c r="G116" s="316" t="s">
        <v>708</v>
      </c>
      <c r="H116" s="319">
        <f t="shared" si="1"/>
        <v>306</v>
      </c>
    </row>
    <row r="117" spans="1:8" x14ac:dyDescent="0.2">
      <c r="A117" s="318" t="s">
        <v>27</v>
      </c>
      <c r="B117" s="316" t="s">
        <v>4737</v>
      </c>
      <c r="C117" s="316" t="s">
        <v>2670</v>
      </c>
      <c r="D117" s="316" t="s">
        <v>4738</v>
      </c>
      <c r="E117" s="317">
        <v>570</v>
      </c>
      <c r="F117" s="317"/>
      <c r="G117" s="316" t="s">
        <v>633</v>
      </c>
      <c r="H117" s="319">
        <f t="shared" si="1"/>
        <v>876</v>
      </c>
    </row>
    <row r="118" spans="1:8" x14ac:dyDescent="0.2">
      <c r="A118" s="318" t="s">
        <v>4739</v>
      </c>
      <c r="B118" s="316" t="s">
        <v>4740</v>
      </c>
      <c r="C118" s="316" t="s">
        <v>2670</v>
      </c>
      <c r="D118" s="316" t="s">
        <v>4741</v>
      </c>
      <c r="E118" s="317">
        <v>140.5</v>
      </c>
      <c r="F118" s="317"/>
      <c r="G118" s="316" t="s">
        <v>708</v>
      </c>
      <c r="H118" s="319">
        <f t="shared" si="1"/>
        <v>1016.5</v>
      </c>
    </row>
    <row r="119" spans="1:8" x14ac:dyDescent="0.2">
      <c r="A119" s="318" t="s">
        <v>4742</v>
      </c>
      <c r="B119" s="316" t="s">
        <v>4743</v>
      </c>
      <c r="C119" s="316" t="s">
        <v>4744</v>
      </c>
      <c r="D119" s="316" t="s">
        <v>4745</v>
      </c>
      <c r="E119" s="317">
        <v>227</v>
      </c>
      <c r="F119" s="317"/>
      <c r="G119" s="316" t="s">
        <v>730</v>
      </c>
      <c r="H119" s="319">
        <f t="shared" si="1"/>
        <v>1243.5</v>
      </c>
    </row>
    <row r="120" spans="1:8" x14ac:dyDescent="0.2">
      <c r="A120" s="318" t="s">
        <v>4742</v>
      </c>
      <c r="B120" s="316" t="s">
        <v>4746</v>
      </c>
      <c r="C120" s="316" t="s">
        <v>4744</v>
      </c>
      <c r="D120" s="316" t="s">
        <v>4747</v>
      </c>
      <c r="E120" s="317">
        <v>126</v>
      </c>
      <c r="F120" s="317"/>
      <c r="G120" s="316" t="s">
        <v>633</v>
      </c>
      <c r="H120" s="319">
        <f t="shared" si="1"/>
        <v>1369.5</v>
      </c>
    </row>
    <row r="121" spans="1:8" x14ac:dyDescent="0.2">
      <c r="A121" s="318" t="s">
        <v>4748</v>
      </c>
      <c r="B121" s="316" t="s">
        <v>4749</v>
      </c>
      <c r="C121" s="316" t="s">
        <v>2835</v>
      </c>
      <c r="D121" s="316" t="s">
        <v>4750</v>
      </c>
      <c r="E121" s="317">
        <v>153</v>
      </c>
      <c r="F121" s="317"/>
      <c r="G121" s="316" t="s">
        <v>633</v>
      </c>
      <c r="H121" s="319">
        <f t="shared" si="1"/>
        <v>1522.5</v>
      </c>
    </row>
    <row r="122" spans="1:8" x14ac:dyDescent="0.2">
      <c r="A122" s="318" t="s">
        <v>4751</v>
      </c>
      <c r="B122" s="316" t="s">
        <v>4752</v>
      </c>
      <c r="C122" s="316" t="s">
        <v>250</v>
      </c>
      <c r="D122" s="316" t="s">
        <v>4753</v>
      </c>
      <c r="E122" s="317">
        <v>216</v>
      </c>
      <c r="F122" s="317"/>
      <c r="G122" s="316" t="s">
        <v>633</v>
      </c>
      <c r="H122" s="319">
        <f t="shared" si="1"/>
        <v>1738.5</v>
      </c>
    </row>
    <row r="123" spans="1:8" x14ac:dyDescent="0.2">
      <c r="A123" s="318" t="s">
        <v>4754</v>
      </c>
      <c r="B123" s="316" t="s">
        <v>4755</v>
      </c>
      <c r="C123" s="316" t="s">
        <v>4756</v>
      </c>
      <c r="D123" s="316" t="s">
        <v>4757</v>
      </c>
      <c r="E123" s="317">
        <v>562.64</v>
      </c>
      <c r="F123" s="317"/>
      <c r="G123" s="316" t="s">
        <v>633</v>
      </c>
      <c r="H123" s="319">
        <f t="shared" si="1"/>
        <v>2301.14</v>
      </c>
    </row>
    <row r="124" spans="1:8" x14ac:dyDescent="0.2">
      <c r="A124" s="318" t="s">
        <v>4758</v>
      </c>
      <c r="B124" s="316" t="s">
        <v>4759</v>
      </c>
      <c r="C124" s="316" t="s">
        <v>4760</v>
      </c>
      <c r="D124" s="316" t="s">
        <v>4761</v>
      </c>
      <c r="E124" s="317">
        <v>1100</v>
      </c>
      <c r="F124" s="317"/>
      <c r="G124" s="316" t="s">
        <v>633</v>
      </c>
      <c r="H124" s="319">
        <f t="shared" si="1"/>
        <v>3401.14</v>
      </c>
    </row>
    <row r="125" spans="1:8" x14ac:dyDescent="0.2">
      <c r="A125" s="318" t="s">
        <v>4758</v>
      </c>
      <c r="B125" s="316" t="s">
        <v>4762</v>
      </c>
      <c r="C125" s="316" t="s">
        <v>4546</v>
      </c>
      <c r="D125" s="316" t="s">
        <v>4763</v>
      </c>
      <c r="E125" s="317">
        <v>56.64</v>
      </c>
      <c r="F125" s="317"/>
      <c r="G125" s="316" t="s">
        <v>633</v>
      </c>
      <c r="H125" s="319">
        <f t="shared" si="1"/>
        <v>3457.7799999999997</v>
      </c>
    </row>
    <row r="126" spans="1:8" x14ac:dyDescent="0.2">
      <c r="A126" s="318" t="s">
        <v>4764</v>
      </c>
      <c r="B126" s="316" t="s">
        <v>4765</v>
      </c>
      <c r="C126" s="316" t="s">
        <v>249</v>
      </c>
      <c r="D126" s="316" t="s">
        <v>4766</v>
      </c>
      <c r="E126" s="317">
        <v>12.64</v>
      </c>
      <c r="F126" s="317"/>
      <c r="G126" s="316" t="s">
        <v>4767</v>
      </c>
      <c r="H126" s="319">
        <f t="shared" si="1"/>
        <v>3470.4199999999996</v>
      </c>
    </row>
    <row r="127" spans="1:8" x14ac:dyDescent="0.2">
      <c r="A127" s="318" t="s">
        <v>4764</v>
      </c>
      <c r="B127" s="316" t="s">
        <v>4765</v>
      </c>
      <c r="C127" s="316" t="s">
        <v>249</v>
      </c>
      <c r="D127" s="316" t="s">
        <v>4766</v>
      </c>
      <c r="E127" s="317">
        <v>12.63</v>
      </c>
      <c r="F127" s="317"/>
      <c r="G127" s="316" t="s">
        <v>4554</v>
      </c>
      <c r="H127" s="319">
        <f t="shared" si="1"/>
        <v>3483.0499999999997</v>
      </c>
    </row>
    <row r="128" spans="1:8" x14ac:dyDescent="0.2">
      <c r="A128" s="318" t="s">
        <v>4768</v>
      </c>
      <c r="B128" s="316" t="s">
        <v>4769</v>
      </c>
      <c r="C128" s="316" t="s">
        <v>249</v>
      </c>
      <c r="D128" s="316" t="s">
        <v>4770</v>
      </c>
      <c r="E128" s="317">
        <v>7.28</v>
      </c>
      <c r="F128" s="317"/>
      <c r="G128" s="316" t="s">
        <v>633</v>
      </c>
      <c r="H128" s="319">
        <f t="shared" si="1"/>
        <v>3490.33</v>
      </c>
    </row>
    <row r="129" spans="1:8" x14ac:dyDescent="0.2">
      <c r="A129" s="318" t="s">
        <v>4771</v>
      </c>
      <c r="B129" s="316" t="s">
        <v>4772</v>
      </c>
      <c r="C129" s="316" t="s">
        <v>2702</v>
      </c>
      <c r="D129" s="316" t="s">
        <v>4773</v>
      </c>
      <c r="E129" s="317">
        <v>521</v>
      </c>
      <c r="F129" s="317"/>
      <c r="G129" s="316" t="s">
        <v>633</v>
      </c>
      <c r="H129" s="319">
        <f t="shared" si="1"/>
        <v>4011.33</v>
      </c>
    </row>
    <row r="130" spans="1:8" x14ac:dyDescent="0.2">
      <c r="A130" s="318" t="s">
        <v>4774</v>
      </c>
      <c r="B130" s="316" t="s">
        <v>4775</v>
      </c>
      <c r="C130" s="316" t="s">
        <v>2670</v>
      </c>
      <c r="D130" s="316" t="s">
        <v>1844</v>
      </c>
      <c r="E130" s="317">
        <v>111.5</v>
      </c>
      <c r="F130" s="317"/>
      <c r="G130" s="316" t="s">
        <v>633</v>
      </c>
      <c r="H130" s="319">
        <f t="shared" si="1"/>
        <v>4122.83</v>
      </c>
    </row>
    <row r="131" spans="1:8" x14ac:dyDescent="0.2">
      <c r="A131" s="318" t="s">
        <v>4776</v>
      </c>
      <c r="B131" s="316" t="s">
        <v>4777</v>
      </c>
      <c r="C131" s="316" t="s">
        <v>3822</v>
      </c>
      <c r="D131" s="316" t="s">
        <v>4778</v>
      </c>
      <c r="E131" s="317">
        <v>259</v>
      </c>
      <c r="F131" s="317"/>
      <c r="G131" s="316" t="s">
        <v>633</v>
      </c>
      <c r="H131" s="319">
        <f t="shared" si="1"/>
        <v>4381.83</v>
      </c>
    </row>
    <row r="132" spans="1:8" x14ac:dyDescent="0.2">
      <c r="A132" s="318" t="s">
        <v>4779</v>
      </c>
      <c r="B132" s="316" t="s">
        <v>4780</v>
      </c>
      <c r="C132" s="316" t="s">
        <v>4760</v>
      </c>
      <c r="D132" s="316" t="s">
        <v>4781</v>
      </c>
      <c r="E132" s="317">
        <v>600</v>
      </c>
      <c r="F132" s="317"/>
      <c r="G132" s="316" t="s">
        <v>708</v>
      </c>
      <c r="H132" s="319">
        <f t="shared" si="1"/>
        <v>4981.83</v>
      </c>
    </row>
    <row r="133" spans="1:8" x14ac:dyDescent="0.2">
      <c r="A133" s="318" t="s">
        <v>4779</v>
      </c>
      <c r="B133" s="316" t="s">
        <v>4780</v>
      </c>
      <c r="C133" s="316" t="s">
        <v>4760</v>
      </c>
      <c r="D133" s="316" t="s">
        <v>4781</v>
      </c>
      <c r="E133" s="317">
        <v>600</v>
      </c>
      <c r="F133" s="317"/>
      <c r="G133" s="316" t="s">
        <v>633</v>
      </c>
      <c r="H133" s="319">
        <f t="shared" si="1"/>
        <v>5581.83</v>
      </c>
    </row>
    <row r="134" spans="1:8" x14ac:dyDescent="0.2">
      <c r="A134" s="318" t="s">
        <v>4782</v>
      </c>
      <c r="B134" s="316" t="s">
        <v>4783</v>
      </c>
      <c r="C134" s="316" t="s">
        <v>2702</v>
      </c>
      <c r="D134" s="316" t="s">
        <v>4784</v>
      </c>
      <c r="E134" s="317">
        <v>763</v>
      </c>
      <c r="F134" s="317"/>
      <c r="G134" s="316" t="s">
        <v>708</v>
      </c>
      <c r="H134" s="319">
        <f t="shared" si="1"/>
        <v>6344.83</v>
      </c>
    </row>
    <row r="135" spans="1:8" x14ac:dyDescent="0.2">
      <c r="A135" s="318" t="s">
        <v>4782</v>
      </c>
      <c r="B135" s="316" t="s">
        <v>4785</v>
      </c>
      <c r="C135" s="316" t="s">
        <v>3822</v>
      </c>
      <c r="D135" s="316" t="s">
        <v>4786</v>
      </c>
      <c r="E135" s="317">
        <v>532</v>
      </c>
      <c r="F135" s="317"/>
      <c r="G135" s="316" t="s">
        <v>708</v>
      </c>
      <c r="H135" s="319">
        <f t="shared" si="1"/>
        <v>6876.83</v>
      </c>
    </row>
    <row r="136" spans="1:8" x14ac:dyDescent="0.2">
      <c r="A136" s="318" t="s">
        <v>4782</v>
      </c>
      <c r="B136" s="316" t="s">
        <v>4783</v>
      </c>
      <c r="C136" s="316" t="s">
        <v>2702</v>
      </c>
      <c r="D136" s="316" t="s">
        <v>4784</v>
      </c>
      <c r="E136" s="317">
        <v>480</v>
      </c>
      <c r="F136" s="317"/>
      <c r="G136" s="316" t="s">
        <v>633</v>
      </c>
      <c r="H136" s="319">
        <f t="shared" ref="H136:H199" si="2">E136-F136+H135</f>
        <v>7356.83</v>
      </c>
    </row>
    <row r="137" spans="1:8" x14ac:dyDescent="0.2">
      <c r="A137" s="318" t="s">
        <v>4787</v>
      </c>
      <c r="B137" s="316" t="s">
        <v>4788</v>
      </c>
      <c r="C137" s="316" t="s">
        <v>250</v>
      </c>
      <c r="D137" s="316" t="s">
        <v>4789</v>
      </c>
      <c r="E137" s="317">
        <v>410</v>
      </c>
      <c r="F137" s="317"/>
      <c r="G137" s="316" t="s">
        <v>633</v>
      </c>
      <c r="H137" s="319">
        <f t="shared" si="2"/>
        <v>7766.83</v>
      </c>
    </row>
    <row r="138" spans="1:8" x14ac:dyDescent="0.2">
      <c r="A138" s="318" t="s">
        <v>4790</v>
      </c>
      <c r="B138" s="316" t="s">
        <v>4791</v>
      </c>
      <c r="C138" s="316"/>
      <c r="D138" s="316" t="s">
        <v>4792</v>
      </c>
      <c r="E138" s="317">
        <v>1.05</v>
      </c>
      <c r="F138" s="317"/>
      <c r="G138" s="316" t="s">
        <v>708</v>
      </c>
      <c r="H138" s="319">
        <f t="shared" si="2"/>
        <v>7767.88</v>
      </c>
    </row>
    <row r="139" spans="1:8" x14ac:dyDescent="0.2">
      <c r="A139" s="318" t="s">
        <v>4793</v>
      </c>
      <c r="B139" s="316" t="s">
        <v>4794</v>
      </c>
      <c r="C139" s="316" t="s">
        <v>2835</v>
      </c>
      <c r="D139" s="316" t="s">
        <v>4795</v>
      </c>
      <c r="E139" s="317">
        <v>85</v>
      </c>
      <c r="F139" s="317"/>
      <c r="G139" s="316" t="s">
        <v>633</v>
      </c>
      <c r="H139" s="319">
        <f t="shared" si="2"/>
        <v>7852.88</v>
      </c>
    </row>
    <row r="140" spans="1:8" x14ac:dyDescent="0.2">
      <c r="A140" s="318" t="s">
        <v>4796</v>
      </c>
      <c r="B140" s="316" t="s">
        <v>4797</v>
      </c>
      <c r="C140" s="316" t="s">
        <v>249</v>
      </c>
      <c r="D140" s="316" t="s">
        <v>4798</v>
      </c>
      <c r="E140" s="317">
        <v>20.99</v>
      </c>
      <c r="F140" s="317"/>
      <c r="G140" s="316" t="s">
        <v>4647</v>
      </c>
      <c r="H140" s="319">
        <f t="shared" si="2"/>
        <v>7873.87</v>
      </c>
    </row>
    <row r="141" spans="1:8" x14ac:dyDescent="0.2">
      <c r="A141" s="318" t="s">
        <v>4799</v>
      </c>
      <c r="B141" s="316" t="s">
        <v>4800</v>
      </c>
      <c r="C141" s="316" t="s">
        <v>250</v>
      </c>
      <c r="D141" s="316" t="s">
        <v>4801</v>
      </c>
      <c r="E141" s="317">
        <v>264</v>
      </c>
      <c r="F141" s="317"/>
      <c r="G141" s="316" t="s">
        <v>633</v>
      </c>
      <c r="H141" s="319">
        <f t="shared" si="2"/>
        <v>8137.87</v>
      </c>
    </row>
    <row r="142" spans="1:8" x14ac:dyDescent="0.2">
      <c r="A142" s="318" t="s">
        <v>4007</v>
      </c>
      <c r="B142" s="316" t="s">
        <v>4802</v>
      </c>
      <c r="C142" s="316" t="s">
        <v>4803</v>
      </c>
      <c r="D142" s="316" t="s">
        <v>4804</v>
      </c>
      <c r="E142" s="317">
        <v>15</v>
      </c>
      <c r="F142" s="317"/>
      <c r="G142" s="316" t="s">
        <v>708</v>
      </c>
      <c r="H142" s="319">
        <f t="shared" si="2"/>
        <v>8152.87</v>
      </c>
    </row>
    <row r="143" spans="1:8" x14ac:dyDescent="0.2">
      <c r="A143" s="318" t="s">
        <v>4007</v>
      </c>
      <c r="B143" s="316" t="s">
        <v>4802</v>
      </c>
      <c r="C143" s="316" t="s">
        <v>4803</v>
      </c>
      <c r="D143" s="316" t="s">
        <v>4804</v>
      </c>
      <c r="E143" s="317">
        <v>15</v>
      </c>
      <c r="F143" s="317"/>
      <c r="G143" s="316" t="s">
        <v>633</v>
      </c>
      <c r="H143" s="319">
        <f t="shared" si="2"/>
        <v>8167.87</v>
      </c>
    </row>
    <row r="144" spans="1:8" x14ac:dyDescent="0.2">
      <c r="A144" s="318" t="s">
        <v>4009</v>
      </c>
      <c r="B144" s="316" t="s">
        <v>4805</v>
      </c>
      <c r="C144" s="316"/>
      <c r="D144" s="316" t="s">
        <v>4806</v>
      </c>
      <c r="E144" s="317"/>
      <c r="F144" s="317">
        <v>20.99</v>
      </c>
      <c r="G144" s="316" t="s">
        <v>4647</v>
      </c>
      <c r="H144" s="319">
        <f t="shared" si="2"/>
        <v>8146.88</v>
      </c>
    </row>
    <row r="145" spans="1:8" x14ac:dyDescent="0.2">
      <c r="A145" s="318" t="s">
        <v>4009</v>
      </c>
      <c r="B145" s="316" t="s">
        <v>4805</v>
      </c>
      <c r="C145" s="316"/>
      <c r="D145" s="316" t="s">
        <v>4806</v>
      </c>
      <c r="E145" s="317">
        <v>4.2</v>
      </c>
      <c r="F145" s="317"/>
      <c r="G145" s="316" t="s">
        <v>4647</v>
      </c>
      <c r="H145" s="319">
        <f t="shared" si="2"/>
        <v>8151.08</v>
      </c>
    </row>
    <row r="146" spans="1:8" x14ac:dyDescent="0.2">
      <c r="A146" s="318" t="s">
        <v>4009</v>
      </c>
      <c r="B146" s="316" t="s">
        <v>4805</v>
      </c>
      <c r="C146" s="316"/>
      <c r="D146" s="316" t="s">
        <v>4806</v>
      </c>
      <c r="E146" s="317">
        <v>16.79</v>
      </c>
      <c r="F146" s="317"/>
      <c r="G146" s="316" t="s">
        <v>4647</v>
      </c>
      <c r="H146" s="319">
        <f t="shared" si="2"/>
        <v>8167.87</v>
      </c>
    </row>
    <row r="147" spans="1:8" x14ac:dyDescent="0.2">
      <c r="A147" s="318" t="s">
        <v>4009</v>
      </c>
      <c r="B147" s="316" t="s">
        <v>4807</v>
      </c>
      <c r="C147" s="316"/>
      <c r="D147" s="316" t="s">
        <v>4806</v>
      </c>
      <c r="E147" s="317"/>
      <c r="F147" s="317">
        <v>5687.06</v>
      </c>
      <c r="G147" s="316" t="s">
        <v>633</v>
      </c>
      <c r="H147" s="319">
        <f t="shared" si="2"/>
        <v>2480.8099999999995</v>
      </c>
    </row>
    <row r="148" spans="1:8" x14ac:dyDescent="0.2">
      <c r="A148" s="318" t="s">
        <v>4009</v>
      </c>
      <c r="B148" s="316" t="s">
        <v>4807</v>
      </c>
      <c r="C148" s="316"/>
      <c r="D148" s="316" t="s">
        <v>4806</v>
      </c>
      <c r="E148" s="317">
        <v>1137.4100000000001</v>
      </c>
      <c r="F148" s="317"/>
      <c r="G148" s="316" t="s">
        <v>633</v>
      </c>
      <c r="H148" s="319">
        <f t="shared" si="2"/>
        <v>3618.2199999999993</v>
      </c>
    </row>
    <row r="149" spans="1:8" x14ac:dyDescent="0.2">
      <c r="A149" s="318" t="s">
        <v>4009</v>
      </c>
      <c r="B149" s="316" t="s">
        <v>4807</v>
      </c>
      <c r="C149" s="316"/>
      <c r="D149" s="316" t="s">
        <v>4806</v>
      </c>
      <c r="E149" s="317">
        <v>4549.6499999999996</v>
      </c>
      <c r="F149" s="317"/>
      <c r="G149" s="316" t="s">
        <v>633</v>
      </c>
      <c r="H149" s="319">
        <f t="shared" si="2"/>
        <v>8167.869999999999</v>
      </c>
    </row>
    <row r="150" spans="1:8" x14ac:dyDescent="0.2">
      <c r="A150" s="318" t="s">
        <v>4009</v>
      </c>
      <c r="B150" s="316" t="s">
        <v>4808</v>
      </c>
      <c r="C150" s="316"/>
      <c r="D150" s="316" t="s">
        <v>4809</v>
      </c>
      <c r="E150" s="317">
        <v>150</v>
      </c>
      <c r="F150" s="317"/>
      <c r="G150" s="316" t="s">
        <v>633</v>
      </c>
      <c r="H150" s="320">
        <f t="shared" si="2"/>
        <v>8317.869999999999</v>
      </c>
    </row>
    <row r="151" spans="1:8" x14ac:dyDescent="0.2">
      <c r="A151" s="318" t="s">
        <v>4009</v>
      </c>
      <c r="B151" s="316" t="s">
        <v>4810</v>
      </c>
      <c r="C151" s="316"/>
      <c r="D151" s="316" t="s">
        <v>4806</v>
      </c>
      <c r="E151" s="317"/>
      <c r="F151" s="317">
        <v>12.63</v>
      </c>
      <c r="G151" s="316" t="s">
        <v>4554</v>
      </c>
      <c r="H151" s="319"/>
    </row>
    <row r="152" spans="1:8" x14ac:dyDescent="0.2">
      <c r="A152" s="318" t="s">
        <v>4009</v>
      </c>
      <c r="B152" s="316" t="s">
        <v>4810</v>
      </c>
      <c r="C152" s="316"/>
      <c r="D152" s="316" t="s">
        <v>4806</v>
      </c>
      <c r="E152" s="317">
        <v>2.5299999999999998</v>
      </c>
      <c r="F152" s="317"/>
      <c r="G152" s="316" t="s">
        <v>4554</v>
      </c>
      <c r="H152" s="319"/>
    </row>
    <row r="153" spans="1:8" x14ac:dyDescent="0.2">
      <c r="A153" s="318" t="s">
        <v>4009</v>
      </c>
      <c r="B153" s="316" t="s">
        <v>4810</v>
      </c>
      <c r="C153" s="316"/>
      <c r="D153" s="316" t="s">
        <v>4806</v>
      </c>
      <c r="E153" s="317">
        <v>10.1</v>
      </c>
      <c r="F153" s="317"/>
      <c r="G153" s="316" t="s">
        <v>4554</v>
      </c>
      <c r="H153" s="319"/>
    </row>
    <row r="154" spans="1:8" ht="15" x14ac:dyDescent="0.2">
      <c r="A154" s="315" t="s">
        <v>4811</v>
      </c>
      <c r="B154" s="316"/>
      <c r="C154" s="316"/>
      <c r="D154" s="316"/>
      <c r="E154" s="317"/>
      <c r="F154" s="317"/>
      <c r="G154" s="316"/>
      <c r="H154" s="319"/>
    </row>
    <row r="155" spans="1:8" x14ac:dyDescent="0.2">
      <c r="A155" s="318" t="s">
        <v>3</v>
      </c>
      <c r="B155" s="316" t="s">
        <v>4812</v>
      </c>
      <c r="C155" s="316" t="s">
        <v>2670</v>
      </c>
      <c r="D155" s="316" t="s">
        <v>4813</v>
      </c>
      <c r="E155" s="317">
        <v>147.5</v>
      </c>
      <c r="F155" s="317"/>
      <c r="G155" s="316" t="s">
        <v>708</v>
      </c>
      <c r="H155" s="319">
        <f t="shared" si="2"/>
        <v>147.5</v>
      </c>
    </row>
    <row r="156" spans="1:8" x14ac:dyDescent="0.2">
      <c r="A156" s="318" t="s">
        <v>4814</v>
      </c>
      <c r="B156" s="316" t="s">
        <v>4815</v>
      </c>
      <c r="C156" s="316" t="s">
        <v>2664</v>
      </c>
      <c r="D156" s="316" t="s">
        <v>4816</v>
      </c>
      <c r="E156" s="317">
        <v>283</v>
      </c>
      <c r="F156" s="317"/>
      <c r="G156" s="316" t="s">
        <v>708</v>
      </c>
      <c r="H156" s="319">
        <f t="shared" si="2"/>
        <v>430.5</v>
      </c>
    </row>
    <row r="157" spans="1:8" x14ac:dyDescent="0.2">
      <c r="A157" s="318" t="s">
        <v>4817</v>
      </c>
      <c r="B157" s="316" t="s">
        <v>4818</v>
      </c>
      <c r="C157" s="316" t="s">
        <v>2670</v>
      </c>
      <c r="D157" s="316" t="s">
        <v>4819</v>
      </c>
      <c r="E157" s="317">
        <v>293.76</v>
      </c>
      <c r="F157" s="317"/>
      <c r="G157" s="316" t="s">
        <v>708</v>
      </c>
      <c r="H157" s="319">
        <f t="shared" si="2"/>
        <v>724.26</v>
      </c>
    </row>
    <row r="158" spans="1:8" x14ac:dyDescent="0.2">
      <c r="A158" s="318" t="s">
        <v>4817</v>
      </c>
      <c r="B158" s="316" t="s">
        <v>4820</v>
      </c>
      <c r="C158" s="316" t="s">
        <v>2670</v>
      </c>
      <c r="D158" s="316" t="s">
        <v>4821</v>
      </c>
      <c r="E158" s="317">
        <v>547.20000000000005</v>
      </c>
      <c r="F158" s="317"/>
      <c r="G158" s="316" t="s">
        <v>633</v>
      </c>
      <c r="H158" s="319">
        <f t="shared" si="2"/>
        <v>1271.46</v>
      </c>
    </row>
    <row r="159" spans="1:8" x14ac:dyDescent="0.2">
      <c r="A159" s="318" t="s">
        <v>4822</v>
      </c>
      <c r="B159" s="316" t="s">
        <v>4823</v>
      </c>
      <c r="C159" s="316" t="s">
        <v>4803</v>
      </c>
      <c r="D159" s="316" t="s">
        <v>4824</v>
      </c>
      <c r="E159" s="317">
        <v>16.87</v>
      </c>
      <c r="F159" s="317"/>
      <c r="G159" s="316" t="s">
        <v>708</v>
      </c>
      <c r="H159" s="319">
        <f t="shared" si="2"/>
        <v>1288.33</v>
      </c>
    </row>
    <row r="160" spans="1:8" x14ac:dyDescent="0.2">
      <c r="A160" s="318" t="s">
        <v>4822</v>
      </c>
      <c r="B160" s="316" t="s">
        <v>4823</v>
      </c>
      <c r="C160" s="316" t="s">
        <v>4803</v>
      </c>
      <c r="D160" s="316" t="s">
        <v>4824</v>
      </c>
      <c r="E160" s="317">
        <v>16.88</v>
      </c>
      <c r="F160" s="317"/>
      <c r="G160" s="316" t="s">
        <v>633</v>
      </c>
      <c r="H160" s="319">
        <f t="shared" si="2"/>
        <v>1305.21</v>
      </c>
    </row>
    <row r="161" spans="1:8" x14ac:dyDescent="0.2">
      <c r="A161" s="318" t="s">
        <v>378</v>
      </c>
      <c r="B161" s="316" t="s">
        <v>4825</v>
      </c>
      <c r="C161" s="316" t="s">
        <v>4546</v>
      </c>
      <c r="D161" s="316" t="s">
        <v>4826</v>
      </c>
      <c r="E161" s="317">
        <v>30.39</v>
      </c>
      <c r="F161" s="317"/>
      <c r="G161" s="316" t="s">
        <v>633</v>
      </c>
      <c r="H161" s="319">
        <f t="shared" si="2"/>
        <v>1335.6000000000001</v>
      </c>
    </row>
    <row r="162" spans="1:8" x14ac:dyDescent="0.2">
      <c r="A162" s="318" t="s">
        <v>4827</v>
      </c>
      <c r="B162" s="316" t="s">
        <v>4828</v>
      </c>
      <c r="C162" s="316" t="s">
        <v>4829</v>
      </c>
      <c r="D162" s="316" t="s">
        <v>4830</v>
      </c>
      <c r="E162" s="317">
        <v>62.5</v>
      </c>
      <c r="F162" s="317"/>
      <c r="G162" s="316" t="s">
        <v>708</v>
      </c>
      <c r="H162" s="319">
        <f t="shared" si="2"/>
        <v>1398.1000000000001</v>
      </c>
    </row>
    <row r="163" spans="1:8" x14ac:dyDescent="0.2">
      <c r="A163" s="318" t="s">
        <v>4827</v>
      </c>
      <c r="B163" s="316" t="s">
        <v>4828</v>
      </c>
      <c r="C163" s="316" t="s">
        <v>4829</v>
      </c>
      <c r="D163" s="316" t="s">
        <v>4830</v>
      </c>
      <c r="E163" s="317">
        <v>62.5</v>
      </c>
      <c r="F163" s="317"/>
      <c r="G163" s="316" t="s">
        <v>633</v>
      </c>
      <c r="H163" s="319">
        <f t="shared" si="2"/>
        <v>1460.6000000000001</v>
      </c>
    </row>
    <row r="164" spans="1:8" x14ac:dyDescent="0.2">
      <c r="A164" s="318" t="s">
        <v>29</v>
      </c>
      <c r="B164" s="316" t="s">
        <v>40</v>
      </c>
      <c r="C164" s="316"/>
      <c r="D164" s="316" t="s">
        <v>59</v>
      </c>
      <c r="E164" s="317">
        <v>452.5</v>
      </c>
      <c r="F164" s="317"/>
      <c r="G164" s="316" t="s">
        <v>633</v>
      </c>
      <c r="H164" s="319">
        <f t="shared" si="2"/>
        <v>1913.1000000000001</v>
      </c>
    </row>
    <row r="165" spans="1:8" x14ac:dyDescent="0.2">
      <c r="A165" s="318" t="s">
        <v>29</v>
      </c>
      <c r="B165" s="316" t="s">
        <v>40</v>
      </c>
      <c r="C165" s="316"/>
      <c r="D165" s="316" t="s">
        <v>59</v>
      </c>
      <c r="E165" s="317">
        <v>1810</v>
      </c>
      <c r="F165" s="317"/>
      <c r="G165" s="316" t="s">
        <v>633</v>
      </c>
      <c r="H165" s="319">
        <f t="shared" si="2"/>
        <v>3723.1000000000004</v>
      </c>
    </row>
    <row r="166" spans="1:8" x14ac:dyDescent="0.2">
      <c r="A166" s="318" t="s">
        <v>4831</v>
      </c>
      <c r="B166" s="316" t="s">
        <v>4832</v>
      </c>
      <c r="C166" s="316" t="s">
        <v>248</v>
      </c>
      <c r="D166" s="316" t="s">
        <v>4833</v>
      </c>
      <c r="E166" s="317">
        <v>106.3</v>
      </c>
      <c r="F166" s="317"/>
      <c r="G166" s="316" t="s">
        <v>730</v>
      </c>
      <c r="H166" s="319">
        <f t="shared" si="2"/>
        <v>3829.4000000000005</v>
      </c>
    </row>
    <row r="167" spans="1:8" x14ac:dyDescent="0.2">
      <c r="A167" s="318" t="s">
        <v>4831</v>
      </c>
      <c r="B167" s="316" t="s">
        <v>4832</v>
      </c>
      <c r="C167" s="316" t="s">
        <v>248</v>
      </c>
      <c r="D167" s="316" t="s">
        <v>4833</v>
      </c>
      <c r="E167" s="317">
        <v>425.16</v>
      </c>
      <c r="F167" s="317"/>
      <c r="G167" s="316" t="s">
        <v>633</v>
      </c>
      <c r="H167" s="319">
        <f t="shared" si="2"/>
        <v>4254.5600000000004</v>
      </c>
    </row>
    <row r="168" spans="1:8" x14ac:dyDescent="0.2">
      <c r="A168" s="318" t="s">
        <v>4834</v>
      </c>
      <c r="B168" s="316" t="s">
        <v>4835</v>
      </c>
      <c r="C168" s="316" t="s">
        <v>2835</v>
      </c>
      <c r="D168" s="316" t="s">
        <v>4836</v>
      </c>
      <c r="E168" s="317">
        <v>85</v>
      </c>
      <c r="F168" s="317"/>
      <c r="G168" s="316" t="s">
        <v>633</v>
      </c>
      <c r="H168" s="319">
        <f t="shared" si="2"/>
        <v>4339.5600000000004</v>
      </c>
    </row>
    <row r="169" spans="1:8" x14ac:dyDescent="0.2">
      <c r="A169" s="318" t="s">
        <v>4837</v>
      </c>
      <c r="B169" s="316" t="s">
        <v>4838</v>
      </c>
      <c r="C169" s="316" t="s">
        <v>2664</v>
      </c>
      <c r="D169" s="316" t="s">
        <v>4839</v>
      </c>
      <c r="E169" s="317">
        <v>132.08000000000001</v>
      </c>
      <c r="F169" s="317"/>
      <c r="G169" s="316" t="s">
        <v>633</v>
      </c>
      <c r="H169" s="319">
        <f t="shared" si="2"/>
        <v>4471.6400000000003</v>
      </c>
    </row>
    <row r="170" spans="1:8" x14ac:dyDescent="0.2">
      <c r="A170" s="318" t="s">
        <v>4837</v>
      </c>
      <c r="B170" s="316" t="s">
        <v>4838</v>
      </c>
      <c r="C170" s="316" t="s">
        <v>2664</v>
      </c>
      <c r="D170" s="316" t="s">
        <v>4839</v>
      </c>
      <c r="E170" s="317">
        <v>33.020000000000003</v>
      </c>
      <c r="F170" s="317"/>
      <c r="G170" s="316" t="s">
        <v>633</v>
      </c>
      <c r="H170" s="319">
        <f t="shared" si="2"/>
        <v>4504.6600000000008</v>
      </c>
    </row>
    <row r="171" spans="1:8" x14ac:dyDescent="0.2">
      <c r="A171" s="318" t="s">
        <v>4840</v>
      </c>
      <c r="B171" s="316" t="s">
        <v>4841</v>
      </c>
      <c r="C171" s="316" t="s">
        <v>248</v>
      </c>
      <c r="D171" s="316" t="s">
        <v>4842</v>
      </c>
      <c r="E171" s="317">
        <v>198</v>
      </c>
      <c r="F171" s="317"/>
      <c r="G171" s="316" t="s">
        <v>758</v>
      </c>
      <c r="H171" s="319">
        <f t="shared" si="2"/>
        <v>4702.6600000000008</v>
      </c>
    </row>
    <row r="172" spans="1:8" x14ac:dyDescent="0.2">
      <c r="A172" s="318" t="s">
        <v>4843</v>
      </c>
      <c r="B172" s="316" t="s">
        <v>4844</v>
      </c>
      <c r="C172" s="316" t="s">
        <v>4546</v>
      </c>
      <c r="D172" s="316" t="s">
        <v>4653</v>
      </c>
      <c r="E172" s="317">
        <v>20.85</v>
      </c>
      <c r="F172" s="317"/>
      <c r="G172" s="316" t="s">
        <v>708</v>
      </c>
      <c r="H172" s="319">
        <f t="shared" si="2"/>
        <v>4723.5100000000011</v>
      </c>
    </row>
    <row r="173" spans="1:8" x14ac:dyDescent="0.2">
      <c r="A173" s="318" t="s">
        <v>4843</v>
      </c>
      <c r="B173" s="316" t="s">
        <v>4844</v>
      </c>
      <c r="C173" s="316" t="s">
        <v>4546</v>
      </c>
      <c r="D173" s="316" t="s">
        <v>4653</v>
      </c>
      <c r="E173" s="317">
        <v>20.85</v>
      </c>
      <c r="F173" s="317"/>
      <c r="G173" s="316" t="s">
        <v>633</v>
      </c>
      <c r="H173" s="319">
        <f t="shared" si="2"/>
        <v>4744.3600000000015</v>
      </c>
    </row>
    <row r="174" spans="1:8" x14ac:dyDescent="0.2">
      <c r="A174" s="318" t="s">
        <v>4845</v>
      </c>
      <c r="B174" s="316" t="s">
        <v>4846</v>
      </c>
      <c r="C174" s="316" t="s">
        <v>2835</v>
      </c>
      <c r="D174" s="316" t="s">
        <v>4847</v>
      </c>
      <c r="E174" s="317">
        <v>165</v>
      </c>
      <c r="F174" s="317"/>
      <c r="G174" s="316" t="s">
        <v>708</v>
      </c>
      <c r="H174" s="319">
        <f t="shared" si="2"/>
        <v>4909.3600000000015</v>
      </c>
    </row>
    <row r="175" spans="1:8" x14ac:dyDescent="0.2">
      <c r="A175" s="318" t="s">
        <v>4848</v>
      </c>
      <c r="B175" s="316" t="s">
        <v>4849</v>
      </c>
      <c r="C175" s="316" t="s">
        <v>2664</v>
      </c>
      <c r="D175" s="316" t="s">
        <v>4850</v>
      </c>
      <c r="E175" s="317">
        <v>328.5</v>
      </c>
      <c r="F175" s="317"/>
      <c r="G175" s="316" t="s">
        <v>708</v>
      </c>
      <c r="H175" s="319">
        <f t="shared" si="2"/>
        <v>5237.8600000000015</v>
      </c>
    </row>
    <row r="176" spans="1:8" x14ac:dyDescent="0.2">
      <c r="A176" s="318" t="s">
        <v>4848</v>
      </c>
      <c r="B176" s="316" t="s">
        <v>4849</v>
      </c>
      <c r="C176" s="316" t="s">
        <v>2664</v>
      </c>
      <c r="D176" s="316" t="s">
        <v>4850</v>
      </c>
      <c r="E176" s="317">
        <v>156.5</v>
      </c>
      <c r="F176" s="317"/>
      <c r="G176" s="316" t="s">
        <v>633</v>
      </c>
      <c r="H176" s="319">
        <f t="shared" si="2"/>
        <v>5394.3600000000015</v>
      </c>
    </row>
    <row r="177" spans="1:8" x14ac:dyDescent="0.2">
      <c r="A177" s="318" t="s">
        <v>4851</v>
      </c>
      <c r="B177" s="316" t="s">
        <v>4852</v>
      </c>
      <c r="C177" s="316" t="s">
        <v>249</v>
      </c>
      <c r="D177" s="316" t="s">
        <v>4853</v>
      </c>
      <c r="E177" s="317">
        <v>6.99</v>
      </c>
      <c r="F177" s="317"/>
      <c r="G177" s="316" t="s">
        <v>633</v>
      </c>
      <c r="H177" s="319">
        <f t="shared" si="2"/>
        <v>5401.3500000000013</v>
      </c>
    </row>
    <row r="178" spans="1:8" x14ac:dyDescent="0.2">
      <c r="A178" s="318" t="s">
        <v>4851</v>
      </c>
      <c r="B178" s="316" t="s">
        <v>4854</v>
      </c>
      <c r="C178" s="316" t="s">
        <v>249</v>
      </c>
      <c r="D178" s="316" t="s">
        <v>4853</v>
      </c>
      <c r="E178" s="317">
        <v>11.28</v>
      </c>
      <c r="F178" s="317"/>
      <c r="G178" s="316" t="s">
        <v>633</v>
      </c>
      <c r="H178" s="319">
        <f t="shared" si="2"/>
        <v>5412.630000000001</v>
      </c>
    </row>
    <row r="179" spans="1:8" x14ac:dyDescent="0.2">
      <c r="A179" s="318" t="s">
        <v>4855</v>
      </c>
      <c r="B179" s="316" t="s">
        <v>4856</v>
      </c>
      <c r="C179" s="316" t="s">
        <v>2664</v>
      </c>
      <c r="D179" s="316" t="s">
        <v>4857</v>
      </c>
      <c r="E179" s="317">
        <v>173.8</v>
      </c>
      <c r="F179" s="317"/>
      <c r="G179" s="316" t="s">
        <v>708</v>
      </c>
      <c r="H179" s="319">
        <f t="shared" si="2"/>
        <v>5586.4300000000012</v>
      </c>
    </row>
    <row r="180" spans="1:8" x14ac:dyDescent="0.2">
      <c r="A180" s="318" t="s">
        <v>4858</v>
      </c>
      <c r="B180" s="316" t="s">
        <v>4859</v>
      </c>
      <c r="C180" s="316" t="s">
        <v>4803</v>
      </c>
      <c r="D180" s="316" t="s">
        <v>317</v>
      </c>
      <c r="E180" s="317">
        <v>125</v>
      </c>
      <c r="F180" s="317"/>
      <c r="G180" s="316" t="s">
        <v>730</v>
      </c>
      <c r="H180" s="319">
        <f t="shared" si="2"/>
        <v>5711.4300000000012</v>
      </c>
    </row>
    <row r="181" spans="1:8" x14ac:dyDescent="0.2">
      <c r="A181" s="318" t="s">
        <v>4860</v>
      </c>
      <c r="B181" s="316" t="s">
        <v>4861</v>
      </c>
      <c r="C181" s="316"/>
      <c r="D181" s="316" t="s">
        <v>4862</v>
      </c>
      <c r="E181" s="317"/>
      <c r="F181" s="317">
        <v>125</v>
      </c>
      <c r="G181" s="316" t="s">
        <v>730</v>
      </c>
      <c r="H181" s="319">
        <f t="shared" si="2"/>
        <v>5586.4300000000012</v>
      </c>
    </row>
    <row r="182" spans="1:8" x14ac:dyDescent="0.2">
      <c r="A182" s="318" t="s">
        <v>4863</v>
      </c>
      <c r="B182" s="316" t="s">
        <v>4864</v>
      </c>
      <c r="C182" s="316" t="s">
        <v>250</v>
      </c>
      <c r="D182" s="316" t="s">
        <v>4865</v>
      </c>
      <c r="E182" s="317">
        <v>190</v>
      </c>
      <c r="F182" s="317"/>
      <c r="G182" s="316" t="s">
        <v>708</v>
      </c>
      <c r="H182" s="319">
        <f t="shared" si="2"/>
        <v>5776.4300000000012</v>
      </c>
    </row>
    <row r="183" spans="1:8" x14ac:dyDescent="0.2">
      <c r="A183" s="318" t="s">
        <v>4866</v>
      </c>
      <c r="B183" s="316" t="s">
        <v>4867</v>
      </c>
      <c r="C183" s="316" t="s">
        <v>2802</v>
      </c>
      <c r="D183" s="316" t="s">
        <v>4868</v>
      </c>
      <c r="E183" s="317">
        <v>125</v>
      </c>
      <c r="F183" s="317"/>
      <c r="G183" s="316" t="s">
        <v>633</v>
      </c>
      <c r="H183" s="319">
        <f t="shared" si="2"/>
        <v>5901.4300000000012</v>
      </c>
    </row>
    <row r="184" spans="1:8" x14ac:dyDescent="0.2">
      <c r="A184" s="318" t="s">
        <v>4869</v>
      </c>
      <c r="B184" s="316" t="s">
        <v>4870</v>
      </c>
      <c r="C184" s="316" t="s">
        <v>2670</v>
      </c>
      <c r="D184" s="316" t="s">
        <v>4871</v>
      </c>
      <c r="E184" s="317">
        <v>122.5</v>
      </c>
      <c r="F184" s="317"/>
      <c r="G184" s="316" t="s">
        <v>633</v>
      </c>
      <c r="H184" s="319">
        <f t="shared" si="2"/>
        <v>6023.9300000000012</v>
      </c>
    </row>
    <row r="185" spans="1:8" x14ac:dyDescent="0.2">
      <c r="A185" s="318" t="s">
        <v>4872</v>
      </c>
      <c r="B185" s="316" t="s">
        <v>4873</v>
      </c>
      <c r="C185" s="316" t="s">
        <v>249</v>
      </c>
      <c r="D185" s="316" t="s">
        <v>4874</v>
      </c>
      <c r="E185" s="317">
        <v>13.98</v>
      </c>
      <c r="F185" s="317"/>
      <c r="G185" s="316" t="s">
        <v>4647</v>
      </c>
      <c r="H185" s="319">
        <f t="shared" si="2"/>
        <v>6037.9100000000008</v>
      </c>
    </row>
    <row r="186" spans="1:8" x14ac:dyDescent="0.2">
      <c r="A186" s="318" t="s">
        <v>4872</v>
      </c>
      <c r="B186" s="316" t="s">
        <v>4873</v>
      </c>
      <c r="C186" s="316" t="s">
        <v>249</v>
      </c>
      <c r="D186" s="316" t="s">
        <v>4874</v>
      </c>
      <c r="E186" s="317">
        <v>13.98</v>
      </c>
      <c r="F186" s="317"/>
      <c r="G186" s="316" t="s">
        <v>633</v>
      </c>
      <c r="H186" s="319">
        <f t="shared" si="2"/>
        <v>6051.89</v>
      </c>
    </row>
    <row r="187" spans="1:8" x14ac:dyDescent="0.2">
      <c r="A187" s="318" t="s">
        <v>4872</v>
      </c>
      <c r="B187" s="316" t="s">
        <v>4873</v>
      </c>
      <c r="C187" s="316" t="s">
        <v>249</v>
      </c>
      <c r="D187" s="316" t="s">
        <v>4874</v>
      </c>
      <c r="E187" s="317"/>
      <c r="F187" s="317">
        <v>13.98</v>
      </c>
      <c r="G187" s="316" t="s">
        <v>633</v>
      </c>
      <c r="H187" s="319">
        <f t="shared" si="2"/>
        <v>6037.9100000000008</v>
      </c>
    </row>
    <row r="188" spans="1:8" x14ac:dyDescent="0.2">
      <c r="A188" s="318" t="s">
        <v>4875</v>
      </c>
      <c r="B188" s="316" t="s">
        <v>4876</v>
      </c>
      <c r="C188" s="316" t="s">
        <v>2664</v>
      </c>
      <c r="D188" s="316" t="s">
        <v>4877</v>
      </c>
      <c r="E188" s="317">
        <v>100</v>
      </c>
      <c r="F188" s="317"/>
      <c r="G188" s="316" t="s">
        <v>730</v>
      </c>
      <c r="H188" s="319">
        <f t="shared" si="2"/>
        <v>6137.9100000000008</v>
      </c>
    </row>
    <row r="189" spans="1:8" x14ac:dyDescent="0.2">
      <c r="A189" s="318" t="s">
        <v>4878</v>
      </c>
      <c r="B189" s="316" t="s">
        <v>4879</v>
      </c>
      <c r="C189" s="316" t="s">
        <v>2664</v>
      </c>
      <c r="D189" s="316" t="s">
        <v>4880</v>
      </c>
      <c r="E189" s="317">
        <v>45</v>
      </c>
      <c r="F189" s="317"/>
      <c r="G189" s="316" t="s">
        <v>708</v>
      </c>
      <c r="H189" s="319">
        <f t="shared" si="2"/>
        <v>6182.9100000000008</v>
      </c>
    </row>
    <row r="190" spans="1:8" x14ac:dyDescent="0.2">
      <c r="A190" s="318" t="s">
        <v>4878</v>
      </c>
      <c r="B190" s="316" t="s">
        <v>4879</v>
      </c>
      <c r="C190" s="316" t="s">
        <v>2664</v>
      </c>
      <c r="D190" s="316" t="s">
        <v>4880</v>
      </c>
      <c r="E190" s="317">
        <v>45</v>
      </c>
      <c r="F190" s="317"/>
      <c r="G190" s="316" t="s">
        <v>730</v>
      </c>
      <c r="H190" s="319">
        <f t="shared" si="2"/>
        <v>6227.9100000000008</v>
      </c>
    </row>
    <row r="191" spans="1:8" x14ac:dyDescent="0.2">
      <c r="A191" s="318" t="s">
        <v>4878</v>
      </c>
      <c r="B191" s="316" t="s">
        <v>4879</v>
      </c>
      <c r="C191" s="316" t="s">
        <v>2664</v>
      </c>
      <c r="D191" s="316" t="s">
        <v>4880</v>
      </c>
      <c r="E191" s="317">
        <v>45</v>
      </c>
      <c r="F191" s="317"/>
      <c r="G191" s="316" t="s">
        <v>633</v>
      </c>
      <c r="H191" s="319">
        <f t="shared" si="2"/>
        <v>6272.9100000000008</v>
      </c>
    </row>
    <row r="192" spans="1:8" x14ac:dyDescent="0.2">
      <c r="A192" s="318" t="s">
        <v>4881</v>
      </c>
      <c r="B192" s="316" t="s">
        <v>4882</v>
      </c>
      <c r="C192" s="316" t="s">
        <v>2664</v>
      </c>
      <c r="D192" s="316" t="s">
        <v>4883</v>
      </c>
      <c r="E192" s="317">
        <v>108</v>
      </c>
      <c r="F192" s="317"/>
      <c r="G192" s="316" t="s">
        <v>626</v>
      </c>
      <c r="H192" s="319">
        <f t="shared" si="2"/>
        <v>6380.9100000000008</v>
      </c>
    </row>
    <row r="193" spans="1:8" x14ac:dyDescent="0.2">
      <c r="A193" s="318" t="s">
        <v>4881</v>
      </c>
      <c r="B193" s="316" t="s">
        <v>4882</v>
      </c>
      <c r="C193" s="316" t="s">
        <v>2664</v>
      </c>
      <c r="D193" s="316" t="s">
        <v>4883</v>
      </c>
      <c r="E193" s="317">
        <v>255</v>
      </c>
      <c r="F193" s="317"/>
      <c r="G193" s="316" t="s">
        <v>633</v>
      </c>
      <c r="H193" s="319">
        <f t="shared" si="2"/>
        <v>6635.9100000000008</v>
      </c>
    </row>
    <row r="194" spans="1:8" x14ac:dyDescent="0.2">
      <c r="A194" s="318" t="s">
        <v>4881</v>
      </c>
      <c r="B194" s="316" t="s">
        <v>4884</v>
      </c>
      <c r="C194" s="316" t="s">
        <v>248</v>
      </c>
      <c r="D194" s="316" t="s">
        <v>4885</v>
      </c>
      <c r="E194" s="317">
        <v>802.95</v>
      </c>
      <c r="F194" s="317"/>
      <c r="G194" s="316" t="s">
        <v>633</v>
      </c>
      <c r="H194" s="319">
        <f t="shared" si="2"/>
        <v>7438.8600000000006</v>
      </c>
    </row>
    <row r="195" spans="1:8" x14ac:dyDescent="0.2">
      <c r="A195" s="318" t="s">
        <v>4886</v>
      </c>
      <c r="B195" s="316" t="s">
        <v>4887</v>
      </c>
      <c r="C195" s="316" t="s">
        <v>2702</v>
      </c>
      <c r="D195" s="316" t="s">
        <v>4888</v>
      </c>
      <c r="E195" s="317">
        <v>600</v>
      </c>
      <c r="F195" s="317"/>
      <c r="G195" s="316" t="s">
        <v>708</v>
      </c>
      <c r="H195" s="319">
        <f t="shared" si="2"/>
        <v>8038.8600000000006</v>
      </c>
    </row>
    <row r="196" spans="1:8" x14ac:dyDescent="0.2">
      <c r="A196" s="318" t="s">
        <v>4886</v>
      </c>
      <c r="B196" s="316" t="s">
        <v>4887</v>
      </c>
      <c r="C196" s="316" t="s">
        <v>2702</v>
      </c>
      <c r="D196" s="316" t="s">
        <v>4888</v>
      </c>
      <c r="E196" s="317">
        <v>900</v>
      </c>
      <c r="F196" s="317"/>
      <c r="G196" s="316" t="s">
        <v>633</v>
      </c>
      <c r="H196" s="319">
        <f t="shared" si="2"/>
        <v>8938.86</v>
      </c>
    </row>
    <row r="197" spans="1:8" x14ac:dyDescent="0.2">
      <c r="A197" s="318" t="s">
        <v>4889</v>
      </c>
      <c r="B197" s="316" t="s">
        <v>4890</v>
      </c>
      <c r="C197" s="316" t="s">
        <v>4546</v>
      </c>
      <c r="D197" s="316" t="s">
        <v>4891</v>
      </c>
      <c r="E197" s="317">
        <v>23.6</v>
      </c>
      <c r="F197" s="317"/>
      <c r="G197" s="316" t="s">
        <v>708</v>
      </c>
      <c r="H197" s="319">
        <f t="shared" si="2"/>
        <v>8962.4600000000009</v>
      </c>
    </row>
    <row r="198" spans="1:8" x14ac:dyDescent="0.2">
      <c r="A198" s="318" t="s">
        <v>4889</v>
      </c>
      <c r="B198" s="316" t="s">
        <v>4890</v>
      </c>
      <c r="C198" s="316" t="s">
        <v>4546</v>
      </c>
      <c r="D198" s="316" t="s">
        <v>4891</v>
      </c>
      <c r="E198" s="317">
        <v>23.6</v>
      </c>
      <c r="F198" s="317"/>
      <c r="G198" s="316" t="s">
        <v>633</v>
      </c>
      <c r="H198" s="319">
        <f t="shared" si="2"/>
        <v>8986.0600000000013</v>
      </c>
    </row>
    <row r="199" spans="1:8" x14ac:dyDescent="0.2">
      <c r="A199" s="318" t="s">
        <v>4892</v>
      </c>
      <c r="B199" s="316" t="s">
        <v>4893</v>
      </c>
      <c r="C199" s="316" t="s">
        <v>4894</v>
      </c>
      <c r="D199" s="316" t="s">
        <v>4895</v>
      </c>
      <c r="E199" s="317">
        <v>472.5</v>
      </c>
      <c r="F199" s="317"/>
      <c r="G199" s="316" t="s">
        <v>633</v>
      </c>
      <c r="H199" s="319">
        <f t="shared" si="2"/>
        <v>9458.5600000000013</v>
      </c>
    </row>
    <row r="200" spans="1:8" x14ac:dyDescent="0.2">
      <c r="A200" s="318" t="s">
        <v>4896</v>
      </c>
      <c r="B200" s="316" t="s">
        <v>4897</v>
      </c>
      <c r="C200" s="316" t="s">
        <v>2664</v>
      </c>
      <c r="D200" s="316" t="s">
        <v>4898</v>
      </c>
      <c r="E200" s="317">
        <v>120.5</v>
      </c>
      <c r="F200" s="317"/>
      <c r="G200" s="316" t="s">
        <v>730</v>
      </c>
      <c r="H200" s="319">
        <f t="shared" ref="H200:H263" si="3">E200-F200+H199</f>
        <v>9579.0600000000013</v>
      </c>
    </row>
    <row r="201" spans="1:8" x14ac:dyDescent="0.2">
      <c r="A201" s="318" t="s">
        <v>4899</v>
      </c>
      <c r="B201" s="316" t="s">
        <v>4900</v>
      </c>
      <c r="C201" s="316" t="s">
        <v>4803</v>
      </c>
      <c r="D201" s="316" t="s">
        <v>4901</v>
      </c>
      <c r="E201" s="317">
        <v>287.10000000000002</v>
      </c>
      <c r="F201" s="317"/>
      <c r="G201" s="316" t="s">
        <v>633</v>
      </c>
      <c r="H201" s="319">
        <f t="shared" si="3"/>
        <v>9866.1600000000017</v>
      </c>
    </row>
    <row r="202" spans="1:8" x14ac:dyDescent="0.2">
      <c r="A202" s="318" t="s">
        <v>4899</v>
      </c>
      <c r="B202" s="316" t="s">
        <v>4900</v>
      </c>
      <c r="C202" s="316" t="s">
        <v>4803</v>
      </c>
      <c r="D202" s="316" t="s">
        <v>4902</v>
      </c>
      <c r="E202" s="317">
        <v>78.400000000000006</v>
      </c>
      <c r="F202" s="317"/>
      <c r="G202" s="316" t="s">
        <v>633</v>
      </c>
      <c r="H202" s="320">
        <f t="shared" si="3"/>
        <v>9944.5600000000013</v>
      </c>
    </row>
    <row r="203" spans="1:8" x14ac:dyDescent="0.2">
      <c r="A203" s="318" t="s">
        <v>30</v>
      </c>
      <c r="B203" s="316" t="s">
        <v>4903</v>
      </c>
      <c r="C203" s="316"/>
      <c r="D203" s="316" t="s">
        <v>4904</v>
      </c>
      <c r="E203" s="317"/>
      <c r="F203" s="317">
        <v>3636.8</v>
      </c>
      <c r="G203" s="316" t="s">
        <v>633</v>
      </c>
      <c r="H203" s="319"/>
    </row>
    <row r="204" spans="1:8" x14ac:dyDescent="0.2">
      <c r="A204" s="318" t="s">
        <v>30</v>
      </c>
      <c r="B204" s="316" t="s">
        <v>4903</v>
      </c>
      <c r="C204" s="316"/>
      <c r="D204" s="316" t="s">
        <v>4904</v>
      </c>
      <c r="E204" s="317">
        <v>2909.44</v>
      </c>
      <c r="F204" s="317"/>
      <c r="G204" s="316" t="s">
        <v>633</v>
      </c>
      <c r="H204" s="319"/>
    </row>
    <row r="205" spans="1:8" x14ac:dyDescent="0.2">
      <c r="A205" s="318" t="s">
        <v>30</v>
      </c>
      <c r="B205" s="316" t="s">
        <v>4903</v>
      </c>
      <c r="C205" s="316"/>
      <c r="D205" s="316" t="s">
        <v>4904</v>
      </c>
      <c r="E205" s="317">
        <v>727.36</v>
      </c>
      <c r="F205" s="317"/>
      <c r="G205" s="316" t="s">
        <v>633</v>
      </c>
      <c r="H205" s="319"/>
    </row>
    <row r="206" spans="1:8" ht="15" x14ac:dyDescent="0.2">
      <c r="A206" s="315" t="s">
        <v>4905</v>
      </c>
      <c r="B206" s="316"/>
      <c r="C206" s="316"/>
      <c r="D206" s="316"/>
      <c r="E206" s="317"/>
      <c r="F206" s="317"/>
      <c r="G206" s="316"/>
      <c r="H206" s="319"/>
    </row>
    <row r="207" spans="1:8" x14ac:dyDescent="0.2">
      <c r="A207" s="318" t="s">
        <v>4906</v>
      </c>
      <c r="B207" s="316" t="s">
        <v>4907</v>
      </c>
      <c r="C207" s="316" t="s">
        <v>2670</v>
      </c>
      <c r="D207" s="316" t="s">
        <v>4908</v>
      </c>
      <c r="E207" s="317">
        <v>158</v>
      </c>
      <c r="F207" s="317"/>
      <c r="G207" s="316" t="s">
        <v>708</v>
      </c>
      <c r="H207" s="319">
        <f t="shared" si="3"/>
        <v>158</v>
      </c>
    </row>
    <row r="208" spans="1:8" x14ac:dyDescent="0.2">
      <c r="A208" s="318" t="s">
        <v>4906</v>
      </c>
      <c r="B208" s="316" t="s">
        <v>4909</v>
      </c>
      <c r="C208" s="316" t="s">
        <v>2670</v>
      </c>
      <c r="D208" s="316" t="s">
        <v>4910</v>
      </c>
      <c r="E208" s="317">
        <v>547.20000000000005</v>
      </c>
      <c r="F208" s="317"/>
      <c r="G208" s="316" t="s">
        <v>633</v>
      </c>
      <c r="H208" s="319">
        <f t="shared" si="3"/>
        <v>705.2</v>
      </c>
    </row>
    <row r="209" spans="1:8" x14ac:dyDescent="0.2">
      <c r="A209" s="318" t="s">
        <v>4911</v>
      </c>
      <c r="B209" s="316" t="s">
        <v>4912</v>
      </c>
      <c r="C209" s="316" t="s">
        <v>2802</v>
      </c>
      <c r="D209" s="316" t="s">
        <v>4913</v>
      </c>
      <c r="E209" s="317">
        <v>350</v>
      </c>
      <c r="F209" s="317"/>
      <c r="G209" s="316" t="s">
        <v>730</v>
      </c>
      <c r="H209" s="319">
        <f t="shared" si="3"/>
        <v>1055.2</v>
      </c>
    </row>
    <row r="210" spans="1:8" x14ac:dyDescent="0.2">
      <c r="A210" s="318" t="s">
        <v>4914</v>
      </c>
      <c r="B210" s="316" t="s">
        <v>4915</v>
      </c>
      <c r="C210" s="316" t="s">
        <v>249</v>
      </c>
      <c r="D210" s="316" t="s">
        <v>4916</v>
      </c>
      <c r="E210" s="317">
        <v>75.34</v>
      </c>
      <c r="F210" s="317"/>
      <c r="G210" s="316" t="s">
        <v>730</v>
      </c>
      <c r="H210" s="319">
        <f t="shared" si="3"/>
        <v>1130.54</v>
      </c>
    </row>
    <row r="211" spans="1:8" x14ac:dyDescent="0.2">
      <c r="A211" s="318" t="s">
        <v>4917</v>
      </c>
      <c r="B211" s="316" t="s">
        <v>4918</v>
      </c>
      <c r="C211" s="316" t="s">
        <v>53</v>
      </c>
      <c r="D211" s="316" t="s">
        <v>4919</v>
      </c>
      <c r="E211" s="317">
        <v>1200</v>
      </c>
      <c r="F211" s="317"/>
      <c r="G211" s="316" t="s">
        <v>708</v>
      </c>
      <c r="H211" s="319">
        <f t="shared" si="3"/>
        <v>2330.54</v>
      </c>
    </row>
    <row r="212" spans="1:8" x14ac:dyDescent="0.2">
      <c r="A212" s="318" t="s">
        <v>4920</v>
      </c>
      <c r="B212" s="316" t="s">
        <v>4921</v>
      </c>
      <c r="C212" s="316" t="s">
        <v>53</v>
      </c>
      <c r="D212" s="316" t="s">
        <v>4922</v>
      </c>
      <c r="E212" s="317">
        <v>500</v>
      </c>
      <c r="F212" s="317"/>
      <c r="G212" s="316" t="s">
        <v>633</v>
      </c>
      <c r="H212" s="319">
        <f t="shared" si="3"/>
        <v>2830.54</v>
      </c>
    </row>
    <row r="213" spans="1:8" x14ac:dyDescent="0.2">
      <c r="A213" s="318" t="s">
        <v>4923</v>
      </c>
      <c r="B213" s="316" t="s">
        <v>4924</v>
      </c>
      <c r="C213" s="316" t="s">
        <v>2670</v>
      </c>
      <c r="D213" s="316" t="s">
        <v>4925</v>
      </c>
      <c r="E213" s="317">
        <v>293.76</v>
      </c>
      <c r="F213" s="317"/>
      <c r="G213" s="316" t="s">
        <v>708</v>
      </c>
      <c r="H213" s="319">
        <f t="shared" si="3"/>
        <v>3124.3</v>
      </c>
    </row>
    <row r="214" spans="1:8" x14ac:dyDescent="0.2">
      <c r="A214" s="318" t="s">
        <v>4923</v>
      </c>
      <c r="B214" s="316" t="s">
        <v>4926</v>
      </c>
      <c r="C214" s="316" t="s">
        <v>249</v>
      </c>
      <c r="D214" s="316" t="s">
        <v>4927</v>
      </c>
      <c r="E214" s="317">
        <v>49.75</v>
      </c>
      <c r="F214" s="317"/>
      <c r="G214" s="316" t="s">
        <v>730</v>
      </c>
      <c r="H214" s="319">
        <f t="shared" si="3"/>
        <v>3174.05</v>
      </c>
    </row>
    <row r="215" spans="1:8" x14ac:dyDescent="0.2">
      <c r="A215" s="318" t="s">
        <v>4928</v>
      </c>
      <c r="B215" s="316" t="s">
        <v>4929</v>
      </c>
      <c r="C215" s="316" t="s">
        <v>250</v>
      </c>
      <c r="D215" s="316" t="s">
        <v>4930</v>
      </c>
      <c r="E215" s="317">
        <v>754</v>
      </c>
      <c r="F215" s="317"/>
      <c r="G215" s="316" t="s">
        <v>633</v>
      </c>
      <c r="H215" s="319">
        <f t="shared" si="3"/>
        <v>3928.05</v>
      </c>
    </row>
    <row r="216" spans="1:8" x14ac:dyDescent="0.2">
      <c r="A216" s="318" t="s">
        <v>4931</v>
      </c>
      <c r="B216" s="316" t="s">
        <v>4932</v>
      </c>
      <c r="C216" s="316" t="s">
        <v>2664</v>
      </c>
      <c r="D216" s="316" t="s">
        <v>4933</v>
      </c>
      <c r="E216" s="317">
        <v>940</v>
      </c>
      <c r="F216" s="317"/>
      <c r="G216" s="316" t="s">
        <v>708</v>
      </c>
      <c r="H216" s="319">
        <f t="shared" si="3"/>
        <v>4868.05</v>
      </c>
    </row>
    <row r="217" spans="1:8" x14ac:dyDescent="0.2">
      <c r="A217" s="318" t="s">
        <v>4931</v>
      </c>
      <c r="B217" s="316" t="s">
        <v>4932</v>
      </c>
      <c r="C217" s="316" t="s">
        <v>2664</v>
      </c>
      <c r="D217" s="316" t="s">
        <v>4933</v>
      </c>
      <c r="E217" s="317">
        <v>209.5</v>
      </c>
      <c r="F217" s="317"/>
      <c r="G217" s="316" t="s">
        <v>626</v>
      </c>
      <c r="H217" s="319">
        <f t="shared" si="3"/>
        <v>5077.55</v>
      </c>
    </row>
    <row r="218" spans="1:8" x14ac:dyDescent="0.2">
      <c r="A218" s="318" t="s">
        <v>4931</v>
      </c>
      <c r="B218" s="316" t="s">
        <v>4932</v>
      </c>
      <c r="C218" s="316" t="s">
        <v>2664</v>
      </c>
      <c r="D218" s="316" t="s">
        <v>4933</v>
      </c>
      <c r="E218" s="317">
        <v>160</v>
      </c>
      <c r="F218" s="317"/>
      <c r="G218" s="316" t="s">
        <v>633</v>
      </c>
      <c r="H218" s="319">
        <f t="shared" si="3"/>
        <v>5237.55</v>
      </c>
    </row>
    <row r="219" spans="1:8" x14ac:dyDescent="0.2">
      <c r="A219" s="318" t="s">
        <v>4020</v>
      </c>
      <c r="B219" s="316" t="s">
        <v>4934</v>
      </c>
      <c r="C219" s="316" t="s">
        <v>390</v>
      </c>
      <c r="D219" s="316" t="s">
        <v>4935</v>
      </c>
      <c r="E219" s="317">
        <v>12.99</v>
      </c>
      <c r="F219" s="317"/>
      <c r="G219" s="316" t="s">
        <v>708</v>
      </c>
      <c r="H219" s="319">
        <f t="shared" si="3"/>
        <v>5250.54</v>
      </c>
    </row>
    <row r="220" spans="1:8" x14ac:dyDescent="0.2">
      <c r="A220" s="318" t="s">
        <v>4020</v>
      </c>
      <c r="B220" s="316" t="s">
        <v>4934</v>
      </c>
      <c r="C220" s="316" t="s">
        <v>390</v>
      </c>
      <c r="D220" s="316" t="s">
        <v>4935</v>
      </c>
      <c r="E220" s="317">
        <v>12.99</v>
      </c>
      <c r="F220" s="317"/>
      <c r="G220" s="316" t="s">
        <v>633</v>
      </c>
      <c r="H220" s="319">
        <f t="shared" si="3"/>
        <v>5263.53</v>
      </c>
    </row>
    <row r="221" spans="1:8" x14ac:dyDescent="0.2">
      <c r="A221" s="318" t="s">
        <v>4936</v>
      </c>
      <c r="B221" s="316" t="s">
        <v>4937</v>
      </c>
      <c r="C221" s="316" t="s">
        <v>249</v>
      </c>
      <c r="D221" s="316" t="s">
        <v>4938</v>
      </c>
      <c r="E221" s="317">
        <v>152.13</v>
      </c>
      <c r="F221" s="317"/>
      <c r="G221" s="316" t="s">
        <v>708</v>
      </c>
      <c r="H221" s="319">
        <f t="shared" si="3"/>
        <v>5415.66</v>
      </c>
    </row>
    <row r="222" spans="1:8" x14ac:dyDescent="0.2">
      <c r="A222" s="318" t="s">
        <v>4936</v>
      </c>
      <c r="B222" s="316" t="s">
        <v>4939</v>
      </c>
      <c r="C222" s="316"/>
      <c r="D222" s="316" t="s">
        <v>1607</v>
      </c>
      <c r="E222" s="317">
        <v>578.13</v>
      </c>
      <c r="F222" s="317"/>
      <c r="G222" s="316" t="s">
        <v>708</v>
      </c>
      <c r="H222" s="319">
        <f t="shared" si="3"/>
        <v>5993.79</v>
      </c>
    </row>
    <row r="223" spans="1:8" x14ac:dyDescent="0.2">
      <c r="A223" s="318" t="s">
        <v>4936</v>
      </c>
      <c r="B223" s="316" t="s">
        <v>4937</v>
      </c>
      <c r="C223" s="316" t="s">
        <v>249</v>
      </c>
      <c r="D223" s="316" t="s">
        <v>4938</v>
      </c>
      <c r="E223" s="317">
        <v>30</v>
      </c>
      <c r="F223" s="317"/>
      <c r="G223" s="316" t="s">
        <v>730</v>
      </c>
      <c r="H223" s="319">
        <f t="shared" si="3"/>
        <v>6023.79</v>
      </c>
    </row>
    <row r="224" spans="1:8" x14ac:dyDescent="0.2">
      <c r="A224" s="318" t="s">
        <v>4936</v>
      </c>
      <c r="B224" s="316" t="s">
        <v>4937</v>
      </c>
      <c r="C224" s="316" t="s">
        <v>249</v>
      </c>
      <c r="D224" s="316" t="s">
        <v>4938</v>
      </c>
      <c r="E224" s="317">
        <v>152.13</v>
      </c>
      <c r="F224" s="317"/>
      <c r="G224" s="316" t="s">
        <v>633</v>
      </c>
      <c r="H224" s="319">
        <f t="shared" si="3"/>
        <v>6175.92</v>
      </c>
    </row>
    <row r="225" spans="1:8" x14ac:dyDescent="0.2">
      <c r="A225" s="318" t="s">
        <v>4936</v>
      </c>
      <c r="B225" s="316" t="s">
        <v>4939</v>
      </c>
      <c r="C225" s="316"/>
      <c r="D225" s="316" t="s">
        <v>1607</v>
      </c>
      <c r="E225" s="317">
        <v>578.12</v>
      </c>
      <c r="F225" s="317"/>
      <c r="G225" s="316" t="s">
        <v>633</v>
      </c>
      <c r="H225" s="319">
        <f t="shared" si="3"/>
        <v>6754.04</v>
      </c>
    </row>
    <row r="226" spans="1:8" x14ac:dyDescent="0.2">
      <c r="A226" s="318" t="s">
        <v>4940</v>
      </c>
      <c r="B226" s="316" t="s">
        <v>4941</v>
      </c>
      <c r="C226" s="316" t="s">
        <v>2664</v>
      </c>
      <c r="D226" s="316" t="s">
        <v>4942</v>
      </c>
      <c r="E226" s="317">
        <v>236.5</v>
      </c>
      <c r="F226" s="317"/>
      <c r="G226" s="316" t="s">
        <v>633</v>
      </c>
      <c r="H226" s="319">
        <f t="shared" si="3"/>
        <v>6990.54</v>
      </c>
    </row>
    <row r="227" spans="1:8" x14ac:dyDescent="0.2">
      <c r="A227" s="318" t="s">
        <v>4943</v>
      </c>
      <c r="B227" s="316" t="s">
        <v>4944</v>
      </c>
      <c r="C227" s="316" t="s">
        <v>4945</v>
      </c>
      <c r="D227" s="316" t="s">
        <v>4946</v>
      </c>
      <c r="E227" s="317">
        <v>193.75</v>
      </c>
      <c r="F227" s="317"/>
      <c r="G227" s="316" t="s">
        <v>730</v>
      </c>
      <c r="H227" s="319">
        <f t="shared" si="3"/>
        <v>7184.29</v>
      </c>
    </row>
    <row r="228" spans="1:8" x14ac:dyDescent="0.2">
      <c r="A228" s="318" t="s">
        <v>4943</v>
      </c>
      <c r="B228" s="316" t="s">
        <v>4947</v>
      </c>
      <c r="C228" s="316" t="s">
        <v>4945</v>
      </c>
      <c r="D228" s="316" t="s">
        <v>4948</v>
      </c>
      <c r="E228" s="317"/>
      <c r="F228" s="317">
        <v>193.75</v>
      </c>
      <c r="G228" s="316" t="s">
        <v>730</v>
      </c>
      <c r="H228" s="319">
        <f t="shared" si="3"/>
        <v>6990.54</v>
      </c>
    </row>
    <row r="229" spans="1:8" x14ac:dyDescent="0.2">
      <c r="A229" s="318" t="s">
        <v>4943</v>
      </c>
      <c r="B229" s="316" t="s">
        <v>4947</v>
      </c>
      <c r="C229" s="316" t="s">
        <v>4945</v>
      </c>
      <c r="D229" s="316" t="s">
        <v>4948</v>
      </c>
      <c r="E229" s="317"/>
      <c r="F229" s="317">
        <v>12.5</v>
      </c>
      <c r="G229" s="316" t="s">
        <v>758</v>
      </c>
      <c r="H229" s="319">
        <f t="shared" si="3"/>
        <v>6978.04</v>
      </c>
    </row>
    <row r="230" spans="1:8" x14ac:dyDescent="0.2">
      <c r="A230" s="318" t="s">
        <v>4943</v>
      </c>
      <c r="B230" s="316" t="s">
        <v>4944</v>
      </c>
      <c r="C230" s="316" t="s">
        <v>4945</v>
      </c>
      <c r="D230" s="316" t="s">
        <v>4946</v>
      </c>
      <c r="E230" s="317">
        <v>12.5</v>
      </c>
      <c r="F230" s="317"/>
      <c r="G230" s="316" t="s">
        <v>758</v>
      </c>
      <c r="H230" s="319">
        <f t="shared" si="3"/>
        <v>6990.54</v>
      </c>
    </row>
    <row r="231" spans="1:8" x14ac:dyDescent="0.2">
      <c r="A231" s="318" t="s">
        <v>4943</v>
      </c>
      <c r="B231" s="316" t="s">
        <v>4947</v>
      </c>
      <c r="C231" s="316" t="s">
        <v>4945</v>
      </c>
      <c r="D231" s="316" t="s">
        <v>4948</v>
      </c>
      <c r="E231" s="317"/>
      <c r="F231" s="317">
        <v>675</v>
      </c>
      <c r="G231" s="316" t="s">
        <v>633</v>
      </c>
      <c r="H231" s="319">
        <f t="shared" si="3"/>
        <v>6315.54</v>
      </c>
    </row>
    <row r="232" spans="1:8" x14ac:dyDescent="0.2">
      <c r="A232" s="318" t="s">
        <v>4943</v>
      </c>
      <c r="B232" s="316" t="s">
        <v>4944</v>
      </c>
      <c r="C232" s="316" t="s">
        <v>4945</v>
      </c>
      <c r="D232" s="316" t="s">
        <v>4946</v>
      </c>
      <c r="E232" s="317">
        <v>675</v>
      </c>
      <c r="F232" s="317"/>
      <c r="G232" s="316" t="s">
        <v>633</v>
      </c>
      <c r="H232" s="319">
        <f t="shared" si="3"/>
        <v>6990.54</v>
      </c>
    </row>
    <row r="233" spans="1:8" x14ac:dyDescent="0.2">
      <c r="A233" s="318" t="s">
        <v>4949</v>
      </c>
      <c r="B233" s="316" t="s">
        <v>4950</v>
      </c>
      <c r="C233" s="316" t="s">
        <v>249</v>
      </c>
      <c r="D233" s="316" t="s">
        <v>2873</v>
      </c>
      <c r="E233" s="317">
        <v>15.16</v>
      </c>
      <c r="F233" s="317"/>
      <c r="G233" s="316" t="s">
        <v>708</v>
      </c>
      <c r="H233" s="319">
        <f t="shared" si="3"/>
        <v>7005.7</v>
      </c>
    </row>
    <row r="234" spans="1:8" x14ac:dyDescent="0.2">
      <c r="A234" s="318" t="s">
        <v>4949</v>
      </c>
      <c r="B234" s="316" t="s">
        <v>4950</v>
      </c>
      <c r="C234" s="316" t="s">
        <v>249</v>
      </c>
      <c r="D234" s="316" t="s">
        <v>4757</v>
      </c>
      <c r="E234" s="317">
        <v>54.96</v>
      </c>
      <c r="F234" s="317"/>
      <c r="G234" s="316" t="s">
        <v>730</v>
      </c>
      <c r="H234" s="319">
        <f t="shared" si="3"/>
        <v>7060.66</v>
      </c>
    </row>
    <row r="235" spans="1:8" x14ac:dyDescent="0.2">
      <c r="A235" s="318" t="s">
        <v>4949</v>
      </c>
      <c r="B235" s="316" t="s">
        <v>4950</v>
      </c>
      <c r="C235" s="316" t="s">
        <v>249</v>
      </c>
      <c r="D235" s="316" t="s">
        <v>2873</v>
      </c>
      <c r="E235" s="317">
        <v>15.17</v>
      </c>
      <c r="F235" s="317"/>
      <c r="G235" s="316" t="s">
        <v>633</v>
      </c>
      <c r="H235" s="319">
        <f t="shared" si="3"/>
        <v>7075.83</v>
      </c>
    </row>
    <row r="236" spans="1:8" x14ac:dyDescent="0.2">
      <c r="A236" s="318" t="s">
        <v>4951</v>
      </c>
      <c r="B236" s="316" t="s">
        <v>4952</v>
      </c>
      <c r="C236" s="316" t="s">
        <v>4945</v>
      </c>
      <c r="D236" s="316" t="s">
        <v>4953</v>
      </c>
      <c r="E236" s="317">
        <v>10.34</v>
      </c>
      <c r="F236" s="317"/>
      <c r="G236" s="316" t="s">
        <v>730</v>
      </c>
      <c r="H236" s="319">
        <f t="shared" si="3"/>
        <v>7086.17</v>
      </c>
    </row>
    <row r="237" spans="1:8" x14ac:dyDescent="0.2">
      <c r="A237" s="318" t="s">
        <v>4951</v>
      </c>
      <c r="B237" s="316" t="s">
        <v>4952</v>
      </c>
      <c r="C237" s="316" t="s">
        <v>4945</v>
      </c>
      <c r="D237" s="316" t="s">
        <v>4953</v>
      </c>
      <c r="E237" s="317">
        <v>18.07</v>
      </c>
      <c r="F237" s="317"/>
      <c r="G237" s="316" t="s">
        <v>633</v>
      </c>
      <c r="H237" s="319">
        <f t="shared" si="3"/>
        <v>7104.24</v>
      </c>
    </row>
    <row r="238" spans="1:8" x14ac:dyDescent="0.2">
      <c r="A238" s="318" t="s">
        <v>6</v>
      </c>
      <c r="B238" s="316" t="s">
        <v>4954</v>
      </c>
      <c r="C238" s="316" t="s">
        <v>2664</v>
      </c>
      <c r="D238" s="316" t="s">
        <v>4955</v>
      </c>
      <c r="E238" s="317">
        <v>820</v>
      </c>
      <c r="F238" s="317"/>
      <c r="G238" s="316" t="s">
        <v>626</v>
      </c>
      <c r="H238" s="319">
        <f t="shared" si="3"/>
        <v>7924.24</v>
      </c>
    </row>
    <row r="239" spans="1:8" x14ac:dyDescent="0.2">
      <c r="A239" s="318" t="s">
        <v>4956</v>
      </c>
      <c r="B239" s="316" t="s">
        <v>4957</v>
      </c>
      <c r="C239" s="316" t="s">
        <v>2835</v>
      </c>
      <c r="D239" s="316" t="s">
        <v>367</v>
      </c>
      <c r="E239" s="317">
        <v>130</v>
      </c>
      <c r="F239" s="317"/>
      <c r="G239" s="316" t="s">
        <v>708</v>
      </c>
      <c r="H239" s="319">
        <f t="shared" si="3"/>
        <v>8054.24</v>
      </c>
    </row>
    <row r="240" spans="1:8" x14ac:dyDescent="0.2">
      <c r="A240" s="318" t="s">
        <v>4956</v>
      </c>
      <c r="B240" s="316" t="s">
        <v>4958</v>
      </c>
      <c r="C240" s="316" t="s">
        <v>2835</v>
      </c>
      <c r="D240" s="316" t="s">
        <v>4959</v>
      </c>
      <c r="E240" s="317"/>
      <c r="F240" s="317">
        <v>130</v>
      </c>
      <c r="G240" s="316" t="s">
        <v>633</v>
      </c>
      <c r="H240" s="319">
        <f t="shared" si="3"/>
        <v>7924.24</v>
      </c>
    </row>
    <row r="241" spans="1:8" x14ac:dyDescent="0.2">
      <c r="A241" s="318" t="s">
        <v>4956</v>
      </c>
      <c r="B241" s="316" t="s">
        <v>4960</v>
      </c>
      <c r="C241" s="316" t="s">
        <v>2835</v>
      </c>
      <c r="D241" s="316" t="s">
        <v>4961</v>
      </c>
      <c r="E241" s="317">
        <v>130</v>
      </c>
      <c r="F241" s="317"/>
      <c r="G241" s="316" t="s">
        <v>633</v>
      </c>
      <c r="H241" s="319">
        <f t="shared" si="3"/>
        <v>8054.24</v>
      </c>
    </row>
    <row r="242" spans="1:8" x14ac:dyDescent="0.2">
      <c r="A242" s="318" t="s">
        <v>4956</v>
      </c>
      <c r="B242" s="316" t="s">
        <v>4958</v>
      </c>
      <c r="C242" s="316" t="s">
        <v>2835</v>
      </c>
      <c r="D242" s="316" t="s">
        <v>4962</v>
      </c>
      <c r="E242" s="317">
        <v>130</v>
      </c>
      <c r="F242" s="317"/>
      <c r="G242" s="316" t="s">
        <v>633</v>
      </c>
      <c r="H242" s="319">
        <f t="shared" si="3"/>
        <v>8184.24</v>
      </c>
    </row>
    <row r="243" spans="1:8" x14ac:dyDescent="0.2">
      <c r="A243" s="318" t="s">
        <v>4956</v>
      </c>
      <c r="B243" s="316" t="s">
        <v>4963</v>
      </c>
      <c r="C243" s="316" t="s">
        <v>249</v>
      </c>
      <c r="D243" s="316" t="s">
        <v>4964</v>
      </c>
      <c r="E243" s="317">
        <v>5.08</v>
      </c>
      <c r="F243" s="317"/>
      <c r="G243" s="316" t="s">
        <v>633</v>
      </c>
      <c r="H243" s="319">
        <f t="shared" si="3"/>
        <v>8189.32</v>
      </c>
    </row>
    <row r="244" spans="1:8" x14ac:dyDescent="0.2">
      <c r="A244" s="318" t="s">
        <v>4956</v>
      </c>
      <c r="B244" s="316" t="s">
        <v>4965</v>
      </c>
      <c r="C244" s="316" t="s">
        <v>249</v>
      </c>
      <c r="D244" s="316" t="s">
        <v>4966</v>
      </c>
      <c r="E244" s="317">
        <v>133.33000000000001</v>
      </c>
      <c r="F244" s="317"/>
      <c r="G244" s="316" t="s">
        <v>633</v>
      </c>
      <c r="H244" s="319">
        <f t="shared" si="3"/>
        <v>8322.65</v>
      </c>
    </row>
    <row r="245" spans="1:8" x14ac:dyDescent="0.2">
      <c r="A245" s="318" t="s">
        <v>4956</v>
      </c>
      <c r="B245" s="316" t="s">
        <v>4957</v>
      </c>
      <c r="C245" s="316" t="s">
        <v>2835</v>
      </c>
      <c r="D245" s="316" t="s">
        <v>367</v>
      </c>
      <c r="E245" s="317"/>
      <c r="F245" s="317">
        <v>130</v>
      </c>
      <c r="G245" s="316" t="s">
        <v>633</v>
      </c>
      <c r="H245" s="319">
        <f t="shared" si="3"/>
        <v>8192.65</v>
      </c>
    </row>
    <row r="246" spans="1:8" x14ac:dyDescent="0.2">
      <c r="A246" s="318" t="s">
        <v>4967</v>
      </c>
      <c r="B246" s="316" t="s">
        <v>4968</v>
      </c>
      <c r="C246" s="316"/>
      <c r="D246" s="316" t="s">
        <v>1607</v>
      </c>
      <c r="E246" s="317">
        <v>57.81</v>
      </c>
      <c r="F246" s="317"/>
      <c r="G246" s="316" t="s">
        <v>708</v>
      </c>
      <c r="H246" s="319">
        <f t="shared" si="3"/>
        <v>8250.4599999999991</v>
      </c>
    </row>
    <row r="247" spans="1:8" x14ac:dyDescent="0.2">
      <c r="A247" s="318" t="s">
        <v>4967</v>
      </c>
      <c r="B247" s="316" t="s">
        <v>4968</v>
      </c>
      <c r="C247" s="316"/>
      <c r="D247" s="316" t="s">
        <v>1607</v>
      </c>
      <c r="E247" s="317">
        <v>467.5</v>
      </c>
      <c r="F247" s="317"/>
      <c r="G247" s="316" t="s">
        <v>730</v>
      </c>
      <c r="H247" s="319">
        <f t="shared" si="3"/>
        <v>8717.9599999999991</v>
      </c>
    </row>
    <row r="248" spans="1:8" x14ac:dyDescent="0.2">
      <c r="A248" s="318" t="s">
        <v>4967</v>
      </c>
      <c r="B248" s="316" t="s">
        <v>4968</v>
      </c>
      <c r="C248" s="316"/>
      <c r="D248" s="316" t="s">
        <v>1607</v>
      </c>
      <c r="E248" s="317">
        <v>13.75</v>
      </c>
      <c r="F248" s="317"/>
      <c r="G248" s="316" t="s">
        <v>758</v>
      </c>
      <c r="H248" s="319">
        <f t="shared" si="3"/>
        <v>8731.7099999999991</v>
      </c>
    </row>
    <row r="249" spans="1:8" x14ac:dyDescent="0.2">
      <c r="A249" s="318" t="s">
        <v>4967</v>
      </c>
      <c r="B249" s="316" t="s">
        <v>4968</v>
      </c>
      <c r="C249" s="316"/>
      <c r="D249" s="316" t="s">
        <v>1607</v>
      </c>
      <c r="E249" s="317">
        <v>13.75</v>
      </c>
      <c r="F249" s="317"/>
      <c r="G249" s="316" t="s">
        <v>626</v>
      </c>
      <c r="H249" s="319">
        <f t="shared" si="3"/>
        <v>8745.4599999999991</v>
      </c>
    </row>
    <row r="250" spans="1:8" x14ac:dyDescent="0.2">
      <c r="A250" s="318" t="s">
        <v>4967</v>
      </c>
      <c r="B250" s="316" t="s">
        <v>4968</v>
      </c>
      <c r="C250" s="316"/>
      <c r="D250" s="316" t="s">
        <v>1607</v>
      </c>
      <c r="E250" s="317">
        <v>2209.69</v>
      </c>
      <c r="F250" s="317"/>
      <c r="G250" s="316" t="s">
        <v>633</v>
      </c>
      <c r="H250" s="319">
        <f t="shared" si="3"/>
        <v>10955.15</v>
      </c>
    </row>
    <row r="251" spans="1:8" x14ac:dyDescent="0.2">
      <c r="A251" s="318" t="s">
        <v>4026</v>
      </c>
      <c r="B251" s="316" t="s">
        <v>4027</v>
      </c>
      <c r="C251" s="316"/>
      <c r="D251" s="316" t="s">
        <v>4969</v>
      </c>
      <c r="E251" s="317">
        <v>17.22</v>
      </c>
      <c r="F251" s="317"/>
      <c r="G251" s="316" t="s">
        <v>4647</v>
      </c>
      <c r="H251" s="319">
        <f t="shared" si="3"/>
        <v>10972.369999999999</v>
      </c>
    </row>
    <row r="252" spans="1:8" x14ac:dyDescent="0.2">
      <c r="A252" s="318" t="s">
        <v>4026</v>
      </c>
      <c r="B252" s="316" t="s">
        <v>4027</v>
      </c>
      <c r="C252" s="316"/>
      <c r="D252" s="316" t="s">
        <v>4969</v>
      </c>
      <c r="E252" s="317">
        <v>4.01</v>
      </c>
      <c r="F252" s="317"/>
      <c r="G252" s="316" t="s">
        <v>3639</v>
      </c>
      <c r="H252" s="319">
        <f t="shared" si="3"/>
        <v>10976.38</v>
      </c>
    </row>
    <row r="253" spans="1:8" x14ac:dyDescent="0.2">
      <c r="A253" s="318" t="s">
        <v>4970</v>
      </c>
      <c r="B253" s="316" t="s">
        <v>4971</v>
      </c>
      <c r="C253" s="316" t="s">
        <v>2664</v>
      </c>
      <c r="D253" s="316" t="s">
        <v>4972</v>
      </c>
      <c r="E253" s="317">
        <v>280.76</v>
      </c>
      <c r="F253" s="317"/>
      <c r="G253" s="316" t="s">
        <v>730</v>
      </c>
      <c r="H253" s="319">
        <f t="shared" si="3"/>
        <v>11257.14</v>
      </c>
    </row>
    <row r="254" spans="1:8" x14ac:dyDescent="0.2">
      <c r="A254" s="318" t="s">
        <v>4973</v>
      </c>
      <c r="B254" s="316" t="s">
        <v>4974</v>
      </c>
      <c r="C254" s="316"/>
      <c r="D254" s="316" t="s">
        <v>1607</v>
      </c>
      <c r="E254" s="317">
        <v>178.75</v>
      </c>
      <c r="F254" s="317"/>
      <c r="G254" s="316" t="s">
        <v>730</v>
      </c>
      <c r="H254" s="319">
        <f t="shared" si="3"/>
        <v>11435.89</v>
      </c>
    </row>
    <row r="255" spans="1:8" x14ac:dyDescent="0.2">
      <c r="A255" s="318" t="s">
        <v>4973</v>
      </c>
      <c r="B255" s="316" t="s">
        <v>4974</v>
      </c>
      <c r="C255" s="316"/>
      <c r="D255" s="316" t="s">
        <v>1607</v>
      </c>
      <c r="E255" s="317">
        <v>398.75</v>
      </c>
      <c r="F255" s="317"/>
      <c r="G255" s="316" t="s">
        <v>633</v>
      </c>
      <c r="H255" s="319">
        <f t="shared" si="3"/>
        <v>11834.64</v>
      </c>
    </row>
    <row r="256" spans="1:8" x14ac:dyDescent="0.2">
      <c r="A256" s="318" t="s">
        <v>4975</v>
      </c>
      <c r="B256" s="316" t="s">
        <v>4976</v>
      </c>
      <c r="C256" s="316" t="s">
        <v>250</v>
      </c>
      <c r="D256" s="316" t="s">
        <v>4977</v>
      </c>
      <c r="E256" s="317">
        <v>2100</v>
      </c>
      <c r="F256" s="317"/>
      <c r="G256" s="316" t="s">
        <v>730</v>
      </c>
      <c r="H256" s="319">
        <f t="shared" si="3"/>
        <v>13934.64</v>
      </c>
    </row>
    <row r="257" spans="1:8" x14ac:dyDescent="0.2">
      <c r="A257" s="318" t="s">
        <v>4978</v>
      </c>
      <c r="B257" s="316" t="s">
        <v>4979</v>
      </c>
      <c r="C257" s="316" t="s">
        <v>2664</v>
      </c>
      <c r="D257" s="316" t="s">
        <v>4880</v>
      </c>
      <c r="E257" s="317">
        <v>70.45</v>
      </c>
      <c r="F257" s="317"/>
      <c r="G257" s="316" t="s">
        <v>633</v>
      </c>
      <c r="H257" s="319">
        <f t="shared" si="3"/>
        <v>14005.09</v>
      </c>
    </row>
    <row r="258" spans="1:8" x14ac:dyDescent="0.2">
      <c r="A258" s="318" t="s">
        <v>4980</v>
      </c>
      <c r="B258" s="316" t="s">
        <v>4981</v>
      </c>
      <c r="C258" s="316" t="s">
        <v>3822</v>
      </c>
      <c r="D258" s="316" t="s">
        <v>4982</v>
      </c>
      <c r="E258" s="317">
        <v>260</v>
      </c>
      <c r="F258" s="317"/>
      <c r="G258" s="316" t="s">
        <v>4647</v>
      </c>
      <c r="H258" s="319">
        <f t="shared" si="3"/>
        <v>14265.09</v>
      </c>
    </row>
    <row r="259" spans="1:8" x14ac:dyDescent="0.2">
      <c r="A259" s="318" t="s">
        <v>4983</v>
      </c>
      <c r="B259" s="316" t="s">
        <v>4984</v>
      </c>
      <c r="C259" s="316" t="s">
        <v>2664</v>
      </c>
      <c r="D259" s="316" t="s">
        <v>4985</v>
      </c>
      <c r="E259" s="317">
        <v>270</v>
      </c>
      <c r="F259" s="317"/>
      <c r="G259" s="316" t="s">
        <v>626</v>
      </c>
      <c r="H259" s="319">
        <f t="shared" si="3"/>
        <v>14535.09</v>
      </c>
    </row>
    <row r="260" spans="1:8" x14ac:dyDescent="0.2">
      <c r="A260" s="318" t="s">
        <v>4986</v>
      </c>
      <c r="B260" s="316" t="s">
        <v>4987</v>
      </c>
      <c r="C260" s="316" t="s">
        <v>2702</v>
      </c>
      <c r="D260" s="316" t="s">
        <v>4988</v>
      </c>
      <c r="E260" s="317">
        <v>254</v>
      </c>
      <c r="F260" s="317"/>
      <c r="G260" s="316" t="s">
        <v>708</v>
      </c>
      <c r="H260" s="319">
        <f t="shared" si="3"/>
        <v>14789.09</v>
      </c>
    </row>
    <row r="261" spans="1:8" x14ac:dyDescent="0.2">
      <c r="A261" s="318" t="s">
        <v>4986</v>
      </c>
      <c r="B261" s="316" t="s">
        <v>4989</v>
      </c>
      <c r="C261" s="316" t="s">
        <v>2702</v>
      </c>
      <c r="D261" s="316" t="s">
        <v>4990</v>
      </c>
      <c r="E261" s="317">
        <v>550</v>
      </c>
      <c r="F261" s="317"/>
      <c r="G261" s="316" t="s">
        <v>626</v>
      </c>
      <c r="H261" s="319">
        <f t="shared" si="3"/>
        <v>15339.09</v>
      </c>
    </row>
    <row r="262" spans="1:8" x14ac:dyDescent="0.2">
      <c r="A262" s="318" t="s">
        <v>4986</v>
      </c>
      <c r="B262" s="316" t="s">
        <v>4987</v>
      </c>
      <c r="C262" s="316" t="s">
        <v>2702</v>
      </c>
      <c r="D262" s="316" t="s">
        <v>4988</v>
      </c>
      <c r="E262" s="317">
        <v>254</v>
      </c>
      <c r="F262" s="317"/>
      <c r="G262" s="316" t="s">
        <v>633</v>
      </c>
      <c r="H262" s="319">
        <f t="shared" si="3"/>
        <v>15593.09</v>
      </c>
    </row>
    <row r="263" spans="1:8" x14ac:dyDescent="0.2">
      <c r="A263" s="318" t="s">
        <v>4991</v>
      </c>
      <c r="B263" s="316" t="s">
        <v>4992</v>
      </c>
      <c r="C263" s="316" t="s">
        <v>2702</v>
      </c>
      <c r="D263" s="316" t="s">
        <v>4993</v>
      </c>
      <c r="E263" s="317">
        <v>375</v>
      </c>
      <c r="F263" s="317"/>
      <c r="G263" s="316" t="s">
        <v>708</v>
      </c>
      <c r="H263" s="319">
        <f t="shared" si="3"/>
        <v>15968.09</v>
      </c>
    </row>
    <row r="264" spans="1:8" x14ac:dyDescent="0.2">
      <c r="A264" s="318" t="s">
        <v>4994</v>
      </c>
      <c r="B264" s="316" t="s">
        <v>4995</v>
      </c>
      <c r="C264" s="316" t="s">
        <v>53</v>
      </c>
      <c r="D264" s="316" t="s">
        <v>4996</v>
      </c>
      <c r="E264" s="317">
        <v>400</v>
      </c>
      <c r="F264" s="317"/>
      <c r="G264" s="316" t="s">
        <v>626</v>
      </c>
      <c r="H264" s="319">
        <f t="shared" ref="H264:H327" si="4">E264-F264+H263</f>
        <v>16368.09</v>
      </c>
    </row>
    <row r="265" spans="1:8" x14ac:dyDescent="0.2">
      <c r="A265" s="318" t="s">
        <v>4997</v>
      </c>
      <c r="B265" s="316" t="s">
        <v>4998</v>
      </c>
      <c r="C265" s="316" t="s">
        <v>53</v>
      </c>
      <c r="D265" s="316" t="s">
        <v>4999</v>
      </c>
      <c r="E265" s="317">
        <v>1035</v>
      </c>
      <c r="F265" s="317"/>
      <c r="G265" s="316" t="s">
        <v>633</v>
      </c>
      <c r="H265" s="319">
        <f t="shared" si="4"/>
        <v>17403.09</v>
      </c>
    </row>
    <row r="266" spans="1:8" x14ac:dyDescent="0.2">
      <c r="A266" s="318" t="s">
        <v>5000</v>
      </c>
      <c r="B266" s="316" t="s">
        <v>5001</v>
      </c>
      <c r="C266" s="316" t="s">
        <v>2670</v>
      </c>
      <c r="D266" s="316" t="s">
        <v>5002</v>
      </c>
      <c r="E266" s="317">
        <v>132.5</v>
      </c>
      <c r="F266" s="317"/>
      <c r="G266" s="316" t="s">
        <v>633</v>
      </c>
      <c r="H266" s="319">
        <f t="shared" si="4"/>
        <v>17535.59</v>
      </c>
    </row>
    <row r="267" spans="1:8" x14ac:dyDescent="0.2">
      <c r="A267" s="318" t="s">
        <v>5003</v>
      </c>
      <c r="B267" s="316" t="s">
        <v>5004</v>
      </c>
      <c r="C267" s="316" t="s">
        <v>390</v>
      </c>
      <c r="D267" s="316" t="s">
        <v>5005</v>
      </c>
      <c r="E267" s="317">
        <v>14.97</v>
      </c>
      <c r="F267" s="317"/>
      <c r="G267" s="316" t="s">
        <v>633</v>
      </c>
      <c r="H267" s="319">
        <f t="shared" si="4"/>
        <v>17550.560000000001</v>
      </c>
    </row>
    <row r="268" spans="1:8" x14ac:dyDescent="0.2">
      <c r="A268" s="318" t="s">
        <v>5006</v>
      </c>
      <c r="B268" s="316" t="s">
        <v>5007</v>
      </c>
      <c r="C268" s="316" t="s">
        <v>248</v>
      </c>
      <c r="D268" s="316" t="s">
        <v>5008</v>
      </c>
      <c r="E268" s="317">
        <v>352.66</v>
      </c>
      <c r="F268" s="317"/>
      <c r="G268" s="316" t="s">
        <v>633</v>
      </c>
      <c r="H268" s="319">
        <f t="shared" si="4"/>
        <v>17903.22</v>
      </c>
    </row>
    <row r="269" spans="1:8" x14ac:dyDescent="0.2">
      <c r="A269" s="318" t="s">
        <v>5009</v>
      </c>
      <c r="B269" s="316" t="s">
        <v>5010</v>
      </c>
      <c r="C269" s="316" t="s">
        <v>54</v>
      </c>
      <c r="D269" s="316" t="s">
        <v>5011</v>
      </c>
      <c r="E269" s="317">
        <v>113.54</v>
      </c>
      <c r="F269" s="317"/>
      <c r="G269" s="316" t="s">
        <v>633</v>
      </c>
      <c r="H269" s="319">
        <f t="shared" si="4"/>
        <v>18016.760000000002</v>
      </c>
    </row>
    <row r="270" spans="1:8" x14ac:dyDescent="0.2">
      <c r="A270" s="318" t="s">
        <v>5012</v>
      </c>
      <c r="B270" s="316" t="s">
        <v>5013</v>
      </c>
      <c r="C270" s="316" t="s">
        <v>2802</v>
      </c>
      <c r="D270" s="316" t="s">
        <v>5014</v>
      </c>
      <c r="E270" s="317">
        <v>110</v>
      </c>
      <c r="F270" s="317"/>
      <c r="G270" s="316" t="s">
        <v>730</v>
      </c>
      <c r="H270" s="319">
        <f t="shared" si="4"/>
        <v>18126.760000000002</v>
      </c>
    </row>
    <row r="271" spans="1:8" x14ac:dyDescent="0.2">
      <c r="A271" s="318" t="s">
        <v>5015</v>
      </c>
      <c r="B271" s="316" t="s">
        <v>5016</v>
      </c>
      <c r="C271" s="316"/>
      <c r="D271" s="316" t="s">
        <v>1732</v>
      </c>
      <c r="E271" s="317">
        <v>96</v>
      </c>
      <c r="F271" s="317"/>
      <c r="G271" s="316" t="s">
        <v>633</v>
      </c>
      <c r="H271" s="319">
        <f t="shared" si="4"/>
        <v>18222.760000000002</v>
      </c>
    </row>
    <row r="272" spans="1:8" x14ac:dyDescent="0.2">
      <c r="A272" s="318" t="s">
        <v>5017</v>
      </c>
      <c r="B272" s="316" t="s">
        <v>5018</v>
      </c>
      <c r="C272" s="316" t="s">
        <v>2664</v>
      </c>
      <c r="D272" s="316" t="s">
        <v>5019</v>
      </c>
      <c r="E272" s="317">
        <v>129.5</v>
      </c>
      <c r="F272" s="317"/>
      <c r="G272" s="316" t="s">
        <v>730</v>
      </c>
      <c r="H272" s="319">
        <f t="shared" si="4"/>
        <v>18352.260000000002</v>
      </c>
    </row>
    <row r="273" spans="1:8" x14ac:dyDescent="0.2">
      <c r="A273" s="318" t="s">
        <v>5017</v>
      </c>
      <c r="B273" s="316" t="s">
        <v>5018</v>
      </c>
      <c r="C273" s="316" t="s">
        <v>2664</v>
      </c>
      <c r="D273" s="316" t="s">
        <v>5019</v>
      </c>
      <c r="E273" s="317">
        <v>93</v>
      </c>
      <c r="F273" s="317"/>
      <c r="G273" s="316" t="s">
        <v>633</v>
      </c>
      <c r="H273" s="319">
        <f t="shared" si="4"/>
        <v>18445.260000000002</v>
      </c>
    </row>
    <row r="274" spans="1:8" x14ac:dyDescent="0.2">
      <c r="A274" s="318" t="s">
        <v>5020</v>
      </c>
      <c r="B274" s="316" t="s">
        <v>5021</v>
      </c>
      <c r="C274" s="316" t="s">
        <v>250</v>
      </c>
      <c r="D274" s="316" t="s">
        <v>5022</v>
      </c>
      <c r="E274" s="317">
        <v>276.5</v>
      </c>
      <c r="F274" s="317"/>
      <c r="G274" s="316" t="s">
        <v>708</v>
      </c>
      <c r="H274" s="319">
        <f t="shared" si="4"/>
        <v>18721.760000000002</v>
      </c>
    </row>
    <row r="275" spans="1:8" x14ac:dyDescent="0.2">
      <c r="A275" s="318" t="s">
        <v>5020</v>
      </c>
      <c r="B275" s="316" t="s">
        <v>5021</v>
      </c>
      <c r="C275" s="316" t="s">
        <v>250</v>
      </c>
      <c r="D275" s="316" t="s">
        <v>5022</v>
      </c>
      <c r="E275" s="317">
        <v>89.5</v>
      </c>
      <c r="F275" s="317"/>
      <c r="G275" s="316" t="s">
        <v>633</v>
      </c>
      <c r="H275" s="319">
        <f t="shared" si="4"/>
        <v>18811.260000000002</v>
      </c>
    </row>
    <row r="276" spans="1:8" x14ac:dyDescent="0.2">
      <c r="A276" s="318" t="s">
        <v>5023</v>
      </c>
      <c r="B276" s="316" t="s">
        <v>5024</v>
      </c>
      <c r="C276" s="316" t="s">
        <v>2702</v>
      </c>
      <c r="D276" s="316" t="s">
        <v>5025</v>
      </c>
      <c r="E276" s="317">
        <v>310</v>
      </c>
      <c r="F276" s="317"/>
      <c r="G276" s="316" t="s">
        <v>708</v>
      </c>
      <c r="H276" s="319">
        <f t="shared" si="4"/>
        <v>19121.260000000002</v>
      </c>
    </row>
    <row r="277" spans="1:8" x14ac:dyDescent="0.2">
      <c r="A277" s="318" t="s">
        <v>5023</v>
      </c>
      <c r="B277" s="316" t="s">
        <v>5026</v>
      </c>
      <c r="C277" s="316" t="s">
        <v>2802</v>
      </c>
      <c r="D277" s="316" t="s">
        <v>5027</v>
      </c>
      <c r="E277" s="317">
        <v>175</v>
      </c>
      <c r="F277" s="317"/>
      <c r="G277" s="316" t="s">
        <v>708</v>
      </c>
      <c r="H277" s="319">
        <f t="shared" si="4"/>
        <v>19296.260000000002</v>
      </c>
    </row>
    <row r="278" spans="1:8" x14ac:dyDescent="0.2">
      <c r="A278" s="318" t="s">
        <v>5023</v>
      </c>
      <c r="B278" s="316" t="s">
        <v>5024</v>
      </c>
      <c r="C278" s="316" t="s">
        <v>2702</v>
      </c>
      <c r="D278" s="316" t="s">
        <v>5025</v>
      </c>
      <c r="E278" s="317">
        <v>310</v>
      </c>
      <c r="F278" s="317"/>
      <c r="G278" s="316" t="s">
        <v>633</v>
      </c>
      <c r="H278" s="319">
        <f t="shared" si="4"/>
        <v>19606.260000000002</v>
      </c>
    </row>
    <row r="279" spans="1:8" x14ac:dyDescent="0.2">
      <c r="A279" s="318" t="s">
        <v>5028</v>
      </c>
      <c r="B279" s="316" t="s">
        <v>5029</v>
      </c>
      <c r="C279" s="316" t="s">
        <v>249</v>
      </c>
      <c r="D279" s="316" t="s">
        <v>5030</v>
      </c>
      <c r="E279" s="317">
        <v>16.239999999999998</v>
      </c>
      <c r="F279" s="317"/>
      <c r="G279" s="316" t="s">
        <v>4647</v>
      </c>
      <c r="H279" s="319">
        <f t="shared" si="4"/>
        <v>19622.500000000004</v>
      </c>
    </row>
    <row r="280" spans="1:8" x14ac:dyDescent="0.2">
      <c r="A280" s="318" t="s">
        <v>5031</v>
      </c>
      <c r="B280" s="316" t="s">
        <v>5032</v>
      </c>
      <c r="C280" s="316" t="s">
        <v>53</v>
      </c>
      <c r="D280" s="316" t="s">
        <v>5033</v>
      </c>
      <c r="E280" s="317">
        <v>450</v>
      </c>
      <c r="F280" s="317"/>
      <c r="G280" s="316" t="s">
        <v>633</v>
      </c>
      <c r="H280" s="320">
        <f t="shared" si="4"/>
        <v>20072.500000000004</v>
      </c>
    </row>
    <row r="281" spans="1:8" x14ac:dyDescent="0.2">
      <c r="A281" s="318" t="s">
        <v>75</v>
      </c>
      <c r="B281" s="316" t="s">
        <v>5034</v>
      </c>
      <c r="C281" s="316"/>
      <c r="D281" s="316" t="s">
        <v>5035</v>
      </c>
      <c r="E281" s="317"/>
      <c r="F281" s="317">
        <v>277.22000000000003</v>
      </c>
      <c r="G281" s="316" t="s">
        <v>4647</v>
      </c>
      <c r="H281" s="319"/>
    </row>
    <row r="282" spans="1:8" x14ac:dyDescent="0.2">
      <c r="A282" s="318" t="s">
        <v>75</v>
      </c>
      <c r="B282" s="316" t="s">
        <v>5034</v>
      </c>
      <c r="C282" s="316"/>
      <c r="D282" s="316" t="s">
        <v>5035</v>
      </c>
      <c r="E282" s="317">
        <v>182.97</v>
      </c>
      <c r="F282" s="317"/>
      <c r="G282" s="316" t="s">
        <v>4647</v>
      </c>
      <c r="H282" s="319"/>
    </row>
    <row r="283" spans="1:8" x14ac:dyDescent="0.2">
      <c r="A283" s="318" t="s">
        <v>75</v>
      </c>
      <c r="B283" s="316" t="s">
        <v>5034</v>
      </c>
      <c r="C283" s="316"/>
      <c r="D283" s="316" t="s">
        <v>5035</v>
      </c>
      <c r="E283" s="317">
        <v>91.48</v>
      </c>
      <c r="F283" s="317"/>
      <c r="G283" s="316" t="s">
        <v>4647</v>
      </c>
      <c r="H283" s="319"/>
    </row>
    <row r="284" spans="1:8" x14ac:dyDescent="0.2">
      <c r="A284" s="318" t="s">
        <v>75</v>
      </c>
      <c r="B284" s="316" t="s">
        <v>5034</v>
      </c>
      <c r="C284" s="316"/>
      <c r="D284" s="316" t="s">
        <v>5035</v>
      </c>
      <c r="E284" s="317">
        <v>2.77</v>
      </c>
      <c r="F284" s="317"/>
      <c r="G284" s="316" t="s">
        <v>4647</v>
      </c>
      <c r="H284" s="319"/>
    </row>
    <row r="285" spans="1:8" x14ac:dyDescent="0.2">
      <c r="A285" s="318" t="s">
        <v>75</v>
      </c>
      <c r="B285" s="316" t="s">
        <v>5036</v>
      </c>
      <c r="C285" s="316"/>
      <c r="D285" s="316" t="s">
        <v>5035</v>
      </c>
      <c r="E285" s="317"/>
      <c r="F285" s="317">
        <v>7141.07</v>
      </c>
      <c r="G285" s="316" t="s">
        <v>633</v>
      </c>
      <c r="H285" s="319"/>
    </row>
    <row r="286" spans="1:8" x14ac:dyDescent="0.2">
      <c r="A286" s="318" t="s">
        <v>75</v>
      </c>
      <c r="B286" s="316" t="s">
        <v>5036</v>
      </c>
      <c r="C286" s="316"/>
      <c r="D286" s="316" t="s">
        <v>5035</v>
      </c>
      <c r="E286" s="317">
        <v>5712.86</v>
      </c>
      <c r="F286" s="317"/>
      <c r="G286" s="316" t="s">
        <v>633</v>
      </c>
      <c r="H286" s="319"/>
    </row>
    <row r="287" spans="1:8" x14ac:dyDescent="0.2">
      <c r="A287" s="318" t="s">
        <v>75</v>
      </c>
      <c r="B287" s="316" t="s">
        <v>5036</v>
      </c>
      <c r="C287" s="316"/>
      <c r="D287" s="316" t="s">
        <v>5035</v>
      </c>
      <c r="E287" s="317">
        <v>1428.21</v>
      </c>
      <c r="F287" s="317"/>
      <c r="G287" s="316" t="s">
        <v>633</v>
      </c>
      <c r="H287" s="319"/>
    </row>
    <row r="288" spans="1:8" ht="15" x14ac:dyDescent="0.2">
      <c r="A288" s="315" t="s">
        <v>5037</v>
      </c>
      <c r="B288" s="316"/>
      <c r="C288" s="316"/>
      <c r="D288" s="316"/>
      <c r="E288" s="317"/>
      <c r="F288" s="317"/>
      <c r="G288" s="316"/>
      <c r="H288" s="319"/>
    </row>
    <row r="289" spans="1:8" x14ac:dyDescent="0.2">
      <c r="A289" s="318" t="s">
        <v>5038</v>
      </c>
      <c r="B289" s="316" t="s">
        <v>5039</v>
      </c>
      <c r="C289" s="316" t="s">
        <v>2670</v>
      </c>
      <c r="D289" s="316" t="s">
        <v>5040</v>
      </c>
      <c r="E289" s="317">
        <v>564.48</v>
      </c>
      <c r="F289" s="317"/>
      <c r="G289" s="316" t="s">
        <v>633</v>
      </c>
      <c r="H289" s="319">
        <f t="shared" si="4"/>
        <v>564.48</v>
      </c>
    </row>
    <row r="290" spans="1:8" x14ac:dyDescent="0.2">
      <c r="A290" s="318" t="s">
        <v>5041</v>
      </c>
      <c r="B290" s="316" t="s">
        <v>5042</v>
      </c>
      <c r="C290" s="316" t="s">
        <v>249</v>
      </c>
      <c r="D290" s="316" t="s">
        <v>5043</v>
      </c>
      <c r="E290" s="317">
        <v>1.99</v>
      </c>
      <c r="F290" s="317"/>
      <c r="G290" s="316" t="s">
        <v>4647</v>
      </c>
      <c r="H290" s="319">
        <f t="shared" si="4"/>
        <v>566.47</v>
      </c>
    </row>
    <row r="291" spans="1:8" x14ac:dyDescent="0.2">
      <c r="A291" s="318" t="s">
        <v>5044</v>
      </c>
      <c r="B291" s="316" t="s">
        <v>5045</v>
      </c>
      <c r="C291" s="316" t="s">
        <v>2664</v>
      </c>
      <c r="D291" s="316" t="s">
        <v>4839</v>
      </c>
      <c r="E291" s="317">
        <v>129.5</v>
      </c>
      <c r="F291" s="317"/>
      <c r="G291" s="316" t="s">
        <v>633</v>
      </c>
      <c r="H291" s="319">
        <f t="shared" si="4"/>
        <v>695.97</v>
      </c>
    </row>
    <row r="292" spans="1:8" x14ac:dyDescent="0.2">
      <c r="A292" s="318" t="s">
        <v>5046</v>
      </c>
      <c r="B292" s="316" t="s">
        <v>5047</v>
      </c>
      <c r="C292" s="316" t="s">
        <v>2670</v>
      </c>
      <c r="D292" s="316" t="s">
        <v>5048</v>
      </c>
      <c r="E292" s="317">
        <v>318</v>
      </c>
      <c r="F292" s="317"/>
      <c r="G292" s="316" t="s">
        <v>708</v>
      </c>
      <c r="H292" s="319">
        <f t="shared" si="4"/>
        <v>1013.97</v>
      </c>
    </row>
    <row r="293" spans="1:8" x14ac:dyDescent="0.2">
      <c r="A293" s="318" t="s">
        <v>5046</v>
      </c>
      <c r="B293" s="316" t="s">
        <v>2671</v>
      </c>
      <c r="C293" s="316" t="s">
        <v>2670</v>
      </c>
      <c r="D293" s="316" t="s">
        <v>2672</v>
      </c>
      <c r="E293" s="317"/>
      <c r="F293" s="317">
        <v>318</v>
      </c>
      <c r="G293" s="316" t="s">
        <v>708</v>
      </c>
      <c r="H293" s="319">
        <f t="shared" si="4"/>
        <v>695.97</v>
      </c>
    </row>
    <row r="294" spans="1:8" x14ac:dyDescent="0.2">
      <c r="A294" s="318" t="s">
        <v>5046</v>
      </c>
      <c r="B294" s="316" t="s">
        <v>5049</v>
      </c>
      <c r="C294" s="316" t="s">
        <v>2670</v>
      </c>
      <c r="D294" s="316" t="s">
        <v>5050</v>
      </c>
      <c r="E294" s="317">
        <v>305.27999999999997</v>
      </c>
      <c r="F294" s="317"/>
      <c r="G294" s="316" t="s">
        <v>708</v>
      </c>
      <c r="H294" s="319">
        <f t="shared" si="4"/>
        <v>1001.25</v>
      </c>
    </row>
    <row r="295" spans="1:8" x14ac:dyDescent="0.2">
      <c r="A295" s="318" t="s">
        <v>5051</v>
      </c>
      <c r="B295" s="316" t="s">
        <v>5052</v>
      </c>
      <c r="C295" s="316" t="s">
        <v>2670</v>
      </c>
      <c r="D295" s="316" t="s">
        <v>5053</v>
      </c>
      <c r="E295" s="317">
        <v>166</v>
      </c>
      <c r="F295" s="317"/>
      <c r="G295" s="316" t="s">
        <v>708</v>
      </c>
      <c r="H295" s="319">
        <f t="shared" si="4"/>
        <v>1167.25</v>
      </c>
    </row>
    <row r="296" spans="1:8" x14ac:dyDescent="0.2">
      <c r="A296" s="318" t="s">
        <v>5054</v>
      </c>
      <c r="B296" s="316" t="s">
        <v>5055</v>
      </c>
      <c r="C296" s="316" t="s">
        <v>55</v>
      </c>
      <c r="D296" s="316" t="s">
        <v>317</v>
      </c>
      <c r="E296" s="317">
        <v>28</v>
      </c>
      <c r="F296" s="317"/>
      <c r="G296" s="316" t="s">
        <v>730</v>
      </c>
      <c r="H296" s="319">
        <f t="shared" si="4"/>
        <v>1195.25</v>
      </c>
    </row>
    <row r="297" spans="1:8" x14ac:dyDescent="0.2">
      <c r="A297" s="318" t="s">
        <v>5056</v>
      </c>
      <c r="B297" s="316" t="s">
        <v>5057</v>
      </c>
      <c r="C297" s="316" t="s">
        <v>54</v>
      </c>
      <c r="D297" s="316" t="s">
        <v>5058</v>
      </c>
      <c r="E297" s="317">
        <v>63.88</v>
      </c>
      <c r="F297" s="317"/>
      <c r="G297" s="316" t="s">
        <v>730</v>
      </c>
      <c r="H297" s="319">
        <f t="shared" si="4"/>
        <v>1259.1300000000001</v>
      </c>
    </row>
    <row r="298" spans="1:8" x14ac:dyDescent="0.2">
      <c r="A298" s="318" t="s">
        <v>5059</v>
      </c>
      <c r="B298" s="316" t="s">
        <v>5060</v>
      </c>
      <c r="C298" s="316" t="s">
        <v>53</v>
      </c>
      <c r="D298" s="316" t="s">
        <v>5061</v>
      </c>
      <c r="E298" s="317">
        <v>154</v>
      </c>
      <c r="F298" s="317"/>
      <c r="G298" s="316" t="s">
        <v>708</v>
      </c>
      <c r="H298" s="319">
        <f t="shared" si="4"/>
        <v>1413.13</v>
      </c>
    </row>
    <row r="299" spans="1:8" x14ac:dyDescent="0.2">
      <c r="A299" s="318" t="s">
        <v>5059</v>
      </c>
      <c r="B299" s="316" t="s">
        <v>5060</v>
      </c>
      <c r="C299" s="316" t="s">
        <v>53</v>
      </c>
      <c r="D299" s="316" t="s">
        <v>5061</v>
      </c>
      <c r="E299" s="317">
        <v>37</v>
      </c>
      <c r="F299" s="317"/>
      <c r="G299" s="316" t="s">
        <v>730</v>
      </c>
      <c r="H299" s="319">
        <f t="shared" si="4"/>
        <v>1450.13</v>
      </c>
    </row>
    <row r="300" spans="1:8" x14ac:dyDescent="0.2">
      <c r="A300" s="318" t="s">
        <v>5059</v>
      </c>
      <c r="B300" s="316" t="s">
        <v>5060</v>
      </c>
      <c r="C300" s="316" t="s">
        <v>53</v>
      </c>
      <c r="D300" s="316" t="s">
        <v>5061</v>
      </c>
      <c r="E300" s="317">
        <v>74</v>
      </c>
      <c r="F300" s="317"/>
      <c r="G300" s="316" t="s">
        <v>626</v>
      </c>
      <c r="H300" s="319">
        <f t="shared" si="4"/>
        <v>1524.13</v>
      </c>
    </row>
    <row r="301" spans="1:8" x14ac:dyDescent="0.2">
      <c r="A301" s="318" t="s">
        <v>5059</v>
      </c>
      <c r="B301" s="316" t="s">
        <v>5060</v>
      </c>
      <c r="C301" s="316" t="s">
        <v>53</v>
      </c>
      <c r="D301" s="316" t="s">
        <v>5061</v>
      </c>
      <c r="E301" s="317">
        <v>100</v>
      </c>
      <c r="F301" s="317"/>
      <c r="G301" s="316" t="s">
        <v>633</v>
      </c>
      <c r="H301" s="319">
        <f t="shared" si="4"/>
        <v>1624.13</v>
      </c>
    </row>
    <row r="302" spans="1:8" x14ac:dyDescent="0.2">
      <c r="A302" s="318" t="s">
        <v>5062</v>
      </c>
      <c r="B302" s="316" t="s">
        <v>5063</v>
      </c>
      <c r="C302" s="316"/>
      <c r="D302" s="316" t="s">
        <v>5064</v>
      </c>
      <c r="E302" s="317">
        <v>4.25</v>
      </c>
      <c r="F302" s="317"/>
      <c r="G302" s="316" t="s">
        <v>708</v>
      </c>
      <c r="H302" s="319">
        <f t="shared" si="4"/>
        <v>1628.38</v>
      </c>
    </row>
    <row r="303" spans="1:8" x14ac:dyDescent="0.2">
      <c r="A303" s="318" t="s">
        <v>5062</v>
      </c>
      <c r="B303" s="316" t="s">
        <v>5063</v>
      </c>
      <c r="C303" s="316"/>
      <c r="D303" s="316" t="s">
        <v>5065</v>
      </c>
      <c r="E303" s="317">
        <v>12.67</v>
      </c>
      <c r="F303" s="317"/>
      <c r="G303" s="316" t="s">
        <v>626</v>
      </c>
      <c r="H303" s="319">
        <f t="shared" si="4"/>
        <v>1641.0500000000002</v>
      </c>
    </row>
    <row r="304" spans="1:8" x14ac:dyDescent="0.2">
      <c r="A304" s="318" t="s">
        <v>5062</v>
      </c>
      <c r="B304" s="316" t="s">
        <v>5063</v>
      </c>
      <c r="C304" s="316"/>
      <c r="D304" s="316" t="s">
        <v>5064</v>
      </c>
      <c r="E304" s="317">
        <v>4.24</v>
      </c>
      <c r="F304" s="317"/>
      <c r="G304" s="316" t="s">
        <v>633</v>
      </c>
      <c r="H304" s="319">
        <f t="shared" si="4"/>
        <v>1645.2900000000002</v>
      </c>
    </row>
    <row r="305" spans="1:8" x14ac:dyDescent="0.2">
      <c r="A305" s="318" t="s">
        <v>5066</v>
      </c>
      <c r="B305" s="316" t="s">
        <v>5067</v>
      </c>
      <c r="C305" s="316" t="s">
        <v>2835</v>
      </c>
      <c r="D305" s="316" t="s">
        <v>5068</v>
      </c>
      <c r="E305" s="317">
        <v>372</v>
      </c>
      <c r="F305" s="317"/>
      <c r="G305" s="316" t="s">
        <v>708</v>
      </c>
      <c r="H305" s="319">
        <f t="shared" si="4"/>
        <v>2017.2900000000002</v>
      </c>
    </row>
    <row r="306" spans="1:8" x14ac:dyDescent="0.2">
      <c r="A306" s="318" t="s">
        <v>5069</v>
      </c>
      <c r="B306" s="316" t="s">
        <v>5070</v>
      </c>
      <c r="C306" s="316" t="s">
        <v>2664</v>
      </c>
      <c r="D306" s="316" t="s">
        <v>5071</v>
      </c>
      <c r="E306" s="317">
        <v>79</v>
      </c>
      <c r="F306" s="317"/>
      <c r="G306" s="316" t="s">
        <v>626</v>
      </c>
      <c r="H306" s="319">
        <f t="shared" si="4"/>
        <v>2096.29</v>
      </c>
    </row>
    <row r="307" spans="1:8" x14ac:dyDescent="0.2">
      <c r="A307" s="318" t="s">
        <v>5069</v>
      </c>
      <c r="B307" s="316" t="s">
        <v>5070</v>
      </c>
      <c r="C307" s="316" t="s">
        <v>2664</v>
      </c>
      <c r="D307" s="316" t="s">
        <v>5071</v>
      </c>
      <c r="E307" s="317">
        <v>237.5</v>
      </c>
      <c r="F307" s="317"/>
      <c r="G307" s="316" t="s">
        <v>633</v>
      </c>
      <c r="H307" s="319">
        <f t="shared" si="4"/>
        <v>2333.79</v>
      </c>
    </row>
    <row r="308" spans="1:8" x14ac:dyDescent="0.2">
      <c r="A308" s="318" t="s">
        <v>5072</v>
      </c>
      <c r="B308" s="316" t="s">
        <v>5073</v>
      </c>
      <c r="C308" s="316" t="s">
        <v>250</v>
      </c>
      <c r="D308" s="316" t="s">
        <v>5074</v>
      </c>
      <c r="E308" s="317">
        <v>270</v>
      </c>
      <c r="F308" s="317"/>
      <c r="G308" s="316" t="s">
        <v>633</v>
      </c>
      <c r="H308" s="319">
        <f t="shared" si="4"/>
        <v>2603.79</v>
      </c>
    </row>
    <row r="309" spans="1:8" x14ac:dyDescent="0.2">
      <c r="A309" s="318" t="s">
        <v>5075</v>
      </c>
      <c r="B309" s="316" t="s">
        <v>5076</v>
      </c>
      <c r="C309" s="316" t="s">
        <v>2702</v>
      </c>
      <c r="D309" s="316" t="s">
        <v>5077</v>
      </c>
      <c r="E309" s="317">
        <v>271</v>
      </c>
      <c r="F309" s="317"/>
      <c r="G309" s="316" t="s">
        <v>708</v>
      </c>
      <c r="H309" s="319">
        <f t="shared" si="4"/>
        <v>2874.79</v>
      </c>
    </row>
    <row r="310" spans="1:8" x14ac:dyDescent="0.2">
      <c r="A310" s="318" t="s">
        <v>5075</v>
      </c>
      <c r="B310" s="316" t="s">
        <v>5076</v>
      </c>
      <c r="C310" s="316" t="s">
        <v>2702</v>
      </c>
      <c r="D310" s="316" t="s">
        <v>5077</v>
      </c>
      <c r="E310" s="317">
        <v>271</v>
      </c>
      <c r="F310" s="317"/>
      <c r="G310" s="316" t="s">
        <v>633</v>
      </c>
      <c r="H310" s="319">
        <f t="shared" si="4"/>
        <v>3145.79</v>
      </c>
    </row>
    <row r="311" spans="1:8" x14ac:dyDescent="0.2">
      <c r="A311" s="318" t="s">
        <v>5078</v>
      </c>
      <c r="B311" s="316" t="s">
        <v>5079</v>
      </c>
      <c r="C311" s="316" t="s">
        <v>2664</v>
      </c>
      <c r="D311" s="316" t="s">
        <v>5080</v>
      </c>
      <c r="E311" s="317">
        <v>110</v>
      </c>
      <c r="F311" s="317"/>
      <c r="G311" s="316" t="s">
        <v>708</v>
      </c>
      <c r="H311" s="319">
        <f t="shared" si="4"/>
        <v>3255.79</v>
      </c>
    </row>
    <row r="312" spans="1:8" x14ac:dyDescent="0.2">
      <c r="A312" s="318" t="s">
        <v>5081</v>
      </c>
      <c r="B312" s="316" t="s">
        <v>5082</v>
      </c>
      <c r="C312" s="316" t="s">
        <v>249</v>
      </c>
      <c r="D312" s="316" t="s">
        <v>5083</v>
      </c>
      <c r="E312" s="317">
        <v>9.9499999999999993</v>
      </c>
      <c r="F312" s="317"/>
      <c r="G312" s="316" t="s">
        <v>633</v>
      </c>
      <c r="H312" s="319">
        <f t="shared" si="4"/>
        <v>3265.74</v>
      </c>
    </row>
    <row r="313" spans="1:8" x14ac:dyDescent="0.2">
      <c r="A313" s="318" t="s">
        <v>5084</v>
      </c>
      <c r="B313" s="316" t="s">
        <v>5085</v>
      </c>
      <c r="C313" s="316" t="s">
        <v>5086</v>
      </c>
      <c r="D313" s="316" t="s">
        <v>5087</v>
      </c>
      <c r="E313" s="317">
        <v>35</v>
      </c>
      <c r="F313" s="317"/>
      <c r="G313" s="316" t="s">
        <v>708</v>
      </c>
      <c r="H313" s="319">
        <f t="shared" si="4"/>
        <v>3300.74</v>
      </c>
    </row>
    <row r="314" spans="1:8" x14ac:dyDescent="0.2">
      <c r="A314" s="318" t="s">
        <v>5084</v>
      </c>
      <c r="B314" s="316" t="s">
        <v>5088</v>
      </c>
      <c r="C314" s="316" t="s">
        <v>5086</v>
      </c>
      <c r="D314" s="316" t="s">
        <v>5089</v>
      </c>
      <c r="E314" s="317"/>
      <c r="F314" s="317">
        <v>25</v>
      </c>
      <c r="G314" s="316" t="s">
        <v>708</v>
      </c>
      <c r="H314" s="319">
        <f t="shared" si="4"/>
        <v>3275.74</v>
      </c>
    </row>
    <row r="315" spans="1:8" x14ac:dyDescent="0.2">
      <c r="A315" s="318" t="s">
        <v>5084</v>
      </c>
      <c r="B315" s="316" t="s">
        <v>5088</v>
      </c>
      <c r="C315" s="316" t="s">
        <v>5086</v>
      </c>
      <c r="D315" s="316" t="s">
        <v>5089</v>
      </c>
      <c r="E315" s="317"/>
      <c r="F315" s="317">
        <v>25</v>
      </c>
      <c r="G315" s="316" t="s">
        <v>633</v>
      </c>
      <c r="H315" s="319">
        <f t="shared" si="4"/>
        <v>3250.74</v>
      </c>
    </row>
    <row r="316" spans="1:8" x14ac:dyDescent="0.2">
      <c r="A316" s="318" t="s">
        <v>5084</v>
      </c>
      <c r="B316" s="316" t="s">
        <v>5085</v>
      </c>
      <c r="C316" s="316" t="s">
        <v>5086</v>
      </c>
      <c r="D316" s="316" t="s">
        <v>5087</v>
      </c>
      <c r="E316" s="317">
        <v>15</v>
      </c>
      <c r="F316" s="317"/>
      <c r="G316" s="316" t="s">
        <v>633</v>
      </c>
      <c r="H316" s="319">
        <f t="shared" si="4"/>
        <v>3265.74</v>
      </c>
    </row>
    <row r="317" spans="1:8" x14ac:dyDescent="0.2">
      <c r="A317" s="318" t="s">
        <v>5090</v>
      </c>
      <c r="B317" s="316" t="s">
        <v>5091</v>
      </c>
      <c r="C317" s="316" t="s">
        <v>249</v>
      </c>
      <c r="D317" s="316" t="s">
        <v>5092</v>
      </c>
      <c r="E317" s="317">
        <v>20.98</v>
      </c>
      <c r="F317" s="317"/>
      <c r="G317" s="316" t="s">
        <v>633</v>
      </c>
      <c r="H317" s="319">
        <f t="shared" si="4"/>
        <v>3286.72</v>
      </c>
    </row>
    <row r="318" spans="1:8" x14ac:dyDescent="0.2">
      <c r="A318" s="318" t="s">
        <v>5093</v>
      </c>
      <c r="B318" s="316" t="s">
        <v>5094</v>
      </c>
      <c r="C318" s="316" t="s">
        <v>2664</v>
      </c>
      <c r="D318" s="316" t="s">
        <v>5095</v>
      </c>
      <c r="E318" s="317">
        <v>350</v>
      </c>
      <c r="F318" s="317"/>
      <c r="G318" s="316" t="s">
        <v>708</v>
      </c>
      <c r="H318" s="319">
        <f t="shared" si="4"/>
        <v>3636.72</v>
      </c>
    </row>
    <row r="319" spans="1:8" x14ac:dyDescent="0.2">
      <c r="A319" s="318" t="s">
        <v>5096</v>
      </c>
      <c r="B319" s="316" t="s">
        <v>5097</v>
      </c>
      <c r="C319" s="316" t="s">
        <v>53</v>
      </c>
      <c r="D319" s="316" t="s">
        <v>5098</v>
      </c>
      <c r="E319" s="317">
        <v>12.5</v>
      </c>
      <c r="F319" s="317"/>
      <c r="G319" s="316" t="s">
        <v>708</v>
      </c>
      <c r="H319" s="319">
        <f t="shared" si="4"/>
        <v>3649.22</v>
      </c>
    </row>
    <row r="320" spans="1:8" x14ac:dyDescent="0.2">
      <c r="A320" s="318" t="s">
        <v>5096</v>
      </c>
      <c r="B320" s="316" t="s">
        <v>5097</v>
      </c>
      <c r="C320" s="316" t="s">
        <v>53</v>
      </c>
      <c r="D320" s="316" t="s">
        <v>5098</v>
      </c>
      <c r="E320" s="317">
        <v>497.5</v>
      </c>
      <c r="F320" s="317"/>
      <c r="G320" s="316" t="s">
        <v>633</v>
      </c>
      <c r="H320" s="319">
        <f t="shared" si="4"/>
        <v>4146.7199999999993</v>
      </c>
    </row>
    <row r="321" spans="1:8" x14ac:dyDescent="0.2">
      <c r="A321" s="318" t="s">
        <v>5099</v>
      </c>
      <c r="B321" s="316" t="s">
        <v>5100</v>
      </c>
      <c r="C321" s="316" t="s">
        <v>249</v>
      </c>
      <c r="D321" s="316" t="s">
        <v>5101</v>
      </c>
      <c r="E321" s="317">
        <v>11.94</v>
      </c>
      <c r="F321" s="317"/>
      <c r="G321" s="316" t="s">
        <v>708</v>
      </c>
      <c r="H321" s="319">
        <f t="shared" si="4"/>
        <v>4158.6599999999989</v>
      </c>
    </row>
    <row r="322" spans="1:8" x14ac:dyDescent="0.2">
      <c r="A322" s="318" t="s">
        <v>5099</v>
      </c>
      <c r="B322" s="316" t="s">
        <v>5100</v>
      </c>
      <c r="C322" s="316" t="s">
        <v>249</v>
      </c>
      <c r="D322" s="316" t="s">
        <v>5101</v>
      </c>
      <c r="E322" s="317">
        <v>1.99</v>
      </c>
      <c r="F322" s="317"/>
      <c r="G322" s="316" t="s">
        <v>633</v>
      </c>
      <c r="H322" s="319">
        <f t="shared" si="4"/>
        <v>4160.6499999999987</v>
      </c>
    </row>
    <row r="323" spans="1:8" x14ac:dyDescent="0.2">
      <c r="A323" s="318" t="s">
        <v>5102</v>
      </c>
      <c r="B323" s="316" t="s">
        <v>5103</v>
      </c>
      <c r="C323" s="316" t="s">
        <v>55</v>
      </c>
      <c r="D323" s="316" t="s">
        <v>5104</v>
      </c>
      <c r="E323" s="317">
        <v>141.22</v>
      </c>
      <c r="F323" s="317"/>
      <c r="G323" s="316" t="s">
        <v>633</v>
      </c>
      <c r="H323" s="319">
        <f t="shared" si="4"/>
        <v>4301.869999999999</v>
      </c>
    </row>
    <row r="324" spans="1:8" x14ac:dyDescent="0.2">
      <c r="A324" s="318" t="s">
        <v>5105</v>
      </c>
      <c r="B324" s="316" t="s">
        <v>5106</v>
      </c>
      <c r="C324" s="316" t="s">
        <v>2702</v>
      </c>
      <c r="D324" s="316" t="s">
        <v>5107</v>
      </c>
      <c r="E324" s="317">
        <v>3758</v>
      </c>
      <c r="F324" s="317"/>
      <c r="G324" s="316" t="s">
        <v>708</v>
      </c>
      <c r="H324" s="319">
        <f t="shared" si="4"/>
        <v>8059.869999999999</v>
      </c>
    </row>
    <row r="325" spans="1:8" x14ac:dyDescent="0.2">
      <c r="A325" s="318" t="s">
        <v>5108</v>
      </c>
      <c r="B325" s="316" t="s">
        <v>5109</v>
      </c>
      <c r="C325" s="316"/>
      <c r="D325" s="316" t="s">
        <v>5110</v>
      </c>
      <c r="E325" s="317">
        <v>90.93</v>
      </c>
      <c r="F325" s="317"/>
      <c r="G325" s="316" t="s">
        <v>633</v>
      </c>
      <c r="H325" s="319">
        <f t="shared" si="4"/>
        <v>8150.7999999999993</v>
      </c>
    </row>
    <row r="326" spans="1:8" x14ac:dyDescent="0.2">
      <c r="A326" s="318" t="s">
        <v>5111</v>
      </c>
      <c r="B326" s="316" t="s">
        <v>5112</v>
      </c>
      <c r="C326" s="316" t="s">
        <v>2670</v>
      </c>
      <c r="D326" s="316" t="s">
        <v>4871</v>
      </c>
      <c r="E326" s="317">
        <v>143</v>
      </c>
      <c r="F326" s="317"/>
      <c r="G326" s="316" t="s">
        <v>633</v>
      </c>
      <c r="H326" s="319">
        <f t="shared" si="4"/>
        <v>8293.7999999999993</v>
      </c>
    </row>
    <row r="327" spans="1:8" x14ac:dyDescent="0.2">
      <c r="A327" s="318" t="s">
        <v>5113</v>
      </c>
      <c r="B327" s="316" t="s">
        <v>5114</v>
      </c>
      <c r="C327" s="316" t="s">
        <v>55</v>
      </c>
      <c r="D327" s="316" t="s">
        <v>317</v>
      </c>
      <c r="E327" s="317">
        <v>199.98</v>
      </c>
      <c r="F327" s="317"/>
      <c r="G327" s="316" t="s">
        <v>633</v>
      </c>
      <c r="H327" s="319">
        <f t="shared" si="4"/>
        <v>8493.7799999999988</v>
      </c>
    </row>
    <row r="328" spans="1:8" x14ac:dyDescent="0.2">
      <c r="A328" s="318" t="s">
        <v>5115</v>
      </c>
      <c r="B328" s="316" t="s">
        <v>5116</v>
      </c>
      <c r="C328" s="316" t="s">
        <v>249</v>
      </c>
      <c r="D328" s="316" t="s">
        <v>5117</v>
      </c>
      <c r="E328" s="317">
        <v>8.2799999999999994</v>
      </c>
      <c r="F328" s="317"/>
      <c r="G328" s="316" t="s">
        <v>4647</v>
      </c>
      <c r="H328" s="319">
        <f t="shared" ref="H328:H391" si="5">E328-F328+H327</f>
        <v>8502.06</v>
      </c>
    </row>
    <row r="329" spans="1:8" x14ac:dyDescent="0.2">
      <c r="A329" s="318" t="s">
        <v>5118</v>
      </c>
      <c r="B329" s="316" t="s">
        <v>5119</v>
      </c>
      <c r="C329" s="316" t="s">
        <v>2702</v>
      </c>
      <c r="D329" s="316" t="s">
        <v>5120</v>
      </c>
      <c r="E329" s="317">
        <v>1120</v>
      </c>
      <c r="F329" s="317"/>
      <c r="G329" s="316" t="s">
        <v>633</v>
      </c>
      <c r="H329" s="319">
        <f t="shared" si="5"/>
        <v>9622.06</v>
      </c>
    </row>
    <row r="330" spans="1:8" x14ac:dyDescent="0.2">
      <c r="A330" s="318" t="s">
        <v>5121</v>
      </c>
      <c r="B330" s="316" t="s">
        <v>5122</v>
      </c>
      <c r="C330" s="316" t="s">
        <v>55</v>
      </c>
      <c r="D330" s="316" t="s">
        <v>317</v>
      </c>
      <c r="E330" s="317">
        <v>115</v>
      </c>
      <c r="F330" s="317"/>
      <c r="G330" s="316" t="s">
        <v>633</v>
      </c>
      <c r="H330" s="319">
        <f t="shared" si="5"/>
        <v>9737.06</v>
      </c>
    </row>
    <row r="331" spans="1:8" x14ac:dyDescent="0.2">
      <c r="A331" s="318" t="s">
        <v>5123</v>
      </c>
      <c r="B331" s="316" t="s">
        <v>5124</v>
      </c>
      <c r="C331" s="316"/>
      <c r="D331" s="316" t="s">
        <v>5125</v>
      </c>
      <c r="E331" s="317">
        <v>8.34</v>
      </c>
      <c r="F331" s="317"/>
      <c r="G331" s="316" t="s">
        <v>5126</v>
      </c>
      <c r="H331" s="319">
        <f t="shared" si="5"/>
        <v>9745.4</v>
      </c>
    </row>
    <row r="332" spans="1:8" x14ac:dyDescent="0.2">
      <c r="A332" s="318" t="s">
        <v>5123</v>
      </c>
      <c r="B332" s="316" t="s">
        <v>5124</v>
      </c>
      <c r="C332" s="316"/>
      <c r="D332" s="316" t="s">
        <v>5125</v>
      </c>
      <c r="E332" s="317">
        <v>326.95999999999998</v>
      </c>
      <c r="F332" s="317"/>
      <c r="G332" s="316" t="s">
        <v>708</v>
      </c>
      <c r="H332" s="319">
        <f t="shared" si="5"/>
        <v>10072.359999999999</v>
      </c>
    </row>
    <row r="333" spans="1:8" x14ac:dyDescent="0.2">
      <c r="A333" s="318" t="s">
        <v>5127</v>
      </c>
      <c r="B333" s="316" t="s">
        <v>5128</v>
      </c>
      <c r="C333" s="316" t="s">
        <v>2702</v>
      </c>
      <c r="D333" s="316" t="s">
        <v>5129</v>
      </c>
      <c r="E333" s="317">
        <v>2352</v>
      </c>
      <c r="F333" s="317"/>
      <c r="G333" s="316" t="s">
        <v>708</v>
      </c>
      <c r="H333" s="319">
        <f t="shared" si="5"/>
        <v>12424.359999999999</v>
      </c>
    </row>
    <row r="334" spans="1:8" x14ac:dyDescent="0.2">
      <c r="A334" s="318" t="s">
        <v>5127</v>
      </c>
      <c r="B334" s="316" t="s">
        <v>5128</v>
      </c>
      <c r="C334" s="316" t="s">
        <v>2702</v>
      </c>
      <c r="D334" s="316" t="s">
        <v>5129</v>
      </c>
      <c r="E334" s="317"/>
      <c r="F334" s="317">
        <v>112</v>
      </c>
      <c r="G334" s="316" t="s">
        <v>633</v>
      </c>
      <c r="H334" s="319">
        <f t="shared" si="5"/>
        <v>12312.359999999999</v>
      </c>
    </row>
    <row r="335" spans="1:8" ht="25.5" x14ac:dyDescent="0.2">
      <c r="A335" s="318" t="s">
        <v>5130</v>
      </c>
      <c r="B335" s="316" t="s">
        <v>5131</v>
      </c>
      <c r="C335" s="316" t="s">
        <v>5132</v>
      </c>
      <c r="D335" s="316" t="s">
        <v>5133</v>
      </c>
      <c r="E335" s="317">
        <v>116</v>
      </c>
      <c r="F335" s="317"/>
      <c r="G335" s="316" t="s">
        <v>708</v>
      </c>
      <c r="H335" s="319">
        <f t="shared" si="5"/>
        <v>12428.359999999999</v>
      </c>
    </row>
    <row r="336" spans="1:8" x14ac:dyDescent="0.2">
      <c r="A336" s="318" t="s">
        <v>5134</v>
      </c>
      <c r="B336" s="316" t="s">
        <v>5135</v>
      </c>
      <c r="C336" s="316" t="s">
        <v>53</v>
      </c>
      <c r="D336" s="316" t="s">
        <v>5136</v>
      </c>
      <c r="E336" s="317">
        <v>125</v>
      </c>
      <c r="F336" s="317"/>
      <c r="G336" s="316" t="s">
        <v>708</v>
      </c>
      <c r="H336" s="319">
        <f t="shared" si="5"/>
        <v>12553.359999999999</v>
      </c>
    </row>
    <row r="337" spans="1:8" x14ac:dyDescent="0.2">
      <c r="A337" s="318" t="s">
        <v>5137</v>
      </c>
      <c r="B337" s="316" t="s">
        <v>5138</v>
      </c>
      <c r="C337" s="316" t="s">
        <v>2802</v>
      </c>
      <c r="D337" s="316" t="s">
        <v>5139</v>
      </c>
      <c r="E337" s="317">
        <v>115</v>
      </c>
      <c r="F337" s="317"/>
      <c r="G337" s="316" t="s">
        <v>633</v>
      </c>
      <c r="H337" s="319">
        <f t="shared" si="5"/>
        <v>12668.359999999999</v>
      </c>
    </row>
    <row r="338" spans="1:8" x14ac:dyDescent="0.2">
      <c r="A338" s="318" t="s">
        <v>5140</v>
      </c>
      <c r="B338" s="316" t="s">
        <v>5141</v>
      </c>
      <c r="C338" s="316" t="s">
        <v>2664</v>
      </c>
      <c r="D338" s="316" t="s">
        <v>5142</v>
      </c>
      <c r="E338" s="317">
        <v>655.65</v>
      </c>
      <c r="F338" s="317"/>
      <c r="G338" s="316" t="s">
        <v>708</v>
      </c>
      <c r="H338" s="319">
        <f t="shared" si="5"/>
        <v>13324.009999999998</v>
      </c>
    </row>
    <row r="339" spans="1:8" x14ac:dyDescent="0.2">
      <c r="A339" s="318" t="s">
        <v>5140</v>
      </c>
      <c r="B339" s="316" t="s">
        <v>5141</v>
      </c>
      <c r="C339" s="316" t="s">
        <v>2664</v>
      </c>
      <c r="D339" s="316" t="s">
        <v>5142</v>
      </c>
      <c r="E339" s="317">
        <v>41.85</v>
      </c>
      <c r="F339" s="317"/>
      <c r="G339" s="316" t="s">
        <v>633</v>
      </c>
      <c r="H339" s="319">
        <f t="shared" si="5"/>
        <v>13365.859999999999</v>
      </c>
    </row>
    <row r="340" spans="1:8" x14ac:dyDescent="0.2">
      <c r="A340" s="318" t="s">
        <v>5143</v>
      </c>
      <c r="B340" s="316" t="s">
        <v>5144</v>
      </c>
      <c r="C340" s="316" t="s">
        <v>249</v>
      </c>
      <c r="D340" s="316" t="s">
        <v>5145</v>
      </c>
      <c r="E340" s="317">
        <v>11.94</v>
      </c>
      <c r="F340" s="317"/>
      <c r="G340" s="316" t="s">
        <v>633</v>
      </c>
      <c r="H340" s="319">
        <f t="shared" si="5"/>
        <v>13377.8</v>
      </c>
    </row>
    <row r="341" spans="1:8" x14ac:dyDescent="0.2">
      <c r="A341" s="318" t="s">
        <v>5146</v>
      </c>
      <c r="B341" s="316" t="s">
        <v>5147</v>
      </c>
      <c r="C341" s="316" t="s">
        <v>54</v>
      </c>
      <c r="D341" s="316" t="s">
        <v>5148</v>
      </c>
      <c r="E341" s="317">
        <v>135.63999999999999</v>
      </c>
      <c r="F341" s="317"/>
      <c r="G341" s="316" t="s">
        <v>633</v>
      </c>
      <c r="H341" s="319">
        <f t="shared" si="5"/>
        <v>13513.439999999999</v>
      </c>
    </row>
    <row r="342" spans="1:8" x14ac:dyDescent="0.2">
      <c r="A342" s="318" t="s">
        <v>5149</v>
      </c>
      <c r="B342" s="316" t="s">
        <v>5150</v>
      </c>
      <c r="C342" s="316" t="s">
        <v>55</v>
      </c>
      <c r="D342" s="316" t="s">
        <v>5151</v>
      </c>
      <c r="E342" s="317">
        <v>116</v>
      </c>
      <c r="F342" s="317"/>
      <c r="G342" s="316" t="s">
        <v>633</v>
      </c>
      <c r="H342" s="319">
        <f t="shared" si="5"/>
        <v>13629.439999999999</v>
      </c>
    </row>
    <row r="343" spans="1:8" x14ac:dyDescent="0.2">
      <c r="A343" s="318" t="s">
        <v>5152</v>
      </c>
      <c r="B343" s="316" t="s">
        <v>5153</v>
      </c>
      <c r="C343" s="316" t="s">
        <v>249</v>
      </c>
      <c r="D343" s="316" t="s">
        <v>5154</v>
      </c>
      <c r="E343" s="317">
        <v>5.97</v>
      </c>
      <c r="F343" s="317"/>
      <c r="G343" s="316" t="s">
        <v>633</v>
      </c>
      <c r="H343" s="319">
        <f t="shared" si="5"/>
        <v>13635.409999999998</v>
      </c>
    </row>
    <row r="344" spans="1:8" x14ac:dyDescent="0.2">
      <c r="A344" s="318" t="s">
        <v>5155</v>
      </c>
      <c r="B344" s="316" t="s">
        <v>5156</v>
      </c>
      <c r="C344" s="316" t="s">
        <v>53</v>
      </c>
      <c r="D344" s="316" t="s">
        <v>5157</v>
      </c>
      <c r="E344" s="317">
        <v>40</v>
      </c>
      <c r="F344" s="317"/>
      <c r="G344" s="316" t="s">
        <v>633</v>
      </c>
      <c r="H344" s="319">
        <f t="shared" si="5"/>
        <v>13675.409999999998</v>
      </c>
    </row>
    <row r="345" spans="1:8" x14ac:dyDescent="0.2">
      <c r="A345" s="318" t="s">
        <v>5158</v>
      </c>
      <c r="B345" s="316" t="s">
        <v>5159</v>
      </c>
      <c r="C345" s="316" t="s">
        <v>2664</v>
      </c>
      <c r="D345" s="316" t="s">
        <v>5160</v>
      </c>
      <c r="E345" s="317">
        <v>670.32</v>
      </c>
      <c r="F345" s="317"/>
      <c r="G345" s="316" t="s">
        <v>633</v>
      </c>
      <c r="H345" s="319">
        <f t="shared" si="5"/>
        <v>14345.729999999998</v>
      </c>
    </row>
    <row r="346" spans="1:8" x14ac:dyDescent="0.2">
      <c r="A346" s="318" t="s">
        <v>5161</v>
      </c>
      <c r="B346" s="316" t="s">
        <v>5162</v>
      </c>
      <c r="C346" s="316" t="s">
        <v>249</v>
      </c>
      <c r="D346" s="316" t="s">
        <v>5163</v>
      </c>
      <c r="E346" s="317">
        <v>129.9</v>
      </c>
      <c r="F346" s="317"/>
      <c r="G346" s="316" t="s">
        <v>708</v>
      </c>
      <c r="H346" s="319">
        <f t="shared" si="5"/>
        <v>14475.629999999997</v>
      </c>
    </row>
    <row r="347" spans="1:8" x14ac:dyDescent="0.2">
      <c r="A347" s="318" t="s">
        <v>5161</v>
      </c>
      <c r="B347" s="316" t="s">
        <v>5164</v>
      </c>
      <c r="C347" s="316" t="s">
        <v>249</v>
      </c>
      <c r="D347" s="316" t="s">
        <v>5165</v>
      </c>
      <c r="E347" s="317">
        <v>5.94</v>
      </c>
      <c r="F347" s="317"/>
      <c r="G347" s="316" t="s">
        <v>708</v>
      </c>
      <c r="H347" s="319">
        <f t="shared" si="5"/>
        <v>14481.569999999998</v>
      </c>
    </row>
    <row r="348" spans="1:8" x14ac:dyDescent="0.2">
      <c r="A348" s="318" t="s">
        <v>5166</v>
      </c>
      <c r="B348" s="316" t="s">
        <v>5167</v>
      </c>
      <c r="C348" s="316" t="s">
        <v>2664</v>
      </c>
      <c r="D348" s="316" t="s">
        <v>5168</v>
      </c>
      <c r="E348" s="317">
        <v>361.36</v>
      </c>
      <c r="F348" s="317"/>
      <c r="G348" s="316" t="s">
        <v>730</v>
      </c>
      <c r="H348" s="319">
        <f t="shared" si="5"/>
        <v>14842.929999999998</v>
      </c>
    </row>
    <row r="349" spans="1:8" x14ac:dyDescent="0.2">
      <c r="A349" s="318" t="s">
        <v>5166</v>
      </c>
      <c r="B349" s="316" t="s">
        <v>5167</v>
      </c>
      <c r="C349" s="316" t="s">
        <v>2664</v>
      </c>
      <c r="D349" s="316" t="s">
        <v>5168</v>
      </c>
      <c r="E349" s="317">
        <v>60</v>
      </c>
      <c r="F349" s="317"/>
      <c r="G349" s="316" t="s">
        <v>633</v>
      </c>
      <c r="H349" s="319">
        <f t="shared" si="5"/>
        <v>14902.929999999998</v>
      </c>
    </row>
    <row r="350" spans="1:8" x14ac:dyDescent="0.2">
      <c r="A350" s="318" t="s">
        <v>5169</v>
      </c>
      <c r="B350" s="316" t="s">
        <v>5170</v>
      </c>
      <c r="C350" s="316" t="s">
        <v>249</v>
      </c>
      <c r="D350" s="316" t="s">
        <v>5171</v>
      </c>
      <c r="E350" s="317">
        <v>31.92</v>
      </c>
      <c r="F350" s="317"/>
      <c r="G350" s="316" t="s">
        <v>633</v>
      </c>
      <c r="H350" s="319">
        <f t="shared" si="5"/>
        <v>14934.849999999999</v>
      </c>
    </row>
    <row r="351" spans="1:8" x14ac:dyDescent="0.2">
      <c r="A351" s="318" t="s">
        <v>5169</v>
      </c>
      <c r="B351" s="316" t="s">
        <v>5172</v>
      </c>
      <c r="C351" s="316" t="s">
        <v>2802</v>
      </c>
      <c r="D351" s="316" t="s">
        <v>5173</v>
      </c>
      <c r="E351" s="317">
        <v>200</v>
      </c>
      <c r="F351" s="317"/>
      <c r="G351" s="316" t="s">
        <v>633</v>
      </c>
      <c r="H351" s="319">
        <f t="shared" si="5"/>
        <v>15134.849999999999</v>
      </c>
    </row>
    <row r="352" spans="1:8" x14ac:dyDescent="0.2">
      <c r="A352" s="318" t="s">
        <v>5174</v>
      </c>
      <c r="B352" s="316" t="s">
        <v>5175</v>
      </c>
      <c r="C352" s="316" t="s">
        <v>53</v>
      </c>
      <c r="D352" s="316" t="s">
        <v>5176</v>
      </c>
      <c r="E352" s="317">
        <v>2300</v>
      </c>
      <c r="F352" s="317"/>
      <c r="G352" s="316" t="s">
        <v>708</v>
      </c>
      <c r="H352" s="319">
        <f t="shared" si="5"/>
        <v>17434.849999999999</v>
      </c>
    </row>
    <row r="353" spans="1:8" x14ac:dyDescent="0.2">
      <c r="A353" s="318" t="s">
        <v>5177</v>
      </c>
      <c r="B353" s="316" t="s">
        <v>5178</v>
      </c>
      <c r="C353" s="316"/>
      <c r="D353" s="316" t="s">
        <v>5179</v>
      </c>
      <c r="E353" s="317">
        <v>246.92</v>
      </c>
      <c r="F353" s="317"/>
      <c r="G353" s="316" t="s">
        <v>708</v>
      </c>
      <c r="H353" s="319">
        <f t="shared" si="5"/>
        <v>17681.769999999997</v>
      </c>
    </row>
    <row r="354" spans="1:8" x14ac:dyDescent="0.2">
      <c r="A354" s="318" t="s">
        <v>5177</v>
      </c>
      <c r="B354" s="316" t="s">
        <v>5178</v>
      </c>
      <c r="C354" s="316"/>
      <c r="D354" s="316" t="s">
        <v>5179</v>
      </c>
      <c r="E354" s="317">
        <v>191.95</v>
      </c>
      <c r="F354" s="317"/>
      <c r="G354" s="316" t="s">
        <v>633</v>
      </c>
      <c r="H354" s="319">
        <f t="shared" si="5"/>
        <v>17873.719999999998</v>
      </c>
    </row>
    <row r="355" spans="1:8" x14ac:dyDescent="0.2">
      <c r="A355" s="318" t="s">
        <v>5177</v>
      </c>
      <c r="B355" s="316" t="s">
        <v>5180</v>
      </c>
      <c r="C355" s="316" t="s">
        <v>250</v>
      </c>
      <c r="D355" s="316" t="s">
        <v>5181</v>
      </c>
      <c r="E355" s="317">
        <v>797.26</v>
      </c>
      <c r="F355" s="317"/>
      <c r="G355" s="316" t="s">
        <v>633</v>
      </c>
      <c r="H355" s="319">
        <f t="shared" si="5"/>
        <v>18670.979999999996</v>
      </c>
    </row>
    <row r="356" spans="1:8" x14ac:dyDescent="0.2">
      <c r="A356" s="318" t="s">
        <v>5177</v>
      </c>
      <c r="B356" s="316" t="s">
        <v>5182</v>
      </c>
      <c r="C356" s="316" t="s">
        <v>249</v>
      </c>
      <c r="D356" s="316" t="s">
        <v>5183</v>
      </c>
      <c r="E356" s="317"/>
      <c r="F356" s="317">
        <v>7.96</v>
      </c>
      <c r="G356" s="316" t="s">
        <v>633</v>
      </c>
      <c r="H356" s="319">
        <f t="shared" si="5"/>
        <v>18663.019999999997</v>
      </c>
    </row>
    <row r="357" spans="1:8" x14ac:dyDescent="0.2">
      <c r="A357" s="318" t="s">
        <v>5184</v>
      </c>
      <c r="B357" s="316" t="s">
        <v>5185</v>
      </c>
      <c r="C357" s="316" t="s">
        <v>2802</v>
      </c>
      <c r="D357" s="316" t="s">
        <v>5186</v>
      </c>
      <c r="E357" s="317">
        <v>205</v>
      </c>
      <c r="F357" s="317"/>
      <c r="G357" s="316" t="s">
        <v>708</v>
      </c>
      <c r="H357" s="319">
        <f t="shared" si="5"/>
        <v>18868.019999999997</v>
      </c>
    </row>
    <row r="358" spans="1:8" x14ac:dyDescent="0.2">
      <c r="A358" s="318" t="s">
        <v>5187</v>
      </c>
      <c r="B358" s="316" t="s">
        <v>5188</v>
      </c>
      <c r="C358" s="316" t="s">
        <v>249</v>
      </c>
      <c r="D358" s="316" t="s">
        <v>5189</v>
      </c>
      <c r="E358" s="317">
        <v>15.19</v>
      </c>
      <c r="F358" s="317"/>
      <c r="G358" s="316" t="s">
        <v>633</v>
      </c>
      <c r="H358" s="319">
        <f t="shared" si="5"/>
        <v>18883.209999999995</v>
      </c>
    </row>
    <row r="359" spans="1:8" x14ac:dyDescent="0.2">
      <c r="A359" s="318" t="s">
        <v>5190</v>
      </c>
      <c r="B359" s="316" t="s">
        <v>5191</v>
      </c>
      <c r="C359" s="316" t="s">
        <v>249</v>
      </c>
      <c r="D359" s="316" t="s">
        <v>5192</v>
      </c>
      <c r="E359" s="317">
        <v>13.99</v>
      </c>
      <c r="F359" s="317"/>
      <c r="G359" s="316" t="s">
        <v>633</v>
      </c>
      <c r="H359" s="319">
        <f t="shared" si="5"/>
        <v>18897.199999999997</v>
      </c>
    </row>
    <row r="360" spans="1:8" x14ac:dyDescent="0.2">
      <c r="A360" s="318" t="s">
        <v>5193</v>
      </c>
      <c r="B360" s="316" t="s">
        <v>5194</v>
      </c>
      <c r="C360" s="316" t="s">
        <v>249</v>
      </c>
      <c r="D360" s="316" t="s">
        <v>5195</v>
      </c>
      <c r="E360" s="317">
        <v>44.43</v>
      </c>
      <c r="F360" s="317"/>
      <c r="G360" s="316" t="s">
        <v>708</v>
      </c>
      <c r="H360" s="319">
        <f t="shared" si="5"/>
        <v>18941.629999999997</v>
      </c>
    </row>
    <row r="361" spans="1:8" x14ac:dyDescent="0.2">
      <c r="A361" s="318" t="s">
        <v>5196</v>
      </c>
      <c r="B361" s="316" t="s">
        <v>5197</v>
      </c>
      <c r="C361" s="316" t="s">
        <v>249</v>
      </c>
      <c r="D361" s="316" t="s">
        <v>5198</v>
      </c>
      <c r="E361" s="317">
        <v>8.58</v>
      </c>
      <c r="F361" s="317"/>
      <c r="G361" s="316" t="s">
        <v>708</v>
      </c>
      <c r="H361" s="319">
        <f t="shared" si="5"/>
        <v>18950.21</v>
      </c>
    </row>
    <row r="362" spans="1:8" x14ac:dyDescent="0.2">
      <c r="A362" s="318" t="s">
        <v>4038</v>
      </c>
      <c r="B362" s="316" t="s">
        <v>5199</v>
      </c>
      <c r="C362" s="316"/>
      <c r="D362" s="316" t="s">
        <v>5035</v>
      </c>
      <c r="E362" s="317"/>
      <c r="F362" s="317">
        <v>8.34</v>
      </c>
      <c r="G362" s="316" t="s">
        <v>5126</v>
      </c>
      <c r="H362" s="319">
        <f t="shared" si="5"/>
        <v>18941.87</v>
      </c>
    </row>
    <row r="363" spans="1:8" x14ac:dyDescent="0.2">
      <c r="A363" s="318" t="s">
        <v>4038</v>
      </c>
      <c r="B363" s="316" t="s">
        <v>5199</v>
      </c>
      <c r="C363" s="316"/>
      <c r="D363" s="316" t="s">
        <v>5035</v>
      </c>
      <c r="E363" s="317">
        <v>6.67</v>
      </c>
      <c r="F363" s="317"/>
      <c r="G363" s="316" t="s">
        <v>5126</v>
      </c>
      <c r="H363" s="319">
        <f t="shared" si="5"/>
        <v>18948.539999999997</v>
      </c>
    </row>
    <row r="364" spans="1:8" x14ac:dyDescent="0.2">
      <c r="A364" s="318" t="s">
        <v>4038</v>
      </c>
      <c r="B364" s="316" t="s">
        <v>5199</v>
      </c>
      <c r="C364" s="316"/>
      <c r="D364" s="316" t="s">
        <v>5035</v>
      </c>
      <c r="E364" s="317">
        <v>1.67</v>
      </c>
      <c r="F364" s="317"/>
      <c r="G364" s="316" t="s">
        <v>5126</v>
      </c>
      <c r="H364" s="319">
        <f t="shared" si="5"/>
        <v>18950.209999999995</v>
      </c>
    </row>
    <row r="365" spans="1:8" x14ac:dyDescent="0.2">
      <c r="A365" s="318" t="s">
        <v>4038</v>
      </c>
      <c r="B365" s="316" t="s">
        <v>5200</v>
      </c>
      <c r="C365" s="316" t="s">
        <v>53</v>
      </c>
      <c r="D365" s="316" t="s">
        <v>5201</v>
      </c>
      <c r="E365" s="317">
        <v>2052</v>
      </c>
      <c r="F365" s="317"/>
      <c r="G365" s="316" t="s">
        <v>708</v>
      </c>
      <c r="H365" s="320">
        <f t="shared" si="5"/>
        <v>21002.209999999995</v>
      </c>
    </row>
    <row r="366" spans="1:8" x14ac:dyDescent="0.2">
      <c r="A366" s="318" t="s">
        <v>4038</v>
      </c>
      <c r="B366" s="316" t="s">
        <v>5199</v>
      </c>
      <c r="C366" s="316"/>
      <c r="D366" s="316" t="s">
        <v>5035</v>
      </c>
      <c r="E366" s="317">
        <v>4987.47</v>
      </c>
      <c r="F366" s="317"/>
      <c r="G366" s="316" t="s">
        <v>633</v>
      </c>
      <c r="H366" s="319"/>
    </row>
    <row r="367" spans="1:8" x14ac:dyDescent="0.2">
      <c r="A367" s="318" t="s">
        <v>4038</v>
      </c>
      <c r="B367" s="316" t="s">
        <v>5199</v>
      </c>
      <c r="C367" s="316"/>
      <c r="D367" s="316" t="s">
        <v>5035</v>
      </c>
      <c r="E367" s="317">
        <v>1246.8699999999999</v>
      </c>
      <c r="F367" s="317"/>
      <c r="G367" s="316" t="s">
        <v>633</v>
      </c>
      <c r="H367" s="319"/>
    </row>
    <row r="368" spans="1:8" x14ac:dyDescent="0.2">
      <c r="A368" s="318" t="s">
        <v>4038</v>
      </c>
      <c r="B368" s="316" t="s">
        <v>5199</v>
      </c>
      <c r="C368" s="316"/>
      <c r="D368" s="316" t="s">
        <v>5035</v>
      </c>
      <c r="E368" s="317"/>
      <c r="F368" s="317">
        <v>6234.34</v>
      </c>
      <c r="G368" s="316" t="s">
        <v>633</v>
      </c>
      <c r="H368" s="319"/>
    </row>
    <row r="369" spans="1:8" ht="15" x14ac:dyDescent="0.2">
      <c r="A369" s="315" t="s">
        <v>5202</v>
      </c>
      <c r="B369" s="316"/>
      <c r="C369" s="316"/>
      <c r="D369" s="316"/>
      <c r="E369" s="317"/>
      <c r="F369" s="317"/>
      <c r="G369" s="316"/>
      <c r="H369" s="319"/>
    </row>
    <row r="370" spans="1:8" x14ac:dyDescent="0.2">
      <c r="A370" s="318" t="s">
        <v>2653</v>
      </c>
      <c r="B370" s="316" t="s">
        <v>2654</v>
      </c>
      <c r="C370" s="316" t="s">
        <v>248</v>
      </c>
      <c r="D370" s="316" t="s">
        <v>2655</v>
      </c>
      <c r="E370" s="317">
        <v>225</v>
      </c>
      <c r="F370" s="317"/>
      <c r="G370" s="316" t="s">
        <v>730</v>
      </c>
      <c r="H370" s="319">
        <f t="shared" si="5"/>
        <v>225</v>
      </c>
    </row>
    <row r="371" spans="1:8" x14ac:dyDescent="0.2">
      <c r="A371" s="318" t="s">
        <v>2135</v>
      </c>
      <c r="B371" s="316" t="s">
        <v>2656</v>
      </c>
      <c r="C371" s="316" t="s">
        <v>249</v>
      </c>
      <c r="D371" s="316" t="s">
        <v>2657</v>
      </c>
      <c r="E371" s="317">
        <v>5.97</v>
      </c>
      <c r="F371" s="317"/>
      <c r="G371" s="316" t="s">
        <v>708</v>
      </c>
      <c r="H371" s="319">
        <f t="shared" si="5"/>
        <v>230.97</v>
      </c>
    </row>
    <row r="372" spans="1:8" x14ac:dyDescent="0.2">
      <c r="A372" s="318" t="s">
        <v>2658</v>
      </c>
      <c r="B372" s="316" t="s">
        <v>2659</v>
      </c>
      <c r="C372" s="316" t="s">
        <v>53</v>
      </c>
      <c r="D372" s="316" t="s">
        <v>2660</v>
      </c>
      <c r="E372" s="317">
        <v>846.96</v>
      </c>
      <c r="F372" s="317"/>
      <c r="G372" s="316" t="s">
        <v>708</v>
      </c>
      <c r="H372" s="319">
        <f t="shared" si="5"/>
        <v>1077.93</v>
      </c>
    </row>
    <row r="373" spans="1:8" x14ac:dyDescent="0.2">
      <c r="A373" s="318" t="s">
        <v>5203</v>
      </c>
      <c r="B373" s="316" t="s">
        <v>5204</v>
      </c>
      <c r="C373" s="316" t="s">
        <v>249</v>
      </c>
      <c r="D373" s="316" t="s">
        <v>5205</v>
      </c>
      <c r="E373" s="317">
        <v>9.49</v>
      </c>
      <c r="F373" s="317"/>
      <c r="G373" s="316" t="s">
        <v>5126</v>
      </c>
      <c r="H373" s="319">
        <f t="shared" si="5"/>
        <v>1087.42</v>
      </c>
    </row>
    <row r="374" spans="1:8" x14ac:dyDescent="0.2">
      <c r="A374" s="318" t="s">
        <v>2661</v>
      </c>
      <c r="B374" s="316" t="s">
        <v>2662</v>
      </c>
      <c r="C374" s="316" t="s">
        <v>249</v>
      </c>
      <c r="D374" s="316" t="s">
        <v>2663</v>
      </c>
      <c r="E374" s="317">
        <v>18.98</v>
      </c>
      <c r="F374" s="317"/>
      <c r="G374" s="316" t="s">
        <v>708</v>
      </c>
      <c r="H374" s="319">
        <f t="shared" si="5"/>
        <v>1106.4000000000001</v>
      </c>
    </row>
    <row r="375" spans="1:8" x14ac:dyDescent="0.2">
      <c r="A375" s="318" t="s">
        <v>2661</v>
      </c>
      <c r="B375" s="316" t="s">
        <v>2662</v>
      </c>
      <c r="C375" s="316" t="s">
        <v>249</v>
      </c>
      <c r="D375" s="316" t="s">
        <v>2663</v>
      </c>
      <c r="E375" s="317">
        <v>18.98</v>
      </c>
      <c r="F375" s="317"/>
      <c r="G375" s="316" t="s">
        <v>633</v>
      </c>
      <c r="H375" s="319">
        <f t="shared" si="5"/>
        <v>1125.3800000000001</v>
      </c>
    </row>
    <row r="376" spans="1:8" x14ac:dyDescent="0.2">
      <c r="A376" s="318" t="s">
        <v>2661</v>
      </c>
      <c r="B376" s="316" t="s">
        <v>2665</v>
      </c>
      <c r="C376" s="316" t="s">
        <v>2664</v>
      </c>
      <c r="D376" s="316" t="s">
        <v>2666</v>
      </c>
      <c r="E376" s="317">
        <v>230</v>
      </c>
      <c r="F376" s="317"/>
      <c r="G376" s="316" t="s">
        <v>633</v>
      </c>
      <c r="H376" s="319">
        <f t="shared" si="5"/>
        <v>1355.38</v>
      </c>
    </row>
    <row r="377" spans="1:8" x14ac:dyDescent="0.2">
      <c r="A377" s="318" t="s">
        <v>2667</v>
      </c>
      <c r="B377" s="316" t="s">
        <v>2668</v>
      </c>
      <c r="C377" s="316" t="s">
        <v>2664</v>
      </c>
      <c r="D377" s="316" t="s">
        <v>2669</v>
      </c>
      <c r="E377" s="317">
        <v>160</v>
      </c>
      <c r="F377" s="317"/>
      <c r="G377" s="316" t="s">
        <v>633</v>
      </c>
      <c r="H377" s="319">
        <f t="shared" si="5"/>
        <v>1515.38</v>
      </c>
    </row>
    <row r="378" spans="1:8" x14ac:dyDescent="0.2">
      <c r="A378" s="318" t="s">
        <v>739</v>
      </c>
      <c r="B378" s="316" t="s">
        <v>2671</v>
      </c>
      <c r="C378" s="316" t="s">
        <v>2670</v>
      </c>
      <c r="D378" s="316" t="s">
        <v>2672</v>
      </c>
      <c r="E378" s="317">
        <v>318</v>
      </c>
      <c r="F378" s="317"/>
      <c r="G378" s="316" t="s">
        <v>708</v>
      </c>
      <c r="H378" s="319">
        <f t="shared" si="5"/>
        <v>1833.38</v>
      </c>
    </row>
    <row r="379" spans="1:8" x14ac:dyDescent="0.2">
      <c r="A379" s="318" t="s">
        <v>739</v>
      </c>
      <c r="B379" s="316" t="s">
        <v>2671</v>
      </c>
      <c r="C379" s="316" t="s">
        <v>2670</v>
      </c>
      <c r="D379" s="316" t="s">
        <v>2673</v>
      </c>
      <c r="E379" s="317">
        <v>584.64</v>
      </c>
      <c r="F379" s="317"/>
      <c r="G379" s="316" t="s">
        <v>633</v>
      </c>
      <c r="H379" s="319">
        <f t="shared" si="5"/>
        <v>2418.02</v>
      </c>
    </row>
    <row r="380" spans="1:8" x14ac:dyDescent="0.2">
      <c r="A380" s="318" t="s">
        <v>2674</v>
      </c>
      <c r="B380" s="316" t="s">
        <v>2675</v>
      </c>
      <c r="C380" s="316" t="s">
        <v>2664</v>
      </c>
      <c r="D380" s="316" t="s">
        <v>2676</v>
      </c>
      <c r="E380" s="317">
        <v>156</v>
      </c>
      <c r="F380" s="317"/>
      <c r="G380" s="316" t="s">
        <v>626</v>
      </c>
      <c r="H380" s="319">
        <f t="shared" si="5"/>
        <v>2574.02</v>
      </c>
    </row>
    <row r="381" spans="1:8" x14ac:dyDescent="0.2">
      <c r="A381" s="318" t="s">
        <v>2677</v>
      </c>
      <c r="B381" s="316" t="s">
        <v>2678</v>
      </c>
      <c r="C381" s="316" t="s">
        <v>2670</v>
      </c>
      <c r="D381" s="316" t="s">
        <v>2679</v>
      </c>
      <c r="E381" s="317">
        <v>174.5</v>
      </c>
      <c r="F381" s="317"/>
      <c r="G381" s="316" t="s">
        <v>708</v>
      </c>
      <c r="H381" s="319">
        <f t="shared" si="5"/>
        <v>2748.52</v>
      </c>
    </row>
    <row r="382" spans="1:8" x14ac:dyDescent="0.2">
      <c r="A382" s="318" t="s">
        <v>2680</v>
      </c>
      <c r="B382" s="316" t="s">
        <v>2681</v>
      </c>
      <c r="C382" s="316" t="s">
        <v>2664</v>
      </c>
      <c r="D382" s="316" t="s">
        <v>2682</v>
      </c>
      <c r="E382" s="317">
        <v>110</v>
      </c>
      <c r="F382" s="317"/>
      <c r="G382" s="316" t="s">
        <v>708</v>
      </c>
      <c r="H382" s="319">
        <f t="shared" si="5"/>
        <v>2858.52</v>
      </c>
    </row>
    <row r="383" spans="1:8" x14ac:dyDescent="0.2">
      <c r="A383" s="318" t="s">
        <v>1970</v>
      </c>
      <c r="B383" s="316" t="s">
        <v>2683</v>
      </c>
      <c r="C383" s="316" t="s">
        <v>249</v>
      </c>
      <c r="D383" s="316" t="s">
        <v>2684</v>
      </c>
      <c r="E383" s="317">
        <v>68.349999999999994</v>
      </c>
      <c r="F383" s="317"/>
      <c r="G383" s="316" t="s">
        <v>633</v>
      </c>
      <c r="H383" s="319">
        <f t="shared" si="5"/>
        <v>2926.87</v>
      </c>
    </row>
    <row r="384" spans="1:8" x14ac:dyDescent="0.2">
      <c r="A384" s="318" t="s">
        <v>1733</v>
      </c>
      <c r="B384" s="316" t="s">
        <v>2685</v>
      </c>
      <c r="C384" s="316" t="s">
        <v>2664</v>
      </c>
      <c r="D384" s="316" t="s">
        <v>2686</v>
      </c>
      <c r="E384" s="317">
        <v>186.65</v>
      </c>
      <c r="F384" s="317"/>
      <c r="G384" s="316" t="s">
        <v>626</v>
      </c>
      <c r="H384" s="319">
        <f t="shared" si="5"/>
        <v>3113.52</v>
      </c>
    </row>
    <row r="385" spans="1:8" x14ac:dyDescent="0.2">
      <c r="A385" s="318" t="s">
        <v>2687</v>
      </c>
      <c r="B385" s="316" t="s">
        <v>2688</v>
      </c>
      <c r="C385" s="316" t="s">
        <v>2664</v>
      </c>
      <c r="D385" s="316" t="s">
        <v>2689</v>
      </c>
      <c r="E385" s="317">
        <v>130</v>
      </c>
      <c r="F385" s="317"/>
      <c r="G385" s="316" t="s">
        <v>633</v>
      </c>
      <c r="H385" s="319">
        <f t="shared" si="5"/>
        <v>3243.52</v>
      </c>
    </row>
    <row r="386" spans="1:8" x14ac:dyDescent="0.2">
      <c r="A386" s="318" t="s">
        <v>2691</v>
      </c>
      <c r="B386" s="316" t="s">
        <v>2692</v>
      </c>
      <c r="C386" s="316" t="s">
        <v>2690</v>
      </c>
      <c r="D386" s="316" t="s">
        <v>2693</v>
      </c>
      <c r="E386" s="317">
        <v>795</v>
      </c>
      <c r="F386" s="317"/>
      <c r="G386" s="316" t="s">
        <v>633</v>
      </c>
      <c r="H386" s="319">
        <f t="shared" si="5"/>
        <v>4038.52</v>
      </c>
    </row>
    <row r="387" spans="1:8" x14ac:dyDescent="0.2">
      <c r="A387" s="318" t="s">
        <v>2694</v>
      </c>
      <c r="B387" s="316" t="s">
        <v>2695</v>
      </c>
      <c r="C387" s="316" t="s">
        <v>250</v>
      </c>
      <c r="D387" s="316" t="s">
        <v>2696</v>
      </c>
      <c r="E387" s="317">
        <v>359.8</v>
      </c>
      <c r="F387" s="317"/>
      <c r="G387" s="316" t="s">
        <v>633</v>
      </c>
      <c r="H387" s="319">
        <f t="shared" si="5"/>
        <v>4398.32</v>
      </c>
    </row>
    <row r="388" spans="1:8" x14ac:dyDescent="0.2">
      <c r="A388" s="318" t="s">
        <v>2697</v>
      </c>
      <c r="B388" s="316" t="s">
        <v>2698</v>
      </c>
      <c r="C388" s="316" t="s">
        <v>249</v>
      </c>
      <c r="D388" s="316" t="s">
        <v>2699</v>
      </c>
      <c r="E388" s="317">
        <v>9.9499999999999993</v>
      </c>
      <c r="F388" s="317"/>
      <c r="G388" s="316" t="s">
        <v>633</v>
      </c>
      <c r="H388" s="319">
        <f t="shared" si="5"/>
        <v>4408.2699999999995</v>
      </c>
    </row>
    <row r="389" spans="1:8" x14ac:dyDescent="0.2">
      <c r="A389" s="318" t="s">
        <v>2469</v>
      </c>
      <c r="B389" s="316" t="s">
        <v>2700</v>
      </c>
      <c r="C389" s="316" t="s">
        <v>53</v>
      </c>
      <c r="D389" s="316" t="s">
        <v>2701</v>
      </c>
      <c r="E389" s="317">
        <v>1800</v>
      </c>
      <c r="F389" s="317"/>
      <c r="G389" s="316" t="s">
        <v>633</v>
      </c>
      <c r="H389" s="319">
        <f t="shared" si="5"/>
        <v>6208.2699999999995</v>
      </c>
    </row>
    <row r="390" spans="1:8" x14ac:dyDescent="0.2">
      <c r="A390" s="318" t="s">
        <v>2703</v>
      </c>
      <c r="B390" s="316" t="s">
        <v>2704</v>
      </c>
      <c r="C390" s="316" t="s">
        <v>2702</v>
      </c>
      <c r="D390" s="316" t="s">
        <v>2705</v>
      </c>
      <c r="E390" s="317">
        <v>310</v>
      </c>
      <c r="F390" s="317"/>
      <c r="G390" s="316" t="s">
        <v>708</v>
      </c>
      <c r="H390" s="319">
        <f t="shared" si="5"/>
        <v>6518.2699999999995</v>
      </c>
    </row>
    <row r="391" spans="1:8" x14ac:dyDescent="0.2">
      <c r="A391" s="318" t="s">
        <v>2703</v>
      </c>
      <c r="B391" s="316" t="s">
        <v>2704</v>
      </c>
      <c r="C391" s="316" t="s">
        <v>2702</v>
      </c>
      <c r="D391" s="316" t="s">
        <v>2705</v>
      </c>
      <c r="E391" s="317">
        <v>310</v>
      </c>
      <c r="F391" s="317"/>
      <c r="G391" s="316" t="s">
        <v>633</v>
      </c>
      <c r="H391" s="319">
        <f t="shared" si="5"/>
        <v>6828.2699999999995</v>
      </c>
    </row>
    <row r="392" spans="1:8" x14ac:dyDescent="0.2">
      <c r="A392" s="318" t="s">
        <v>2706</v>
      </c>
      <c r="B392" s="316" t="s">
        <v>2707</v>
      </c>
      <c r="C392" s="316" t="s">
        <v>55</v>
      </c>
      <c r="D392" s="316" t="s">
        <v>2708</v>
      </c>
      <c r="E392" s="317">
        <v>923</v>
      </c>
      <c r="F392" s="317"/>
      <c r="G392" s="316" t="s">
        <v>708</v>
      </c>
      <c r="H392" s="319">
        <f t="shared" ref="H392:H455" si="6">E392-F392+H391</f>
        <v>7751.2699999999995</v>
      </c>
    </row>
    <row r="393" spans="1:8" x14ac:dyDescent="0.2">
      <c r="A393" s="318" t="s">
        <v>1184</v>
      </c>
      <c r="B393" s="316" t="s">
        <v>2709</v>
      </c>
      <c r="C393" s="316" t="s">
        <v>118</v>
      </c>
      <c r="D393" s="316" t="s">
        <v>2710</v>
      </c>
      <c r="E393" s="317">
        <v>189.82</v>
      </c>
      <c r="F393" s="317"/>
      <c r="G393" s="316" t="s">
        <v>708</v>
      </c>
      <c r="H393" s="319">
        <f t="shared" si="6"/>
        <v>7941.0899999999992</v>
      </c>
    </row>
    <row r="394" spans="1:8" x14ac:dyDescent="0.2">
      <c r="A394" s="318" t="s">
        <v>2711</v>
      </c>
      <c r="B394" s="316" t="s">
        <v>2712</v>
      </c>
      <c r="C394" s="316" t="s">
        <v>55</v>
      </c>
      <c r="D394" s="316" t="s">
        <v>2713</v>
      </c>
      <c r="E394" s="317">
        <v>749</v>
      </c>
      <c r="F394" s="317"/>
      <c r="G394" s="316" t="s">
        <v>708</v>
      </c>
      <c r="H394" s="319">
        <f t="shared" si="6"/>
        <v>8690.09</v>
      </c>
    </row>
    <row r="395" spans="1:8" x14ac:dyDescent="0.2">
      <c r="A395" s="318" t="s">
        <v>2714</v>
      </c>
      <c r="B395" s="316" t="s">
        <v>2715</v>
      </c>
      <c r="C395" s="316" t="s">
        <v>249</v>
      </c>
      <c r="D395" s="316" t="s">
        <v>2716</v>
      </c>
      <c r="E395" s="317">
        <v>32.4</v>
      </c>
      <c r="F395" s="317"/>
      <c r="G395" s="316" t="s">
        <v>796</v>
      </c>
      <c r="H395" s="319">
        <f t="shared" si="6"/>
        <v>8722.49</v>
      </c>
    </row>
    <row r="396" spans="1:8" x14ac:dyDescent="0.2">
      <c r="A396" s="318" t="s">
        <v>2717</v>
      </c>
      <c r="B396" s="316" t="s">
        <v>2718</v>
      </c>
      <c r="C396" s="316" t="s">
        <v>55</v>
      </c>
      <c r="D396" s="316" t="s">
        <v>2719</v>
      </c>
      <c r="E396" s="317">
        <v>773</v>
      </c>
      <c r="F396" s="317"/>
      <c r="G396" s="316" t="s">
        <v>633</v>
      </c>
      <c r="H396" s="319">
        <f t="shared" si="6"/>
        <v>9495.49</v>
      </c>
    </row>
    <row r="397" spans="1:8" x14ac:dyDescent="0.2">
      <c r="A397" s="318" t="s">
        <v>81</v>
      </c>
      <c r="B397" s="316" t="s">
        <v>102</v>
      </c>
      <c r="C397" s="316" t="s">
        <v>55</v>
      </c>
      <c r="D397" s="316" t="s">
        <v>126</v>
      </c>
      <c r="E397" s="317"/>
      <c r="F397" s="317">
        <v>773</v>
      </c>
      <c r="G397" s="316" t="s">
        <v>633</v>
      </c>
      <c r="H397" s="319">
        <f t="shared" si="6"/>
        <v>8722.49</v>
      </c>
    </row>
    <row r="398" spans="1:8" x14ac:dyDescent="0.2">
      <c r="A398" s="318" t="s">
        <v>778</v>
      </c>
      <c r="B398" s="316" t="s">
        <v>2720</v>
      </c>
      <c r="C398" s="316"/>
      <c r="D398" s="316" t="s">
        <v>2721</v>
      </c>
      <c r="E398" s="317">
        <v>157.5</v>
      </c>
      <c r="F398" s="317"/>
      <c r="G398" s="316" t="s">
        <v>708</v>
      </c>
      <c r="H398" s="319">
        <f t="shared" si="6"/>
        <v>8879.99</v>
      </c>
    </row>
    <row r="399" spans="1:8" x14ac:dyDescent="0.2">
      <c r="A399" s="318" t="s">
        <v>2723</v>
      </c>
      <c r="B399" s="316" t="s">
        <v>2724</v>
      </c>
      <c r="C399" s="316" t="s">
        <v>2722</v>
      </c>
      <c r="D399" s="316" t="s">
        <v>2725</v>
      </c>
      <c r="E399" s="317">
        <v>1965</v>
      </c>
      <c r="F399" s="317"/>
      <c r="G399" s="316" t="s">
        <v>708</v>
      </c>
      <c r="H399" s="319">
        <f t="shared" si="6"/>
        <v>10844.99</v>
      </c>
    </row>
    <row r="400" spans="1:8" x14ac:dyDescent="0.2">
      <c r="A400" s="318" t="s">
        <v>2723</v>
      </c>
      <c r="B400" s="316" t="s">
        <v>2726</v>
      </c>
      <c r="C400" s="316" t="s">
        <v>249</v>
      </c>
      <c r="D400" s="316" t="s">
        <v>2727</v>
      </c>
      <c r="E400" s="317">
        <v>19.52</v>
      </c>
      <c r="F400" s="317"/>
      <c r="G400" s="316" t="s">
        <v>796</v>
      </c>
      <c r="H400" s="319">
        <f t="shared" si="6"/>
        <v>10864.51</v>
      </c>
    </row>
    <row r="401" spans="1:8" x14ac:dyDescent="0.2">
      <c r="A401" s="318" t="s">
        <v>2723</v>
      </c>
      <c r="B401" s="316" t="s">
        <v>2728</v>
      </c>
      <c r="C401" s="316" t="s">
        <v>54</v>
      </c>
      <c r="D401" s="316" t="s">
        <v>2729</v>
      </c>
      <c r="E401" s="317">
        <v>123.96</v>
      </c>
      <c r="F401" s="317"/>
      <c r="G401" s="316" t="s">
        <v>633</v>
      </c>
      <c r="H401" s="319">
        <f t="shared" si="6"/>
        <v>10988.47</v>
      </c>
    </row>
    <row r="402" spans="1:8" x14ac:dyDescent="0.2">
      <c r="A402" s="318" t="s">
        <v>705</v>
      </c>
      <c r="B402" s="316" t="s">
        <v>2731</v>
      </c>
      <c r="C402" s="316" t="s">
        <v>2730</v>
      </c>
      <c r="D402" s="316" t="s">
        <v>2732</v>
      </c>
      <c r="E402" s="317">
        <v>495</v>
      </c>
      <c r="F402" s="317"/>
      <c r="G402" s="316" t="s">
        <v>708</v>
      </c>
      <c r="H402" s="319">
        <f t="shared" si="6"/>
        <v>11483.47</v>
      </c>
    </row>
    <row r="403" spans="1:8" x14ac:dyDescent="0.2">
      <c r="A403" s="318" t="s">
        <v>705</v>
      </c>
      <c r="B403" s="316" t="s">
        <v>706</v>
      </c>
      <c r="C403" s="316"/>
      <c r="D403" s="316" t="s">
        <v>707</v>
      </c>
      <c r="E403" s="317">
        <v>12.66</v>
      </c>
      <c r="F403" s="317"/>
      <c r="G403" s="316" t="s">
        <v>708</v>
      </c>
      <c r="H403" s="319">
        <f t="shared" si="6"/>
        <v>11496.13</v>
      </c>
    </row>
    <row r="404" spans="1:8" x14ac:dyDescent="0.2">
      <c r="A404" s="318" t="s">
        <v>2375</v>
      </c>
      <c r="B404" s="316" t="s">
        <v>2733</v>
      </c>
      <c r="C404" s="316" t="s">
        <v>55</v>
      </c>
      <c r="D404" s="316" t="s">
        <v>2734</v>
      </c>
      <c r="E404" s="317">
        <v>548</v>
      </c>
      <c r="F404" s="317"/>
      <c r="G404" s="316" t="s">
        <v>708</v>
      </c>
      <c r="H404" s="319">
        <f t="shared" si="6"/>
        <v>12044.13</v>
      </c>
    </row>
    <row r="405" spans="1:8" x14ac:dyDescent="0.2">
      <c r="A405" s="318" t="s">
        <v>2375</v>
      </c>
      <c r="B405" s="316" t="s">
        <v>2735</v>
      </c>
      <c r="C405" s="316" t="s">
        <v>249</v>
      </c>
      <c r="D405" s="316" t="s">
        <v>2736</v>
      </c>
      <c r="E405" s="317">
        <v>7.96</v>
      </c>
      <c r="F405" s="317"/>
      <c r="G405" s="316" t="s">
        <v>633</v>
      </c>
      <c r="H405" s="319">
        <f t="shared" si="6"/>
        <v>12052.089999999998</v>
      </c>
    </row>
    <row r="406" spans="1:8" x14ac:dyDescent="0.2">
      <c r="A406" s="318" t="s">
        <v>2375</v>
      </c>
      <c r="B406" s="316" t="s">
        <v>2737</v>
      </c>
      <c r="C406" s="316" t="s">
        <v>249</v>
      </c>
      <c r="D406" s="316" t="s">
        <v>2738</v>
      </c>
      <c r="E406" s="317">
        <v>5.99</v>
      </c>
      <c r="F406" s="317"/>
      <c r="G406" s="316" t="s">
        <v>633</v>
      </c>
      <c r="H406" s="319">
        <f t="shared" si="6"/>
        <v>12058.079999999998</v>
      </c>
    </row>
    <row r="407" spans="1:8" x14ac:dyDescent="0.2">
      <c r="A407" s="318" t="s">
        <v>1744</v>
      </c>
      <c r="B407" s="316" t="s">
        <v>2740</v>
      </c>
      <c r="C407" s="316" t="s">
        <v>2739</v>
      </c>
      <c r="D407" s="316" t="s">
        <v>2741</v>
      </c>
      <c r="E407" s="317">
        <v>266.38</v>
      </c>
      <c r="F407" s="317"/>
      <c r="G407" s="316" t="s">
        <v>708</v>
      </c>
      <c r="H407" s="319">
        <f t="shared" si="6"/>
        <v>12324.459999999997</v>
      </c>
    </row>
    <row r="408" spans="1:8" x14ac:dyDescent="0.2">
      <c r="A408" s="318" t="s">
        <v>2742</v>
      </c>
      <c r="B408" s="316" t="s">
        <v>2743</v>
      </c>
      <c r="C408" s="316" t="s">
        <v>2670</v>
      </c>
      <c r="D408" s="316" t="s">
        <v>2744</v>
      </c>
      <c r="E408" s="317">
        <v>151.5</v>
      </c>
      <c r="F408" s="317"/>
      <c r="G408" s="316" t="s">
        <v>633</v>
      </c>
      <c r="H408" s="319">
        <f t="shared" si="6"/>
        <v>12475.959999999997</v>
      </c>
    </row>
    <row r="409" spans="1:8" x14ac:dyDescent="0.2">
      <c r="A409" s="318" t="s">
        <v>710</v>
      </c>
      <c r="B409" s="316" t="s">
        <v>2745</v>
      </c>
      <c r="C409" s="316" t="s">
        <v>55</v>
      </c>
      <c r="D409" s="316" t="s">
        <v>2746</v>
      </c>
      <c r="E409" s="317">
        <v>194</v>
      </c>
      <c r="F409" s="317"/>
      <c r="G409" s="316" t="s">
        <v>708</v>
      </c>
      <c r="H409" s="319">
        <f t="shared" si="6"/>
        <v>12669.959999999997</v>
      </c>
    </row>
    <row r="410" spans="1:8" x14ac:dyDescent="0.2">
      <c r="A410" s="318" t="s">
        <v>710</v>
      </c>
      <c r="B410" s="316" t="s">
        <v>706</v>
      </c>
      <c r="C410" s="316"/>
      <c r="D410" s="316" t="s">
        <v>711</v>
      </c>
      <c r="E410" s="317">
        <v>19.97</v>
      </c>
      <c r="F410" s="317"/>
      <c r="G410" s="316" t="s">
        <v>708</v>
      </c>
      <c r="H410" s="319">
        <f t="shared" si="6"/>
        <v>12689.929999999997</v>
      </c>
    </row>
    <row r="411" spans="1:8" x14ac:dyDescent="0.2">
      <c r="A411" s="318" t="s">
        <v>710</v>
      </c>
      <c r="B411" s="316" t="s">
        <v>2745</v>
      </c>
      <c r="C411" s="316" t="s">
        <v>55</v>
      </c>
      <c r="D411" s="316" t="s">
        <v>2747</v>
      </c>
      <c r="E411" s="317">
        <v>158</v>
      </c>
      <c r="F411" s="317"/>
      <c r="G411" s="316" t="s">
        <v>633</v>
      </c>
      <c r="H411" s="319">
        <f t="shared" si="6"/>
        <v>12847.929999999997</v>
      </c>
    </row>
    <row r="412" spans="1:8" x14ac:dyDescent="0.2">
      <c r="A412" s="318" t="s">
        <v>712</v>
      </c>
      <c r="B412" s="316" t="s">
        <v>713</v>
      </c>
      <c r="C412" s="316"/>
      <c r="D412" s="316" t="s">
        <v>714</v>
      </c>
      <c r="E412" s="317">
        <v>7.28</v>
      </c>
      <c r="F412" s="317"/>
      <c r="G412" s="316" t="s">
        <v>708</v>
      </c>
      <c r="H412" s="319">
        <f t="shared" si="6"/>
        <v>12855.209999999997</v>
      </c>
    </row>
    <row r="413" spans="1:8" x14ac:dyDescent="0.2">
      <c r="A413" s="318" t="s">
        <v>2748</v>
      </c>
      <c r="B413" s="316" t="s">
        <v>2749</v>
      </c>
      <c r="C413" s="316" t="s">
        <v>2722</v>
      </c>
      <c r="D413" s="316" t="s">
        <v>2750</v>
      </c>
      <c r="E413" s="317">
        <v>190</v>
      </c>
      <c r="F413" s="317"/>
      <c r="G413" s="316" t="s">
        <v>730</v>
      </c>
      <c r="H413" s="319">
        <f t="shared" si="6"/>
        <v>13045.209999999997</v>
      </c>
    </row>
    <row r="414" spans="1:8" x14ac:dyDescent="0.2">
      <c r="A414" s="318" t="s">
        <v>2748</v>
      </c>
      <c r="B414" s="316" t="s">
        <v>2749</v>
      </c>
      <c r="C414" s="316" t="s">
        <v>2722</v>
      </c>
      <c r="D414" s="316" t="s">
        <v>2751</v>
      </c>
      <c r="E414" s="317">
        <v>835</v>
      </c>
      <c r="F414" s="317"/>
      <c r="G414" s="316" t="s">
        <v>633</v>
      </c>
      <c r="H414" s="319">
        <f t="shared" si="6"/>
        <v>13880.209999999997</v>
      </c>
    </row>
    <row r="415" spans="1:8" x14ac:dyDescent="0.2">
      <c r="A415" s="318" t="s">
        <v>85</v>
      </c>
      <c r="B415" s="316" t="s">
        <v>106</v>
      </c>
      <c r="C415" s="316" t="s">
        <v>117</v>
      </c>
      <c r="D415" s="316" t="s">
        <v>130</v>
      </c>
      <c r="E415" s="317">
        <v>500</v>
      </c>
      <c r="F415" s="317"/>
      <c r="G415" s="316" t="s">
        <v>633</v>
      </c>
      <c r="H415" s="319">
        <f t="shared" si="6"/>
        <v>14380.209999999997</v>
      </c>
    </row>
    <row r="416" spans="1:8" x14ac:dyDescent="0.2">
      <c r="A416" s="318" t="s">
        <v>2753</v>
      </c>
      <c r="B416" s="316" t="s">
        <v>2754</v>
      </c>
      <c r="C416" s="316" t="s">
        <v>2752</v>
      </c>
      <c r="D416" s="316" t="s">
        <v>2755</v>
      </c>
      <c r="E416" s="317">
        <v>202</v>
      </c>
      <c r="F416" s="317"/>
      <c r="G416" s="316" t="s">
        <v>708</v>
      </c>
      <c r="H416" s="319">
        <f t="shared" si="6"/>
        <v>14582.209999999997</v>
      </c>
    </row>
    <row r="417" spans="1:8" x14ac:dyDescent="0.2">
      <c r="A417" s="318" t="s">
        <v>2756</v>
      </c>
      <c r="B417" s="316" t="s">
        <v>2757</v>
      </c>
      <c r="C417" s="316" t="s">
        <v>2664</v>
      </c>
      <c r="D417" s="316" t="s">
        <v>2758</v>
      </c>
      <c r="E417" s="317">
        <v>357.53</v>
      </c>
      <c r="F417" s="317"/>
      <c r="G417" s="316" t="s">
        <v>708</v>
      </c>
      <c r="H417" s="319">
        <f t="shared" si="6"/>
        <v>14939.739999999998</v>
      </c>
    </row>
    <row r="418" spans="1:8" x14ac:dyDescent="0.2">
      <c r="A418" s="318" t="s">
        <v>816</v>
      </c>
      <c r="B418" s="316" t="s">
        <v>2759</v>
      </c>
      <c r="C418" s="316"/>
      <c r="D418" s="316" t="s">
        <v>2760</v>
      </c>
      <c r="E418" s="317"/>
      <c r="F418" s="317">
        <v>20</v>
      </c>
      <c r="G418" s="316" t="s">
        <v>708</v>
      </c>
      <c r="H418" s="319">
        <f t="shared" si="6"/>
        <v>14919.739999999998</v>
      </c>
    </row>
    <row r="419" spans="1:8" x14ac:dyDescent="0.2">
      <c r="A419" s="318" t="s">
        <v>819</v>
      </c>
      <c r="B419" s="316" t="s">
        <v>2761</v>
      </c>
      <c r="C419" s="316" t="s">
        <v>249</v>
      </c>
      <c r="D419" s="316" t="s">
        <v>2762</v>
      </c>
      <c r="E419" s="317">
        <v>11.45</v>
      </c>
      <c r="F419" s="317"/>
      <c r="G419" s="316" t="s">
        <v>708</v>
      </c>
      <c r="H419" s="319">
        <f t="shared" si="6"/>
        <v>14931.189999999999</v>
      </c>
    </row>
    <row r="420" spans="1:8" x14ac:dyDescent="0.2">
      <c r="A420" s="318" t="s">
        <v>819</v>
      </c>
      <c r="B420" s="316" t="s">
        <v>2764</v>
      </c>
      <c r="C420" s="316" t="s">
        <v>2763</v>
      </c>
      <c r="D420" s="316" t="s">
        <v>2765</v>
      </c>
      <c r="E420" s="317">
        <v>120</v>
      </c>
      <c r="F420" s="317"/>
      <c r="G420" s="316" t="s">
        <v>626</v>
      </c>
      <c r="H420" s="319">
        <f t="shared" si="6"/>
        <v>15051.189999999999</v>
      </c>
    </row>
    <row r="421" spans="1:8" x14ac:dyDescent="0.2">
      <c r="A421" s="318" t="s">
        <v>819</v>
      </c>
      <c r="B421" s="316" t="s">
        <v>2761</v>
      </c>
      <c r="C421" s="316" t="s">
        <v>249</v>
      </c>
      <c r="D421" s="316" t="s">
        <v>2762</v>
      </c>
      <c r="E421" s="317">
        <v>6.87</v>
      </c>
      <c r="F421" s="317"/>
      <c r="G421" s="316" t="s">
        <v>633</v>
      </c>
      <c r="H421" s="319">
        <f t="shared" si="6"/>
        <v>15058.06</v>
      </c>
    </row>
    <row r="422" spans="1:8" x14ac:dyDescent="0.2">
      <c r="A422" s="318" t="s">
        <v>91</v>
      </c>
      <c r="B422" s="316" t="s">
        <v>112</v>
      </c>
      <c r="C422" s="316" t="s">
        <v>117</v>
      </c>
      <c r="D422" s="316" t="s">
        <v>2766</v>
      </c>
      <c r="E422" s="317">
        <v>1800</v>
      </c>
      <c r="F422" s="317"/>
      <c r="G422" s="316" t="s">
        <v>708</v>
      </c>
      <c r="H422" s="319">
        <f t="shared" si="6"/>
        <v>16858.059999999998</v>
      </c>
    </row>
    <row r="423" spans="1:8" x14ac:dyDescent="0.2">
      <c r="A423" s="318" t="s">
        <v>91</v>
      </c>
      <c r="B423" s="316" t="s">
        <v>112</v>
      </c>
      <c r="C423" s="316" t="s">
        <v>117</v>
      </c>
      <c r="D423" s="316" t="s">
        <v>2767</v>
      </c>
      <c r="E423" s="317">
        <v>1000</v>
      </c>
      <c r="F423" s="317"/>
      <c r="G423" s="316" t="s">
        <v>730</v>
      </c>
      <c r="H423" s="319">
        <f t="shared" si="6"/>
        <v>17858.059999999998</v>
      </c>
    </row>
    <row r="424" spans="1:8" x14ac:dyDescent="0.2">
      <c r="A424" s="318" t="s">
        <v>2768</v>
      </c>
      <c r="B424" s="316" t="s">
        <v>2769</v>
      </c>
      <c r="C424" s="316" t="s">
        <v>249</v>
      </c>
      <c r="D424" s="316" t="s">
        <v>2770</v>
      </c>
      <c r="E424" s="317">
        <v>26.32</v>
      </c>
      <c r="F424" s="317"/>
      <c r="G424" s="316" t="s">
        <v>730</v>
      </c>
      <c r="H424" s="319">
        <f t="shared" si="6"/>
        <v>17884.379999999997</v>
      </c>
    </row>
    <row r="425" spans="1:8" x14ac:dyDescent="0.2">
      <c r="A425" s="318" t="s">
        <v>2768</v>
      </c>
      <c r="B425" s="316" t="s">
        <v>2769</v>
      </c>
      <c r="C425" s="316" t="s">
        <v>249</v>
      </c>
      <c r="D425" s="316" t="s">
        <v>2770</v>
      </c>
      <c r="E425" s="317">
        <v>5.49</v>
      </c>
      <c r="F425" s="317"/>
      <c r="G425" s="316" t="s">
        <v>633</v>
      </c>
      <c r="H425" s="319">
        <f t="shared" si="6"/>
        <v>17889.87</v>
      </c>
    </row>
    <row r="426" spans="1:8" x14ac:dyDescent="0.2">
      <c r="A426" s="318" t="s">
        <v>2771</v>
      </c>
      <c r="B426" s="316" t="s">
        <v>2772</v>
      </c>
      <c r="C426" s="316" t="s">
        <v>249</v>
      </c>
      <c r="D426" s="316" t="s">
        <v>2773</v>
      </c>
      <c r="E426" s="317">
        <v>14.78</v>
      </c>
      <c r="F426" s="317"/>
      <c r="G426" s="316" t="s">
        <v>2774</v>
      </c>
      <c r="H426" s="319">
        <f t="shared" si="6"/>
        <v>17904.649999999998</v>
      </c>
    </row>
    <row r="427" spans="1:8" x14ac:dyDescent="0.2">
      <c r="A427" s="318" t="s">
        <v>835</v>
      </c>
      <c r="B427" s="316" t="s">
        <v>2777</v>
      </c>
      <c r="C427" s="316" t="s">
        <v>2776</v>
      </c>
      <c r="D427" s="316" t="s">
        <v>2778</v>
      </c>
      <c r="E427" s="317">
        <v>137.5</v>
      </c>
      <c r="F427" s="317"/>
      <c r="G427" s="316" t="s">
        <v>708</v>
      </c>
      <c r="H427" s="319">
        <f t="shared" si="6"/>
        <v>18042.149999999998</v>
      </c>
    </row>
    <row r="428" spans="1:8" x14ac:dyDescent="0.2">
      <c r="A428" s="318" t="s">
        <v>2779</v>
      </c>
      <c r="B428" s="316" t="s">
        <v>2780</v>
      </c>
      <c r="C428" s="316" t="s">
        <v>249</v>
      </c>
      <c r="D428" s="316" t="s">
        <v>2781</v>
      </c>
      <c r="E428" s="317">
        <v>7.39</v>
      </c>
      <c r="F428" s="317"/>
      <c r="G428" s="316" t="s">
        <v>2774</v>
      </c>
      <c r="H428" s="319">
        <f t="shared" si="6"/>
        <v>18049.539999999997</v>
      </c>
    </row>
    <row r="429" spans="1:8" x14ac:dyDescent="0.2">
      <c r="A429" s="318" t="s">
        <v>2782</v>
      </c>
      <c r="B429" s="316" t="s">
        <v>2783</v>
      </c>
      <c r="C429" s="316" t="s">
        <v>2776</v>
      </c>
      <c r="D429" s="316" t="s">
        <v>2784</v>
      </c>
      <c r="E429" s="317">
        <v>47.76</v>
      </c>
      <c r="F429" s="317"/>
      <c r="G429" s="316" t="s">
        <v>708</v>
      </c>
      <c r="H429" s="319">
        <f t="shared" si="6"/>
        <v>18097.299999999996</v>
      </c>
    </row>
    <row r="430" spans="1:8" x14ac:dyDescent="0.2">
      <c r="A430" s="318" t="s">
        <v>2782</v>
      </c>
      <c r="B430" s="316" t="s">
        <v>2783</v>
      </c>
      <c r="C430" s="316" t="s">
        <v>2776</v>
      </c>
      <c r="D430" s="316" t="s">
        <v>2785</v>
      </c>
      <c r="E430" s="317">
        <v>36.020000000000003</v>
      </c>
      <c r="F430" s="317"/>
      <c r="G430" s="316" t="s">
        <v>796</v>
      </c>
      <c r="H430" s="319">
        <f t="shared" si="6"/>
        <v>18133.319999999996</v>
      </c>
    </row>
    <row r="431" spans="1:8" x14ac:dyDescent="0.2">
      <c r="A431" s="318" t="s">
        <v>2786</v>
      </c>
      <c r="B431" s="316" t="s">
        <v>2787</v>
      </c>
      <c r="C431" s="316" t="s">
        <v>249</v>
      </c>
      <c r="D431" s="316" t="s">
        <v>2788</v>
      </c>
      <c r="E431" s="317">
        <v>167.88</v>
      </c>
      <c r="F431" s="317"/>
      <c r="G431" s="316" t="s">
        <v>633</v>
      </c>
      <c r="H431" s="319">
        <f t="shared" si="6"/>
        <v>18301.199999999997</v>
      </c>
    </row>
    <row r="432" spans="1:8" x14ac:dyDescent="0.2">
      <c r="A432" s="318" t="s">
        <v>2164</v>
      </c>
      <c r="B432" s="316" t="s">
        <v>2789</v>
      </c>
      <c r="C432" s="316" t="s">
        <v>250</v>
      </c>
      <c r="D432" s="316" t="s">
        <v>2790</v>
      </c>
      <c r="E432" s="317">
        <v>346.26</v>
      </c>
      <c r="F432" s="317"/>
      <c r="G432" s="316" t="s">
        <v>633</v>
      </c>
      <c r="H432" s="319">
        <f t="shared" si="6"/>
        <v>18647.459999999995</v>
      </c>
    </row>
    <row r="433" spans="1:8" x14ac:dyDescent="0.2">
      <c r="A433" s="318" t="s">
        <v>1872</v>
      </c>
      <c r="B433" s="316" t="s">
        <v>2791</v>
      </c>
      <c r="C433" s="316" t="s">
        <v>249</v>
      </c>
      <c r="D433" s="316" t="s">
        <v>2792</v>
      </c>
      <c r="E433" s="317">
        <v>33.76</v>
      </c>
      <c r="F433" s="317"/>
      <c r="G433" s="316" t="s">
        <v>2774</v>
      </c>
      <c r="H433" s="319">
        <f t="shared" si="6"/>
        <v>18681.219999999994</v>
      </c>
    </row>
    <row r="434" spans="1:8" x14ac:dyDescent="0.2">
      <c r="A434" s="318" t="s">
        <v>2793</v>
      </c>
      <c r="B434" s="316" t="s">
        <v>2794</v>
      </c>
      <c r="C434" s="316" t="s">
        <v>249</v>
      </c>
      <c r="D434" s="316" t="s">
        <v>2795</v>
      </c>
      <c r="E434" s="317">
        <v>19.77</v>
      </c>
      <c r="F434" s="317"/>
      <c r="G434" s="316" t="s">
        <v>2774</v>
      </c>
      <c r="H434" s="319">
        <f t="shared" si="6"/>
        <v>18700.989999999994</v>
      </c>
    </row>
    <row r="435" spans="1:8" x14ac:dyDescent="0.2">
      <c r="A435" s="318" t="s">
        <v>93</v>
      </c>
      <c r="B435" s="316" t="s">
        <v>5206</v>
      </c>
      <c r="C435" s="316"/>
      <c r="D435" s="316" t="s">
        <v>1756</v>
      </c>
      <c r="E435" s="317"/>
      <c r="F435" s="317">
        <v>9.49</v>
      </c>
      <c r="G435" s="316" t="s">
        <v>5126</v>
      </c>
      <c r="H435" s="319">
        <f t="shared" si="6"/>
        <v>18691.499999999993</v>
      </c>
    </row>
    <row r="436" spans="1:8" x14ac:dyDescent="0.2">
      <c r="A436" s="318" t="s">
        <v>93</v>
      </c>
      <c r="B436" s="316" t="s">
        <v>5206</v>
      </c>
      <c r="C436" s="316"/>
      <c r="D436" s="316" t="s">
        <v>1756</v>
      </c>
      <c r="E436" s="317">
        <v>7.59</v>
      </c>
      <c r="F436" s="317"/>
      <c r="G436" s="316" t="s">
        <v>5126</v>
      </c>
      <c r="H436" s="319">
        <f t="shared" si="6"/>
        <v>18699.089999999993</v>
      </c>
    </row>
    <row r="437" spans="1:8" x14ac:dyDescent="0.2">
      <c r="A437" s="318" t="s">
        <v>93</v>
      </c>
      <c r="B437" s="316" t="s">
        <v>5206</v>
      </c>
      <c r="C437" s="316"/>
      <c r="D437" s="316" t="s">
        <v>1756</v>
      </c>
      <c r="E437" s="317">
        <v>1.9</v>
      </c>
      <c r="F437" s="317"/>
      <c r="G437" s="316" t="s">
        <v>5126</v>
      </c>
      <c r="H437" s="319">
        <f t="shared" si="6"/>
        <v>18700.989999999994</v>
      </c>
    </row>
    <row r="438" spans="1:8" x14ac:dyDescent="0.2">
      <c r="A438" s="318" t="s">
        <v>93</v>
      </c>
      <c r="B438" s="316" t="s">
        <v>2483</v>
      </c>
      <c r="C438" s="316"/>
      <c r="D438" s="316" t="s">
        <v>1756</v>
      </c>
      <c r="E438" s="317"/>
      <c r="F438" s="317">
        <v>19.97</v>
      </c>
      <c r="G438" s="316" t="s">
        <v>708</v>
      </c>
      <c r="H438" s="319">
        <f t="shared" si="6"/>
        <v>18681.019999999993</v>
      </c>
    </row>
    <row r="439" spans="1:8" x14ac:dyDescent="0.2">
      <c r="A439" s="318" t="s">
        <v>93</v>
      </c>
      <c r="B439" s="316" t="s">
        <v>2483</v>
      </c>
      <c r="C439" s="316"/>
      <c r="D439" s="316" t="s">
        <v>1756</v>
      </c>
      <c r="E439" s="317">
        <v>19.97</v>
      </c>
      <c r="F439" s="317"/>
      <c r="G439" s="316" t="s">
        <v>708</v>
      </c>
      <c r="H439" s="319">
        <f t="shared" si="6"/>
        <v>18700.989999999994</v>
      </c>
    </row>
    <row r="440" spans="1:8" x14ac:dyDescent="0.2">
      <c r="A440" s="318" t="s">
        <v>93</v>
      </c>
      <c r="B440" s="316" t="s">
        <v>2796</v>
      </c>
      <c r="C440" s="316" t="s">
        <v>249</v>
      </c>
      <c r="D440" s="316" t="s">
        <v>2797</v>
      </c>
      <c r="E440" s="317"/>
      <c r="F440" s="317">
        <v>24.8</v>
      </c>
      <c r="G440" s="316" t="s">
        <v>708</v>
      </c>
      <c r="H440" s="319">
        <f t="shared" si="6"/>
        <v>18676.189999999995</v>
      </c>
    </row>
    <row r="441" spans="1:8" x14ac:dyDescent="0.2">
      <c r="A441" s="318" t="s">
        <v>93</v>
      </c>
      <c r="B441" s="316" t="s">
        <v>2798</v>
      </c>
      <c r="C441" s="316" t="s">
        <v>249</v>
      </c>
      <c r="D441" s="316" t="s">
        <v>2799</v>
      </c>
      <c r="E441" s="317">
        <v>19.09</v>
      </c>
      <c r="F441" s="317"/>
      <c r="G441" s="316" t="s">
        <v>2774</v>
      </c>
      <c r="H441" s="320">
        <f t="shared" si="6"/>
        <v>18695.279999999995</v>
      </c>
    </row>
    <row r="442" spans="1:8" x14ac:dyDescent="0.2">
      <c r="A442" s="318" t="s">
        <v>93</v>
      </c>
      <c r="B442" s="316" t="s">
        <v>1755</v>
      </c>
      <c r="C442" s="316"/>
      <c r="D442" s="316" t="s">
        <v>1756</v>
      </c>
      <c r="E442" s="317">
        <v>5406.18</v>
      </c>
      <c r="F442" s="317"/>
      <c r="G442" s="316" t="s">
        <v>633</v>
      </c>
      <c r="H442" s="319"/>
    </row>
    <row r="443" spans="1:8" x14ac:dyDescent="0.2">
      <c r="A443" s="318" t="s">
        <v>93</v>
      </c>
      <c r="B443" s="316" t="s">
        <v>1755</v>
      </c>
      <c r="C443" s="316"/>
      <c r="D443" s="316" t="s">
        <v>1756</v>
      </c>
      <c r="E443" s="317">
        <v>1351.54</v>
      </c>
      <c r="F443" s="317"/>
      <c r="G443" s="316" t="s">
        <v>633</v>
      </c>
      <c r="H443" s="319"/>
    </row>
    <row r="444" spans="1:8" x14ac:dyDescent="0.2">
      <c r="A444" s="318" t="s">
        <v>93</v>
      </c>
      <c r="B444" s="316" t="s">
        <v>1755</v>
      </c>
      <c r="C444" s="316"/>
      <c r="D444" s="316" t="s">
        <v>1756</v>
      </c>
      <c r="E444" s="317"/>
      <c r="F444" s="317">
        <v>6757.72</v>
      </c>
      <c r="G444" s="316" t="s">
        <v>633</v>
      </c>
      <c r="H444" s="319"/>
    </row>
    <row r="445" spans="1:8" ht="15" x14ac:dyDescent="0.2">
      <c r="A445" s="315" t="s">
        <v>5207</v>
      </c>
      <c r="B445" s="316"/>
      <c r="C445" s="316"/>
      <c r="D445" s="316"/>
      <c r="E445" s="317"/>
      <c r="F445" s="317"/>
      <c r="G445" s="316"/>
      <c r="H445" s="319"/>
    </row>
    <row r="446" spans="1:8" x14ac:dyDescent="0.2">
      <c r="A446" s="318" t="s">
        <v>2009</v>
      </c>
      <c r="B446" s="316" t="s">
        <v>2800</v>
      </c>
      <c r="C446" s="316" t="s">
        <v>250</v>
      </c>
      <c r="D446" s="316" t="s">
        <v>2801</v>
      </c>
      <c r="E446" s="317">
        <v>422</v>
      </c>
      <c r="F446" s="317"/>
      <c r="G446" s="316" t="s">
        <v>708</v>
      </c>
      <c r="H446" s="319">
        <f t="shared" si="6"/>
        <v>422</v>
      </c>
    </row>
    <row r="447" spans="1:8" x14ac:dyDescent="0.2">
      <c r="A447" s="318" t="s">
        <v>2803</v>
      </c>
      <c r="B447" s="316" t="s">
        <v>2804</v>
      </c>
      <c r="C447" s="316" t="s">
        <v>2802</v>
      </c>
      <c r="D447" s="316" t="s">
        <v>2806</v>
      </c>
      <c r="E447" s="317"/>
      <c r="F447" s="317">
        <v>325</v>
      </c>
      <c r="G447" s="316" t="s">
        <v>708</v>
      </c>
      <c r="H447" s="319">
        <f t="shared" si="6"/>
        <v>97</v>
      </c>
    </row>
    <row r="448" spans="1:8" x14ac:dyDescent="0.2">
      <c r="A448" s="318" t="s">
        <v>2803</v>
      </c>
      <c r="B448" s="316" t="s">
        <v>2804</v>
      </c>
      <c r="C448" s="316" t="s">
        <v>2802</v>
      </c>
      <c r="D448" s="316" t="s">
        <v>2805</v>
      </c>
      <c r="E448" s="317">
        <v>325</v>
      </c>
      <c r="F448" s="317"/>
      <c r="G448" s="316" t="s">
        <v>708</v>
      </c>
      <c r="H448" s="319">
        <f t="shared" si="6"/>
        <v>422</v>
      </c>
    </row>
    <row r="449" spans="1:8" x14ac:dyDescent="0.2">
      <c r="A449" s="318" t="s">
        <v>2803</v>
      </c>
      <c r="B449" s="316" t="s">
        <v>2804</v>
      </c>
      <c r="C449" s="316" t="s">
        <v>2802</v>
      </c>
      <c r="D449" s="316" t="s">
        <v>2806</v>
      </c>
      <c r="E449" s="317"/>
      <c r="F449" s="317">
        <v>25</v>
      </c>
      <c r="G449" s="316" t="s">
        <v>633</v>
      </c>
      <c r="H449" s="319">
        <f t="shared" si="6"/>
        <v>397</v>
      </c>
    </row>
    <row r="450" spans="1:8" x14ac:dyDescent="0.2">
      <c r="A450" s="318" t="s">
        <v>2803</v>
      </c>
      <c r="B450" s="316" t="s">
        <v>2804</v>
      </c>
      <c r="C450" s="316" t="s">
        <v>2802</v>
      </c>
      <c r="D450" s="316" t="s">
        <v>2807</v>
      </c>
      <c r="E450" s="317">
        <v>25</v>
      </c>
      <c r="F450" s="317"/>
      <c r="G450" s="316" t="s">
        <v>633</v>
      </c>
      <c r="H450" s="319">
        <f t="shared" si="6"/>
        <v>422</v>
      </c>
    </row>
    <row r="451" spans="1:8" x14ac:dyDescent="0.2">
      <c r="A451" s="318" t="s">
        <v>2808</v>
      </c>
      <c r="B451" s="316" t="s">
        <v>2811</v>
      </c>
      <c r="C451" s="316" t="s">
        <v>248</v>
      </c>
      <c r="D451" s="316" t="s">
        <v>2812</v>
      </c>
      <c r="E451" s="317">
        <v>120</v>
      </c>
      <c r="F451" s="317"/>
      <c r="G451" s="316" t="s">
        <v>633</v>
      </c>
      <c r="H451" s="319">
        <f t="shared" si="6"/>
        <v>542</v>
      </c>
    </row>
    <row r="452" spans="1:8" x14ac:dyDescent="0.2">
      <c r="A452" s="318" t="s">
        <v>2808</v>
      </c>
      <c r="B452" s="316" t="s">
        <v>2811</v>
      </c>
      <c r="C452" s="316" t="s">
        <v>248</v>
      </c>
      <c r="D452" s="316" t="s">
        <v>2812</v>
      </c>
      <c r="E452" s="317">
        <v>30</v>
      </c>
      <c r="F452" s="317"/>
      <c r="G452" s="316" t="s">
        <v>633</v>
      </c>
      <c r="H452" s="319">
        <f t="shared" si="6"/>
        <v>572</v>
      </c>
    </row>
    <row r="453" spans="1:8" x14ac:dyDescent="0.2">
      <c r="A453" s="318" t="s">
        <v>2808</v>
      </c>
      <c r="B453" s="316" t="s">
        <v>2809</v>
      </c>
      <c r="C453" s="316" t="s">
        <v>54</v>
      </c>
      <c r="D453" s="316" t="s">
        <v>2810</v>
      </c>
      <c r="E453" s="317">
        <v>165.12</v>
      </c>
      <c r="F453" s="317"/>
      <c r="G453" s="316" t="s">
        <v>633</v>
      </c>
      <c r="H453" s="319">
        <f t="shared" si="6"/>
        <v>737.12</v>
      </c>
    </row>
    <row r="454" spans="1:8" x14ac:dyDescent="0.2">
      <c r="A454" s="318" t="s">
        <v>2808</v>
      </c>
      <c r="B454" s="316" t="s">
        <v>2809</v>
      </c>
      <c r="C454" s="316" t="s">
        <v>54</v>
      </c>
      <c r="D454" s="316" t="s">
        <v>2810</v>
      </c>
      <c r="E454" s="317">
        <v>41.28</v>
      </c>
      <c r="F454" s="317"/>
      <c r="G454" s="316" t="s">
        <v>633</v>
      </c>
      <c r="H454" s="319">
        <f t="shared" si="6"/>
        <v>778.4</v>
      </c>
    </row>
    <row r="455" spans="1:8" x14ac:dyDescent="0.2">
      <c r="A455" s="318" t="s">
        <v>2813</v>
      </c>
      <c r="B455" s="316" t="s">
        <v>2814</v>
      </c>
      <c r="C455" s="316" t="s">
        <v>2670</v>
      </c>
      <c r="D455" s="316" t="s">
        <v>2815</v>
      </c>
      <c r="E455" s="317">
        <v>181.5</v>
      </c>
      <c r="F455" s="317"/>
      <c r="G455" s="316" t="s">
        <v>708</v>
      </c>
      <c r="H455" s="319">
        <f t="shared" si="6"/>
        <v>959.9</v>
      </c>
    </row>
    <row r="456" spans="1:8" x14ac:dyDescent="0.2">
      <c r="A456" s="318" t="s">
        <v>2813</v>
      </c>
      <c r="B456" s="316" t="s">
        <v>2816</v>
      </c>
      <c r="C456" s="316" t="s">
        <v>2670</v>
      </c>
      <c r="D456" s="316" t="s">
        <v>2817</v>
      </c>
      <c r="E456" s="317">
        <v>481.54</v>
      </c>
      <c r="F456" s="317"/>
      <c r="G456" s="316" t="s">
        <v>633</v>
      </c>
      <c r="H456" s="319">
        <f t="shared" ref="H456:H519" si="7">E456-F456+H455</f>
        <v>1441.44</v>
      </c>
    </row>
    <row r="457" spans="1:8" x14ac:dyDescent="0.2">
      <c r="A457" s="318" t="s">
        <v>2813</v>
      </c>
      <c r="B457" s="316" t="s">
        <v>2816</v>
      </c>
      <c r="C457" s="316" t="s">
        <v>2670</v>
      </c>
      <c r="D457" s="316" t="s">
        <v>2817</v>
      </c>
      <c r="E457" s="317">
        <v>120.38</v>
      </c>
      <c r="F457" s="317"/>
      <c r="G457" s="316" t="s">
        <v>633</v>
      </c>
      <c r="H457" s="319">
        <f t="shared" si="7"/>
        <v>1561.8200000000002</v>
      </c>
    </row>
    <row r="458" spans="1:8" x14ac:dyDescent="0.2">
      <c r="A458" s="318" t="s">
        <v>2818</v>
      </c>
      <c r="B458" s="316" t="s">
        <v>2821</v>
      </c>
      <c r="C458" s="316" t="s">
        <v>249</v>
      </c>
      <c r="D458" s="316" t="s">
        <v>2797</v>
      </c>
      <c r="E458" s="317"/>
      <c r="F458" s="317">
        <v>3.02</v>
      </c>
      <c r="G458" s="316" t="s">
        <v>708</v>
      </c>
      <c r="H458" s="319">
        <f t="shared" si="7"/>
        <v>1558.8000000000002</v>
      </c>
    </row>
    <row r="459" spans="1:8" x14ac:dyDescent="0.2">
      <c r="A459" s="318" t="s">
        <v>2818</v>
      </c>
      <c r="B459" s="316" t="s">
        <v>2819</v>
      </c>
      <c r="C459" s="316" t="s">
        <v>249</v>
      </c>
      <c r="D459" s="316" t="s">
        <v>2820</v>
      </c>
      <c r="E459" s="317">
        <v>30.24</v>
      </c>
      <c r="F459" s="317"/>
      <c r="G459" s="316" t="s">
        <v>708</v>
      </c>
      <c r="H459" s="319">
        <f t="shared" si="7"/>
        <v>1589.0400000000002</v>
      </c>
    </row>
    <row r="460" spans="1:8" x14ac:dyDescent="0.2">
      <c r="A460" s="318" t="s">
        <v>863</v>
      </c>
      <c r="B460" s="316" t="s">
        <v>2822</v>
      </c>
      <c r="C460" s="316" t="s">
        <v>118</v>
      </c>
      <c r="D460" s="316" t="s">
        <v>2823</v>
      </c>
      <c r="E460" s="317">
        <v>95.52</v>
      </c>
      <c r="F460" s="317"/>
      <c r="G460" s="316" t="s">
        <v>708</v>
      </c>
      <c r="H460" s="319">
        <f t="shared" si="7"/>
        <v>1684.5600000000002</v>
      </c>
    </row>
    <row r="461" spans="1:8" x14ac:dyDescent="0.2">
      <c r="A461" s="318" t="s">
        <v>2824</v>
      </c>
      <c r="B461" s="316" t="s">
        <v>2825</v>
      </c>
      <c r="C461" s="316" t="s">
        <v>54</v>
      </c>
      <c r="D461" s="316" t="s">
        <v>2826</v>
      </c>
      <c r="E461" s="317">
        <v>43</v>
      </c>
      <c r="F461" s="317"/>
      <c r="G461" s="316" t="s">
        <v>633</v>
      </c>
      <c r="H461" s="319">
        <f t="shared" si="7"/>
        <v>1727.5600000000002</v>
      </c>
    </row>
    <row r="462" spans="1:8" x14ac:dyDescent="0.2">
      <c r="A462" s="318" t="s">
        <v>2827</v>
      </c>
      <c r="B462" s="316" t="s">
        <v>2828</v>
      </c>
      <c r="C462" s="316" t="s">
        <v>2670</v>
      </c>
      <c r="D462" s="316" t="s">
        <v>2829</v>
      </c>
      <c r="E462" s="317">
        <v>313.92</v>
      </c>
      <c r="F462" s="317"/>
      <c r="G462" s="316" t="s">
        <v>708</v>
      </c>
      <c r="H462" s="319">
        <f t="shared" si="7"/>
        <v>2041.4800000000002</v>
      </c>
    </row>
    <row r="463" spans="1:8" x14ac:dyDescent="0.2">
      <c r="A463" s="318" t="s">
        <v>2830</v>
      </c>
      <c r="B463" s="316" t="s">
        <v>2831</v>
      </c>
      <c r="C463" s="316" t="s">
        <v>248</v>
      </c>
      <c r="D463" s="316" t="s">
        <v>2832</v>
      </c>
      <c r="E463" s="317">
        <v>648</v>
      </c>
      <c r="F463" s="317"/>
      <c r="G463" s="316" t="s">
        <v>708</v>
      </c>
      <c r="H463" s="319">
        <f t="shared" si="7"/>
        <v>2689.4800000000005</v>
      </c>
    </row>
    <row r="464" spans="1:8" x14ac:dyDescent="0.2">
      <c r="A464" s="318" t="s">
        <v>2018</v>
      </c>
      <c r="B464" s="316" t="s">
        <v>2833</v>
      </c>
      <c r="C464" s="316" t="s">
        <v>55</v>
      </c>
      <c r="D464" s="316" t="s">
        <v>2834</v>
      </c>
      <c r="E464" s="317">
        <v>775</v>
      </c>
      <c r="F464" s="317"/>
      <c r="G464" s="316" t="s">
        <v>633</v>
      </c>
      <c r="H464" s="319">
        <f t="shared" si="7"/>
        <v>3464.4800000000005</v>
      </c>
    </row>
    <row r="465" spans="1:8" x14ac:dyDescent="0.2">
      <c r="A465" s="318" t="s">
        <v>2836</v>
      </c>
      <c r="B465" s="316" t="s">
        <v>2837</v>
      </c>
      <c r="C465" s="316" t="s">
        <v>2835</v>
      </c>
      <c r="D465" s="316" t="s">
        <v>2838</v>
      </c>
      <c r="E465" s="317">
        <v>89</v>
      </c>
      <c r="F465" s="317"/>
      <c r="G465" s="316" t="s">
        <v>633</v>
      </c>
      <c r="H465" s="319">
        <f t="shared" si="7"/>
        <v>3553.4800000000005</v>
      </c>
    </row>
    <row r="466" spans="1:8" x14ac:dyDescent="0.2">
      <c r="A466" s="318" t="s">
        <v>880</v>
      </c>
      <c r="B466" s="316" t="s">
        <v>2839</v>
      </c>
      <c r="C466" s="316" t="s">
        <v>249</v>
      </c>
      <c r="D466" s="316" t="s">
        <v>2840</v>
      </c>
      <c r="E466" s="317">
        <v>180.8</v>
      </c>
      <c r="F466" s="317"/>
      <c r="G466" s="316" t="s">
        <v>708</v>
      </c>
      <c r="H466" s="319">
        <f t="shared" si="7"/>
        <v>3734.2800000000007</v>
      </c>
    </row>
    <row r="467" spans="1:8" x14ac:dyDescent="0.2">
      <c r="A467" s="318" t="s">
        <v>880</v>
      </c>
      <c r="B467" s="316" t="s">
        <v>2839</v>
      </c>
      <c r="C467" s="316" t="s">
        <v>249</v>
      </c>
      <c r="D467" s="316" t="s">
        <v>2840</v>
      </c>
      <c r="E467" s="317">
        <v>54.45</v>
      </c>
      <c r="F467" s="317"/>
      <c r="G467" s="316" t="s">
        <v>633</v>
      </c>
      <c r="H467" s="319">
        <f t="shared" si="7"/>
        <v>3788.7300000000005</v>
      </c>
    </row>
    <row r="468" spans="1:8" x14ac:dyDescent="0.2">
      <c r="A468" s="318" t="s">
        <v>2841</v>
      </c>
      <c r="B468" s="316" t="s">
        <v>2842</v>
      </c>
      <c r="C468" s="316" t="s">
        <v>250</v>
      </c>
      <c r="D468" s="316" t="s">
        <v>2843</v>
      </c>
      <c r="E468" s="317">
        <v>608.20000000000005</v>
      </c>
      <c r="F468" s="317"/>
      <c r="G468" s="316" t="s">
        <v>633</v>
      </c>
      <c r="H468" s="319">
        <f t="shared" si="7"/>
        <v>4396.93</v>
      </c>
    </row>
    <row r="469" spans="1:8" x14ac:dyDescent="0.2">
      <c r="A469" s="318" t="s">
        <v>2844</v>
      </c>
      <c r="B469" s="316" t="s">
        <v>2845</v>
      </c>
      <c r="C469" s="316" t="s">
        <v>250</v>
      </c>
      <c r="D469" s="316" t="s">
        <v>2846</v>
      </c>
      <c r="E469" s="317">
        <v>608.20000000000005</v>
      </c>
      <c r="F469" s="317"/>
      <c r="G469" s="316" t="s">
        <v>708</v>
      </c>
      <c r="H469" s="319">
        <f t="shared" si="7"/>
        <v>5005.13</v>
      </c>
    </row>
    <row r="470" spans="1:8" x14ac:dyDescent="0.2">
      <c r="A470" s="318" t="s">
        <v>2847</v>
      </c>
      <c r="B470" s="316" t="s">
        <v>2848</v>
      </c>
      <c r="C470" s="316" t="s">
        <v>249</v>
      </c>
      <c r="D470" s="316" t="s">
        <v>2840</v>
      </c>
      <c r="E470" s="317">
        <v>90.79</v>
      </c>
      <c r="F470" s="317"/>
      <c r="G470" s="316" t="s">
        <v>708</v>
      </c>
      <c r="H470" s="319">
        <f t="shared" si="7"/>
        <v>5095.92</v>
      </c>
    </row>
    <row r="471" spans="1:8" x14ac:dyDescent="0.2">
      <c r="A471" s="318" t="s">
        <v>2849</v>
      </c>
      <c r="B471" s="316" t="s">
        <v>2850</v>
      </c>
      <c r="C471" s="316" t="s">
        <v>2752</v>
      </c>
      <c r="D471" s="316" t="s">
        <v>2851</v>
      </c>
      <c r="E471" s="317">
        <v>1050</v>
      </c>
      <c r="F471" s="317"/>
      <c r="G471" s="316" t="s">
        <v>708</v>
      </c>
      <c r="H471" s="319">
        <f t="shared" si="7"/>
        <v>6145.92</v>
      </c>
    </row>
    <row r="472" spans="1:8" x14ac:dyDescent="0.2">
      <c r="A472" s="318" t="s">
        <v>1227</v>
      </c>
      <c r="B472" s="316" t="s">
        <v>2852</v>
      </c>
      <c r="C472" s="316" t="s">
        <v>250</v>
      </c>
      <c r="D472" s="316" t="s">
        <v>2853</v>
      </c>
      <c r="E472" s="317"/>
      <c r="F472" s="317">
        <v>608.20000000000005</v>
      </c>
      <c r="G472" s="316" t="s">
        <v>708</v>
      </c>
      <c r="H472" s="319">
        <f t="shared" si="7"/>
        <v>5537.72</v>
      </c>
    </row>
    <row r="473" spans="1:8" x14ac:dyDescent="0.2">
      <c r="A473" s="318" t="s">
        <v>2854</v>
      </c>
      <c r="B473" s="316" t="s">
        <v>2855</v>
      </c>
      <c r="C473" s="316"/>
      <c r="D473" s="316" t="s">
        <v>2377</v>
      </c>
      <c r="E473" s="317"/>
      <c r="F473" s="317">
        <v>1050</v>
      </c>
      <c r="G473" s="316" t="s">
        <v>708</v>
      </c>
      <c r="H473" s="319">
        <f t="shared" si="7"/>
        <v>4487.72</v>
      </c>
    </row>
    <row r="474" spans="1:8" x14ac:dyDescent="0.2">
      <c r="A474" s="318" t="s">
        <v>2854</v>
      </c>
      <c r="B474" s="316" t="s">
        <v>2855</v>
      </c>
      <c r="C474" s="316"/>
      <c r="D474" s="316" t="s">
        <v>2377</v>
      </c>
      <c r="E474" s="317">
        <v>1050</v>
      </c>
      <c r="F474" s="317"/>
      <c r="G474" s="316" t="s">
        <v>633</v>
      </c>
      <c r="H474" s="319">
        <f t="shared" si="7"/>
        <v>5537.72</v>
      </c>
    </row>
    <row r="475" spans="1:8" x14ac:dyDescent="0.2">
      <c r="A475" s="318" t="s">
        <v>1769</v>
      </c>
      <c r="B475" s="316" t="s">
        <v>2856</v>
      </c>
      <c r="C475" s="316" t="s">
        <v>2722</v>
      </c>
      <c r="D475" s="316" t="s">
        <v>2857</v>
      </c>
      <c r="E475" s="317">
        <v>1990.63</v>
      </c>
      <c r="F475" s="317"/>
      <c r="G475" s="316" t="s">
        <v>708</v>
      </c>
      <c r="H475" s="319">
        <f t="shared" si="7"/>
        <v>7528.35</v>
      </c>
    </row>
    <row r="476" spans="1:8" x14ac:dyDescent="0.2">
      <c r="A476" s="318" t="s">
        <v>1769</v>
      </c>
      <c r="B476" s="316" t="s">
        <v>2858</v>
      </c>
      <c r="C476" s="316" t="s">
        <v>53</v>
      </c>
      <c r="D476" s="316" t="s">
        <v>2859</v>
      </c>
      <c r="E476" s="317">
        <v>1670</v>
      </c>
      <c r="F476" s="317"/>
      <c r="G476" s="316" t="s">
        <v>708</v>
      </c>
      <c r="H476" s="319">
        <f t="shared" si="7"/>
        <v>9198.35</v>
      </c>
    </row>
    <row r="477" spans="1:8" x14ac:dyDescent="0.2">
      <c r="A477" s="318" t="s">
        <v>1769</v>
      </c>
      <c r="B477" s="316" t="s">
        <v>2860</v>
      </c>
      <c r="C477" s="316" t="s">
        <v>249</v>
      </c>
      <c r="D477" s="316" t="s">
        <v>2861</v>
      </c>
      <c r="E477" s="317"/>
      <c r="F477" s="317">
        <v>32.61</v>
      </c>
      <c r="G477" s="316" t="s">
        <v>708</v>
      </c>
      <c r="H477" s="319">
        <f t="shared" si="7"/>
        <v>9165.74</v>
      </c>
    </row>
    <row r="478" spans="1:8" x14ac:dyDescent="0.2">
      <c r="A478" s="318" t="s">
        <v>2862</v>
      </c>
      <c r="B478" s="316" t="s">
        <v>2863</v>
      </c>
      <c r="C478" s="316" t="s">
        <v>55</v>
      </c>
      <c r="D478" s="316" t="s">
        <v>2864</v>
      </c>
      <c r="E478" s="317">
        <v>46.09</v>
      </c>
      <c r="F478" s="317"/>
      <c r="G478" s="316" t="s">
        <v>633</v>
      </c>
      <c r="H478" s="319">
        <f t="shared" si="7"/>
        <v>9211.83</v>
      </c>
    </row>
    <row r="479" spans="1:8" x14ac:dyDescent="0.2">
      <c r="A479" s="318" t="s">
        <v>2865</v>
      </c>
      <c r="B479" s="316" t="s">
        <v>2866</v>
      </c>
      <c r="C479" s="316" t="s">
        <v>55</v>
      </c>
      <c r="D479" s="316" t="s">
        <v>2867</v>
      </c>
      <c r="E479" s="317">
        <v>875</v>
      </c>
      <c r="F479" s="317"/>
      <c r="G479" s="316" t="s">
        <v>633</v>
      </c>
      <c r="H479" s="319">
        <f t="shared" si="7"/>
        <v>10086.83</v>
      </c>
    </row>
    <row r="480" spans="1:8" x14ac:dyDescent="0.2">
      <c r="A480" s="318" t="s">
        <v>2868</v>
      </c>
      <c r="B480" s="316" t="s">
        <v>2869</v>
      </c>
      <c r="C480" s="316" t="s">
        <v>2722</v>
      </c>
      <c r="D480" s="316" t="s">
        <v>2870</v>
      </c>
      <c r="E480" s="317">
        <v>632.9</v>
      </c>
      <c r="F480" s="317"/>
      <c r="G480" s="316" t="s">
        <v>708</v>
      </c>
      <c r="H480" s="319">
        <f t="shared" si="7"/>
        <v>10719.73</v>
      </c>
    </row>
    <row r="481" spans="1:8" x14ac:dyDescent="0.2">
      <c r="A481" s="318" t="s">
        <v>2871</v>
      </c>
      <c r="B481" s="316" t="s">
        <v>2872</v>
      </c>
      <c r="C481" s="316" t="s">
        <v>249</v>
      </c>
      <c r="D481" s="316" t="s">
        <v>2873</v>
      </c>
      <c r="E481" s="317">
        <v>8.77</v>
      </c>
      <c r="F481" s="317"/>
      <c r="G481" s="316" t="s">
        <v>708</v>
      </c>
      <c r="H481" s="319">
        <f t="shared" si="7"/>
        <v>10728.5</v>
      </c>
    </row>
    <row r="482" spans="1:8" x14ac:dyDescent="0.2">
      <c r="A482" s="318" t="s">
        <v>901</v>
      </c>
      <c r="B482" s="316" t="s">
        <v>5208</v>
      </c>
      <c r="C482" s="316" t="s">
        <v>249</v>
      </c>
      <c r="D482" s="316" t="s">
        <v>5209</v>
      </c>
      <c r="E482" s="317">
        <v>27.99</v>
      </c>
      <c r="F482" s="317"/>
      <c r="G482" s="316" t="s">
        <v>4647</v>
      </c>
      <c r="H482" s="319">
        <f t="shared" si="7"/>
        <v>10756.49</v>
      </c>
    </row>
    <row r="483" spans="1:8" x14ac:dyDescent="0.2">
      <c r="A483" s="318" t="s">
        <v>2874</v>
      </c>
      <c r="B483" s="316" t="s">
        <v>2875</v>
      </c>
      <c r="C483" s="316" t="s">
        <v>2664</v>
      </c>
      <c r="D483" s="316" t="s">
        <v>2876</v>
      </c>
      <c r="E483" s="317">
        <v>130</v>
      </c>
      <c r="F483" s="317"/>
      <c r="G483" s="316" t="s">
        <v>633</v>
      </c>
      <c r="H483" s="319">
        <f t="shared" si="7"/>
        <v>10886.49</v>
      </c>
    </row>
    <row r="484" spans="1:8" x14ac:dyDescent="0.2">
      <c r="A484" s="318" t="s">
        <v>2877</v>
      </c>
      <c r="B484" s="316" t="s">
        <v>2878</v>
      </c>
      <c r="C484" s="316" t="s">
        <v>249</v>
      </c>
      <c r="D484" s="316" t="s">
        <v>2879</v>
      </c>
      <c r="E484" s="317">
        <v>7.39</v>
      </c>
      <c r="F484" s="317"/>
      <c r="G484" s="316" t="s">
        <v>708</v>
      </c>
      <c r="H484" s="319">
        <f t="shared" si="7"/>
        <v>10893.88</v>
      </c>
    </row>
    <row r="485" spans="1:8" x14ac:dyDescent="0.2">
      <c r="A485" s="318" t="s">
        <v>2880</v>
      </c>
      <c r="B485" s="316" t="s">
        <v>2881</v>
      </c>
      <c r="C485" s="316" t="s">
        <v>118</v>
      </c>
      <c r="D485" s="316" t="s">
        <v>2882</v>
      </c>
      <c r="E485" s="317">
        <v>14.82</v>
      </c>
      <c r="F485" s="317"/>
      <c r="G485" s="316" t="s">
        <v>708</v>
      </c>
      <c r="H485" s="319">
        <f t="shared" si="7"/>
        <v>10908.699999999999</v>
      </c>
    </row>
    <row r="486" spans="1:8" x14ac:dyDescent="0.2">
      <c r="A486" s="318" t="s">
        <v>2880</v>
      </c>
      <c r="B486" s="316" t="s">
        <v>2883</v>
      </c>
      <c r="C486" s="316" t="s">
        <v>118</v>
      </c>
      <c r="D486" s="316" t="s">
        <v>2884</v>
      </c>
      <c r="E486" s="317">
        <v>138.35</v>
      </c>
      <c r="F486" s="317"/>
      <c r="G486" s="316" t="s">
        <v>708</v>
      </c>
      <c r="H486" s="319">
        <f t="shared" si="7"/>
        <v>11047.05</v>
      </c>
    </row>
    <row r="487" spans="1:8" x14ac:dyDescent="0.2">
      <c r="A487" s="318" t="s">
        <v>2885</v>
      </c>
      <c r="B487" s="316" t="s">
        <v>2886</v>
      </c>
      <c r="C487" s="316" t="s">
        <v>118</v>
      </c>
      <c r="D487" s="316" t="s">
        <v>2887</v>
      </c>
      <c r="E487" s="317">
        <v>65.64</v>
      </c>
      <c r="F487" s="317"/>
      <c r="G487" s="316" t="s">
        <v>708</v>
      </c>
      <c r="H487" s="319">
        <f t="shared" si="7"/>
        <v>11112.689999999999</v>
      </c>
    </row>
    <row r="488" spans="1:8" x14ac:dyDescent="0.2">
      <c r="A488" s="318" t="s">
        <v>639</v>
      </c>
      <c r="B488" s="316" t="s">
        <v>2888</v>
      </c>
      <c r="C488" s="316" t="s">
        <v>249</v>
      </c>
      <c r="D488" s="316" t="s">
        <v>2889</v>
      </c>
      <c r="E488" s="317"/>
      <c r="F488" s="317">
        <v>4.8499999999999996</v>
      </c>
      <c r="G488" s="316" t="s">
        <v>708</v>
      </c>
      <c r="H488" s="319">
        <f t="shared" si="7"/>
        <v>11107.839999999998</v>
      </c>
    </row>
    <row r="489" spans="1:8" x14ac:dyDescent="0.2">
      <c r="A489" s="318" t="s">
        <v>2890</v>
      </c>
      <c r="B489" s="316" t="s">
        <v>2893</v>
      </c>
      <c r="C489" s="316" t="s">
        <v>118</v>
      </c>
      <c r="D489" s="316" t="s">
        <v>2894</v>
      </c>
      <c r="E489" s="317">
        <v>115.95</v>
      </c>
      <c r="F489" s="317"/>
      <c r="G489" s="316" t="s">
        <v>708</v>
      </c>
      <c r="H489" s="319">
        <f t="shared" si="7"/>
        <v>11223.789999999999</v>
      </c>
    </row>
    <row r="490" spans="1:8" x14ac:dyDescent="0.2">
      <c r="A490" s="318" t="s">
        <v>2890</v>
      </c>
      <c r="B490" s="316" t="s">
        <v>2891</v>
      </c>
      <c r="C490" s="316" t="s">
        <v>249</v>
      </c>
      <c r="D490" s="316" t="s">
        <v>2892</v>
      </c>
      <c r="E490" s="317">
        <v>17.489999999999998</v>
      </c>
      <c r="F490" s="317"/>
      <c r="G490" s="316" t="s">
        <v>708</v>
      </c>
      <c r="H490" s="319">
        <f t="shared" si="7"/>
        <v>11241.279999999999</v>
      </c>
    </row>
    <row r="491" spans="1:8" x14ac:dyDescent="0.2">
      <c r="A491" s="318" t="s">
        <v>2895</v>
      </c>
      <c r="B491" s="316" t="s">
        <v>2896</v>
      </c>
      <c r="C491" s="316" t="s">
        <v>249</v>
      </c>
      <c r="D491" s="316" t="s">
        <v>2897</v>
      </c>
      <c r="E491" s="317">
        <v>5.0199999999999996</v>
      </c>
      <c r="F491" s="317"/>
      <c r="G491" s="316" t="s">
        <v>708</v>
      </c>
      <c r="H491" s="319">
        <f t="shared" si="7"/>
        <v>11246.3</v>
      </c>
    </row>
    <row r="492" spans="1:8" x14ac:dyDescent="0.2">
      <c r="A492" s="318" t="s">
        <v>2898</v>
      </c>
      <c r="B492" s="316" t="s">
        <v>2899</v>
      </c>
      <c r="C492" s="316" t="s">
        <v>249</v>
      </c>
      <c r="D492" s="316" t="s">
        <v>2900</v>
      </c>
      <c r="E492" s="317">
        <v>40.46</v>
      </c>
      <c r="F492" s="317"/>
      <c r="G492" s="316" t="s">
        <v>708</v>
      </c>
      <c r="H492" s="319">
        <f t="shared" si="7"/>
        <v>11286.759999999998</v>
      </c>
    </row>
    <row r="493" spans="1:8" x14ac:dyDescent="0.2">
      <c r="A493" s="318" t="s">
        <v>2901</v>
      </c>
      <c r="B493" s="316" t="s">
        <v>2902</v>
      </c>
      <c r="C493" s="316" t="s">
        <v>249</v>
      </c>
      <c r="D493" s="316" t="s">
        <v>2903</v>
      </c>
      <c r="E493" s="317">
        <v>37.44</v>
      </c>
      <c r="F493" s="317"/>
      <c r="G493" s="316" t="s">
        <v>708</v>
      </c>
      <c r="H493" s="319">
        <f t="shared" si="7"/>
        <v>11324.199999999999</v>
      </c>
    </row>
    <row r="494" spans="1:8" x14ac:dyDescent="0.2">
      <c r="A494" s="318" t="s">
        <v>2901</v>
      </c>
      <c r="B494" s="316" t="s">
        <v>2904</v>
      </c>
      <c r="C494" s="316" t="s">
        <v>249</v>
      </c>
      <c r="D494" s="316" t="s">
        <v>2905</v>
      </c>
      <c r="E494" s="317">
        <v>14.5</v>
      </c>
      <c r="F494" s="317"/>
      <c r="G494" s="316" t="s">
        <v>708</v>
      </c>
      <c r="H494" s="319">
        <f t="shared" si="7"/>
        <v>11338.699999999999</v>
      </c>
    </row>
    <row r="495" spans="1:8" x14ac:dyDescent="0.2">
      <c r="A495" s="318" t="s">
        <v>914</v>
      </c>
      <c r="B495" s="316" t="s">
        <v>2906</v>
      </c>
      <c r="C495" s="316" t="s">
        <v>118</v>
      </c>
      <c r="D495" s="316" t="s">
        <v>2907</v>
      </c>
      <c r="E495" s="317">
        <v>82.95</v>
      </c>
      <c r="F495" s="317"/>
      <c r="G495" s="316" t="s">
        <v>708</v>
      </c>
      <c r="H495" s="319">
        <f t="shared" si="7"/>
        <v>11421.65</v>
      </c>
    </row>
    <row r="496" spans="1:8" x14ac:dyDescent="0.2">
      <c r="A496" s="318" t="s">
        <v>914</v>
      </c>
      <c r="B496" s="316" t="s">
        <v>2906</v>
      </c>
      <c r="C496" s="316" t="s">
        <v>118</v>
      </c>
      <c r="D496" s="316" t="s">
        <v>2908</v>
      </c>
      <c r="E496" s="317">
        <v>82.95</v>
      </c>
      <c r="F496" s="317"/>
      <c r="G496" s="316" t="s">
        <v>708</v>
      </c>
      <c r="H496" s="319">
        <f t="shared" si="7"/>
        <v>11504.6</v>
      </c>
    </row>
    <row r="497" spans="1:8" x14ac:dyDescent="0.2">
      <c r="A497" s="318" t="s">
        <v>914</v>
      </c>
      <c r="B497" s="316" t="s">
        <v>2906</v>
      </c>
      <c r="C497" s="316" t="s">
        <v>118</v>
      </c>
      <c r="D497" s="316" t="s">
        <v>2907</v>
      </c>
      <c r="E497" s="317"/>
      <c r="F497" s="317">
        <v>82.95</v>
      </c>
      <c r="G497" s="316" t="s">
        <v>708</v>
      </c>
      <c r="H497" s="319">
        <f t="shared" si="7"/>
        <v>11421.65</v>
      </c>
    </row>
    <row r="498" spans="1:8" x14ac:dyDescent="0.2">
      <c r="A498" s="318" t="s">
        <v>2909</v>
      </c>
      <c r="B498" s="316" t="s">
        <v>2910</v>
      </c>
      <c r="C498" s="316" t="s">
        <v>249</v>
      </c>
      <c r="D498" s="316" t="s">
        <v>2911</v>
      </c>
      <c r="E498" s="317">
        <v>17.989999999999998</v>
      </c>
      <c r="F498" s="317"/>
      <c r="G498" s="316" t="s">
        <v>708</v>
      </c>
      <c r="H498" s="319">
        <f t="shared" si="7"/>
        <v>11439.64</v>
      </c>
    </row>
    <row r="499" spans="1:8" x14ac:dyDescent="0.2">
      <c r="A499" s="318" t="s">
        <v>2909</v>
      </c>
      <c r="B499" s="316" t="s">
        <v>2912</v>
      </c>
      <c r="C499" s="316" t="s">
        <v>249</v>
      </c>
      <c r="D499" s="316" t="s">
        <v>2913</v>
      </c>
      <c r="E499" s="317">
        <v>14.97</v>
      </c>
      <c r="F499" s="317"/>
      <c r="G499" s="316" t="s">
        <v>708</v>
      </c>
      <c r="H499" s="319">
        <f t="shared" si="7"/>
        <v>11454.609999999999</v>
      </c>
    </row>
    <row r="500" spans="1:8" x14ac:dyDescent="0.2">
      <c r="A500" s="318" t="s">
        <v>2406</v>
      </c>
      <c r="B500" s="316" t="s">
        <v>2914</v>
      </c>
      <c r="C500" s="316" t="s">
        <v>249</v>
      </c>
      <c r="D500" s="316" t="s">
        <v>2915</v>
      </c>
      <c r="E500" s="317">
        <v>7.35</v>
      </c>
      <c r="F500" s="317"/>
      <c r="G500" s="316" t="s">
        <v>708</v>
      </c>
      <c r="H500" s="319">
        <f t="shared" si="7"/>
        <v>11461.96</v>
      </c>
    </row>
    <row r="501" spans="1:8" x14ac:dyDescent="0.2">
      <c r="A501" s="318" t="s">
        <v>2406</v>
      </c>
      <c r="B501" s="316" t="s">
        <v>2914</v>
      </c>
      <c r="C501" s="316" t="s">
        <v>249</v>
      </c>
      <c r="D501" s="316" t="s">
        <v>2915</v>
      </c>
      <c r="E501" s="317">
        <v>76.34</v>
      </c>
      <c r="F501" s="317"/>
      <c r="G501" s="316" t="s">
        <v>708</v>
      </c>
      <c r="H501" s="319">
        <f t="shared" si="7"/>
        <v>11538.3</v>
      </c>
    </row>
    <row r="502" spans="1:8" x14ac:dyDescent="0.2">
      <c r="A502" s="318" t="s">
        <v>2406</v>
      </c>
      <c r="B502" s="316" t="s">
        <v>2917</v>
      </c>
      <c r="C502" s="316" t="s">
        <v>2916</v>
      </c>
      <c r="D502" s="316" t="s">
        <v>2918</v>
      </c>
      <c r="E502" s="317">
        <v>32.39</v>
      </c>
      <c r="F502" s="317"/>
      <c r="G502" s="316" t="s">
        <v>708</v>
      </c>
      <c r="H502" s="319">
        <f t="shared" si="7"/>
        <v>11570.689999999999</v>
      </c>
    </row>
    <row r="503" spans="1:8" x14ac:dyDescent="0.2">
      <c r="A503" s="318" t="s">
        <v>2406</v>
      </c>
      <c r="B503" s="316" t="s">
        <v>2914</v>
      </c>
      <c r="C503" s="316" t="s">
        <v>249</v>
      </c>
      <c r="D503" s="316" t="s">
        <v>2915</v>
      </c>
      <c r="E503" s="317">
        <v>76.34</v>
      </c>
      <c r="F503" s="317"/>
      <c r="G503" s="316" t="s">
        <v>633</v>
      </c>
      <c r="H503" s="319">
        <f t="shared" si="7"/>
        <v>11647.029999999999</v>
      </c>
    </row>
    <row r="504" spans="1:8" x14ac:dyDescent="0.2">
      <c r="A504" s="318" t="s">
        <v>2406</v>
      </c>
      <c r="B504" s="316" t="s">
        <v>2917</v>
      </c>
      <c r="C504" s="316" t="s">
        <v>2916</v>
      </c>
      <c r="D504" s="316" t="s">
        <v>2918</v>
      </c>
      <c r="E504" s="317">
        <v>28.59</v>
      </c>
      <c r="F504" s="317"/>
      <c r="G504" s="316" t="s">
        <v>633</v>
      </c>
      <c r="H504" s="319">
        <f t="shared" si="7"/>
        <v>11675.619999999999</v>
      </c>
    </row>
    <row r="505" spans="1:8" x14ac:dyDescent="0.2">
      <c r="A505" s="318" t="s">
        <v>2406</v>
      </c>
      <c r="B505" s="316" t="s">
        <v>2917</v>
      </c>
      <c r="C505" s="316" t="s">
        <v>2916</v>
      </c>
      <c r="D505" s="316" t="s">
        <v>2918</v>
      </c>
      <c r="E505" s="317">
        <v>32.4</v>
      </c>
      <c r="F505" s="317"/>
      <c r="G505" s="316" t="s">
        <v>633</v>
      </c>
      <c r="H505" s="319">
        <f t="shared" si="7"/>
        <v>11708.019999999999</v>
      </c>
    </row>
    <row r="506" spans="1:8" x14ac:dyDescent="0.2">
      <c r="A506" s="318" t="s">
        <v>2181</v>
      </c>
      <c r="B506" s="316" t="s">
        <v>2920</v>
      </c>
      <c r="C506" s="316" t="s">
        <v>2919</v>
      </c>
      <c r="D506" s="316" t="s">
        <v>2921</v>
      </c>
      <c r="E506" s="317">
        <v>60</v>
      </c>
      <c r="F506" s="317"/>
      <c r="G506" s="316" t="s">
        <v>708</v>
      </c>
      <c r="H506" s="319">
        <f t="shared" si="7"/>
        <v>11768.019999999999</v>
      </c>
    </row>
    <row r="507" spans="1:8" x14ac:dyDescent="0.2">
      <c r="A507" s="318" t="s">
        <v>2183</v>
      </c>
      <c r="B507" s="316" t="s">
        <v>2922</v>
      </c>
      <c r="C507" s="316" t="s">
        <v>249</v>
      </c>
      <c r="D507" s="316" t="s">
        <v>2923</v>
      </c>
      <c r="E507" s="317">
        <v>24.35</v>
      </c>
      <c r="F507" s="317"/>
      <c r="G507" s="316" t="s">
        <v>708</v>
      </c>
      <c r="H507" s="319">
        <f t="shared" si="7"/>
        <v>11792.369999999999</v>
      </c>
    </row>
    <row r="508" spans="1:8" x14ac:dyDescent="0.2">
      <c r="A508" s="318" t="s">
        <v>2183</v>
      </c>
      <c r="B508" s="316" t="s">
        <v>2922</v>
      </c>
      <c r="C508" s="316" t="s">
        <v>249</v>
      </c>
      <c r="D508" s="316" t="s">
        <v>2923</v>
      </c>
      <c r="E508" s="317">
        <v>15.77</v>
      </c>
      <c r="F508" s="317"/>
      <c r="G508" s="316" t="s">
        <v>633</v>
      </c>
      <c r="H508" s="319">
        <f t="shared" si="7"/>
        <v>11808.14</v>
      </c>
    </row>
    <row r="509" spans="1:8" x14ac:dyDescent="0.2">
      <c r="A509" s="318" t="s">
        <v>2924</v>
      </c>
      <c r="B509" s="316" t="s">
        <v>2925</v>
      </c>
      <c r="C509" s="316" t="s">
        <v>2722</v>
      </c>
      <c r="D509" s="316" t="s">
        <v>2926</v>
      </c>
      <c r="E509" s="317">
        <v>1316.5</v>
      </c>
      <c r="F509" s="317"/>
      <c r="G509" s="316" t="s">
        <v>708</v>
      </c>
      <c r="H509" s="319">
        <f t="shared" si="7"/>
        <v>13124.64</v>
      </c>
    </row>
    <row r="510" spans="1:8" x14ac:dyDescent="0.2">
      <c r="A510" s="318" t="s">
        <v>2032</v>
      </c>
      <c r="B510" s="316" t="s">
        <v>2927</v>
      </c>
      <c r="C510" s="316" t="s">
        <v>249</v>
      </c>
      <c r="D510" s="316" t="s">
        <v>2928</v>
      </c>
      <c r="E510" s="317">
        <v>29.99</v>
      </c>
      <c r="F510" s="317"/>
      <c r="G510" s="316" t="s">
        <v>708</v>
      </c>
      <c r="H510" s="319">
        <f t="shared" si="7"/>
        <v>13154.63</v>
      </c>
    </row>
    <row r="511" spans="1:8" x14ac:dyDescent="0.2">
      <c r="A511" s="318" t="s">
        <v>2032</v>
      </c>
      <c r="B511" s="316" t="s">
        <v>2929</v>
      </c>
      <c r="C511" s="316" t="s">
        <v>249</v>
      </c>
      <c r="D511" s="316" t="s">
        <v>2930</v>
      </c>
      <c r="E511" s="317">
        <v>25.48</v>
      </c>
      <c r="F511" s="317"/>
      <c r="G511" s="316" t="s">
        <v>708</v>
      </c>
      <c r="H511" s="319">
        <f t="shared" si="7"/>
        <v>13180.109999999999</v>
      </c>
    </row>
    <row r="512" spans="1:8" x14ac:dyDescent="0.2">
      <c r="A512" s="318" t="s">
        <v>2032</v>
      </c>
      <c r="B512" s="316" t="s">
        <v>2929</v>
      </c>
      <c r="C512" s="316" t="s">
        <v>249</v>
      </c>
      <c r="D512" s="316" t="s">
        <v>2930</v>
      </c>
      <c r="E512" s="317">
        <v>6.49</v>
      </c>
      <c r="F512" s="317"/>
      <c r="G512" s="316" t="s">
        <v>633</v>
      </c>
      <c r="H512" s="319">
        <f t="shared" si="7"/>
        <v>13186.599999999999</v>
      </c>
    </row>
    <row r="513" spans="1:8" x14ac:dyDescent="0.2">
      <c r="A513" s="318" t="s">
        <v>2931</v>
      </c>
      <c r="B513" s="316" t="s">
        <v>2932</v>
      </c>
      <c r="C513" s="316" t="s">
        <v>55</v>
      </c>
      <c r="D513" s="316" t="s">
        <v>2933</v>
      </c>
      <c r="E513" s="317">
        <v>281.08999999999997</v>
      </c>
      <c r="F513" s="317"/>
      <c r="G513" s="316" t="s">
        <v>708</v>
      </c>
      <c r="H513" s="319">
        <f t="shared" si="7"/>
        <v>13467.689999999999</v>
      </c>
    </row>
    <row r="514" spans="1:8" x14ac:dyDescent="0.2">
      <c r="A514" s="318" t="s">
        <v>2931</v>
      </c>
      <c r="B514" s="316" t="s">
        <v>2934</v>
      </c>
      <c r="C514" s="316" t="s">
        <v>2722</v>
      </c>
      <c r="D514" s="316" t="s">
        <v>2935</v>
      </c>
      <c r="E514" s="317">
        <v>545.34</v>
      </c>
      <c r="F514" s="317"/>
      <c r="G514" s="316" t="s">
        <v>708</v>
      </c>
      <c r="H514" s="319">
        <f t="shared" si="7"/>
        <v>14013.029999999999</v>
      </c>
    </row>
    <row r="515" spans="1:8" x14ac:dyDescent="0.2">
      <c r="A515" s="318" t="s">
        <v>642</v>
      </c>
      <c r="B515" s="316" t="s">
        <v>643</v>
      </c>
      <c r="C515" s="316"/>
      <c r="D515" s="316" t="s">
        <v>2942</v>
      </c>
      <c r="E515" s="317">
        <v>28.19</v>
      </c>
      <c r="F515" s="317"/>
      <c r="G515" s="316" t="s">
        <v>708</v>
      </c>
      <c r="H515" s="319">
        <f t="shared" si="7"/>
        <v>14041.22</v>
      </c>
    </row>
    <row r="516" spans="1:8" x14ac:dyDescent="0.2">
      <c r="A516" s="318" t="s">
        <v>642</v>
      </c>
      <c r="B516" s="316" t="s">
        <v>2936</v>
      </c>
      <c r="C516" s="316" t="s">
        <v>53</v>
      </c>
      <c r="D516" s="316" t="s">
        <v>2937</v>
      </c>
      <c r="E516" s="317">
        <v>2000</v>
      </c>
      <c r="F516" s="317"/>
      <c r="G516" s="316" t="s">
        <v>708</v>
      </c>
      <c r="H516" s="319">
        <f t="shared" si="7"/>
        <v>16041.22</v>
      </c>
    </row>
    <row r="517" spans="1:8" x14ac:dyDescent="0.2">
      <c r="A517" s="318" t="s">
        <v>642</v>
      </c>
      <c r="B517" s="316" t="s">
        <v>2938</v>
      </c>
      <c r="C517" s="316" t="s">
        <v>249</v>
      </c>
      <c r="D517" s="316" t="s">
        <v>2939</v>
      </c>
      <c r="E517" s="317"/>
      <c r="F517" s="317">
        <v>41</v>
      </c>
      <c r="G517" s="316" t="s">
        <v>708</v>
      </c>
      <c r="H517" s="319">
        <f t="shared" si="7"/>
        <v>16000.22</v>
      </c>
    </row>
    <row r="518" spans="1:8" x14ac:dyDescent="0.2">
      <c r="A518" s="318" t="s">
        <v>642</v>
      </c>
      <c r="B518" s="316" t="s">
        <v>2940</v>
      </c>
      <c r="C518" s="316" t="s">
        <v>2916</v>
      </c>
      <c r="D518" s="316" t="s">
        <v>2941</v>
      </c>
      <c r="E518" s="317">
        <v>71.98</v>
      </c>
      <c r="F518" s="317"/>
      <c r="G518" s="316" t="s">
        <v>708</v>
      </c>
      <c r="H518" s="319">
        <f t="shared" si="7"/>
        <v>16072.199999999999</v>
      </c>
    </row>
    <row r="519" spans="1:8" x14ac:dyDescent="0.2">
      <c r="A519" s="318" t="s">
        <v>642</v>
      </c>
      <c r="B519" s="316" t="s">
        <v>2940</v>
      </c>
      <c r="C519" s="316" t="s">
        <v>2916</v>
      </c>
      <c r="D519" s="316" t="s">
        <v>2941</v>
      </c>
      <c r="E519" s="317">
        <v>65.459999999999994</v>
      </c>
      <c r="F519" s="317"/>
      <c r="G519" s="316" t="s">
        <v>633</v>
      </c>
      <c r="H519" s="319">
        <f t="shared" si="7"/>
        <v>16137.659999999998</v>
      </c>
    </row>
    <row r="520" spans="1:8" x14ac:dyDescent="0.2">
      <c r="A520" s="318" t="s">
        <v>642</v>
      </c>
      <c r="B520" s="316" t="s">
        <v>2936</v>
      </c>
      <c r="C520" s="316" t="s">
        <v>53</v>
      </c>
      <c r="D520" s="316" t="s">
        <v>2937</v>
      </c>
      <c r="E520" s="317">
        <v>975</v>
      </c>
      <c r="F520" s="317"/>
      <c r="G520" s="316" t="s">
        <v>633</v>
      </c>
      <c r="H520" s="319">
        <f t="shared" ref="H520:H583" si="8">E520-F520+H519</f>
        <v>17112.659999999996</v>
      </c>
    </row>
    <row r="521" spans="1:8" x14ac:dyDescent="0.2">
      <c r="A521" s="318" t="s">
        <v>1239</v>
      </c>
      <c r="B521" s="316" t="s">
        <v>2943</v>
      </c>
      <c r="C521" s="316" t="s">
        <v>249</v>
      </c>
      <c r="D521" s="316" t="s">
        <v>2944</v>
      </c>
      <c r="E521" s="317">
        <v>40.32</v>
      </c>
      <c r="F521" s="317"/>
      <c r="G521" s="316" t="s">
        <v>708</v>
      </c>
      <c r="H521" s="319">
        <f t="shared" si="8"/>
        <v>17152.979999999996</v>
      </c>
    </row>
    <row r="522" spans="1:8" x14ac:dyDescent="0.2">
      <c r="A522" s="318" t="s">
        <v>1239</v>
      </c>
      <c r="B522" s="316" t="s">
        <v>2943</v>
      </c>
      <c r="C522" s="316" t="s">
        <v>249</v>
      </c>
      <c r="D522" s="316" t="s">
        <v>2944</v>
      </c>
      <c r="E522" s="317">
        <v>5.49</v>
      </c>
      <c r="F522" s="317"/>
      <c r="G522" s="316" t="s">
        <v>633</v>
      </c>
      <c r="H522" s="319">
        <f t="shared" si="8"/>
        <v>17158.469999999998</v>
      </c>
    </row>
    <row r="523" spans="1:8" x14ac:dyDescent="0.2">
      <c r="A523" s="318" t="s">
        <v>2410</v>
      </c>
      <c r="B523" s="316" t="s">
        <v>2945</v>
      </c>
      <c r="C523" s="316" t="s">
        <v>390</v>
      </c>
      <c r="D523" s="316" t="s">
        <v>2946</v>
      </c>
      <c r="E523" s="317">
        <v>80.97</v>
      </c>
      <c r="F523" s="317"/>
      <c r="G523" s="316" t="s">
        <v>708</v>
      </c>
      <c r="H523" s="319">
        <f t="shared" si="8"/>
        <v>17239.439999999999</v>
      </c>
    </row>
    <row r="524" spans="1:8" x14ac:dyDescent="0.2">
      <c r="A524" s="318" t="s">
        <v>2410</v>
      </c>
      <c r="B524" s="316" t="s">
        <v>2945</v>
      </c>
      <c r="C524" s="316" t="s">
        <v>390</v>
      </c>
      <c r="D524" s="316" t="s">
        <v>2946</v>
      </c>
      <c r="E524" s="317">
        <v>80.98</v>
      </c>
      <c r="F524" s="317"/>
      <c r="G524" s="316" t="s">
        <v>633</v>
      </c>
      <c r="H524" s="319">
        <f t="shared" si="8"/>
        <v>17320.419999999998</v>
      </c>
    </row>
    <row r="525" spans="1:8" x14ac:dyDescent="0.2">
      <c r="A525" s="318" t="s">
        <v>2185</v>
      </c>
      <c r="B525" s="316" t="s">
        <v>2947</v>
      </c>
      <c r="C525" s="316" t="s">
        <v>2916</v>
      </c>
      <c r="D525" s="316" t="s">
        <v>2948</v>
      </c>
      <c r="E525" s="317">
        <v>76.11</v>
      </c>
      <c r="F525" s="317"/>
      <c r="G525" s="316" t="s">
        <v>708</v>
      </c>
      <c r="H525" s="319">
        <f t="shared" si="8"/>
        <v>17396.53</v>
      </c>
    </row>
    <row r="526" spans="1:8" x14ac:dyDescent="0.2">
      <c r="A526" s="318" t="s">
        <v>2185</v>
      </c>
      <c r="B526" s="316" t="s">
        <v>2949</v>
      </c>
      <c r="C526" s="316" t="s">
        <v>249</v>
      </c>
      <c r="D526" s="316" t="s">
        <v>2950</v>
      </c>
      <c r="E526" s="317">
        <v>12.51</v>
      </c>
      <c r="F526" s="317"/>
      <c r="G526" s="316" t="s">
        <v>633</v>
      </c>
      <c r="H526" s="319">
        <f t="shared" si="8"/>
        <v>17409.039999999997</v>
      </c>
    </row>
    <row r="527" spans="1:8" x14ac:dyDescent="0.2">
      <c r="A527" s="318" t="s">
        <v>923</v>
      </c>
      <c r="B527" s="316" t="s">
        <v>39</v>
      </c>
      <c r="C527" s="316" t="s">
        <v>2702</v>
      </c>
      <c r="D527" s="316" t="s">
        <v>2951</v>
      </c>
      <c r="E527" s="317">
        <v>525</v>
      </c>
      <c r="F527" s="317"/>
      <c r="G527" s="316" t="s">
        <v>708</v>
      </c>
      <c r="H527" s="319">
        <f t="shared" si="8"/>
        <v>17934.039999999997</v>
      </c>
    </row>
    <row r="528" spans="1:8" x14ac:dyDescent="0.2">
      <c r="A528" s="318" t="s">
        <v>923</v>
      </c>
      <c r="B528" s="316" t="s">
        <v>2952</v>
      </c>
      <c r="C528" s="316" t="s">
        <v>249</v>
      </c>
      <c r="D528" s="316" t="s">
        <v>2953</v>
      </c>
      <c r="E528" s="317">
        <v>44.94</v>
      </c>
      <c r="F528" s="317"/>
      <c r="G528" s="316" t="s">
        <v>633</v>
      </c>
      <c r="H528" s="319">
        <f t="shared" si="8"/>
        <v>17978.979999999996</v>
      </c>
    </row>
    <row r="529" spans="1:8" x14ac:dyDescent="0.2">
      <c r="A529" s="318" t="s">
        <v>923</v>
      </c>
      <c r="B529" s="316" t="s">
        <v>39</v>
      </c>
      <c r="C529" s="316" t="s">
        <v>2702</v>
      </c>
      <c r="D529" s="316" t="s">
        <v>2951</v>
      </c>
      <c r="E529" s="317">
        <v>525</v>
      </c>
      <c r="F529" s="317"/>
      <c r="G529" s="316" t="s">
        <v>633</v>
      </c>
      <c r="H529" s="319">
        <f t="shared" si="8"/>
        <v>18503.979999999996</v>
      </c>
    </row>
    <row r="530" spans="1:8" x14ac:dyDescent="0.2">
      <c r="A530" s="318" t="s">
        <v>2954</v>
      </c>
      <c r="B530" s="316" t="s">
        <v>2955</v>
      </c>
      <c r="C530" s="316" t="s">
        <v>249</v>
      </c>
      <c r="D530" s="316" t="s">
        <v>2956</v>
      </c>
      <c r="E530" s="317">
        <v>7.49</v>
      </c>
      <c r="F530" s="317"/>
      <c r="G530" s="316" t="s">
        <v>708</v>
      </c>
      <c r="H530" s="319">
        <f t="shared" si="8"/>
        <v>18511.469999999998</v>
      </c>
    </row>
    <row r="531" spans="1:8" x14ac:dyDescent="0.2">
      <c r="A531" s="318" t="s">
        <v>2954</v>
      </c>
      <c r="B531" s="316" t="s">
        <v>2958</v>
      </c>
      <c r="C531" s="316" t="s">
        <v>2957</v>
      </c>
      <c r="D531" s="316" t="s">
        <v>2959</v>
      </c>
      <c r="E531" s="317">
        <v>335</v>
      </c>
      <c r="F531" s="317"/>
      <c r="G531" s="316" t="s">
        <v>708</v>
      </c>
      <c r="H531" s="319">
        <f t="shared" si="8"/>
        <v>18846.469999999998</v>
      </c>
    </row>
    <row r="532" spans="1:8" x14ac:dyDescent="0.2">
      <c r="A532" s="318" t="s">
        <v>2954</v>
      </c>
      <c r="B532" s="316" t="s">
        <v>2958</v>
      </c>
      <c r="C532" s="316" t="s">
        <v>2957</v>
      </c>
      <c r="D532" s="316" t="s">
        <v>2959</v>
      </c>
      <c r="E532" s="317">
        <v>62.5</v>
      </c>
      <c r="F532" s="317"/>
      <c r="G532" s="316" t="s">
        <v>708</v>
      </c>
      <c r="H532" s="319">
        <f t="shared" si="8"/>
        <v>18908.969999999998</v>
      </c>
    </row>
    <row r="533" spans="1:8" x14ac:dyDescent="0.2">
      <c r="A533" s="318" t="s">
        <v>2954</v>
      </c>
      <c r="B533" s="316" t="s">
        <v>2958</v>
      </c>
      <c r="C533" s="316" t="s">
        <v>2957</v>
      </c>
      <c r="D533" s="316" t="s">
        <v>2959</v>
      </c>
      <c r="E533" s="317">
        <v>62.5</v>
      </c>
      <c r="F533" s="317"/>
      <c r="G533" s="316" t="s">
        <v>633</v>
      </c>
      <c r="H533" s="319">
        <f t="shared" si="8"/>
        <v>18971.469999999998</v>
      </c>
    </row>
    <row r="534" spans="1:8" x14ac:dyDescent="0.2">
      <c r="A534" s="318" t="s">
        <v>2961</v>
      </c>
      <c r="B534" s="316" t="s">
        <v>2962</v>
      </c>
      <c r="C534" s="316" t="s">
        <v>2960</v>
      </c>
      <c r="D534" s="316" t="s">
        <v>2963</v>
      </c>
      <c r="E534" s="317">
        <v>300</v>
      </c>
      <c r="F534" s="317"/>
      <c r="G534" s="316" t="s">
        <v>708</v>
      </c>
      <c r="H534" s="319">
        <f t="shared" si="8"/>
        <v>19271.469999999998</v>
      </c>
    </row>
    <row r="535" spans="1:8" x14ac:dyDescent="0.2">
      <c r="A535" s="318" t="s">
        <v>2961</v>
      </c>
      <c r="B535" s="316" t="s">
        <v>2964</v>
      </c>
      <c r="C535" s="316" t="s">
        <v>248</v>
      </c>
      <c r="D535" s="316" t="s">
        <v>2965</v>
      </c>
      <c r="E535" s="317">
        <v>625</v>
      </c>
      <c r="F535" s="317"/>
      <c r="G535" s="316" t="s">
        <v>708</v>
      </c>
      <c r="H535" s="319">
        <f t="shared" si="8"/>
        <v>19896.469999999998</v>
      </c>
    </row>
    <row r="536" spans="1:8" x14ac:dyDescent="0.2">
      <c r="A536" s="318" t="s">
        <v>2961</v>
      </c>
      <c r="B536" s="316" t="s">
        <v>2964</v>
      </c>
      <c r="C536" s="316" t="s">
        <v>248</v>
      </c>
      <c r="D536" s="316" t="s">
        <v>2966</v>
      </c>
      <c r="E536" s="317">
        <v>1300</v>
      </c>
      <c r="F536" s="317"/>
      <c r="G536" s="316" t="s">
        <v>708</v>
      </c>
      <c r="H536" s="319">
        <f t="shared" si="8"/>
        <v>21196.469999999998</v>
      </c>
    </row>
    <row r="537" spans="1:8" x14ac:dyDescent="0.2">
      <c r="A537" s="318" t="s">
        <v>2961</v>
      </c>
      <c r="B537" s="316" t="s">
        <v>2964</v>
      </c>
      <c r="C537" s="316" t="s">
        <v>248</v>
      </c>
      <c r="D537" s="316" t="s">
        <v>2967</v>
      </c>
      <c r="E537" s="317">
        <v>770</v>
      </c>
      <c r="F537" s="317"/>
      <c r="G537" s="316" t="s">
        <v>633</v>
      </c>
      <c r="H537" s="319">
        <f t="shared" si="8"/>
        <v>21966.469999999998</v>
      </c>
    </row>
    <row r="538" spans="1:8" x14ac:dyDescent="0.2">
      <c r="A538" s="318" t="s">
        <v>2968</v>
      </c>
      <c r="B538" s="316" t="s">
        <v>2969</v>
      </c>
      <c r="C538" s="316" t="s">
        <v>118</v>
      </c>
      <c r="D538" s="316" t="s">
        <v>2970</v>
      </c>
      <c r="E538" s="317">
        <v>212.14</v>
      </c>
      <c r="F538" s="317"/>
      <c r="G538" s="316" t="s">
        <v>708</v>
      </c>
      <c r="H538" s="319">
        <f t="shared" si="8"/>
        <v>22178.609999999997</v>
      </c>
    </row>
    <row r="539" spans="1:8" ht="25.5" x14ac:dyDescent="0.2">
      <c r="A539" s="318" t="s">
        <v>2968</v>
      </c>
      <c r="B539" s="316" t="s">
        <v>2972</v>
      </c>
      <c r="C539" s="316" t="s">
        <v>2971</v>
      </c>
      <c r="D539" s="316" t="s">
        <v>2973</v>
      </c>
      <c r="E539" s="317">
        <v>281.60000000000002</v>
      </c>
      <c r="F539" s="317"/>
      <c r="G539" s="316" t="s">
        <v>633</v>
      </c>
      <c r="H539" s="319">
        <f t="shared" si="8"/>
        <v>22460.209999999995</v>
      </c>
    </row>
    <row r="540" spans="1:8" x14ac:dyDescent="0.2">
      <c r="A540" s="318" t="s">
        <v>1889</v>
      </c>
      <c r="B540" s="316" t="s">
        <v>2975</v>
      </c>
      <c r="C540" s="316" t="s">
        <v>2974</v>
      </c>
      <c r="D540" s="316" t="s">
        <v>2976</v>
      </c>
      <c r="E540" s="317">
        <v>127.5</v>
      </c>
      <c r="F540" s="317"/>
      <c r="G540" s="316" t="s">
        <v>708</v>
      </c>
      <c r="H540" s="319">
        <f t="shared" si="8"/>
        <v>22587.709999999995</v>
      </c>
    </row>
    <row r="541" spans="1:8" x14ac:dyDescent="0.2">
      <c r="A541" s="318" t="s">
        <v>1889</v>
      </c>
      <c r="B541" s="316" t="s">
        <v>2975</v>
      </c>
      <c r="C541" s="316" t="s">
        <v>2974</v>
      </c>
      <c r="D541" s="316" t="s">
        <v>2976</v>
      </c>
      <c r="E541" s="317">
        <v>127.5</v>
      </c>
      <c r="F541" s="317"/>
      <c r="G541" s="316" t="s">
        <v>633</v>
      </c>
      <c r="H541" s="319">
        <f t="shared" si="8"/>
        <v>22715.209999999995</v>
      </c>
    </row>
    <row r="542" spans="1:8" x14ac:dyDescent="0.2">
      <c r="A542" s="318" t="s">
        <v>1630</v>
      </c>
      <c r="B542" s="316" t="s">
        <v>2978</v>
      </c>
      <c r="C542" s="316" t="s">
        <v>249</v>
      </c>
      <c r="D542" s="316" t="s">
        <v>5210</v>
      </c>
      <c r="E542" s="317">
        <v>34.979999999999997</v>
      </c>
      <c r="F542" s="317"/>
      <c r="G542" s="316" t="s">
        <v>5126</v>
      </c>
      <c r="H542" s="319">
        <f t="shared" si="8"/>
        <v>22750.189999999995</v>
      </c>
    </row>
    <row r="543" spans="1:8" x14ac:dyDescent="0.2">
      <c r="A543" s="318" t="s">
        <v>1630</v>
      </c>
      <c r="B543" s="316" t="s">
        <v>2978</v>
      </c>
      <c r="C543" s="316" t="s">
        <v>249</v>
      </c>
      <c r="D543" s="316" t="s">
        <v>2979</v>
      </c>
      <c r="E543" s="317"/>
      <c r="F543" s="317">
        <v>34.979999999999997</v>
      </c>
      <c r="G543" s="316" t="s">
        <v>5211</v>
      </c>
      <c r="H543" s="319">
        <f t="shared" si="8"/>
        <v>22715.209999999995</v>
      </c>
    </row>
    <row r="544" spans="1:8" x14ac:dyDescent="0.2">
      <c r="A544" s="318" t="s">
        <v>1630</v>
      </c>
      <c r="B544" s="316" t="s">
        <v>2978</v>
      </c>
      <c r="C544" s="316" t="s">
        <v>249</v>
      </c>
      <c r="D544" s="316" t="s">
        <v>2979</v>
      </c>
      <c r="E544" s="317">
        <v>34.979999999999997</v>
      </c>
      <c r="F544" s="317"/>
      <c r="G544" s="316" t="s">
        <v>708</v>
      </c>
      <c r="H544" s="319">
        <f t="shared" si="8"/>
        <v>22750.189999999995</v>
      </c>
    </row>
    <row r="545" spans="1:8" x14ac:dyDescent="0.2">
      <c r="A545" s="318" t="s">
        <v>1630</v>
      </c>
      <c r="B545" s="316" t="s">
        <v>2977</v>
      </c>
      <c r="C545" s="316" t="s">
        <v>249</v>
      </c>
      <c r="D545" s="316" t="s">
        <v>2797</v>
      </c>
      <c r="E545" s="317"/>
      <c r="F545" s="317">
        <v>19.97</v>
      </c>
      <c r="G545" s="316" t="s">
        <v>708</v>
      </c>
      <c r="H545" s="319">
        <f t="shared" si="8"/>
        <v>22730.219999999994</v>
      </c>
    </row>
    <row r="546" spans="1:8" x14ac:dyDescent="0.2">
      <c r="A546" s="318" t="s">
        <v>1630</v>
      </c>
      <c r="B546" s="316" t="s">
        <v>2980</v>
      </c>
      <c r="C546" s="316" t="s">
        <v>117</v>
      </c>
      <c r="D546" s="316" t="s">
        <v>2981</v>
      </c>
      <c r="E546" s="317">
        <v>3200</v>
      </c>
      <c r="F546" s="317"/>
      <c r="G546" s="316" t="s">
        <v>633</v>
      </c>
      <c r="H546" s="319">
        <f t="shared" si="8"/>
        <v>25930.219999999994</v>
      </c>
    </row>
    <row r="547" spans="1:8" x14ac:dyDescent="0.2">
      <c r="A547" s="318" t="s">
        <v>2982</v>
      </c>
      <c r="B547" s="316" t="s">
        <v>2983</v>
      </c>
      <c r="C547" s="316" t="s">
        <v>2916</v>
      </c>
      <c r="D547" s="316" t="s">
        <v>2984</v>
      </c>
      <c r="E547" s="317">
        <v>78.42</v>
      </c>
      <c r="F547" s="317"/>
      <c r="G547" s="316" t="s">
        <v>708</v>
      </c>
      <c r="H547" s="319">
        <f t="shared" si="8"/>
        <v>26008.639999999992</v>
      </c>
    </row>
    <row r="548" spans="1:8" x14ac:dyDescent="0.2">
      <c r="A548" s="318" t="s">
        <v>2982</v>
      </c>
      <c r="B548" s="316" t="s">
        <v>2985</v>
      </c>
      <c r="C548" s="316" t="s">
        <v>55</v>
      </c>
      <c r="D548" s="316" t="s">
        <v>2986</v>
      </c>
      <c r="E548" s="317">
        <v>78.42</v>
      </c>
      <c r="F548" s="317"/>
      <c r="G548" s="316" t="s">
        <v>708</v>
      </c>
      <c r="H548" s="319">
        <f t="shared" si="8"/>
        <v>26087.05999999999</v>
      </c>
    </row>
    <row r="549" spans="1:8" x14ac:dyDescent="0.2">
      <c r="A549" s="318" t="s">
        <v>2982</v>
      </c>
      <c r="B549" s="316" t="s">
        <v>2987</v>
      </c>
      <c r="C549" s="316" t="s">
        <v>2916</v>
      </c>
      <c r="D549" s="316" t="s">
        <v>2988</v>
      </c>
      <c r="E549" s="317"/>
      <c r="F549" s="317">
        <v>78.42</v>
      </c>
      <c r="G549" s="316" t="s">
        <v>708</v>
      </c>
      <c r="H549" s="319">
        <f t="shared" si="8"/>
        <v>26008.639999999992</v>
      </c>
    </row>
    <row r="550" spans="1:8" x14ac:dyDescent="0.2">
      <c r="A550" s="318" t="s">
        <v>2982</v>
      </c>
      <c r="B550" s="316" t="s">
        <v>2985</v>
      </c>
      <c r="C550" s="316" t="s">
        <v>55</v>
      </c>
      <c r="D550" s="316" t="s">
        <v>2989</v>
      </c>
      <c r="E550" s="317"/>
      <c r="F550" s="317">
        <v>78.42</v>
      </c>
      <c r="G550" s="316" t="s">
        <v>708</v>
      </c>
      <c r="H550" s="319">
        <f t="shared" si="8"/>
        <v>25930.219999999994</v>
      </c>
    </row>
    <row r="551" spans="1:8" x14ac:dyDescent="0.2">
      <c r="A551" s="318" t="s">
        <v>2990</v>
      </c>
      <c r="B551" s="316" t="s">
        <v>2991</v>
      </c>
      <c r="C551" s="316" t="s">
        <v>2702</v>
      </c>
      <c r="D551" s="316" t="s">
        <v>2992</v>
      </c>
      <c r="E551" s="317">
        <v>595</v>
      </c>
      <c r="F551" s="317"/>
      <c r="G551" s="316" t="s">
        <v>708</v>
      </c>
      <c r="H551" s="319">
        <f t="shared" si="8"/>
        <v>26525.219999999994</v>
      </c>
    </row>
    <row r="552" spans="1:8" x14ac:dyDescent="0.2">
      <c r="A552" s="318" t="s">
        <v>2993</v>
      </c>
      <c r="B552" s="316" t="s">
        <v>2994</v>
      </c>
      <c r="C552" s="316" t="s">
        <v>2960</v>
      </c>
      <c r="D552" s="316" t="s">
        <v>2995</v>
      </c>
      <c r="E552" s="317">
        <v>900</v>
      </c>
      <c r="F552" s="317"/>
      <c r="G552" s="316" t="s">
        <v>708</v>
      </c>
      <c r="H552" s="319">
        <f t="shared" si="8"/>
        <v>27425.219999999994</v>
      </c>
    </row>
    <row r="553" spans="1:8" x14ac:dyDescent="0.2">
      <c r="A553" s="318" t="s">
        <v>2993</v>
      </c>
      <c r="B553" s="316" t="s">
        <v>2996</v>
      </c>
      <c r="C553" s="316" t="s">
        <v>249</v>
      </c>
      <c r="D553" s="316" t="s">
        <v>2997</v>
      </c>
      <c r="E553" s="317">
        <v>31.06</v>
      </c>
      <c r="F553" s="317"/>
      <c r="G553" s="316" t="s">
        <v>633</v>
      </c>
      <c r="H553" s="319">
        <f t="shared" si="8"/>
        <v>27456.279999999995</v>
      </c>
    </row>
    <row r="554" spans="1:8" x14ac:dyDescent="0.2">
      <c r="A554" s="318" t="s">
        <v>2998</v>
      </c>
      <c r="B554" s="316" t="s">
        <v>2999</v>
      </c>
      <c r="C554" s="316" t="s">
        <v>249</v>
      </c>
      <c r="D554" s="316" t="s">
        <v>3000</v>
      </c>
      <c r="E554" s="317">
        <v>32.56</v>
      </c>
      <c r="F554" s="317"/>
      <c r="G554" s="316" t="s">
        <v>708</v>
      </c>
      <c r="H554" s="319">
        <f t="shared" si="8"/>
        <v>27488.839999999997</v>
      </c>
    </row>
    <row r="555" spans="1:8" x14ac:dyDescent="0.2">
      <c r="A555" s="318" t="s">
        <v>3001</v>
      </c>
      <c r="B555" s="316" t="s">
        <v>3002</v>
      </c>
      <c r="C555" s="316" t="s">
        <v>55</v>
      </c>
      <c r="D555" s="316" t="s">
        <v>3003</v>
      </c>
      <c r="E555" s="317">
        <v>19.36</v>
      </c>
      <c r="F555" s="317"/>
      <c r="G555" s="316" t="s">
        <v>708</v>
      </c>
      <c r="H555" s="319">
        <f t="shared" si="8"/>
        <v>27508.199999999997</v>
      </c>
    </row>
    <row r="556" spans="1:8" x14ac:dyDescent="0.2">
      <c r="A556" s="318" t="s">
        <v>3001</v>
      </c>
      <c r="B556" s="316" t="s">
        <v>3002</v>
      </c>
      <c r="C556" s="316" t="s">
        <v>55</v>
      </c>
      <c r="D556" s="316" t="s">
        <v>3003</v>
      </c>
      <c r="E556" s="317">
        <v>6.88</v>
      </c>
      <c r="F556" s="317"/>
      <c r="G556" s="316" t="s">
        <v>633</v>
      </c>
      <c r="H556" s="319">
        <f t="shared" si="8"/>
        <v>27515.079999999998</v>
      </c>
    </row>
    <row r="557" spans="1:8" x14ac:dyDescent="0.2">
      <c r="A557" s="318" t="s">
        <v>1632</v>
      </c>
      <c r="B557" s="316" t="s">
        <v>3004</v>
      </c>
      <c r="C557" s="316" t="s">
        <v>55</v>
      </c>
      <c r="D557" s="316" t="s">
        <v>3005</v>
      </c>
      <c r="E557" s="317">
        <v>44.99</v>
      </c>
      <c r="F557" s="317"/>
      <c r="G557" s="316" t="s">
        <v>708</v>
      </c>
      <c r="H557" s="319">
        <f t="shared" si="8"/>
        <v>27560.07</v>
      </c>
    </row>
    <row r="558" spans="1:8" x14ac:dyDescent="0.2">
      <c r="A558" s="318" t="s">
        <v>1632</v>
      </c>
      <c r="B558" s="316" t="s">
        <v>3004</v>
      </c>
      <c r="C558" s="316" t="s">
        <v>55</v>
      </c>
      <c r="D558" s="316" t="s">
        <v>3005</v>
      </c>
      <c r="E558" s="317">
        <v>44.98</v>
      </c>
      <c r="F558" s="317"/>
      <c r="G558" s="316" t="s">
        <v>633</v>
      </c>
      <c r="H558" s="319">
        <f t="shared" si="8"/>
        <v>27605.05</v>
      </c>
    </row>
    <row r="559" spans="1:8" x14ac:dyDescent="0.2">
      <c r="A559" s="318" t="s">
        <v>3006</v>
      </c>
      <c r="B559" s="316" t="s">
        <v>3007</v>
      </c>
      <c r="C559" s="316" t="s">
        <v>55</v>
      </c>
      <c r="D559" s="316" t="s">
        <v>3008</v>
      </c>
      <c r="E559" s="317">
        <v>7.41</v>
      </c>
      <c r="F559" s="317"/>
      <c r="G559" s="316" t="s">
        <v>633</v>
      </c>
      <c r="H559" s="319">
        <f t="shared" si="8"/>
        <v>27612.46</v>
      </c>
    </row>
    <row r="560" spans="1:8" x14ac:dyDescent="0.2">
      <c r="A560" s="318" t="s">
        <v>2414</v>
      </c>
      <c r="B560" s="316" t="s">
        <v>3009</v>
      </c>
      <c r="C560" s="316" t="s">
        <v>249</v>
      </c>
      <c r="D560" s="316" t="s">
        <v>3010</v>
      </c>
      <c r="E560" s="317">
        <v>83.63</v>
      </c>
      <c r="F560" s="317"/>
      <c r="G560" s="316" t="s">
        <v>708</v>
      </c>
      <c r="H560" s="319">
        <f t="shared" si="8"/>
        <v>27696.09</v>
      </c>
    </row>
    <row r="561" spans="1:8" x14ac:dyDescent="0.2">
      <c r="A561" s="318" t="s">
        <v>2414</v>
      </c>
      <c r="B561" s="316" t="s">
        <v>3012</v>
      </c>
      <c r="C561" s="316" t="s">
        <v>3011</v>
      </c>
      <c r="D561" s="316" t="s">
        <v>3013</v>
      </c>
      <c r="E561" s="317">
        <v>463.35</v>
      </c>
      <c r="F561" s="317"/>
      <c r="G561" s="316" t="s">
        <v>708</v>
      </c>
      <c r="H561" s="319">
        <f t="shared" si="8"/>
        <v>28159.439999999999</v>
      </c>
    </row>
    <row r="562" spans="1:8" x14ac:dyDescent="0.2">
      <c r="A562" s="318" t="s">
        <v>2414</v>
      </c>
      <c r="B562" s="316" t="s">
        <v>3012</v>
      </c>
      <c r="C562" s="316" t="s">
        <v>3011</v>
      </c>
      <c r="D562" s="316" t="s">
        <v>3013</v>
      </c>
      <c r="E562" s="317">
        <v>463.34</v>
      </c>
      <c r="F562" s="317"/>
      <c r="G562" s="316" t="s">
        <v>633</v>
      </c>
      <c r="H562" s="319">
        <f t="shared" si="8"/>
        <v>28622.78</v>
      </c>
    </row>
    <row r="563" spans="1:8" x14ac:dyDescent="0.2">
      <c r="A563" s="318" t="s">
        <v>2039</v>
      </c>
      <c r="B563" s="316" t="s">
        <v>3015</v>
      </c>
      <c r="C563" s="316" t="s">
        <v>249</v>
      </c>
      <c r="D563" s="316" t="s">
        <v>3016</v>
      </c>
      <c r="E563" s="317">
        <v>11.98</v>
      </c>
      <c r="F563" s="317"/>
      <c r="G563" s="316" t="s">
        <v>708</v>
      </c>
      <c r="H563" s="319">
        <f t="shared" si="8"/>
        <v>28634.76</v>
      </c>
    </row>
    <row r="564" spans="1:8" x14ac:dyDescent="0.2">
      <c r="A564" s="318" t="s">
        <v>2039</v>
      </c>
      <c r="B564" s="316" t="s">
        <v>3017</v>
      </c>
      <c r="C564" s="316" t="s">
        <v>55</v>
      </c>
      <c r="D564" s="316" t="s">
        <v>2873</v>
      </c>
      <c r="E564" s="317">
        <v>65.13</v>
      </c>
      <c r="F564" s="317"/>
      <c r="G564" s="316" t="s">
        <v>708</v>
      </c>
      <c r="H564" s="319">
        <f t="shared" si="8"/>
        <v>28699.89</v>
      </c>
    </row>
    <row r="565" spans="1:8" x14ac:dyDescent="0.2">
      <c r="A565" s="318" t="s">
        <v>2039</v>
      </c>
      <c r="B565" s="316" t="s">
        <v>3018</v>
      </c>
      <c r="C565" s="316" t="s">
        <v>55</v>
      </c>
      <c r="D565" s="316" t="s">
        <v>3019</v>
      </c>
      <c r="E565" s="317">
        <v>79.5</v>
      </c>
      <c r="F565" s="317"/>
      <c r="G565" s="316" t="s">
        <v>708</v>
      </c>
      <c r="H565" s="319">
        <f t="shared" si="8"/>
        <v>28779.39</v>
      </c>
    </row>
    <row r="566" spans="1:8" x14ac:dyDescent="0.2">
      <c r="A566" s="318" t="s">
        <v>2039</v>
      </c>
      <c r="B566" s="316" t="s">
        <v>3014</v>
      </c>
      <c r="C566" s="316" t="s">
        <v>55</v>
      </c>
      <c r="D566" s="316" t="s">
        <v>2873</v>
      </c>
      <c r="E566" s="317">
        <v>79.5</v>
      </c>
      <c r="F566" s="317"/>
      <c r="G566" s="316" t="s">
        <v>708</v>
      </c>
      <c r="H566" s="319">
        <f t="shared" si="8"/>
        <v>28858.89</v>
      </c>
    </row>
    <row r="567" spans="1:8" x14ac:dyDescent="0.2">
      <c r="A567" s="318" t="s">
        <v>2039</v>
      </c>
      <c r="B567" s="316" t="s">
        <v>3017</v>
      </c>
      <c r="C567" s="316" t="s">
        <v>55</v>
      </c>
      <c r="D567" s="316" t="s">
        <v>2873</v>
      </c>
      <c r="E567" s="317">
        <v>261.89999999999998</v>
      </c>
      <c r="F567" s="317"/>
      <c r="G567" s="316" t="s">
        <v>633</v>
      </c>
      <c r="H567" s="319">
        <f t="shared" si="8"/>
        <v>29120.79</v>
      </c>
    </row>
    <row r="568" spans="1:8" x14ac:dyDescent="0.2">
      <c r="A568" s="318" t="s">
        <v>2039</v>
      </c>
      <c r="B568" s="316" t="s">
        <v>3020</v>
      </c>
      <c r="C568" s="316" t="s">
        <v>55</v>
      </c>
      <c r="D568" s="316" t="s">
        <v>3021</v>
      </c>
      <c r="E568" s="317"/>
      <c r="F568" s="317">
        <v>227.9</v>
      </c>
      <c r="G568" s="316" t="s">
        <v>633</v>
      </c>
      <c r="H568" s="319">
        <f t="shared" si="8"/>
        <v>28892.89</v>
      </c>
    </row>
    <row r="569" spans="1:8" x14ac:dyDescent="0.2">
      <c r="A569" s="318" t="s">
        <v>3022</v>
      </c>
      <c r="B569" s="316" t="s">
        <v>3023</v>
      </c>
      <c r="C569" s="316" t="s">
        <v>249</v>
      </c>
      <c r="D569" s="316" t="s">
        <v>3024</v>
      </c>
      <c r="E569" s="317">
        <v>23.27</v>
      </c>
      <c r="F569" s="317"/>
      <c r="G569" s="316" t="s">
        <v>708</v>
      </c>
      <c r="H569" s="319">
        <f t="shared" si="8"/>
        <v>28916.16</v>
      </c>
    </row>
    <row r="570" spans="1:8" x14ac:dyDescent="0.2">
      <c r="A570" s="318" t="s">
        <v>3022</v>
      </c>
      <c r="B570" s="316" t="s">
        <v>3025</v>
      </c>
      <c r="C570" s="316" t="s">
        <v>249</v>
      </c>
      <c r="D570" s="316" t="s">
        <v>3026</v>
      </c>
      <c r="E570" s="317">
        <v>54.52</v>
      </c>
      <c r="F570" s="317"/>
      <c r="G570" s="316" t="s">
        <v>708</v>
      </c>
      <c r="H570" s="319">
        <f t="shared" si="8"/>
        <v>28970.68</v>
      </c>
    </row>
    <row r="571" spans="1:8" x14ac:dyDescent="0.2">
      <c r="A571" s="318" t="s">
        <v>3022</v>
      </c>
      <c r="B571" s="316" t="s">
        <v>3025</v>
      </c>
      <c r="C571" s="316" t="s">
        <v>249</v>
      </c>
      <c r="D571" s="316" t="s">
        <v>3026</v>
      </c>
      <c r="E571" s="317">
        <v>38.130000000000003</v>
      </c>
      <c r="F571" s="317"/>
      <c r="G571" s="316" t="s">
        <v>633</v>
      </c>
      <c r="H571" s="319">
        <f t="shared" si="8"/>
        <v>29008.81</v>
      </c>
    </row>
    <row r="572" spans="1:8" x14ac:dyDescent="0.2">
      <c r="A572" s="318" t="s">
        <v>1634</v>
      </c>
      <c r="B572" s="316" t="s">
        <v>2377</v>
      </c>
      <c r="C572" s="316"/>
      <c r="D572" s="316" t="s">
        <v>5212</v>
      </c>
      <c r="E572" s="317"/>
      <c r="F572" s="317">
        <v>27.99</v>
      </c>
      <c r="G572" s="316" t="s">
        <v>4647</v>
      </c>
      <c r="H572" s="319">
        <f t="shared" si="8"/>
        <v>28980.82</v>
      </c>
    </row>
    <row r="573" spans="1:8" x14ac:dyDescent="0.2">
      <c r="A573" s="318" t="s">
        <v>1634</v>
      </c>
      <c r="B573" s="316" t="s">
        <v>2377</v>
      </c>
      <c r="C573" s="316"/>
      <c r="D573" s="316" t="s">
        <v>2377</v>
      </c>
      <c r="E573" s="317"/>
      <c r="F573" s="317">
        <v>34.979999999999997</v>
      </c>
      <c r="G573" s="316" t="s">
        <v>5126</v>
      </c>
      <c r="H573" s="319">
        <f t="shared" si="8"/>
        <v>28945.84</v>
      </c>
    </row>
    <row r="574" spans="1:8" x14ac:dyDescent="0.2">
      <c r="A574" s="318" t="s">
        <v>1634</v>
      </c>
      <c r="B574" s="316" t="s">
        <v>2377</v>
      </c>
      <c r="C574" s="316"/>
      <c r="D574" s="316" t="s">
        <v>2377</v>
      </c>
      <c r="E574" s="317">
        <v>34.979999999999997</v>
      </c>
      <c r="F574" s="317"/>
      <c r="G574" s="316" t="s">
        <v>5211</v>
      </c>
      <c r="H574" s="319">
        <f t="shared" si="8"/>
        <v>28980.82</v>
      </c>
    </row>
    <row r="575" spans="1:8" x14ac:dyDescent="0.2">
      <c r="A575" s="318" t="s">
        <v>1634</v>
      </c>
      <c r="B575" s="316" t="s">
        <v>3027</v>
      </c>
      <c r="C575" s="316" t="s">
        <v>249</v>
      </c>
      <c r="D575" s="316" t="s">
        <v>3028</v>
      </c>
      <c r="E575" s="317"/>
      <c r="F575" s="317">
        <v>22.93</v>
      </c>
      <c r="G575" s="316" t="s">
        <v>708</v>
      </c>
      <c r="H575" s="319">
        <f t="shared" si="8"/>
        <v>28957.89</v>
      </c>
    </row>
    <row r="576" spans="1:8" x14ac:dyDescent="0.2">
      <c r="A576" s="318" t="s">
        <v>1634</v>
      </c>
      <c r="B576" s="316" t="s">
        <v>3027</v>
      </c>
      <c r="C576" s="316" t="s">
        <v>249</v>
      </c>
      <c r="D576" s="316" t="s">
        <v>3028</v>
      </c>
      <c r="E576" s="317"/>
      <c r="F576" s="317">
        <v>11</v>
      </c>
      <c r="G576" s="316" t="s">
        <v>633</v>
      </c>
      <c r="H576" s="319">
        <f t="shared" si="8"/>
        <v>28946.89</v>
      </c>
    </row>
    <row r="577" spans="1:8" x14ac:dyDescent="0.2">
      <c r="A577" s="318" t="s">
        <v>3029</v>
      </c>
      <c r="B577" s="316" t="s">
        <v>3030</v>
      </c>
      <c r="C577" s="316" t="s">
        <v>249</v>
      </c>
      <c r="D577" s="316" t="s">
        <v>3031</v>
      </c>
      <c r="E577" s="317">
        <v>18.18</v>
      </c>
      <c r="F577" s="317"/>
      <c r="G577" s="316" t="s">
        <v>708</v>
      </c>
      <c r="H577" s="319">
        <f t="shared" si="8"/>
        <v>28965.07</v>
      </c>
    </row>
    <row r="578" spans="1:8" x14ac:dyDescent="0.2">
      <c r="A578" s="318" t="s">
        <v>3032</v>
      </c>
      <c r="B578" s="316" t="s">
        <v>3033</v>
      </c>
      <c r="C578" s="316" t="s">
        <v>2957</v>
      </c>
      <c r="D578" s="316" t="s">
        <v>3034</v>
      </c>
      <c r="E578" s="317">
        <v>62.5</v>
      </c>
      <c r="F578" s="317"/>
      <c r="G578" s="316" t="s">
        <v>708</v>
      </c>
      <c r="H578" s="319">
        <f t="shared" si="8"/>
        <v>29027.57</v>
      </c>
    </row>
    <row r="579" spans="1:8" x14ac:dyDescent="0.2">
      <c r="A579" s="318" t="s">
        <v>3032</v>
      </c>
      <c r="B579" s="316" t="s">
        <v>3033</v>
      </c>
      <c r="C579" s="316" t="s">
        <v>2957</v>
      </c>
      <c r="D579" s="316" t="s">
        <v>3034</v>
      </c>
      <c r="E579" s="317">
        <v>62.5</v>
      </c>
      <c r="F579" s="317"/>
      <c r="G579" s="316" t="s">
        <v>633</v>
      </c>
      <c r="H579" s="319">
        <f t="shared" si="8"/>
        <v>29090.07</v>
      </c>
    </row>
    <row r="580" spans="1:8" x14ac:dyDescent="0.2">
      <c r="A580" s="318" t="s">
        <v>3035</v>
      </c>
      <c r="B580" s="316" t="s">
        <v>3036</v>
      </c>
      <c r="C580" s="316" t="s">
        <v>55</v>
      </c>
      <c r="D580" s="316" t="s">
        <v>3037</v>
      </c>
      <c r="E580" s="317">
        <v>120.49</v>
      </c>
      <c r="F580" s="317"/>
      <c r="G580" s="316" t="s">
        <v>708</v>
      </c>
      <c r="H580" s="319">
        <f t="shared" si="8"/>
        <v>29210.560000000001</v>
      </c>
    </row>
    <row r="581" spans="1:8" x14ac:dyDescent="0.2">
      <c r="A581" s="318" t="s">
        <v>3035</v>
      </c>
      <c r="B581" s="316" t="s">
        <v>3036</v>
      </c>
      <c r="C581" s="316" t="s">
        <v>55</v>
      </c>
      <c r="D581" s="316" t="s">
        <v>3037</v>
      </c>
      <c r="E581" s="317">
        <v>127.73</v>
      </c>
      <c r="F581" s="317"/>
      <c r="G581" s="316" t="s">
        <v>633</v>
      </c>
      <c r="H581" s="319">
        <f t="shared" si="8"/>
        <v>29338.29</v>
      </c>
    </row>
    <row r="582" spans="1:8" x14ac:dyDescent="0.2">
      <c r="A582" s="318" t="s">
        <v>142</v>
      </c>
      <c r="B582" s="316" t="s">
        <v>3038</v>
      </c>
      <c r="C582" s="316" t="s">
        <v>249</v>
      </c>
      <c r="D582" s="316" t="s">
        <v>3039</v>
      </c>
      <c r="E582" s="317">
        <v>6.99</v>
      </c>
      <c r="F582" s="317"/>
      <c r="G582" s="316" t="s">
        <v>708</v>
      </c>
      <c r="H582" s="319">
        <f t="shared" si="8"/>
        <v>29345.280000000002</v>
      </c>
    </row>
    <row r="583" spans="1:8" x14ac:dyDescent="0.2">
      <c r="A583" s="318" t="s">
        <v>3040</v>
      </c>
      <c r="B583" s="316" t="s">
        <v>3041</v>
      </c>
      <c r="C583" s="316" t="s">
        <v>249</v>
      </c>
      <c r="D583" s="316" t="s">
        <v>3042</v>
      </c>
      <c r="E583" s="317">
        <v>12.48</v>
      </c>
      <c r="F583" s="317"/>
      <c r="G583" s="316" t="s">
        <v>633</v>
      </c>
      <c r="H583" s="319">
        <f t="shared" si="8"/>
        <v>29357.760000000002</v>
      </c>
    </row>
    <row r="584" spans="1:8" x14ac:dyDescent="0.2">
      <c r="A584" s="318" t="s">
        <v>2191</v>
      </c>
      <c r="B584" s="316" t="s">
        <v>3043</v>
      </c>
      <c r="C584" s="316" t="s">
        <v>390</v>
      </c>
      <c r="D584" s="316" t="s">
        <v>3044</v>
      </c>
      <c r="E584" s="317">
        <v>18</v>
      </c>
      <c r="F584" s="317"/>
      <c r="G584" s="316" t="s">
        <v>708</v>
      </c>
      <c r="H584" s="319">
        <f t="shared" ref="H584:H647" si="9">E584-F584+H583</f>
        <v>29375.760000000002</v>
      </c>
    </row>
    <row r="585" spans="1:8" x14ac:dyDescent="0.2">
      <c r="A585" s="318" t="s">
        <v>2191</v>
      </c>
      <c r="B585" s="316" t="s">
        <v>3045</v>
      </c>
      <c r="C585" s="316" t="s">
        <v>2722</v>
      </c>
      <c r="D585" s="316" t="s">
        <v>3046</v>
      </c>
      <c r="E585" s="317">
        <v>1003.6</v>
      </c>
      <c r="F585" s="317"/>
      <c r="G585" s="316" t="s">
        <v>708</v>
      </c>
      <c r="H585" s="319">
        <f t="shared" si="9"/>
        <v>30379.360000000001</v>
      </c>
    </row>
    <row r="586" spans="1:8" x14ac:dyDescent="0.2">
      <c r="A586" s="318" t="s">
        <v>2191</v>
      </c>
      <c r="B586" s="316" t="s">
        <v>3047</v>
      </c>
      <c r="C586" s="316" t="s">
        <v>55</v>
      </c>
      <c r="D586" s="316" t="s">
        <v>3048</v>
      </c>
      <c r="E586" s="317">
        <v>62.05</v>
      </c>
      <c r="F586" s="317"/>
      <c r="G586" s="316" t="s">
        <v>708</v>
      </c>
      <c r="H586" s="319">
        <f t="shared" si="9"/>
        <v>30441.41</v>
      </c>
    </row>
    <row r="587" spans="1:8" x14ac:dyDescent="0.2">
      <c r="A587" s="318" t="s">
        <v>2191</v>
      </c>
      <c r="B587" s="316" t="s">
        <v>3049</v>
      </c>
      <c r="C587" s="316" t="s">
        <v>249</v>
      </c>
      <c r="D587" s="316" t="s">
        <v>3050</v>
      </c>
      <c r="E587" s="317">
        <v>12.74</v>
      </c>
      <c r="F587" s="317"/>
      <c r="G587" s="316" t="s">
        <v>708</v>
      </c>
      <c r="H587" s="319">
        <f t="shared" si="9"/>
        <v>30454.15</v>
      </c>
    </row>
    <row r="588" spans="1:8" x14ac:dyDescent="0.2">
      <c r="A588" s="318" t="s">
        <v>2191</v>
      </c>
      <c r="B588" s="316" t="s">
        <v>3049</v>
      </c>
      <c r="C588" s="316" t="s">
        <v>249</v>
      </c>
      <c r="D588" s="316" t="s">
        <v>3050</v>
      </c>
      <c r="E588" s="317">
        <v>12.74</v>
      </c>
      <c r="F588" s="317"/>
      <c r="G588" s="316" t="s">
        <v>633</v>
      </c>
      <c r="H588" s="319">
        <f t="shared" si="9"/>
        <v>30466.890000000003</v>
      </c>
    </row>
    <row r="589" spans="1:8" x14ac:dyDescent="0.2">
      <c r="A589" s="318" t="s">
        <v>2191</v>
      </c>
      <c r="B589" s="316" t="s">
        <v>3047</v>
      </c>
      <c r="C589" s="316" t="s">
        <v>55</v>
      </c>
      <c r="D589" s="316" t="s">
        <v>3048</v>
      </c>
      <c r="E589" s="317">
        <v>62.05</v>
      </c>
      <c r="F589" s="317"/>
      <c r="G589" s="316" t="s">
        <v>633</v>
      </c>
      <c r="H589" s="319">
        <f t="shared" si="9"/>
        <v>30528.940000000002</v>
      </c>
    </row>
    <row r="590" spans="1:8" x14ac:dyDescent="0.2">
      <c r="A590" s="318" t="s">
        <v>2191</v>
      </c>
      <c r="B590" s="316" t="s">
        <v>3043</v>
      </c>
      <c r="C590" s="316" t="s">
        <v>390</v>
      </c>
      <c r="D590" s="316" t="s">
        <v>3044</v>
      </c>
      <c r="E590" s="317">
        <v>41.98</v>
      </c>
      <c r="F590" s="317"/>
      <c r="G590" s="316" t="s">
        <v>633</v>
      </c>
      <c r="H590" s="319">
        <f t="shared" si="9"/>
        <v>30570.920000000002</v>
      </c>
    </row>
    <row r="591" spans="1:8" x14ac:dyDescent="0.2">
      <c r="A591" s="318" t="s">
        <v>2191</v>
      </c>
      <c r="B591" s="316" t="s">
        <v>3045</v>
      </c>
      <c r="C591" s="316" t="s">
        <v>2722</v>
      </c>
      <c r="D591" s="316" t="s">
        <v>3046</v>
      </c>
      <c r="E591" s="317">
        <v>604.5</v>
      </c>
      <c r="F591" s="317"/>
      <c r="G591" s="316" t="s">
        <v>633</v>
      </c>
      <c r="H591" s="319">
        <f t="shared" si="9"/>
        <v>31175.420000000002</v>
      </c>
    </row>
    <row r="592" spans="1:8" x14ac:dyDescent="0.2">
      <c r="A592" s="318" t="s">
        <v>2572</v>
      </c>
      <c r="B592" s="316" t="s">
        <v>3051</v>
      </c>
      <c r="C592" s="316" t="s">
        <v>2919</v>
      </c>
      <c r="D592" s="316" t="s">
        <v>3052</v>
      </c>
      <c r="E592" s="317">
        <v>84</v>
      </c>
      <c r="F592" s="317"/>
      <c r="G592" s="316" t="s">
        <v>708</v>
      </c>
      <c r="H592" s="319">
        <f t="shared" si="9"/>
        <v>31259.420000000002</v>
      </c>
    </row>
    <row r="593" spans="1:8" x14ac:dyDescent="0.2">
      <c r="A593" s="318" t="s">
        <v>2572</v>
      </c>
      <c r="B593" s="316" t="s">
        <v>3053</v>
      </c>
      <c r="C593" s="316" t="s">
        <v>55</v>
      </c>
      <c r="D593" s="316" t="s">
        <v>3054</v>
      </c>
      <c r="E593" s="317">
        <v>174.9</v>
      </c>
      <c r="F593" s="317"/>
      <c r="G593" s="316" t="s">
        <v>633</v>
      </c>
      <c r="H593" s="319">
        <f t="shared" si="9"/>
        <v>31434.320000000003</v>
      </c>
    </row>
    <row r="594" spans="1:8" x14ac:dyDescent="0.2">
      <c r="A594" s="318" t="s">
        <v>650</v>
      </c>
      <c r="B594" s="316" t="s">
        <v>3055</v>
      </c>
      <c r="C594" s="316" t="s">
        <v>249</v>
      </c>
      <c r="D594" s="316" t="s">
        <v>2538</v>
      </c>
      <c r="E594" s="317">
        <v>44.25</v>
      </c>
      <c r="F594" s="317"/>
      <c r="G594" s="316" t="s">
        <v>708</v>
      </c>
      <c r="H594" s="319">
        <f t="shared" si="9"/>
        <v>31478.570000000003</v>
      </c>
    </row>
    <row r="595" spans="1:8" x14ac:dyDescent="0.2">
      <c r="A595" s="318" t="s">
        <v>2043</v>
      </c>
      <c r="B595" s="316" t="s">
        <v>3056</v>
      </c>
      <c r="C595" s="316" t="s">
        <v>55</v>
      </c>
      <c r="D595" s="316" t="s">
        <v>3057</v>
      </c>
      <c r="E595" s="317">
        <v>22.52</v>
      </c>
      <c r="F595" s="317"/>
      <c r="G595" s="316" t="s">
        <v>633</v>
      </c>
      <c r="H595" s="319">
        <f t="shared" si="9"/>
        <v>31501.090000000004</v>
      </c>
    </row>
    <row r="596" spans="1:8" x14ac:dyDescent="0.2">
      <c r="A596" s="318" t="s">
        <v>2418</v>
      </c>
      <c r="B596" s="316" t="s">
        <v>3058</v>
      </c>
      <c r="C596" s="316" t="s">
        <v>247</v>
      </c>
      <c r="D596" s="316" t="s">
        <v>3059</v>
      </c>
      <c r="E596" s="317">
        <v>258.5</v>
      </c>
      <c r="F596" s="317"/>
      <c r="G596" s="316" t="s">
        <v>708</v>
      </c>
      <c r="H596" s="319">
        <f t="shared" si="9"/>
        <v>31759.590000000004</v>
      </c>
    </row>
    <row r="597" spans="1:8" x14ac:dyDescent="0.2">
      <c r="A597" s="318" t="s">
        <v>2418</v>
      </c>
      <c r="B597" s="316" t="s">
        <v>3058</v>
      </c>
      <c r="C597" s="316" t="s">
        <v>247</v>
      </c>
      <c r="D597" s="316" t="s">
        <v>3059</v>
      </c>
      <c r="E597" s="317">
        <v>133.5</v>
      </c>
      <c r="F597" s="317"/>
      <c r="G597" s="316" t="s">
        <v>633</v>
      </c>
      <c r="H597" s="319">
        <f t="shared" si="9"/>
        <v>31893.090000000004</v>
      </c>
    </row>
    <row r="598" spans="1:8" x14ac:dyDescent="0.2">
      <c r="A598" s="318" t="s">
        <v>3061</v>
      </c>
      <c r="B598" s="316" t="s">
        <v>3062</v>
      </c>
      <c r="C598" s="316" t="s">
        <v>3060</v>
      </c>
      <c r="D598" s="316" t="s">
        <v>317</v>
      </c>
      <c r="E598" s="317">
        <v>62.5</v>
      </c>
      <c r="F598" s="317"/>
      <c r="G598" s="316" t="s">
        <v>708</v>
      </c>
      <c r="H598" s="319">
        <f t="shared" si="9"/>
        <v>31955.590000000004</v>
      </c>
    </row>
    <row r="599" spans="1:8" x14ac:dyDescent="0.2">
      <c r="A599" s="318" t="s">
        <v>3061</v>
      </c>
      <c r="B599" s="316" t="s">
        <v>3062</v>
      </c>
      <c r="C599" s="316" t="s">
        <v>3060</v>
      </c>
      <c r="D599" s="316" t="s">
        <v>317</v>
      </c>
      <c r="E599" s="317">
        <v>62.5</v>
      </c>
      <c r="F599" s="317"/>
      <c r="G599" s="316" t="s">
        <v>633</v>
      </c>
      <c r="H599" s="319">
        <f t="shared" si="9"/>
        <v>32018.090000000004</v>
      </c>
    </row>
    <row r="600" spans="1:8" x14ac:dyDescent="0.2">
      <c r="A600" s="318" t="s">
        <v>3063</v>
      </c>
      <c r="B600" s="316" t="s">
        <v>2881</v>
      </c>
      <c r="C600" s="316" t="s">
        <v>55</v>
      </c>
      <c r="D600" s="316" t="s">
        <v>2873</v>
      </c>
      <c r="E600" s="317">
        <v>147.04</v>
      </c>
      <c r="F600" s="317"/>
      <c r="G600" s="316" t="s">
        <v>708</v>
      </c>
      <c r="H600" s="319">
        <f t="shared" si="9"/>
        <v>32165.130000000005</v>
      </c>
    </row>
    <row r="601" spans="1:8" x14ac:dyDescent="0.2">
      <c r="A601" s="318" t="s">
        <v>3063</v>
      </c>
      <c r="B601" s="316" t="s">
        <v>2881</v>
      </c>
      <c r="C601" s="316" t="s">
        <v>55</v>
      </c>
      <c r="D601" s="316" t="s">
        <v>3064</v>
      </c>
      <c r="E601" s="317"/>
      <c r="F601" s="317">
        <v>35</v>
      </c>
      <c r="G601" s="316" t="s">
        <v>708</v>
      </c>
      <c r="H601" s="319">
        <f t="shared" si="9"/>
        <v>32130.130000000005</v>
      </c>
    </row>
    <row r="602" spans="1:8" x14ac:dyDescent="0.2">
      <c r="A602" s="318" t="s">
        <v>3063</v>
      </c>
      <c r="B602" s="316" t="s">
        <v>2881</v>
      </c>
      <c r="C602" s="316" t="s">
        <v>55</v>
      </c>
      <c r="D602" s="316" t="s">
        <v>3064</v>
      </c>
      <c r="E602" s="317"/>
      <c r="F602" s="317">
        <v>35</v>
      </c>
      <c r="G602" s="316" t="s">
        <v>633</v>
      </c>
      <c r="H602" s="319">
        <f t="shared" si="9"/>
        <v>32095.130000000005</v>
      </c>
    </row>
    <row r="603" spans="1:8" x14ac:dyDescent="0.2">
      <c r="A603" s="318" t="s">
        <v>3063</v>
      </c>
      <c r="B603" s="316" t="s">
        <v>2881</v>
      </c>
      <c r="C603" s="316" t="s">
        <v>55</v>
      </c>
      <c r="D603" s="316" t="s">
        <v>2873</v>
      </c>
      <c r="E603" s="317">
        <v>147.05000000000001</v>
      </c>
      <c r="F603" s="317"/>
      <c r="G603" s="316" t="s">
        <v>633</v>
      </c>
      <c r="H603" s="319">
        <f t="shared" si="9"/>
        <v>32242.180000000004</v>
      </c>
    </row>
    <row r="604" spans="1:8" x14ac:dyDescent="0.2">
      <c r="A604" s="318" t="s">
        <v>3065</v>
      </c>
      <c r="B604" s="316" t="s">
        <v>3066</v>
      </c>
      <c r="C604" s="316" t="s">
        <v>247</v>
      </c>
      <c r="D604" s="316" t="s">
        <v>3067</v>
      </c>
      <c r="E604" s="317">
        <v>520.4</v>
      </c>
      <c r="F604" s="317"/>
      <c r="G604" s="316" t="s">
        <v>708</v>
      </c>
      <c r="H604" s="319">
        <f t="shared" si="9"/>
        <v>32762.580000000005</v>
      </c>
    </row>
    <row r="605" spans="1:8" x14ac:dyDescent="0.2">
      <c r="A605" s="318" t="s">
        <v>1638</v>
      </c>
      <c r="B605" s="316" t="s">
        <v>3070</v>
      </c>
      <c r="C605" s="316" t="s">
        <v>249</v>
      </c>
      <c r="D605" s="316" t="s">
        <v>3071</v>
      </c>
      <c r="E605" s="317"/>
      <c r="F605" s="317">
        <v>5.37</v>
      </c>
      <c r="G605" s="316" t="s">
        <v>708</v>
      </c>
      <c r="H605" s="319">
        <f t="shared" si="9"/>
        <v>32757.210000000006</v>
      </c>
    </row>
    <row r="606" spans="1:8" x14ac:dyDescent="0.2">
      <c r="A606" s="318" t="s">
        <v>1638</v>
      </c>
      <c r="B606" s="316" t="s">
        <v>3068</v>
      </c>
      <c r="C606" s="316" t="s">
        <v>3060</v>
      </c>
      <c r="D606" s="316" t="s">
        <v>3069</v>
      </c>
      <c r="E606" s="317"/>
      <c r="F606" s="317">
        <v>62.5</v>
      </c>
      <c r="G606" s="316" t="s">
        <v>708</v>
      </c>
      <c r="H606" s="319">
        <f t="shared" si="9"/>
        <v>32694.710000000006</v>
      </c>
    </row>
    <row r="607" spans="1:8" x14ac:dyDescent="0.2">
      <c r="A607" s="318" t="s">
        <v>1638</v>
      </c>
      <c r="B607" s="316" t="s">
        <v>3068</v>
      </c>
      <c r="C607" s="316" t="s">
        <v>3060</v>
      </c>
      <c r="D607" s="316" t="s">
        <v>3069</v>
      </c>
      <c r="E607" s="317"/>
      <c r="F607" s="317">
        <v>62.5</v>
      </c>
      <c r="G607" s="316" t="s">
        <v>633</v>
      </c>
      <c r="H607" s="319">
        <f t="shared" si="9"/>
        <v>32632.210000000006</v>
      </c>
    </row>
    <row r="608" spans="1:8" x14ac:dyDescent="0.2">
      <c r="A608" s="318" t="s">
        <v>1638</v>
      </c>
      <c r="B608" s="316" t="s">
        <v>3070</v>
      </c>
      <c r="C608" s="316" t="s">
        <v>249</v>
      </c>
      <c r="D608" s="316" t="s">
        <v>3071</v>
      </c>
      <c r="E608" s="317"/>
      <c r="F608" s="317">
        <v>5.38</v>
      </c>
      <c r="G608" s="316" t="s">
        <v>633</v>
      </c>
      <c r="H608" s="319">
        <f t="shared" si="9"/>
        <v>32626.830000000005</v>
      </c>
    </row>
    <row r="609" spans="1:8" x14ac:dyDescent="0.2">
      <c r="A609" s="318" t="s">
        <v>3072</v>
      </c>
      <c r="B609" s="316" t="s">
        <v>3073</v>
      </c>
      <c r="C609" s="316" t="s">
        <v>249</v>
      </c>
      <c r="D609" s="316" t="s">
        <v>2873</v>
      </c>
      <c r="E609" s="317">
        <v>5.99</v>
      </c>
      <c r="F609" s="317"/>
      <c r="G609" s="316" t="s">
        <v>708</v>
      </c>
      <c r="H609" s="319">
        <f t="shared" si="9"/>
        <v>32632.820000000007</v>
      </c>
    </row>
    <row r="610" spans="1:8" x14ac:dyDescent="0.2">
      <c r="A610" s="318" t="s">
        <v>3072</v>
      </c>
      <c r="B610" s="316" t="s">
        <v>3074</v>
      </c>
      <c r="C610" s="316" t="s">
        <v>53</v>
      </c>
      <c r="D610" s="316" t="s">
        <v>3075</v>
      </c>
      <c r="E610" s="317">
        <v>4216</v>
      </c>
      <c r="F610" s="317"/>
      <c r="G610" s="316" t="s">
        <v>708</v>
      </c>
      <c r="H610" s="319">
        <f t="shared" si="9"/>
        <v>36848.820000000007</v>
      </c>
    </row>
    <row r="611" spans="1:8" x14ac:dyDescent="0.2">
      <c r="A611" s="318" t="s">
        <v>3072</v>
      </c>
      <c r="B611" s="316" t="s">
        <v>3074</v>
      </c>
      <c r="C611" s="316" t="s">
        <v>53</v>
      </c>
      <c r="D611" s="316" t="s">
        <v>3075</v>
      </c>
      <c r="E611" s="317">
        <v>470</v>
      </c>
      <c r="F611" s="317"/>
      <c r="G611" s="316" t="s">
        <v>633</v>
      </c>
      <c r="H611" s="319">
        <f t="shared" si="9"/>
        <v>37318.820000000007</v>
      </c>
    </row>
    <row r="612" spans="1:8" x14ac:dyDescent="0.2">
      <c r="A612" s="318" t="s">
        <v>3072</v>
      </c>
      <c r="B612" s="316" t="s">
        <v>3073</v>
      </c>
      <c r="C612" s="316" t="s">
        <v>249</v>
      </c>
      <c r="D612" s="316" t="s">
        <v>2873</v>
      </c>
      <c r="E612" s="317">
        <v>9.2799999999999994</v>
      </c>
      <c r="F612" s="317"/>
      <c r="G612" s="316" t="s">
        <v>633</v>
      </c>
      <c r="H612" s="319">
        <f t="shared" si="9"/>
        <v>37328.100000000006</v>
      </c>
    </row>
    <row r="613" spans="1:8" x14ac:dyDescent="0.2">
      <c r="A613" s="318" t="s">
        <v>2194</v>
      </c>
      <c r="B613" s="316" t="s">
        <v>3076</v>
      </c>
      <c r="C613" s="316" t="s">
        <v>247</v>
      </c>
      <c r="D613" s="316" t="s">
        <v>3077</v>
      </c>
      <c r="E613" s="317">
        <v>259</v>
      </c>
      <c r="F613" s="317"/>
      <c r="G613" s="316" t="s">
        <v>708</v>
      </c>
      <c r="H613" s="319">
        <f t="shared" si="9"/>
        <v>37587.100000000006</v>
      </c>
    </row>
    <row r="614" spans="1:8" x14ac:dyDescent="0.2">
      <c r="A614" s="318" t="s">
        <v>2194</v>
      </c>
      <c r="B614" s="316" t="s">
        <v>3076</v>
      </c>
      <c r="C614" s="316" t="s">
        <v>247</v>
      </c>
      <c r="D614" s="316" t="s">
        <v>3077</v>
      </c>
      <c r="E614" s="317">
        <v>344</v>
      </c>
      <c r="F614" s="317"/>
      <c r="G614" s="316" t="s">
        <v>633</v>
      </c>
      <c r="H614" s="319">
        <f t="shared" si="9"/>
        <v>37931.100000000006</v>
      </c>
    </row>
    <row r="615" spans="1:8" x14ac:dyDescent="0.2">
      <c r="A615" s="318" t="s">
        <v>2047</v>
      </c>
      <c r="B615" s="316" t="s">
        <v>3083</v>
      </c>
      <c r="C615" s="316" t="s">
        <v>249</v>
      </c>
      <c r="D615" s="316" t="s">
        <v>3084</v>
      </c>
      <c r="E615" s="317">
        <v>13.17</v>
      </c>
      <c r="F615" s="317"/>
      <c r="G615" s="316" t="s">
        <v>708</v>
      </c>
      <c r="H615" s="319">
        <f t="shared" si="9"/>
        <v>37944.270000000004</v>
      </c>
    </row>
    <row r="616" spans="1:8" x14ac:dyDescent="0.2">
      <c r="A616" s="318" t="s">
        <v>2047</v>
      </c>
      <c r="B616" s="316" t="s">
        <v>3085</v>
      </c>
      <c r="C616" s="316" t="s">
        <v>55</v>
      </c>
      <c r="D616" s="316" t="s">
        <v>2873</v>
      </c>
      <c r="E616" s="317">
        <v>121.98</v>
      </c>
      <c r="F616" s="317"/>
      <c r="G616" s="316" t="s">
        <v>708</v>
      </c>
      <c r="H616" s="319">
        <f t="shared" si="9"/>
        <v>38066.250000000007</v>
      </c>
    </row>
    <row r="617" spans="1:8" x14ac:dyDescent="0.2">
      <c r="A617" s="318" t="s">
        <v>2047</v>
      </c>
      <c r="B617" s="316" t="s">
        <v>3079</v>
      </c>
      <c r="C617" s="316" t="s">
        <v>3078</v>
      </c>
      <c r="D617" s="316" t="s">
        <v>3080</v>
      </c>
      <c r="E617" s="317">
        <v>1403.93</v>
      </c>
      <c r="F617" s="317"/>
      <c r="G617" s="316" t="s">
        <v>708</v>
      </c>
      <c r="H617" s="319">
        <f t="shared" si="9"/>
        <v>39470.180000000008</v>
      </c>
    </row>
    <row r="618" spans="1:8" x14ac:dyDescent="0.2">
      <c r="A618" s="318" t="s">
        <v>2047</v>
      </c>
      <c r="B618" s="316" t="s">
        <v>3081</v>
      </c>
      <c r="C618" s="316" t="s">
        <v>55</v>
      </c>
      <c r="D618" s="316" t="s">
        <v>3082</v>
      </c>
      <c r="E618" s="317">
        <v>108.9</v>
      </c>
      <c r="F618" s="317"/>
      <c r="G618" s="316" t="s">
        <v>708</v>
      </c>
      <c r="H618" s="319">
        <f t="shared" si="9"/>
        <v>39579.080000000009</v>
      </c>
    </row>
    <row r="619" spans="1:8" x14ac:dyDescent="0.2">
      <c r="A619" s="318" t="s">
        <v>2047</v>
      </c>
      <c r="B619" s="316" t="s">
        <v>3079</v>
      </c>
      <c r="C619" s="316" t="s">
        <v>3078</v>
      </c>
      <c r="D619" s="316" t="s">
        <v>3080</v>
      </c>
      <c r="E619" s="317">
        <v>829.07</v>
      </c>
      <c r="F619" s="317"/>
      <c r="G619" s="316" t="s">
        <v>633</v>
      </c>
      <c r="H619" s="319">
        <f t="shared" si="9"/>
        <v>40408.150000000009</v>
      </c>
    </row>
    <row r="620" spans="1:8" x14ac:dyDescent="0.2">
      <c r="A620" s="318" t="s">
        <v>2047</v>
      </c>
      <c r="B620" s="316" t="s">
        <v>3085</v>
      </c>
      <c r="C620" s="316" t="s">
        <v>55</v>
      </c>
      <c r="D620" s="316" t="s">
        <v>2873</v>
      </c>
      <c r="E620" s="317">
        <v>167.15</v>
      </c>
      <c r="F620" s="317"/>
      <c r="G620" s="316" t="s">
        <v>633</v>
      </c>
      <c r="H620" s="319">
        <f t="shared" si="9"/>
        <v>40575.30000000001</v>
      </c>
    </row>
    <row r="621" spans="1:8" x14ac:dyDescent="0.2">
      <c r="A621" s="318" t="s">
        <v>2047</v>
      </c>
      <c r="B621" s="316" t="s">
        <v>3083</v>
      </c>
      <c r="C621" s="316" t="s">
        <v>249</v>
      </c>
      <c r="D621" s="316" t="s">
        <v>3084</v>
      </c>
      <c r="E621" s="317">
        <v>13.17</v>
      </c>
      <c r="F621" s="317"/>
      <c r="G621" s="316" t="s">
        <v>633</v>
      </c>
      <c r="H621" s="319">
        <f t="shared" si="9"/>
        <v>40588.470000000008</v>
      </c>
    </row>
    <row r="622" spans="1:8" x14ac:dyDescent="0.2">
      <c r="A622" s="318" t="s">
        <v>2049</v>
      </c>
      <c r="B622" s="316" t="s">
        <v>3086</v>
      </c>
      <c r="C622" s="316" t="s">
        <v>55</v>
      </c>
      <c r="D622" s="316" t="s">
        <v>3087</v>
      </c>
      <c r="E622" s="317">
        <v>124.78</v>
      </c>
      <c r="F622" s="317"/>
      <c r="G622" s="316" t="s">
        <v>708</v>
      </c>
      <c r="H622" s="319">
        <f t="shared" si="9"/>
        <v>40713.250000000007</v>
      </c>
    </row>
    <row r="623" spans="1:8" x14ac:dyDescent="0.2">
      <c r="A623" s="318" t="s">
        <v>3088</v>
      </c>
      <c r="B623" s="316" t="s">
        <v>3089</v>
      </c>
      <c r="C623" s="316" t="s">
        <v>2722</v>
      </c>
      <c r="D623" s="316" t="s">
        <v>3090</v>
      </c>
      <c r="E623" s="317">
        <v>806.41</v>
      </c>
      <c r="F623" s="317"/>
      <c r="G623" s="316" t="s">
        <v>708</v>
      </c>
      <c r="H623" s="319">
        <f t="shared" si="9"/>
        <v>41519.660000000011</v>
      </c>
    </row>
    <row r="624" spans="1:8" x14ac:dyDescent="0.2">
      <c r="A624" s="318" t="s">
        <v>3088</v>
      </c>
      <c r="B624" s="316" t="s">
        <v>3091</v>
      </c>
      <c r="C624" s="316" t="s">
        <v>249</v>
      </c>
      <c r="D624" s="316" t="s">
        <v>2873</v>
      </c>
      <c r="E624" s="317">
        <v>139.35</v>
      </c>
      <c r="F624" s="317"/>
      <c r="G624" s="316" t="s">
        <v>708</v>
      </c>
      <c r="H624" s="319">
        <f t="shared" si="9"/>
        <v>41659.010000000009</v>
      </c>
    </row>
    <row r="625" spans="1:8" x14ac:dyDescent="0.2">
      <c r="A625" s="318" t="s">
        <v>3088</v>
      </c>
      <c r="B625" s="316" t="s">
        <v>3091</v>
      </c>
      <c r="C625" s="316" t="s">
        <v>249</v>
      </c>
      <c r="D625" s="316" t="s">
        <v>2873</v>
      </c>
      <c r="E625" s="317">
        <v>17.64</v>
      </c>
      <c r="F625" s="317"/>
      <c r="G625" s="316" t="s">
        <v>633</v>
      </c>
      <c r="H625" s="319">
        <f t="shared" si="9"/>
        <v>41676.650000000009</v>
      </c>
    </row>
    <row r="626" spans="1:8" x14ac:dyDescent="0.2">
      <c r="A626" s="318" t="s">
        <v>3092</v>
      </c>
      <c r="B626" s="316" t="s">
        <v>3093</v>
      </c>
      <c r="C626" s="316" t="s">
        <v>249</v>
      </c>
      <c r="D626" s="316" t="s">
        <v>3094</v>
      </c>
      <c r="E626" s="317">
        <v>47.94</v>
      </c>
      <c r="F626" s="317"/>
      <c r="G626" s="316" t="s">
        <v>633</v>
      </c>
      <c r="H626" s="319">
        <f t="shared" si="9"/>
        <v>41724.590000000011</v>
      </c>
    </row>
    <row r="627" spans="1:8" x14ac:dyDescent="0.2">
      <c r="A627" s="318" t="s">
        <v>3095</v>
      </c>
      <c r="B627" s="316" t="s">
        <v>3096</v>
      </c>
      <c r="C627" s="316" t="s">
        <v>2957</v>
      </c>
      <c r="D627" s="316" t="s">
        <v>3097</v>
      </c>
      <c r="E627" s="317">
        <v>62.5</v>
      </c>
      <c r="F627" s="317"/>
      <c r="G627" s="316" t="s">
        <v>708</v>
      </c>
      <c r="H627" s="319">
        <f t="shared" si="9"/>
        <v>41787.090000000011</v>
      </c>
    </row>
    <row r="628" spans="1:8" x14ac:dyDescent="0.2">
      <c r="A628" s="318" t="s">
        <v>3095</v>
      </c>
      <c r="B628" s="316" t="s">
        <v>3096</v>
      </c>
      <c r="C628" s="316" t="s">
        <v>2957</v>
      </c>
      <c r="D628" s="316" t="s">
        <v>3097</v>
      </c>
      <c r="E628" s="317">
        <v>62.5</v>
      </c>
      <c r="F628" s="317"/>
      <c r="G628" s="316" t="s">
        <v>633</v>
      </c>
      <c r="H628" s="319">
        <f t="shared" si="9"/>
        <v>41849.590000000011</v>
      </c>
    </row>
    <row r="629" spans="1:8" x14ac:dyDescent="0.2">
      <c r="A629" s="318" t="s">
        <v>3098</v>
      </c>
      <c r="B629" s="316" t="s">
        <v>3099</v>
      </c>
      <c r="C629" s="316" t="s">
        <v>55</v>
      </c>
      <c r="D629" s="316" t="s">
        <v>2710</v>
      </c>
      <c r="E629" s="317">
        <v>1046.74</v>
      </c>
      <c r="F629" s="317"/>
      <c r="G629" s="316" t="s">
        <v>708</v>
      </c>
      <c r="H629" s="319">
        <f t="shared" si="9"/>
        <v>42896.330000000009</v>
      </c>
    </row>
    <row r="630" spans="1:8" x14ac:dyDescent="0.2">
      <c r="A630" s="318" t="s">
        <v>2421</v>
      </c>
      <c r="B630" s="316" t="s">
        <v>3101</v>
      </c>
      <c r="C630" s="316" t="s">
        <v>55</v>
      </c>
      <c r="D630" s="316" t="s">
        <v>3102</v>
      </c>
      <c r="E630" s="317">
        <v>32.5</v>
      </c>
      <c r="F630" s="317"/>
      <c r="G630" s="316" t="s">
        <v>708</v>
      </c>
      <c r="H630" s="319">
        <f t="shared" si="9"/>
        <v>42928.830000000009</v>
      </c>
    </row>
    <row r="631" spans="1:8" x14ac:dyDescent="0.2">
      <c r="A631" s="318" t="s">
        <v>2421</v>
      </c>
      <c r="B631" s="316" t="s">
        <v>3103</v>
      </c>
      <c r="C631" s="316" t="s">
        <v>247</v>
      </c>
      <c r="D631" s="316" t="s">
        <v>3104</v>
      </c>
      <c r="E631" s="317">
        <v>269</v>
      </c>
      <c r="F631" s="317"/>
      <c r="G631" s="316" t="s">
        <v>708</v>
      </c>
      <c r="H631" s="319">
        <f t="shared" si="9"/>
        <v>43197.830000000009</v>
      </c>
    </row>
    <row r="632" spans="1:8" x14ac:dyDescent="0.2">
      <c r="A632" s="318" t="s">
        <v>2421</v>
      </c>
      <c r="B632" s="316" t="s">
        <v>3100</v>
      </c>
      <c r="C632" s="316" t="s">
        <v>249</v>
      </c>
      <c r="D632" s="316" t="s">
        <v>2873</v>
      </c>
      <c r="E632" s="317">
        <v>55.03</v>
      </c>
      <c r="F632" s="317"/>
      <c r="G632" s="316" t="s">
        <v>708</v>
      </c>
      <c r="H632" s="319">
        <f t="shared" si="9"/>
        <v>43252.860000000008</v>
      </c>
    </row>
    <row r="633" spans="1:8" x14ac:dyDescent="0.2">
      <c r="A633" s="318" t="s">
        <v>2421</v>
      </c>
      <c r="B633" s="316" t="s">
        <v>3100</v>
      </c>
      <c r="C633" s="316" t="s">
        <v>249</v>
      </c>
      <c r="D633" s="316" t="s">
        <v>2873</v>
      </c>
      <c r="E633" s="317">
        <v>8.2899999999999991</v>
      </c>
      <c r="F633" s="317"/>
      <c r="G633" s="316" t="s">
        <v>633</v>
      </c>
      <c r="H633" s="319">
        <f t="shared" si="9"/>
        <v>43261.150000000009</v>
      </c>
    </row>
    <row r="634" spans="1:8" x14ac:dyDescent="0.2">
      <c r="A634" s="318" t="s">
        <v>2421</v>
      </c>
      <c r="B634" s="316" t="s">
        <v>3103</v>
      </c>
      <c r="C634" s="316" t="s">
        <v>247</v>
      </c>
      <c r="D634" s="316" t="s">
        <v>3104</v>
      </c>
      <c r="E634" s="317">
        <v>269</v>
      </c>
      <c r="F634" s="317"/>
      <c r="G634" s="316" t="s">
        <v>633</v>
      </c>
      <c r="H634" s="319">
        <f t="shared" si="9"/>
        <v>43530.150000000009</v>
      </c>
    </row>
    <row r="635" spans="1:8" x14ac:dyDescent="0.2">
      <c r="A635" s="318" t="s">
        <v>2421</v>
      </c>
      <c r="B635" s="316" t="s">
        <v>3101</v>
      </c>
      <c r="C635" s="316" t="s">
        <v>55</v>
      </c>
      <c r="D635" s="316" t="s">
        <v>3102</v>
      </c>
      <c r="E635" s="317">
        <v>32.5</v>
      </c>
      <c r="F635" s="317"/>
      <c r="G635" s="316" t="s">
        <v>633</v>
      </c>
      <c r="H635" s="319">
        <f t="shared" si="9"/>
        <v>43562.650000000009</v>
      </c>
    </row>
    <row r="636" spans="1:8" x14ac:dyDescent="0.2">
      <c r="A636" s="318" t="s">
        <v>3105</v>
      </c>
      <c r="B636" s="316" t="s">
        <v>3106</v>
      </c>
      <c r="C636" s="316" t="s">
        <v>249</v>
      </c>
      <c r="D636" s="316" t="s">
        <v>3107</v>
      </c>
      <c r="E636" s="317">
        <v>18.98</v>
      </c>
      <c r="F636" s="317"/>
      <c r="G636" s="316" t="s">
        <v>708</v>
      </c>
      <c r="H636" s="319">
        <f t="shared" si="9"/>
        <v>43581.630000000012</v>
      </c>
    </row>
    <row r="637" spans="1:8" x14ac:dyDescent="0.2">
      <c r="A637" s="318" t="s">
        <v>144</v>
      </c>
      <c r="B637" s="316" t="s">
        <v>3108</v>
      </c>
      <c r="C637" s="316" t="s">
        <v>55</v>
      </c>
      <c r="D637" s="316" t="s">
        <v>2873</v>
      </c>
      <c r="E637" s="317">
        <v>164.03</v>
      </c>
      <c r="F637" s="317"/>
      <c r="G637" s="316" t="s">
        <v>708</v>
      </c>
      <c r="H637" s="319">
        <f t="shared" si="9"/>
        <v>43745.660000000011</v>
      </c>
    </row>
    <row r="638" spans="1:8" x14ac:dyDescent="0.2">
      <c r="A638" s="318" t="s">
        <v>144</v>
      </c>
      <c r="B638" s="316" t="s">
        <v>3109</v>
      </c>
      <c r="C638" s="316" t="s">
        <v>249</v>
      </c>
      <c r="D638" s="316" t="s">
        <v>3110</v>
      </c>
      <c r="E638" s="317">
        <v>40.69</v>
      </c>
      <c r="F638" s="317"/>
      <c r="G638" s="316" t="s">
        <v>708</v>
      </c>
      <c r="H638" s="319">
        <f t="shared" si="9"/>
        <v>43786.350000000013</v>
      </c>
    </row>
    <row r="639" spans="1:8" x14ac:dyDescent="0.2">
      <c r="A639" s="318" t="s">
        <v>144</v>
      </c>
      <c r="B639" s="316" t="s">
        <v>3111</v>
      </c>
      <c r="C639" s="316" t="s">
        <v>249</v>
      </c>
      <c r="D639" s="316" t="s">
        <v>3112</v>
      </c>
      <c r="E639" s="317"/>
      <c r="F639" s="317">
        <v>24.98</v>
      </c>
      <c r="G639" s="316" t="s">
        <v>708</v>
      </c>
      <c r="H639" s="319">
        <f t="shared" si="9"/>
        <v>43761.37000000001</v>
      </c>
    </row>
    <row r="640" spans="1:8" x14ac:dyDescent="0.2">
      <c r="A640" s="318" t="s">
        <v>144</v>
      </c>
      <c r="B640" s="316" t="s">
        <v>3109</v>
      </c>
      <c r="C640" s="316" t="s">
        <v>249</v>
      </c>
      <c r="D640" s="316" t="s">
        <v>3110</v>
      </c>
      <c r="E640" s="317">
        <v>17.28</v>
      </c>
      <c r="F640" s="317"/>
      <c r="G640" s="316" t="s">
        <v>633</v>
      </c>
      <c r="H640" s="319">
        <f t="shared" si="9"/>
        <v>43778.650000000009</v>
      </c>
    </row>
    <row r="641" spans="1:8" x14ac:dyDescent="0.2">
      <c r="A641" s="318" t="s">
        <v>144</v>
      </c>
      <c r="B641" s="316" t="s">
        <v>3111</v>
      </c>
      <c r="C641" s="316" t="s">
        <v>249</v>
      </c>
      <c r="D641" s="316" t="s">
        <v>3112</v>
      </c>
      <c r="E641" s="317"/>
      <c r="F641" s="317">
        <v>13.7</v>
      </c>
      <c r="G641" s="316" t="s">
        <v>633</v>
      </c>
      <c r="H641" s="319">
        <f t="shared" si="9"/>
        <v>43764.950000000012</v>
      </c>
    </row>
    <row r="642" spans="1:8" x14ac:dyDescent="0.2">
      <c r="A642" s="318" t="s">
        <v>144</v>
      </c>
      <c r="B642" s="316" t="s">
        <v>3108</v>
      </c>
      <c r="C642" s="316" t="s">
        <v>55</v>
      </c>
      <c r="D642" s="316" t="s">
        <v>2873</v>
      </c>
      <c r="E642" s="317">
        <v>40.049999999999997</v>
      </c>
      <c r="F642" s="317"/>
      <c r="G642" s="316" t="s">
        <v>633</v>
      </c>
      <c r="H642" s="319">
        <f t="shared" si="9"/>
        <v>43805.000000000015</v>
      </c>
    </row>
    <row r="643" spans="1:8" x14ac:dyDescent="0.2">
      <c r="A643" s="318" t="s">
        <v>3113</v>
      </c>
      <c r="B643" s="316" t="s">
        <v>3114</v>
      </c>
      <c r="C643" s="316" t="s">
        <v>249</v>
      </c>
      <c r="D643" s="316" t="s">
        <v>3115</v>
      </c>
      <c r="E643" s="317">
        <v>13.57</v>
      </c>
      <c r="F643" s="317"/>
      <c r="G643" s="316" t="s">
        <v>708</v>
      </c>
      <c r="H643" s="319">
        <f t="shared" si="9"/>
        <v>43818.570000000014</v>
      </c>
    </row>
    <row r="644" spans="1:8" x14ac:dyDescent="0.2">
      <c r="A644" s="318" t="s">
        <v>3113</v>
      </c>
      <c r="B644" s="316" t="s">
        <v>3116</v>
      </c>
      <c r="C644" s="316" t="s">
        <v>249</v>
      </c>
      <c r="D644" s="316" t="s">
        <v>3117</v>
      </c>
      <c r="E644" s="317">
        <v>18.29</v>
      </c>
      <c r="F644" s="317"/>
      <c r="G644" s="316" t="s">
        <v>708</v>
      </c>
      <c r="H644" s="319">
        <f t="shared" si="9"/>
        <v>43836.860000000015</v>
      </c>
    </row>
    <row r="645" spans="1:8" x14ac:dyDescent="0.2">
      <c r="A645" s="318" t="s">
        <v>3113</v>
      </c>
      <c r="B645" s="316" t="s">
        <v>3114</v>
      </c>
      <c r="C645" s="316" t="s">
        <v>249</v>
      </c>
      <c r="D645" s="316" t="s">
        <v>3115</v>
      </c>
      <c r="E645" s="317">
        <v>8.16</v>
      </c>
      <c r="F645" s="317"/>
      <c r="G645" s="316" t="s">
        <v>633</v>
      </c>
      <c r="H645" s="319">
        <f t="shared" si="9"/>
        <v>43845.020000000019</v>
      </c>
    </row>
    <row r="646" spans="1:8" x14ac:dyDescent="0.2">
      <c r="A646" s="318" t="s">
        <v>3118</v>
      </c>
      <c r="B646" s="316" t="s">
        <v>3119</v>
      </c>
      <c r="C646" s="316" t="s">
        <v>249</v>
      </c>
      <c r="D646" s="316" t="s">
        <v>3120</v>
      </c>
      <c r="E646" s="317">
        <v>13.47</v>
      </c>
      <c r="F646" s="317"/>
      <c r="G646" s="316" t="s">
        <v>708</v>
      </c>
      <c r="H646" s="319">
        <f t="shared" si="9"/>
        <v>43858.49000000002</v>
      </c>
    </row>
    <row r="647" spans="1:8" x14ac:dyDescent="0.2">
      <c r="A647" s="318" t="s">
        <v>3118</v>
      </c>
      <c r="B647" s="316" t="s">
        <v>3121</v>
      </c>
      <c r="C647" s="316" t="s">
        <v>118</v>
      </c>
      <c r="D647" s="316" t="s">
        <v>3122</v>
      </c>
      <c r="E647" s="317">
        <v>17.39</v>
      </c>
      <c r="F647" s="317"/>
      <c r="G647" s="316" t="s">
        <v>708</v>
      </c>
      <c r="H647" s="319">
        <f t="shared" si="9"/>
        <v>43875.880000000019</v>
      </c>
    </row>
    <row r="648" spans="1:8" x14ac:dyDescent="0.2">
      <c r="A648" s="318" t="s">
        <v>3118</v>
      </c>
      <c r="B648" s="316" t="s">
        <v>3123</v>
      </c>
      <c r="C648" s="316" t="s">
        <v>247</v>
      </c>
      <c r="D648" s="316" t="s">
        <v>3124</v>
      </c>
      <c r="E648" s="317">
        <v>430</v>
      </c>
      <c r="F648" s="317"/>
      <c r="G648" s="316" t="s">
        <v>708</v>
      </c>
      <c r="H648" s="319">
        <f t="shared" ref="H648:H682" si="10">E648-F648+H647</f>
        <v>44305.880000000019</v>
      </c>
    </row>
    <row r="649" spans="1:8" x14ac:dyDescent="0.2">
      <c r="A649" s="318" t="s">
        <v>949</v>
      </c>
      <c r="B649" s="316" t="s">
        <v>3125</v>
      </c>
      <c r="C649" s="316" t="s">
        <v>249</v>
      </c>
      <c r="D649" s="316" t="s">
        <v>3126</v>
      </c>
      <c r="E649" s="317">
        <v>42.42</v>
      </c>
      <c r="F649" s="317"/>
      <c r="G649" s="316" t="s">
        <v>708</v>
      </c>
      <c r="H649" s="319">
        <f t="shared" si="10"/>
        <v>44348.300000000017</v>
      </c>
    </row>
    <row r="650" spans="1:8" x14ac:dyDescent="0.2">
      <c r="A650" s="318" t="s">
        <v>949</v>
      </c>
      <c r="B650" s="316" t="s">
        <v>3127</v>
      </c>
      <c r="C650" s="316" t="s">
        <v>53</v>
      </c>
      <c r="D650" s="316" t="s">
        <v>3128</v>
      </c>
      <c r="E650" s="317">
        <v>2400</v>
      </c>
      <c r="F650" s="317"/>
      <c r="G650" s="316" t="s">
        <v>708</v>
      </c>
      <c r="H650" s="319">
        <f t="shared" si="10"/>
        <v>46748.300000000017</v>
      </c>
    </row>
    <row r="651" spans="1:8" x14ac:dyDescent="0.2">
      <c r="A651" s="318" t="s">
        <v>949</v>
      </c>
      <c r="B651" s="316" t="s">
        <v>3129</v>
      </c>
      <c r="C651" s="316" t="s">
        <v>55</v>
      </c>
      <c r="D651" s="316" t="s">
        <v>3130</v>
      </c>
      <c r="E651" s="317"/>
      <c r="F651" s="317">
        <v>1.08</v>
      </c>
      <c r="G651" s="316" t="s">
        <v>708</v>
      </c>
      <c r="H651" s="319">
        <f t="shared" si="10"/>
        <v>46747.220000000016</v>
      </c>
    </row>
    <row r="652" spans="1:8" x14ac:dyDescent="0.2">
      <c r="A652" s="318" t="s">
        <v>3131</v>
      </c>
      <c r="B652" s="316" t="s">
        <v>3132</v>
      </c>
      <c r="C652" s="316" t="s">
        <v>55</v>
      </c>
      <c r="D652" s="316" t="s">
        <v>3133</v>
      </c>
      <c r="E652" s="317">
        <v>66.36</v>
      </c>
      <c r="F652" s="317"/>
      <c r="G652" s="316" t="s">
        <v>708</v>
      </c>
      <c r="H652" s="319">
        <f t="shared" si="10"/>
        <v>46813.580000000016</v>
      </c>
    </row>
    <row r="653" spans="1:8" x14ac:dyDescent="0.2">
      <c r="A653" s="318" t="s">
        <v>3131</v>
      </c>
      <c r="B653" s="316" t="s">
        <v>3132</v>
      </c>
      <c r="C653" s="316" t="s">
        <v>55</v>
      </c>
      <c r="D653" s="316" t="s">
        <v>3133</v>
      </c>
      <c r="E653" s="317">
        <v>16.670000000000002</v>
      </c>
      <c r="F653" s="317"/>
      <c r="G653" s="316" t="s">
        <v>633</v>
      </c>
      <c r="H653" s="319">
        <f t="shared" si="10"/>
        <v>46830.250000000015</v>
      </c>
    </row>
    <row r="654" spans="1:8" x14ac:dyDescent="0.2">
      <c r="A654" s="318" t="s">
        <v>720</v>
      </c>
      <c r="B654" s="316" t="s">
        <v>3136</v>
      </c>
      <c r="C654" s="316" t="s">
        <v>55</v>
      </c>
      <c r="D654" s="316" t="s">
        <v>3137</v>
      </c>
      <c r="E654" s="317">
        <v>54.12</v>
      </c>
      <c r="F654" s="317"/>
      <c r="G654" s="316" t="s">
        <v>708</v>
      </c>
      <c r="H654" s="319">
        <f t="shared" si="10"/>
        <v>46884.370000000017</v>
      </c>
    </row>
    <row r="655" spans="1:8" x14ac:dyDescent="0.2">
      <c r="A655" s="318" t="s">
        <v>720</v>
      </c>
      <c r="B655" s="316" t="s">
        <v>3134</v>
      </c>
      <c r="C655" s="316" t="s">
        <v>55</v>
      </c>
      <c r="D655" s="316" t="s">
        <v>3135</v>
      </c>
      <c r="E655" s="317">
        <v>11.99</v>
      </c>
      <c r="F655" s="317"/>
      <c r="G655" s="316" t="s">
        <v>708</v>
      </c>
      <c r="H655" s="319">
        <f t="shared" si="10"/>
        <v>46896.360000000015</v>
      </c>
    </row>
    <row r="656" spans="1:8" x14ac:dyDescent="0.2">
      <c r="A656" s="318" t="s">
        <v>2197</v>
      </c>
      <c r="B656" s="316" t="s">
        <v>3138</v>
      </c>
      <c r="C656" s="316" t="s">
        <v>117</v>
      </c>
      <c r="D656" s="316" t="s">
        <v>3139</v>
      </c>
      <c r="E656" s="317">
        <v>14200</v>
      </c>
      <c r="F656" s="317"/>
      <c r="G656" s="316" t="s">
        <v>708</v>
      </c>
      <c r="H656" s="319">
        <f t="shared" si="10"/>
        <v>61096.360000000015</v>
      </c>
    </row>
    <row r="657" spans="1:8" x14ac:dyDescent="0.2">
      <c r="A657" s="318" t="s">
        <v>2197</v>
      </c>
      <c r="B657" s="316" t="s">
        <v>3140</v>
      </c>
      <c r="C657" s="316" t="s">
        <v>117</v>
      </c>
      <c r="D657" s="316" t="s">
        <v>3141</v>
      </c>
      <c r="E657" s="317"/>
      <c r="F657" s="317">
        <v>7125</v>
      </c>
      <c r="G657" s="316" t="s">
        <v>708</v>
      </c>
      <c r="H657" s="319">
        <f t="shared" si="10"/>
        <v>53971.360000000015</v>
      </c>
    </row>
    <row r="658" spans="1:8" x14ac:dyDescent="0.2">
      <c r="A658" s="318" t="s">
        <v>2197</v>
      </c>
      <c r="B658" s="316" t="s">
        <v>3140</v>
      </c>
      <c r="C658" s="316" t="s">
        <v>117</v>
      </c>
      <c r="D658" s="316" t="s">
        <v>3141</v>
      </c>
      <c r="E658" s="317">
        <v>7125</v>
      </c>
      <c r="F658" s="317"/>
      <c r="G658" s="316" t="s">
        <v>633</v>
      </c>
      <c r="H658" s="319">
        <f t="shared" si="10"/>
        <v>61096.360000000015</v>
      </c>
    </row>
    <row r="659" spans="1:8" x14ac:dyDescent="0.2">
      <c r="A659" s="318" t="s">
        <v>2197</v>
      </c>
      <c r="B659" s="316" t="s">
        <v>3138</v>
      </c>
      <c r="C659" s="316" t="s">
        <v>117</v>
      </c>
      <c r="D659" s="316" t="s">
        <v>3139</v>
      </c>
      <c r="E659" s="317">
        <v>9600</v>
      </c>
      <c r="F659" s="317"/>
      <c r="G659" s="316" t="s">
        <v>633</v>
      </c>
      <c r="H659" s="319">
        <f t="shared" si="10"/>
        <v>70696.360000000015</v>
      </c>
    </row>
    <row r="660" spans="1:8" x14ac:dyDescent="0.2">
      <c r="A660" s="318" t="s">
        <v>1641</v>
      </c>
      <c r="B660" s="316" t="s">
        <v>3142</v>
      </c>
      <c r="C660" s="316" t="s">
        <v>249</v>
      </c>
      <c r="D660" s="316" t="s">
        <v>2873</v>
      </c>
      <c r="E660" s="317">
        <v>12.98</v>
      </c>
      <c r="F660" s="317"/>
      <c r="G660" s="316" t="s">
        <v>708</v>
      </c>
      <c r="H660" s="319">
        <f t="shared" si="10"/>
        <v>70709.340000000011</v>
      </c>
    </row>
    <row r="661" spans="1:8" x14ac:dyDescent="0.2">
      <c r="A661" s="318" t="s">
        <v>1641</v>
      </c>
      <c r="B661" s="316" t="s">
        <v>3143</v>
      </c>
      <c r="C661" s="316" t="s">
        <v>2960</v>
      </c>
      <c r="D661" s="316" t="s">
        <v>3144</v>
      </c>
      <c r="E661" s="317">
        <v>600</v>
      </c>
      <c r="F661" s="317"/>
      <c r="G661" s="316" t="s">
        <v>708</v>
      </c>
      <c r="H661" s="319">
        <f t="shared" si="10"/>
        <v>71309.340000000011</v>
      </c>
    </row>
    <row r="662" spans="1:8" x14ac:dyDescent="0.2">
      <c r="A662" s="318" t="s">
        <v>1641</v>
      </c>
      <c r="B662" s="316" t="s">
        <v>3145</v>
      </c>
      <c r="C662" s="316" t="s">
        <v>2960</v>
      </c>
      <c r="D662" s="316" t="s">
        <v>3146</v>
      </c>
      <c r="E662" s="317"/>
      <c r="F662" s="317">
        <v>600</v>
      </c>
      <c r="G662" s="316" t="s">
        <v>708</v>
      </c>
      <c r="H662" s="319">
        <f t="shared" si="10"/>
        <v>70709.340000000011</v>
      </c>
    </row>
    <row r="663" spans="1:8" x14ac:dyDescent="0.2">
      <c r="A663" s="318" t="s">
        <v>1641</v>
      </c>
      <c r="B663" s="316" t="s">
        <v>3147</v>
      </c>
      <c r="C663" s="316" t="s">
        <v>247</v>
      </c>
      <c r="D663" s="316" t="s">
        <v>3148</v>
      </c>
      <c r="E663" s="317">
        <v>230</v>
      </c>
      <c r="F663" s="317"/>
      <c r="G663" s="316" t="s">
        <v>708</v>
      </c>
      <c r="H663" s="319">
        <f t="shared" si="10"/>
        <v>70939.340000000011</v>
      </c>
    </row>
    <row r="664" spans="1:8" x14ac:dyDescent="0.2">
      <c r="A664" s="318" t="s">
        <v>1641</v>
      </c>
      <c r="B664" s="316" t="s">
        <v>3147</v>
      </c>
      <c r="C664" s="316" t="s">
        <v>247</v>
      </c>
      <c r="D664" s="316" t="s">
        <v>3148</v>
      </c>
      <c r="E664" s="317">
        <v>192</v>
      </c>
      <c r="F664" s="317"/>
      <c r="G664" s="316" t="s">
        <v>633</v>
      </c>
      <c r="H664" s="319">
        <f t="shared" si="10"/>
        <v>71131.340000000011</v>
      </c>
    </row>
    <row r="665" spans="1:8" x14ac:dyDescent="0.2">
      <c r="A665" s="318" t="s">
        <v>1641</v>
      </c>
      <c r="B665" s="316" t="s">
        <v>3149</v>
      </c>
      <c r="C665" s="316" t="s">
        <v>250</v>
      </c>
      <c r="D665" s="316" t="s">
        <v>3150</v>
      </c>
      <c r="E665" s="317">
        <v>907.28</v>
      </c>
      <c r="F665" s="317"/>
      <c r="G665" s="316" t="s">
        <v>633</v>
      </c>
      <c r="H665" s="319">
        <f t="shared" si="10"/>
        <v>72038.62000000001</v>
      </c>
    </row>
    <row r="666" spans="1:8" x14ac:dyDescent="0.2">
      <c r="A666" s="318" t="s">
        <v>3151</v>
      </c>
      <c r="B666" s="316" t="s">
        <v>3154</v>
      </c>
      <c r="C666" s="316" t="s">
        <v>55</v>
      </c>
      <c r="D666" s="316" t="s">
        <v>3155</v>
      </c>
      <c r="E666" s="317">
        <v>89.47</v>
      </c>
      <c r="F666" s="317"/>
      <c r="G666" s="316" t="s">
        <v>708</v>
      </c>
      <c r="H666" s="319">
        <f t="shared" si="10"/>
        <v>72128.090000000011</v>
      </c>
    </row>
    <row r="667" spans="1:8" x14ac:dyDescent="0.2">
      <c r="A667" s="318" t="s">
        <v>3151</v>
      </c>
      <c r="B667" s="316" t="s">
        <v>3156</v>
      </c>
      <c r="C667" s="316" t="s">
        <v>55</v>
      </c>
      <c r="D667" s="316" t="s">
        <v>3157</v>
      </c>
      <c r="E667" s="317">
        <v>1.36</v>
      </c>
      <c r="F667" s="317"/>
      <c r="G667" s="316" t="s">
        <v>708</v>
      </c>
      <c r="H667" s="319">
        <f t="shared" si="10"/>
        <v>72129.450000000012</v>
      </c>
    </row>
    <row r="668" spans="1:8" x14ac:dyDescent="0.2">
      <c r="A668" s="318" t="s">
        <v>3151</v>
      </c>
      <c r="B668" s="316" t="s">
        <v>3152</v>
      </c>
      <c r="C668" s="316" t="s">
        <v>249</v>
      </c>
      <c r="D668" s="316" t="s">
        <v>3153</v>
      </c>
      <c r="E668" s="317">
        <v>12.29</v>
      </c>
      <c r="F668" s="317"/>
      <c r="G668" s="316" t="s">
        <v>708</v>
      </c>
      <c r="H668" s="319">
        <f t="shared" si="10"/>
        <v>72141.740000000005</v>
      </c>
    </row>
    <row r="669" spans="1:8" x14ac:dyDescent="0.2">
      <c r="A669" s="318" t="s">
        <v>658</v>
      </c>
      <c r="B669" s="316" t="s">
        <v>3158</v>
      </c>
      <c r="C669" s="316" t="s">
        <v>53</v>
      </c>
      <c r="D669" s="316" t="s">
        <v>3159</v>
      </c>
      <c r="E669" s="317">
        <v>9425</v>
      </c>
      <c r="F669" s="317"/>
      <c r="G669" s="316" t="s">
        <v>708</v>
      </c>
      <c r="H669" s="319">
        <f t="shared" si="10"/>
        <v>81566.740000000005</v>
      </c>
    </row>
    <row r="670" spans="1:8" x14ac:dyDescent="0.2">
      <c r="A670" s="318" t="s">
        <v>2052</v>
      </c>
      <c r="B670" s="316" t="s">
        <v>3160</v>
      </c>
      <c r="C670" s="316" t="s">
        <v>55</v>
      </c>
      <c r="D670" s="316" t="s">
        <v>2873</v>
      </c>
      <c r="E670" s="317">
        <v>33.53</v>
      </c>
      <c r="F670" s="317"/>
      <c r="G670" s="316" t="s">
        <v>708</v>
      </c>
      <c r="H670" s="319">
        <f t="shared" si="10"/>
        <v>81600.27</v>
      </c>
    </row>
    <row r="671" spans="1:8" x14ac:dyDescent="0.2">
      <c r="A671" s="318" t="s">
        <v>2052</v>
      </c>
      <c r="B671" s="316" t="s">
        <v>3161</v>
      </c>
      <c r="C671" s="316" t="s">
        <v>55</v>
      </c>
      <c r="D671" s="316" t="s">
        <v>3162</v>
      </c>
      <c r="E671" s="317">
        <v>399.66</v>
      </c>
      <c r="F671" s="317"/>
      <c r="G671" s="316" t="s">
        <v>708</v>
      </c>
      <c r="H671" s="319">
        <f t="shared" si="10"/>
        <v>81999.930000000008</v>
      </c>
    </row>
    <row r="672" spans="1:8" x14ac:dyDescent="0.2">
      <c r="A672" s="318" t="s">
        <v>3163</v>
      </c>
      <c r="B672" s="316" t="s">
        <v>3164</v>
      </c>
      <c r="C672" s="316" t="s">
        <v>247</v>
      </c>
      <c r="D672" s="316" t="s">
        <v>3165</v>
      </c>
      <c r="E672" s="317">
        <v>956</v>
      </c>
      <c r="F672" s="317"/>
      <c r="G672" s="316" t="s">
        <v>708</v>
      </c>
      <c r="H672" s="319">
        <f t="shared" si="10"/>
        <v>82955.930000000008</v>
      </c>
    </row>
    <row r="673" spans="1:8" x14ac:dyDescent="0.2">
      <c r="A673" s="318" t="s">
        <v>3163</v>
      </c>
      <c r="B673" s="316" t="s">
        <v>3164</v>
      </c>
      <c r="C673" s="316" t="s">
        <v>247</v>
      </c>
      <c r="D673" s="316" t="s">
        <v>3165</v>
      </c>
      <c r="E673" s="317">
        <v>84</v>
      </c>
      <c r="F673" s="317"/>
      <c r="G673" s="316" t="s">
        <v>633</v>
      </c>
      <c r="H673" s="319">
        <f t="shared" si="10"/>
        <v>83039.930000000008</v>
      </c>
    </row>
    <row r="674" spans="1:8" x14ac:dyDescent="0.2">
      <c r="A674" s="318" t="s">
        <v>679</v>
      </c>
      <c r="B674" s="316" t="s">
        <v>3166</v>
      </c>
      <c r="C674" s="316" t="s">
        <v>2957</v>
      </c>
      <c r="D674" s="316" t="s">
        <v>317</v>
      </c>
      <c r="E674" s="317">
        <v>62.5</v>
      </c>
      <c r="F674" s="317"/>
      <c r="G674" s="316" t="s">
        <v>708</v>
      </c>
      <c r="H674" s="319">
        <f t="shared" si="10"/>
        <v>83102.430000000008</v>
      </c>
    </row>
    <row r="675" spans="1:8" x14ac:dyDescent="0.2">
      <c r="A675" s="318" t="s">
        <v>679</v>
      </c>
      <c r="B675" s="316" t="s">
        <v>3166</v>
      </c>
      <c r="C675" s="316" t="s">
        <v>2957</v>
      </c>
      <c r="D675" s="316" t="s">
        <v>317</v>
      </c>
      <c r="E675" s="317">
        <v>62.5</v>
      </c>
      <c r="F675" s="317"/>
      <c r="G675" s="316" t="s">
        <v>633</v>
      </c>
      <c r="H675" s="319">
        <f t="shared" si="10"/>
        <v>83164.930000000008</v>
      </c>
    </row>
    <row r="676" spans="1:8" x14ac:dyDescent="0.2">
      <c r="A676" s="318" t="s">
        <v>1898</v>
      </c>
      <c r="B676" s="316" t="s">
        <v>3167</v>
      </c>
      <c r="C676" s="316" t="s">
        <v>55</v>
      </c>
      <c r="D676" s="316" t="s">
        <v>3168</v>
      </c>
      <c r="E676" s="317">
        <v>39.479999999999997</v>
      </c>
      <c r="F676" s="317"/>
      <c r="G676" s="316" t="s">
        <v>708</v>
      </c>
      <c r="H676" s="319">
        <f t="shared" si="10"/>
        <v>83204.41</v>
      </c>
    </row>
    <row r="677" spans="1:8" x14ac:dyDescent="0.2">
      <c r="A677" s="318" t="s">
        <v>3169</v>
      </c>
      <c r="B677" s="316" t="s">
        <v>3170</v>
      </c>
      <c r="C677" s="316" t="s">
        <v>247</v>
      </c>
      <c r="D677" s="316" t="s">
        <v>344</v>
      </c>
      <c r="E677" s="317">
        <v>493.28</v>
      </c>
      <c r="F677" s="317"/>
      <c r="G677" s="316" t="s">
        <v>708</v>
      </c>
      <c r="H677" s="319">
        <f t="shared" si="10"/>
        <v>83697.69</v>
      </c>
    </row>
    <row r="678" spans="1:8" x14ac:dyDescent="0.2">
      <c r="A678" s="318" t="s">
        <v>145</v>
      </c>
      <c r="B678" s="316" t="s">
        <v>3171</v>
      </c>
      <c r="C678" s="316" t="s">
        <v>249</v>
      </c>
      <c r="D678" s="316" t="s">
        <v>3172</v>
      </c>
      <c r="E678" s="317"/>
      <c r="F678" s="317">
        <v>12.12</v>
      </c>
      <c r="G678" s="316" t="s">
        <v>708</v>
      </c>
      <c r="H678" s="319">
        <f t="shared" si="10"/>
        <v>83685.570000000007</v>
      </c>
    </row>
    <row r="679" spans="1:8" x14ac:dyDescent="0.2">
      <c r="A679" s="318" t="s">
        <v>145</v>
      </c>
      <c r="B679" s="316" t="s">
        <v>1900</v>
      </c>
      <c r="C679" s="316"/>
      <c r="D679" s="316" t="s">
        <v>1901</v>
      </c>
      <c r="E679" s="317"/>
      <c r="F679" s="317">
        <v>11.99</v>
      </c>
      <c r="G679" s="316" t="s">
        <v>708</v>
      </c>
      <c r="H679" s="319">
        <f t="shared" si="10"/>
        <v>83673.58</v>
      </c>
    </row>
    <row r="680" spans="1:8" x14ac:dyDescent="0.2">
      <c r="A680" s="318" t="s">
        <v>145</v>
      </c>
      <c r="B680" s="316" t="s">
        <v>1900</v>
      </c>
      <c r="C680" s="316"/>
      <c r="D680" s="316" t="s">
        <v>1901</v>
      </c>
      <c r="E680" s="317">
        <v>11.99</v>
      </c>
      <c r="F680" s="317"/>
      <c r="G680" s="316" t="s">
        <v>708</v>
      </c>
      <c r="H680" s="319">
        <f t="shared" si="10"/>
        <v>83685.570000000007</v>
      </c>
    </row>
    <row r="681" spans="1:8" x14ac:dyDescent="0.2">
      <c r="A681" s="318" t="s">
        <v>145</v>
      </c>
      <c r="B681" s="316" t="s">
        <v>159</v>
      </c>
      <c r="C681" s="316"/>
      <c r="D681" s="316" t="s">
        <v>181</v>
      </c>
      <c r="E681" s="317"/>
      <c r="F681" s="317">
        <v>36194.33</v>
      </c>
      <c r="G681" s="316" t="s">
        <v>708</v>
      </c>
      <c r="H681" s="319">
        <f t="shared" si="10"/>
        <v>47491.240000000005</v>
      </c>
    </row>
    <row r="682" spans="1:8" x14ac:dyDescent="0.2">
      <c r="A682" s="318" t="s">
        <v>145</v>
      </c>
      <c r="B682" s="316" t="s">
        <v>159</v>
      </c>
      <c r="C682" s="316"/>
      <c r="D682" s="316" t="s">
        <v>181</v>
      </c>
      <c r="E682" s="317"/>
      <c r="F682" s="317">
        <v>770</v>
      </c>
      <c r="G682" s="316" t="s">
        <v>633</v>
      </c>
      <c r="H682" s="320">
        <f t="shared" si="10"/>
        <v>46721.240000000005</v>
      </c>
    </row>
    <row r="683" spans="1:8" x14ac:dyDescent="0.2">
      <c r="A683" s="318" t="s">
        <v>145</v>
      </c>
      <c r="B683" s="316" t="s">
        <v>1900</v>
      </c>
      <c r="C683" s="316"/>
      <c r="D683" s="316" t="s">
        <v>1901</v>
      </c>
      <c r="E683" s="317"/>
      <c r="F683" s="317">
        <v>27011.81</v>
      </c>
      <c r="G683" s="316" t="s">
        <v>633</v>
      </c>
      <c r="H683" s="319"/>
    </row>
    <row r="684" spans="1:8" x14ac:dyDescent="0.2">
      <c r="A684" s="318" t="s">
        <v>145</v>
      </c>
      <c r="B684" s="316" t="s">
        <v>1900</v>
      </c>
      <c r="C684" s="316"/>
      <c r="D684" s="316" t="s">
        <v>1901</v>
      </c>
      <c r="E684" s="317">
        <v>21609.45</v>
      </c>
      <c r="F684" s="317"/>
      <c r="G684" s="316" t="s">
        <v>633</v>
      </c>
      <c r="H684" s="319"/>
    </row>
    <row r="685" spans="1:8" x14ac:dyDescent="0.2">
      <c r="A685" s="318" t="s">
        <v>145</v>
      </c>
      <c r="B685" s="316" t="s">
        <v>1900</v>
      </c>
      <c r="C685" s="316"/>
      <c r="D685" s="316" t="s">
        <v>1901</v>
      </c>
      <c r="E685" s="317">
        <v>5402.36</v>
      </c>
      <c r="F685" s="317"/>
      <c r="G685" s="316" t="s">
        <v>633</v>
      </c>
      <c r="H685" s="319"/>
    </row>
    <row r="686" spans="1:8" ht="15" x14ac:dyDescent="0.2">
      <c r="A686" s="315" t="s">
        <v>5213</v>
      </c>
      <c r="B686" s="316"/>
      <c r="C686" s="316"/>
      <c r="D686" s="316"/>
      <c r="E686" s="317"/>
      <c r="F686" s="317"/>
      <c r="G686" s="316"/>
      <c r="H686" s="316"/>
    </row>
    <row r="687" spans="1:8" x14ac:dyDescent="0.2">
      <c r="A687" s="318" t="s">
        <v>146</v>
      </c>
      <c r="B687" s="316" t="s">
        <v>3068</v>
      </c>
      <c r="C687" s="316" t="s">
        <v>3060</v>
      </c>
      <c r="D687" s="316" t="s">
        <v>3069</v>
      </c>
      <c r="E687" s="317">
        <v>62.5</v>
      </c>
      <c r="F687" s="317"/>
      <c r="G687" s="316" t="s">
        <v>708</v>
      </c>
      <c r="H687" s="319">
        <f>E687-F687+H686</f>
        <v>62.5</v>
      </c>
    </row>
    <row r="688" spans="1:8" x14ac:dyDescent="0.2">
      <c r="A688" s="318" t="s">
        <v>146</v>
      </c>
      <c r="B688" s="316" t="s">
        <v>3145</v>
      </c>
      <c r="C688" s="316" t="s">
        <v>2960</v>
      </c>
      <c r="D688" s="316" t="s">
        <v>3144</v>
      </c>
      <c r="E688" s="317">
        <v>600</v>
      </c>
      <c r="F688" s="317"/>
      <c r="G688" s="316" t="s">
        <v>708</v>
      </c>
      <c r="H688" s="319">
        <f t="shared" ref="H688:H751" si="11">E688-F688+H687</f>
        <v>662.5</v>
      </c>
    </row>
    <row r="689" spans="1:8" x14ac:dyDescent="0.2">
      <c r="A689" s="318" t="s">
        <v>146</v>
      </c>
      <c r="B689" s="316" t="s">
        <v>3068</v>
      </c>
      <c r="C689" s="316" t="s">
        <v>3060</v>
      </c>
      <c r="D689" s="316" t="s">
        <v>3069</v>
      </c>
      <c r="E689" s="317">
        <v>62.5</v>
      </c>
      <c r="F689" s="317"/>
      <c r="G689" s="316" t="s">
        <v>633</v>
      </c>
      <c r="H689" s="319">
        <f t="shared" si="11"/>
        <v>725</v>
      </c>
    </row>
    <row r="690" spans="1:8" x14ac:dyDescent="0.2">
      <c r="A690" s="318" t="s">
        <v>3173</v>
      </c>
      <c r="B690" s="316" t="s">
        <v>3174</v>
      </c>
      <c r="C690" s="316" t="s">
        <v>247</v>
      </c>
      <c r="D690" s="316" t="s">
        <v>3165</v>
      </c>
      <c r="E690" s="317">
        <v>104</v>
      </c>
      <c r="F690" s="317"/>
      <c r="G690" s="316" t="s">
        <v>708</v>
      </c>
      <c r="H690" s="319">
        <f t="shared" si="11"/>
        <v>829</v>
      </c>
    </row>
    <row r="691" spans="1:8" x14ac:dyDescent="0.2">
      <c r="A691" s="318" t="s">
        <v>147</v>
      </c>
      <c r="B691" s="316" t="s">
        <v>169</v>
      </c>
      <c r="C691" s="316" t="s">
        <v>55</v>
      </c>
      <c r="D691" s="316" t="s">
        <v>3175</v>
      </c>
      <c r="E691" s="317">
        <v>303.57</v>
      </c>
      <c r="F691" s="317"/>
      <c r="G691" s="316" t="s">
        <v>708</v>
      </c>
      <c r="H691" s="319">
        <f t="shared" si="11"/>
        <v>1132.57</v>
      </c>
    </row>
    <row r="692" spans="1:8" x14ac:dyDescent="0.2">
      <c r="A692" s="318" t="s">
        <v>147</v>
      </c>
      <c r="B692" s="316" t="s">
        <v>169</v>
      </c>
      <c r="C692" s="316" t="s">
        <v>55</v>
      </c>
      <c r="D692" s="316" t="s">
        <v>191</v>
      </c>
      <c r="E692" s="317"/>
      <c r="F692" s="317">
        <v>303.57</v>
      </c>
      <c r="G692" s="316" t="s">
        <v>708</v>
      </c>
      <c r="H692" s="319">
        <f t="shared" si="11"/>
        <v>829</v>
      </c>
    </row>
    <row r="693" spans="1:8" x14ac:dyDescent="0.2">
      <c r="A693" s="318" t="s">
        <v>3176</v>
      </c>
      <c r="B693" s="316" t="s">
        <v>3177</v>
      </c>
      <c r="C693" s="316" t="s">
        <v>55</v>
      </c>
      <c r="D693" s="316" t="s">
        <v>3178</v>
      </c>
      <c r="E693" s="317">
        <v>45.74</v>
      </c>
      <c r="F693" s="317"/>
      <c r="G693" s="316" t="s">
        <v>708</v>
      </c>
      <c r="H693" s="319">
        <f t="shared" si="11"/>
        <v>874.74</v>
      </c>
    </row>
    <row r="694" spans="1:8" x14ac:dyDescent="0.2">
      <c r="A694" s="318" t="s">
        <v>3176</v>
      </c>
      <c r="B694" s="316" t="s">
        <v>3177</v>
      </c>
      <c r="C694" s="316" t="s">
        <v>55</v>
      </c>
      <c r="D694" s="316" t="s">
        <v>3178</v>
      </c>
      <c r="E694" s="317">
        <v>45.74</v>
      </c>
      <c r="F694" s="317"/>
      <c r="G694" s="316" t="s">
        <v>633</v>
      </c>
      <c r="H694" s="319">
        <f t="shared" si="11"/>
        <v>920.48</v>
      </c>
    </row>
    <row r="695" spans="1:8" x14ac:dyDescent="0.2">
      <c r="A695" s="318" t="s">
        <v>3179</v>
      </c>
      <c r="B695" s="316" t="s">
        <v>3184</v>
      </c>
      <c r="C695" s="316" t="s">
        <v>55</v>
      </c>
      <c r="D695" s="316" t="s">
        <v>3185</v>
      </c>
      <c r="E695" s="317">
        <v>108.15</v>
      </c>
      <c r="F695" s="317"/>
      <c r="G695" s="316" t="s">
        <v>708</v>
      </c>
      <c r="H695" s="319">
        <f t="shared" si="11"/>
        <v>1028.6300000000001</v>
      </c>
    </row>
    <row r="696" spans="1:8" x14ac:dyDescent="0.2">
      <c r="A696" s="318" t="s">
        <v>3179</v>
      </c>
      <c r="B696" s="316" t="s">
        <v>3186</v>
      </c>
      <c r="C696" s="316" t="s">
        <v>55</v>
      </c>
      <c r="D696" s="316" t="s">
        <v>3187</v>
      </c>
      <c r="E696" s="317"/>
      <c r="F696" s="317">
        <v>108.15</v>
      </c>
      <c r="G696" s="316" t="s">
        <v>708</v>
      </c>
      <c r="H696" s="319">
        <f t="shared" si="11"/>
        <v>920.48000000000013</v>
      </c>
    </row>
    <row r="697" spans="1:8" x14ac:dyDescent="0.2">
      <c r="A697" s="318" t="s">
        <v>3179</v>
      </c>
      <c r="B697" s="316" t="s">
        <v>3180</v>
      </c>
      <c r="C697" s="316" t="s">
        <v>247</v>
      </c>
      <c r="D697" s="316" t="s">
        <v>3181</v>
      </c>
      <c r="E697" s="317">
        <v>392</v>
      </c>
      <c r="F697" s="317"/>
      <c r="G697" s="316" t="s">
        <v>708</v>
      </c>
      <c r="H697" s="319">
        <f t="shared" si="11"/>
        <v>1312.48</v>
      </c>
    </row>
    <row r="698" spans="1:8" x14ac:dyDescent="0.2">
      <c r="A698" s="318" t="s">
        <v>3179</v>
      </c>
      <c r="B698" s="316" t="s">
        <v>3182</v>
      </c>
      <c r="C698" s="316" t="s">
        <v>55</v>
      </c>
      <c r="D698" s="316" t="s">
        <v>3183</v>
      </c>
      <c r="E698" s="317">
        <v>108.15</v>
      </c>
      <c r="F698" s="317"/>
      <c r="G698" s="316" t="s">
        <v>708</v>
      </c>
      <c r="H698" s="319">
        <f t="shared" si="11"/>
        <v>1420.63</v>
      </c>
    </row>
    <row r="699" spans="1:8" x14ac:dyDescent="0.2">
      <c r="A699" s="318" t="s">
        <v>1618</v>
      </c>
      <c r="B699" s="316" t="s">
        <v>1619</v>
      </c>
      <c r="C699" s="316" t="s">
        <v>1617</v>
      </c>
      <c r="D699" s="316" t="s">
        <v>1620</v>
      </c>
      <c r="E699" s="317"/>
      <c r="F699" s="317">
        <v>549</v>
      </c>
      <c r="G699" s="316" t="s">
        <v>708</v>
      </c>
      <c r="H699" s="319">
        <f t="shared" si="11"/>
        <v>871.63000000000011</v>
      </c>
    </row>
    <row r="700" spans="1:8" x14ac:dyDescent="0.2">
      <c r="A700" s="318" t="s">
        <v>2054</v>
      </c>
      <c r="B700" s="316" t="s">
        <v>3188</v>
      </c>
      <c r="C700" s="316" t="s">
        <v>249</v>
      </c>
      <c r="D700" s="316" t="s">
        <v>2762</v>
      </c>
      <c r="E700" s="317">
        <v>26.23</v>
      </c>
      <c r="F700" s="317"/>
      <c r="G700" s="316" t="s">
        <v>708</v>
      </c>
      <c r="H700" s="319">
        <f t="shared" si="11"/>
        <v>897.86000000000013</v>
      </c>
    </row>
    <row r="701" spans="1:8" x14ac:dyDescent="0.2">
      <c r="A701" s="318" t="s">
        <v>193</v>
      </c>
      <c r="B701" s="316" t="s">
        <v>1619</v>
      </c>
      <c r="C701" s="316" t="s">
        <v>1617</v>
      </c>
      <c r="D701" s="316" t="s">
        <v>3189</v>
      </c>
      <c r="E701" s="317">
        <v>549</v>
      </c>
      <c r="F701" s="317"/>
      <c r="G701" s="316" t="s">
        <v>708</v>
      </c>
      <c r="H701" s="319">
        <f t="shared" si="11"/>
        <v>1446.8600000000001</v>
      </c>
    </row>
    <row r="702" spans="1:8" x14ac:dyDescent="0.2">
      <c r="A702" s="318" t="s">
        <v>193</v>
      </c>
      <c r="B702" s="316" t="s">
        <v>3190</v>
      </c>
      <c r="C702" s="316" t="s">
        <v>55</v>
      </c>
      <c r="D702" s="316" t="s">
        <v>3191</v>
      </c>
      <c r="E702" s="317">
        <v>210.57</v>
      </c>
      <c r="F702" s="317"/>
      <c r="G702" s="316" t="s">
        <v>708</v>
      </c>
      <c r="H702" s="319">
        <f t="shared" si="11"/>
        <v>1657.43</v>
      </c>
    </row>
    <row r="703" spans="1:8" x14ac:dyDescent="0.2">
      <c r="A703" s="318" t="s">
        <v>193</v>
      </c>
      <c r="B703" s="316" t="s">
        <v>215</v>
      </c>
      <c r="C703" s="316" t="s">
        <v>55</v>
      </c>
      <c r="D703" s="316" t="s">
        <v>252</v>
      </c>
      <c r="E703" s="317"/>
      <c r="F703" s="317">
        <v>210.57</v>
      </c>
      <c r="G703" s="316" t="s">
        <v>708</v>
      </c>
      <c r="H703" s="319">
        <f t="shared" si="11"/>
        <v>1446.8600000000001</v>
      </c>
    </row>
    <row r="704" spans="1:8" x14ac:dyDescent="0.2">
      <c r="A704" s="318" t="s">
        <v>3192</v>
      </c>
      <c r="B704" s="316" t="s">
        <v>3193</v>
      </c>
      <c r="C704" s="316" t="s">
        <v>55</v>
      </c>
      <c r="D704" s="316" t="s">
        <v>3194</v>
      </c>
      <c r="E704" s="317">
        <v>36</v>
      </c>
      <c r="F704" s="317"/>
      <c r="G704" s="316" t="s">
        <v>708</v>
      </c>
      <c r="H704" s="319">
        <f t="shared" si="11"/>
        <v>1482.8600000000001</v>
      </c>
    </row>
    <row r="705" spans="1:8" x14ac:dyDescent="0.2">
      <c r="A705" s="318" t="s">
        <v>3192</v>
      </c>
      <c r="B705" s="316" t="s">
        <v>3193</v>
      </c>
      <c r="C705" s="316" t="s">
        <v>55</v>
      </c>
      <c r="D705" s="316" t="s">
        <v>3194</v>
      </c>
      <c r="E705" s="317">
        <v>9.1199999999999992</v>
      </c>
      <c r="F705" s="317"/>
      <c r="G705" s="316" t="s">
        <v>633</v>
      </c>
      <c r="H705" s="319">
        <f t="shared" si="11"/>
        <v>1491.98</v>
      </c>
    </row>
    <row r="706" spans="1:8" x14ac:dyDescent="0.2">
      <c r="A706" s="318" t="s">
        <v>3195</v>
      </c>
      <c r="B706" s="316" t="s">
        <v>3196</v>
      </c>
      <c r="C706" s="316" t="s">
        <v>118</v>
      </c>
      <c r="D706" s="316" t="s">
        <v>3197</v>
      </c>
      <c r="E706" s="317">
        <v>317.82</v>
      </c>
      <c r="F706" s="317"/>
      <c r="G706" s="316" t="s">
        <v>708</v>
      </c>
      <c r="H706" s="319">
        <f t="shared" si="11"/>
        <v>1809.8</v>
      </c>
    </row>
    <row r="707" spans="1:8" x14ac:dyDescent="0.2">
      <c r="A707" s="318" t="s">
        <v>3195</v>
      </c>
      <c r="B707" s="316" t="s">
        <v>3196</v>
      </c>
      <c r="C707" s="316" t="s">
        <v>118</v>
      </c>
      <c r="D707" s="316" t="s">
        <v>3197</v>
      </c>
      <c r="E707" s="317">
        <v>23.32</v>
      </c>
      <c r="F707" s="317"/>
      <c r="G707" s="316" t="s">
        <v>633</v>
      </c>
      <c r="H707" s="319">
        <f t="shared" si="11"/>
        <v>1833.12</v>
      </c>
    </row>
    <row r="708" spans="1:8" x14ac:dyDescent="0.2">
      <c r="A708" s="318" t="s">
        <v>3198</v>
      </c>
      <c r="B708" s="316" t="s">
        <v>3199</v>
      </c>
      <c r="C708" s="316" t="s">
        <v>249</v>
      </c>
      <c r="D708" s="316" t="s">
        <v>3200</v>
      </c>
      <c r="E708" s="317">
        <v>10.79</v>
      </c>
      <c r="F708" s="317"/>
      <c r="G708" s="316" t="s">
        <v>708</v>
      </c>
      <c r="H708" s="319">
        <f t="shared" si="11"/>
        <v>1843.9099999999999</v>
      </c>
    </row>
    <row r="709" spans="1:8" x14ac:dyDescent="0.2">
      <c r="A709" s="318" t="s">
        <v>3201</v>
      </c>
      <c r="B709" s="316" t="s">
        <v>3202</v>
      </c>
      <c r="C709" s="316" t="s">
        <v>55</v>
      </c>
      <c r="D709" s="316" t="s">
        <v>3203</v>
      </c>
      <c r="E709" s="317">
        <v>53.89</v>
      </c>
      <c r="F709" s="317"/>
      <c r="G709" s="316" t="s">
        <v>708</v>
      </c>
      <c r="H709" s="319">
        <f t="shared" si="11"/>
        <v>1897.8</v>
      </c>
    </row>
    <row r="710" spans="1:8" x14ac:dyDescent="0.2">
      <c r="A710" s="318" t="s">
        <v>3201</v>
      </c>
      <c r="B710" s="316" t="s">
        <v>3204</v>
      </c>
      <c r="C710" s="316" t="s">
        <v>247</v>
      </c>
      <c r="D710" s="316" t="s">
        <v>3205</v>
      </c>
      <c r="E710" s="317">
        <v>1086.72</v>
      </c>
      <c r="F710" s="317"/>
      <c r="G710" s="316" t="s">
        <v>708</v>
      </c>
      <c r="H710" s="319">
        <f t="shared" si="11"/>
        <v>2984.52</v>
      </c>
    </row>
    <row r="711" spans="1:8" x14ac:dyDescent="0.2">
      <c r="A711" s="318" t="s">
        <v>3206</v>
      </c>
      <c r="B711" s="316" t="s">
        <v>3207</v>
      </c>
      <c r="C711" s="316" t="s">
        <v>249</v>
      </c>
      <c r="D711" s="316" t="s">
        <v>3208</v>
      </c>
      <c r="E711" s="317">
        <v>62.16</v>
      </c>
      <c r="F711" s="317"/>
      <c r="G711" s="316" t="s">
        <v>708</v>
      </c>
      <c r="H711" s="319">
        <f t="shared" si="11"/>
        <v>3046.68</v>
      </c>
    </row>
    <row r="712" spans="1:8" x14ac:dyDescent="0.2">
      <c r="A712" s="318" t="s">
        <v>3206</v>
      </c>
      <c r="B712" s="316" t="s">
        <v>3209</v>
      </c>
      <c r="C712" s="316" t="s">
        <v>3060</v>
      </c>
      <c r="D712" s="316" t="s">
        <v>320</v>
      </c>
      <c r="E712" s="317">
        <v>62.5</v>
      </c>
      <c r="F712" s="317"/>
      <c r="G712" s="316" t="s">
        <v>708</v>
      </c>
      <c r="H712" s="319">
        <f t="shared" si="11"/>
        <v>3109.18</v>
      </c>
    </row>
    <row r="713" spans="1:8" x14ac:dyDescent="0.2">
      <c r="A713" s="318" t="s">
        <v>3206</v>
      </c>
      <c r="B713" s="316" t="s">
        <v>3209</v>
      </c>
      <c r="C713" s="316" t="s">
        <v>3060</v>
      </c>
      <c r="D713" s="316" t="s">
        <v>320</v>
      </c>
      <c r="E713" s="317">
        <v>62.5</v>
      </c>
      <c r="F713" s="317"/>
      <c r="G713" s="316" t="s">
        <v>633</v>
      </c>
      <c r="H713" s="319">
        <f t="shared" si="11"/>
        <v>3171.68</v>
      </c>
    </row>
    <row r="714" spans="1:8" x14ac:dyDescent="0.2">
      <c r="A714" s="318" t="s">
        <v>3210</v>
      </c>
      <c r="B714" s="316" t="s">
        <v>3211</v>
      </c>
      <c r="C714" s="316" t="s">
        <v>249</v>
      </c>
      <c r="D714" s="316" t="s">
        <v>3212</v>
      </c>
      <c r="E714" s="317">
        <v>6.99</v>
      </c>
      <c r="F714" s="317"/>
      <c r="G714" s="316" t="s">
        <v>708</v>
      </c>
      <c r="H714" s="319">
        <f t="shared" si="11"/>
        <v>3178.6699999999996</v>
      </c>
    </row>
    <row r="715" spans="1:8" x14ac:dyDescent="0.2">
      <c r="A715" s="318" t="s">
        <v>3213</v>
      </c>
      <c r="B715" s="316" t="s">
        <v>228</v>
      </c>
      <c r="C715" s="316" t="s">
        <v>248</v>
      </c>
      <c r="D715" s="316" t="s">
        <v>3214</v>
      </c>
      <c r="E715" s="317">
        <v>2160</v>
      </c>
      <c r="F715" s="317"/>
      <c r="G715" s="316" t="s">
        <v>708</v>
      </c>
      <c r="H715" s="319">
        <f t="shared" si="11"/>
        <v>5338.67</v>
      </c>
    </row>
    <row r="716" spans="1:8" x14ac:dyDescent="0.2">
      <c r="A716" s="318" t="s">
        <v>3215</v>
      </c>
      <c r="B716" s="316" t="s">
        <v>3216</v>
      </c>
      <c r="C716" s="316" t="s">
        <v>55</v>
      </c>
      <c r="D716" s="316" t="s">
        <v>3217</v>
      </c>
      <c r="E716" s="317">
        <v>4.7</v>
      </c>
      <c r="F716" s="317"/>
      <c r="G716" s="316" t="s">
        <v>708</v>
      </c>
      <c r="H716" s="319">
        <f t="shared" si="11"/>
        <v>5343.37</v>
      </c>
    </row>
    <row r="717" spans="1:8" x14ac:dyDescent="0.2">
      <c r="A717" s="318" t="s">
        <v>1650</v>
      </c>
      <c r="B717" s="316" t="s">
        <v>3218</v>
      </c>
      <c r="C717" s="316" t="s">
        <v>249</v>
      </c>
      <c r="D717" s="316" t="s">
        <v>3219</v>
      </c>
      <c r="E717" s="317">
        <v>30.31</v>
      </c>
      <c r="F717" s="317"/>
      <c r="G717" s="316" t="s">
        <v>708</v>
      </c>
      <c r="H717" s="319">
        <f t="shared" si="11"/>
        <v>5373.68</v>
      </c>
    </row>
    <row r="718" spans="1:8" x14ac:dyDescent="0.2">
      <c r="A718" s="318" t="s">
        <v>1650</v>
      </c>
      <c r="B718" s="316" t="s">
        <v>3220</v>
      </c>
      <c r="C718" s="316" t="s">
        <v>249</v>
      </c>
      <c r="D718" s="316" t="s">
        <v>3071</v>
      </c>
      <c r="E718" s="317"/>
      <c r="F718" s="317">
        <v>13.65</v>
      </c>
      <c r="G718" s="316" t="s">
        <v>708</v>
      </c>
      <c r="H718" s="319">
        <f t="shared" si="11"/>
        <v>5360.0300000000007</v>
      </c>
    </row>
    <row r="719" spans="1:8" x14ac:dyDescent="0.2">
      <c r="A719" s="318" t="s">
        <v>1650</v>
      </c>
      <c r="B719" s="316" t="s">
        <v>3221</v>
      </c>
      <c r="C719" s="316" t="s">
        <v>55</v>
      </c>
      <c r="D719" s="316" t="s">
        <v>3222</v>
      </c>
      <c r="E719" s="317"/>
      <c r="F719" s="317">
        <v>118.14</v>
      </c>
      <c r="G719" s="316" t="s">
        <v>708</v>
      </c>
      <c r="H719" s="319">
        <f t="shared" si="11"/>
        <v>5241.8900000000003</v>
      </c>
    </row>
    <row r="720" spans="1:8" x14ac:dyDescent="0.2">
      <c r="A720" s="318" t="s">
        <v>3223</v>
      </c>
      <c r="B720" s="316" t="s">
        <v>3224</v>
      </c>
      <c r="C720" s="316" t="s">
        <v>247</v>
      </c>
      <c r="D720" s="316" t="s">
        <v>3225</v>
      </c>
      <c r="E720" s="317">
        <v>1089.28</v>
      </c>
      <c r="F720" s="317"/>
      <c r="G720" s="316" t="s">
        <v>708</v>
      </c>
      <c r="H720" s="319">
        <f t="shared" si="11"/>
        <v>6331.17</v>
      </c>
    </row>
    <row r="721" spans="1:8" x14ac:dyDescent="0.2">
      <c r="A721" s="318" t="s">
        <v>660</v>
      </c>
      <c r="B721" s="316" t="s">
        <v>3227</v>
      </c>
      <c r="C721" s="316" t="s">
        <v>249</v>
      </c>
      <c r="D721" s="316" t="s">
        <v>3228</v>
      </c>
      <c r="E721" s="317">
        <v>70.06</v>
      </c>
      <c r="F721" s="317"/>
      <c r="G721" s="316" t="s">
        <v>708</v>
      </c>
      <c r="H721" s="319">
        <f t="shared" si="11"/>
        <v>6401.2300000000005</v>
      </c>
    </row>
    <row r="722" spans="1:8" x14ac:dyDescent="0.2">
      <c r="A722" s="318" t="s">
        <v>660</v>
      </c>
      <c r="B722" s="316" t="s">
        <v>661</v>
      </c>
      <c r="C722" s="316"/>
      <c r="D722" s="316" t="s">
        <v>3226</v>
      </c>
      <c r="E722" s="317"/>
      <c r="F722" s="317">
        <v>118.09</v>
      </c>
      <c r="G722" s="316" t="s">
        <v>708</v>
      </c>
      <c r="H722" s="319">
        <f t="shared" si="11"/>
        <v>6283.14</v>
      </c>
    </row>
    <row r="723" spans="1:8" x14ac:dyDescent="0.2">
      <c r="A723" s="318" t="s">
        <v>660</v>
      </c>
      <c r="B723" s="316" t="s">
        <v>661</v>
      </c>
      <c r="C723" s="316"/>
      <c r="D723" s="316" t="s">
        <v>3226</v>
      </c>
      <c r="E723" s="317"/>
      <c r="F723" s="317">
        <v>118.08</v>
      </c>
      <c r="G723" s="316" t="s">
        <v>633</v>
      </c>
      <c r="H723" s="319">
        <f t="shared" si="11"/>
        <v>6165.06</v>
      </c>
    </row>
    <row r="724" spans="1:8" x14ac:dyDescent="0.2">
      <c r="A724" s="318" t="s">
        <v>3230</v>
      </c>
      <c r="B724" s="316" t="s">
        <v>3231</v>
      </c>
      <c r="C724" s="316" t="s">
        <v>3229</v>
      </c>
      <c r="D724" s="316" t="s">
        <v>3232</v>
      </c>
      <c r="E724" s="317">
        <v>9.3000000000000007</v>
      </c>
      <c r="F724" s="317"/>
      <c r="G724" s="316" t="s">
        <v>708</v>
      </c>
      <c r="H724" s="319">
        <f t="shared" si="11"/>
        <v>6174.3600000000006</v>
      </c>
    </row>
    <row r="725" spans="1:8" x14ac:dyDescent="0.2">
      <c r="A725" s="318" t="s">
        <v>3230</v>
      </c>
      <c r="B725" s="316" t="s">
        <v>3231</v>
      </c>
      <c r="C725" s="316" t="s">
        <v>3229</v>
      </c>
      <c r="D725" s="316" t="s">
        <v>3232</v>
      </c>
      <c r="E725" s="317">
        <v>9.3000000000000007</v>
      </c>
      <c r="F725" s="317"/>
      <c r="G725" s="316" t="s">
        <v>633</v>
      </c>
      <c r="H725" s="319">
        <f t="shared" si="11"/>
        <v>6183.6600000000008</v>
      </c>
    </row>
    <row r="726" spans="1:8" x14ac:dyDescent="0.2">
      <c r="A726" s="318" t="s">
        <v>3233</v>
      </c>
      <c r="B726" s="316" t="s">
        <v>3234</v>
      </c>
      <c r="C726" s="316" t="s">
        <v>249</v>
      </c>
      <c r="D726" s="316" t="s">
        <v>3235</v>
      </c>
      <c r="E726" s="317">
        <v>67.11</v>
      </c>
      <c r="F726" s="317"/>
      <c r="G726" s="316" t="s">
        <v>708</v>
      </c>
      <c r="H726" s="319">
        <f t="shared" si="11"/>
        <v>6250.77</v>
      </c>
    </row>
    <row r="727" spans="1:8" x14ac:dyDescent="0.2">
      <c r="A727" s="318" t="s">
        <v>3233</v>
      </c>
      <c r="B727" s="316" t="s">
        <v>3234</v>
      </c>
      <c r="C727" s="316" t="s">
        <v>249</v>
      </c>
      <c r="D727" s="316" t="s">
        <v>3235</v>
      </c>
      <c r="E727" s="317">
        <v>9.2799999999999994</v>
      </c>
      <c r="F727" s="317"/>
      <c r="G727" s="316" t="s">
        <v>633</v>
      </c>
      <c r="H727" s="319">
        <f t="shared" si="11"/>
        <v>6260.05</v>
      </c>
    </row>
    <row r="728" spans="1:8" x14ac:dyDescent="0.2">
      <c r="A728" s="318" t="s">
        <v>3233</v>
      </c>
      <c r="B728" s="316" t="s">
        <v>3236</v>
      </c>
      <c r="C728" s="316" t="s">
        <v>249</v>
      </c>
      <c r="D728" s="316" t="s">
        <v>3237</v>
      </c>
      <c r="E728" s="317">
        <v>37.97</v>
      </c>
      <c r="F728" s="317"/>
      <c r="G728" s="316" t="s">
        <v>633</v>
      </c>
      <c r="H728" s="319">
        <f t="shared" si="11"/>
        <v>6298.02</v>
      </c>
    </row>
    <row r="729" spans="1:8" x14ac:dyDescent="0.2">
      <c r="A729" s="318" t="s">
        <v>3238</v>
      </c>
      <c r="B729" s="316" t="s">
        <v>3239</v>
      </c>
      <c r="C729" s="316" t="s">
        <v>55</v>
      </c>
      <c r="D729" s="316" t="s">
        <v>3240</v>
      </c>
      <c r="E729" s="317">
        <v>26.12</v>
      </c>
      <c r="F729" s="317"/>
      <c r="G729" s="316" t="s">
        <v>708</v>
      </c>
      <c r="H729" s="319">
        <f t="shared" si="11"/>
        <v>6324.14</v>
      </c>
    </row>
    <row r="730" spans="1:8" x14ac:dyDescent="0.2">
      <c r="A730" s="318" t="s">
        <v>3241</v>
      </c>
      <c r="B730" s="316" t="s">
        <v>3242</v>
      </c>
      <c r="C730" s="316" t="s">
        <v>55</v>
      </c>
      <c r="D730" s="316" t="s">
        <v>3243</v>
      </c>
      <c r="E730" s="317">
        <v>71.010000000000005</v>
      </c>
      <c r="F730" s="317"/>
      <c r="G730" s="316" t="s">
        <v>708</v>
      </c>
      <c r="H730" s="319">
        <f t="shared" si="11"/>
        <v>6395.1500000000005</v>
      </c>
    </row>
    <row r="731" spans="1:8" x14ac:dyDescent="0.2">
      <c r="A731" s="318" t="s">
        <v>3241</v>
      </c>
      <c r="B731" s="316" t="s">
        <v>3242</v>
      </c>
      <c r="C731" s="316" t="s">
        <v>55</v>
      </c>
      <c r="D731" s="316" t="s">
        <v>3243</v>
      </c>
      <c r="E731" s="317">
        <v>5.69</v>
      </c>
      <c r="F731" s="317"/>
      <c r="G731" s="316" t="s">
        <v>633</v>
      </c>
      <c r="H731" s="319">
        <f t="shared" si="11"/>
        <v>6400.84</v>
      </c>
    </row>
    <row r="732" spans="1:8" x14ac:dyDescent="0.2">
      <c r="A732" s="318" t="s">
        <v>2203</v>
      </c>
      <c r="B732" s="316" t="s">
        <v>3244</v>
      </c>
      <c r="C732" s="316" t="s">
        <v>249</v>
      </c>
      <c r="D732" s="316" t="s">
        <v>3245</v>
      </c>
      <c r="E732" s="317">
        <v>20.68</v>
      </c>
      <c r="F732" s="317"/>
      <c r="G732" s="316" t="s">
        <v>708</v>
      </c>
      <c r="H732" s="319">
        <f t="shared" si="11"/>
        <v>6421.52</v>
      </c>
    </row>
    <row r="733" spans="1:8" x14ac:dyDescent="0.2">
      <c r="A733" s="318" t="s">
        <v>2059</v>
      </c>
      <c r="B733" s="316" t="s">
        <v>3246</v>
      </c>
      <c r="C733" s="316" t="s">
        <v>55</v>
      </c>
      <c r="D733" s="316" t="s">
        <v>3247</v>
      </c>
      <c r="E733" s="317">
        <v>149.91999999999999</v>
      </c>
      <c r="F733" s="317"/>
      <c r="G733" s="316" t="s">
        <v>708</v>
      </c>
      <c r="H733" s="319">
        <f t="shared" si="11"/>
        <v>6571.4400000000005</v>
      </c>
    </row>
    <row r="734" spans="1:8" x14ac:dyDescent="0.2">
      <c r="A734" s="318" t="s">
        <v>2059</v>
      </c>
      <c r="B734" s="316" t="s">
        <v>3246</v>
      </c>
      <c r="C734" s="316" t="s">
        <v>55</v>
      </c>
      <c r="D734" s="316" t="s">
        <v>3248</v>
      </c>
      <c r="E734" s="317"/>
      <c r="F734" s="317">
        <v>54.03</v>
      </c>
      <c r="G734" s="316" t="s">
        <v>708</v>
      </c>
      <c r="H734" s="319">
        <f t="shared" si="11"/>
        <v>6517.4100000000008</v>
      </c>
    </row>
    <row r="735" spans="1:8" x14ac:dyDescent="0.2">
      <c r="A735" s="318" t="s">
        <v>2059</v>
      </c>
      <c r="B735" s="316" t="s">
        <v>3246</v>
      </c>
      <c r="C735" s="316" t="s">
        <v>55</v>
      </c>
      <c r="D735" s="316" t="s">
        <v>3248</v>
      </c>
      <c r="E735" s="317">
        <v>54.03</v>
      </c>
      <c r="F735" s="317"/>
      <c r="G735" s="316" t="s">
        <v>633</v>
      </c>
      <c r="H735" s="319">
        <f t="shared" si="11"/>
        <v>6571.4400000000005</v>
      </c>
    </row>
    <row r="736" spans="1:8" x14ac:dyDescent="0.2">
      <c r="A736" s="318" t="s">
        <v>3249</v>
      </c>
      <c r="B736" s="316" t="s">
        <v>3250</v>
      </c>
      <c r="C736" s="316" t="s">
        <v>55</v>
      </c>
      <c r="D736" s="316" t="s">
        <v>3251</v>
      </c>
      <c r="E736" s="317">
        <v>6.68</v>
      </c>
      <c r="F736" s="317"/>
      <c r="G736" s="316" t="s">
        <v>708</v>
      </c>
      <c r="H736" s="319">
        <f t="shared" si="11"/>
        <v>6578.1200000000008</v>
      </c>
    </row>
    <row r="737" spans="1:8" x14ac:dyDescent="0.2">
      <c r="A737" s="318" t="s">
        <v>3249</v>
      </c>
      <c r="B737" s="316" t="s">
        <v>3252</v>
      </c>
      <c r="C737" s="316" t="s">
        <v>249</v>
      </c>
      <c r="D737" s="316" t="s">
        <v>3253</v>
      </c>
      <c r="E737" s="317">
        <v>19.809999999999999</v>
      </c>
      <c r="F737" s="317"/>
      <c r="G737" s="316" t="s">
        <v>708</v>
      </c>
      <c r="H737" s="319">
        <f t="shared" si="11"/>
        <v>6597.9300000000012</v>
      </c>
    </row>
    <row r="738" spans="1:8" x14ac:dyDescent="0.2">
      <c r="A738" s="318" t="s">
        <v>3254</v>
      </c>
      <c r="B738" s="316" t="s">
        <v>3255</v>
      </c>
      <c r="C738" s="316" t="s">
        <v>3078</v>
      </c>
      <c r="D738" s="316" t="s">
        <v>3256</v>
      </c>
      <c r="E738" s="317">
        <v>1511</v>
      </c>
      <c r="F738" s="317"/>
      <c r="G738" s="316" t="s">
        <v>708</v>
      </c>
      <c r="H738" s="319">
        <f t="shared" si="11"/>
        <v>8108.9300000000012</v>
      </c>
    </row>
    <row r="739" spans="1:8" x14ac:dyDescent="0.2">
      <c r="A739" s="318" t="s">
        <v>3257</v>
      </c>
      <c r="B739" s="316" t="s">
        <v>3258</v>
      </c>
      <c r="C739" s="316" t="s">
        <v>249</v>
      </c>
      <c r="D739" s="316" t="s">
        <v>3259</v>
      </c>
      <c r="E739" s="317">
        <v>7.36</v>
      </c>
      <c r="F739" s="317"/>
      <c r="G739" s="316" t="s">
        <v>708</v>
      </c>
      <c r="H739" s="319">
        <f t="shared" si="11"/>
        <v>8116.2900000000009</v>
      </c>
    </row>
    <row r="740" spans="1:8" x14ac:dyDescent="0.2">
      <c r="A740" s="318" t="s">
        <v>3257</v>
      </c>
      <c r="B740" s="316" t="s">
        <v>3260</v>
      </c>
      <c r="C740" s="316" t="s">
        <v>55</v>
      </c>
      <c r="D740" s="316" t="s">
        <v>3261</v>
      </c>
      <c r="E740" s="317">
        <v>63.46</v>
      </c>
      <c r="F740" s="317"/>
      <c r="G740" s="316" t="s">
        <v>708</v>
      </c>
      <c r="H740" s="319">
        <f t="shared" si="11"/>
        <v>8179.7500000000009</v>
      </c>
    </row>
    <row r="741" spans="1:8" x14ac:dyDescent="0.2">
      <c r="A741" s="318" t="s">
        <v>3257</v>
      </c>
      <c r="B741" s="316" t="s">
        <v>3262</v>
      </c>
      <c r="C741" s="316" t="s">
        <v>247</v>
      </c>
      <c r="D741" s="316" t="s">
        <v>3263</v>
      </c>
      <c r="E741" s="317">
        <v>465.96</v>
      </c>
      <c r="F741" s="317"/>
      <c r="G741" s="316" t="s">
        <v>708</v>
      </c>
      <c r="H741" s="319">
        <f t="shared" si="11"/>
        <v>8645.7100000000009</v>
      </c>
    </row>
    <row r="742" spans="1:8" x14ac:dyDescent="0.2">
      <c r="A742" s="318" t="s">
        <v>1654</v>
      </c>
      <c r="B742" s="316" t="s">
        <v>3266</v>
      </c>
      <c r="C742" s="316" t="s">
        <v>249</v>
      </c>
      <c r="D742" s="316" t="s">
        <v>3267</v>
      </c>
      <c r="E742" s="317"/>
      <c r="F742" s="317">
        <v>18.489999999999998</v>
      </c>
      <c r="G742" s="316" t="s">
        <v>708</v>
      </c>
      <c r="H742" s="319">
        <f t="shared" si="11"/>
        <v>8627.2200000000012</v>
      </c>
    </row>
    <row r="743" spans="1:8" x14ac:dyDescent="0.2">
      <c r="A743" s="318" t="s">
        <v>1654</v>
      </c>
      <c r="B743" s="316" t="s">
        <v>3264</v>
      </c>
      <c r="C743" s="316" t="s">
        <v>246</v>
      </c>
      <c r="D743" s="316" t="s">
        <v>3265</v>
      </c>
      <c r="E743" s="317">
        <v>1451</v>
      </c>
      <c r="F743" s="317"/>
      <c r="G743" s="316" t="s">
        <v>708</v>
      </c>
      <c r="H743" s="319">
        <f t="shared" si="11"/>
        <v>10078.220000000001</v>
      </c>
    </row>
    <row r="744" spans="1:8" x14ac:dyDescent="0.2">
      <c r="A744" s="318" t="s">
        <v>1654</v>
      </c>
      <c r="B744" s="316" t="s">
        <v>3266</v>
      </c>
      <c r="C744" s="316" t="s">
        <v>249</v>
      </c>
      <c r="D744" s="316" t="s">
        <v>3267</v>
      </c>
      <c r="E744" s="317"/>
      <c r="F744" s="317">
        <v>4.75</v>
      </c>
      <c r="G744" s="316" t="s">
        <v>633</v>
      </c>
      <c r="H744" s="319">
        <f t="shared" si="11"/>
        <v>10073.470000000001</v>
      </c>
    </row>
    <row r="745" spans="1:8" x14ac:dyDescent="0.2">
      <c r="A745" s="318" t="s">
        <v>975</v>
      </c>
      <c r="B745" s="316" t="s">
        <v>3268</v>
      </c>
      <c r="C745" s="316" t="s">
        <v>2722</v>
      </c>
      <c r="D745" s="316" t="s">
        <v>3269</v>
      </c>
      <c r="E745" s="317">
        <v>1502.2</v>
      </c>
      <c r="F745" s="317"/>
      <c r="G745" s="316" t="s">
        <v>708</v>
      </c>
      <c r="H745" s="319">
        <f t="shared" si="11"/>
        <v>11575.670000000002</v>
      </c>
    </row>
    <row r="746" spans="1:8" x14ac:dyDescent="0.2">
      <c r="A746" s="318" t="s">
        <v>975</v>
      </c>
      <c r="B746" s="316" t="s">
        <v>3270</v>
      </c>
      <c r="C746" s="316" t="s">
        <v>3060</v>
      </c>
      <c r="D746" s="316" t="s">
        <v>320</v>
      </c>
      <c r="E746" s="317">
        <v>62.5</v>
      </c>
      <c r="F746" s="317"/>
      <c r="G746" s="316" t="s">
        <v>708</v>
      </c>
      <c r="H746" s="319">
        <f t="shared" si="11"/>
        <v>11638.170000000002</v>
      </c>
    </row>
    <row r="747" spans="1:8" x14ac:dyDescent="0.2">
      <c r="A747" s="318" t="s">
        <v>975</v>
      </c>
      <c r="B747" s="316" t="s">
        <v>3270</v>
      </c>
      <c r="C747" s="316" t="s">
        <v>3060</v>
      </c>
      <c r="D747" s="316" t="s">
        <v>320</v>
      </c>
      <c r="E747" s="317">
        <v>62.5</v>
      </c>
      <c r="F747" s="317"/>
      <c r="G747" s="316" t="s">
        <v>633</v>
      </c>
      <c r="H747" s="319">
        <f t="shared" si="11"/>
        <v>11700.670000000002</v>
      </c>
    </row>
    <row r="748" spans="1:8" x14ac:dyDescent="0.2">
      <c r="A748" s="318" t="s">
        <v>3271</v>
      </c>
      <c r="B748" s="316" t="s">
        <v>3272</v>
      </c>
      <c r="C748" s="316" t="s">
        <v>247</v>
      </c>
      <c r="D748" s="316" t="s">
        <v>3273</v>
      </c>
      <c r="E748" s="317">
        <v>84</v>
      </c>
      <c r="F748" s="317"/>
      <c r="G748" s="316" t="s">
        <v>708</v>
      </c>
      <c r="H748" s="319">
        <f t="shared" si="11"/>
        <v>11784.670000000002</v>
      </c>
    </row>
    <row r="749" spans="1:8" x14ac:dyDescent="0.2">
      <c r="A749" s="318" t="s">
        <v>3274</v>
      </c>
      <c r="B749" s="316" t="s">
        <v>3275</v>
      </c>
      <c r="C749" s="316" t="s">
        <v>55</v>
      </c>
      <c r="D749" s="316" t="s">
        <v>3276</v>
      </c>
      <c r="E749" s="317">
        <v>38.81</v>
      </c>
      <c r="F749" s="317"/>
      <c r="G749" s="316" t="s">
        <v>708</v>
      </c>
      <c r="H749" s="319">
        <f t="shared" si="11"/>
        <v>11823.480000000001</v>
      </c>
    </row>
    <row r="750" spans="1:8" x14ac:dyDescent="0.2">
      <c r="A750" s="318" t="s">
        <v>3274</v>
      </c>
      <c r="B750" s="316" t="s">
        <v>3275</v>
      </c>
      <c r="C750" s="316" t="s">
        <v>55</v>
      </c>
      <c r="D750" s="316" t="s">
        <v>3276</v>
      </c>
      <c r="E750" s="317">
        <v>38.82</v>
      </c>
      <c r="F750" s="317"/>
      <c r="G750" s="316" t="s">
        <v>633</v>
      </c>
      <c r="H750" s="319">
        <f t="shared" si="11"/>
        <v>11862.300000000001</v>
      </c>
    </row>
    <row r="751" spans="1:8" x14ac:dyDescent="0.2">
      <c r="A751" s="318" t="s">
        <v>3277</v>
      </c>
      <c r="B751" s="316" t="s">
        <v>3278</v>
      </c>
      <c r="C751" s="316" t="s">
        <v>247</v>
      </c>
      <c r="D751" s="316" t="s">
        <v>3279</v>
      </c>
      <c r="E751" s="317">
        <v>48</v>
      </c>
      <c r="F751" s="317"/>
      <c r="G751" s="316" t="s">
        <v>708</v>
      </c>
      <c r="H751" s="319">
        <f t="shared" si="11"/>
        <v>11910.300000000001</v>
      </c>
    </row>
    <row r="752" spans="1:8" x14ac:dyDescent="0.2">
      <c r="A752" s="318" t="s">
        <v>3277</v>
      </c>
      <c r="B752" s="316" t="s">
        <v>3280</v>
      </c>
      <c r="C752" s="316" t="s">
        <v>249</v>
      </c>
      <c r="D752" s="316" t="s">
        <v>3281</v>
      </c>
      <c r="E752" s="317">
        <v>66</v>
      </c>
      <c r="F752" s="317"/>
      <c r="G752" s="316" t="s">
        <v>708</v>
      </c>
      <c r="H752" s="319">
        <f t="shared" ref="H752:H815" si="12">E752-F752+H751</f>
        <v>11976.300000000001</v>
      </c>
    </row>
    <row r="753" spans="1:8" x14ac:dyDescent="0.2">
      <c r="A753" s="318" t="s">
        <v>3277</v>
      </c>
      <c r="B753" s="316" t="s">
        <v>3280</v>
      </c>
      <c r="C753" s="316" t="s">
        <v>249</v>
      </c>
      <c r="D753" s="316" t="s">
        <v>3281</v>
      </c>
      <c r="E753" s="317">
        <v>65.989999999999995</v>
      </c>
      <c r="F753" s="317"/>
      <c r="G753" s="316" t="s">
        <v>633</v>
      </c>
      <c r="H753" s="319">
        <f t="shared" si="12"/>
        <v>12042.29</v>
      </c>
    </row>
    <row r="754" spans="1:8" x14ac:dyDescent="0.2">
      <c r="A754" s="318" t="s">
        <v>3277</v>
      </c>
      <c r="B754" s="316" t="s">
        <v>3278</v>
      </c>
      <c r="C754" s="316" t="s">
        <v>247</v>
      </c>
      <c r="D754" s="316" t="s">
        <v>3279</v>
      </c>
      <c r="E754" s="317">
        <v>48</v>
      </c>
      <c r="F754" s="317"/>
      <c r="G754" s="316" t="s">
        <v>633</v>
      </c>
      <c r="H754" s="319">
        <f t="shared" si="12"/>
        <v>12090.29</v>
      </c>
    </row>
    <row r="755" spans="1:8" x14ac:dyDescent="0.2">
      <c r="A755" s="318" t="s">
        <v>1250</v>
      </c>
      <c r="B755" s="316" t="s">
        <v>3282</v>
      </c>
      <c r="C755" s="316" t="s">
        <v>247</v>
      </c>
      <c r="D755" s="316" t="s">
        <v>3283</v>
      </c>
      <c r="E755" s="317">
        <v>84</v>
      </c>
      <c r="F755" s="317"/>
      <c r="G755" s="316" t="s">
        <v>708</v>
      </c>
      <c r="H755" s="319">
        <f t="shared" si="12"/>
        <v>12174.29</v>
      </c>
    </row>
    <row r="756" spans="1:8" x14ac:dyDescent="0.2">
      <c r="A756" s="318" t="s">
        <v>1250</v>
      </c>
      <c r="B756" s="316" t="s">
        <v>3284</v>
      </c>
      <c r="C756" s="316"/>
      <c r="D756" s="316" t="s">
        <v>3285</v>
      </c>
      <c r="E756" s="317">
        <v>29.65</v>
      </c>
      <c r="F756" s="317"/>
      <c r="G756" s="316" t="s">
        <v>708</v>
      </c>
      <c r="H756" s="319">
        <f t="shared" si="12"/>
        <v>12203.94</v>
      </c>
    </row>
    <row r="757" spans="1:8" x14ac:dyDescent="0.2">
      <c r="A757" s="318" t="s">
        <v>3286</v>
      </c>
      <c r="B757" s="316" t="s">
        <v>3287</v>
      </c>
      <c r="C757" s="316" t="s">
        <v>249</v>
      </c>
      <c r="D757" s="316" t="s">
        <v>3288</v>
      </c>
      <c r="E757" s="317">
        <v>42.69</v>
      </c>
      <c r="F757" s="317"/>
      <c r="G757" s="316" t="s">
        <v>708</v>
      </c>
      <c r="H757" s="319">
        <f t="shared" si="12"/>
        <v>12246.630000000001</v>
      </c>
    </row>
    <row r="758" spans="1:8" x14ac:dyDescent="0.2">
      <c r="A758" s="318" t="s">
        <v>3286</v>
      </c>
      <c r="B758" s="316" t="s">
        <v>3287</v>
      </c>
      <c r="C758" s="316" t="s">
        <v>249</v>
      </c>
      <c r="D758" s="316" t="s">
        <v>3288</v>
      </c>
      <c r="E758" s="317">
        <v>42.7</v>
      </c>
      <c r="F758" s="317"/>
      <c r="G758" s="316" t="s">
        <v>633</v>
      </c>
      <c r="H758" s="319">
        <f t="shared" si="12"/>
        <v>12289.330000000002</v>
      </c>
    </row>
    <row r="759" spans="1:8" x14ac:dyDescent="0.2">
      <c r="A759" s="318" t="s">
        <v>3289</v>
      </c>
      <c r="B759" s="316" t="s">
        <v>3290</v>
      </c>
      <c r="C759" s="316" t="s">
        <v>55</v>
      </c>
      <c r="D759" s="316" t="s">
        <v>3291</v>
      </c>
      <c r="E759" s="317">
        <v>20.98</v>
      </c>
      <c r="F759" s="317"/>
      <c r="G759" s="316" t="s">
        <v>708</v>
      </c>
      <c r="H759" s="319">
        <f t="shared" si="12"/>
        <v>12310.310000000001</v>
      </c>
    </row>
    <row r="760" spans="1:8" x14ac:dyDescent="0.2">
      <c r="A760" s="318" t="s">
        <v>3289</v>
      </c>
      <c r="B760" s="316" t="s">
        <v>3290</v>
      </c>
      <c r="C760" s="316" t="s">
        <v>55</v>
      </c>
      <c r="D760" s="316" t="s">
        <v>3291</v>
      </c>
      <c r="E760" s="317">
        <v>20.97</v>
      </c>
      <c r="F760" s="317"/>
      <c r="G760" s="316" t="s">
        <v>633</v>
      </c>
      <c r="H760" s="319">
        <f t="shared" si="12"/>
        <v>12331.28</v>
      </c>
    </row>
    <row r="761" spans="1:8" x14ac:dyDescent="0.2">
      <c r="A761" s="318" t="s">
        <v>196</v>
      </c>
      <c r="B761" s="316" t="s">
        <v>3292</v>
      </c>
      <c r="C761" s="316" t="s">
        <v>3060</v>
      </c>
      <c r="D761" s="316" t="s">
        <v>3293</v>
      </c>
      <c r="E761" s="317">
        <v>62.5</v>
      </c>
      <c r="F761" s="317"/>
      <c r="G761" s="316" t="s">
        <v>708</v>
      </c>
      <c r="H761" s="319">
        <f t="shared" si="12"/>
        <v>12393.78</v>
      </c>
    </row>
    <row r="762" spans="1:8" x14ac:dyDescent="0.2">
      <c r="A762" s="318" t="s">
        <v>196</v>
      </c>
      <c r="B762" s="316" t="s">
        <v>3292</v>
      </c>
      <c r="C762" s="316" t="s">
        <v>3060</v>
      </c>
      <c r="D762" s="316" t="s">
        <v>3293</v>
      </c>
      <c r="E762" s="317">
        <v>62.5</v>
      </c>
      <c r="F762" s="317"/>
      <c r="G762" s="316" t="s">
        <v>633</v>
      </c>
      <c r="H762" s="319">
        <f t="shared" si="12"/>
        <v>12456.28</v>
      </c>
    </row>
    <row r="763" spans="1:8" x14ac:dyDescent="0.2">
      <c r="A763" s="318" t="s">
        <v>3294</v>
      </c>
      <c r="B763" s="316" t="s">
        <v>3295</v>
      </c>
      <c r="C763" s="316" t="s">
        <v>249</v>
      </c>
      <c r="D763" s="316" t="s">
        <v>3296</v>
      </c>
      <c r="E763" s="317">
        <v>4.29</v>
      </c>
      <c r="F763" s="317"/>
      <c r="G763" s="316" t="s">
        <v>633</v>
      </c>
      <c r="H763" s="319">
        <f t="shared" si="12"/>
        <v>12460.570000000002</v>
      </c>
    </row>
    <row r="764" spans="1:8" x14ac:dyDescent="0.2">
      <c r="A764" s="318" t="s">
        <v>1906</v>
      </c>
      <c r="B764" s="316" t="s">
        <v>3297</v>
      </c>
      <c r="C764" s="316" t="s">
        <v>55</v>
      </c>
      <c r="D764" s="316" t="s">
        <v>3298</v>
      </c>
      <c r="E764" s="317">
        <v>12.72</v>
      </c>
      <c r="F764" s="317"/>
      <c r="G764" s="316" t="s">
        <v>633</v>
      </c>
      <c r="H764" s="319">
        <f t="shared" si="12"/>
        <v>12473.29</v>
      </c>
    </row>
    <row r="765" spans="1:8" x14ac:dyDescent="0.2">
      <c r="A765" s="318" t="s">
        <v>1906</v>
      </c>
      <c r="B765" s="316" t="s">
        <v>3299</v>
      </c>
      <c r="C765" s="316" t="s">
        <v>55</v>
      </c>
      <c r="D765" s="316" t="s">
        <v>3300</v>
      </c>
      <c r="E765" s="317">
        <v>224</v>
      </c>
      <c r="F765" s="317"/>
      <c r="G765" s="316" t="s">
        <v>633</v>
      </c>
      <c r="H765" s="319">
        <f t="shared" si="12"/>
        <v>12697.29</v>
      </c>
    </row>
    <row r="766" spans="1:8" x14ac:dyDescent="0.2">
      <c r="A766" s="318" t="s">
        <v>1658</v>
      </c>
      <c r="B766" s="316" t="s">
        <v>3301</v>
      </c>
      <c r="C766" s="316" t="s">
        <v>249</v>
      </c>
      <c r="D766" s="316" t="s">
        <v>3302</v>
      </c>
      <c r="E766" s="317"/>
      <c r="F766" s="317">
        <v>17.170000000000002</v>
      </c>
      <c r="G766" s="316" t="s">
        <v>708</v>
      </c>
      <c r="H766" s="319">
        <f t="shared" si="12"/>
        <v>12680.12</v>
      </c>
    </row>
    <row r="767" spans="1:8" x14ac:dyDescent="0.2">
      <c r="A767" s="318" t="s">
        <v>1658</v>
      </c>
      <c r="B767" s="316" t="s">
        <v>3301</v>
      </c>
      <c r="C767" s="316" t="s">
        <v>249</v>
      </c>
      <c r="D767" s="316" t="s">
        <v>3302</v>
      </c>
      <c r="E767" s="317"/>
      <c r="F767" s="317">
        <v>5</v>
      </c>
      <c r="G767" s="316" t="s">
        <v>633</v>
      </c>
      <c r="H767" s="319">
        <f t="shared" si="12"/>
        <v>12675.12</v>
      </c>
    </row>
    <row r="768" spans="1:8" x14ac:dyDescent="0.2">
      <c r="A768" s="318" t="s">
        <v>981</v>
      </c>
      <c r="B768" s="316" t="s">
        <v>3282</v>
      </c>
      <c r="C768" s="316" t="s">
        <v>247</v>
      </c>
      <c r="D768" s="316" t="s">
        <v>3283</v>
      </c>
      <c r="E768" s="317">
        <v>84</v>
      </c>
      <c r="F768" s="317"/>
      <c r="G768" s="316" t="s">
        <v>708</v>
      </c>
      <c r="H768" s="319">
        <f t="shared" si="12"/>
        <v>12759.12</v>
      </c>
    </row>
    <row r="769" spans="1:8" x14ac:dyDescent="0.2">
      <c r="A769" s="318" t="s">
        <v>197</v>
      </c>
      <c r="B769" s="316" t="s">
        <v>221</v>
      </c>
      <c r="C769" s="316" t="s">
        <v>53</v>
      </c>
      <c r="D769" s="316" t="s">
        <v>3303</v>
      </c>
      <c r="E769" s="317">
        <v>615</v>
      </c>
      <c r="F769" s="317"/>
      <c r="G769" s="316" t="s">
        <v>708</v>
      </c>
      <c r="H769" s="319">
        <f t="shared" si="12"/>
        <v>13374.12</v>
      </c>
    </row>
    <row r="770" spans="1:8" x14ac:dyDescent="0.2">
      <c r="A770" s="318" t="s">
        <v>3304</v>
      </c>
      <c r="B770" s="316" t="s">
        <v>3307</v>
      </c>
      <c r="C770" s="316" t="s">
        <v>55</v>
      </c>
      <c r="D770" s="316" t="s">
        <v>3308</v>
      </c>
      <c r="E770" s="317">
        <v>20.16</v>
      </c>
      <c r="F770" s="317"/>
      <c r="G770" s="316" t="s">
        <v>708</v>
      </c>
      <c r="H770" s="319">
        <f t="shared" si="12"/>
        <v>13394.28</v>
      </c>
    </row>
    <row r="771" spans="1:8" x14ac:dyDescent="0.2">
      <c r="A771" s="318" t="s">
        <v>3304</v>
      </c>
      <c r="B771" s="316" t="s">
        <v>3305</v>
      </c>
      <c r="C771" s="316" t="s">
        <v>249</v>
      </c>
      <c r="D771" s="316" t="s">
        <v>3306</v>
      </c>
      <c r="E771" s="317">
        <v>91.6</v>
      </c>
      <c r="F771" s="317"/>
      <c r="G771" s="316" t="s">
        <v>708</v>
      </c>
      <c r="H771" s="319">
        <f t="shared" si="12"/>
        <v>13485.880000000001</v>
      </c>
    </row>
    <row r="772" spans="1:8" x14ac:dyDescent="0.2">
      <c r="A772" s="318" t="s">
        <v>3304</v>
      </c>
      <c r="B772" s="316" t="s">
        <v>3305</v>
      </c>
      <c r="C772" s="316" t="s">
        <v>249</v>
      </c>
      <c r="D772" s="316" t="s">
        <v>3306</v>
      </c>
      <c r="E772" s="317">
        <v>33.119999999999997</v>
      </c>
      <c r="F772" s="317"/>
      <c r="G772" s="316" t="s">
        <v>633</v>
      </c>
      <c r="H772" s="319">
        <f t="shared" si="12"/>
        <v>13519.000000000002</v>
      </c>
    </row>
    <row r="773" spans="1:8" x14ac:dyDescent="0.2">
      <c r="A773" s="318" t="s">
        <v>3304</v>
      </c>
      <c r="B773" s="316" t="s">
        <v>3307</v>
      </c>
      <c r="C773" s="316" t="s">
        <v>55</v>
      </c>
      <c r="D773" s="316" t="s">
        <v>3308</v>
      </c>
      <c r="E773" s="317">
        <v>20.170000000000002</v>
      </c>
      <c r="F773" s="317"/>
      <c r="G773" s="316" t="s">
        <v>633</v>
      </c>
      <c r="H773" s="319">
        <f t="shared" si="12"/>
        <v>13539.170000000002</v>
      </c>
    </row>
    <row r="774" spans="1:8" x14ac:dyDescent="0.2">
      <c r="A774" s="318" t="s">
        <v>3309</v>
      </c>
      <c r="B774" s="316" t="s">
        <v>3310</v>
      </c>
      <c r="C774" s="316" t="s">
        <v>248</v>
      </c>
      <c r="D774" s="316" t="s">
        <v>3311</v>
      </c>
      <c r="E774" s="317">
        <v>99</v>
      </c>
      <c r="F774" s="317"/>
      <c r="G774" s="316" t="s">
        <v>708</v>
      </c>
      <c r="H774" s="319">
        <f t="shared" si="12"/>
        <v>13638.170000000002</v>
      </c>
    </row>
    <row r="775" spans="1:8" x14ac:dyDescent="0.2">
      <c r="A775" s="318" t="s">
        <v>3309</v>
      </c>
      <c r="B775" s="316" t="s">
        <v>3312</v>
      </c>
      <c r="C775" s="316" t="s">
        <v>248</v>
      </c>
      <c r="D775" s="316" t="s">
        <v>3313</v>
      </c>
      <c r="E775" s="317">
        <v>1450</v>
      </c>
      <c r="F775" s="317"/>
      <c r="G775" s="316" t="s">
        <v>708</v>
      </c>
      <c r="H775" s="319">
        <f t="shared" si="12"/>
        <v>15088.170000000002</v>
      </c>
    </row>
    <row r="776" spans="1:8" x14ac:dyDescent="0.2">
      <c r="A776" s="318" t="s">
        <v>3309</v>
      </c>
      <c r="B776" s="316" t="s">
        <v>3314</v>
      </c>
      <c r="C776" s="316" t="s">
        <v>248</v>
      </c>
      <c r="D776" s="316" t="s">
        <v>3315</v>
      </c>
      <c r="E776" s="317">
        <v>75</v>
      </c>
      <c r="F776" s="317"/>
      <c r="G776" s="316" t="s">
        <v>633</v>
      </c>
      <c r="H776" s="319">
        <f t="shared" si="12"/>
        <v>15163.170000000002</v>
      </c>
    </row>
    <row r="777" spans="1:8" x14ac:dyDescent="0.2">
      <c r="A777" s="318" t="s">
        <v>3316</v>
      </c>
      <c r="B777" s="316" t="s">
        <v>3317</v>
      </c>
      <c r="C777" s="316" t="s">
        <v>55</v>
      </c>
      <c r="D777" s="316" t="s">
        <v>2873</v>
      </c>
      <c r="E777" s="317">
        <v>64.8</v>
      </c>
      <c r="F777" s="317"/>
      <c r="G777" s="316" t="s">
        <v>708</v>
      </c>
      <c r="H777" s="319">
        <f t="shared" si="12"/>
        <v>15227.970000000001</v>
      </c>
    </row>
    <row r="778" spans="1:8" x14ac:dyDescent="0.2">
      <c r="A778" s="318" t="s">
        <v>3316</v>
      </c>
      <c r="B778" s="316" t="s">
        <v>3317</v>
      </c>
      <c r="C778" s="316" t="s">
        <v>55</v>
      </c>
      <c r="D778" s="316" t="s">
        <v>2873</v>
      </c>
      <c r="E778" s="317">
        <v>165.24</v>
      </c>
      <c r="F778" s="317"/>
      <c r="G778" s="316" t="s">
        <v>633</v>
      </c>
      <c r="H778" s="319">
        <f t="shared" si="12"/>
        <v>15393.210000000001</v>
      </c>
    </row>
    <row r="779" spans="1:8" x14ac:dyDescent="0.2">
      <c r="A779" s="318" t="s">
        <v>2209</v>
      </c>
      <c r="B779" s="316" t="s">
        <v>3318</v>
      </c>
      <c r="C779" s="316" t="s">
        <v>55</v>
      </c>
      <c r="D779" s="316" t="s">
        <v>3319</v>
      </c>
      <c r="E779" s="317">
        <v>570.33000000000004</v>
      </c>
      <c r="F779" s="317"/>
      <c r="G779" s="316" t="s">
        <v>708</v>
      </c>
      <c r="H779" s="319">
        <f t="shared" si="12"/>
        <v>15963.54</v>
      </c>
    </row>
    <row r="780" spans="1:8" x14ac:dyDescent="0.2">
      <c r="A780" s="318" t="s">
        <v>2209</v>
      </c>
      <c r="B780" s="316" t="s">
        <v>3320</v>
      </c>
      <c r="C780" s="316" t="s">
        <v>249</v>
      </c>
      <c r="D780" s="316" t="s">
        <v>3321</v>
      </c>
      <c r="E780" s="317">
        <v>15.94</v>
      </c>
      <c r="F780" s="317"/>
      <c r="G780" s="316" t="s">
        <v>633</v>
      </c>
      <c r="H780" s="319">
        <f t="shared" si="12"/>
        <v>15979.480000000001</v>
      </c>
    </row>
    <row r="781" spans="1:8" x14ac:dyDescent="0.2">
      <c r="A781" s="318" t="s">
        <v>1660</v>
      </c>
      <c r="B781" s="316" t="s">
        <v>3322</v>
      </c>
      <c r="C781" s="316" t="s">
        <v>247</v>
      </c>
      <c r="D781" s="316" t="s">
        <v>3323</v>
      </c>
      <c r="E781" s="317">
        <v>246.6</v>
      </c>
      <c r="F781" s="317"/>
      <c r="G781" s="316" t="s">
        <v>708</v>
      </c>
      <c r="H781" s="319">
        <f t="shared" si="12"/>
        <v>16226.080000000002</v>
      </c>
    </row>
    <row r="782" spans="1:8" x14ac:dyDescent="0.2">
      <c r="A782" s="318" t="s">
        <v>1660</v>
      </c>
      <c r="B782" s="316" t="s">
        <v>3322</v>
      </c>
      <c r="C782" s="316" t="s">
        <v>247</v>
      </c>
      <c r="D782" s="316" t="s">
        <v>3324</v>
      </c>
      <c r="E782" s="317">
        <v>315</v>
      </c>
      <c r="F782" s="317"/>
      <c r="G782" s="316" t="s">
        <v>708</v>
      </c>
      <c r="H782" s="319">
        <f t="shared" si="12"/>
        <v>16541.080000000002</v>
      </c>
    </row>
    <row r="783" spans="1:8" x14ac:dyDescent="0.2">
      <c r="A783" s="318" t="s">
        <v>2589</v>
      </c>
      <c r="B783" s="316" t="s">
        <v>3325</v>
      </c>
      <c r="C783" s="316" t="s">
        <v>55</v>
      </c>
      <c r="D783" s="316" t="s">
        <v>3326</v>
      </c>
      <c r="E783" s="317">
        <v>4.68</v>
      </c>
      <c r="F783" s="317"/>
      <c r="G783" s="316" t="s">
        <v>708</v>
      </c>
      <c r="H783" s="319">
        <f t="shared" si="12"/>
        <v>16545.760000000002</v>
      </c>
    </row>
    <row r="784" spans="1:8" x14ac:dyDescent="0.2">
      <c r="A784" s="318" t="s">
        <v>2589</v>
      </c>
      <c r="B784" s="316" t="s">
        <v>3325</v>
      </c>
      <c r="C784" s="316" t="s">
        <v>55</v>
      </c>
      <c r="D784" s="316" t="s">
        <v>3326</v>
      </c>
      <c r="E784" s="317">
        <v>4.68</v>
      </c>
      <c r="F784" s="317"/>
      <c r="G784" s="316" t="s">
        <v>633</v>
      </c>
      <c r="H784" s="319">
        <f t="shared" si="12"/>
        <v>16550.440000000002</v>
      </c>
    </row>
    <row r="785" spans="1:8" x14ac:dyDescent="0.2">
      <c r="A785" s="318" t="s">
        <v>2063</v>
      </c>
      <c r="B785" s="316" t="s">
        <v>3327</v>
      </c>
      <c r="C785" s="316" t="s">
        <v>249</v>
      </c>
      <c r="D785" s="316" t="s">
        <v>3328</v>
      </c>
      <c r="E785" s="317">
        <v>56.98</v>
      </c>
      <c r="F785" s="317"/>
      <c r="G785" s="316" t="s">
        <v>633</v>
      </c>
      <c r="H785" s="319">
        <f t="shared" si="12"/>
        <v>16607.420000000002</v>
      </c>
    </row>
    <row r="786" spans="1:8" x14ac:dyDescent="0.2">
      <c r="A786" s="318" t="s">
        <v>2066</v>
      </c>
      <c r="B786" s="316" t="s">
        <v>3329</v>
      </c>
      <c r="C786" s="316" t="s">
        <v>249</v>
      </c>
      <c r="D786" s="316" t="s">
        <v>3330</v>
      </c>
      <c r="E786" s="317">
        <v>4.3099999999999996</v>
      </c>
      <c r="F786" s="317"/>
      <c r="G786" s="316" t="s">
        <v>708</v>
      </c>
      <c r="H786" s="319">
        <f t="shared" si="12"/>
        <v>16611.730000000003</v>
      </c>
    </row>
    <row r="787" spans="1:8" x14ac:dyDescent="0.2">
      <c r="A787" s="318" t="s">
        <v>2066</v>
      </c>
      <c r="B787" s="316" t="s">
        <v>3329</v>
      </c>
      <c r="C787" s="316" t="s">
        <v>249</v>
      </c>
      <c r="D787" s="316" t="s">
        <v>3330</v>
      </c>
      <c r="E787" s="317">
        <v>4.32</v>
      </c>
      <c r="F787" s="317"/>
      <c r="G787" s="316" t="s">
        <v>633</v>
      </c>
      <c r="H787" s="319">
        <f t="shared" si="12"/>
        <v>16616.050000000003</v>
      </c>
    </row>
    <row r="788" spans="1:8" x14ac:dyDescent="0.2">
      <c r="A788" s="318" t="s">
        <v>2592</v>
      </c>
      <c r="B788" s="316" t="s">
        <v>3331</v>
      </c>
      <c r="C788" s="316" t="s">
        <v>3060</v>
      </c>
      <c r="D788" s="316" t="s">
        <v>317</v>
      </c>
      <c r="E788" s="317">
        <v>62.5</v>
      </c>
      <c r="F788" s="317"/>
      <c r="G788" s="316" t="s">
        <v>708</v>
      </c>
      <c r="H788" s="319">
        <f t="shared" si="12"/>
        <v>16678.550000000003</v>
      </c>
    </row>
    <row r="789" spans="1:8" x14ac:dyDescent="0.2">
      <c r="A789" s="318" t="s">
        <v>2592</v>
      </c>
      <c r="B789" s="316" t="s">
        <v>3331</v>
      </c>
      <c r="C789" s="316" t="s">
        <v>3060</v>
      </c>
      <c r="D789" s="316" t="s">
        <v>317</v>
      </c>
      <c r="E789" s="317">
        <v>62.5</v>
      </c>
      <c r="F789" s="317"/>
      <c r="G789" s="316" t="s">
        <v>633</v>
      </c>
      <c r="H789" s="319">
        <f t="shared" si="12"/>
        <v>16741.050000000003</v>
      </c>
    </row>
    <row r="790" spans="1:8" x14ac:dyDescent="0.2">
      <c r="A790" s="318" t="s">
        <v>198</v>
      </c>
      <c r="B790" s="316" t="s">
        <v>3332</v>
      </c>
      <c r="C790" s="316" t="s">
        <v>55</v>
      </c>
      <c r="D790" s="316" t="s">
        <v>3333</v>
      </c>
      <c r="E790" s="317">
        <v>29.43</v>
      </c>
      <c r="F790" s="317"/>
      <c r="G790" s="316" t="s">
        <v>708</v>
      </c>
      <c r="H790" s="319">
        <f t="shared" si="12"/>
        <v>16770.480000000003</v>
      </c>
    </row>
    <row r="791" spans="1:8" x14ac:dyDescent="0.2">
      <c r="A791" s="318" t="s">
        <v>198</v>
      </c>
      <c r="B791" s="316" t="s">
        <v>3332</v>
      </c>
      <c r="C791" s="316" t="s">
        <v>55</v>
      </c>
      <c r="D791" s="316" t="s">
        <v>3333</v>
      </c>
      <c r="E791" s="317">
        <v>29.42</v>
      </c>
      <c r="F791" s="317"/>
      <c r="G791" s="316" t="s">
        <v>633</v>
      </c>
      <c r="H791" s="319">
        <f t="shared" si="12"/>
        <v>16799.900000000001</v>
      </c>
    </row>
    <row r="792" spans="1:8" x14ac:dyDescent="0.2">
      <c r="A792" s="318" t="s">
        <v>199</v>
      </c>
      <c r="B792" s="316" t="s">
        <v>3334</v>
      </c>
      <c r="C792" s="316" t="s">
        <v>249</v>
      </c>
      <c r="D792" s="316" t="s">
        <v>3335</v>
      </c>
      <c r="E792" s="317"/>
      <c r="F792" s="317">
        <v>10.31</v>
      </c>
      <c r="G792" s="316" t="s">
        <v>708</v>
      </c>
      <c r="H792" s="319">
        <f t="shared" si="12"/>
        <v>16789.59</v>
      </c>
    </row>
    <row r="793" spans="1:8" x14ac:dyDescent="0.2">
      <c r="A793" s="318" t="s">
        <v>199</v>
      </c>
      <c r="B793" s="316" t="s">
        <v>3334</v>
      </c>
      <c r="C793" s="316" t="s">
        <v>249</v>
      </c>
      <c r="D793" s="316" t="s">
        <v>3335</v>
      </c>
      <c r="E793" s="317"/>
      <c r="F793" s="317">
        <v>10.31</v>
      </c>
      <c r="G793" s="316" t="s">
        <v>633</v>
      </c>
      <c r="H793" s="319">
        <f t="shared" si="12"/>
        <v>16779.28</v>
      </c>
    </row>
    <row r="794" spans="1:8" x14ac:dyDescent="0.2">
      <c r="A794" s="318" t="s">
        <v>1663</v>
      </c>
      <c r="B794" s="316" t="s">
        <v>3336</v>
      </c>
      <c r="C794" s="316" t="s">
        <v>247</v>
      </c>
      <c r="D794" s="316" t="s">
        <v>3337</v>
      </c>
      <c r="E794" s="317">
        <v>342</v>
      </c>
      <c r="F794" s="317"/>
      <c r="G794" s="316" t="s">
        <v>708</v>
      </c>
      <c r="H794" s="319">
        <f t="shared" si="12"/>
        <v>17121.28</v>
      </c>
    </row>
    <row r="795" spans="1:8" x14ac:dyDescent="0.2">
      <c r="A795" s="318" t="s">
        <v>1663</v>
      </c>
      <c r="B795" s="316" t="s">
        <v>3336</v>
      </c>
      <c r="C795" s="316" t="s">
        <v>247</v>
      </c>
      <c r="D795" s="316" t="s">
        <v>3338</v>
      </c>
      <c r="E795" s="317">
        <v>222</v>
      </c>
      <c r="F795" s="317"/>
      <c r="G795" s="316" t="s">
        <v>708</v>
      </c>
      <c r="H795" s="319">
        <f t="shared" si="12"/>
        <v>17343.28</v>
      </c>
    </row>
    <row r="796" spans="1:8" x14ac:dyDescent="0.2">
      <c r="A796" s="318" t="s">
        <v>3339</v>
      </c>
      <c r="B796" s="316" t="s">
        <v>3340</v>
      </c>
      <c r="C796" s="316" t="s">
        <v>53</v>
      </c>
      <c r="D796" s="316" t="s">
        <v>3341</v>
      </c>
      <c r="E796" s="317">
        <v>915</v>
      </c>
      <c r="F796" s="317"/>
      <c r="G796" s="316" t="s">
        <v>633</v>
      </c>
      <c r="H796" s="319">
        <f t="shared" si="12"/>
        <v>18258.28</v>
      </c>
    </row>
    <row r="797" spans="1:8" x14ac:dyDescent="0.2">
      <c r="A797" s="318" t="s">
        <v>2599</v>
      </c>
      <c r="B797" s="316" t="s">
        <v>2600</v>
      </c>
      <c r="C797" s="316" t="s">
        <v>55</v>
      </c>
      <c r="D797" s="316" t="s">
        <v>3343</v>
      </c>
      <c r="E797" s="317">
        <v>41.74</v>
      </c>
      <c r="F797" s="317"/>
      <c r="G797" s="316" t="s">
        <v>708</v>
      </c>
      <c r="H797" s="319">
        <f t="shared" si="12"/>
        <v>18300.02</v>
      </c>
    </row>
    <row r="798" spans="1:8" x14ac:dyDescent="0.2">
      <c r="A798" s="318" t="s">
        <v>2599</v>
      </c>
      <c r="B798" s="316" t="s">
        <v>2600</v>
      </c>
      <c r="C798" s="316" t="s">
        <v>55</v>
      </c>
      <c r="D798" s="316" t="s">
        <v>3344</v>
      </c>
      <c r="E798" s="317">
        <v>12.34</v>
      </c>
      <c r="F798" s="317"/>
      <c r="G798" s="316" t="s">
        <v>708</v>
      </c>
      <c r="H798" s="319">
        <f t="shared" si="12"/>
        <v>18312.36</v>
      </c>
    </row>
    <row r="799" spans="1:8" x14ac:dyDescent="0.2">
      <c r="A799" s="318" t="s">
        <v>2599</v>
      </c>
      <c r="B799" s="316" t="s">
        <v>3342</v>
      </c>
      <c r="C799" s="316" t="s">
        <v>3060</v>
      </c>
      <c r="D799" s="316" t="s">
        <v>320</v>
      </c>
      <c r="E799" s="317">
        <v>62.5</v>
      </c>
      <c r="F799" s="317"/>
      <c r="G799" s="316" t="s">
        <v>708</v>
      </c>
      <c r="H799" s="319">
        <f t="shared" si="12"/>
        <v>18374.86</v>
      </c>
    </row>
    <row r="800" spans="1:8" x14ac:dyDescent="0.2">
      <c r="A800" s="318" t="s">
        <v>2599</v>
      </c>
      <c r="B800" s="316" t="s">
        <v>3342</v>
      </c>
      <c r="C800" s="316" t="s">
        <v>3060</v>
      </c>
      <c r="D800" s="316" t="s">
        <v>320</v>
      </c>
      <c r="E800" s="317">
        <v>62.5</v>
      </c>
      <c r="F800" s="317"/>
      <c r="G800" s="316" t="s">
        <v>633</v>
      </c>
      <c r="H800" s="319">
        <f t="shared" si="12"/>
        <v>18437.36</v>
      </c>
    </row>
    <row r="801" spans="1:8" x14ac:dyDescent="0.2">
      <c r="A801" s="318" t="s">
        <v>2599</v>
      </c>
      <c r="B801" s="316" t="s">
        <v>3345</v>
      </c>
      <c r="C801" s="316" t="s">
        <v>250</v>
      </c>
      <c r="D801" s="316" t="s">
        <v>3346</v>
      </c>
      <c r="E801" s="317">
        <v>446</v>
      </c>
      <c r="F801" s="317"/>
      <c r="G801" s="316" t="s">
        <v>633</v>
      </c>
      <c r="H801" s="319">
        <f t="shared" si="12"/>
        <v>18883.36</v>
      </c>
    </row>
    <row r="802" spans="1:8" x14ac:dyDescent="0.2">
      <c r="A802" s="318" t="s">
        <v>2599</v>
      </c>
      <c r="B802" s="316" t="s">
        <v>2600</v>
      </c>
      <c r="C802" s="316" t="s">
        <v>55</v>
      </c>
      <c r="D802" s="316" t="s">
        <v>3347</v>
      </c>
      <c r="E802" s="317">
        <v>65.08</v>
      </c>
      <c r="F802" s="317"/>
      <c r="G802" s="316" t="s">
        <v>633</v>
      </c>
      <c r="H802" s="319">
        <f t="shared" si="12"/>
        <v>18948.440000000002</v>
      </c>
    </row>
    <row r="803" spans="1:8" x14ac:dyDescent="0.2">
      <c r="A803" s="318" t="s">
        <v>667</v>
      </c>
      <c r="B803" s="316" t="s">
        <v>3348</v>
      </c>
      <c r="C803" s="316" t="s">
        <v>3060</v>
      </c>
      <c r="D803" s="316" t="s">
        <v>2070</v>
      </c>
      <c r="E803" s="317">
        <v>62.5</v>
      </c>
      <c r="F803" s="317"/>
      <c r="G803" s="316" t="s">
        <v>708</v>
      </c>
      <c r="H803" s="319">
        <f t="shared" si="12"/>
        <v>19010.940000000002</v>
      </c>
    </row>
    <row r="804" spans="1:8" x14ac:dyDescent="0.2">
      <c r="A804" s="318" t="s">
        <v>667</v>
      </c>
      <c r="B804" s="316" t="s">
        <v>3348</v>
      </c>
      <c r="C804" s="316" t="s">
        <v>3060</v>
      </c>
      <c r="D804" s="316" t="s">
        <v>2070</v>
      </c>
      <c r="E804" s="317">
        <v>62.5</v>
      </c>
      <c r="F804" s="317"/>
      <c r="G804" s="316" t="s">
        <v>633</v>
      </c>
      <c r="H804" s="319">
        <f t="shared" si="12"/>
        <v>19073.440000000002</v>
      </c>
    </row>
    <row r="805" spans="1:8" x14ac:dyDescent="0.2">
      <c r="A805" s="318" t="s">
        <v>333</v>
      </c>
      <c r="B805" s="316" t="s">
        <v>3349</v>
      </c>
      <c r="C805" s="316" t="s">
        <v>249</v>
      </c>
      <c r="D805" s="316" t="s">
        <v>3350</v>
      </c>
      <c r="E805" s="317">
        <v>75.08</v>
      </c>
      <c r="F805" s="317"/>
      <c r="G805" s="316" t="s">
        <v>708</v>
      </c>
      <c r="H805" s="319">
        <f t="shared" si="12"/>
        <v>19148.520000000004</v>
      </c>
    </row>
    <row r="806" spans="1:8" x14ac:dyDescent="0.2">
      <c r="A806" s="318" t="s">
        <v>333</v>
      </c>
      <c r="B806" s="316" t="s">
        <v>3351</v>
      </c>
      <c r="C806" s="316" t="s">
        <v>247</v>
      </c>
      <c r="D806" s="316" t="s">
        <v>2521</v>
      </c>
      <c r="E806" s="317">
        <v>362</v>
      </c>
      <c r="F806" s="317"/>
      <c r="G806" s="316" t="s">
        <v>708</v>
      </c>
      <c r="H806" s="319">
        <f t="shared" si="12"/>
        <v>19510.520000000004</v>
      </c>
    </row>
    <row r="807" spans="1:8" x14ac:dyDescent="0.2">
      <c r="A807" s="318" t="s">
        <v>333</v>
      </c>
      <c r="B807" s="316" t="s">
        <v>3349</v>
      </c>
      <c r="C807" s="316" t="s">
        <v>249</v>
      </c>
      <c r="D807" s="316" t="s">
        <v>3350</v>
      </c>
      <c r="E807" s="317">
        <v>64.28</v>
      </c>
      <c r="F807" s="317"/>
      <c r="G807" s="316" t="s">
        <v>633</v>
      </c>
      <c r="H807" s="319">
        <f t="shared" si="12"/>
        <v>19574.800000000003</v>
      </c>
    </row>
    <row r="808" spans="1:8" x14ac:dyDescent="0.2">
      <c r="A808" s="318" t="s">
        <v>333</v>
      </c>
      <c r="B808" s="316" t="s">
        <v>3352</v>
      </c>
      <c r="C808" s="316" t="s">
        <v>247</v>
      </c>
      <c r="D808" s="316" t="s">
        <v>3353</v>
      </c>
      <c r="E808" s="317">
        <v>503.1</v>
      </c>
      <c r="F808" s="317"/>
      <c r="G808" s="316" t="s">
        <v>633</v>
      </c>
      <c r="H808" s="319">
        <f t="shared" si="12"/>
        <v>20077.900000000001</v>
      </c>
    </row>
    <row r="809" spans="1:8" x14ac:dyDescent="0.2">
      <c r="A809" s="318" t="s">
        <v>1004</v>
      </c>
      <c r="B809" s="316" t="s">
        <v>3354</v>
      </c>
      <c r="C809" s="316" t="s">
        <v>249</v>
      </c>
      <c r="D809" s="316" t="s">
        <v>3355</v>
      </c>
      <c r="E809" s="317">
        <v>25.18</v>
      </c>
      <c r="F809" s="317"/>
      <c r="G809" s="316" t="s">
        <v>708</v>
      </c>
      <c r="H809" s="319">
        <f t="shared" si="12"/>
        <v>20103.080000000002</v>
      </c>
    </row>
    <row r="810" spans="1:8" x14ac:dyDescent="0.2">
      <c r="A810" s="318" t="s">
        <v>1004</v>
      </c>
      <c r="B810" s="316" t="s">
        <v>3354</v>
      </c>
      <c r="C810" s="316" t="s">
        <v>249</v>
      </c>
      <c r="D810" s="316" t="s">
        <v>3356</v>
      </c>
      <c r="E810" s="317">
        <v>33.28</v>
      </c>
      <c r="F810" s="317"/>
      <c r="G810" s="316" t="s">
        <v>633</v>
      </c>
      <c r="H810" s="319">
        <f t="shared" si="12"/>
        <v>20136.36</v>
      </c>
    </row>
    <row r="811" spans="1:8" x14ac:dyDescent="0.2">
      <c r="A811" s="318" t="s">
        <v>3357</v>
      </c>
      <c r="B811" s="316" t="s">
        <v>3358</v>
      </c>
      <c r="C811" s="316" t="s">
        <v>2722</v>
      </c>
      <c r="D811" s="316" t="s">
        <v>3359</v>
      </c>
      <c r="E811" s="317">
        <v>1889.07</v>
      </c>
      <c r="F811" s="317"/>
      <c r="G811" s="316" t="s">
        <v>708</v>
      </c>
      <c r="H811" s="319">
        <f t="shared" si="12"/>
        <v>22025.43</v>
      </c>
    </row>
    <row r="812" spans="1:8" x14ac:dyDescent="0.2">
      <c r="A812" s="318" t="s">
        <v>3357</v>
      </c>
      <c r="B812" s="316" t="s">
        <v>3360</v>
      </c>
      <c r="C812" s="316" t="s">
        <v>249</v>
      </c>
      <c r="D812" s="316" t="s">
        <v>3361</v>
      </c>
      <c r="E812" s="317">
        <v>114.8</v>
      </c>
      <c r="F812" s="317"/>
      <c r="G812" s="316" t="s">
        <v>633</v>
      </c>
      <c r="H812" s="319">
        <f t="shared" si="12"/>
        <v>22140.23</v>
      </c>
    </row>
    <row r="813" spans="1:8" x14ac:dyDescent="0.2">
      <c r="A813" s="318" t="s">
        <v>3362</v>
      </c>
      <c r="B813" s="316" t="s">
        <v>3363</v>
      </c>
      <c r="C813" s="316" t="s">
        <v>247</v>
      </c>
      <c r="D813" s="316" t="s">
        <v>3364</v>
      </c>
      <c r="E813" s="317">
        <v>422.5</v>
      </c>
      <c r="F813" s="317"/>
      <c r="G813" s="316" t="s">
        <v>633</v>
      </c>
      <c r="H813" s="319">
        <f t="shared" si="12"/>
        <v>22562.73</v>
      </c>
    </row>
    <row r="814" spans="1:8" x14ac:dyDescent="0.2">
      <c r="A814" s="318" t="s">
        <v>1256</v>
      </c>
      <c r="B814" s="316" t="s">
        <v>3365</v>
      </c>
      <c r="C814" s="316" t="s">
        <v>55</v>
      </c>
      <c r="D814" s="316" t="s">
        <v>3366</v>
      </c>
      <c r="E814" s="317">
        <v>54.4</v>
      </c>
      <c r="F814" s="317"/>
      <c r="G814" s="316" t="s">
        <v>633</v>
      </c>
      <c r="H814" s="319">
        <f t="shared" si="12"/>
        <v>22617.13</v>
      </c>
    </row>
    <row r="815" spans="1:8" x14ac:dyDescent="0.2">
      <c r="A815" s="318" t="s">
        <v>2072</v>
      </c>
      <c r="B815" s="316" t="s">
        <v>3367</v>
      </c>
      <c r="C815" s="316" t="s">
        <v>249</v>
      </c>
      <c r="D815" s="316" t="s">
        <v>3368</v>
      </c>
      <c r="E815" s="317">
        <v>18.7</v>
      </c>
      <c r="F815" s="317"/>
      <c r="G815" s="316" t="s">
        <v>708</v>
      </c>
      <c r="H815" s="319">
        <f t="shared" si="12"/>
        <v>22635.83</v>
      </c>
    </row>
    <row r="816" spans="1:8" x14ac:dyDescent="0.2">
      <c r="A816" s="318" t="s">
        <v>2074</v>
      </c>
      <c r="B816" s="316" t="s">
        <v>3369</v>
      </c>
      <c r="C816" s="316" t="s">
        <v>55</v>
      </c>
      <c r="D816" s="316" t="s">
        <v>3371</v>
      </c>
      <c r="E816" s="317">
        <v>42</v>
      </c>
      <c r="F816" s="317"/>
      <c r="G816" s="316" t="s">
        <v>708</v>
      </c>
      <c r="H816" s="319">
        <f t="shared" ref="H816:H879" si="13">E816-F816+H815</f>
        <v>22677.83</v>
      </c>
    </row>
    <row r="817" spans="1:8" x14ac:dyDescent="0.2">
      <c r="A817" s="318" t="s">
        <v>2074</v>
      </c>
      <c r="B817" s="316" t="s">
        <v>3369</v>
      </c>
      <c r="C817" s="316" t="s">
        <v>55</v>
      </c>
      <c r="D817" s="316" t="s">
        <v>3372</v>
      </c>
      <c r="E817" s="317">
        <v>114.74</v>
      </c>
      <c r="F817" s="317"/>
      <c r="G817" s="316" t="s">
        <v>708</v>
      </c>
      <c r="H817" s="319">
        <f t="shared" si="13"/>
        <v>22792.570000000003</v>
      </c>
    </row>
    <row r="818" spans="1:8" x14ac:dyDescent="0.2">
      <c r="A818" s="318" t="s">
        <v>2074</v>
      </c>
      <c r="B818" s="316" t="s">
        <v>3369</v>
      </c>
      <c r="C818" s="316" t="s">
        <v>55</v>
      </c>
      <c r="D818" s="316" t="s">
        <v>3373</v>
      </c>
      <c r="E818" s="317">
        <v>26</v>
      </c>
      <c r="F818" s="317"/>
      <c r="G818" s="316" t="s">
        <v>708</v>
      </c>
      <c r="H818" s="319">
        <f t="shared" si="13"/>
        <v>22818.570000000003</v>
      </c>
    </row>
    <row r="819" spans="1:8" x14ac:dyDescent="0.2">
      <c r="A819" s="318" t="s">
        <v>2074</v>
      </c>
      <c r="B819" s="316" t="s">
        <v>3369</v>
      </c>
      <c r="C819" s="316" t="s">
        <v>55</v>
      </c>
      <c r="D819" s="316" t="s">
        <v>3370</v>
      </c>
      <c r="E819" s="317">
        <v>6.6</v>
      </c>
      <c r="F819" s="317"/>
      <c r="G819" s="316" t="s">
        <v>708</v>
      </c>
      <c r="H819" s="319">
        <f t="shared" si="13"/>
        <v>22825.170000000002</v>
      </c>
    </row>
    <row r="820" spans="1:8" x14ac:dyDescent="0.2">
      <c r="A820" s="318" t="s">
        <v>2074</v>
      </c>
      <c r="B820" s="316" t="s">
        <v>3369</v>
      </c>
      <c r="C820" s="316" t="s">
        <v>55</v>
      </c>
      <c r="D820" s="316" t="s">
        <v>3370</v>
      </c>
      <c r="E820" s="317">
        <v>6.63</v>
      </c>
      <c r="F820" s="317"/>
      <c r="G820" s="316" t="s">
        <v>633</v>
      </c>
      <c r="H820" s="319">
        <f t="shared" si="13"/>
        <v>22831.800000000003</v>
      </c>
    </row>
    <row r="821" spans="1:8" x14ac:dyDescent="0.2">
      <c r="A821" s="318" t="s">
        <v>2074</v>
      </c>
      <c r="B821" s="316" t="s">
        <v>3376</v>
      </c>
      <c r="C821" s="316" t="s">
        <v>247</v>
      </c>
      <c r="D821" s="316" t="s">
        <v>3377</v>
      </c>
      <c r="E821" s="317">
        <v>137.5</v>
      </c>
      <c r="F821" s="317"/>
      <c r="G821" s="316" t="s">
        <v>633</v>
      </c>
      <c r="H821" s="319">
        <f t="shared" si="13"/>
        <v>22969.300000000003</v>
      </c>
    </row>
    <row r="822" spans="1:8" x14ac:dyDescent="0.2">
      <c r="A822" s="318" t="s">
        <v>2074</v>
      </c>
      <c r="B822" s="316" t="s">
        <v>3369</v>
      </c>
      <c r="C822" s="316" t="s">
        <v>55</v>
      </c>
      <c r="D822" s="316" t="s">
        <v>3374</v>
      </c>
      <c r="E822" s="317">
        <v>4.8499999999999996</v>
      </c>
      <c r="F822" s="317"/>
      <c r="G822" s="316" t="s">
        <v>633</v>
      </c>
      <c r="H822" s="319">
        <f t="shared" si="13"/>
        <v>22974.15</v>
      </c>
    </row>
    <row r="823" spans="1:8" x14ac:dyDescent="0.2">
      <c r="A823" s="318" t="s">
        <v>2074</v>
      </c>
      <c r="B823" s="316" t="s">
        <v>3369</v>
      </c>
      <c r="C823" s="316" t="s">
        <v>55</v>
      </c>
      <c r="D823" s="316" t="s">
        <v>3375</v>
      </c>
      <c r="E823" s="317">
        <v>125.12</v>
      </c>
      <c r="F823" s="317"/>
      <c r="G823" s="316" t="s">
        <v>633</v>
      </c>
      <c r="H823" s="319">
        <f t="shared" si="13"/>
        <v>23099.27</v>
      </c>
    </row>
    <row r="824" spans="1:8" x14ac:dyDescent="0.2">
      <c r="A824" s="318" t="s">
        <v>3378</v>
      </c>
      <c r="B824" s="316" t="s">
        <v>3379</v>
      </c>
      <c r="C824" s="316" t="s">
        <v>55</v>
      </c>
      <c r="D824" s="316" t="s">
        <v>3380</v>
      </c>
      <c r="E824" s="317">
        <v>69.98</v>
      </c>
      <c r="F824" s="317"/>
      <c r="G824" s="316" t="s">
        <v>633</v>
      </c>
      <c r="H824" s="319">
        <f t="shared" si="13"/>
        <v>23169.25</v>
      </c>
    </row>
    <row r="825" spans="1:8" x14ac:dyDescent="0.2">
      <c r="A825" s="318" t="s">
        <v>3381</v>
      </c>
      <c r="B825" s="316" t="s">
        <v>3382</v>
      </c>
      <c r="C825" s="316" t="s">
        <v>55</v>
      </c>
      <c r="D825" s="316" t="s">
        <v>3383</v>
      </c>
      <c r="E825" s="317">
        <v>33.770000000000003</v>
      </c>
      <c r="F825" s="317"/>
      <c r="G825" s="316" t="s">
        <v>633</v>
      </c>
      <c r="H825" s="319">
        <f t="shared" si="13"/>
        <v>23203.02</v>
      </c>
    </row>
    <row r="826" spans="1:8" x14ac:dyDescent="0.2">
      <c r="A826" s="318" t="s">
        <v>669</v>
      </c>
      <c r="B826" s="316" t="s">
        <v>3384</v>
      </c>
      <c r="C826" s="316" t="s">
        <v>55</v>
      </c>
      <c r="D826" s="316" t="s">
        <v>3385</v>
      </c>
      <c r="E826" s="317">
        <v>130</v>
      </c>
      <c r="F826" s="317"/>
      <c r="G826" s="316" t="s">
        <v>708</v>
      </c>
      <c r="H826" s="319">
        <f t="shared" si="13"/>
        <v>23333.02</v>
      </c>
    </row>
    <row r="827" spans="1:8" x14ac:dyDescent="0.2">
      <c r="A827" s="318" t="s">
        <v>3386</v>
      </c>
      <c r="B827" s="316" t="s">
        <v>3387</v>
      </c>
      <c r="C827" s="316" t="s">
        <v>55</v>
      </c>
      <c r="D827" s="316" t="s">
        <v>3388</v>
      </c>
      <c r="E827" s="317">
        <v>2.69</v>
      </c>
      <c r="F827" s="317"/>
      <c r="G827" s="316" t="s">
        <v>708</v>
      </c>
      <c r="H827" s="319">
        <f t="shared" si="13"/>
        <v>23335.71</v>
      </c>
    </row>
    <row r="828" spans="1:8" x14ac:dyDescent="0.2">
      <c r="A828" s="318" t="s">
        <v>3386</v>
      </c>
      <c r="B828" s="316" t="s">
        <v>3387</v>
      </c>
      <c r="C828" s="316" t="s">
        <v>55</v>
      </c>
      <c r="D828" s="316" t="s">
        <v>3388</v>
      </c>
      <c r="E828" s="317">
        <v>2.7</v>
      </c>
      <c r="F828" s="317"/>
      <c r="G828" s="316" t="s">
        <v>633</v>
      </c>
      <c r="H828" s="319">
        <f t="shared" si="13"/>
        <v>23338.41</v>
      </c>
    </row>
    <row r="829" spans="1:8" x14ac:dyDescent="0.2">
      <c r="A829" s="318" t="s">
        <v>2605</v>
      </c>
      <c r="B829" s="316" t="s">
        <v>3389</v>
      </c>
      <c r="C829" s="316" t="s">
        <v>55</v>
      </c>
      <c r="D829" s="316" t="s">
        <v>3390</v>
      </c>
      <c r="E829" s="317">
        <v>41.39</v>
      </c>
      <c r="F829" s="317"/>
      <c r="G829" s="316" t="s">
        <v>708</v>
      </c>
      <c r="H829" s="319">
        <f t="shared" si="13"/>
        <v>23379.8</v>
      </c>
    </row>
    <row r="830" spans="1:8" x14ac:dyDescent="0.2">
      <c r="A830" s="318" t="s">
        <v>2609</v>
      </c>
      <c r="B830" s="316" t="s">
        <v>3391</v>
      </c>
      <c r="C830" s="316" t="s">
        <v>55</v>
      </c>
      <c r="D830" s="316" t="s">
        <v>3392</v>
      </c>
      <c r="E830" s="317">
        <v>25.43</v>
      </c>
      <c r="F830" s="317"/>
      <c r="G830" s="316" t="s">
        <v>708</v>
      </c>
      <c r="H830" s="319">
        <f t="shared" si="13"/>
        <v>23405.23</v>
      </c>
    </row>
    <row r="831" spans="1:8" x14ac:dyDescent="0.2">
      <c r="A831" s="318" t="s">
        <v>2609</v>
      </c>
      <c r="B831" s="316" t="s">
        <v>3391</v>
      </c>
      <c r="C831" s="316" t="s">
        <v>55</v>
      </c>
      <c r="D831" s="316" t="s">
        <v>3392</v>
      </c>
      <c r="E831" s="317">
        <v>25.43</v>
      </c>
      <c r="F831" s="317"/>
      <c r="G831" s="316" t="s">
        <v>633</v>
      </c>
      <c r="H831" s="319">
        <f t="shared" si="13"/>
        <v>23430.66</v>
      </c>
    </row>
    <row r="832" spans="1:8" x14ac:dyDescent="0.2">
      <c r="A832" s="318" t="s">
        <v>3393</v>
      </c>
      <c r="B832" s="316" t="s">
        <v>3394</v>
      </c>
      <c r="C832" s="316" t="s">
        <v>55</v>
      </c>
      <c r="D832" s="316" t="s">
        <v>3005</v>
      </c>
      <c r="E832" s="317">
        <v>45.55</v>
      </c>
      <c r="F832" s="317"/>
      <c r="G832" s="316" t="s">
        <v>708</v>
      </c>
      <c r="H832" s="319">
        <f t="shared" si="13"/>
        <v>23476.21</v>
      </c>
    </row>
    <row r="833" spans="1:8" x14ac:dyDescent="0.2">
      <c r="A833" s="318" t="s">
        <v>3393</v>
      </c>
      <c r="B833" s="316" t="s">
        <v>3395</v>
      </c>
      <c r="C833" s="316" t="s">
        <v>249</v>
      </c>
      <c r="D833" s="316" t="s">
        <v>3396</v>
      </c>
      <c r="E833" s="317">
        <v>124.87</v>
      </c>
      <c r="F833" s="317"/>
      <c r="G833" s="316" t="s">
        <v>708</v>
      </c>
      <c r="H833" s="319">
        <f t="shared" si="13"/>
        <v>23601.079999999998</v>
      </c>
    </row>
    <row r="834" spans="1:8" x14ac:dyDescent="0.2">
      <c r="A834" s="318" t="s">
        <v>3393</v>
      </c>
      <c r="B834" s="316" t="s">
        <v>3397</v>
      </c>
      <c r="C834" s="316" t="s">
        <v>55</v>
      </c>
      <c r="D834" s="316" t="s">
        <v>3398</v>
      </c>
      <c r="E834" s="317">
        <v>49.34</v>
      </c>
      <c r="F834" s="317"/>
      <c r="G834" s="316" t="s">
        <v>708</v>
      </c>
      <c r="H834" s="319">
        <f t="shared" si="13"/>
        <v>23650.42</v>
      </c>
    </row>
    <row r="835" spans="1:8" x14ac:dyDescent="0.2">
      <c r="A835" s="318" t="s">
        <v>3393</v>
      </c>
      <c r="B835" s="316" t="s">
        <v>3395</v>
      </c>
      <c r="C835" s="316" t="s">
        <v>249</v>
      </c>
      <c r="D835" s="316" t="s">
        <v>3399</v>
      </c>
      <c r="E835" s="317"/>
      <c r="F835" s="317">
        <v>124.87</v>
      </c>
      <c r="G835" s="316" t="s">
        <v>708</v>
      </c>
      <c r="H835" s="319">
        <f t="shared" si="13"/>
        <v>23525.55</v>
      </c>
    </row>
    <row r="836" spans="1:8" x14ac:dyDescent="0.2">
      <c r="A836" s="318" t="s">
        <v>3393</v>
      </c>
      <c r="B836" s="316" t="s">
        <v>3394</v>
      </c>
      <c r="C836" s="316" t="s">
        <v>55</v>
      </c>
      <c r="D836" s="316" t="s">
        <v>3005</v>
      </c>
      <c r="E836" s="317">
        <v>45.55</v>
      </c>
      <c r="F836" s="317"/>
      <c r="G836" s="316" t="s">
        <v>633</v>
      </c>
      <c r="H836" s="319">
        <f t="shared" si="13"/>
        <v>23571.1</v>
      </c>
    </row>
    <row r="837" spans="1:8" x14ac:dyDescent="0.2">
      <c r="A837" s="318" t="s">
        <v>3400</v>
      </c>
      <c r="B837" s="316" t="s">
        <v>3401</v>
      </c>
      <c r="C837" s="316" t="s">
        <v>55</v>
      </c>
      <c r="D837" s="316" t="s">
        <v>3005</v>
      </c>
      <c r="E837" s="317">
        <v>4.96</v>
      </c>
      <c r="F837" s="317"/>
      <c r="G837" s="316" t="s">
        <v>708</v>
      </c>
      <c r="H837" s="319">
        <f t="shared" si="13"/>
        <v>23576.059999999998</v>
      </c>
    </row>
    <row r="838" spans="1:8" x14ac:dyDescent="0.2">
      <c r="A838" s="318" t="s">
        <v>3400</v>
      </c>
      <c r="B838" s="316" t="s">
        <v>3401</v>
      </c>
      <c r="C838" s="316" t="s">
        <v>55</v>
      </c>
      <c r="D838" s="316" t="s">
        <v>3005</v>
      </c>
      <c r="E838" s="317">
        <v>4.96</v>
      </c>
      <c r="F838" s="317"/>
      <c r="G838" s="316" t="s">
        <v>633</v>
      </c>
      <c r="H838" s="319">
        <f t="shared" si="13"/>
        <v>23581.019999999997</v>
      </c>
    </row>
    <row r="839" spans="1:8" x14ac:dyDescent="0.2">
      <c r="A839" s="318" t="s">
        <v>1669</v>
      </c>
      <c r="B839" s="316" t="s">
        <v>3402</v>
      </c>
      <c r="C839" s="316" t="s">
        <v>249</v>
      </c>
      <c r="D839" s="316" t="s">
        <v>3403</v>
      </c>
      <c r="E839" s="317">
        <v>20.059999999999999</v>
      </c>
      <c r="F839" s="317"/>
      <c r="G839" s="316" t="s">
        <v>633</v>
      </c>
      <c r="H839" s="319">
        <f t="shared" si="13"/>
        <v>23601.079999999998</v>
      </c>
    </row>
    <row r="840" spans="1:8" x14ac:dyDescent="0.2">
      <c r="A840" s="318" t="s">
        <v>1669</v>
      </c>
      <c r="B840" s="316" t="s">
        <v>3402</v>
      </c>
      <c r="C840" s="316" t="s">
        <v>249</v>
      </c>
      <c r="D840" s="316" t="s">
        <v>3404</v>
      </c>
      <c r="E840" s="317"/>
      <c r="F840" s="317">
        <v>20.059999999999999</v>
      </c>
      <c r="G840" s="316" t="s">
        <v>633</v>
      </c>
      <c r="H840" s="319">
        <f t="shared" si="13"/>
        <v>23581.019999999997</v>
      </c>
    </row>
    <row r="841" spans="1:8" x14ac:dyDescent="0.2">
      <c r="A841" s="318" t="s">
        <v>2076</v>
      </c>
      <c r="B841" s="316" t="s">
        <v>3405</v>
      </c>
      <c r="C841" s="316" t="s">
        <v>55</v>
      </c>
      <c r="D841" s="316" t="s">
        <v>3406</v>
      </c>
      <c r="E841" s="317">
        <v>259.99</v>
      </c>
      <c r="F841" s="317"/>
      <c r="G841" s="316" t="s">
        <v>708</v>
      </c>
      <c r="H841" s="319">
        <f t="shared" si="13"/>
        <v>23841.01</v>
      </c>
    </row>
    <row r="842" spans="1:8" x14ac:dyDescent="0.2">
      <c r="A842" s="318" t="s">
        <v>3407</v>
      </c>
      <c r="B842" s="316" t="s">
        <v>3408</v>
      </c>
      <c r="C842" s="316" t="s">
        <v>55</v>
      </c>
      <c r="D842" s="316" t="s">
        <v>3409</v>
      </c>
      <c r="E842" s="317">
        <v>12.62</v>
      </c>
      <c r="F842" s="317"/>
      <c r="G842" s="316" t="s">
        <v>708</v>
      </c>
      <c r="H842" s="319">
        <f t="shared" si="13"/>
        <v>23853.629999999997</v>
      </c>
    </row>
    <row r="843" spans="1:8" x14ac:dyDescent="0.2">
      <c r="A843" s="318" t="s">
        <v>3407</v>
      </c>
      <c r="B843" s="316" t="s">
        <v>3410</v>
      </c>
      <c r="C843" s="316" t="s">
        <v>55</v>
      </c>
      <c r="D843" s="316" t="s">
        <v>3411</v>
      </c>
      <c r="E843" s="317">
        <v>20.29</v>
      </c>
      <c r="F843" s="317"/>
      <c r="G843" s="316" t="s">
        <v>708</v>
      </c>
      <c r="H843" s="319">
        <f t="shared" si="13"/>
        <v>23873.919999999998</v>
      </c>
    </row>
    <row r="844" spans="1:8" x14ac:dyDescent="0.2">
      <c r="A844" s="318" t="s">
        <v>3412</v>
      </c>
      <c r="B844" s="316" t="s">
        <v>3413</v>
      </c>
      <c r="C844" s="316" t="s">
        <v>3060</v>
      </c>
      <c r="D844" s="316" t="s">
        <v>320</v>
      </c>
      <c r="E844" s="317">
        <v>62.5</v>
      </c>
      <c r="F844" s="317"/>
      <c r="G844" s="316" t="s">
        <v>708</v>
      </c>
      <c r="H844" s="319">
        <f t="shared" si="13"/>
        <v>23936.42</v>
      </c>
    </row>
    <row r="845" spans="1:8" x14ac:dyDescent="0.2">
      <c r="A845" s="318" t="s">
        <v>3412</v>
      </c>
      <c r="B845" s="316" t="s">
        <v>3414</v>
      </c>
      <c r="C845" s="316" t="s">
        <v>3060</v>
      </c>
      <c r="D845" s="316" t="s">
        <v>320</v>
      </c>
      <c r="E845" s="317">
        <v>62.5</v>
      </c>
      <c r="F845" s="317"/>
      <c r="G845" s="316" t="s">
        <v>708</v>
      </c>
      <c r="H845" s="319">
        <f t="shared" si="13"/>
        <v>23998.92</v>
      </c>
    </row>
    <row r="846" spans="1:8" x14ac:dyDescent="0.2">
      <c r="A846" s="318" t="s">
        <v>3412</v>
      </c>
      <c r="B846" s="316" t="s">
        <v>3414</v>
      </c>
      <c r="C846" s="316" t="s">
        <v>3060</v>
      </c>
      <c r="D846" s="316" t="s">
        <v>320</v>
      </c>
      <c r="E846" s="317">
        <v>62.5</v>
      </c>
      <c r="F846" s="317"/>
      <c r="G846" s="316" t="s">
        <v>633</v>
      </c>
      <c r="H846" s="319">
        <f t="shared" si="13"/>
        <v>24061.42</v>
      </c>
    </row>
    <row r="847" spans="1:8" x14ac:dyDescent="0.2">
      <c r="A847" s="318" t="s">
        <v>3412</v>
      </c>
      <c r="B847" s="316" t="s">
        <v>3413</v>
      </c>
      <c r="C847" s="316" t="s">
        <v>3060</v>
      </c>
      <c r="D847" s="316" t="s">
        <v>320</v>
      </c>
      <c r="E847" s="317">
        <v>62.5</v>
      </c>
      <c r="F847" s="317"/>
      <c r="G847" s="316" t="s">
        <v>633</v>
      </c>
      <c r="H847" s="319">
        <f t="shared" si="13"/>
        <v>24123.919999999998</v>
      </c>
    </row>
    <row r="848" spans="1:8" x14ac:dyDescent="0.2">
      <c r="A848" s="318" t="s">
        <v>1671</v>
      </c>
      <c r="B848" s="316" t="s">
        <v>3417</v>
      </c>
      <c r="C848" s="316" t="s">
        <v>249</v>
      </c>
      <c r="D848" s="316" t="s">
        <v>359</v>
      </c>
      <c r="E848" s="317">
        <v>123.41</v>
      </c>
      <c r="F848" s="317"/>
      <c r="G848" s="316" t="s">
        <v>708</v>
      </c>
      <c r="H848" s="319">
        <f t="shared" si="13"/>
        <v>24247.329999999998</v>
      </c>
    </row>
    <row r="849" spans="1:8" x14ac:dyDescent="0.2">
      <c r="A849" s="318" t="s">
        <v>1671</v>
      </c>
      <c r="B849" s="316" t="s">
        <v>3415</v>
      </c>
      <c r="C849" s="316" t="s">
        <v>247</v>
      </c>
      <c r="D849" s="316" t="s">
        <v>3416</v>
      </c>
      <c r="E849" s="317">
        <v>456.5</v>
      </c>
      <c r="F849" s="317"/>
      <c r="G849" s="316" t="s">
        <v>708</v>
      </c>
      <c r="H849" s="319">
        <f t="shared" si="13"/>
        <v>24703.829999999998</v>
      </c>
    </row>
    <row r="850" spans="1:8" x14ac:dyDescent="0.2">
      <c r="A850" s="318" t="s">
        <v>1671</v>
      </c>
      <c r="B850" s="316" t="s">
        <v>3415</v>
      </c>
      <c r="C850" s="316" t="s">
        <v>247</v>
      </c>
      <c r="D850" s="316" t="s">
        <v>3416</v>
      </c>
      <c r="E850" s="317">
        <v>112.5</v>
      </c>
      <c r="F850" s="317"/>
      <c r="G850" s="316" t="s">
        <v>633</v>
      </c>
      <c r="H850" s="319">
        <f t="shared" si="13"/>
        <v>24816.329999999998</v>
      </c>
    </row>
    <row r="851" spans="1:8" x14ac:dyDescent="0.2">
      <c r="A851" s="318" t="s">
        <v>1671</v>
      </c>
      <c r="B851" s="316" t="s">
        <v>3418</v>
      </c>
      <c r="C851" s="316" t="s">
        <v>247</v>
      </c>
      <c r="D851" s="316" t="s">
        <v>3419</v>
      </c>
      <c r="E851" s="317">
        <v>543.75</v>
      </c>
      <c r="F851" s="317"/>
      <c r="G851" s="316" t="s">
        <v>633</v>
      </c>
      <c r="H851" s="319">
        <f t="shared" si="13"/>
        <v>25360.079999999998</v>
      </c>
    </row>
    <row r="852" spans="1:8" x14ac:dyDescent="0.2">
      <c r="A852" s="318" t="s">
        <v>1671</v>
      </c>
      <c r="B852" s="316" t="s">
        <v>3417</v>
      </c>
      <c r="C852" s="316" t="s">
        <v>249</v>
      </c>
      <c r="D852" s="316" t="s">
        <v>317</v>
      </c>
      <c r="E852" s="317">
        <v>58.06</v>
      </c>
      <c r="F852" s="317"/>
      <c r="G852" s="316" t="s">
        <v>633</v>
      </c>
      <c r="H852" s="319">
        <f t="shared" si="13"/>
        <v>25418.14</v>
      </c>
    </row>
    <row r="853" spans="1:8" x14ac:dyDescent="0.2">
      <c r="A853" s="318" t="s">
        <v>1019</v>
      </c>
      <c r="B853" s="316" t="s">
        <v>3420</v>
      </c>
      <c r="C853" s="316" t="s">
        <v>2722</v>
      </c>
      <c r="D853" s="316" t="s">
        <v>3421</v>
      </c>
      <c r="E853" s="317">
        <v>359.9</v>
      </c>
      <c r="F853" s="317"/>
      <c r="G853" s="316" t="s">
        <v>708</v>
      </c>
      <c r="H853" s="319">
        <f t="shared" si="13"/>
        <v>25778.04</v>
      </c>
    </row>
    <row r="854" spans="1:8" x14ac:dyDescent="0.2">
      <c r="A854" s="318" t="s">
        <v>1019</v>
      </c>
      <c r="B854" s="316" t="s">
        <v>3420</v>
      </c>
      <c r="C854" s="316" t="s">
        <v>2722</v>
      </c>
      <c r="D854" s="316" t="s">
        <v>3422</v>
      </c>
      <c r="E854" s="317">
        <v>180</v>
      </c>
      <c r="F854" s="317"/>
      <c r="G854" s="316" t="s">
        <v>708</v>
      </c>
      <c r="H854" s="319">
        <f t="shared" si="13"/>
        <v>25958.04</v>
      </c>
    </row>
    <row r="855" spans="1:8" x14ac:dyDescent="0.2">
      <c r="A855" s="318" t="s">
        <v>200</v>
      </c>
      <c r="B855" s="316" t="s">
        <v>3423</v>
      </c>
      <c r="C855" s="316" t="s">
        <v>55</v>
      </c>
      <c r="D855" s="316" t="s">
        <v>3425</v>
      </c>
      <c r="E855" s="317">
        <v>161.6</v>
      </c>
      <c r="F855" s="317"/>
      <c r="G855" s="316" t="s">
        <v>708</v>
      </c>
      <c r="H855" s="319">
        <f t="shared" si="13"/>
        <v>26119.64</v>
      </c>
    </row>
    <row r="856" spans="1:8" x14ac:dyDescent="0.2">
      <c r="A856" s="318" t="s">
        <v>200</v>
      </c>
      <c r="B856" s="316" t="s">
        <v>3423</v>
      </c>
      <c r="C856" s="316" t="s">
        <v>55</v>
      </c>
      <c r="D856" s="316" t="s">
        <v>3426</v>
      </c>
      <c r="E856" s="317">
        <v>504.18</v>
      </c>
      <c r="F856" s="317"/>
      <c r="G856" s="316" t="s">
        <v>708</v>
      </c>
      <c r="H856" s="319">
        <f t="shared" si="13"/>
        <v>26623.82</v>
      </c>
    </row>
    <row r="857" spans="1:8" x14ac:dyDescent="0.2">
      <c r="A857" s="318" t="s">
        <v>200</v>
      </c>
      <c r="B857" s="316" t="s">
        <v>227</v>
      </c>
      <c r="C857" s="316" t="s">
        <v>247</v>
      </c>
      <c r="D857" s="316" t="s">
        <v>3427</v>
      </c>
      <c r="E857" s="317">
        <v>156</v>
      </c>
      <c r="F857" s="317"/>
      <c r="G857" s="316" t="s">
        <v>708</v>
      </c>
      <c r="H857" s="319">
        <f t="shared" si="13"/>
        <v>26779.82</v>
      </c>
    </row>
    <row r="858" spans="1:8" x14ac:dyDescent="0.2">
      <c r="A858" s="318" t="s">
        <v>200</v>
      </c>
      <c r="B858" s="316" t="s">
        <v>3423</v>
      </c>
      <c r="C858" s="316" t="s">
        <v>55</v>
      </c>
      <c r="D858" s="316" t="s">
        <v>3424</v>
      </c>
      <c r="E858" s="317">
        <v>123.26</v>
      </c>
      <c r="F858" s="317"/>
      <c r="G858" s="316" t="s">
        <v>708</v>
      </c>
      <c r="H858" s="319">
        <f t="shared" si="13"/>
        <v>26903.079999999998</v>
      </c>
    </row>
    <row r="859" spans="1:8" x14ac:dyDescent="0.2">
      <c r="A859" s="318" t="s">
        <v>200</v>
      </c>
      <c r="B859" s="316" t="s">
        <v>3423</v>
      </c>
      <c r="C859" s="316" t="s">
        <v>55</v>
      </c>
      <c r="D859" s="316" t="s">
        <v>3428</v>
      </c>
      <c r="E859" s="317">
        <v>31.94</v>
      </c>
      <c r="F859" s="317"/>
      <c r="G859" s="316" t="s">
        <v>633</v>
      </c>
      <c r="H859" s="319">
        <f t="shared" si="13"/>
        <v>26935.019999999997</v>
      </c>
    </row>
    <row r="860" spans="1:8" x14ac:dyDescent="0.2">
      <c r="A860" s="318" t="s">
        <v>200</v>
      </c>
      <c r="B860" s="316" t="s">
        <v>227</v>
      </c>
      <c r="C860" s="316" t="s">
        <v>247</v>
      </c>
      <c r="D860" s="316" t="s">
        <v>3429</v>
      </c>
      <c r="E860" s="317">
        <v>156.25</v>
      </c>
      <c r="F860" s="317"/>
      <c r="G860" s="316" t="s">
        <v>633</v>
      </c>
      <c r="H860" s="319">
        <f t="shared" si="13"/>
        <v>27091.269999999997</v>
      </c>
    </row>
    <row r="861" spans="1:8" x14ac:dyDescent="0.2">
      <c r="A861" s="318" t="s">
        <v>3430</v>
      </c>
      <c r="B861" s="316" t="s">
        <v>3431</v>
      </c>
      <c r="C861" s="316" t="s">
        <v>55</v>
      </c>
      <c r="D861" s="316" t="s">
        <v>3432</v>
      </c>
      <c r="E861" s="317"/>
      <c r="F861" s="317">
        <v>299.02</v>
      </c>
      <c r="G861" s="316" t="s">
        <v>708</v>
      </c>
      <c r="H861" s="319">
        <f t="shared" si="13"/>
        <v>26792.249999999996</v>
      </c>
    </row>
    <row r="862" spans="1:8" x14ac:dyDescent="0.2">
      <c r="A862" s="318" t="s">
        <v>3430</v>
      </c>
      <c r="B862" s="316" t="s">
        <v>3431</v>
      </c>
      <c r="C862" s="316" t="s">
        <v>55</v>
      </c>
      <c r="D862" s="316" t="s">
        <v>3432</v>
      </c>
      <c r="E862" s="317">
        <v>274.48</v>
      </c>
      <c r="F862" s="317"/>
      <c r="G862" s="316" t="s">
        <v>633</v>
      </c>
      <c r="H862" s="319">
        <f t="shared" si="13"/>
        <v>27066.729999999996</v>
      </c>
    </row>
    <row r="863" spans="1:8" x14ac:dyDescent="0.2">
      <c r="A863" s="318" t="s">
        <v>1025</v>
      </c>
      <c r="B863" s="316" t="s">
        <v>3433</v>
      </c>
      <c r="C863" s="316" t="s">
        <v>53</v>
      </c>
      <c r="D863" s="316" t="s">
        <v>3434</v>
      </c>
      <c r="E863" s="317">
        <v>810</v>
      </c>
      <c r="F863" s="317"/>
      <c r="G863" s="316" t="s">
        <v>708</v>
      </c>
      <c r="H863" s="319">
        <f t="shared" si="13"/>
        <v>27876.729999999996</v>
      </c>
    </row>
    <row r="864" spans="1:8" x14ac:dyDescent="0.2">
      <c r="A864" s="318" t="s">
        <v>1025</v>
      </c>
      <c r="B864" s="316" t="s">
        <v>3433</v>
      </c>
      <c r="C864" s="316" t="s">
        <v>53</v>
      </c>
      <c r="D864" s="316" t="s">
        <v>3434</v>
      </c>
      <c r="E864" s="317">
        <v>280</v>
      </c>
      <c r="F864" s="317"/>
      <c r="G864" s="316" t="s">
        <v>633</v>
      </c>
      <c r="H864" s="319">
        <f t="shared" si="13"/>
        <v>28156.729999999996</v>
      </c>
    </row>
    <row r="865" spans="1:8" x14ac:dyDescent="0.2">
      <c r="A865" s="318" t="s">
        <v>201</v>
      </c>
      <c r="B865" s="316" t="s">
        <v>3436</v>
      </c>
      <c r="C865" s="316" t="s">
        <v>247</v>
      </c>
      <c r="D865" s="316" t="s">
        <v>3437</v>
      </c>
      <c r="E865" s="317">
        <v>112</v>
      </c>
      <c r="F865" s="317"/>
      <c r="G865" s="316" t="s">
        <v>708</v>
      </c>
      <c r="H865" s="319">
        <f t="shared" si="13"/>
        <v>28268.729999999996</v>
      </c>
    </row>
    <row r="866" spans="1:8" x14ac:dyDescent="0.2">
      <c r="A866" s="318" t="s">
        <v>201</v>
      </c>
      <c r="B866" s="316" t="s">
        <v>3435</v>
      </c>
      <c r="C866" s="316" t="s">
        <v>249</v>
      </c>
      <c r="D866" s="316" t="s">
        <v>359</v>
      </c>
      <c r="E866" s="317">
        <v>180.91</v>
      </c>
      <c r="F866" s="317"/>
      <c r="G866" s="316" t="s">
        <v>708</v>
      </c>
      <c r="H866" s="319">
        <f t="shared" si="13"/>
        <v>28449.639999999996</v>
      </c>
    </row>
    <row r="867" spans="1:8" x14ac:dyDescent="0.2">
      <c r="A867" s="318" t="s">
        <v>201</v>
      </c>
      <c r="B867" s="316" t="s">
        <v>228</v>
      </c>
      <c r="C867" s="316" t="s">
        <v>248</v>
      </c>
      <c r="D867" s="316" t="s">
        <v>265</v>
      </c>
      <c r="E867" s="317"/>
      <c r="F867" s="317">
        <v>1450</v>
      </c>
      <c r="G867" s="316" t="s">
        <v>708</v>
      </c>
      <c r="H867" s="319">
        <f t="shared" si="13"/>
        <v>26999.639999999996</v>
      </c>
    </row>
    <row r="868" spans="1:8" x14ac:dyDescent="0.2">
      <c r="A868" s="318" t="s">
        <v>201</v>
      </c>
      <c r="B868" s="316" t="s">
        <v>3435</v>
      </c>
      <c r="C868" s="316" t="s">
        <v>249</v>
      </c>
      <c r="D868" s="316" t="s">
        <v>359</v>
      </c>
      <c r="E868" s="317">
        <v>175.27</v>
      </c>
      <c r="F868" s="317"/>
      <c r="G868" s="316" t="s">
        <v>633</v>
      </c>
      <c r="H868" s="319">
        <f t="shared" si="13"/>
        <v>27174.909999999996</v>
      </c>
    </row>
    <row r="869" spans="1:8" x14ac:dyDescent="0.2">
      <c r="A869" s="318" t="s">
        <v>201</v>
      </c>
      <c r="B869" s="316" t="s">
        <v>3435</v>
      </c>
      <c r="C869" s="316" t="s">
        <v>249</v>
      </c>
      <c r="D869" s="316" t="s">
        <v>359</v>
      </c>
      <c r="E869" s="317">
        <v>26.99</v>
      </c>
      <c r="F869" s="317"/>
      <c r="G869" s="316" t="s">
        <v>633</v>
      </c>
      <c r="H869" s="319">
        <f t="shared" si="13"/>
        <v>27201.899999999998</v>
      </c>
    </row>
    <row r="870" spans="1:8" x14ac:dyDescent="0.2">
      <c r="A870" s="318" t="s">
        <v>201</v>
      </c>
      <c r="B870" s="316" t="s">
        <v>3439</v>
      </c>
      <c r="C870" s="316" t="s">
        <v>250</v>
      </c>
      <c r="D870" s="316" t="s">
        <v>3440</v>
      </c>
      <c r="E870" s="317">
        <v>534.99</v>
      </c>
      <c r="F870" s="317"/>
      <c r="G870" s="316" t="s">
        <v>633</v>
      </c>
      <c r="H870" s="319">
        <f t="shared" si="13"/>
        <v>27736.89</v>
      </c>
    </row>
    <row r="871" spans="1:8" x14ac:dyDescent="0.2">
      <c r="A871" s="318" t="s">
        <v>201</v>
      </c>
      <c r="B871" s="316" t="s">
        <v>3436</v>
      </c>
      <c r="C871" s="316" t="s">
        <v>247</v>
      </c>
      <c r="D871" s="316" t="s">
        <v>3438</v>
      </c>
      <c r="E871" s="317">
        <v>237.5</v>
      </c>
      <c r="F871" s="317"/>
      <c r="G871" s="316" t="s">
        <v>633</v>
      </c>
      <c r="H871" s="319">
        <f t="shared" si="13"/>
        <v>27974.39</v>
      </c>
    </row>
    <row r="872" spans="1:8" x14ac:dyDescent="0.2">
      <c r="A872" s="318" t="s">
        <v>1675</v>
      </c>
      <c r="B872" s="316" t="s">
        <v>3441</v>
      </c>
      <c r="C872" s="316" t="s">
        <v>247</v>
      </c>
      <c r="D872" s="316" t="s">
        <v>344</v>
      </c>
      <c r="E872" s="317">
        <v>62.5</v>
      </c>
      <c r="F872" s="317"/>
      <c r="G872" s="316" t="s">
        <v>708</v>
      </c>
      <c r="H872" s="319">
        <f t="shared" si="13"/>
        <v>28036.89</v>
      </c>
    </row>
    <row r="873" spans="1:8" x14ac:dyDescent="0.2">
      <c r="A873" s="318" t="s">
        <v>1675</v>
      </c>
      <c r="B873" s="316" t="s">
        <v>3441</v>
      </c>
      <c r="C873" s="316" t="s">
        <v>247</v>
      </c>
      <c r="D873" s="316" t="s">
        <v>344</v>
      </c>
      <c r="E873" s="317">
        <v>250</v>
      </c>
      <c r="F873" s="317"/>
      <c r="G873" s="316" t="s">
        <v>633</v>
      </c>
      <c r="H873" s="319">
        <f t="shared" si="13"/>
        <v>28286.89</v>
      </c>
    </row>
    <row r="874" spans="1:8" x14ac:dyDescent="0.2">
      <c r="A874" s="318" t="s">
        <v>202</v>
      </c>
      <c r="B874" s="316" t="s">
        <v>229</v>
      </c>
      <c r="C874" s="316" t="s">
        <v>55</v>
      </c>
      <c r="D874" s="316" t="s">
        <v>3442</v>
      </c>
      <c r="E874" s="317">
        <v>15.99</v>
      </c>
      <c r="F874" s="317"/>
      <c r="G874" s="316" t="s">
        <v>708</v>
      </c>
      <c r="H874" s="319">
        <f t="shared" si="13"/>
        <v>28302.880000000001</v>
      </c>
    </row>
    <row r="875" spans="1:8" x14ac:dyDescent="0.2">
      <c r="A875" s="318" t="s">
        <v>202</v>
      </c>
      <c r="B875" s="316" t="s">
        <v>229</v>
      </c>
      <c r="C875" s="316"/>
      <c r="D875" s="316" t="s">
        <v>269</v>
      </c>
      <c r="E875" s="317">
        <v>43.2</v>
      </c>
      <c r="F875" s="317"/>
      <c r="G875" s="316" t="s">
        <v>708</v>
      </c>
      <c r="H875" s="319">
        <f t="shared" si="13"/>
        <v>28346.080000000002</v>
      </c>
    </row>
    <row r="876" spans="1:8" x14ac:dyDescent="0.2">
      <c r="A876" s="318" t="s">
        <v>202</v>
      </c>
      <c r="B876" s="316" t="s">
        <v>230</v>
      </c>
      <c r="C876" s="316"/>
      <c r="D876" s="316" t="s">
        <v>270</v>
      </c>
      <c r="E876" s="317">
        <v>132</v>
      </c>
      <c r="F876" s="317"/>
      <c r="G876" s="316" t="s">
        <v>708</v>
      </c>
      <c r="H876" s="319">
        <f t="shared" si="13"/>
        <v>28478.080000000002</v>
      </c>
    </row>
    <row r="877" spans="1:8" x14ac:dyDescent="0.2">
      <c r="A877" s="318" t="s">
        <v>202</v>
      </c>
      <c r="B877" s="316" t="s">
        <v>229</v>
      </c>
      <c r="C877" s="316" t="s">
        <v>55</v>
      </c>
      <c r="D877" s="316" t="s">
        <v>3443</v>
      </c>
      <c r="E877" s="317">
        <v>76.790000000000006</v>
      </c>
      <c r="F877" s="317"/>
      <c r="G877" s="316" t="s">
        <v>633</v>
      </c>
      <c r="H877" s="319">
        <f t="shared" si="13"/>
        <v>28554.870000000003</v>
      </c>
    </row>
    <row r="878" spans="1:8" x14ac:dyDescent="0.2">
      <c r="A878" s="318" t="s">
        <v>3444</v>
      </c>
      <c r="B878" s="316" t="s">
        <v>3445</v>
      </c>
      <c r="C878" s="316" t="s">
        <v>55</v>
      </c>
      <c r="D878" s="316" t="s">
        <v>3446</v>
      </c>
      <c r="E878" s="317">
        <v>155.24</v>
      </c>
      <c r="F878" s="317"/>
      <c r="G878" s="316" t="s">
        <v>633</v>
      </c>
      <c r="H878" s="319">
        <f t="shared" si="13"/>
        <v>28710.110000000004</v>
      </c>
    </row>
    <row r="879" spans="1:8" x14ac:dyDescent="0.2">
      <c r="A879" s="318" t="s">
        <v>3447</v>
      </c>
      <c r="B879" s="316" t="s">
        <v>3448</v>
      </c>
      <c r="C879" s="316" t="s">
        <v>55</v>
      </c>
      <c r="D879" s="316" t="s">
        <v>3425</v>
      </c>
      <c r="E879" s="317">
        <v>4.4800000000000004</v>
      </c>
      <c r="F879" s="317"/>
      <c r="G879" s="316" t="s">
        <v>708</v>
      </c>
      <c r="H879" s="319">
        <f t="shared" si="13"/>
        <v>28714.590000000004</v>
      </c>
    </row>
    <row r="880" spans="1:8" x14ac:dyDescent="0.2">
      <c r="A880" s="318" t="s">
        <v>3447</v>
      </c>
      <c r="B880" s="316" t="s">
        <v>3448</v>
      </c>
      <c r="C880" s="316" t="s">
        <v>55</v>
      </c>
      <c r="D880" s="316" t="s">
        <v>3449</v>
      </c>
      <c r="E880" s="317">
        <v>156.59</v>
      </c>
      <c r="F880" s="317"/>
      <c r="G880" s="316" t="s">
        <v>796</v>
      </c>
      <c r="H880" s="319">
        <f t="shared" ref="H880:H933" si="14">E880-F880+H879</f>
        <v>28871.180000000004</v>
      </c>
    </row>
    <row r="881" spans="1:8" x14ac:dyDescent="0.2">
      <c r="A881" s="318" t="s">
        <v>3447</v>
      </c>
      <c r="B881" s="316" t="s">
        <v>3448</v>
      </c>
      <c r="C881" s="316" t="s">
        <v>55</v>
      </c>
      <c r="D881" s="316" t="s">
        <v>3450</v>
      </c>
      <c r="E881" s="317">
        <v>78.41</v>
      </c>
      <c r="F881" s="317"/>
      <c r="G881" s="316" t="s">
        <v>633</v>
      </c>
      <c r="H881" s="319">
        <f t="shared" si="14"/>
        <v>28949.590000000004</v>
      </c>
    </row>
    <row r="882" spans="1:8" x14ac:dyDescent="0.2">
      <c r="A882" s="318" t="s">
        <v>1677</v>
      </c>
      <c r="B882" s="316" t="s">
        <v>2496</v>
      </c>
      <c r="C882" s="316" t="s">
        <v>247</v>
      </c>
      <c r="D882" s="316" t="s">
        <v>2497</v>
      </c>
      <c r="E882" s="317">
        <v>75</v>
      </c>
      <c r="F882" s="317"/>
      <c r="G882" s="316" t="s">
        <v>708</v>
      </c>
      <c r="H882" s="319">
        <f t="shared" si="14"/>
        <v>29024.590000000004</v>
      </c>
    </row>
    <row r="883" spans="1:8" x14ac:dyDescent="0.2">
      <c r="A883" s="318" t="s">
        <v>1677</v>
      </c>
      <c r="B883" s="316" t="s">
        <v>3451</v>
      </c>
      <c r="C883" s="316" t="s">
        <v>249</v>
      </c>
      <c r="D883" s="316" t="s">
        <v>3452</v>
      </c>
      <c r="E883" s="317">
        <v>147.83000000000001</v>
      </c>
      <c r="F883" s="317"/>
      <c r="G883" s="316" t="s">
        <v>633</v>
      </c>
      <c r="H883" s="319">
        <f t="shared" si="14"/>
        <v>29172.420000000006</v>
      </c>
    </row>
    <row r="884" spans="1:8" x14ac:dyDescent="0.2">
      <c r="A884" s="318" t="s">
        <v>1677</v>
      </c>
      <c r="B884" s="316" t="s">
        <v>2496</v>
      </c>
      <c r="C884" s="316" t="s">
        <v>247</v>
      </c>
      <c r="D884" s="316" t="s">
        <v>2497</v>
      </c>
      <c r="E884" s="317">
        <v>75</v>
      </c>
      <c r="F884" s="317"/>
      <c r="G884" s="316" t="s">
        <v>633</v>
      </c>
      <c r="H884" s="319">
        <f t="shared" si="14"/>
        <v>29247.420000000006</v>
      </c>
    </row>
    <row r="885" spans="1:8" x14ac:dyDescent="0.2">
      <c r="A885" s="318" t="s">
        <v>3453</v>
      </c>
      <c r="B885" s="316" t="s">
        <v>3454</v>
      </c>
      <c r="C885" s="316" t="s">
        <v>55</v>
      </c>
      <c r="D885" s="316" t="s">
        <v>3455</v>
      </c>
      <c r="E885" s="317">
        <v>68.19</v>
      </c>
      <c r="F885" s="317"/>
      <c r="G885" s="316" t="s">
        <v>633</v>
      </c>
      <c r="H885" s="319">
        <f t="shared" si="14"/>
        <v>29315.610000000004</v>
      </c>
    </row>
    <row r="886" spans="1:8" x14ac:dyDescent="0.2">
      <c r="A886" s="318" t="s">
        <v>3456</v>
      </c>
      <c r="B886" s="316" t="s">
        <v>3457</v>
      </c>
      <c r="C886" s="316" t="s">
        <v>55</v>
      </c>
      <c r="D886" s="316" t="s">
        <v>3458</v>
      </c>
      <c r="E886" s="317">
        <v>30.52</v>
      </c>
      <c r="F886" s="317"/>
      <c r="G886" s="316" t="s">
        <v>708</v>
      </c>
      <c r="H886" s="319">
        <f t="shared" si="14"/>
        <v>29346.130000000005</v>
      </c>
    </row>
    <row r="887" spans="1:8" x14ac:dyDescent="0.2">
      <c r="A887" s="318" t="s">
        <v>3460</v>
      </c>
      <c r="B887" s="316" t="s">
        <v>3461</v>
      </c>
      <c r="C887" s="316" t="s">
        <v>3459</v>
      </c>
      <c r="D887" s="316" t="s">
        <v>3462</v>
      </c>
      <c r="E887" s="317">
        <v>225</v>
      </c>
      <c r="F887" s="317"/>
      <c r="G887" s="316" t="s">
        <v>708</v>
      </c>
      <c r="H887" s="319">
        <f t="shared" si="14"/>
        <v>29571.130000000005</v>
      </c>
    </row>
    <row r="888" spans="1:8" x14ac:dyDescent="0.2">
      <c r="A888" s="318" t="s">
        <v>3460</v>
      </c>
      <c r="B888" s="316" t="s">
        <v>3463</v>
      </c>
      <c r="C888" s="316" t="s">
        <v>55</v>
      </c>
      <c r="D888" s="316" t="s">
        <v>3464</v>
      </c>
      <c r="E888" s="317">
        <v>2.79</v>
      </c>
      <c r="F888" s="317"/>
      <c r="G888" s="316" t="s">
        <v>633</v>
      </c>
      <c r="H888" s="319">
        <f t="shared" si="14"/>
        <v>29573.920000000006</v>
      </c>
    </row>
    <row r="889" spans="1:8" x14ac:dyDescent="0.2">
      <c r="A889" s="318" t="s">
        <v>3465</v>
      </c>
      <c r="B889" s="316" t="s">
        <v>3466</v>
      </c>
      <c r="C889" s="316" t="s">
        <v>55</v>
      </c>
      <c r="D889" s="316" t="s">
        <v>3467</v>
      </c>
      <c r="E889" s="317">
        <v>14.69</v>
      </c>
      <c r="F889" s="317"/>
      <c r="G889" s="316" t="s">
        <v>633</v>
      </c>
      <c r="H889" s="319">
        <f t="shared" si="14"/>
        <v>29588.610000000004</v>
      </c>
    </row>
    <row r="890" spans="1:8" x14ac:dyDescent="0.2">
      <c r="A890" s="318" t="s">
        <v>3468</v>
      </c>
      <c r="B890" s="316" t="s">
        <v>3469</v>
      </c>
      <c r="C890" s="316" t="s">
        <v>55</v>
      </c>
      <c r="D890" s="316" t="s">
        <v>3470</v>
      </c>
      <c r="E890" s="317">
        <v>128.9</v>
      </c>
      <c r="F890" s="317"/>
      <c r="G890" s="316" t="s">
        <v>633</v>
      </c>
      <c r="H890" s="319">
        <f t="shared" si="14"/>
        <v>29717.510000000006</v>
      </c>
    </row>
    <row r="891" spans="1:8" x14ac:dyDescent="0.2">
      <c r="A891" s="318" t="s">
        <v>1679</v>
      </c>
      <c r="B891" s="316" t="s">
        <v>2498</v>
      </c>
      <c r="C891" s="316" t="s">
        <v>247</v>
      </c>
      <c r="D891" s="316" t="s">
        <v>2499</v>
      </c>
      <c r="E891" s="317">
        <v>248</v>
      </c>
      <c r="F891" s="317"/>
      <c r="G891" s="316" t="s">
        <v>633</v>
      </c>
      <c r="H891" s="319">
        <f t="shared" si="14"/>
        <v>29965.510000000006</v>
      </c>
    </row>
    <row r="892" spans="1:8" x14ac:dyDescent="0.2">
      <c r="A892" s="318" t="s">
        <v>690</v>
      </c>
      <c r="B892" s="316" t="s">
        <v>3471</v>
      </c>
      <c r="C892" s="316" t="s">
        <v>3060</v>
      </c>
      <c r="D892" s="316" t="s">
        <v>3472</v>
      </c>
      <c r="E892" s="317">
        <v>62.5</v>
      </c>
      <c r="F892" s="317"/>
      <c r="G892" s="316" t="s">
        <v>708</v>
      </c>
      <c r="H892" s="319">
        <f t="shared" si="14"/>
        <v>30028.010000000006</v>
      </c>
    </row>
    <row r="893" spans="1:8" x14ac:dyDescent="0.2">
      <c r="A893" s="318" t="s">
        <v>690</v>
      </c>
      <c r="B893" s="316" t="s">
        <v>691</v>
      </c>
      <c r="C893" s="316"/>
      <c r="D893" s="316" t="s">
        <v>3473</v>
      </c>
      <c r="E893" s="317">
        <v>8.1999999999999993</v>
      </c>
      <c r="F893" s="317"/>
      <c r="G893" s="316" t="s">
        <v>708</v>
      </c>
      <c r="H893" s="319">
        <f t="shared" si="14"/>
        <v>30036.210000000006</v>
      </c>
    </row>
    <row r="894" spans="1:8" x14ac:dyDescent="0.2">
      <c r="A894" s="318" t="s">
        <v>690</v>
      </c>
      <c r="B894" s="316" t="s">
        <v>3471</v>
      </c>
      <c r="C894" s="316" t="s">
        <v>3060</v>
      </c>
      <c r="D894" s="316" t="s">
        <v>3472</v>
      </c>
      <c r="E894" s="317">
        <v>62.5</v>
      </c>
      <c r="F894" s="317"/>
      <c r="G894" s="316" t="s">
        <v>633</v>
      </c>
      <c r="H894" s="319">
        <f t="shared" si="14"/>
        <v>30098.710000000006</v>
      </c>
    </row>
    <row r="895" spans="1:8" x14ac:dyDescent="0.2">
      <c r="A895" s="318" t="s">
        <v>3474</v>
      </c>
      <c r="B895" s="316" t="s">
        <v>3475</v>
      </c>
      <c r="C895" s="316" t="s">
        <v>390</v>
      </c>
      <c r="D895" s="316" t="s">
        <v>3476</v>
      </c>
      <c r="E895" s="317">
        <v>10</v>
      </c>
      <c r="F895" s="317"/>
      <c r="G895" s="316" t="s">
        <v>708</v>
      </c>
      <c r="H895" s="319">
        <f t="shared" si="14"/>
        <v>30108.710000000006</v>
      </c>
    </row>
    <row r="896" spans="1:8" x14ac:dyDescent="0.2">
      <c r="A896" s="318" t="s">
        <v>3474</v>
      </c>
      <c r="B896" s="316" t="s">
        <v>3475</v>
      </c>
      <c r="C896" s="316" t="s">
        <v>390</v>
      </c>
      <c r="D896" s="316" t="s">
        <v>3476</v>
      </c>
      <c r="E896" s="317">
        <v>9.99</v>
      </c>
      <c r="F896" s="317"/>
      <c r="G896" s="316" t="s">
        <v>633</v>
      </c>
      <c r="H896" s="319">
        <f t="shared" si="14"/>
        <v>30118.700000000008</v>
      </c>
    </row>
    <row r="897" spans="1:8" x14ac:dyDescent="0.2">
      <c r="A897" s="318" t="s">
        <v>1681</v>
      </c>
      <c r="B897" s="316" t="s">
        <v>3477</v>
      </c>
      <c r="C897" s="316" t="s">
        <v>249</v>
      </c>
      <c r="D897" s="316" t="s">
        <v>3478</v>
      </c>
      <c r="E897" s="317">
        <v>87.5</v>
      </c>
      <c r="F897" s="317"/>
      <c r="G897" s="316" t="s">
        <v>708</v>
      </c>
      <c r="H897" s="319">
        <f t="shared" si="14"/>
        <v>30206.200000000008</v>
      </c>
    </row>
    <row r="898" spans="1:8" x14ac:dyDescent="0.2">
      <c r="A898" s="318" t="s">
        <v>1681</v>
      </c>
      <c r="B898" s="316" t="s">
        <v>3477</v>
      </c>
      <c r="C898" s="316" t="s">
        <v>249</v>
      </c>
      <c r="D898" s="316" t="s">
        <v>3478</v>
      </c>
      <c r="E898" s="317">
        <v>127.49</v>
      </c>
      <c r="F898" s="317"/>
      <c r="G898" s="316" t="s">
        <v>633</v>
      </c>
      <c r="H898" s="319">
        <f t="shared" si="14"/>
        <v>30333.69000000001</v>
      </c>
    </row>
    <row r="899" spans="1:8" x14ac:dyDescent="0.2">
      <c r="A899" s="318" t="s">
        <v>1681</v>
      </c>
      <c r="B899" s="316" t="s">
        <v>2500</v>
      </c>
      <c r="C899" s="316" t="s">
        <v>247</v>
      </c>
      <c r="D899" s="316" t="s">
        <v>2501</v>
      </c>
      <c r="E899" s="317">
        <v>144.41</v>
      </c>
      <c r="F899" s="317"/>
      <c r="G899" s="316" t="s">
        <v>633</v>
      </c>
      <c r="H899" s="319">
        <f t="shared" si="14"/>
        <v>30478.100000000009</v>
      </c>
    </row>
    <row r="900" spans="1:8" x14ac:dyDescent="0.2">
      <c r="A900" s="318" t="s">
        <v>1681</v>
      </c>
      <c r="B900" s="316" t="s">
        <v>3479</v>
      </c>
      <c r="C900" s="316" t="s">
        <v>118</v>
      </c>
      <c r="D900" s="316" t="s">
        <v>3480</v>
      </c>
      <c r="E900" s="317">
        <v>90.1</v>
      </c>
      <c r="F900" s="317"/>
      <c r="G900" s="316" t="s">
        <v>633</v>
      </c>
      <c r="H900" s="319">
        <f t="shared" si="14"/>
        <v>30568.200000000008</v>
      </c>
    </row>
    <row r="901" spans="1:8" x14ac:dyDescent="0.2">
      <c r="A901" s="318" t="s">
        <v>3481</v>
      </c>
      <c r="B901" s="316" t="s">
        <v>3482</v>
      </c>
      <c r="C901" s="316" t="s">
        <v>249</v>
      </c>
      <c r="D901" s="316" t="s">
        <v>3483</v>
      </c>
      <c r="E901" s="317">
        <v>42.07</v>
      </c>
      <c r="F901" s="317"/>
      <c r="G901" s="316" t="s">
        <v>633</v>
      </c>
      <c r="H901" s="319">
        <f t="shared" si="14"/>
        <v>30610.270000000008</v>
      </c>
    </row>
    <row r="902" spans="1:8" x14ac:dyDescent="0.2">
      <c r="A902" s="318" t="s">
        <v>3484</v>
      </c>
      <c r="B902" s="316" t="s">
        <v>3485</v>
      </c>
      <c r="C902" s="316" t="s">
        <v>53</v>
      </c>
      <c r="D902" s="316" t="s">
        <v>3486</v>
      </c>
      <c r="E902" s="317">
        <v>660</v>
      </c>
      <c r="F902" s="317"/>
      <c r="G902" s="316" t="s">
        <v>633</v>
      </c>
      <c r="H902" s="319">
        <f t="shared" si="14"/>
        <v>31270.270000000008</v>
      </c>
    </row>
    <row r="903" spans="1:8" x14ac:dyDescent="0.2">
      <c r="A903" s="318" t="s">
        <v>3487</v>
      </c>
      <c r="B903" s="316" t="s">
        <v>3488</v>
      </c>
      <c r="C903" s="316" t="s">
        <v>2664</v>
      </c>
      <c r="D903" s="316" t="s">
        <v>3489</v>
      </c>
      <c r="E903" s="317">
        <v>535</v>
      </c>
      <c r="F903" s="317"/>
      <c r="G903" s="316" t="s">
        <v>708</v>
      </c>
      <c r="H903" s="319">
        <f t="shared" si="14"/>
        <v>31805.270000000008</v>
      </c>
    </row>
    <row r="904" spans="1:8" x14ac:dyDescent="0.2">
      <c r="A904" s="318" t="s">
        <v>2094</v>
      </c>
      <c r="B904" s="316" t="s">
        <v>3490</v>
      </c>
      <c r="C904" s="316" t="s">
        <v>249</v>
      </c>
      <c r="D904" s="316" t="s">
        <v>3491</v>
      </c>
      <c r="E904" s="317">
        <v>1.75</v>
      </c>
      <c r="F904" s="317"/>
      <c r="G904" s="316" t="s">
        <v>633</v>
      </c>
      <c r="H904" s="319">
        <f t="shared" si="14"/>
        <v>31807.020000000008</v>
      </c>
    </row>
    <row r="905" spans="1:8" x14ac:dyDescent="0.2">
      <c r="A905" s="318" t="s">
        <v>3492</v>
      </c>
      <c r="B905" s="316" t="s">
        <v>3493</v>
      </c>
      <c r="C905" s="316" t="s">
        <v>249</v>
      </c>
      <c r="D905" s="316" t="s">
        <v>3494</v>
      </c>
      <c r="E905" s="317">
        <v>7.47</v>
      </c>
      <c r="F905" s="317"/>
      <c r="G905" s="316" t="s">
        <v>633</v>
      </c>
      <c r="H905" s="319">
        <f t="shared" si="14"/>
        <v>31814.490000000009</v>
      </c>
    </row>
    <row r="906" spans="1:8" x14ac:dyDescent="0.2">
      <c r="A906" s="318" t="s">
        <v>2622</v>
      </c>
      <c r="B906" s="316" t="s">
        <v>2623</v>
      </c>
      <c r="C906" s="316" t="s">
        <v>55</v>
      </c>
      <c r="D906" s="316" t="s">
        <v>359</v>
      </c>
      <c r="E906" s="317">
        <v>311.82</v>
      </c>
      <c r="F906" s="317"/>
      <c r="G906" s="316" t="s">
        <v>708</v>
      </c>
      <c r="H906" s="319">
        <f t="shared" si="14"/>
        <v>32126.310000000009</v>
      </c>
    </row>
    <row r="907" spans="1:8" x14ac:dyDescent="0.2">
      <c r="A907" s="318" t="s">
        <v>2622</v>
      </c>
      <c r="B907" s="316" t="s">
        <v>2623</v>
      </c>
      <c r="C907" s="316" t="s">
        <v>55</v>
      </c>
      <c r="D907" s="316" t="s">
        <v>359</v>
      </c>
      <c r="E907" s="317">
        <v>395.32</v>
      </c>
      <c r="F907" s="317"/>
      <c r="G907" s="316" t="s">
        <v>633</v>
      </c>
      <c r="H907" s="319">
        <f t="shared" si="14"/>
        <v>32521.630000000008</v>
      </c>
    </row>
    <row r="908" spans="1:8" x14ac:dyDescent="0.2">
      <c r="A908" s="318" t="s">
        <v>2622</v>
      </c>
      <c r="B908" s="316" t="s">
        <v>2623</v>
      </c>
      <c r="C908" s="316" t="s">
        <v>55</v>
      </c>
      <c r="D908" s="316" t="s">
        <v>359</v>
      </c>
      <c r="E908" s="317">
        <v>3.54</v>
      </c>
      <c r="F908" s="317"/>
      <c r="G908" s="316" t="s">
        <v>633</v>
      </c>
      <c r="H908" s="319">
        <f t="shared" si="14"/>
        <v>32525.170000000009</v>
      </c>
    </row>
    <row r="909" spans="1:8" x14ac:dyDescent="0.2">
      <c r="A909" s="318" t="s">
        <v>1290</v>
      </c>
      <c r="B909" s="316" t="s">
        <v>3495</v>
      </c>
      <c r="C909" s="316" t="s">
        <v>3060</v>
      </c>
      <c r="D909" s="316" t="s">
        <v>2096</v>
      </c>
      <c r="E909" s="317">
        <v>62.5</v>
      </c>
      <c r="F909" s="317"/>
      <c r="G909" s="316" t="s">
        <v>708</v>
      </c>
      <c r="H909" s="319">
        <f t="shared" si="14"/>
        <v>32587.670000000009</v>
      </c>
    </row>
    <row r="910" spans="1:8" x14ac:dyDescent="0.2">
      <c r="A910" s="318" t="s">
        <v>1290</v>
      </c>
      <c r="B910" s="316" t="s">
        <v>3495</v>
      </c>
      <c r="C910" s="316" t="s">
        <v>3060</v>
      </c>
      <c r="D910" s="316" t="s">
        <v>2096</v>
      </c>
      <c r="E910" s="317">
        <v>62.5</v>
      </c>
      <c r="F910" s="317"/>
      <c r="G910" s="316" t="s">
        <v>633</v>
      </c>
      <c r="H910" s="319">
        <f t="shared" si="14"/>
        <v>32650.170000000009</v>
      </c>
    </row>
    <row r="911" spans="1:8" x14ac:dyDescent="0.2">
      <c r="A911" s="318" t="s">
        <v>2502</v>
      </c>
      <c r="B911" s="316" t="s">
        <v>2503</v>
      </c>
      <c r="C911" s="316" t="s">
        <v>247</v>
      </c>
      <c r="D911" s="316" t="s">
        <v>2504</v>
      </c>
      <c r="E911" s="317">
        <v>156.25</v>
      </c>
      <c r="F911" s="317"/>
      <c r="G911" s="316" t="s">
        <v>633</v>
      </c>
      <c r="H911" s="319">
        <f t="shared" si="14"/>
        <v>32806.420000000013</v>
      </c>
    </row>
    <row r="912" spans="1:8" x14ac:dyDescent="0.2">
      <c r="A912" s="318" t="s">
        <v>2502</v>
      </c>
      <c r="B912" s="316" t="s">
        <v>3496</v>
      </c>
      <c r="C912" s="316" t="s">
        <v>249</v>
      </c>
      <c r="D912" s="316" t="s">
        <v>3497</v>
      </c>
      <c r="E912" s="317">
        <v>38.520000000000003</v>
      </c>
      <c r="F912" s="317"/>
      <c r="G912" s="316" t="s">
        <v>633</v>
      </c>
      <c r="H912" s="319">
        <f t="shared" si="14"/>
        <v>32844.94000000001</v>
      </c>
    </row>
    <row r="913" spans="1:8" x14ac:dyDescent="0.2">
      <c r="A913" s="318" t="s">
        <v>1687</v>
      </c>
      <c r="B913" s="316" t="s">
        <v>3498</v>
      </c>
      <c r="C913" s="316" t="s">
        <v>249</v>
      </c>
      <c r="D913" s="316" t="s">
        <v>2797</v>
      </c>
      <c r="E913" s="317"/>
      <c r="F913" s="317">
        <v>8.99</v>
      </c>
      <c r="G913" s="316" t="s">
        <v>633</v>
      </c>
      <c r="H913" s="319">
        <f t="shared" si="14"/>
        <v>32835.950000000012</v>
      </c>
    </row>
    <row r="914" spans="1:8" x14ac:dyDescent="0.2">
      <c r="A914" s="318" t="s">
        <v>1687</v>
      </c>
      <c r="B914" s="316" t="s">
        <v>2507</v>
      </c>
      <c r="C914" s="316" t="s">
        <v>247</v>
      </c>
      <c r="D914" s="316" t="s">
        <v>2506</v>
      </c>
      <c r="E914" s="317">
        <v>112.5</v>
      </c>
      <c r="F914" s="317"/>
      <c r="G914" s="316" t="s">
        <v>633</v>
      </c>
      <c r="H914" s="319">
        <f t="shared" si="14"/>
        <v>32948.450000000012</v>
      </c>
    </row>
    <row r="915" spans="1:8" x14ac:dyDescent="0.2">
      <c r="A915" s="318" t="s">
        <v>3499</v>
      </c>
      <c r="B915" s="316" t="s">
        <v>3500</v>
      </c>
      <c r="C915" s="316" t="s">
        <v>250</v>
      </c>
      <c r="D915" s="316" t="s">
        <v>3501</v>
      </c>
      <c r="E915" s="317">
        <v>1152</v>
      </c>
      <c r="F915" s="317"/>
      <c r="G915" s="316" t="s">
        <v>633</v>
      </c>
      <c r="H915" s="319">
        <f t="shared" si="14"/>
        <v>34100.450000000012</v>
      </c>
    </row>
    <row r="916" spans="1:8" x14ac:dyDescent="0.2">
      <c r="A916" s="318" t="s">
        <v>2230</v>
      </c>
      <c r="B916" s="316" t="s">
        <v>3502</v>
      </c>
      <c r="C916" s="316" t="s">
        <v>55</v>
      </c>
      <c r="D916" s="316" t="s">
        <v>320</v>
      </c>
      <c r="E916" s="317">
        <v>391.96</v>
      </c>
      <c r="F916" s="317"/>
      <c r="G916" s="316" t="s">
        <v>708</v>
      </c>
      <c r="H916" s="319">
        <f t="shared" si="14"/>
        <v>34492.410000000011</v>
      </c>
    </row>
    <row r="917" spans="1:8" x14ac:dyDescent="0.2">
      <c r="A917" s="318" t="s">
        <v>2230</v>
      </c>
      <c r="B917" s="316" t="s">
        <v>3502</v>
      </c>
      <c r="C917" s="316" t="s">
        <v>55</v>
      </c>
      <c r="D917" s="316" t="s">
        <v>320</v>
      </c>
      <c r="E917" s="317">
        <v>795.04</v>
      </c>
      <c r="F917" s="317"/>
      <c r="G917" s="316" t="s">
        <v>633</v>
      </c>
      <c r="H917" s="319">
        <f t="shared" si="14"/>
        <v>35287.450000000012</v>
      </c>
    </row>
    <row r="918" spans="1:8" x14ac:dyDescent="0.2">
      <c r="A918" s="318" t="s">
        <v>334</v>
      </c>
      <c r="B918" s="316" t="s">
        <v>339</v>
      </c>
      <c r="C918" s="316" t="s">
        <v>247</v>
      </c>
      <c r="D918" s="316" t="s">
        <v>344</v>
      </c>
      <c r="E918" s="317">
        <v>59.38</v>
      </c>
      <c r="F918" s="317"/>
      <c r="G918" s="316" t="s">
        <v>633</v>
      </c>
      <c r="H918" s="319">
        <f t="shared" si="14"/>
        <v>35346.830000000009</v>
      </c>
    </row>
    <row r="919" spans="1:8" x14ac:dyDescent="0.2">
      <c r="A919" s="318" t="s">
        <v>3503</v>
      </c>
      <c r="B919" s="316" t="s">
        <v>3504</v>
      </c>
      <c r="C919" s="316" t="s">
        <v>55</v>
      </c>
      <c r="D919" s="316" t="s">
        <v>2873</v>
      </c>
      <c r="E919" s="317">
        <v>88.85</v>
      </c>
      <c r="F919" s="317"/>
      <c r="G919" s="316" t="s">
        <v>708</v>
      </c>
      <c r="H919" s="319">
        <f t="shared" si="14"/>
        <v>35435.680000000008</v>
      </c>
    </row>
    <row r="920" spans="1:8" x14ac:dyDescent="0.2">
      <c r="A920" s="318" t="s">
        <v>3503</v>
      </c>
      <c r="B920" s="316" t="s">
        <v>3504</v>
      </c>
      <c r="C920" s="316" t="s">
        <v>55</v>
      </c>
      <c r="D920" s="316" t="s">
        <v>2873</v>
      </c>
      <c r="E920" s="317">
        <v>113.73</v>
      </c>
      <c r="F920" s="317"/>
      <c r="G920" s="316" t="s">
        <v>633</v>
      </c>
      <c r="H920" s="319">
        <f t="shared" si="14"/>
        <v>35549.410000000011</v>
      </c>
    </row>
    <row r="921" spans="1:8" x14ac:dyDescent="0.2">
      <c r="A921" s="318" t="s">
        <v>2101</v>
      </c>
      <c r="B921" s="316" t="s">
        <v>3505</v>
      </c>
      <c r="C921" s="316" t="s">
        <v>54</v>
      </c>
      <c r="D921" s="316" t="s">
        <v>3506</v>
      </c>
      <c r="E921" s="317">
        <v>154.93</v>
      </c>
      <c r="F921" s="317"/>
      <c r="G921" s="316" t="s">
        <v>633</v>
      </c>
      <c r="H921" s="319">
        <f t="shared" si="14"/>
        <v>35704.340000000011</v>
      </c>
    </row>
    <row r="922" spans="1:8" x14ac:dyDescent="0.2">
      <c r="A922" s="318" t="s">
        <v>2101</v>
      </c>
      <c r="B922" s="316" t="s">
        <v>3507</v>
      </c>
      <c r="C922" s="316" t="s">
        <v>54</v>
      </c>
      <c r="D922" s="316" t="s">
        <v>3508</v>
      </c>
      <c r="E922" s="317">
        <v>51.86</v>
      </c>
      <c r="F922" s="317"/>
      <c r="G922" s="316" t="s">
        <v>633</v>
      </c>
      <c r="H922" s="319">
        <f t="shared" si="14"/>
        <v>35756.200000000012</v>
      </c>
    </row>
    <row r="923" spans="1:8" x14ac:dyDescent="0.2">
      <c r="A923" s="318" t="s">
        <v>2101</v>
      </c>
      <c r="B923" s="316" t="s">
        <v>3509</v>
      </c>
      <c r="C923" s="316" t="s">
        <v>55</v>
      </c>
      <c r="D923" s="316" t="s">
        <v>320</v>
      </c>
      <c r="E923" s="317">
        <v>173.2</v>
      </c>
      <c r="F923" s="317"/>
      <c r="G923" s="316" t="s">
        <v>633</v>
      </c>
      <c r="H923" s="319">
        <f t="shared" si="14"/>
        <v>35929.400000000009</v>
      </c>
    </row>
    <row r="924" spans="1:8" x14ac:dyDescent="0.2">
      <c r="A924" s="318" t="s">
        <v>2101</v>
      </c>
      <c r="B924" s="316" t="s">
        <v>3509</v>
      </c>
      <c r="C924" s="316" t="s">
        <v>55</v>
      </c>
      <c r="D924" s="316" t="s">
        <v>320</v>
      </c>
      <c r="E924" s="317">
        <v>111.3</v>
      </c>
      <c r="F924" s="317"/>
      <c r="G924" s="316" t="s">
        <v>633</v>
      </c>
      <c r="H924" s="319">
        <f t="shared" si="14"/>
        <v>36040.700000000012</v>
      </c>
    </row>
    <row r="925" spans="1:8" x14ac:dyDescent="0.2">
      <c r="A925" s="318" t="s">
        <v>1297</v>
      </c>
      <c r="B925" s="316" t="s">
        <v>3510</v>
      </c>
      <c r="C925" s="316" t="s">
        <v>3060</v>
      </c>
      <c r="D925" s="316" t="s">
        <v>2395</v>
      </c>
      <c r="E925" s="317">
        <v>62.5</v>
      </c>
      <c r="F925" s="317"/>
      <c r="G925" s="316" t="s">
        <v>708</v>
      </c>
      <c r="H925" s="319">
        <f t="shared" si="14"/>
        <v>36103.200000000012</v>
      </c>
    </row>
    <row r="926" spans="1:8" x14ac:dyDescent="0.2">
      <c r="A926" s="318" t="s">
        <v>1297</v>
      </c>
      <c r="B926" s="316" t="s">
        <v>3510</v>
      </c>
      <c r="C926" s="316" t="s">
        <v>3060</v>
      </c>
      <c r="D926" s="316" t="s">
        <v>2395</v>
      </c>
      <c r="E926" s="317">
        <v>62.5</v>
      </c>
      <c r="F926" s="317"/>
      <c r="G926" s="316" t="s">
        <v>633</v>
      </c>
      <c r="H926" s="319">
        <f t="shared" si="14"/>
        <v>36165.700000000012</v>
      </c>
    </row>
    <row r="927" spans="1:8" x14ac:dyDescent="0.2">
      <c r="A927" s="318" t="s">
        <v>203</v>
      </c>
      <c r="B927" s="316" t="s">
        <v>3511</v>
      </c>
      <c r="C927" s="316" t="s">
        <v>249</v>
      </c>
      <c r="D927" s="316" t="s">
        <v>3512</v>
      </c>
      <c r="E927" s="317">
        <v>50.26</v>
      </c>
      <c r="F927" s="317"/>
      <c r="G927" s="316" t="s">
        <v>708</v>
      </c>
      <c r="H927" s="319">
        <f t="shared" si="14"/>
        <v>36215.960000000014</v>
      </c>
    </row>
    <row r="928" spans="1:8" x14ac:dyDescent="0.2">
      <c r="A928" s="318" t="s">
        <v>203</v>
      </c>
      <c r="B928" s="316" t="s">
        <v>3511</v>
      </c>
      <c r="C928" s="316" t="s">
        <v>249</v>
      </c>
      <c r="D928" s="316" t="s">
        <v>3512</v>
      </c>
      <c r="E928" s="317">
        <v>162.49</v>
      </c>
      <c r="F928" s="317"/>
      <c r="G928" s="316" t="s">
        <v>633</v>
      </c>
      <c r="H928" s="319">
        <f t="shared" si="14"/>
        <v>36378.450000000012</v>
      </c>
    </row>
    <row r="929" spans="1:8" x14ac:dyDescent="0.2">
      <c r="A929" s="318" t="s">
        <v>203</v>
      </c>
      <c r="B929" s="316" t="s">
        <v>1695</v>
      </c>
      <c r="C929" s="316"/>
      <c r="D929" s="316" t="s">
        <v>1696</v>
      </c>
      <c r="E929" s="317"/>
      <c r="F929" s="317">
        <v>11358.03</v>
      </c>
      <c r="G929" s="316" t="s">
        <v>633</v>
      </c>
      <c r="H929" s="319">
        <f t="shared" si="14"/>
        <v>25020.420000000013</v>
      </c>
    </row>
    <row r="930" spans="1:8" x14ac:dyDescent="0.2">
      <c r="A930" s="318" t="s">
        <v>203</v>
      </c>
      <c r="B930" s="316" t="s">
        <v>1695</v>
      </c>
      <c r="C930" s="316"/>
      <c r="D930" s="316" t="s">
        <v>1696</v>
      </c>
      <c r="E930" s="317">
        <v>10108.65</v>
      </c>
      <c r="F930" s="317"/>
      <c r="G930" s="316" t="s">
        <v>633</v>
      </c>
      <c r="H930" s="319">
        <f t="shared" si="14"/>
        <v>35129.070000000014</v>
      </c>
    </row>
    <row r="931" spans="1:8" x14ac:dyDescent="0.2">
      <c r="A931" s="318" t="s">
        <v>203</v>
      </c>
      <c r="B931" s="316" t="s">
        <v>1695</v>
      </c>
      <c r="C931" s="316"/>
      <c r="D931" s="316" t="s">
        <v>1696</v>
      </c>
      <c r="E931" s="317">
        <v>1135.8</v>
      </c>
      <c r="F931" s="317"/>
      <c r="G931" s="316" t="s">
        <v>633</v>
      </c>
      <c r="H931" s="319">
        <f t="shared" si="14"/>
        <v>36264.870000000017</v>
      </c>
    </row>
    <row r="932" spans="1:8" x14ac:dyDescent="0.2">
      <c r="A932" s="318" t="s">
        <v>203</v>
      </c>
      <c r="B932" s="316" t="s">
        <v>1695</v>
      </c>
      <c r="C932" s="316"/>
      <c r="D932" s="316" t="s">
        <v>1696</v>
      </c>
      <c r="E932" s="317">
        <v>113.58</v>
      </c>
      <c r="F932" s="317"/>
      <c r="G932" s="316" t="s">
        <v>633</v>
      </c>
      <c r="H932" s="319">
        <f t="shared" si="14"/>
        <v>36378.450000000019</v>
      </c>
    </row>
    <row r="933" spans="1:8" x14ac:dyDescent="0.2">
      <c r="A933" s="318" t="s">
        <v>203</v>
      </c>
      <c r="B933" s="316" t="s">
        <v>3513</v>
      </c>
      <c r="C933" s="316" t="s">
        <v>247</v>
      </c>
      <c r="D933" s="316" t="s">
        <v>3514</v>
      </c>
      <c r="E933" s="317">
        <v>136.44</v>
      </c>
      <c r="F933" s="317"/>
      <c r="G933" s="316" t="s">
        <v>633</v>
      </c>
      <c r="H933" s="320">
        <f t="shared" si="14"/>
        <v>36514.890000000021</v>
      </c>
    </row>
    <row r="934" spans="1:8" ht="15" x14ac:dyDescent="0.2">
      <c r="A934" s="315" t="s">
        <v>5214</v>
      </c>
      <c r="B934" s="316"/>
      <c r="C934" s="316"/>
      <c r="D934" s="316"/>
      <c r="E934" s="317"/>
      <c r="F934" s="317"/>
      <c r="G934" s="316"/>
      <c r="H934" s="316"/>
    </row>
    <row r="935" spans="1:8" x14ac:dyDescent="0.2">
      <c r="A935" s="318" t="s">
        <v>3515</v>
      </c>
      <c r="B935" s="316" t="s">
        <v>3516</v>
      </c>
      <c r="C935" s="316" t="s">
        <v>53</v>
      </c>
      <c r="D935" s="316" t="s">
        <v>3517</v>
      </c>
      <c r="E935" s="317">
        <v>150</v>
      </c>
      <c r="F935" s="317"/>
      <c r="G935" s="316" t="s">
        <v>708</v>
      </c>
      <c r="H935" s="319">
        <f>E935-F935+H934</f>
        <v>150</v>
      </c>
    </row>
    <row r="936" spans="1:8" x14ac:dyDescent="0.2">
      <c r="A936" s="318" t="s">
        <v>3515</v>
      </c>
      <c r="B936" s="316" t="s">
        <v>3516</v>
      </c>
      <c r="C936" s="316" t="s">
        <v>53</v>
      </c>
      <c r="D936" s="316" t="s">
        <v>3518</v>
      </c>
      <c r="E936" s="317">
        <v>90</v>
      </c>
      <c r="F936" s="317"/>
      <c r="G936" s="316" t="s">
        <v>708</v>
      </c>
      <c r="H936" s="319">
        <f t="shared" ref="H936:H999" si="15">E936-F936+H935</f>
        <v>240</v>
      </c>
    </row>
    <row r="937" spans="1:8" x14ac:dyDescent="0.2">
      <c r="A937" s="318" t="s">
        <v>3515</v>
      </c>
      <c r="B937" s="316" t="s">
        <v>3516</v>
      </c>
      <c r="C937" s="316" t="s">
        <v>53</v>
      </c>
      <c r="D937" s="316" t="s">
        <v>3519</v>
      </c>
      <c r="E937" s="317">
        <v>770</v>
      </c>
      <c r="F937" s="317"/>
      <c r="G937" s="316" t="s">
        <v>633</v>
      </c>
      <c r="H937" s="319">
        <f t="shared" si="15"/>
        <v>1010</v>
      </c>
    </row>
    <row r="938" spans="1:8" x14ac:dyDescent="0.2">
      <c r="A938" s="318" t="s">
        <v>3515</v>
      </c>
      <c r="B938" s="316" t="s">
        <v>3516</v>
      </c>
      <c r="C938" s="316" t="s">
        <v>53</v>
      </c>
      <c r="D938" s="316" t="s">
        <v>3520</v>
      </c>
      <c r="E938" s="317">
        <v>47</v>
      </c>
      <c r="F938" s="317"/>
      <c r="G938" s="316" t="s">
        <v>633</v>
      </c>
      <c r="H938" s="319">
        <f t="shared" si="15"/>
        <v>1057</v>
      </c>
    </row>
    <row r="939" spans="1:8" x14ac:dyDescent="0.2">
      <c r="A939" s="318" t="s">
        <v>3515</v>
      </c>
      <c r="B939" s="316" t="s">
        <v>3516</v>
      </c>
      <c r="C939" s="316" t="s">
        <v>53</v>
      </c>
      <c r="D939" s="316" t="s">
        <v>3521</v>
      </c>
      <c r="E939" s="317">
        <v>150</v>
      </c>
      <c r="F939" s="317"/>
      <c r="G939" s="316" t="s">
        <v>633</v>
      </c>
      <c r="H939" s="319">
        <f t="shared" si="15"/>
        <v>1207</v>
      </c>
    </row>
    <row r="940" spans="1:8" x14ac:dyDescent="0.2">
      <c r="A940" s="318" t="s">
        <v>1316</v>
      </c>
      <c r="B940" s="316" t="s">
        <v>2626</v>
      </c>
      <c r="C940" s="316" t="s">
        <v>55</v>
      </c>
      <c r="D940" s="316" t="s">
        <v>3522</v>
      </c>
      <c r="E940" s="317">
        <v>22.42</v>
      </c>
      <c r="F940" s="317"/>
      <c r="G940" s="316" t="s">
        <v>708</v>
      </c>
      <c r="H940" s="319">
        <f t="shared" si="15"/>
        <v>1229.42</v>
      </c>
    </row>
    <row r="941" spans="1:8" x14ac:dyDescent="0.2">
      <c r="A941" s="318" t="s">
        <v>1316</v>
      </c>
      <c r="B941" s="316" t="s">
        <v>2626</v>
      </c>
      <c r="C941" s="316" t="s">
        <v>55</v>
      </c>
      <c r="D941" s="316" t="s">
        <v>3523</v>
      </c>
      <c r="E941" s="317">
        <v>5.24</v>
      </c>
      <c r="F941" s="317"/>
      <c r="G941" s="316" t="s">
        <v>633</v>
      </c>
      <c r="H941" s="319">
        <f t="shared" si="15"/>
        <v>1234.6600000000001</v>
      </c>
    </row>
    <row r="942" spans="1:8" x14ac:dyDescent="0.2">
      <c r="A942" s="318" t="s">
        <v>1316</v>
      </c>
      <c r="B942" s="316" t="s">
        <v>2626</v>
      </c>
      <c r="C942" s="316" t="s">
        <v>55</v>
      </c>
      <c r="D942" s="316" t="s">
        <v>3524</v>
      </c>
      <c r="E942" s="317">
        <v>150.25</v>
      </c>
      <c r="F942" s="317"/>
      <c r="G942" s="316" t="s">
        <v>633</v>
      </c>
      <c r="H942" s="319">
        <f t="shared" si="15"/>
        <v>1384.91</v>
      </c>
    </row>
    <row r="943" spans="1:8" x14ac:dyDescent="0.2">
      <c r="A943" s="318" t="s">
        <v>2628</v>
      </c>
      <c r="B943" s="316" t="s">
        <v>3525</v>
      </c>
      <c r="C943" s="316" t="s">
        <v>3060</v>
      </c>
      <c r="D943" s="316" t="s">
        <v>320</v>
      </c>
      <c r="E943" s="317">
        <v>62.5</v>
      </c>
      <c r="F943" s="317"/>
      <c r="G943" s="316" t="s">
        <v>708</v>
      </c>
      <c r="H943" s="319">
        <f t="shared" si="15"/>
        <v>1447.41</v>
      </c>
    </row>
    <row r="944" spans="1:8" x14ac:dyDescent="0.2">
      <c r="A944" s="318" t="s">
        <v>2628</v>
      </c>
      <c r="B944" s="316" t="s">
        <v>3525</v>
      </c>
      <c r="C944" s="316" t="s">
        <v>3060</v>
      </c>
      <c r="D944" s="316" t="s">
        <v>320</v>
      </c>
      <c r="E944" s="317">
        <v>62.5</v>
      </c>
      <c r="F944" s="317"/>
      <c r="G944" s="316" t="s">
        <v>633</v>
      </c>
      <c r="H944" s="319">
        <f t="shared" si="15"/>
        <v>1509.91</v>
      </c>
    </row>
    <row r="945" spans="1:8" x14ac:dyDescent="0.2">
      <c r="A945" s="318" t="s">
        <v>1701</v>
      </c>
      <c r="B945" s="316" t="s">
        <v>1702</v>
      </c>
      <c r="C945" s="316"/>
      <c r="D945" s="316" t="s">
        <v>1607</v>
      </c>
      <c r="E945" s="317">
        <v>169.92</v>
      </c>
      <c r="F945" s="317"/>
      <c r="G945" s="316" t="s">
        <v>5215</v>
      </c>
      <c r="H945" s="319">
        <f t="shared" si="15"/>
        <v>1679.8300000000002</v>
      </c>
    </row>
    <row r="946" spans="1:8" x14ac:dyDescent="0.2">
      <c r="A946" s="318" t="s">
        <v>1701</v>
      </c>
      <c r="B946" s="316" t="s">
        <v>3526</v>
      </c>
      <c r="C946" s="316" t="s">
        <v>249</v>
      </c>
      <c r="D946" s="316" t="s">
        <v>359</v>
      </c>
      <c r="E946" s="317">
        <v>87.85</v>
      </c>
      <c r="F946" s="317"/>
      <c r="G946" s="316" t="s">
        <v>708</v>
      </c>
      <c r="H946" s="319">
        <f t="shared" si="15"/>
        <v>1767.68</v>
      </c>
    </row>
    <row r="947" spans="1:8" x14ac:dyDescent="0.2">
      <c r="A947" s="318" t="s">
        <v>1701</v>
      </c>
      <c r="B947" s="316" t="s">
        <v>2509</v>
      </c>
      <c r="C947" s="316" t="s">
        <v>247</v>
      </c>
      <c r="D947" s="316" t="s">
        <v>3527</v>
      </c>
      <c r="E947" s="317">
        <v>228.12</v>
      </c>
      <c r="F947" s="317"/>
      <c r="G947" s="316" t="s">
        <v>708</v>
      </c>
      <c r="H947" s="319">
        <f t="shared" si="15"/>
        <v>1995.8000000000002</v>
      </c>
    </row>
    <row r="948" spans="1:8" x14ac:dyDescent="0.2">
      <c r="A948" s="318" t="s">
        <v>1701</v>
      </c>
      <c r="B948" s="316" t="s">
        <v>2509</v>
      </c>
      <c r="C948" s="316" t="s">
        <v>247</v>
      </c>
      <c r="D948" s="316" t="s">
        <v>3528</v>
      </c>
      <c r="E948" s="317">
        <v>228.13</v>
      </c>
      <c r="F948" s="317"/>
      <c r="G948" s="316" t="s">
        <v>633</v>
      </c>
      <c r="H948" s="319">
        <f t="shared" si="15"/>
        <v>2223.9300000000003</v>
      </c>
    </row>
    <row r="949" spans="1:8" x14ac:dyDescent="0.2">
      <c r="A949" s="318" t="s">
        <v>1701</v>
      </c>
      <c r="B949" s="316" t="s">
        <v>1702</v>
      </c>
      <c r="C949" s="316"/>
      <c r="D949" s="316" t="s">
        <v>1607</v>
      </c>
      <c r="E949" s="317">
        <v>59.38</v>
      </c>
      <c r="F949" s="317"/>
      <c r="G949" s="316" t="s">
        <v>633</v>
      </c>
      <c r="H949" s="319">
        <f t="shared" si="15"/>
        <v>2283.3100000000004</v>
      </c>
    </row>
    <row r="950" spans="1:8" x14ac:dyDescent="0.2">
      <c r="A950" s="318" t="s">
        <v>1701</v>
      </c>
      <c r="B950" s="316" t="s">
        <v>3526</v>
      </c>
      <c r="C950" s="316" t="s">
        <v>249</v>
      </c>
      <c r="D950" s="316" t="s">
        <v>359</v>
      </c>
      <c r="E950" s="317">
        <v>37.31</v>
      </c>
      <c r="F950" s="317"/>
      <c r="G950" s="316" t="s">
        <v>633</v>
      </c>
      <c r="H950" s="319">
        <f t="shared" si="15"/>
        <v>2320.6200000000003</v>
      </c>
    </row>
    <row r="951" spans="1:8" x14ac:dyDescent="0.2">
      <c r="A951" s="318" t="s">
        <v>1701</v>
      </c>
      <c r="B951" s="316" t="s">
        <v>3526</v>
      </c>
      <c r="C951" s="316" t="s">
        <v>249</v>
      </c>
      <c r="D951" s="316" t="s">
        <v>359</v>
      </c>
      <c r="E951" s="317">
        <v>18.87</v>
      </c>
      <c r="F951" s="317"/>
      <c r="G951" s="316" t="s">
        <v>633</v>
      </c>
      <c r="H951" s="319">
        <f t="shared" si="15"/>
        <v>2339.4900000000002</v>
      </c>
    </row>
    <row r="952" spans="1:8" x14ac:dyDescent="0.2">
      <c r="A952" s="318" t="s">
        <v>3529</v>
      </c>
      <c r="B952" s="316" t="s">
        <v>3532</v>
      </c>
      <c r="C952" s="316" t="s">
        <v>53</v>
      </c>
      <c r="D952" s="316" t="s">
        <v>3533</v>
      </c>
      <c r="E952" s="317">
        <v>360</v>
      </c>
      <c r="F952" s="317"/>
      <c r="G952" s="316" t="s">
        <v>708</v>
      </c>
      <c r="H952" s="319">
        <f t="shared" si="15"/>
        <v>2699.4900000000002</v>
      </c>
    </row>
    <row r="953" spans="1:8" x14ac:dyDescent="0.2">
      <c r="A953" s="318" t="s">
        <v>3529</v>
      </c>
      <c r="B953" s="316" t="s">
        <v>3534</v>
      </c>
      <c r="C953" s="316" t="s">
        <v>53</v>
      </c>
      <c r="D953" s="316" t="s">
        <v>3535</v>
      </c>
      <c r="E953" s="321">
        <v>360</v>
      </c>
      <c r="F953" s="321"/>
      <c r="G953" s="316" t="s">
        <v>708</v>
      </c>
      <c r="H953" s="319">
        <f t="shared" si="15"/>
        <v>3059.4900000000002</v>
      </c>
    </row>
    <row r="954" spans="1:8" x14ac:dyDescent="0.2">
      <c r="A954" s="318" t="s">
        <v>3529</v>
      </c>
      <c r="B954" s="316" t="s">
        <v>3530</v>
      </c>
      <c r="C954" s="316" t="s">
        <v>53</v>
      </c>
      <c r="D954" s="316" t="s">
        <v>3531</v>
      </c>
      <c r="E954" s="321"/>
      <c r="F954" s="321">
        <v>360</v>
      </c>
      <c r="G954" s="316" t="s">
        <v>708</v>
      </c>
      <c r="H954" s="319">
        <f t="shared" si="15"/>
        <v>2699.4900000000002</v>
      </c>
    </row>
    <row r="955" spans="1:8" x14ac:dyDescent="0.2">
      <c r="A955" s="318" t="s">
        <v>3529</v>
      </c>
      <c r="B955" s="316" t="s">
        <v>3530</v>
      </c>
      <c r="C955" s="316" t="s">
        <v>53</v>
      </c>
      <c r="D955" s="316" t="s">
        <v>3531</v>
      </c>
      <c r="E955" s="321"/>
      <c r="F955" s="321">
        <v>1270</v>
      </c>
      <c r="G955" s="316" t="s">
        <v>633</v>
      </c>
      <c r="H955" s="319">
        <f t="shared" si="15"/>
        <v>1429.4900000000002</v>
      </c>
    </row>
    <row r="956" spans="1:8" x14ac:dyDescent="0.2">
      <c r="A956" s="318" t="s">
        <v>3529</v>
      </c>
      <c r="B956" s="316" t="s">
        <v>3534</v>
      </c>
      <c r="C956" s="316" t="s">
        <v>53</v>
      </c>
      <c r="D956" s="316" t="s">
        <v>3536</v>
      </c>
      <c r="E956" s="321">
        <v>1270</v>
      </c>
      <c r="F956" s="321"/>
      <c r="G956" s="316" t="s">
        <v>633</v>
      </c>
      <c r="H956" s="319">
        <f t="shared" si="15"/>
        <v>2699.4900000000002</v>
      </c>
    </row>
    <row r="957" spans="1:8" x14ac:dyDescent="0.2">
      <c r="A957" s="318" t="s">
        <v>3529</v>
      </c>
      <c r="B957" s="316" t="s">
        <v>3532</v>
      </c>
      <c r="C957" s="316" t="s">
        <v>53</v>
      </c>
      <c r="D957" s="316" t="s">
        <v>3537</v>
      </c>
      <c r="E957" s="317">
        <v>1270</v>
      </c>
      <c r="F957" s="317"/>
      <c r="G957" s="316" t="s">
        <v>633</v>
      </c>
      <c r="H957" s="319">
        <f t="shared" si="15"/>
        <v>3969.4900000000002</v>
      </c>
    </row>
    <row r="958" spans="1:8" x14ac:dyDescent="0.2">
      <c r="A958" s="318" t="s">
        <v>2236</v>
      </c>
      <c r="B958" s="316" t="s">
        <v>3539</v>
      </c>
      <c r="C958" s="316" t="s">
        <v>3538</v>
      </c>
      <c r="D958" s="316" t="s">
        <v>3540</v>
      </c>
      <c r="E958" s="317">
        <v>99</v>
      </c>
      <c r="F958" s="317"/>
      <c r="G958" s="316" t="s">
        <v>708</v>
      </c>
      <c r="H958" s="319">
        <f t="shared" si="15"/>
        <v>4068.4900000000002</v>
      </c>
    </row>
    <row r="959" spans="1:8" x14ac:dyDescent="0.2">
      <c r="A959" s="318" t="s">
        <v>2236</v>
      </c>
      <c r="B959" s="316" t="s">
        <v>3539</v>
      </c>
      <c r="C959" s="316" t="s">
        <v>3538</v>
      </c>
      <c r="D959" s="316" t="s">
        <v>3540</v>
      </c>
      <c r="E959" s="317">
        <v>100</v>
      </c>
      <c r="F959" s="317"/>
      <c r="G959" s="316" t="s">
        <v>633</v>
      </c>
      <c r="H959" s="319">
        <f t="shared" si="15"/>
        <v>4168.49</v>
      </c>
    </row>
    <row r="960" spans="1:8" x14ac:dyDescent="0.2">
      <c r="A960" s="318" t="s">
        <v>1703</v>
      </c>
      <c r="B960" s="316" t="s">
        <v>3541</v>
      </c>
      <c r="C960" s="316" t="s">
        <v>55</v>
      </c>
      <c r="D960" s="316" t="s">
        <v>3542</v>
      </c>
      <c r="E960" s="317">
        <v>27.99</v>
      </c>
      <c r="F960" s="317"/>
      <c r="G960" s="316" t="s">
        <v>708</v>
      </c>
      <c r="H960" s="319">
        <f t="shared" si="15"/>
        <v>4196.4799999999996</v>
      </c>
    </row>
    <row r="961" spans="1:8" x14ac:dyDescent="0.2">
      <c r="A961" s="318" t="s">
        <v>1703</v>
      </c>
      <c r="B961" s="316" t="s">
        <v>3541</v>
      </c>
      <c r="C961" s="316" t="s">
        <v>55</v>
      </c>
      <c r="D961" s="316" t="s">
        <v>3544</v>
      </c>
      <c r="E961" s="317">
        <v>29.46</v>
      </c>
      <c r="F961" s="317"/>
      <c r="G961" s="316" t="s">
        <v>708</v>
      </c>
      <c r="H961" s="319">
        <f t="shared" si="15"/>
        <v>4225.9399999999996</v>
      </c>
    </row>
    <row r="962" spans="1:8" x14ac:dyDescent="0.2">
      <c r="A962" s="318" t="s">
        <v>1703</v>
      </c>
      <c r="B962" s="316" t="s">
        <v>3541</v>
      </c>
      <c r="C962" s="316" t="s">
        <v>55</v>
      </c>
      <c r="D962" s="316" t="s">
        <v>3543</v>
      </c>
      <c r="E962" s="317">
        <v>9.24</v>
      </c>
      <c r="F962" s="317"/>
      <c r="G962" s="316" t="s">
        <v>708</v>
      </c>
      <c r="H962" s="319">
        <f t="shared" si="15"/>
        <v>4235.1799999999994</v>
      </c>
    </row>
    <row r="963" spans="1:8" x14ac:dyDescent="0.2">
      <c r="A963" s="318" t="s">
        <v>1703</v>
      </c>
      <c r="B963" s="316" t="s">
        <v>2511</v>
      </c>
      <c r="C963" s="316" t="s">
        <v>247</v>
      </c>
      <c r="D963" s="316" t="s">
        <v>2512</v>
      </c>
      <c r="E963" s="317">
        <v>211.25</v>
      </c>
      <c r="F963" s="317"/>
      <c r="G963" s="316" t="s">
        <v>633</v>
      </c>
      <c r="H963" s="319">
        <f t="shared" si="15"/>
        <v>4446.4299999999994</v>
      </c>
    </row>
    <row r="964" spans="1:8" x14ac:dyDescent="0.2">
      <c r="A964" s="318" t="s">
        <v>1703</v>
      </c>
      <c r="B964" s="316" t="s">
        <v>3541</v>
      </c>
      <c r="C964" s="316" t="s">
        <v>55</v>
      </c>
      <c r="D964" s="316" t="s">
        <v>3544</v>
      </c>
      <c r="E964" s="317">
        <v>9.3699999999999992</v>
      </c>
      <c r="F964" s="317"/>
      <c r="G964" s="316" t="s">
        <v>633</v>
      </c>
      <c r="H964" s="319">
        <f t="shared" si="15"/>
        <v>4455.7999999999993</v>
      </c>
    </row>
    <row r="965" spans="1:8" x14ac:dyDescent="0.2">
      <c r="A965" s="318" t="s">
        <v>1703</v>
      </c>
      <c r="B965" s="316" t="s">
        <v>3541</v>
      </c>
      <c r="C965" s="316" t="s">
        <v>55</v>
      </c>
      <c r="D965" s="316" t="s">
        <v>3545</v>
      </c>
      <c r="E965" s="317">
        <v>13.66</v>
      </c>
      <c r="F965" s="317"/>
      <c r="G965" s="316" t="s">
        <v>633</v>
      </c>
      <c r="H965" s="319">
        <f t="shared" si="15"/>
        <v>4469.4599999999991</v>
      </c>
    </row>
    <row r="966" spans="1:8" x14ac:dyDescent="0.2">
      <c r="A966" s="318" t="s">
        <v>1703</v>
      </c>
      <c r="B966" s="316" t="s">
        <v>3541</v>
      </c>
      <c r="C966" s="316" t="s">
        <v>55</v>
      </c>
      <c r="D966" s="316" t="s">
        <v>3543</v>
      </c>
      <c r="E966" s="317">
        <v>9.25</v>
      </c>
      <c r="F966" s="317"/>
      <c r="G966" s="316" t="s">
        <v>633</v>
      </c>
      <c r="H966" s="319">
        <f t="shared" si="15"/>
        <v>4478.7099999999991</v>
      </c>
    </row>
    <row r="967" spans="1:8" x14ac:dyDescent="0.2">
      <c r="A967" s="318" t="s">
        <v>1703</v>
      </c>
      <c r="B967" s="316" t="s">
        <v>3541</v>
      </c>
      <c r="C967" s="316" t="s">
        <v>55</v>
      </c>
      <c r="D967" s="316" t="s">
        <v>3542</v>
      </c>
      <c r="E967" s="317">
        <v>27.99</v>
      </c>
      <c r="F967" s="317"/>
      <c r="G967" s="316" t="s">
        <v>633</v>
      </c>
      <c r="H967" s="319">
        <f t="shared" si="15"/>
        <v>4506.6999999999989</v>
      </c>
    </row>
    <row r="968" spans="1:8" x14ac:dyDescent="0.2">
      <c r="A968" s="318" t="s">
        <v>1703</v>
      </c>
      <c r="B968" s="316" t="s">
        <v>3541</v>
      </c>
      <c r="C968" s="316" t="s">
        <v>55</v>
      </c>
      <c r="D968" s="316" t="s">
        <v>3546</v>
      </c>
      <c r="E968" s="317">
        <v>58.93</v>
      </c>
      <c r="F968" s="317"/>
      <c r="G968" s="316" t="s">
        <v>633</v>
      </c>
      <c r="H968" s="319">
        <f t="shared" si="15"/>
        <v>4565.6299999999992</v>
      </c>
    </row>
    <row r="969" spans="1:8" x14ac:dyDescent="0.2">
      <c r="A969" s="318" t="s">
        <v>1705</v>
      </c>
      <c r="B969" s="316" t="s">
        <v>3547</v>
      </c>
      <c r="C969" s="316" t="s">
        <v>249</v>
      </c>
      <c r="D969" s="316" t="s">
        <v>359</v>
      </c>
      <c r="E969" s="317">
        <v>32.54</v>
      </c>
      <c r="F969" s="317"/>
      <c r="G969" s="316" t="s">
        <v>708</v>
      </c>
      <c r="H969" s="319">
        <f t="shared" si="15"/>
        <v>4598.1699999999992</v>
      </c>
    </row>
    <row r="970" spans="1:8" x14ac:dyDescent="0.2">
      <c r="A970" s="318" t="s">
        <v>1705</v>
      </c>
      <c r="B970" s="316" t="s">
        <v>3547</v>
      </c>
      <c r="C970" s="316" t="s">
        <v>249</v>
      </c>
      <c r="D970" s="316" t="s">
        <v>359</v>
      </c>
      <c r="E970" s="317">
        <v>67.599999999999994</v>
      </c>
      <c r="F970" s="317"/>
      <c r="G970" s="316" t="s">
        <v>633</v>
      </c>
      <c r="H970" s="319">
        <f t="shared" si="15"/>
        <v>4665.7699999999995</v>
      </c>
    </row>
    <row r="971" spans="1:8" x14ac:dyDescent="0.2">
      <c r="A971" s="318" t="s">
        <v>1705</v>
      </c>
      <c r="B971" s="316" t="s">
        <v>3548</v>
      </c>
      <c r="C971" s="316" t="s">
        <v>247</v>
      </c>
      <c r="D971" s="316" t="s">
        <v>3338</v>
      </c>
      <c r="E971" s="317">
        <v>184.38</v>
      </c>
      <c r="F971" s="317"/>
      <c r="G971" s="316" t="s">
        <v>633</v>
      </c>
      <c r="H971" s="319">
        <f t="shared" si="15"/>
        <v>4850.1499999999996</v>
      </c>
    </row>
    <row r="972" spans="1:8" x14ac:dyDescent="0.2">
      <c r="A972" s="318" t="s">
        <v>1347</v>
      </c>
      <c r="B972" s="316" t="s">
        <v>3549</v>
      </c>
      <c r="C972" s="316" t="s">
        <v>2974</v>
      </c>
      <c r="D972" s="316" t="s">
        <v>3550</v>
      </c>
      <c r="E972" s="317">
        <v>127.5</v>
      </c>
      <c r="F972" s="317"/>
      <c r="G972" s="316" t="s">
        <v>708</v>
      </c>
      <c r="H972" s="319">
        <f t="shared" si="15"/>
        <v>4977.6499999999996</v>
      </c>
    </row>
    <row r="973" spans="1:8" x14ac:dyDescent="0.2">
      <c r="A973" s="318" t="s">
        <v>1347</v>
      </c>
      <c r="B973" s="316" t="s">
        <v>3549</v>
      </c>
      <c r="C973" s="316" t="s">
        <v>2974</v>
      </c>
      <c r="D973" s="316" t="s">
        <v>3550</v>
      </c>
      <c r="E973" s="317">
        <v>127.5</v>
      </c>
      <c r="F973" s="317"/>
      <c r="G973" s="316" t="s">
        <v>633</v>
      </c>
      <c r="H973" s="319">
        <f t="shared" si="15"/>
        <v>5105.1499999999996</v>
      </c>
    </row>
    <row r="974" spans="1:8" x14ac:dyDescent="0.2">
      <c r="A974" s="318" t="s">
        <v>1707</v>
      </c>
      <c r="B974" s="316" t="s">
        <v>2514</v>
      </c>
      <c r="C974" s="316" t="s">
        <v>247</v>
      </c>
      <c r="D974" s="316" t="s">
        <v>3551</v>
      </c>
      <c r="E974" s="317">
        <v>46.87</v>
      </c>
      <c r="F974" s="317"/>
      <c r="G974" s="316" t="s">
        <v>708</v>
      </c>
      <c r="H974" s="319">
        <f t="shared" si="15"/>
        <v>5152.0199999999995</v>
      </c>
    </row>
    <row r="975" spans="1:8" x14ac:dyDescent="0.2">
      <c r="A975" s="318" t="s">
        <v>1707</v>
      </c>
      <c r="B975" s="316" t="s">
        <v>3552</v>
      </c>
      <c r="C975" s="316" t="s">
        <v>55</v>
      </c>
      <c r="D975" s="316" t="s">
        <v>320</v>
      </c>
      <c r="E975" s="317">
        <v>20</v>
      </c>
      <c r="F975" s="317"/>
      <c r="G975" s="316" t="s">
        <v>708</v>
      </c>
      <c r="H975" s="319">
        <f t="shared" si="15"/>
        <v>5172.0199999999995</v>
      </c>
    </row>
    <row r="976" spans="1:8" x14ac:dyDescent="0.2">
      <c r="A976" s="318" t="s">
        <v>1707</v>
      </c>
      <c r="B976" s="316" t="s">
        <v>3552</v>
      </c>
      <c r="C976" s="316" t="s">
        <v>55</v>
      </c>
      <c r="D976" s="316" t="s">
        <v>320</v>
      </c>
      <c r="E976" s="317">
        <v>116.14</v>
      </c>
      <c r="F976" s="317"/>
      <c r="G976" s="316" t="s">
        <v>633</v>
      </c>
      <c r="H976" s="319">
        <f t="shared" si="15"/>
        <v>5288.16</v>
      </c>
    </row>
    <row r="977" spans="1:8" x14ac:dyDescent="0.2">
      <c r="A977" s="318" t="s">
        <v>1707</v>
      </c>
      <c r="B977" s="316" t="s">
        <v>2514</v>
      </c>
      <c r="C977" s="316" t="s">
        <v>247</v>
      </c>
      <c r="D977" s="316" t="s">
        <v>3551</v>
      </c>
      <c r="E977" s="317">
        <v>46.88</v>
      </c>
      <c r="F977" s="317"/>
      <c r="G977" s="316" t="s">
        <v>633</v>
      </c>
      <c r="H977" s="319">
        <f t="shared" si="15"/>
        <v>5335.04</v>
      </c>
    </row>
    <row r="978" spans="1:8" x14ac:dyDescent="0.2">
      <c r="A978" s="318" t="s">
        <v>1086</v>
      </c>
      <c r="B978" s="316" t="s">
        <v>3553</v>
      </c>
      <c r="C978" s="316" t="s">
        <v>3060</v>
      </c>
      <c r="D978" s="316" t="s">
        <v>317</v>
      </c>
      <c r="E978" s="317">
        <v>62.5</v>
      </c>
      <c r="F978" s="317"/>
      <c r="G978" s="316" t="s">
        <v>708</v>
      </c>
      <c r="H978" s="319">
        <f t="shared" si="15"/>
        <v>5397.54</v>
      </c>
    </row>
    <row r="979" spans="1:8" x14ac:dyDescent="0.2">
      <c r="A979" s="318" t="s">
        <v>1086</v>
      </c>
      <c r="B979" s="316" t="s">
        <v>3553</v>
      </c>
      <c r="C979" s="316" t="s">
        <v>3060</v>
      </c>
      <c r="D979" s="316" t="s">
        <v>317</v>
      </c>
      <c r="E979" s="317">
        <v>62.5</v>
      </c>
      <c r="F979" s="317"/>
      <c r="G979" s="316" t="s">
        <v>633</v>
      </c>
      <c r="H979" s="319">
        <f t="shared" si="15"/>
        <v>5460.04</v>
      </c>
    </row>
    <row r="980" spans="1:8" x14ac:dyDescent="0.2">
      <c r="A980" s="318" t="s">
        <v>3554</v>
      </c>
      <c r="B980" s="316" t="s">
        <v>3555</v>
      </c>
      <c r="C980" s="316" t="s">
        <v>390</v>
      </c>
      <c r="D980" s="316" t="s">
        <v>3556</v>
      </c>
      <c r="E980" s="317">
        <v>73.489999999999995</v>
      </c>
      <c r="F980" s="317"/>
      <c r="G980" s="316" t="s">
        <v>633</v>
      </c>
      <c r="H980" s="319">
        <f t="shared" si="15"/>
        <v>5533.53</v>
      </c>
    </row>
    <row r="981" spans="1:8" x14ac:dyDescent="0.2">
      <c r="A981" s="318" t="s">
        <v>1361</v>
      </c>
      <c r="B981" s="316" t="s">
        <v>3557</v>
      </c>
      <c r="C981" s="316" t="s">
        <v>249</v>
      </c>
      <c r="D981" s="316" t="s">
        <v>320</v>
      </c>
      <c r="E981" s="317">
        <v>42.64</v>
      </c>
      <c r="F981" s="317"/>
      <c r="G981" s="316" t="s">
        <v>708</v>
      </c>
      <c r="H981" s="319">
        <f t="shared" si="15"/>
        <v>5576.17</v>
      </c>
    </row>
    <row r="982" spans="1:8" x14ac:dyDescent="0.2">
      <c r="A982" s="318" t="s">
        <v>1361</v>
      </c>
      <c r="B982" s="316" t="s">
        <v>2516</v>
      </c>
      <c r="C982" s="316" t="s">
        <v>247</v>
      </c>
      <c r="D982" s="316" t="s">
        <v>2517</v>
      </c>
      <c r="E982" s="317">
        <v>147.88</v>
      </c>
      <c r="F982" s="317"/>
      <c r="G982" s="316" t="s">
        <v>633</v>
      </c>
      <c r="H982" s="319">
        <f t="shared" si="15"/>
        <v>5724.05</v>
      </c>
    </row>
    <row r="983" spans="1:8" x14ac:dyDescent="0.2">
      <c r="A983" s="318" t="s">
        <v>1361</v>
      </c>
      <c r="B983" s="316" t="s">
        <v>3557</v>
      </c>
      <c r="C983" s="316" t="s">
        <v>249</v>
      </c>
      <c r="D983" s="316" t="s">
        <v>320</v>
      </c>
      <c r="E983" s="317">
        <v>110.73</v>
      </c>
      <c r="F983" s="317"/>
      <c r="G983" s="316" t="s">
        <v>633</v>
      </c>
      <c r="H983" s="319">
        <f t="shared" si="15"/>
        <v>5834.78</v>
      </c>
    </row>
    <row r="984" spans="1:8" x14ac:dyDescent="0.2">
      <c r="A984" s="318" t="s">
        <v>1364</v>
      </c>
      <c r="B984" s="316" t="s">
        <v>3558</v>
      </c>
      <c r="C984" s="316" t="s">
        <v>249</v>
      </c>
      <c r="D984" s="316" t="s">
        <v>3559</v>
      </c>
      <c r="E984" s="317">
        <v>33.58</v>
      </c>
      <c r="F984" s="317"/>
      <c r="G984" s="316" t="s">
        <v>633</v>
      </c>
      <c r="H984" s="319">
        <f t="shared" si="15"/>
        <v>5868.36</v>
      </c>
    </row>
    <row r="985" spans="1:8" x14ac:dyDescent="0.2">
      <c r="A985" s="318" t="s">
        <v>1089</v>
      </c>
      <c r="B985" s="316" t="s">
        <v>3562</v>
      </c>
      <c r="C985" s="316" t="s">
        <v>2664</v>
      </c>
      <c r="D985" s="316" t="s">
        <v>3563</v>
      </c>
      <c r="E985" s="317">
        <v>564.48</v>
      </c>
      <c r="F985" s="317"/>
      <c r="G985" s="316" t="s">
        <v>708</v>
      </c>
      <c r="H985" s="319">
        <f t="shared" si="15"/>
        <v>6432.84</v>
      </c>
    </row>
    <row r="986" spans="1:8" x14ac:dyDescent="0.2">
      <c r="A986" s="318" t="s">
        <v>1089</v>
      </c>
      <c r="B986" s="316" t="s">
        <v>3562</v>
      </c>
      <c r="C986" s="316" t="s">
        <v>2664</v>
      </c>
      <c r="D986" s="316" t="s">
        <v>3564</v>
      </c>
      <c r="E986" s="317">
        <v>20.190000000000001</v>
      </c>
      <c r="F986" s="317"/>
      <c r="G986" s="316" t="s">
        <v>708</v>
      </c>
      <c r="H986" s="319">
        <f t="shared" si="15"/>
        <v>6453.03</v>
      </c>
    </row>
    <row r="987" spans="1:8" x14ac:dyDescent="0.2">
      <c r="A987" s="318" t="s">
        <v>1089</v>
      </c>
      <c r="B987" s="316" t="s">
        <v>3560</v>
      </c>
      <c r="C987" s="316" t="s">
        <v>2664</v>
      </c>
      <c r="D987" s="316" t="s">
        <v>3561</v>
      </c>
      <c r="E987" s="317">
        <v>400</v>
      </c>
      <c r="F987" s="317"/>
      <c r="G987" s="316" t="s">
        <v>708</v>
      </c>
      <c r="H987" s="319">
        <f t="shared" si="15"/>
        <v>6853.03</v>
      </c>
    </row>
    <row r="988" spans="1:8" x14ac:dyDescent="0.2">
      <c r="A988" s="318" t="s">
        <v>1089</v>
      </c>
      <c r="B988" s="316" t="s">
        <v>3565</v>
      </c>
      <c r="C988" s="316" t="s">
        <v>2664</v>
      </c>
      <c r="D988" s="316" t="s">
        <v>3566</v>
      </c>
      <c r="E988" s="317">
        <v>90</v>
      </c>
      <c r="F988" s="317"/>
      <c r="G988" s="316" t="s">
        <v>708</v>
      </c>
      <c r="H988" s="319">
        <f t="shared" si="15"/>
        <v>6943.03</v>
      </c>
    </row>
    <row r="989" spans="1:8" x14ac:dyDescent="0.2">
      <c r="A989" s="318" t="s">
        <v>1089</v>
      </c>
      <c r="B989" s="316" t="s">
        <v>3565</v>
      </c>
      <c r="C989" s="316" t="s">
        <v>2664</v>
      </c>
      <c r="D989" s="316" t="s">
        <v>3566</v>
      </c>
      <c r="E989" s="317">
        <v>90</v>
      </c>
      <c r="F989" s="317"/>
      <c r="G989" s="316" t="s">
        <v>633</v>
      </c>
      <c r="H989" s="319">
        <f t="shared" si="15"/>
        <v>7033.03</v>
      </c>
    </row>
    <row r="990" spans="1:8" x14ac:dyDescent="0.2">
      <c r="A990" s="318" t="s">
        <v>1089</v>
      </c>
      <c r="B990" s="316" t="s">
        <v>3560</v>
      </c>
      <c r="C990" s="316" t="s">
        <v>2664</v>
      </c>
      <c r="D990" s="316" t="s">
        <v>3561</v>
      </c>
      <c r="E990" s="317">
        <v>750</v>
      </c>
      <c r="F990" s="317"/>
      <c r="G990" s="316" t="s">
        <v>633</v>
      </c>
      <c r="H990" s="319">
        <f t="shared" si="15"/>
        <v>7783.03</v>
      </c>
    </row>
    <row r="991" spans="1:8" x14ac:dyDescent="0.2">
      <c r="A991" s="318" t="s">
        <v>1089</v>
      </c>
      <c r="B991" s="316" t="s">
        <v>3562</v>
      </c>
      <c r="C991" s="316" t="s">
        <v>2664</v>
      </c>
      <c r="D991" s="316" t="s">
        <v>3567</v>
      </c>
      <c r="E991" s="317">
        <v>16</v>
      </c>
      <c r="F991" s="317"/>
      <c r="G991" s="316" t="s">
        <v>633</v>
      </c>
      <c r="H991" s="319">
        <f t="shared" si="15"/>
        <v>7799.03</v>
      </c>
    </row>
    <row r="992" spans="1:8" x14ac:dyDescent="0.2">
      <c r="A992" s="318" t="s">
        <v>1089</v>
      </c>
      <c r="B992" s="316" t="s">
        <v>3562</v>
      </c>
      <c r="C992" s="316" t="s">
        <v>2664</v>
      </c>
      <c r="D992" s="316" t="s">
        <v>3568</v>
      </c>
      <c r="E992" s="317">
        <v>39.9</v>
      </c>
      <c r="F992" s="317"/>
      <c r="G992" s="316" t="s">
        <v>633</v>
      </c>
      <c r="H992" s="319">
        <f t="shared" si="15"/>
        <v>7838.9299999999994</v>
      </c>
    </row>
    <row r="993" spans="1:8" x14ac:dyDescent="0.2">
      <c r="A993" s="318" t="s">
        <v>1092</v>
      </c>
      <c r="B993" s="316" t="s">
        <v>3569</v>
      </c>
      <c r="C993" s="316" t="s">
        <v>247</v>
      </c>
      <c r="D993" s="316" t="s">
        <v>344</v>
      </c>
      <c r="E993" s="317">
        <v>162.44999999999999</v>
      </c>
      <c r="F993" s="317"/>
      <c r="G993" s="316" t="s">
        <v>633</v>
      </c>
      <c r="H993" s="319">
        <f t="shared" si="15"/>
        <v>8001.3799999999992</v>
      </c>
    </row>
    <row r="994" spans="1:8" x14ac:dyDescent="0.2">
      <c r="A994" s="318" t="s">
        <v>1378</v>
      </c>
      <c r="B994" s="316" t="s">
        <v>3570</v>
      </c>
      <c r="C994" s="316" t="s">
        <v>55</v>
      </c>
      <c r="D994" s="316" t="s">
        <v>320</v>
      </c>
      <c r="E994" s="317">
        <v>432.36</v>
      </c>
      <c r="F994" s="317"/>
      <c r="G994" s="316" t="s">
        <v>708</v>
      </c>
      <c r="H994" s="319">
        <f t="shared" si="15"/>
        <v>8433.74</v>
      </c>
    </row>
    <row r="995" spans="1:8" x14ac:dyDescent="0.2">
      <c r="A995" s="318" t="s">
        <v>1378</v>
      </c>
      <c r="B995" s="316" t="s">
        <v>3570</v>
      </c>
      <c r="C995" s="316" t="s">
        <v>55</v>
      </c>
      <c r="D995" s="316" t="s">
        <v>320</v>
      </c>
      <c r="E995" s="317">
        <v>370.61</v>
      </c>
      <c r="F995" s="317"/>
      <c r="G995" s="316" t="s">
        <v>633</v>
      </c>
      <c r="H995" s="319">
        <f t="shared" si="15"/>
        <v>8804.35</v>
      </c>
    </row>
    <row r="996" spans="1:8" x14ac:dyDescent="0.2">
      <c r="A996" s="318" t="s">
        <v>1378</v>
      </c>
      <c r="B996" s="316" t="s">
        <v>3571</v>
      </c>
      <c r="C996" s="316" t="s">
        <v>250</v>
      </c>
      <c r="D996" s="316" t="s">
        <v>3572</v>
      </c>
      <c r="E996" s="317">
        <v>359.8</v>
      </c>
      <c r="F996" s="317"/>
      <c r="G996" s="316" t="s">
        <v>633</v>
      </c>
      <c r="H996" s="319">
        <f t="shared" si="15"/>
        <v>9164.15</v>
      </c>
    </row>
    <row r="997" spans="1:8" x14ac:dyDescent="0.2">
      <c r="A997" s="318" t="s">
        <v>1711</v>
      </c>
      <c r="B997" s="316" t="s">
        <v>2518</v>
      </c>
      <c r="C997" s="316" t="s">
        <v>247</v>
      </c>
      <c r="D997" s="316" t="s">
        <v>344</v>
      </c>
      <c r="E997" s="317">
        <v>46.88</v>
      </c>
      <c r="F997" s="317"/>
      <c r="G997" s="316" t="s">
        <v>708</v>
      </c>
      <c r="H997" s="319">
        <f t="shared" si="15"/>
        <v>9211.0299999999988</v>
      </c>
    </row>
    <row r="998" spans="1:8" x14ac:dyDescent="0.2">
      <c r="A998" s="318" t="s">
        <v>1711</v>
      </c>
      <c r="B998" s="316" t="s">
        <v>2518</v>
      </c>
      <c r="C998" s="316" t="s">
        <v>247</v>
      </c>
      <c r="D998" s="316" t="s">
        <v>344</v>
      </c>
      <c r="E998" s="317">
        <v>165.63</v>
      </c>
      <c r="F998" s="317"/>
      <c r="G998" s="316" t="s">
        <v>633</v>
      </c>
      <c r="H998" s="319">
        <f t="shared" si="15"/>
        <v>9376.659999999998</v>
      </c>
    </row>
    <row r="999" spans="1:8" x14ac:dyDescent="0.2">
      <c r="A999" s="318" t="s">
        <v>204</v>
      </c>
      <c r="B999" s="316" t="s">
        <v>233</v>
      </c>
      <c r="C999" s="316" t="s">
        <v>55</v>
      </c>
      <c r="D999" s="316" t="s">
        <v>3573</v>
      </c>
      <c r="E999" s="317">
        <v>24.15</v>
      </c>
      <c r="F999" s="317"/>
      <c r="G999" s="316" t="s">
        <v>708</v>
      </c>
      <c r="H999" s="319">
        <f t="shared" si="15"/>
        <v>9400.8099999999977</v>
      </c>
    </row>
    <row r="1000" spans="1:8" x14ac:dyDescent="0.2">
      <c r="A1000" s="318" t="s">
        <v>204</v>
      </c>
      <c r="B1000" s="316" t="s">
        <v>233</v>
      </c>
      <c r="C1000" s="316" t="s">
        <v>55</v>
      </c>
      <c r="D1000" s="316" t="s">
        <v>3574</v>
      </c>
      <c r="E1000" s="317">
        <v>118.87</v>
      </c>
      <c r="F1000" s="317"/>
      <c r="G1000" s="316" t="s">
        <v>708</v>
      </c>
      <c r="H1000" s="319">
        <f t="shared" ref="H1000:H1063" si="16">E1000-F1000+H999</f>
        <v>9519.6799999999985</v>
      </c>
    </row>
    <row r="1001" spans="1:8" x14ac:dyDescent="0.2">
      <c r="A1001" s="318" t="s">
        <v>204</v>
      </c>
      <c r="B1001" s="316" t="s">
        <v>233</v>
      </c>
      <c r="C1001" s="316" t="s">
        <v>55</v>
      </c>
      <c r="D1001" s="316" t="s">
        <v>3573</v>
      </c>
      <c r="E1001" s="317">
        <v>24.15</v>
      </c>
      <c r="F1001" s="317"/>
      <c r="G1001" s="316" t="s">
        <v>633</v>
      </c>
      <c r="H1001" s="319">
        <f t="shared" si="16"/>
        <v>9543.8299999999981</v>
      </c>
    </row>
    <row r="1002" spans="1:8" x14ac:dyDescent="0.2">
      <c r="A1002" s="318" t="s">
        <v>204</v>
      </c>
      <c r="B1002" s="316" t="s">
        <v>233</v>
      </c>
      <c r="C1002" s="316" t="s">
        <v>55</v>
      </c>
      <c r="D1002" s="316" t="s">
        <v>3575</v>
      </c>
      <c r="E1002" s="317">
        <v>10.58</v>
      </c>
      <c r="F1002" s="317"/>
      <c r="G1002" s="316" t="s">
        <v>633</v>
      </c>
      <c r="H1002" s="319">
        <f t="shared" si="16"/>
        <v>9554.409999999998</v>
      </c>
    </row>
    <row r="1003" spans="1:8" x14ac:dyDescent="0.2">
      <c r="A1003" s="318" t="s">
        <v>205</v>
      </c>
      <c r="B1003" s="316" t="s">
        <v>234</v>
      </c>
      <c r="C1003" s="316" t="s">
        <v>247</v>
      </c>
      <c r="D1003" s="316" t="s">
        <v>2519</v>
      </c>
      <c r="E1003" s="317">
        <v>62.5</v>
      </c>
      <c r="F1003" s="317"/>
      <c r="G1003" s="316" t="s">
        <v>633</v>
      </c>
      <c r="H1003" s="319">
        <f t="shared" si="16"/>
        <v>9616.909999999998</v>
      </c>
    </row>
    <row r="1004" spans="1:8" x14ac:dyDescent="0.2">
      <c r="A1004" s="318" t="s">
        <v>205</v>
      </c>
      <c r="B1004" s="316" t="s">
        <v>234</v>
      </c>
      <c r="C1004" s="316" t="s">
        <v>247</v>
      </c>
      <c r="D1004" s="316" t="s">
        <v>2519</v>
      </c>
      <c r="E1004" s="317">
        <v>37.5</v>
      </c>
      <c r="F1004" s="317"/>
      <c r="G1004" s="316" t="s">
        <v>633</v>
      </c>
      <c r="H1004" s="319">
        <f t="shared" si="16"/>
        <v>9654.409999999998</v>
      </c>
    </row>
    <row r="1005" spans="1:8" x14ac:dyDescent="0.2">
      <c r="A1005" s="318" t="s">
        <v>206</v>
      </c>
      <c r="B1005" s="316" t="s">
        <v>235</v>
      </c>
      <c r="C1005" s="316" t="s">
        <v>249</v>
      </c>
      <c r="D1005" s="316" t="s">
        <v>317</v>
      </c>
      <c r="E1005" s="317">
        <v>28.25</v>
      </c>
      <c r="F1005" s="317"/>
      <c r="G1005" s="316" t="s">
        <v>708</v>
      </c>
      <c r="H1005" s="319">
        <f t="shared" si="16"/>
        <v>9682.659999999998</v>
      </c>
    </row>
    <row r="1006" spans="1:8" x14ac:dyDescent="0.2">
      <c r="A1006" s="318" t="s">
        <v>206</v>
      </c>
      <c r="B1006" s="316" t="s">
        <v>235</v>
      </c>
      <c r="C1006" s="316" t="s">
        <v>249</v>
      </c>
      <c r="D1006" s="316" t="s">
        <v>317</v>
      </c>
      <c r="E1006" s="317">
        <v>46.12</v>
      </c>
      <c r="F1006" s="317"/>
      <c r="G1006" s="316" t="s">
        <v>633</v>
      </c>
      <c r="H1006" s="319">
        <f t="shared" si="16"/>
        <v>9728.7799999999988</v>
      </c>
    </row>
    <row r="1007" spans="1:8" x14ac:dyDescent="0.2">
      <c r="A1007" s="318" t="s">
        <v>1101</v>
      </c>
      <c r="B1007" s="316" t="s">
        <v>3576</v>
      </c>
      <c r="C1007" s="316" t="s">
        <v>3538</v>
      </c>
      <c r="D1007" s="316" t="s">
        <v>3577</v>
      </c>
      <c r="E1007" s="317">
        <v>264</v>
      </c>
      <c r="F1007" s="317"/>
      <c r="G1007" s="316" t="s">
        <v>708</v>
      </c>
      <c r="H1007" s="319">
        <f t="shared" si="16"/>
        <v>9992.7799999999988</v>
      </c>
    </row>
    <row r="1008" spans="1:8" x14ac:dyDescent="0.2">
      <c r="A1008" s="318" t="s">
        <v>1404</v>
      </c>
      <c r="B1008" s="316" t="s">
        <v>5216</v>
      </c>
      <c r="C1008" s="316" t="s">
        <v>53</v>
      </c>
      <c r="D1008" s="316" t="s">
        <v>350</v>
      </c>
      <c r="E1008" s="317">
        <v>450</v>
      </c>
      <c r="F1008" s="317"/>
      <c r="G1008" s="316" t="s">
        <v>708</v>
      </c>
      <c r="H1008" s="319">
        <f t="shared" si="16"/>
        <v>10442.779999999999</v>
      </c>
    </row>
    <row r="1009" spans="1:8" x14ac:dyDescent="0.2">
      <c r="A1009" s="318" t="s">
        <v>208</v>
      </c>
      <c r="B1009" s="316" t="s">
        <v>238</v>
      </c>
      <c r="C1009" s="316" t="s">
        <v>55</v>
      </c>
      <c r="D1009" s="316" t="s">
        <v>3580</v>
      </c>
      <c r="E1009" s="317">
        <v>688.72</v>
      </c>
      <c r="F1009" s="317"/>
      <c r="G1009" s="316" t="s">
        <v>708</v>
      </c>
      <c r="H1009" s="319">
        <f t="shared" si="16"/>
        <v>11131.499999999998</v>
      </c>
    </row>
    <row r="1010" spans="1:8" x14ac:dyDescent="0.2">
      <c r="A1010" s="318" t="s">
        <v>208</v>
      </c>
      <c r="B1010" s="316" t="s">
        <v>3578</v>
      </c>
      <c r="C1010" s="316" t="s">
        <v>3538</v>
      </c>
      <c r="D1010" s="316" t="s">
        <v>3579</v>
      </c>
      <c r="E1010" s="317">
        <v>625</v>
      </c>
      <c r="F1010" s="317"/>
      <c r="G1010" s="316" t="s">
        <v>708</v>
      </c>
      <c r="H1010" s="319">
        <f t="shared" si="16"/>
        <v>11756.499999999998</v>
      </c>
    </row>
    <row r="1011" spans="1:8" x14ac:dyDescent="0.2">
      <c r="A1011" s="318" t="s">
        <v>208</v>
      </c>
      <c r="B1011" s="316" t="s">
        <v>238</v>
      </c>
      <c r="C1011" s="316" t="s">
        <v>55</v>
      </c>
      <c r="D1011" s="316" t="s">
        <v>3580</v>
      </c>
      <c r="E1011" s="317">
        <v>86.65</v>
      </c>
      <c r="F1011" s="317"/>
      <c r="G1011" s="316" t="s">
        <v>633</v>
      </c>
      <c r="H1011" s="319">
        <f t="shared" si="16"/>
        <v>11843.149999999998</v>
      </c>
    </row>
    <row r="1012" spans="1:8" x14ac:dyDescent="0.2">
      <c r="A1012" s="318" t="s">
        <v>673</v>
      </c>
      <c r="B1012" s="316" t="s">
        <v>3581</v>
      </c>
      <c r="C1012" s="316" t="s">
        <v>3060</v>
      </c>
      <c r="D1012" s="316" t="s">
        <v>317</v>
      </c>
      <c r="E1012" s="317">
        <v>62.5</v>
      </c>
      <c r="F1012" s="317"/>
      <c r="G1012" s="316" t="s">
        <v>708</v>
      </c>
      <c r="H1012" s="319">
        <f t="shared" si="16"/>
        <v>11905.649999999998</v>
      </c>
    </row>
    <row r="1013" spans="1:8" x14ac:dyDescent="0.2">
      <c r="A1013" s="318" t="s">
        <v>673</v>
      </c>
      <c r="B1013" s="316" t="s">
        <v>3581</v>
      </c>
      <c r="C1013" s="316" t="s">
        <v>3060</v>
      </c>
      <c r="D1013" s="316" t="s">
        <v>317</v>
      </c>
      <c r="E1013" s="317">
        <v>62.5</v>
      </c>
      <c r="F1013" s="317"/>
      <c r="G1013" s="316" t="s">
        <v>633</v>
      </c>
      <c r="H1013" s="319">
        <f t="shared" si="16"/>
        <v>11968.149999999998</v>
      </c>
    </row>
    <row r="1014" spans="1:8" x14ac:dyDescent="0.2">
      <c r="A1014" s="318" t="s">
        <v>209</v>
      </c>
      <c r="B1014" s="316" t="s">
        <v>354</v>
      </c>
      <c r="C1014" s="316" t="s">
        <v>249</v>
      </c>
      <c r="D1014" s="316" t="s">
        <v>359</v>
      </c>
      <c r="E1014" s="317">
        <v>92.03</v>
      </c>
      <c r="F1014" s="317"/>
      <c r="G1014" s="316" t="s">
        <v>708</v>
      </c>
      <c r="H1014" s="319">
        <f t="shared" si="16"/>
        <v>12060.179999999998</v>
      </c>
    </row>
    <row r="1015" spans="1:8" x14ac:dyDescent="0.2">
      <c r="A1015" s="318" t="s">
        <v>209</v>
      </c>
      <c r="B1015" s="316" t="s">
        <v>239</v>
      </c>
      <c r="C1015" s="316" t="s">
        <v>247</v>
      </c>
      <c r="D1015" s="316" t="s">
        <v>2521</v>
      </c>
      <c r="E1015" s="317">
        <v>68.75</v>
      </c>
      <c r="F1015" s="317"/>
      <c r="G1015" s="316" t="s">
        <v>708</v>
      </c>
      <c r="H1015" s="319">
        <f t="shared" si="16"/>
        <v>12128.929999999998</v>
      </c>
    </row>
    <row r="1016" spans="1:8" x14ac:dyDescent="0.2">
      <c r="A1016" s="318" t="s">
        <v>209</v>
      </c>
      <c r="B1016" s="316" t="s">
        <v>239</v>
      </c>
      <c r="C1016" s="316" t="s">
        <v>247</v>
      </c>
      <c r="D1016" s="316" t="s">
        <v>3582</v>
      </c>
      <c r="E1016" s="317">
        <v>9.6300000000000008</v>
      </c>
      <c r="F1016" s="317"/>
      <c r="G1016" s="316" t="s">
        <v>708</v>
      </c>
      <c r="H1016" s="319">
        <f t="shared" si="16"/>
        <v>12138.559999999998</v>
      </c>
    </row>
    <row r="1017" spans="1:8" x14ac:dyDescent="0.2">
      <c r="A1017" s="318" t="s">
        <v>209</v>
      </c>
      <c r="B1017" s="316" t="s">
        <v>241</v>
      </c>
      <c r="C1017" s="316" t="s">
        <v>247</v>
      </c>
      <c r="D1017" s="316" t="s">
        <v>360</v>
      </c>
      <c r="E1017" s="317">
        <v>55.25</v>
      </c>
      <c r="F1017" s="317"/>
      <c r="G1017" s="316" t="s">
        <v>633</v>
      </c>
      <c r="H1017" s="319">
        <f t="shared" si="16"/>
        <v>12193.809999999998</v>
      </c>
    </row>
    <row r="1018" spans="1:8" x14ac:dyDescent="0.2">
      <c r="A1018" s="318" t="s">
        <v>209</v>
      </c>
      <c r="B1018" s="316" t="s">
        <v>241</v>
      </c>
      <c r="C1018" s="316" t="s">
        <v>247</v>
      </c>
      <c r="D1018" s="316" t="s">
        <v>360</v>
      </c>
      <c r="E1018" s="317">
        <v>15.63</v>
      </c>
      <c r="F1018" s="317"/>
      <c r="G1018" s="316" t="s">
        <v>633</v>
      </c>
      <c r="H1018" s="319">
        <f t="shared" si="16"/>
        <v>12209.439999999997</v>
      </c>
    </row>
    <row r="1019" spans="1:8" x14ac:dyDescent="0.2">
      <c r="A1019" s="318" t="s">
        <v>209</v>
      </c>
      <c r="B1019" s="316" t="s">
        <v>354</v>
      </c>
      <c r="C1019" s="316" t="s">
        <v>249</v>
      </c>
      <c r="D1019" s="316" t="s">
        <v>359</v>
      </c>
      <c r="E1019" s="317">
        <v>40.229999999999997</v>
      </c>
      <c r="F1019" s="317"/>
      <c r="G1019" s="316" t="s">
        <v>633</v>
      </c>
      <c r="H1019" s="319">
        <f t="shared" si="16"/>
        <v>12249.669999999996</v>
      </c>
    </row>
    <row r="1020" spans="1:8" x14ac:dyDescent="0.2">
      <c r="A1020" s="318" t="s">
        <v>209</v>
      </c>
      <c r="B1020" s="316" t="s">
        <v>239</v>
      </c>
      <c r="C1020" s="316" t="s">
        <v>247</v>
      </c>
      <c r="D1020" s="316" t="s">
        <v>2521</v>
      </c>
      <c r="E1020" s="317">
        <v>25</v>
      </c>
      <c r="F1020" s="317"/>
      <c r="G1020" s="316" t="s">
        <v>633</v>
      </c>
      <c r="H1020" s="319">
        <f t="shared" si="16"/>
        <v>12274.669999999996</v>
      </c>
    </row>
    <row r="1021" spans="1:8" x14ac:dyDescent="0.2">
      <c r="A1021" s="318" t="s">
        <v>3583</v>
      </c>
      <c r="B1021" s="316" t="s">
        <v>3584</v>
      </c>
      <c r="C1021" s="316"/>
      <c r="D1021" s="316" t="s">
        <v>3585</v>
      </c>
      <c r="E1021" s="317"/>
      <c r="F1021" s="317">
        <v>90</v>
      </c>
      <c r="G1021" s="316" t="s">
        <v>633</v>
      </c>
      <c r="H1021" s="319">
        <f t="shared" si="16"/>
        <v>12184.669999999996</v>
      </c>
    </row>
    <row r="1022" spans="1:8" x14ac:dyDescent="0.2">
      <c r="A1022" s="318" t="s">
        <v>212</v>
      </c>
      <c r="B1022" s="316" t="s">
        <v>244</v>
      </c>
      <c r="C1022" s="316" t="s">
        <v>247</v>
      </c>
      <c r="D1022" s="316" t="s">
        <v>2522</v>
      </c>
      <c r="E1022" s="317">
        <v>137.5</v>
      </c>
      <c r="F1022" s="317"/>
      <c r="G1022" s="316" t="s">
        <v>633</v>
      </c>
      <c r="H1022" s="319">
        <f t="shared" si="16"/>
        <v>12322.169999999996</v>
      </c>
    </row>
    <row r="1023" spans="1:8" x14ac:dyDescent="0.2">
      <c r="A1023" s="318" t="s">
        <v>212</v>
      </c>
      <c r="B1023" s="316" t="s">
        <v>244</v>
      </c>
      <c r="C1023" s="316" t="s">
        <v>247</v>
      </c>
      <c r="D1023" s="316" t="s">
        <v>2522</v>
      </c>
      <c r="E1023" s="317">
        <v>45.88</v>
      </c>
      <c r="F1023" s="317"/>
      <c r="G1023" s="316" t="s">
        <v>633</v>
      </c>
      <c r="H1023" s="319">
        <f t="shared" si="16"/>
        <v>12368.049999999996</v>
      </c>
    </row>
    <row r="1024" spans="1:8" x14ac:dyDescent="0.2">
      <c r="A1024" s="318" t="s">
        <v>213</v>
      </c>
      <c r="B1024" s="316" t="s">
        <v>245</v>
      </c>
      <c r="C1024" s="316" t="s">
        <v>55</v>
      </c>
      <c r="D1024" s="316" t="s">
        <v>5217</v>
      </c>
      <c r="E1024" s="317">
        <v>27.66</v>
      </c>
      <c r="F1024" s="317"/>
      <c r="G1024" s="316" t="s">
        <v>4647</v>
      </c>
      <c r="H1024" s="319">
        <f t="shared" si="16"/>
        <v>12395.709999999995</v>
      </c>
    </row>
    <row r="1025" spans="1:8" x14ac:dyDescent="0.2">
      <c r="A1025" s="318" t="s">
        <v>213</v>
      </c>
      <c r="B1025" s="316" t="s">
        <v>245</v>
      </c>
      <c r="C1025" s="316" t="s">
        <v>55</v>
      </c>
      <c r="D1025" s="316" t="s">
        <v>3586</v>
      </c>
      <c r="E1025" s="317">
        <v>33.4</v>
      </c>
      <c r="F1025" s="317"/>
      <c r="G1025" s="316" t="s">
        <v>708</v>
      </c>
      <c r="H1025" s="319">
        <f t="shared" si="16"/>
        <v>12429.109999999995</v>
      </c>
    </row>
    <row r="1026" spans="1:8" x14ac:dyDescent="0.2">
      <c r="A1026" s="318" t="s">
        <v>213</v>
      </c>
      <c r="B1026" s="316" t="s">
        <v>245</v>
      </c>
      <c r="C1026" s="316" t="s">
        <v>55</v>
      </c>
      <c r="D1026" s="316" t="s">
        <v>3587</v>
      </c>
      <c r="E1026" s="317">
        <v>9.3800000000000008</v>
      </c>
      <c r="F1026" s="317"/>
      <c r="G1026" s="316" t="s">
        <v>708</v>
      </c>
      <c r="H1026" s="319">
        <f t="shared" si="16"/>
        <v>12438.489999999994</v>
      </c>
    </row>
    <row r="1027" spans="1:8" x14ac:dyDescent="0.2">
      <c r="A1027" s="318" t="s">
        <v>1944</v>
      </c>
      <c r="B1027" s="316" t="s">
        <v>3588</v>
      </c>
      <c r="C1027" s="316" t="s">
        <v>3060</v>
      </c>
      <c r="D1027" s="316" t="s">
        <v>320</v>
      </c>
      <c r="E1027" s="317">
        <v>62.5</v>
      </c>
      <c r="F1027" s="317"/>
      <c r="G1027" s="316" t="s">
        <v>708</v>
      </c>
      <c r="H1027" s="319">
        <f t="shared" si="16"/>
        <v>12500.989999999994</v>
      </c>
    </row>
    <row r="1028" spans="1:8" x14ac:dyDescent="0.2">
      <c r="A1028" s="318" t="s">
        <v>1944</v>
      </c>
      <c r="B1028" s="316" t="s">
        <v>3588</v>
      </c>
      <c r="C1028" s="316" t="s">
        <v>3060</v>
      </c>
      <c r="D1028" s="316" t="s">
        <v>320</v>
      </c>
      <c r="E1028" s="317">
        <v>62.5</v>
      </c>
      <c r="F1028" s="317"/>
      <c r="G1028" s="316" t="s">
        <v>633</v>
      </c>
      <c r="H1028" s="319">
        <f t="shared" si="16"/>
        <v>12563.489999999994</v>
      </c>
    </row>
    <row r="1029" spans="1:8" x14ac:dyDescent="0.2">
      <c r="A1029" s="318" t="s">
        <v>288</v>
      </c>
      <c r="B1029" s="316" t="s">
        <v>300</v>
      </c>
      <c r="C1029" s="316" t="s">
        <v>249</v>
      </c>
      <c r="D1029" s="316" t="s">
        <v>369</v>
      </c>
      <c r="E1029" s="317">
        <v>5.49</v>
      </c>
      <c r="F1029" s="317"/>
      <c r="G1029" s="316" t="s">
        <v>4647</v>
      </c>
      <c r="H1029" s="319">
        <f t="shared" si="16"/>
        <v>12568.979999999994</v>
      </c>
    </row>
    <row r="1030" spans="1:8" x14ac:dyDescent="0.2">
      <c r="A1030" s="318" t="s">
        <v>288</v>
      </c>
      <c r="B1030" s="316" t="s">
        <v>300</v>
      </c>
      <c r="C1030" s="316" t="s">
        <v>249</v>
      </c>
      <c r="D1030" s="316" t="s">
        <v>369</v>
      </c>
      <c r="E1030" s="317">
        <v>13.51</v>
      </c>
      <c r="F1030" s="317"/>
      <c r="G1030" s="316" t="s">
        <v>708</v>
      </c>
      <c r="H1030" s="319">
        <f t="shared" si="16"/>
        <v>12582.489999999994</v>
      </c>
    </row>
    <row r="1031" spans="1:8" x14ac:dyDescent="0.2">
      <c r="A1031" s="318" t="s">
        <v>288</v>
      </c>
      <c r="B1031" s="316" t="s">
        <v>301</v>
      </c>
      <c r="C1031" s="316" t="s">
        <v>247</v>
      </c>
      <c r="D1031" s="316" t="s">
        <v>317</v>
      </c>
      <c r="E1031" s="317">
        <v>12.5</v>
      </c>
      <c r="F1031" s="317"/>
      <c r="G1031" s="316" t="s">
        <v>708</v>
      </c>
      <c r="H1031" s="319">
        <f t="shared" si="16"/>
        <v>12594.989999999994</v>
      </c>
    </row>
    <row r="1032" spans="1:8" x14ac:dyDescent="0.2">
      <c r="A1032" s="318" t="s">
        <v>288</v>
      </c>
      <c r="B1032" s="316" t="s">
        <v>300</v>
      </c>
      <c r="C1032" s="316" t="s">
        <v>249</v>
      </c>
      <c r="D1032" s="316" t="s">
        <v>369</v>
      </c>
      <c r="E1032" s="317">
        <v>19.04</v>
      </c>
      <c r="F1032" s="317"/>
      <c r="G1032" s="316" t="s">
        <v>633</v>
      </c>
      <c r="H1032" s="319">
        <f t="shared" si="16"/>
        <v>12614.029999999995</v>
      </c>
    </row>
    <row r="1033" spans="1:8" x14ac:dyDescent="0.2">
      <c r="A1033" s="318" t="s">
        <v>288</v>
      </c>
      <c r="B1033" s="316" t="s">
        <v>301</v>
      </c>
      <c r="C1033" s="316" t="s">
        <v>247</v>
      </c>
      <c r="D1033" s="316" t="s">
        <v>317</v>
      </c>
      <c r="E1033" s="317">
        <v>12.5</v>
      </c>
      <c r="F1033" s="317"/>
      <c r="G1033" s="316" t="s">
        <v>633</v>
      </c>
      <c r="H1033" s="319">
        <f t="shared" si="16"/>
        <v>12626.529999999995</v>
      </c>
    </row>
    <row r="1034" spans="1:8" x14ac:dyDescent="0.2">
      <c r="A1034" s="318" t="s">
        <v>3589</v>
      </c>
      <c r="B1034" s="316" t="s">
        <v>3590</v>
      </c>
      <c r="C1034" s="316" t="s">
        <v>53</v>
      </c>
      <c r="D1034" s="316" t="s">
        <v>3591</v>
      </c>
      <c r="E1034" s="317">
        <v>480</v>
      </c>
      <c r="F1034" s="317"/>
      <c r="G1034" s="316" t="s">
        <v>708</v>
      </c>
      <c r="H1034" s="319">
        <f t="shared" si="16"/>
        <v>13106.529999999995</v>
      </c>
    </row>
    <row r="1035" spans="1:8" x14ac:dyDescent="0.2">
      <c r="A1035" s="318" t="s">
        <v>289</v>
      </c>
      <c r="B1035" s="316" t="s">
        <v>302</v>
      </c>
      <c r="C1035" s="316" t="s">
        <v>247</v>
      </c>
      <c r="D1035" s="316" t="s">
        <v>344</v>
      </c>
      <c r="E1035" s="317">
        <v>37.5</v>
      </c>
      <c r="F1035" s="317"/>
      <c r="G1035" s="316" t="s">
        <v>708</v>
      </c>
      <c r="H1035" s="319">
        <f t="shared" si="16"/>
        <v>13144.029999999995</v>
      </c>
    </row>
    <row r="1036" spans="1:8" x14ac:dyDescent="0.2">
      <c r="A1036" s="318" t="s">
        <v>289</v>
      </c>
      <c r="B1036" s="316" t="s">
        <v>302</v>
      </c>
      <c r="C1036" s="316" t="s">
        <v>247</v>
      </c>
      <c r="D1036" s="316" t="s">
        <v>344</v>
      </c>
      <c r="E1036" s="317">
        <v>38.5</v>
      </c>
      <c r="F1036" s="317"/>
      <c r="G1036" s="316" t="s">
        <v>633</v>
      </c>
      <c r="H1036" s="319">
        <f t="shared" si="16"/>
        <v>13182.529999999995</v>
      </c>
    </row>
    <row r="1037" spans="1:8" x14ac:dyDescent="0.2">
      <c r="A1037" s="318" t="s">
        <v>290</v>
      </c>
      <c r="B1037" s="316" t="s">
        <v>303</v>
      </c>
      <c r="C1037" s="316" t="s">
        <v>55</v>
      </c>
      <c r="D1037" s="316" t="s">
        <v>317</v>
      </c>
      <c r="E1037" s="317">
        <v>701.58</v>
      </c>
      <c r="F1037" s="317"/>
      <c r="G1037" s="316" t="s">
        <v>708</v>
      </c>
      <c r="H1037" s="319">
        <f t="shared" si="16"/>
        <v>13884.109999999995</v>
      </c>
    </row>
    <row r="1038" spans="1:8" x14ac:dyDescent="0.2">
      <c r="A1038" s="318" t="s">
        <v>290</v>
      </c>
      <c r="B1038" s="316" t="s">
        <v>303</v>
      </c>
      <c r="C1038" s="316" t="s">
        <v>55</v>
      </c>
      <c r="D1038" s="316" t="s">
        <v>2873</v>
      </c>
      <c r="E1038" s="317">
        <v>266.97000000000003</v>
      </c>
      <c r="F1038" s="317"/>
      <c r="G1038" s="316" t="s">
        <v>708</v>
      </c>
      <c r="H1038" s="319">
        <f t="shared" si="16"/>
        <v>14151.079999999994</v>
      </c>
    </row>
    <row r="1039" spans="1:8" x14ac:dyDescent="0.2">
      <c r="A1039" s="318" t="s">
        <v>290</v>
      </c>
      <c r="B1039" s="316" t="s">
        <v>303</v>
      </c>
      <c r="C1039" s="316" t="s">
        <v>55</v>
      </c>
      <c r="D1039" s="316" t="s">
        <v>2873</v>
      </c>
      <c r="E1039" s="317">
        <v>169</v>
      </c>
      <c r="F1039" s="317"/>
      <c r="G1039" s="316" t="s">
        <v>633</v>
      </c>
      <c r="H1039" s="319">
        <f t="shared" si="16"/>
        <v>14320.079999999994</v>
      </c>
    </row>
    <row r="1040" spans="1:8" x14ac:dyDescent="0.2">
      <c r="A1040" s="318" t="s">
        <v>1450</v>
      </c>
      <c r="B1040" s="316" t="s">
        <v>3592</v>
      </c>
      <c r="C1040" s="316" t="s">
        <v>3060</v>
      </c>
      <c r="D1040" s="316" t="s">
        <v>317</v>
      </c>
      <c r="E1040" s="317">
        <v>62.5</v>
      </c>
      <c r="F1040" s="317"/>
      <c r="G1040" s="316" t="s">
        <v>708</v>
      </c>
      <c r="H1040" s="319">
        <f t="shared" si="16"/>
        <v>14382.579999999994</v>
      </c>
    </row>
    <row r="1041" spans="1:8" x14ac:dyDescent="0.2">
      <c r="A1041" s="318" t="s">
        <v>1450</v>
      </c>
      <c r="B1041" s="316" t="s">
        <v>3592</v>
      </c>
      <c r="C1041" s="316" t="s">
        <v>3060</v>
      </c>
      <c r="D1041" s="316" t="s">
        <v>317</v>
      </c>
      <c r="E1041" s="317">
        <v>62.5</v>
      </c>
      <c r="F1041" s="317"/>
      <c r="G1041" s="316" t="s">
        <v>633</v>
      </c>
      <c r="H1041" s="319">
        <f t="shared" si="16"/>
        <v>14445.079999999994</v>
      </c>
    </row>
    <row r="1042" spans="1:8" x14ac:dyDescent="0.2">
      <c r="A1042" s="318" t="s">
        <v>3593</v>
      </c>
      <c r="B1042" s="316" t="s">
        <v>3594</v>
      </c>
      <c r="C1042" s="316" t="s">
        <v>2916</v>
      </c>
      <c r="D1042" s="316" t="s">
        <v>3595</v>
      </c>
      <c r="E1042" s="317">
        <v>108.89</v>
      </c>
      <c r="F1042" s="317"/>
      <c r="G1042" s="316" t="s">
        <v>708</v>
      </c>
      <c r="H1042" s="319">
        <f t="shared" si="16"/>
        <v>14553.969999999994</v>
      </c>
    </row>
    <row r="1043" spans="1:8" x14ac:dyDescent="0.2">
      <c r="A1043" s="318" t="s">
        <v>3593</v>
      </c>
      <c r="B1043" s="316" t="s">
        <v>3594</v>
      </c>
      <c r="C1043" s="316" t="s">
        <v>2916</v>
      </c>
      <c r="D1043" s="316" t="s">
        <v>3596</v>
      </c>
      <c r="E1043" s="317">
        <v>14.92</v>
      </c>
      <c r="F1043" s="317"/>
      <c r="G1043" s="316" t="s">
        <v>633</v>
      </c>
      <c r="H1043" s="319">
        <f t="shared" si="16"/>
        <v>14568.889999999994</v>
      </c>
    </row>
    <row r="1044" spans="1:8" x14ac:dyDescent="0.2">
      <c r="A1044" s="318" t="s">
        <v>291</v>
      </c>
      <c r="B1044" s="316" t="s">
        <v>356</v>
      </c>
      <c r="C1044" s="316" t="s">
        <v>247</v>
      </c>
      <c r="D1044" s="316" t="s">
        <v>368</v>
      </c>
      <c r="E1044" s="317"/>
      <c r="F1044" s="317">
        <v>13.5</v>
      </c>
      <c r="G1044" s="316" t="s">
        <v>708</v>
      </c>
      <c r="H1044" s="319">
        <f t="shared" si="16"/>
        <v>14555.389999999994</v>
      </c>
    </row>
    <row r="1045" spans="1:8" x14ac:dyDescent="0.2">
      <c r="A1045" s="318" t="s">
        <v>291</v>
      </c>
      <c r="B1045" s="316" t="s">
        <v>304</v>
      </c>
      <c r="C1045" s="316" t="s">
        <v>249</v>
      </c>
      <c r="D1045" s="316" t="s">
        <v>317</v>
      </c>
      <c r="E1045" s="317">
        <v>68.930000000000007</v>
      </c>
      <c r="F1045" s="317"/>
      <c r="G1045" s="316" t="s">
        <v>708</v>
      </c>
      <c r="H1045" s="319">
        <f t="shared" si="16"/>
        <v>14624.319999999994</v>
      </c>
    </row>
    <row r="1046" spans="1:8" x14ac:dyDescent="0.2">
      <c r="A1046" s="318" t="s">
        <v>291</v>
      </c>
      <c r="B1046" s="316" t="s">
        <v>306</v>
      </c>
      <c r="C1046" s="316" t="s">
        <v>247</v>
      </c>
      <c r="D1046" s="316" t="s">
        <v>322</v>
      </c>
      <c r="E1046" s="317">
        <v>13.5</v>
      </c>
      <c r="F1046" s="317"/>
      <c r="G1046" s="316" t="s">
        <v>708</v>
      </c>
      <c r="H1046" s="319">
        <f t="shared" si="16"/>
        <v>14637.819999999994</v>
      </c>
    </row>
    <row r="1047" spans="1:8" x14ac:dyDescent="0.2">
      <c r="A1047" s="318" t="s">
        <v>291</v>
      </c>
      <c r="B1047" s="316" t="s">
        <v>355</v>
      </c>
      <c r="C1047" s="316" t="s">
        <v>247</v>
      </c>
      <c r="D1047" s="316" t="s">
        <v>344</v>
      </c>
      <c r="E1047" s="317">
        <v>13.5</v>
      </c>
      <c r="F1047" s="317"/>
      <c r="G1047" s="316" t="s">
        <v>708</v>
      </c>
      <c r="H1047" s="319">
        <f t="shared" si="16"/>
        <v>14651.319999999994</v>
      </c>
    </row>
    <row r="1048" spans="1:8" x14ac:dyDescent="0.2">
      <c r="A1048" s="318" t="s">
        <v>291</v>
      </c>
      <c r="B1048" s="316" t="s">
        <v>304</v>
      </c>
      <c r="C1048" s="316" t="s">
        <v>249</v>
      </c>
      <c r="D1048" s="316" t="s">
        <v>317</v>
      </c>
      <c r="E1048" s="317">
        <v>30.31</v>
      </c>
      <c r="F1048" s="317"/>
      <c r="G1048" s="316" t="s">
        <v>633</v>
      </c>
      <c r="H1048" s="319">
        <f t="shared" si="16"/>
        <v>14681.629999999994</v>
      </c>
    </row>
    <row r="1049" spans="1:8" x14ac:dyDescent="0.2">
      <c r="A1049" s="318" t="s">
        <v>291</v>
      </c>
      <c r="B1049" s="316" t="s">
        <v>306</v>
      </c>
      <c r="C1049" s="316" t="s">
        <v>247</v>
      </c>
      <c r="D1049" s="316" t="s">
        <v>322</v>
      </c>
      <c r="E1049" s="321">
        <v>192.75</v>
      </c>
      <c r="F1049" s="321"/>
      <c r="G1049" s="316" t="s">
        <v>633</v>
      </c>
      <c r="H1049" s="319">
        <f t="shared" si="16"/>
        <v>14874.379999999994</v>
      </c>
    </row>
    <row r="1050" spans="1:8" x14ac:dyDescent="0.2">
      <c r="A1050" s="318" t="s">
        <v>291</v>
      </c>
      <c r="B1050" s="316" t="s">
        <v>356</v>
      </c>
      <c r="C1050" s="316" t="s">
        <v>247</v>
      </c>
      <c r="D1050" s="316" t="s">
        <v>368</v>
      </c>
      <c r="E1050" s="321"/>
      <c r="F1050" s="321">
        <v>192.75</v>
      </c>
      <c r="G1050" s="316" t="s">
        <v>633</v>
      </c>
      <c r="H1050" s="319">
        <f t="shared" si="16"/>
        <v>14681.629999999994</v>
      </c>
    </row>
    <row r="1051" spans="1:8" x14ac:dyDescent="0.2">
      <c r="A1051" s="318" t="s">
        <v>291</v>
      </c>
      <c r="B1051" s="316" t="s">
        <v>355</v>
      </c>
      <c r="C1051" s="316" t="s">
        <v>247</v>
      </c>
      <c r="D1051" s="316" t="s">
        <v>344</v>
      </c>
      <c r="E1051" s="317">
        <v>192.75</v>
      </c>
      <c r="F1051" s="317"/>
      <c r="G1051" s="316" t="s">
        <v>633</v>
      </c>
      <c r="H1051" s="319">
        <f t="shared" si="16"/>
        <v>14874.379999999994</v>
      </c>
    </row>
    <row r="1052" spans="1:8" x14ac:dyDescent="0.2">
      <c r="A1052" s="318" t="s">
        <v>1133</v>
      </c>
      <c r="B1052" s="316" t="s">
        <v>3597</v>
      </c>
      <c r="C1052" s="316" t="s">
        <v>3229</v>
      </c>
      <c r="D1052" s="316" t="s">
        <v>3598</v>
      </c>
      <c r="E1052" s="317">
        <v>173.5</v>
      </c>
      <c r="F1052" s="317"/>
      <c r="G1052" s="316" t="s">
        <v>708</v>
      </c>
      <c r="H1052" s="319">
        <f t="shared" si="16"/>
        <v>15047.879999999994</v>
      </c>
    </row>
    <row r="1053" spans="1:8" x14ac:dyDescent="0.2">
      <c r="A1053" s="318" t="s">
        <v>1133</v>
      </c>
      <c r="B1053" s="316" t="s">
        <v>3597</v>
      </c>
      <c r="C1053" s="316" t="s">
        <v>3229</v>
      </c>
      <c r="D1053" s="316" t="s">
        <v>3598</v>
      </c>
      <c r="E1053" s="317">
        <v>173.5</v>
      </c>
      <c r="F1053" s="317"/>
      <c r="G1053" s="316" t="s">
        <v>633</v>
      </c>
      <c r="H1053" s="319">
        <f t="shared" si="16"/>
        <v>15221.379999999994</v>
      </c>
    </row>
    <row r="1054" spans="1:8" x14ac:dyDescent="0.2">
      <c r="A1054" s="318" t="s">
        <v>3599</v>
      </c>
      <c r="B1054" s="316" t="s">
        <v>3600</v>
      </c>
      <c r="C1054" s="316" t="s">
        <v>390</v>
      </c>
      <c r="D1054" s="316" t="s">
        <v>3601</v>
      </c>
      <c r="E1054" s="317">
        <v>67.650000000000006</v>
      </c>
      <c r="F1054" s="317"/>
      <c r="G1054" s="316" t="s">
        <v>708</v>
      </c>
      <c r="H1054" s="319">
        <f t="shared" si="16"/>
        <v>15289.029999999993</v>
      </c>
    </row>
    <row r="1055" spans="1:8" x14ac:dyDescent="0.2">
      <c r="A1055" s="318" t="s">
        <v>3599</v>
      </c>
      <c r="B1055" s="316" t="s">
        <v>3600</v>
      </c>
      <c r="C1055" s="316" t="s">
        <v>390</v>
      </c>
      <c r="D1055" s="316" t="s">
        <v>3601</v>
      </c>
      <c r="E1055" s="317">
        <v>67.650000000000006</v>
      </c>
      <c r="F1055" s="317"/>
      <c r="G1055" s="316" t="s">
        <v>633</v>
      </c>
      <c r="H1055" s="319">
        <f t="shared" si="16"/>
        <v>15356.679999999993</v>
      </c>
    </row>
    <row r="1056" spans="1:8" x14ac:dyDescent="0.2">
      <c r="A1056" s="318" t="s">
        <v>3599</v>
      </c>
      <c r="B1056" s="316" t="s">
        <v>3602</v>
      </c>
      <c r="C1056" s="316" t="s">
        <v>390</v>
      </c>
      <c r="D1056" s="316" t="s">
        <v>3603</v>
      </c>
      <c r="E1056" s="317">
        <v>8.99</v>
      </c>
      <c r="F1056" s="317"/>
      <c r="G1056" s="316" t="s">
        <v>633</v>
      </c>
      <c r="H1056" s="319">
        <f t="shared" si="16"/>
        <v>15365.669999999993</v>
      </c>
    </row>
    <row r="1057" spans="1:8" x14ac:dyDescent="0.2">
      <c r="A1057" s="318" t="s">
        <v>292</v>
      </c>
      <c r="B1057" s="316" t="s">
        <v>307</v>
      </c>
      <c r="C1057" s="316" t="s">
        <v>247</v>
      </c>
      <c r="D1057" s="316" t="s">
        <v>323</v>
      </c>
      <c r="E1057" s="317">
        <v>25</v>
      </c>
      <c r="F1057" s="317"/>
      <c r="G1057" s="316" t="s">
        <v>633</v>
      </c>
      <c r="H1057" s="319">
        <f t="shared" si="16"/>
        <v>15390.669999999993</v>
      </c>
    </row>
    <row r="1058" spans="1:8" x14ac:dyDescent="0.2">
      <c r="A1058" s="318" t="s">
        <v>293</v>
      </c>
      <c r="B1058" s="316" t="s">
        <v>308</v>
      </c>
      <c r="C1058" s="316" t="s">
        <v>55</v>
      </c>
      <c r="D1058" s="316" t="s">
        <v>3604</v>
      </c>
      <c r="E1058" s="317">
        <v>396.81</v>
      </c>
      <c r="F1058" s="317"/>
      <c r="G1058" s="316" t="s">
        <v>708</v>
      </c>
      <c r="H1058" s="319">
        <f t="shared" si="16"/>
        <v>15787.479999999992</v>
      </c>
    </row>
    <row r="1059" spans="1:8" x14ac:dyDescent="0.2">
      <c r="A1059" s="318" t="s">
        <v>293</v>
      </c>
      <c r="B1059" s="316" t="s">
        <v>308</v>
      </c>
      <c r="C1059" s="316" t="s">
        <v>55</v>
      </c>
      <c r="D1059" s="316" t="s">
        <v>3605</v>
      </c>
      <c r="E1059" s="317">
        <v>307.8</v>
      </c>
      <c r="F1059" s="317"/>
      <c r="G1059" s="316" t="s">
        <v>633</v>
      </c>
      <c r="H1059" s="319">
        <f t="shared" si="16"/>
        <v>16095.279999999992</v>
      </c>
    </row>
    <row r="1060" spans="1:8" x14ac:dyDescent="0.2">
      <c r="A1060" s="318" t="s">
        <v>293</v>
      </c>
      <c r="B1060" s="316" t="s">
        <v>308</v>
      </c>
      <c r="C1060" s="316" t="s">
        <v>55</v>
      </c>
      <c r="D1060" s="316" t="s">
        <v>3606</v>
      </c>
      <c r="E1060" s="317">
        <v>279</v>
      </c>
      <c r="F1060" s="317"/>
      <c r="G1060" s="316" t="s">
        <v>633</v>
      </c>
      <c r="H1060" s="319">
        <f t="shared" si="16"/>
        <v>16374.279999999992</v>
      </c>
    </row>
    <row r="1061" spans="1:8" x14ac:dyDescent="0.2">
      <c r="A1061" s="318" t="s">
        <v>293</v>
      </c>
      <c r="B1061" s="316" t="s">
        <v>308</v>
      </c>
      <c r="C1061" s="316" t="s">
        <v>55</v>
      </c>
      <c r="D1061" s="316" t="s">
        <v>3607</v>
      </c>
      <c r="E1061" s="317">
        <v>668.46</v>
      </c>
      <c r="F1061" s="317"/>
      <c r="G1061" s="316" t="s">
        <v>633</v>
      </c>
      <c r="H1061" s="319">
        <f t="shared" si="16"/>
        <v>17042.739999999991</v>
      </c>
    </row>
    <row r="1062" spans="1:8" x14ac:dyDescent="0.2">
      <c r="A1062" s="318" t="s">
        <v>295</v>
      </c>
      <c r="B1062" s="316" t="s">
        <v>310</v>
      </c>
      <c r="C1062" s="316" t="s">
        <v>249</v>
      </c>
      <c r="D1062" s="316" t="s">
        <v>369</v>
      </c>
      <c r="E1062" s="317">
        <v>25.97</v>
      </c>
      <c r="F1062" s="317"/>
      <c r="G1062" s="316" t="s">
        <v>708</v>
      </c>
      <c r="H1062" s="319">
        <f t="shared" si="16"/>
        <v>17068.709999999992</v>
      </c>
    </row>
    <row r="1063" spans="1:8" x14ac:dyDescent="0.2">
      <c r="A1063" s="318" t="s">
        <v>295</v>
      </c>
      <c r="B1063" s="316" t="s">
        <v>2532</v>
      </c>
      <c r="C1063" s="316" t="s">
        <v>247</v>
      </c>
      <c r="D1063" s="316" t="s">
        <v>2533</v>
      </c>
      <c r="E1063" s="317">
        <v>176</v>
      </c>
      <c r="F1063" s="317"/>
      <c r="G1063" s="316" t="s">
        <v>708</v>
      </c>
      <c r="H1063" s="319">
        <f t="shared" si="16"/>
        <v>17244.709999999992</v>
      </c>
    </row>
    <row r="1064" spans="1:8" x14ac:dyDescent="0.2">
      <c r="A1064" s="318" t="s">
        <v>295</v>
      </c>
      <c r="B1064" s="316" t="s">
        <v>310</v>
      </c>
      <c r="C1064" s="316" t="s">
        <v>249</v>
      </c>
      <c r="D1064" s="316" t="s">
        <v>369</v>
      </c>
      <c r="E1064" s="317">
        <v>75.67</v>
      </c>
      <c r="F1064" s="317"/>
      <c r="G1064" s="316" t="s">
        <v>633</v>
      </c>
      <c r="H1064" s="319">
        <f t="shared" ref="H1064:H1094" si="17">E1064-F1064+H1063</f>
        <v>17320.37999999999</v>
      </c>
    </row>
    <row r="1065" spans="1:8" x14ac:dyDescent="0.2">
      <c r="A1065" s="318" t="s">
        <v>3608</v>
      </c>
      <c r="B1065" s="316" t="s">
        <v>3609</v>
      </c>
      <c r="C1065" s="316" t="s">
        <v>3060</v>
      </c>
      <c r="D1065" s="316" t="s">
        <v>320</v>
      </c>
      <c r="E1065" s="317">
        <v>62.5</v>
      </c>
      <c r="F1065" s="317"/>
      <c r="G1065" s="316" t="s">
        <v>708</v>
      </c>
      <c r="H1065" s="319">
        <f t="shared" si="17"/>
        <v>17382.87999999999</v>
      </c>
    </row>
    <row r="1066" spans="1:8" x14ac:dyDescent="0.2">
      <c r="A1066" s="318" t="s">
        <v>3608</v>
      </c>
      <c r="B1066" s="316" t="s">
        <v>3609</v>
      </c>
      <c r="C1066" s="316" t="s">
        <v>3060</v>
      </c>
      <c r="D1066" s="316" t="s">
        <v>320</v>
      </c>
      <c r="E1066" s="317">
        <v>62.5</v>
      </c>
      <c r="F1066" s="317"/>
      <c r="G1066" s="316" t="s">
        <v>633</v>
      </c>
      <c r="H1066" s="319">
        <f t="shared" si="17"/>
        <v>17445.37999999999</v>
      </c>
    </row>
    <row r="1067" spans="1:8" x14ac:dyDescent="0.2">
      <c r="A1067" s="318" t="s">
        <v>1509</v>
      </c>
      <c r="B1067" s="316" t="s">
        <v>3610</v>
      </c>
      <c r="C1067" s="316" t="s">
        <v>249</v>
      </c>
      <c r="D1067" s="316" t="s">
        <v>3611</v>
      </c>
      <c r="E1067" s="317">
        <v>9.11</v>
      </c>
      <c r="F1067" s="317"/>
      <c r="G1067" s="316" t="s">
        <v>708</v>
      </c>
      <c r="H1067" s="319">
        <f t="shared" si="17"/>
        <v>17454.489999999991</v>
      </c>
    </row>
    <row r="1068" spans="1:8" x14ac:dyDescent="0.2">
      <c r="A1068" s="318" t="s">
        <v>1509</v>
      </c>
      <c r="B1068" s="316" t="s">
        <v>3610</v>
      </c>
      <c r="C1068" s="316" t="s">
        <v>249</v>
      </c>
      <c r="D1068" s="316" t="s">
        <v>3611</v>
      </c>
      <c r="E1068" s="317">
        <v>9.11</v>
      </c>
      <c r="F1068" s="317"/>
      <c r="G1068" s="316" t="s">
        <v>633</v>
      </c>
      <c r="H1068" s="319">
        <f t="shared" si="17"/>
        <v>17463.599999999991</v>
      </c>
    </row>
    <row r="1069" spans="1:8" x14ac:dyDescent="0.2">
      <c r="A1069" s="318" t="s">
        <v>297</v>
      </c>
      <c r="B1069" s="316" t="s">
        <v>312</v>
      </c>
      <c r="C1069" s="316" t="s">
        <v>247</v>
      </c>
      <c r="D1069" s="316" t="s">
        <v>2524</v>
      </c>
      <c r="E1069" s="317">
        <v>6.25</v>
      </c>
      <c r="F1069" s="317"/>
      <c r="G1069" s="316" t="s">
        <v>708</v>
      </c>
      <c r="H1069" s="319">
        <f t="shared" si="17"/>
        <v>17469.849999999991</v>
      </c>
    </row>
    <row r="1070" spans="1:8" x14ac:dyDescent="0.2">
      <c r="A1070" s="318" t="s">
        <v>297</v>
      </c>
      <c r="B1070" s="316" t="s">
        <v>312</v>
      </c>
      <c r="C1070" s="316" t="s">
        <v>247</v>
      </c>
      <c r="D1070" s="316" t="s">
        <v>3612</v>
      </c>
      <c r="E1070" s="317">
        <v>76</v>
      </c>
      <c r="F1070" s="317"/>
      <c r="G1070" s="316" t="s">
        <v>708</v>
      </c>
      <c r="H1070" s="319">
        <f t="shared" si="17"/>
        <v>17545.849999999991</v>
      </c>
    </row>
    <row r="1071" spans="1:8" x14ac:dyDescent="0.2">
      <c r="A1071" s="318" t="s">
        <v>297</v>
      </c>
      <c r="B1071" s="316" t="s">
        <v>312</v>
      </c>
      <c r="C1071" s="316" t="s">
        <v>247</v>
      </c>
      <c r="D1071" s="316" t="s">
        <v>2524</v>
      </c>
      <c r="E1071" s="317">
        <v>80.25</v>
      </c>
      <c r="F1071" s="317"/>
      <c r="G1071" s="316" t="s">
        <v>633</v>
      </c>
      <c r="H1071" s="319">
        <f t="shared" si="17"/>
        <v>17626.099999999991</v>
      </c>
    </row>
    <row r="1072" spans="1:8" x14ac:dyDescent="0.2">
      <c r="A1072" s="318" t="s">
        <v>1956</v>
      </c>
      <c r="B1072" s="316" t="s">
        <v>2647</v>
      </c>
      <c r="C1072" s="316" t="s">
        <v>55</v>
      </c>
      <c r="D1072" s="316" t="s">
        <v>3613</v>
      </c>
      <c r="E1072" s="317">
        <v>87.45</v>
      </c>
      <c r="F1072" s="317"/>
      <c r="G1072" s="316" t="s">
        <v>708</v>
      </c>
      <c r="H1072" s="319">
        <f t="shared" si="17"/>
        <v>17713.549999999992</v>
      </c>
    </row>
    <row r="1073" spans="1:8" x14ac:dyDescent="0.2">
      <c r="A1073" s="318" t="s">
        <v>1956</v>
      </c>
      <c r="B1073" s="316" t="s">
        <v>2647</v>
      </c>
      <c r="C1073" s="316" t="s">
        <v>55</v>
      </c>
      <c r="D1073" s="316" t="s">
        <v>3614</v>
      </c>
      <c r="E1073" s="317">
        <v>375</v>
      </c>
      <c r="F1073" s="317"/>
      <c r="G1073" s="316" t="s">
        <v>633</v>
      </c>
      <c r="H1073" s="319">
        <f t="shared" si="17"/>
        <v>18088.549999999992</v>
      </c>
    </row>
    <row r="1074" spans="1:8" x14ac:dyDescent="0.2">
      <c r="A1074" s="318" t="s">
        <v>1526</v>
      </c>
      <c r="B1074" s="316" t="s">
        <v>3615</v>
      </c>
      <c r="C1074" s="316" t="s">
        <v>3011</v>
      </c>
      <c r="D1074" s="316" t="s">
        <v>3616</v>
      </c>
      <c r="E1074" s="317">
        <v>446</v>
      </c>
      <c r="F1074" s="317"/>
      <c r="G1074" s="316" t="s">
        <v>708</v>
      </c>
      <c r="H1074" s="319">
        <f t="shared" si="17"/>
        <v>18534.549999999992</v>
      </c>
    </row>
    <row r="1075" spans="1:8" x14ac:dyDescent="0.2">
      <c r="A1075" s="318" t="s">
        <v>352</v>
      </c>
      <c r="B1075" s="316" t="s">
        <v>2526</v>
      </c>
      <c r="C1075" s="316" t="s">
        <v>247</v>
      </c>
      <c r="D1075" s="316" t="s">
        <v>2527</v>
      </c>
      <c r="E1075" s="317">
        <v>180</v>
      </c>
      <c r="F1075" s="317"/>
      <c r="G1075" s="316" t="s">
        <v>708</v>
      </c>
      <c r="H1075" s="319">
        <f t="shared" si="17"/>
        <v>18714.549999999992</v>
      </c>
    </row>
    <row r="1076" spans="1:8" x14ac:dyDescent="0.2">
      <c r="A1076" s="318" t="s">
        <v>352</v>
      </c>
      <c r="B1076" s="316" t="s">
        <v>2526</v>
      </c>
      <c r="C1076" s="316" t="s">
        <v>247</v>
      </c>
      <c r="D1076" s="316" t="s">
        <v>2527</v>
      </c>
      <c r="E1076" s="317">
        <v>137</v>
      </c>
      <c r="F1076" s="317"/>
      <c r="G1076" s="316" t="s">
        <v>633</v>
      </c>
      <c r="H1076" s="319">
        <f t="shared" si="17"/>
        <v>18851.549999999992</v>
      </c>
    </row>
    <row r="1077" spans="1:8" x14ac:dyDescent="0.2">
      <c r="A1077" s="318" t="s">
        <v>3617</v>
      </c>
      <c r="B1077" s="316" t="s">
        <v>3618</v>
      </c>
      <c r="C1077" s="316" t="s">
        <v>171</v>
      </c>
      <c r="D1077" s="316" t="s">
        <v>3619</v>
      </c>
      <c r="E1077" s="317">
        <v>950</v>
      </c>
      <c r="F1077" s="317"/>
      <c r="G1077" s="316" t="s">
        <v>633</v>
      </c>
      <c r="H1077" s="319">
        <f t="shared" si="17"/>
        <v>19801.549999999992</v>
      </c>
    </row>
    <row r="1078" spans="1:8" x14ac:dyDescent="0.2">
      <c r="A1078" s="318" t="s">
        <v>1560</v>
      </c>
      <c r="B1078" s="316" t="s">
        <v>2528</v>
      </c>
      <c r="C1078" s="316" t="s">
        <v>247</v>
      </c>
      <c r="D1078" s="316" t="s">
        <v>2529</v>
      </c>
      <c r="E1078" s="317">
        <v>24</v>
      </c>
      <c r="F1078" s="317"/>
      <c r="G1078" s="316" t="s">
        <v>633</v>
      </c>
      <c r="H1078" s="319">
        <f t="shared" si="17"/>
        <v>19825.549999999992</v>
      </c>
    </row>
    <row r="1079" spans="1:8" x14ac:dyDescent="0.2">
      <c r="A1079" s="318" t="s">
        <v>1563</v>
      </c>
      <c r="B1079" s="316" t="s">
        <v>3620</v>
      </c>
      <c r="C1079" s="316" t="s">
        <v>2664</v>
      </c>
      <c r="D1079" s="316" t="s">
        <v>3621</v>
      </c>
      <c r="E1079" s="317">
        <v>147.5</v>
      </c>
      <c r="F1079" s="317"/>
      <c r="G1079" s="316" t="s">
        <v>708</v>
      </c>
      <c r="H1079" s="319">
        <f t="shared" si="17"/>
        <v>19973.049999999992</v>
      </c>
    </row>
    <row r="1080" spans="1:8" x14ac:dyDescent="0.2">
      <c r="A1080" s="318" t="s">
        <v>1563</v>
      </c>
      <c r="B1080" s="316" t="s">
        <v>3620</v>
      </c>
      <c r="C1080" s="316" t="s">
        <v>2664</v>
      </c>
      <c r="D1080" s="316" t="s">
        <v>3622</v>
      </c>
      <c r="E1080" s="317">
        <v>140.5</v>
      </c>
      <c r="F1080" s="317"/>
      <c r="G1080" s="316" t="s">
        <v>633</v>
      </c>
      <c r="H1080" s="319">
        <f t="shared" si="17"/>
        <v>20113.549999999992</v>
      </c>
    </row>
    <row r="1081" spans="1:8" x14ac:dyDescent="0.2">
      <c r="A1081" s="318" t="s">
        <v>298</v>
      </c>
      <c r="B1081" s="316" t="s">
        <v>313</v>
      </c>
      <c r="C1081" s="316" t="s">
        <v>249</v>
      </c>
      <c r="D1081" s="316" t="s">
        <v>359</v>
      </c>
      <c r="E1081" s="317">
        <v>2.06</v>
      </c>
      <c r="F1081" s="317"/>
      <c r="G1081" s="316" t="s">
        <v>708</v>
      </c>
      <c r="H1081" s="319">
        <f t="shared" si="17"/>
        <v>20115.609999999993</v>
      </c>
    </row>
    <row r="1082" spans="1:8" x14ac:dyDescent="0.2">
      <c r="A1082" s="318" t="s">
        <v>298</v>
      </c>
      <c r="B1082" s="316" t="s">
        <v>5218</v>
      </c>
      <c r="C1082" s="316" t="s">
        <v>247</v>
      </c>
      <c r="D1082" s="316" t="s">
        <v>5219</v>
      </c>
      <c r="E1082" s="317">
        <v>31.25</v>
      </c>
      <c r="F1082" s="317"/>
      <c r="G1082" s="316" t="s">
        <v>708</v>
      </c>
      <c r="H1082" s="319">
        <f t="shared" si="17"/>
        <v>20146.859999999993</v>
      </c>
    </row>
    <row r="1083" spans="1:8" x14ac:dyDescent="0.2">
      <c r="A1083" s="318" t="s">
        <v>298</v>
      </c>
      <c r="B1083" s="316" t="s">
        <v>5218</v>
      </c>
      <c r="C1083" s="316" t="s">
        <v>247</v>
      </c>
      <c r="D1083" s="316" t="s">
        <v>5219</v>
      </c>
      <c r="E1083" s="317">
        <v>162.5</v>
      </c>
      <c r="F1083" s="317"/>
      <c r="G1083" s="316" t="s">
        <v>633</v>
      </c>
      <c r="H1083" s="319">
        <f t="shared" si="17"/>
        <v>20309.359999999993</v>
      </c>
    </row>
    <row r="1084" spans="1:8" x14ac:dyDescent="0.2">
      <c r="A1084" s="318" t="s">
        <v>298</v>
      </c>
      <c r="B1084" s="316" t="s">
        <v>313</v>
      </c>
      <c r="C1084" s="316" t="s">
        <v>249</v>
      </c>
      <c r="D1084" s="316" t="s">
        <v>3623</v>
      </c>
      <c r="E1084" s="317">
        <v>118.19</v>
      </c>
      <c r="F1084" s="317"/>
      <c r="G1084" s="316" t="s">
        <v>633</v>
      </c>
      <c r="H1084" s="319">
        <f t="shared" si="17"/>
        <v>20427.549999999992</v>
      </c>
    </row>
    <row r="1085" spans="1:8" x14ac:dyDescent="0.2">
      <c r="A1085" s="318" t="s">
        <v>5220</v>
      </c>
      <c r="B1085" s="316" t="s">
        <v>5221</v>
      </c>
      <c r="C1085" s="316" t="s">
        <v>55</v>
      </c>
      <c r="D1085" s="316" t="s">
        <v>5222</v>
      </c>
      <c r="E1085" s="317">
        <v>244.81</v>
      </c>
      <c r="F1085" s="317"/>
      <c r="G1085" s="316" t="s">
        <v>708</v>
      </c>
      <c r="H1085" s="319">
        <f t="shared" si="17"/>
        <v>20672.359999999993</v>
      </c>
    </row>
    <row r="1086" spans="1:8" x14ac:dyDescent="0.2">
      <c r="A1086" s="318" t="s">
        <v>5220</v>
      </c>
      <c r="B1086" s="316" t="s">
        <v>5221</v>
      </c>
      <c r="C1086" s="316" t="s">
        <v>55</v>
      </c>
      <c r="D1086" s="316" t="s">
        <v>5223</v>
      </c>
      <c r="E1086" s="317">
        <v>17.670000000000002</v>
      </c>
      <c r="F1086" s="317"/>
      <c r="G1086" s="316" t="s">
        <v>708</v>
      </c>
      <c r="H1086" s="319">
        <f t="shared" si="17"/>
        <v>20690.029999999992</v>
      </c>
    </row>
    <row r="1087" spans="1:8" x14ac:dyDescent="0.2">
      <c r="A1087" s="318" t="s">
        <v>5220</v>
      </c>
      <c r="B1087" s="316" t="s">
        <v>5221</v>
      </c>
      <c r="C1087" s="316" t="s">
        <v>55</v>
      </c>
      <c r="D1087" s="316" t="s">
        <v>5223</v>
      </c>
      <c r="E1087" s="317">
        <v>93.67</v>
      </c>
      <c r="F1087" s="317"/>
      <c r="G1087" s="316" t="s">
        <v>633</v>
      </c>
      <c r="H1087" s="319">
        <f t="shared" si="17"/>
        <v>20783.69999999999</v>
      </c>
    </row>
    <row r="1088" spans="1:8" x14ac:dyDescent="0.2">
      <c r="A1088" s="318" t="s">
        <v>5220</v>
      </c>
      <c r="B1088" s="316" t="s">
        <v>5221</v>
      </c>
      <c r="C1088" s="316" t="s">
        <v>55</v>
      </c>
      <c r="D1088" s="316" t="s">
        <v>5224</v>
      </c>
      <c r="E1088" s="317">
        <v>370.95</v>
      </c>
      <c r="F1088" s="317"/>
      <c r="G1088" s="316" t="s">
        <v>633</v>
      </c>
      <c r="H1088" s="319">
        <f t="shared" si="17"/>
        <v>21154.649999999991</v>
      </c>
    </row>
    <row r="1089" spans="1:8" x14ac:dyDescent="0.2">
      <c r="A1089" s="318" t="s">
        <v>5220</v>
      </c>
      <c r="B1089" s="316" t="s">
        <v>5221</v>
      </c>
      <c r="C1089" s="316" t="s">
        <v>55</v>
      </c>
      <c r="D1089" s="316" t="s">
        <v>5225</v>
      </c>
      <c r="E1089" s="317">
        <v>106.63</v>
      </c>
      <c r="F1089" s="317"/>
      <c r="G1089" s="316" t="s">
        <v>633</v>
      </c>
      <c r="H1089" s="319">
        <f t="shared" si="17"/>
        <v>21261.279999999992</v>
      </c>
    </row>
    <row r="1090" spans="1:8" x14ac:dyDescent="0.2">
      <c r="A1090" s="318" t="s">
        <v>5220</v>
      </c>
      <c r="B1090" s="316" t="s">
        <v>5221</v>
      </c>
      <c r="C1090" s="316" t="s">
        <v>55</v>
      </c>
      <c r="D1090" s="316" t="s">
        <v>5226</v>
      </c>
      <c r="E1090" s="317">
        <v>329.98</v>
      </c>
      <c r="F1090" s="317"/>
      <c r="G1090" s="316" t="s">
        <v>633</v>
      </c>
      <c r="H1090" s="319">
        <f t="shared" si="17"/>
        <v>21591.259999999991</v>
      </c>
    </row>
    <row r="1091" spans="1:8" x14ac:dyDescent="0.2">
      <c r="A1091" s="318" t="s">
        <v>299</v>
      </c>
      <c r="B1091" s="316" t="s">
        <v>314</v>
      </c>
      <c r="C1091" s="316" t="s">
        <v>53</v>
      </c>
      <c r="D1091" s="316" t="s">
        <v>5227</v>
      </c>
      <c r="E1091" s="317">
        <v>440</v>
      </c>
      <c r="F1091" s="317"/>
      <c r="G1091" s="316" t="s">
        <v>708</v>
      </c>
      <c r="H1091" s="319">
        <f t="shared" si="17"/>
        <v>22031.259999999991</v>
      </c>
    </row>
    <row r="1092" spans="1:8" x14ac:dyDescent="0.2">
      <c r="A1092" s="318" t="s">
        <v>299</v>
      </c>
      <c r="B1092" s="316" t="s">
        <v>314</v>
      </c>
      <c r="C1092" s="316" t="s">
        <v>53</v>
      </c>
      <c r="D1092" s="316" t="s">
        <v>5228</v>
      </c>
      <c r="E1092" s="317">
        <v>375</v>
      </c>
      <c r="F1092" s="317"/>
      <c r="G1092" s="316" t="s">
        <v>633</v>
      </c>
      <c r="H1092" s="319">
        <f t="shared" si="17"/>
        <v>22406.259999999991</v>
      </c>
    </row>
    <row r="1093" spans="1:8" x14ac:dyDescent="0.2">
      <c r="A1093" s="318" t="s">
        <v>353</v>
      </c>
      <c r="B1093" s="316" t="s">
        <v>5229</v>
      </c>
      <c r="C1093" s="316" t="s">
        <v>247</v>
      </c>
      <c r="D1093" s="316" t="s">
        <v>5230</v>
      </c>
      <c r="E1093" s="317">
        <v>112.5</v>
      </c>
      <c r="F1093" s="317"/>
      <c r="G1093" s="316" t="s">
        <v>633</v>
      </c>
      <c r="H1093" s="319">
        <f t="shared" si="17"/>
        <v>22518.759999999991</v>
      </c>
    </row>
    <row r="1094" spans="1:8" x14ac:dyDescent="0.2">
      <c r="A1094" s="318" t="s">
        <v>353</v>
      </c>
      <c r="B1094" s="316" t="s">
        <v>5231</v>
      </c>
      <c r="C1094" s="316" t="s">
        <v>249</v>
      </c>
      <c r="D1094" s="316" t="s">
        <v>5232</v>
      </c>
      <c r="E1094" s="317">
        <v>32.340000000000003</v>
      </c>
      <c r="F1094" s="317"/>
      <c r="G1094" s="316" t="s">
        <v>633</v>
      </c>
      <c r="H1094" s="320">
        <f t="shared" si="17"/>
        <v>22551.099999999991</v>
      </c>
    </row>
    <row r="1095" spans="1:8" ht="15" x14ac:dyDescent="0.2">
      <c r="A1095" s="315" t="s">
        <v>5233</v>
      </c>
      <c r="B1095" s="316"/>
      <c r="C1095" s="316"/>
      <c r="D1095" s="316"/>
      <c r="E1095" s="317"/>
      <c r="F1095" s="317"/>
      <c r="G1095" s="316"/>
      <c r="H1095" s="316"/>
    </row>
    <row r="1096" spans="1:8" x14ac:dyDescent="0.2">
      <c r="A1096" s="318" t="s">
        <v>5234</v>
      </c>
      <c r="B1096" s="316" t="s">
        <v>5235</v>
      </c>
      <c r="C1096" s="316" t="s">
        <v>3060</v>
      </c>
      <c r="D1096" s="316" t="s">
        <v>320</v>
      </c>
      <c r="E1096" s="317">
        <v>62.5</v>
      </c>
      <c r="F1096" s="317"/>
      <c r="G1096" s="316" t="s">
        <v>708</v>
      </c>
      <c r="H1096" s="316"/>
    </row>
    <row r="1097" spans="1:8" x14ac:dyDescent="0.2">
      <c r="A1097" s="318" t="s">
        <v>5234</v>
      </c>
      <c r="B1097" s="316" t="s">
        <v>5235</v>
      </c>
      <c r="C1097" s="316" t="s">
        <v>3060</v>
      </c>
      <c r="D1097" s="316" t="s">
        <v>320</v>
      </c>
      <c r="E1097" s="317">
        <v>62.5</v>
      </c>
      <c r="F1097" s="317"/>
      <c r="G1097" s="316" t="s">
        <v>633</v>
      </c>
      <c r="H1097" s="316"/>
    </row>
    <row r="1098" spans="1:8" x14ac:dyDescent="0.2">
      <c r="A1098" s="318" t="s">
        <v>5236</v>
      </c>
      <c r="B1098" s="316" t="s">
        <v>5237</v>
      </c>
      <c r="C1098" s="316" t="s">
        <v>247</v>
      </c>
      <c r="D1098" s="316" t="s">
        <v>5238</v>
      </c>
      <c r="E1098" s="317">
        <v>31.25</v>
      </c>
      <c r="F1098" s="317"/>
      <c r="G1098" s="316" t="s">
        <v>708</v>
      </c>
      <c r="H1098" s="316"/>
    </row>
    <row r="1099" spans="1:8" x14ac:dyDescent="0.2">
      <c r="A1099" s="318" t="s">
        <v>5236</v>
      </c>
      <c r="B1099" s="316" t="s">
        <v>5237</v>
      </c>
      <c r="C1099" s="316" t="s">
        <v>247</v>
      </c>
      <c r="D1099" s="316" t="s">
        <v>5238</v>
      </c>
      <c r="E1099" s="317">
        <v>106.25</v>
      </c>
      <c r="F1099" s="317"/>
      <c r="G1099" s="316" t="s">
        <v>633</v>
      </c>
      <c r="H1099" s="316"/>
    </row>
    <row r="1100" spans="1:8" x14ac:dyDescent="0.2">
      <c r="A1100" s="318" t="s">
        <v>5239</v>
      </c>
      <c r="B1100" s="316" t="s">
        <v>5240</v>
      </c>
      <c r="C1100" s="316" t="s">
        <v>55</v>
      </c>
      <c r="D1100" s="316" t="s">
        <v>320</v>
      </c>
      <c r="E1100" s="317">
        <v>359.87</v>
      </c>
      <c r="F1100" s="317"/>
      <c r="G1100" s="316" t="s">
        <v>708</v>
      </c>
      <c r="H1100" s="316"/>
    </row>
    <row r="1101" spans="1:8" x14ac:dyDescent="0.2">
      <c r="A1101" s="318" t="s">
        <v>5239</v>
      </c>
      <c r="B1101" s="316" t="s">
        <v>5240</v>
      </c>
      <c r="C1101" s="316" t="s">
        <v>55</v>
      </c>
      <c r="D1101" s="316" t="s">
        <v>320</v>
      </c>
      <c r="E1101" s="317">
        <v>525.63</v>
      </c>
      <c r="F1101" s="317"/>
      <c r="G1101" s="316" t="s">
        <v>633</v>
      </c>
      <c r="H1101" s="316"/>
    </row>
    <row r="1102" spans="1:8" x14ac:dyDescent="0.2">
      <c r="A1102" s="318" t="s">
        <v>5241</v>
      </c>
      <c r="B1102" s="316" t="s">
        <v>5242</v>
      </c>
      <c r="C1102" s="316" t="s">
        <v>5243</v>
      </c>
      <c r="D1102" s="316" t="s">
        <v>5244</v>
      </c>
      <c r="E1102" s="317">
        <v>1770</v>
      </c>
      <c r="F1102" s="317"/>
      <c r="G1102" s="316" t="s">
        <v>633</v>
      </c>
      <c r="H1102" s="316"/>
    </row>
    <row r="1103" spans="1:8" x14ac:dyDescent="0.2">
      <c r="A1103" s="318" t="s">
        <v>5245</v>
      </c>
      <c r="B1103" s="316" t="s">
        <v>5246</v>
      </c>
      <c r="C1103" s="316" t="s">
        <v>5247</v>
      </c>
      <c r="D1103" s="316" t="s">
        <v>5248</v>
      </c>
      <c r="E1103" s="317">
        <v>866</v>
      </c>
      <c r="F1103" s="317"/>
      <c r="G1103" s="316" t="s">
        <v>633</v>
      </c>
      <c r="H1103" s="316"/>
    </row>
    <row r="1105" spans="1:8" x14ac:dyDescent="0.2">
      <c r="A1105" s="306" t="s">
        <v>5249</v>
      </c>
      <c r="B1105" s="307"/>
    </row>
    <row r="1107" spans="1:8" ht="15" x14ac:dyDescent="0.2">
      <c r="A1107" s="315" t="s">
        <v>4528</v>
      </c>
      <c r="B1107" s="316"/>
      <c r="C1107" s="316"/>
      <c r="D1107" s="316" t="s">
        <v>17</v>
      </c>
      <c r="E1107" s="317">
        <v>0</v>
      </c>
      <c r="F1107" s="317"/>
      <c r="G1107" s="316"/>
      <c r="H1107" s="316"/>
    </row>
    <row r="1108" spans="1:8" x14ac:dyDescent="0.2">
      <c r="A1108" s="318" t="s">
        <v>4529</v>
      </c>
      <c r="B1108" s="316" t="s">
        <v>4530</v>
      </c>
      <c r="C1108" s="316"/>
      <c r="D1108" s="316" t="s">
        <v>4531</v>
      </c>
      <c r="E1108" s="317">
        <v>9590</v>
      </c>
      <c r="F1108" s="317"/>
      <c r="G1108" s="316" t="s">
        <v>5126</v>
      </c>
      <c r="H1108" s="316"/>
    </row>
    <row r="1109" spans="1:8" x14ac:dyDescent="0.2">
      <c r="A1109" s="318" t="s">
        <v>5250</v>
      </c>
      <c r="B1109" s="316" t="s">
        <v>5251</v>
      </c>
      <c r="C1109" s="316" t="s">
        <v>2664</v>
      </c>
      <c r="D1109" s="316" t="s">
        <v>5252</v>
      </c>
      <c r="E1109" s="317">
        <v>170</v>
      </c>
      <c r="F1109" s="317"/>
      <c r="G1109" s="316" t="s">
        <v>730</v>
      </c>
      <c r="H1109" s="319">
        <f t="shared" ref="H1109:H1172" si="18">H1108+E1109-F1109</f>
        <v>170</v>
      </c>
    </row>
    <row r="1110" spans="1:8" x14ac:dyDescent="0.2">
      <c r="A1110" s="318" t="s">
        <v>5253</v>
      </c>
      <c r="B1110" s="316" t="s">
        <v>5254</v>
      </c>
      <c r="C1110" s="316" t="s">
        <v>2664</v>
      </c>
      <c r="D1110" s="316" t="s">
        <v>5255</v>
      </c>
      <c r="E1110" s="317">
        <v>415.66</v>
      </c>
      <c r="F1110" s="317"/>
      <c r="G1110" s="316" t="s">
        <v>730</v>
      </c>
      <c r="H1110" s="319">
        <f t="shared" si="18"/>
        <v>585.66000000000008</v>
      </c>
    </row>
    <row r="1111" spans="1:8" x14ac:dyDescent="0.2">
      <c r="A1111" s="318" t="s">
        <v>5256</v>
      </c>
      <c r="B1111" s="316" t="s">
        <v>5257</v>
      </c>
      <c r="C1111" s="316" t="s">
        <v>4611</v>
      </c>
      <c r="D1111" s="316" t="s">
        <v>5258</v>
      </c>
      <c r="E1111" s="317">
        <v>88.5</v>
      </c>
      <c r="F1111" s="317"/>
      <c r="G1111" s="316" t="s">
        <v>708</v>
      </c>
      <c r="H1111" s="319">
        <f t="shared" si="18"/>
        <v>674.16000000000008</v>
      </c>
    </row>
    <row r="1112" spans="1:8" x14ac:dyDescent="0.2">
      <c r="A1112" s="318" t="s">
        <v>5256</v>
      </c>
      <c r="B1112" s="316" t="s">
        <v>5257</v>
      </c>
      <c r="C1112" s="316" t="s">
        <v>4611</v>
      </c>
      <c r="D1112" s="316" t="s">
        <v>5258</v>
      </c>
      <c r="E1112" s="317">
        <v>88.5</v>
      </c>
      <c r="F1112" s="317"/>
      <c r="G1112" s="316" t="s">
        <v>633</v>
      </c>
      <c r="H1112" s="319">
        <f t="shared" si="18"/>
        <v>762.66000000000008</v>
      </c>
    </row>
    <row r="1113" spans="1:8" x14ac:dyDescent="0.2">
      <c r="A1113" s="318" t="s">
        <v>5259</v>
      </c>
      <c r="B1113" s="316" t="s">
        <v>5260</v>
      </c>
      <c r="C1113" s="316" t="s">
        <v>2802</v>
      </c>
      <c r="D1113" s="316" t="s">
        <v>5261</v>
      </c>
      <c r="E1113" s="317">
        <v>60</v>
      </c>
      <c r="F1113" s="317"/>
      <c r="G1113" s="316" t="s">
        <v>730</v>
      </c>
      <c r="H1113" s="319">
        <f t="shared" si="18"/>
        <v>822.66000000000008</v>
      </c>
    </row>
    <row r="1114" spans="1:8" x14ac:dyDescent="0.2">
      <c r="A1114" s="318" t="s">
        <v>5262</v>
      </c>
      <c r="B1114" s="316" t="s">
        <v>5263</v>
      </c>
      <c r="C1114" s="316" t="s">
        <v>5264</v>
      </c>
      <c r="D1114" s="316" t="s">
        <v>5265</v>
      </c>
      <c r="E1114" s="317">
        <v>82</v>
      </c>
      <c r="F1114" s="317"/>
      <c r="G1114" s="316" t="s">
        <v>633</v>
      </c>
      <c r="H1114" s="319">
        <f t="shared" si="18"/>
        <v>904.66000000000008</v>
      </c>
    </row>
    <row r="1115" spans="1:8" x14ac:dyDescent="0.2">
      <c r="A1115" s="318" t="s">
        <v>5266</v>
      </c>
      <c r="B1115" s="316" t="s">
        <v>5267</v>
      </c>
      <c r="C1115" s="316" t="s">
        <v>2664</v>
      </c>
      <c r="D1115" s="316" t="s">
        <v>5268</v>
      </c>
      <c r="E1115" s="317">
        <v>209</v>
      </c>
      <c r="F1115" s="317"/>
      <c r="G1115" s="316" t="s">
        <v>633</v>
      </c>
      <c r="H1115" s="319">
        <f t="shared" si="18"/>
        <v>1113.6600000000001</v>
      </c>
    </row>
    <row r="1116" spans="1:8" x14ac:dyDescent="0.2">
      <c r="A1116" s="318" t="s">
        <v>4589</v>
      </c>
      <c r="B1116" s="316" t="s">
        <v>5269</v>
      </c>
      <c r="C1116" s="316" t="s">
        <v>2802</v>
      </c>
      <c r="D1116" s="316" t="s">
        <v>5270</v>
      </c>
      <c r="E1116" s="317">
        <v>85</v>
      </c>
      <c r="F1116" s="317"/>
      <c r="G1116" s="316" t="s">
        <v>708</v>
      </c>
      <c r="H1116" s="319">
        <f t="shared" si="18"/>
        <v>1198.6600000000001</v>
      </c>
    </row>
    <row r="1117" spans="1:8" x14ac:dyDescent="0.2">
      <c r="A1117" s="318" t="s">
        <v>4589</v>
      </c>
      <c r="B1117" s="316" t="s">
        <v>4590</v>
      </c>
      <c r="C1117" s="316"/>
      <c r="D1117" s="316" t="s">
        <v>4591</v>
      </c>
      <c r="E1117" s="317"/>
      <c r="F1117" s="317">
        <v>85</v>
      </c>
      <c r="G1117" s="316" t="s">
        <v>708</v>
      </c>
      <c r="H1117" s="319">
        <f t="shared" si="18"/>
        <v>1113.6600000000001</v>
      </c>
    </row>
    <row r="1118" spans="1:8" x14ac:dyDescent="0.2">
      <c r="A1118" s="318" t="s">
        <v>4613</v>
      </c>
      <c r="B1118" s="316" t="s">
        <v>5271</v>
      </c>
      <c r="C1118" s="316" t="s">
        <v>4611</v>
      </c>
      <c r="D1118" s="316" t="s">
        <v>5272</v>
      </c>
      <c r="E1118" s="317">
        <v>87.2</v>
      </c>
      <c r="F1118" s="317"/>
      <c r="G1118" s="316" t="s">
        <v>633</v>
      </c>
      <c r="H1118" s="319">
        <f t="shared" si="18"/>
        <v>1200.8600000000001</v>
      </c>
    </row>
    <row r="1119" spans="1:8" x14ac:dyDescent="0.2">
      <c r="A1119" s="318" t="s">
        <v>5273</v>
      </c>
      <c r="B1119" s="316" t="s">
        <v>5274</v>
      </c>
      <c r="C1119" s="316" t="s">
        <v>4611</v>
      </c>
      <c r="D1119" s="316" t="s">
        <v>5275</v>
      </c>
      <c r="E1119" s="317">
        <v>203.98</v>
      </c>
      <c r="F1119" s="317"/>
      <c r="G1119" s="316" t="s">
        <v>730</v>
      </c>
      <c r="H1119" s="319">
        <f t="shared" si="18"/>
        <v>1404.8400000000001</v>
      </c>
    </row>
    <row r="1120" spans="1:8" x14ac:dyDescent="0.2">
      <c r="A1120" s="318" t="s">
        <v>5276</v>
      </c>
      <c r="B1120" s="316" t="s">
        <v>5277</v>
      </c>
      <c r="C1120" s="316" t="s">
        <v>2664</v>
      </c>
      <c r="D1120" s="316" t="s">
        <v>5278</v>
      </c>
      <c r="E1120" s="317">
        <v>125</v>
      </c>
      <c r="F1120" s="317"/>
      <c r="G1120" s="316" t="s">
        <v>730</v>
      </c>
      <c r="H1120" s="319">
        <f t="shared" si="18"/>
        <v>1529.8400000000001</v>
      </c>
    </row>
    <row r="1121" spans="1:8" x14ac:dyDescent="0.2">
      <c r="A1121" s="318" t="s">
        <v>5276</v>
      </c>
      <c r="B1121" s="316" t="s">
        <v>5277</v>
      </c>
      <c r="C1121" s="316" t="s">
        <v>2664</v>
      </c>
      <c r="D1121" s="316" t="s">
        <v>5278</v>
      </c>
      <c r="E1121" s="317">
        <v>80</v>
      </c>
      <c r="F1121" s="317"/>
      <c r="G1121" s="316" t="s">
        <v>633</v>
      </c>
      <c r="H1121" s="320">
        <f t="shared" si="18"/>
        <v>1609.8400000000001</v>
      </c>
    </row>
    <row r="1122" spans="1:8" x14ac:dyDescent="0.2">
      <c r="A1122" s="318" t="s">
        <v>4623</v>
      </c>
      <c r="B1122" s="316" t="s">
        <v>4626</v>
      </c>
      <c r="C1122" s="316"/>
      <c r="D1122" s="316" t="s">
        <v>4627</v>
      </c>
      <c r="E1122" s="317"/>
      <c r="F1122" s="317">
        <v>88.5</v>
      </c>
      <c r="G1122" s="316" t="s">
        <v>708</v>
      </c>
      <c r="H1122" s="319"/>
    </row>
    <row r="1123" spans="1:8" x14ac:dyDescent="0.2">
      <c r="A1123" s="318" t="s">
        <v>4623</v>
      </c>
      <c r="B1123" s="316" t="s">
        <v>4626</v>
      </c>
      <c r="C1123" s="316"/>
      <c r="D1123" s="316" t="s">
        <v>4627</v>
      </c>
      <c r="E1123" s="317">
        <v>88.5</v>
      </c>
      <c r="F1123" s="317"/>
      <c r="G1123" s="316" t="s">
        <v>708</v>
      </c>
      <c r="H1123" s="319"/>
    </row>
    <row r="1124" spans="1:8" x14ac:dyDescent="0.2">
      <c r="A1124" s="318" t="s">
        <v>4623</v>
      </c>
      <c r="B1124" s="316" t="s">
        <v>4626</v>
      </c>
      <c r="C1124" s="316"/>
      <c r="D1124" s="316" t="s">
        <v>4627</v>
      </c>
      <c r="E1124" s="317"/>
      <c r="F1124" s="317">
        <v>546.70000000000005</v>
      </c>
      <c r="G1124" s="316" t="s">
        <v>633</v>
      </c>
      <c r="H1124" s="319"/>
    </row>
    <row r="1125" spans="1:8" x14ac:dyDescent="0.2">
      <c r="A1125" s="318" t="s">
        <v>4623</v>
      </c>
      <c r="B1125" s="316" t="s">
        <v>4626</v>
      </c>
      <c r="C1125" s="316"/>
      <c r="D1125" s="316" t="s">
        <v>4627</v>
      </c>
      <c r="E1125" s="317">
        <v>109.34</v>
      </c>
      <c r="F1125" s="317"/>
      <c r="G1125" s="316" t="s">
        <v>633</v>
      </c>
      <c r="H1125" s="319"/>
    </row>
    <row r="1126" spans="1:8" x14ac:dyDescent="0.2">
      <c r="A1126" s="318" t="s">
        <v>4623</v>
      </c>
      <c r="B1126" s="316" t="s">
        <v>4626</v>
      </c>
      <c r="C1126" s="316"/>
      <c r="D1126" s="316" t="s">
        <v>4627</v>
      </c>
      <c r="E1126" s="317">
        <v>437.36</v>
      </c>
      <c r="F1126" s="317"/>
      <c r="G1126" s="316" t="s">
        <v>633</v>
      </c>
      <c r="H1126" s="319"/>
    </row>
    <row r="1127" spans="1:8" ht="15" x14ac:dyDescent="0.2">
      <c r="A1127" s="315" t="s">
        <v>4628</v>
      </c>
      <c r="B1127" s="316"/>
      <c r="C1127" s="316"/>
      <c r="D1127" s="316"/>
      <c r="E1127" s="317"/>
      <c r="F1127" s="317"/>
      <c r="G1127" s="316"/>
      <c r="H1127" s="319"/>
    </row>
    <row r="1128" spans="1:8" x14ac:dyDescent="0.2">
      <c r="A1128" s="318" t="s">
        <v>5279</v>
      </c>
      <c r="B1128" s="316" t="s">
        <v>5280</v>
      </c>
      <c r="C1128" s="316" t="s">
        <v>2664</v>
      </c>
      <c r="D1128" s="316" t="s">
        <v>5281</v>
      </c>
      <c r="E1128" s="317">
        <v>423.5</v>
      </c>
      <c r="F1128" s="317"/>
      <c r="G1128" s="316" t="s">
        <v>633</v>
      </c>
      <c r="H1128" s="319">
        <f t="shared" si="18"/>
        <v>423.5</v>
      </c>
    </row>
    <row r="1129" spans="1:8" x14ac:dyDescent="0.2">
      <c r="A1129" s="318" t="s">
        <v>5282</v>
      </c>
      <c r="B1129" s="316" t="s">
        <v>5283</v>
      </c>
      <c r="C1129" s="316" t="s">
        <v>2664</v>
      </c>
      <c r="D1129" s="316" t="s">
        <v>5284</v>
      </c>
      <c r="E1129" s="317">
        <v>213.88</v>
      </c>
      <c r="F1129" s="317"/>
      <c r="G1129" s="316" t="s">
        <v>626</v>
      </c>
      <c r="H1129" s="319">
        <f t="shared" si="18"/>
        <v>637.38</v>
      </c>
    </row>
    <row r="1130" spans="1:8" x14ac:dyDescent="0.2">
      <c r="A1130" s="318" t="s">
        <v>4663</v>
      </c>
      <c r="B1130" s="316" t="s">
        <v>5285</v>
      </c>
      <c r="C1130" s="316" t="s">
        <v>2664</v>
      </c>
      <c r="D1130" s="316" t="s">
        <v>5286</v>
      </c>
      <c r="E1130" s="317">
        <v>293</v>
      </c>
      <c r="F1130" s="317"/>
      <c r="G1130" s="316" t="s">
        <v>730</v>
      </c>
      <c r="H1130" s="319">
        <f t="shared" si="18"/>
        <v>930.38</v>
      </c>
    </row>
    <row r="1131" spans="1:8" x14ac:dyDescent="0.2">
      <c r="A1131" s="318" t="s">
        <v>5287</v>
      </c>
      <c r="B1131" s="316" t="s">
        <v>5288</v>
      </c>
      <c r="C1131" s="316" t="s">
        <v>2664</v>
      </c>
      <c r="D1131" s="316" t="s">
        <v>5289</v>
      </c>
      <c r="E1131" s="317">
        <v>400</v>
      </c>
      <c r="F1131" s="317"/>
      <c r="G1131" s="316" t="s">
        <v>708</v>
      </c>
      <c r="H1131" s="319">
        <f t="shared" si="18"/>
        <v>1330.38</v>
      </c>
    </row>
    <row r="1132" spans="1:8" x14ac:dyDescent="0.2">
      <c r="A1132" s="318" t="s">
        <v>5290</v>
      </c>
      <c r="B1132" s="316" t="s">
        <v>5291</v>
      </c>
      <c r="C1132" s="316" t="s">
        <v>2664</v>
      </c>
      <c r="D1132" s="316" t="s">
        <v>5292</v>
      </c>
      <c r="E1132" s="317">
        <v>140</v>
      </c>
      <c r="F1132" s="317"/>
      <c r="G1132" s="316" t="s">
        <v>626</v>
      </c>
      <c r="H1132" s="319">
        <f t="shared" si="18"/>
        <v>1470.38</v>
      </c>
    </row>
    <row r="1133" spans="1:8" x14ac:dyDescent="0.2">
      <c r="A1133" s="318" t="s">
        <v>5293</v>
      </c>
      <c r="B1133" s="316" t="s">
        <v>5294</v>
      </c>
      <c r="C1133" s="316" t="s">
        <v>2664</v>
      </c>
      <c r="D1133" s="316" t="s">
        <v>5295</v>
      </c>
      <c r="E1133" s="317">
        <v>132.5</v>
      </c>
      <c r="F1133" s="317"/>
      <c r="G1133" s="316" t="s">
        <v>730</v>
      </c>
      <c r="H1133" s="319">
        <f t="shared" si="18"/>
        <v>1602.88</v>
      </c>
    </row>
    <row r="1134" spans="1:8" x14ac:dyDescent="0.2">
      <c r="A1134" s="318" t="s">
        <v>5296</v>
      </c>
      <c r="B1134" s="316" t="s">
        <v>5297</v>
      </c>
      <c r="C1134" s="316" t="s">
        <v>4611</v>
      </c>
      <c r="D1134" s="316" t="s">
        <v>5298</v>
      </c>
      <c r="E1134" s="317">
        <v>300</v>
      </c>
      <c r="F1134" s="317"/>
      <c r="G1134" s="316" t="s">
        <v>730</v>
      </c>
      <c r="H1134" s="319">
        <f t="shared" si="18"/>
        <v>1902.88</v>
      </c>
    </row>
    <row r="1135" spans="1:8" x14ac:dyDescent="0.2">
      <c r="A1135" s="318" t="s">
        <v>5299</v>
      </c>
      <c r="B1135" s="316" t="s">
        <v>5300</v>
      </c>
      <c r="C1135" s="316" t="s">
        <v>395</v>
      </c>
      <c r="D1135" s="316" t="s">
        <v>5301</v>
      </c>
      <c r="E1135" s="317">
        <v>38.5</v>
      </c>
      <c r="F1135" s="317"/>
      <c r="G1135" s="316" t="s">
        <v>708</v>
      </c>
      <c r="H1135" s="319">
        <f t="shared" si="18"/>
        <v>1941.38</v>
      </c>
    </row>
    <row r="1136" spans="1:8" x14ac:dyDescent="0.2">
      <c r="A1136" s="318" t="s">
        <v>5299</v>
      </c>
      <c r="B1136" s="316" t="s">
        <v>5300</v>
      </c>
      <c r="C1136" s="316" t="s">
        <v>395</v>
      </c>
      <c r="D1136" s="316" t="s">
        <v>5301</v>
      </c>
      <c r="E1136" s="317">
        <v>38.5</v>
      </c>
      <c r="F1136" s="317"/>
      <c r="G1136" s="316" t="s">
        <v>633</v>
      </c>
      <c r="H1136" s="319">
        <f t="shared" si="18"/>
        <v>1979.88</v>
      </c>
    </row>
    <row r="1137" spans="1:8" x14ac:dyDescent="0.2">
      <c r="A1137" s="318" t="s">
        <v>5302</v>
      </c>
      <c r="B1137" s="316" t="s">
        <v>5303</v>
      </c>
      <c r="C1137" s="316" t="s">
        <v>2802</v>
      </c>
      <c r="D1137" s="316" t="s">
        <v>5304</v>
      </c>
      <c r="E1137" s="317">
        <v>100</v>
      </c>
      <c r="F1137" s="317"/>
      <c r="G1137" s="316" t="s">
        <v>633</v>
      </c>
      <c r="H1137" s="319">
        <f t="shared" si="18"/>
        <v>2079.88</v>
      </c>
    </row>
    <row r="1138" spans="1:8" x14ac:dyDescent="0.2">
      <c r="A1138" s="318" t="s">
        <v>5305</v>
      </c>
      <c r="B1138" s="316" t="s">
        <v>5306</v>
      </c>
      <c r="C1138" s="316" t="s">
        <v>2802</v>
      </c>
      <c r="D1138" s="316" t="s">
        <v>5307</v>
      </c>
      <c r="E1138" s="317">
        <v>65</v>
      </c>
      <c r="F1138" s="317"/>
      <c r="G1138" s="316" t="s">
        <v>730</v>
      </c>
      <c r="H1138" s="319">
        <f t="shared" si="18"/>
        <v>2144.88</v>
      </c>
    </row>
    <row r="1139" spans="1:8" x14ac:dyDescent="0.2">
      <c r="A1139" s="318" t="s">
        <v>5308</v>
      </c>
      <c r="B1139" s="316" t="s">
        <v>5309</v>
      </c>
      <c r="C1139" s="316" t="s">
        <v>2802</v>
      </c>
      <c r="D1139" s="316" t="s">
        <v>5310</v>
      </c>
      <c r="E1139" s="317">
        <v>210</v>
      </c>
      <c r="F1139" s="317"/>
      <c r="G1139" s="316" t="s">
        <v>730</v>
      </c>
      <c r="H1139" s="319">
        <f t="shared" si="18"/>
        <v>2354.88</v>
      </c>
    </row>
    <row r="1140" spans="1:8" x14ac:dyDescent="0.2">
      <c r="A1140" s="318" t="s">
        <v>5311</v>
      </c>
      <c r="B1140" s="316" t="s">
        <v>5312</v>
      </c>
      <c r="C1140" s="316" t="s">
        <v>2664</v>
      </c>
      <c r="D1140" s="316" t="s">
        <v>5313</v>
      </c>
      <c r="E1140" s="317">
        <v>185</v>
      </c>
      <c r="F1140" s="317"/>
      <c r="G1140" s="316" t="s">
        <v>633</v>
      </c>
      <c r="H1140" s="319">
        <f t="shared" si="18"/>
        <v>2539.88</v>
      </c>
    </row>
    <row r="1141" spans="1:8" x14ac:dyDescent="0.2">
      <c r="A1141" s="318" t="s">
        <v>5314</v>
      </c>
      <c r="B1141" s="316" t="s">
        <v>5315</v>
      </c>
      <c r="C1141" s="316" t="s">
        <v>2664</v>
      </c>
      <c r="D1141" s="316" t="s">
        <v>5316</v>
      </c>
      <c r="E1141" s="317">
        <v>315</v>
      </c>
      <c r="F1141" s="317"/>
      <c r="G1141" s="316" t="s">
        <v>626</v>
      </c>
      <c r="H1141" s="319">
        <f t="shared" si="18"/>
        <v>2854.88</v>
      </c>
    </row>
    <row r="1142" spans="1:8" x14ac:dyDescent="0.2">
      <c r="A1142" s="318" t="s">
        <v>5317</v>
      </c>
      <c r="B1142" s="316" t="s">
        <v>5318</v>
      </c>
      <c r="C1142" s="316"/>
      <c r="D1142" s="316" t="s">
        <v>5319</v>
      </c>
      <c r="E1142" s="317">
        <v>166.35</v>
      </c>
      <c r="F1142" s="317"/>
      <c r="G1142" s="316" t="s">
        <v>626</v>
      </c>
      <c r="H1142" s="320">
        <f t="shared" si="18"/>
        <v>3021.23</v>
      </c>
    </row>
    <row r="1143" spans="1:8" x14ac:dyDescent="0.2">
      <c r="A1143" s="318" t="s">
        <v>4692</v>
      </c>
      <c r="B1143" s="316" t="s">
        <v>4693</v>
      </c>
      <c r="C1143" s="316"/>
      <c r="D1143" s="316" t="s">
        <v>4694</v>
      </c>
      <c r="E1143" s="317"/>
      <c r="F1143" s="317">
        <v>213.88</v>
      </c>
      <c r="G1143" s="316" t="s">
        <v>626</v>
      </c>
      <c r="H1143" s="319"/>
    </row>
    <row r="1144" spans="1:8" x14ac:dyDescent="0.2">
      <c r="A1144" s="318" t="s">
        <v>4692</v>
      </c>
      <c r="B1144" s="316" t="s">
        <v>4693</v>
      </c>
      <c r="C1144" s="316"/>
      <c r="D1144" s="316" t="s">
        <v>4694</v>
      </c>
      <c r="E1144" s="317">
        <v>213.88</v>
      </c>
      <c r="F1144" s="317"/>
      <c r="G1144" s="316" t="s">
        <v>626</v>
      </c>
      <c r="H1144" s="319"/>
    </row>
    <row r="1145" spans="1:8" x14ac:dyDescent="0.2">
      <c r="A1145" s="318" t="s">
        <v>4692</v>
      </c>
      <c r="B1145" s="316" t="s">
        <v>4693</v>
      </c>
      <c r="C1145" s="316"/>
      <c r="D1145" s="316" t="s">
        <v>4694</v>
      </c>
      <c r="E1145" s="317"/>
      <c r="F1145" s="317">
        <v>747</v>
      </c>
      <c r="G1145" s="316" t="s">
        <v>633</v>
      </c>
      <c r="H1145" s="319"/>
    </row>
    <row r="1146" spans="1:8" x14ac:dyDescent="0.2">
      <c r="A1146" s="318" t="s">
        <v>4692</v>
      </c>
      <c r="B1146" s="316" t="s">
        <v>4693</v>
      </c>
      <c r="C1146" s="316"/>
      <c r="D1146" s="316" t="s">
        <v>4694</v>
      </c>
      <c r="E1146" s="317">
        <v>149.4</v>
      </c>
      <c r="F1146" s="317"/>
      <c r="G1146" s="316" t="s">
        <v>633</v>
      </c>
      <c r="H1146" s="319"/>
    </row>
    <row r="1147" spans="1:8" x14ac:dyDescent="0.2">
      <c r="A1147" s="318" t="s">
        <v>4692</v>
      </c>
      <c r="B1147" s="316" t="s">
        <v>4693</v>
      </c>
      <c r="C1147" s="316"/>
      <c r="D1147" s="316" t="s">
        <v>4694</v>
      </c>
      <c r="E1147" s="317">
        <v>597.6</v>
      </c>
      <c r="F1147" s="317"/>
      <c r="G1147" s="316" t="s">
        <v>633</v>
      </c>
      <c r="H1147" s="319"/>
    </row>
    <row r="1148" spans="1:8" ht="15" x14ac:dyDescent="0.2">
      <c r="A1148" s="315" t="s">
        <v>4695</v>
      </c>
      <c r="B1148" s="316"/>
      <c r="C1148" s="316"/>
      <c r="D1148" s="316"/>
      <c r="E1148" s="317"/>
      <c r="F1148" s="317"/>
      <c r="G1148" s="316"/>
      <c r="H1148" s="319"/>
    </row>
    <row r="1149" spans="1:8" x14ac:dyDescent="0.2">
      <c r="A1149" s="318" t="s">
        <v>5320</v>
      </c>
      <c r="B1149" s="316" t="s">
        <v>5321</v>
      </c>
      <c r="C1149" s="316" t="s">
        <v>2802</v>
      </c>
      <c r="D1149" s="316" t="s">
        <v>5322</v>
      </c>
      <c r="E1149" s="317">
        <v>65</v>
      </c>
      <c r="F1149" s="317"/>
      <c r="G1149" s="316" t="s">
        <v>730</v>
      </c>
      <c r="H1149" s="319">
        <f t="shared" si="18"/>
        <v>65</v>
      </c>
    </row>
    <row r="1150" spans="1:8" x14ac:dyDescent="0.2">
      <c r="A1150" s="318" t="s">
        <v>5323</v>
      </c>
      <c r="B1150" s="316" t="s">
        <v>5324</v>
      </c>
      <c r="C1150" s="316" t="s">
        <v>2664</v>
      </c>
      <c r="D1150" s="316" t="s">
        <v>5325</v>
      </c>
      <c r="E1150" s="317">
        <v>452</v>
      </c>
      <c r="F1150" s="317"/>
      <c r="G1150" s="316" t="s">
        <v>633</v>
      </c>
      <c r="H1150" s="319">
        <f t="shared" si="18"/>
        <v>517</v>
      </c>
    </row>
    <row r="1151" spans="1:8" x14ac:dyDescent="0.2">
      <c r="A1151" s="318" t="s">
        <v>5326</v>
      </c>
      <c r="B1151" s="316" t="s">
        <v>5327</v>
      </c>
      <c r="C1151" s="316" t="s">
        <v>4611</v>
      </c>
      <c r="D1151" s="316" t="s">
        <v>5328</v>
      </c>
      <c r="E1151" s="317">
        <v>60</v>
      </c>
      <c r="F1151" s="317"/>
      <c r="G1151" s="316" t="s">
        <v>730</v>
      </c>
      <c r="H1151" s="319">
        <f t="shared" si="18"/>
        <v>577</v>
      </c>
    </row>
    <row r="1152" spans="1:8" x14ac:dyDescent="0.2">
      <c r="A1152" s="318" t="s">
        <v>5329</v>
      </c>
      <c r="B1152" s="316" t="s">
        <v>5330</v>
      </c>
      <c r="C1152" s="316" t="s">
        <v>2664</v>
      </c>
      <c r="D1152" s="316" t="s">
        <v>5331</v>
      </c>
      <c r="E1152" s="317">
        <v>275</v>
      </c>
      <c r="F1152" s="317"/>
      <c r="G1152" s="316" t="s">
        <v>730</v>
      </c>
      <c r="H1152" s="319">
        <f t="shared" si="18"/>
        <v>852</v>
      </c>
    </row>
    <row r="1153" spans="1:8" x14ac:dyDescent="0.2">
      <c r="A1153" s="318" t="s">
        <v>5329</v>
      </c>
      <c r="B1153" s="316" t="s">
        <v>5330</v>
      </c>
      <c r="C1153" s="316" t="s">
        <v>2664</v>
      </c>
      <c r="D1153" s="316" t="s">
        <v>5331</v>
      </c>
      <c r="E1153" s="317">
        <v>137.5</v>
      </c>
      <c r="F1153" s="317"/>
      <c r="G1153" s="316" t="s">
        <v>626</v>
      </c>
      <c r="H1153" s="319">
        <f t="shared" si="18"/>
        <v>989.5</v>
      </c>
    </row>
    <row r="1154" spans="1:8" x14ac:dyDescent="0.2">
      <c r="A1154" s="318" t="s">
        <v>5329</v>
      </c>
      <c r="B1154" s="316" t="s">
        <v>5330</v>
      </c>
      <c r="C1154" s="316" t="s">
        <v>2664</v>
      </c>
      <c r="D1154" s="316" t="s">
        <v>5331</v>
      </c>
      <c r="E1154" s="317">
        <v>703</v>
      </c>
      <c r="F1154" s="317"/>
      <c r="G1154" s="316" t="s">
        <v>633</v>
      </c>
      <c r="H1154" s="319">
        <f t="shared" si="18"/>
        <v>1692.5</v>
      </c>
    </row>
    <row r="1155" spans="1:8" x14ac:dyDescent="0.2">
      <c r="A1155" s="318" t="s">
        <v>5332</v>
      </c>
      <c r="B1155" s="316" t="s">
        <v>5333</v>
      </c>
      <c r="C1155" s="316" t="s">
        <v>2664</v>
      </c>
      <c r="D1155" s="316" t="s">
        <v>5334</v>
      </c>
      <c r="E1155" s="317">
        <v>83.88</v>
      </c>
      <c r="F1155" s="317"/>
      <c r="G1155" s="316" t="s">
        <v>730</v>
      </c>
      <c r="H1155" s="319">
        <f t="shared" si="18"/>
        <v>1776.38</v>
      </c>
    </row>
    <row r="1156" spans="1:8" x14ac:dyDescent="0.2">
      <c r="A1156" s="318" t="s">
        <v>5332</v>
      </c>
      <c r="B1156" s="316" t="s">
        <v>5333</v>
      </c>
      <c r="C1156" s="316" t="s">
        <v>2664</v>
      </c>
      <c r="D1156" s="316" t="s">
        <v>5334</v>
      </c>
      <c r="E1156" s="317">
        <v>167.75</v>
      </c>
      <c r="F1156" s="317"/>
      <c r="G1156" s="316" t="s">
        <v>758</v>
      </c>
      <c r="H1156" s="319">
        <f t="shared" si="18"/>
        <v>1944.13</v>
      </c>
    </row>
    <row r="1157" spans="1:8" x14ac:dyDescent="0.2">
      <c r="A1157" s="318" t="s">
        <v>5332</v>
      </c>
      <c r="B1157" s="316" t="s">
        <v>5333</v>
      </c>
      <c r="C1157" s="316" t="s">
        <v>2664</v>
      </c>
      <c r="D1157" s="316" t="s">
        <v>5334</v>
      </c>
      <c r="E1157" s="317">
        <v>83.87</v>
      </c>
      <c r="F1157" s="317"/>
      <c r="G1157" s="316" t="s">
        <v>633</v>
      </c>
      <c r="H1157" s="319">
        <f t="shared" si="18"/>
        <v>2028</v>
      </c>
    </row>
    <row r="1158" spans="1:8" x14ac:dyDescent="0.2">
      <c r="A1158" s="318" t="s">
        <v>5335</v>
      </c>
      <c r="B1158" s="316" t="s">
        <v>5336</v>
      </c>
      <c r="C1158" s="316" t="s">
        <v>2664</v>
      </c>
      <c r="D1158" s="316" t="s">
        <v>5337</v>
      </c>
      <c r="E1158" s="317">
        <v>100</v>
      </c>
      <c r="F1158" s="317"/>
      <c r="G1158" s="316" t="s">
        <v>758</v>
      </c>
      <c r="H1158" s="319">
        <f t="shared" si="18"/>
        <v>2128</v>
      </c>
    </row>
    <row r="1159" spans="1:8" x14ac:dyDescent="0.2">
      <c r="A1159" s="318" t="s">
        <v>5338</v>
      </c>
      <c r="B1159" s="316" t="s">
        <v>5339</v>
      </c>
      <c r="C1159" s="316"/>
      <c r="D1159" s="316" t="s">
        <v>641</v>
      </c>
      <c r="E1159" s="317"/>
      <c r="F1159" s="317">
        <v>10</v>
      </c>
      <c r="G1159" s="316" t="s">
        <v>633</v>
      </c>
      <c r="H1159" s="319">
        <f t="shared" si="18"/>
        <v>2118</v>
      </c>
    </row>
    <row r="1160" spans="1:8" x14ac:dyDescent="0.2">
      <c r="A1160" s="318" t="s">
        <v>5340</v>
      </c>
      <c r="B1160" s="316" t="s">
        <v>5341</v>
      </c>
      <c r="C1160" s="316" t="s">
        <v>391</v>
      </c>
      <c r="D1160" s="316" t="s">
        <v>5342</v>
      </c>
      <c r="E1160" s="317">
        <v>235</v>
      </c>
      <c r="F1160" s="317"/>
      <c r="G1160" s="316" t="s">
        <v>633</v>
      </c>
      <c r="H1160" s="319">
        <f t="shared" si="18"/>
        <v>2353</v>
      </c>
    </row>
    <row r="1161" spans="1:8" x14ac:dyDescent="0.2">
      <c r="A1161" s="318" t="s">
        <v>5343</v>
      </c>
      <c r="B1161" s="316" t="s">
        <v>5344</v>
      </c>
      <c r="C1161" s="316" t="s">
        <v>2802</v>
      </c>
      <c r="D1161" s="316" t="s">
        <v>5345</v>
      </c>
      <c r="E1161" s="317">
        <v>120</v>
      </c>
      <c r="F1161" s="317"/>
      <c r="G1161" s="316" t="s">
        <v>626</v>
      </c>
      <c r="H1161" s="319">
        <f t="shared" si="18"/>
        <v>2473</v>
      </c>
    </row>
    <row r="1162" spans="1:8" x14ac:dyDescent="0.2">
      <c r="A1162" s="318" t="s">
        <v>5346</v>
      </c>
      <c r="B1162" s="316" t="s">
        <v>5347</v>
      </c>
      <c r="C1162" s="316" t="s">
        <v>2664</v>
      </c>
      <c r="D1162" s="316" t="s">
        <v>4880</v>
      </c>
      <c r="E1162" s="317">
        <v>85.75</v>
      </c>
      <c r="F1162" s="317"/>
      <c r="G1162" s="316" t="s">
        <v>708</v>
      </c>
      <c r="H1162" s="319">
        <f t="shared" si="18"/>
        <v>2558.75</v>
      </c>
    </row>
    <row r="1163" spans="1:8" x14ac:dyDescent="0.2">
      <c r="A1163" s="318" t="s">
        <v>5346</v>
      </c>
      <c r="B1163" s="316" t="s">
        <v>5347</v>
      </c>
      <c r="C1163" s="316" t="s">
        <v>2664</v>
      </c>
      <c r="D1163" s="316" t="s">
        <v>4880</v>
      </c>
      <c r="E1163" s="317">
        <v>85.75</v>
      </c>
      <c r="F1163" s="317"/>
      <c r="G1163" s="316" t="s">
        <v>633</v>
      </c>
      <c r="H1163" s="319">
        <f t="shared" si="18"/>
        <v>2644.5</v>
      </c>
    </row>
    <row r="1164" spans="1:8" x14ac:dyDescent="0.2">
      <c r="A1164" s="318" t="s">
        <v>375</v>
      </c>
      <c r="B1164" s="316" t="s">
        <v>5348</v>
      </c>
      <c r="C1164" s="316" t="s">
        <v>4611</v>
      </c>
      <c r="D1164" s="316" t="s">
        <v>5349</v>
      </c>
      <c r="E1164" s="317">
        <v>264.10000000000002</v>
      </c>
      <c r="F1164" s="317"/>
      <c r="G1164" s="316" t="s">
        <v>708</v>
      </c>
      <c r="H1164" s="319">
        <f t="shared" si="18"/>
        <v>2908.6</v>
      </c>
    </row>
    <row r="1165" spans="1:8" x14ac:dyDescent="0.2">
      <c r="A1165" s="318" t="s">
        <v>375</v>
      </c>
      <c r="B1165" s="316" t="s">
        <v>5348</v>
      </c>
      <c r="C1165" s="316" t="s">
        <v>4611</v>
      </c>
      <c r="D1165" s="316" t="s">
        <v>5349</v>
      </c>
      <c r="E1165" s="317">
        <v>792.3</v>
      </c>
      <c r="F1165" s="317"/>
      <c r="G1165" s="316" t="s">
        <v>633</v>
      </c>
      <c r="H1165" s="320">
        <f t="shared" si="18"/>
        <v>3700.8999999999996</v>
      </c>
    </row>
    <row r="1166" spans="1:8" x14ac:dyDescent="0.2">
      <c r="A1166" s="318" t="s">
        <v>4732</v>
      </c>
      <c r="B1166" s="316" t="s">
        <v>1900</v>
      </c>
      <c r="C1166" s="316"/>
      <c r="D1166" s="316" t="s">
        <v>4733</v>
      </c>
      <c r="E1166" s="317">
        <v>468.38</v>
      </c>
      <c r="F1166" s="317"/>
      <c r="G1166" s="316" t="s">
        <v>633</v>
      </c>
      <c r="H1166" s="319"/>
    </row>
    <row r="1167" spans="1:8" x14ac:dyDescent="0.2">
      <c r="A1167" s="318" t="s">
        <v>4732</v>
      </c>
      <c r="B1167" s="316" t="s">
        <v>1900</v>
      </c>
      <c r="C1167" s="316"/>
      <c r="D1167" s="316" t="s">
        <v>4733</v>
      </c>
      <c r="E1167" s="317">
        <v>1873.54</v>
      </c>
      <c r="F1167" s="317"/>
      <c r="G1167" s="316" t="s">
        <v>633</v>
      </c>
      <c r="H1167" s="319"/>
    </row>
    <row r="1168" spans="1:8" x14ac:dyDescent="0.2">
      <c r="A1168" s="318" t="s">
        <v>4732</v>
      </c>
      <c r="B1168" s="316" t="s">
        <v>1900</v>
      </c>
      <c r="C1168" s="316"/>
      <c r="D1168" s="316" t="s">
        <v>4733</v>
      </c>
      <c r="E1168" s="317"/>
      <c r="F1168" s="317">
        <v>2341.92</v>
      </c>
      <c r="G1168" s="316" t="s">
        <v>633</v>
      </c>
      <c r="H1168" s="319"/>
    </row>
    <row r="1169" spans="1:8" ht="15" x14ac:dyDescent="0.2">
      <c r="A1169" s="315" t="s">
        <v>4734</v>
      </c>
      <c r="B1169" s="316"/>
      <c r="C1169" s="316"/>
      <c r="D1169" s="316"/>
      <c r="E1169" s="317"/>
      <c r="F1169" s="317"/>
      <c r="G1169" s="316"/>
      <c r="H1169" s="319"/>
    </row>
    <row r="1170" spans="1:8" x14ac:dyDescent="0.2">
      <c r="A1170" s="318" t="s">
        <v>5350</v>
      </c>
      <c r="B1170" s="316" t="s">
        <v>5351</v>
      </c>
      <c r="C1170" s="316" t="s">
        <v>2664</v>
      </c>
      <c r="D1170" s="316" t="s">
        <v>5352</v>
      </c>
      <c r="E1170" s="317">
        <v>62.72</v>
      </c>
      <c r="F1170" s="317"/>
      <c r="G1170" s="316" t="s">
        <v>708</v>
      </c>
      <c r="H1170" s="319">
        <f t="shared" si="18"/>
        <v>62.72</v>
      </c>
    </row>
    <row r="1171" spans="1:8" x14ac:dyDescent="0.2">
      <c r="A1171" s="318" t="s">
        <v>5350</v>
      </c>
      <c r="B1171" s="316" t="s">
        <v>5351</v>
      </c>
      <c r="C1171" s="316" t="s">
        <v>2664</v>
      </c>
      <c r="D1171" s="316" t="s">
        <v>5352</v>
      </c>
      <c r="E1171" s="317">
        <v>188.14</v>
      </c>
      <c r="F1171" s="317"/>
      <c r="G1171" s="316" t="s">
        <v>633</v>
      </c>
      <c r="H1171" s="319">
        <f t="shared" si="18"/>
        <v>250.85999999999999</v>
      </c>
    </row>
    <row r="1172" spans="1:8" x14ac:dyDescent="0.2">
      <c r="A1172" s="318" t="s">
        <v>5353</v>
      </c>
      <c r="B1172" s="316" t="s">
        <v>5354</v>
      </c>
      <c r="C1172" s="316" t="s">
        <v>54</v>
      </c>
      <c r="D1172" s="316" t="s">
        <v>5355</v>
      </c>
      <c r="E1172" s="317">
        <v>103.27</v>
      </c>
      <c r="F1172" s="317"/>
      <c r="G1172" s="316" t="s">
        <v>708</v>
      </c>
      <c r="H1172" s="319">
        <f t="shared" si="18"/>
        <v>354.13</v>
      </c>
    </row>
    <row r="1173" spans="1:8" x14ac:dyDescent="0.2">
      <c r="A1173" s="318" t="s">
        <v>5353</v>
      </c>
      <c r="B1173" s="316" t="s">
        <v>5354</v>
      </c>
      <c r="C1173" s="316" t="s">
        <v>54</v>
      </c>
      <c r="D1173" s="316" t="s">
        <v>5355</v>
      </c>
      <c r="E1173" s="317">
        <v>103.27</v>
      </c>
      <c r="F1173" s="317"/>
      <c r="G1173" s="316" t="s">
        <v>633</v>
      </c>
      <c r="H1173" s="319">
        <f t="shared" ref="H1173:H1193" si="19">H1172+E1173-F1173</f>
        <v>457.4</v>
      </c>
    </row>
    <row r="1174" spans="1:8" x14ac:dyDescent="0.2">
      <c r="A1174" s="318" t="s">
        <v>5356</v>
      </c>
      <c r="B1174" s="316" t="s">
        <v>5357</v>
      </c>
      <c r="C1174" s="316" t="s">
        <v>2664</v>
      </c>
      <c r="D1174" s="316" t="s">
        <v>5358</v>
      </c>
      <c r="E1174" s="317">
        <v>270.5</v>
      </c>
      <c r="F1174" s="317"/>
      <c r="G1174" s="316" t="s">
        <v>633</v>
      </c>
      <c r="H1174" s="319">
        <f t="shared" si="19"/>
        <v>727.9</v>
      </c>
    </row>
    <row r="1175" spans="1:8" x14ac:dyDescent="0.2">
      <c r="A1175" s="318" t="s">
        <v>5359</v>
      </c>
      <c r="B1175" s="316" t="s">
        <v>5360</v>
      </c>
      <c r="C1175" s="316" t="s">
        <v>2664</v>
      </c>
      <c r="D1175" s="316" t="s">
        <v>5361</v>
      </c>
      <c r="E1175" s="317">
        <v>391.4</v>
      </c>
      <c r="F1175" s="317"/>
      <c r="G1175" s="316" t="s">
        <v>730</v>
      </c>
      <c r="H1175" s="319">
        <f t="shared" si="19"/>
        <v>1119.3</v>
      </c>
    </row>
    <row r="1176" spans="1:8" x14ac:dyDescent="0.2">
      <c r="A1176" s="318" t="s">
        <v>5362</v>
      </c>
      <c r="B1176" s="316" t="s">
        <v>5360</v>
      </c>
      <c r="C1176" s="316" t="s">
        <v>2664</v>
      </c>
      <c r="D1176" s="316" t="s">
        <v>5363</v>
      </c>
      <c r="E1176" s="317">
        <v>340.82</v>
      </c>
      <c r="F1176" s="317"/>
      <c r="G1176" s="316" t="s">
        <v>633</v>
      </c>
      <c r="H1176" s="319">
        <f t="shared" si="19"/>
        <v>1460.12</v>
      </c>
    </row>
    <row r="1177" spans="1:8" x14ac:dyDescent="0.2">
      <c r="A1177" s="318" t="s">
        <v>4751</v>
      </c>
      <c r="B1177" s="316" t="s">
        <v>5364</v>
      </c>
      <c r="C1177" s="316" t="s">
        <v>5365</v>
      </c>
      <c r="D1177" s="316" t="s">
        <v>5366</v>
      </c>
      <c r="E1177" s="317">
        <v>180</v>
      </c>
      <c r="F1177" s="317"/>
      <c r="G1177" s="316" t="s">
        <v>633</v>
      </c>
      <c r="H1177" s="319">
        <f t="shared" si="19"/>
        <v>1640.12</v>
      </c>
    </row>
    <row r="1178" spans="1:8" x14ac:dyDescent="0.2">
      <c r="A1178" s="318" t="s">
        <v>4754</v>
      </c>
      <c r="B1178" s="316" t="s">
        <v>5367</v>
      </c>
      <c r="C1178" s="316" t="s">
        <v>5368</v>
      </c>
      <c r="D1178" s="316" t="s">
        <v>5369</v>
      </c>
      <c r="E1178" s="317">
        <v>210</v>
      </c>
      <c r="F1178" s="317"/>
      <c r="G1178" s="316" t="s">
        <v>708</v>
      </c>
      <c r="H1178" s="319">
        <f t="shared" si="19"/>
        <v>1850.12</v>
      </c>
    </row>
    <row r="1179" spans="1:8" x14ac:dyDescent="0.2">
      <c r="A1179" s="318" t="s">
        <v>4754</v>
      </c>
      <c r="B1179" s="316" t="s">
        <v>5367</v>
      </c>
      <c r="C1179" s="316" t="s">
        <v>5368</v>
      </c>
      <c r="D1179" s="316" t="s">
        <v>5369</v>
      </c>
      <c r="E1179" s="317">
        <v>65</v>
      </c>
      <c r="F1179" s="317"/>
      <c r="G1179" s="316" t="s">
        <v>730</v>
      </c>
      <c r="H1179" s="319">
        <f t="shared" si="19"/>
        <v>1915.12</v>
      </c>
    </row>
    <row r="1180" spans="1:8" x14ac:dyDescent="0.2">
      <c r="A1180" s="318" t="s">
        <v>5370</v>
      </c>
      <c r="B1180" s="316" t="s">
        <v>5371</v>
      </c>
      <c r="C1180" s="316"/>
      <c r="D1180" s="316" t="s">
        <v>5372</v>
      </c>
      <c r="E1180" s="317"/>
      <c r="F1180" s="317">
        <v>65</v>
      </c>
      <c r="G1180" s="316" t="s">
        <v>730</v>
      </c>
      <c r="H1180" s="319">
        <f t="shared" si="19"/>
        <v>1850.12</v>
      </c>
    </row>
    <row r="1181" spans="1:8" x14ac:dyDescent="0.2">
      <c r="A1181" s="318" t="s">
        <v>3992</v>
      </c>
      <c r="B1181" s="316" t="s">
        <v>5373</v>
      </c>
      <c r="C1181" s="316" t="s">
        <v>2802</v>
      </c>
      <c r="D1181" s="316" t="s">
        <v>5374</v>
      </c>
      <c r="E1181" s="317">
        <v>32.479999999999997</v>
      </c>
      <c r="F1181" s="317"/>
      <c r="G1181" s="316" t="s">
        <v>708</v>
      </c>
      <c r="H1181" s="319">
        <f t="shared" si="19"/>
        <v>1882.6</v>
      </c>
    </row>
    <row r="1182" spans="1:8" x14ac:dyDescent="0.2">
      <c r="A1182" s="318" t="s">
        <v>3992</v>
      </c>
      <c r="B1182" s="316" t="s">
        <v>5373</v>
      </c>
      <c r="C1182" s="316" t="s">
        <v>2802</v>
      </c>
      <c r="D1182" s="316" t="s">
        <v>5374</v>
      </c>
      <c r="E1182" s="317">
        <v>32.47</v>
      </c>
      <c r="F1182" s="317"/>
      <c r="G1182" s="316" t="s">
        <v>633</v>
      </c>
      <c r="H1182" s="319">
        <f t="shared" si="19"/>
        <v>1915.07</v>
      </c>
    </row>
    <row r="1183" spans="1:8" x14ac:dyDescent="0.2">
      <c r="A1183" s="318" t="s">
        <v>4771</v>
      </c>
      <c r="B1183" s="316" t="s">
        <v>5375</v>
      </c>
      <c r="C1183" s="316" t="s">
        <v>4611</v>
      </c>
      <c r="D1183" s="316" t="s">
        <v>5376</v>
      </c>
      <c r="E1183" s="317">
        <v>170.5</v>
      </c>
      <c r="F1183" s="317"/>
      <c r="G1183" s="316" t="s">
        <v>633</v>
      </c>
      <c r="H1183" s="319">
        <f t="shared" si="19"/>
        <v>2085.5699999999997</v>
      </c>
    </row>
    <row r="1184" spans="1:8" x14ac:dyDescent="0.2">
      <c r="A1184" s="318" t="s">
        <v>5377</v>
      </c>
      <c r="B1184" s="316" t="s">
        <v>5378</v>
      </c>
      <c r="C1184" s="316" t="s">
        <v>4642</v>
      </c>
      <c r="D1184" s="316" t="s">
        <v>5379</v>
      </c>
      <c r="E1184" s="317">
        <v>77.180000000000007</v>
      </c>
      <c r="F1184" s="317"/>
      <c r="G1184" s="316" t="s">
        <v>626</v>
      </c>
      <c r="H1184" s="319">
        <f t="shared" si="19"/>
        <v>2162.7499999999995</v>
      </c>
    </row>
    <row r="1185" spans="1:8" x14ac:dyDescent="0.2">
      <c r="A1185" s="318" t="s">
        <v>5380</v>
      </c>
      <c r="B1185" s="316" t="s">
        <v>5381</v>
      </c>
      <c r="C1185" s="316"/>
      <c r="D1185" s="316" t="s">
        <v>5382</v>
      </c>
      <c r="E1185" s="317"/>
      <c r="F1185" s="317">
        <v>132.5</v>
      </c>
      <c r="G1185" s="316" t="s">
        <v>4647</v>
      </c>
      <c r="H1185" s="319">
        <f t="shared" si="19"/>
        <v>2030.2499999999995</v>
      </c>
    </row>
    <row r="1186" spans="1:8" x14ac:dyDescent="0.2">
      <c r="A1186" s="318" t="s">
        <v>5380</v>
      </c>
      <c r="B1186" s="316" t="s">
        <v>5383</v>
      </c>
      <c r="C1186" s="316" t="s">
        <v>2664</v>
      </c>
      <c r="D1186" s="316" t="s">
        <v>5384</v>
      </c>
      <c r="E1186" s="317">
        <v>132.5</v>
      </c>
      <c r="F1186" s="317"/>
      <c r="G1186" s="316" t="s">
        <v>4647</v>
      </c>
      <c r="H1186" s="319">
        <f t="shared" si="19"/>
        <v>2162.7499999999995</v>
      </c>
    </row>
    <row r="1187" spans="1:8" x14ac:dyDescent="0.2">
      <c r="A1187" s="318" t="s">
        <v>5380</v>
      </c>
      <c r="B1187" s="316" t="s">
        <v>5383</v>
      </c>
      <c r="C1187" s="316" t="s">
        <v>2664</v>
      </c>
      <c r="D1187" s="316" t="s">
        <v>5384</v>
      </c>
      <c r="E1187" s="317">
        <v>145</v>
      </c>
      <c r="F1187" s="317"/>
      <c r="G1187" s="316" t="s">
        <v>730</v>
      </c>
      <c r="H1187" s="319">
        <f t="shared" si="19"/>
        <v>2307.7499999999995</v>
      </c>
    </row>
    <row r="1188" spans="1:8" x14ac:dyDescent="0.2">
      <c r="A1188" s="318" t="s">
        <v>5380</v>
      </c>
      <c r="B1188" s="316" t="s">
        <v>5381</v>
      </c>
      <c r="C1188" s="316"/>
      <c r="D1188" s="316" t="s">
        <v>5382</v>
      </c>
      <c r="E1188" s="317">
        <v>132.5</v>
      </c>
      <c r="F1188" s="317"/>
      <c r="G1188" s="316" t="s">
        <v>633</v>
      </c>
      <c r="H1188" s="319">
        <f t="shared" si="19"/>
        <v>2440.2499999999995</v>
      </c>
    </row>
    <row r="1189" spans="1:8" x14ac:dyDescent="0.2">
      <c r="A1189" s="318" t="s">
        <v>5385</v>
      </c>
      <c r="B1189" s="316" t="s">
        <v>5386</v>
      </c>
      <c r="C1189" s="316" t="s">
        <v>2664</v>
      </c>
      <c r="D1189" s="316" t="s">
        <v>5387</v>
      </c>
      <c r="E1189" s="317">
        <v>141</v>
      </c>
      <c r="F1189" s="317"/>
      <c r="G1189" s="316" t="s">
        <v>730</v>
      </c>
      <c r="H1189" s="319">
        <f t="shared" si="19"/>
        <v>2581.2499999999995</v>
      </c>
    </row>
    <row r="1190" spans="1:8" x14ac:dyDescent="0.2">
      <c r="A1190" s="318" t="s">
        <v>5388</v>
      </c>
      <c r="B1190" s="316" t="s">
        <v>5389</v>
      </c>
      <c r="C1190" s="316" t="s">
        <v>2664</v>
      </c>
      <c r="D1190" s="316" t="s">
        <v>5390</v>
      </c>
      <c r="E1190" s="317">
        <v>222</v>
      </c>
      <c r="F1190" s="317"/>
      <c r="G1190" s="316" t="s">
        <v>708</v>
      </c>
      <c r="H1190" s="319">
        <f t="shared" si="19"/>
        <v>2803.2499999999995</v>
      </c>
    </row>
    <row r="1191" spans="1:8" x14ac:dyDescent="0.2">
      <c r="A1191" s="318" t="s">
        <v>5388</v>
      </c>
      <c r="B1191" s="316" t="s">
        <v>5389</v>
      </c>
      <c r="C1191" s="316" t="s">
        <v>2664</v>
      </c>
      <c r="D1191" s="316" t="s">
        <v>5391</v>
      </c>
      <c r="E1191" s="317">
        <v>35</v>
      </c>
      <c r="F1191" s="317"/>
      <c r="G1191" s="316" t="s">
        <v>730</v>
      </c>
      <c r="H1191" s="319">
        <f t="shared" si="19"/>
        <v>2838.2499999999995</v>
      </c>
    </row>
    <row r="1192" spans="1:8" x14ac:dyDescent="0.2">
      <c r="A1192" s="318" t="s">
        <v>5392</v>
      </c>
      <c r="B1192" s="316" t="s">
        <v>5393</v>
      </c>
      <c r="C1192" s="316" t="s">
        <v>2664</v>
      </c>
      <c r="D1192" s="316" t="s">
        <v>5394</v>
      </c>
      <c r="E1192" s="317">
        <v>112.5</v>
      </c>
      <c r="F1192" s="317"/>
      <c r="G1192" s="316" t="s">
        <v>730</v>
      </c>
      <c r="H1192" s="319">
        <f t="shared" si="19"/>
        <v>2950.7499999999995</v>
      </c>
    </row>
    <row r="1193" spans="1:8" x14ac:dyDescent="0.2">
      <c r="A1193" s="318" t="s">
        <v>5392</v>
      </c>
      <c r="B1193" s="316" t="s">
        <v>5393</v>
      </c>
      <c r="C1193" s="316" t="s">
        <v>2664</v>
      </c>
      <c r="D1193" s="316" t="s">
        <v>5394</v>
      </c>
      <c r="E1193" s="317">
        <v>112.5</v>
      </c>
      <c r="F1193" s="317"/>
      <c r="G1193" s="316" t="s">
        <v>626</v>
      </c>
      <c r="H1193" s="320">
        <f t="shared" si="19"/>
        <v>3063.2499999999995</v>
      </c>
    </row>
    <row r="1194" spans="1:8" x14ac:dyDescent="0.2">
      <c r="A1194" s="318" t="s">
        <v>4009</v>
      </c>
      <c r="B1194" s="316" t="s">
        <v>4807</v>
      </c>
      <c r="C1194" s="316"/>
      <c r="D1194" s="316" t="s">
        <v>4806</v>
      </c>
      <c r="E1194" s="317"/>
      <c r="F1194" s="317">
        <v>1238.2</v>
      </c>
      <c r="G1194" s="316" t="s">
        <v>633</v>
      </c>
      <c r="H1194" s="319"/>
    </row>
    <row r="1195" spans="1:8" x14ac:dyDescent="0.2">
      <c r="A1195" s="318" t="s">
        <v>4009</v>
      </c>
      <c r="B1195" s="316" t="s">
        <v>4807</v>
      </c>
      <c r="C1195" s="316"/>
      <c r="D1195" s="316" t="s">
        <v>4806</v>
      </c>
      <c r="E1195" s="317">
        <v>247.64</v>
      </c>
      <c r="F1195" s="317"/>
      <c r="G1195" s="316" t="s">
        <v>633</v>
      </c>
      <c r="H1195" s="319"/>
    </row>
    <row r="1196" spans="1:8" x14ac:dyDescent="0.2">
      <c r="A1196" s="318" t="s">
        <v>4009</v>
      </c>
      <c r="B1196" s="316" t="s">
        <v>4807</v>
      </c>
      <c r="C1196" s="316"/>
      <c r="D1196" s="316" t="s">
        <v>4806</v>
      </c>
      <c r="E1196" s="317">
        <v>990.56</v>
      </c>
      <c r="F1196" s="317"/>
      <c r="G1196" s="316" t="s">
        <v>633</v>
      </c>
      <c r="H1196" s="319"/>
    </row>
    <row r="1198" spans="1:8" x14ac:dyDescent="0.2">
      <c r="A1198" s="306" t="s">
        <v>3625</v>
      </c>
      <c r="B1198" s="307"/>
    </row>
    <row r="1200" spans="1:8" ht="15" x14ac:dyDescent="0.2">
      <c r="A1200" s="315" t="s">
        <v>4528</v>
      </c>
      <c r="B1200" s="316"/>
      <c r="C1200" s="316"/>
      <c r="D1200" s="316" t="s">
        <v>17</v>
      </c>
      <c r="E1200" s="317">
        <v>0</v>
      </c>
      <c r="F1200" s="317"/>
      <c r="G1200" s="316"/>
      <c r="H1200" s="319"/>
    </row>
    <row r="1201" spans="1:8" x14ac:dyDescent="0.2">
      <c r="A1201" s="318" t="s">
        <v>4529</v>
      </c>
      <c r="B1201" s="316" t="s">
        <v>4530</v>
      </c>
      <c r="C1201" s="316"/>
      <c r="D1201" s="316" t="s">
        <v>4531</v>
      </c>
      <c r="E1201" s="317">
        <v>607</v>
      </c>
      <c r="F1201" s="317"/>
      <c r="G1201" s="316" t="s">
        <v>708</v>
      </c>
      <c r="H1201" s="319"/>
    </row>
    <row r="1202" spans="1:8" x14ac:dyDescent="0.2">
      <c r="A1202" s="318" t="s">
        <v>4548</v>
      </c>
      <c r="B1202" s="316" t="s">
        <v>5395</v>
      </c>
      <c r="C1202" s="316"/>
      <c r="D1202" s="316" t="s">
        <v>5396</v>
      </c>
      <c r="E1202" s="317">
        <v>300</v>
      </c>
      <c r="F1202" s="317"/>
      <c r="G1202" s="316" t="s">
        <v>708</v>
      </c>
      <c r="H1202" s="319">
        <f t="shared" ref="H1202:H1265" si="20">H1201+E1202-F1202</f>
        <v>300</v>
      </c>
    </row>
    <row r="1203" spans="1:8" x14ac:dyDescent="0.2">
      <c r="A1203" s="318" t="s">
        <v>4548</v>
      </c>
      <c r="B1203" s="316" t="s">
        <v>5395</v>
      </c>
      <c r="C1203" s="316"/>
      <c r="D1203" s="316" t="s">
        <v>5396</v>
      </c>
      <c r="E1203" s="317">
        <v>300</v>
      </c>
      <c r="F1203" s="317"/>
      <c r="G1203" s="316" t="s">
        <v>633</v>
      </c>
      <c r="H1203" s="319">
        <f t="shared" si="20"/>
        <v>600</v>
      </c>
    </row>
    <row r="1204" spans="1:8" x14ac:dyDescent="0.2">
      <c r="A1204" s="318" t="s">
        <v>5397</v>
      </c>
      <c r="B1204" s="316" t="s">
        <v>4590</v>
      </c>
      <c r="C1204" s="316"/>
      <c r="D1204" s="316" t="s">
        <v>5398</v>
      </c>
      <c r="E1204" s="317"/>
      <c r="F1204" s="317">
        <v>97.5</v>
      </c>
      <c r="G1204" s="316" t="s">
        <v>708</v>
      </c>
      <c r="H1204" s="319">
        <f t="shared" si="20"/>
        <v>502.5</v>
      </c>
    </row>
    <row r="1205" spans="1:8" x14ac:dyDescent="0.2">
      <c r="A1205" s="318" t="s">
        <v>5397</v>
      </c>
      <c r="B1205" s="316" t="s">
        <v>5399</v>
      </c>
      <c r="C1205" s="316" t="s">
        <v>5400</v>
      </c>
      <c r="D1205" s="316" t="s">
        <v>5401</v>
      </c>
      <c r="E1205" s="317">
        <v>97.5</v>
      </c>
      <c r="F1205" s="317"/>
      <c r="G1205" s="316" t="s">
        <v>708</v>
      </c>
      <c r="H1205" s="319">
        <f t="shared" si="20"/>
        <v>600</v>
      </c>
    </row>
    <row r="1206" spans="1:8" x14ac:dyDescent="0.2">
      <c r="A1206" s="318" t="s">
        <v>5397</v>
      </c>
      <c r="B1206" s="316" t="s">
        <v>4590</v>
      </c>
      <c r="C1206" s="316"/>
      <c r="D1206" s="316" t="s">
        <v>5398</v>
      </c>
      <c r="E1206" s="317">
        <v>97.5</v>
      </c>
      <c r="F1206" s="317"/>
      <c r="G1206" s="316" t="s">
        <v>4767</v>
      </c>
      <c r="H1206" s="319">
        <f t="shared" si="20"/>
        <v>697.5</v>
      </c>
    </row>
    <row r="1207" spans="1:8" x14ac:dyDescent="0.2">
      <c r="A1207" s="318" t="s">
        <v>5397</v>
      </c>
      <c r="B1207" s="316" t="s">
        <v>4590</v>
      </c>
      <c r="C1207" s="316"/>
      <c r="D1207" s="316" t="s">
        <v>5398</v>
      </c>
      <c r="E1207" s="317"/>
      <c r="F1207" s="317">
        <v>97.5</v>
      </c>
      <c r="G1207" s="316" t="s">
        <v>633</v>
      </c>
      <c r="H1207" s="319">
        <f t="shared" si="20"/>
        <v>600</v>
      </c>
    </row>
    <row r="1208" spans="1:8" x14ac:dyDescent="0.2">
      <c r="A1208" s="318" t="s">
        <v>5397</v>
      </c>
      <c r="B1208" s="316" t="s">
        <v>5399</v>
      </c>
      <c r="C1208" s="316" t="s">
        <v>5400</v>
      </c>
      <c r="D1208" s="316" t="s">
        <v>5401</v>
      </c>
      <c r="E1208" s="317">
        <v>97.5</v>
      </c>
      <c r="F1208" s="317"/>
      <c r="G1208" s="316" t="s">
        <v>633</v>
      </c>
      <c r="H1208" s="319">
        <f t="shared" si="20"/>
        <v>697.5</v>
      </c>
    </row>
    <row r="1209" spans="1:8" x14ac:dyDescent="0.2">
      <c r="A1209" s="318" t="s">
        <v>5397</v>
      </c>
      <c r="B1209" s="316" t="s">
        <v>4590</v>
      </c>
      <c r="C1209" s="316"/>
      <c r="D1209" s="316" t="s">
        <v>5398</v>
      </c>
      <c r="E1209" s="317">
        <v>97.5</v>
      </c>
      <c r="F1209" s="317"/>
      <c r="G1209" s="316" t="s">
        <v>4554</v>
      </c>
      <c r="H1209" s="319">
        <f t="shared" si="20"/>
        <v>795</v>
      </c>
    </row>
    <row r="1210" spans="1:8" x14ac:dyDescent="0.2">
      <c r="A1210" s="318" t="s">
        <v>5253</v>
      </c>
      <c r="B1210" s="316" t="s">
        <v>4590</v>
      </c>
      <c r="C1210" s="316"/>
      <c r="D1210" s="316" t="s">
        <v>5398</v>
      </c>
      <c r="E1210" s="317"/>
      <c r="F1210" s="317">
        <v>100</v>
      </c>
      <c r="G1210" s="316" t="s">
        <v>708</v>
      </c>
      <c r="H1210" s="319">
        <f t="shared" si="20"/>
        <v>695</v>
      </c>
    </row>
    <row r="1211" spans="1:8" x14ac:dyDescent="0.2">
      <c r="A1211" s="318" t="s">
        <v>5253</v>
      </c>
      <c r="B1211" s="316" t="s">
        <v>5402</v>
      </c>
      <c r="C1211" s="316" t="s">
        <v>5400</v>
      </c>
      <c r="D1211" s="316" t="s">
        <v>5403</v>
      </c>
      <c r="E1211" s="317">
        <v>100</v>
      </c>
      <c r="F1211" s="317"/>
      <c r="G1211" s="316" t="s">
        <v>708</v>
      </c>
      <c r="H1211" s="319">
        <f t="shared" si="20"/>
        <v>795</v>
      </c>
    </row>
    <row r="1212" spans="1:8" x14ac:dyDescent="0.2">
      <c r="A1212" s="318" t="s">
        <v>5253</v>
      </c>
      <c r="B1212" s="316" t="s">
        <v>4590</v>
      </c>
      <c r="C1212" s="316"/>
      <c r="D1212" s="316" t="s">
        <v>5398</v>
      </c>
      <c r="E1212" s="317">
        <v>100</v>
      </c>
      <c r="F1212" s="317"/>
      <c r="G1212" s="316" t="s">
        <v>4767</v>
      </c>
      <c r="H1212" s="319">
        <f t="shared" si="20"/>
        <v>895</v>
      </c>
    </row>
    <row r="1213" spans="1:8" x14ac:dyDescent="0.2">
      <c r="A1213" s="318" t="s">
        <v>5253</v>
      </c>
      <c r="B1213" s="316" t="s">
        <v>4590</v>
      </c>
      <c r="C1213" s="316"/>
      <c r="D1213" s="316" t="s">
        <v>5398</v>
      </c>
      <c r="E1213" s="317"/>
      <c r="F1213" s="317">
        <v>200</v>
      </c>
      <c r="G1213" s="316" t="s">
        <v>633</v>
      </c>
      <c r="H1213" s="319">
        <f t="shared" si="20"/>
        <v>695</v>
      </c>
    </row>
    <row r="1214" spans="1:8" x14ac:dyDescent="0.2">
      <c r="A1214" s="318" t="s">
        <v>5253</v>
      </c>
      <c r="B1214" s="316" t="s">
        <v>5402</v>
      </c>
      <c r="C1214" s="316" t="s">
        <v>5400</v>
      </c>
      <c r="D1214" s="316" t="s">
        <v>5403</v>
      </c>
      <c r="E1214" s="317">
        <v>200</v>
      </c>
      <c r="F1214" s="317"/>
      <c r="G1214" s="316" t="s">
        <v>633</v>
      </c>
      <c r="H1214" s="319">
        <f t="shared" si="20"/>
        <v>895</v>
      </c>
    </row>
    <row r="1215" spans="1:8" x14ac:dyDescent="0.2">
      <c r="A1215" s="318" t="s">
        <v>5253</v>
      </c>
      <c r="B1215" s="316" t="s">
        <v>4590</v>
      </c>
      <c r="C1215" s="316"/>
      <c r="D1215" s="316" t="s">
        <v>5398</v>
      </c>
      <c r="E1215" s="317">
        <v>200</v>
      </c>
      <c r="F1215" s="317"/>
      <c r="G1215" s="316" t="s">
        <v>4554</v>
      </c>
      <c r="H1215" s="319">
        <f t="shared" si="20"/>
        <v>1095</v>
      </c>
    </row>
    <row r="1216" spans="1:8" x14ac:dyDescent="0.2">
      <c r="A1216" s="318" t="s">
        <v>5404</v>
      </c>
      <c r="B1216" s="316" t="s">
        <v>5405</v>
      </c>
      <c r="C1216" s="316" t="s">
        <v>54</v>
      </c>
      <c r="D1216" s="316" t="s">
        <v>5406</v>
      </c>
      <c r="E1216" s="317">
        <v>32.31</v>
      </c>
      <c r="F1216" s="317"/>
      <c r="G1216" s="316" t="s">
        <v>708</v>
      </c>
      <c r="H1216" s="319">
        <f t="shared" si="20"/>
        <v>1127.31</v>
      </c>
    </row>
    <row r="1217" spans="1:8" x14ac:dyDescent="0.2">
      <c r="A1217" s="318" t="s">
        <v>5404</v>
      </c>
      <c r="B1217" s="316" t="s">
        <v>5405</v>
      </c>
      <c r="C1217" s="316" t="s">
        <v>54</v>
      </c>
      <c r="D1217" s="316" t="s">
        <v>5406</v>
      </c>
      <c r="E1217" s="317">
        <v>32.31</v>
      </c>
      <c r="F1217" s="317"/>
      <c r="G1217" s="316" t="s">
        <v>633</v>
      </c>
      <c r="H1217" s="319">
        <f t="shared" si="20"/>
        <v>1159.6199999999999</v>
      </c>
    </row>
    <row r="1218" spans="1:8" x14ac:dyDescent="0.2">
      <c r="A1218" s="318" t="s">
        <v>5404</v>
      </c>
      <c r="B1218" s="316" t="s">
        <v>4570</v>
      </c>
      <c r="C1218" s="316"/>
      <c r="D1218" s="316" t="s">
        <v>5407</v>
      </c>
      <c r="E1218" s="317"/>
      <c r="F1218" s="317">
        <v>1050</v>
      </c>
      <c r="G1218" s="316" t="s">
        <v>4554</v>
      </c>
      <c r="H1218" s="319">
        <f t="shared" si="20"/>
        <v>109.61999999999989</v>
      </c>
    </row>
    <row r="1219" spans="1:8" x14ac:dyDescent="0.2">
      <c r="A1219" s="318" t="s">
        <v>5404</v>
      </c>
      <c r="B1219" s="316" t="s">
        <v>5408</v>
      </c>
      <c r="C1219" s="316" t="s">
        <v>5409</v>
      </c>
      <c r="D1219" s="316" t="s">
        <v>5410</v>
      </c>
      <c r="E1219" s="317">
        <v>1050</v>
      </c>
      <c r="F1219" s="317"/>
      <c r="G1219" s="316" t="s">
        <v>4554</v>
      </c>
      <c r="H1219" s="319">
        <f t="shared" si="20"/>
        <v>1159.6199999999999</v>
      </c>
    </row>
    <row r="1220" spans="1:8" x14ac:dyDescent="0.2">
      <c r="A1220" s="318" t="s">
        <v>5411</v>
      </c>
      <c r="B1220" s="316" t="s">
        <v>5412</v>
      </c>
      <c r="C1220" s="316" t="s">
        <v>5400</v>
      </c>
      <c r="D1220" s="316" t="s">
        <v>5413</v>
      </c>
      <c r="E1220" s="317">
        <v>500</v>
      </c>
      <c r="F1220" s="317"/>
      <c r="G1220" s="316" t="s">
        <v>708</v>
      </c>
      <c r="H1220" s="319">
        <f t="shared" si="20"/>
        <v>1659.62</v>
      </c>
    </row>
    <row r="1221" spans="1:8" x14ac:dyDescent="0.2">
      <c r="A1221" s="318" t="s">
        <v>5411</v>
      </c>
      <c r="B1221" s="316" t="s">
        <v>4590</v>
      </c>
      <c r="C1221" s="316"/>
      <c r="D1221" s="316" t="s">
        <v>5398</v>
      </c>
      <c r="E1221" s="317"/>
      <c r="F1221" s="317">
        <v>500</v>
      </c>
      <c r="G1221" s="316" t="s">
        <v>708</v>
      </c>
      <c r="H1221" s="319">
        <f t="shared" si="20"/>
        <v>1159.6199999999999</v>
      </c>
    </row>
    <row r="1222" spans="1:8" x14ac:dyDescent="0.2">
      <c r="A1222" s="318" t="s">
        <v>5411</v>
      </c>
      <c r="B1222" s="316" t="s">
        <v>4590</v>
      </c>
      <c r="C1222" s="316"/>
      <c r="D1222" s="316" t="s">
        <v>5398</v>
      </c>
      <c r="E1222" s="317">
        <v>500</v>
      </c>
      <c r="F1222" s="317"/>
      <c r="G1222" s="316" t="s">
        <v>4767</v>
      </c>
      <c r="H1222" s="319">
        <f t="shared" si="20"/>
        <v>1659.62</v>
      </c>
    </row>
    <row r="1223" spans="1:8" x14ac:dyDescent="0.2">
      <c r="A1223" s="318" t="s">
        <v>5411</v>
      </c>
      <c r="B1223" s="316" t="s">
        <v>4590</v>
      </c>
      <c r="C1223" s="316"/>
      <c r="D1223" s="316" t="s">
        <v>5398</v>
      </c>
      <c r="E1223" s="317"/>
      <c r="F1223" s="317">
        <v>500</v>
      </c>
      <c r="G1223" s="316" t="s">
        <v>633</v>
      </c>
      <c r="H1223" s="319">
        <f t="shared" si="20"/>
        <v>1159.6199999999999</v>
      </c>
    </row>
    <row r="1224" spans="1:8" x14ac:dyDescent="0.2">
      <c r="A1224" s="318" t="s">
        <v>5411</v>
      </c>
      <c r="B1224" s="316" t="s">
        <v>5412</v>
      </c>
      <c r="C1224" s="316" t="s">
        <v>5400</v>
      </c>
      <c r="D1224" s="316" t="s">
        <v>5413</v>
      </c>
      <c r="E1224" s="317">
        <v>500</v>
      </c>
      <c r="F1224" s="317"/>
      <c r="G1224" s="316" t="s">
        <v>633</v>
      </c>
      <c r="H1224" s="319">
        <f t="shared" si="20"/>
        <v>1659.62</v>
      </c>
    </row>
    <row r="1225" spans="1:8" x14ac:dyDescent="0.2">
      <c r="A1225" s="318" t="s">
        <v>5411</v>
      </c>
      <c r="B1225" s="316" t="s">
        <v>4590</v>
      </c>
      <c r="C1225" s="316"/>
      <c r="D1225" s="316" t="s">
        <v>5398</v>
      </c>
      <c r="E1225" s="317">
        <v>500</v>
      </c>
      <c r="F1225" s="317"/>
      <c r="G1225" s="316" t="s">
        <v>4554</v>
      </c>
      <c r="H1225" s="319">
        <f t="shared" si="20"/>
        <v>2159.62</v>
      </c>
    </row>
    <row r="1226" spans="1:8" x14ac:dyDescent="0.2">
      <c r="A1226" s="318" t="s">
        <v>5414</v>
      </c>
      <c r="B1226" s="316" t="s">
        <v>5415</v>
      </c>
      <c r="C1226" s="316" t="s">
        <v>5400</v>
      </c>
      <c r="D1226" s="316" t="s">
        <v>5416</v>
      </c>
      <c r="E1226" s="317">
        <v>180</v>
      </c>
      <c r="F1226" s="317"/>
      <c r="G1226" s="316" t="s">
        <v>4767</v>
      </c>
      <c r="H1226" s="319">
        <f t="shared" si="20"/>
        <v>2339.62</v>
      </c>
    </row>
    <row r="1227" spans="1:8" x14ac:dyDescent="0.2">
      <c r="A1227" s="318" t="s">
        <v>5414</v>
      </c>
      <c r="B1227" s="316" t="s">
        <v>5415</v>
      </c>
      <c r="C1227" s="316" t="s">
        <v>5400</v>
      </c>
      <c r="D1227" s="316" t="s">
        <v>5416</v>
      </c>
      <c r="E1227" s="317">
        <v>540</v>
      </c>
      <c r="F1227" s="317"/>
      <c r="G1227" s="316" t="s">
        <v>4554</v>
      </c>
      <c r="H1227" s="319">
        <f t="shared" si="20"/>
        <v>2879.62</v>
      </c>
    </row>
    <row r="1228" spans="1:8" x14ac:dyDescent="0.2">
      <c r="A1228" s="318" t="s">
        <v>5417</v>
      </c>
      <c r="B1228" s="316" t="s">
        <v>5418</v>
      </c>
      <c r="C1228" s="316" t="s">
        <v>5400</v>
      </c>
      <c r="D1228" s="316" t="s">
        <v>5419</v>
      </c>
      <c r="E1228" s="317">
        <v>180</v>
      </c>
      <c r="F1228" s="317"/>
      <c r="G1228" s="316" t="s">
        <v>4767</v>
      </c>
      <c r="H1228" s="319">
        <f t="shared" si="20"/>
        <v>3059.62</v>
      </c>
    </row>
    <row r="1229" spans="1:8" x14ac:dyDescent="0.2">
      <c r="A1229" s="318" t="s">
        <v>5417</v>
      </c>
      <c r="B1229" s="316" t="s">
        <v>5418</v>
      </c>
      <c r="C1229" s="316" t="s">
        <v>5400</v>
      </c>
      <c r="D1229" s="316" t="s">
        <v>5419</v>
      </c>
      <c r="E1229" s="317">
        <v>180</v>
      </c>
      <c r="F1229" s="317"/>
      <c r="G1229" s="316" t="s">
        <v>4554</v>
      </c>
      <c r="H1229" s="320">
        <f t="shared" si="20"/>
        <v>3239.62</v>
      </c>
    </row>
    <row r="1230" spans="1:8" x14ac:dyDescent="0.2">
      <c r="A1230" s="318" t="s">
        <v>4623</v>
      </c>
      <c r="B1230" s="316" t="s">
        <v>4626</v>
      </c>
      <c r="C1230" s="316"/>
      <c r="D1230" s="316" t="s">
        <v>4627</v>
      </c>
      <c r="E1230" s="317"/>
      <c r="F1230" s="317">
        <v>332.31</v>
      </c>
      <c r="G1230" s="316" t="s">
        <v>708</v>
      </c>
      <c r="H1230" s="319"/>
    </row>
    <row r="1231" spans="1:8" x14ac:dyDescent="0.2">
      <c r="A1231" s="318" t="s">
        <v>4623</v>
      </c>
      <c r="B1231" s="316" t="s">
        <v>4626</v>
      </c>
      <c r="C1231" s="316"/>
      <c r="D1231" s="316" t="s">
        <v>4627</v>
      </c>
      <c r="E1231" s="317">
        <v>332.31</v>
      </c>
      <c r="F1231" s="317"/>
      <c r="G1231" s="316" t="s">
        <v>708</v>
      </c>
      <c r="H1231" s="319"/>
    </row>
    <row r="1232" spans="1:8" x14ac:dyDescent="0.2">
      <c r="A1232" s="318" t="s">
        <v>4623</v>
      </c>
      <c r="B1232" s="316" t="s">
        <v>4626</v>
      </c>
      <c r="C1232" s="316"/>
      <c r="D1232" s="316" t="s">
        <v>4627</v>
      </c>
      <c r="E1232" s="317"/>
      <c r="F1232" s="317">
        <v>1057.5</v>
      </c>
      <c r="G1232" s="316" t="s">
        <v>4767</v>
      </c>
      <c r="H1232" s="319"/>
    </row>
    <row r="1233" spans="1:8" x14ac:dyDescent="0.2">
      <c r="A1233" s="318" t="s">
        <v>4623</v>
      </c>
      <c r="B1233" s="316" t="s">
        <v>4626</v>
      </c>
      <c r="C1233" s="316"/>
      <c r="D1233" s="316" t="s">
        <v>4627</v>
      </c>
      <c r="E1233" s="317">
        <v>1057.5</v>
      </c>
      <c r="F1233" s="317"/>
      <c r="G1233" s="316" t="s">
        <v>4767</v>
      </c>
      <c r="H1233" s="319"/>
    </row>
    <row r="1234" spans="1:8" x14ac:dyDescent="0.2">
      <c r="A1234" s="318" t="s">
        <v>4623</v>
      </c>
      <c r="B1234" s="316" t="s">
        <v>4626</v>
      </c>
      <c r="C1234" s="316"/>
      <c r="D1234" s="316" t="s">
        <v>4627</v>
      </c>
      <c r="E1234" s="317"/>
      <c r="F1234" s="317">
        <v>332.31</v>
      </c>
      <c r="G1234" s="316" t="s">
        <v>633</v>
      </c>
      <c r="H1234" s="319"/>
    </row>
    <row r="1235" spans="1:8" x14ac:dyDescent="0.2">
      <c r="A1235" s="318" t="s">
        <v>4623</v>
      </c>
      <c r="B1235" s="316" t="s">
        <v>4626</v>
      </c>
      <c r="C1235" s="316"/>
      <c r="D1235" s="316" t="s">
        <v>4627</v>
      </c>
      <c r="E1235" s="317">
        <v>66.459999999999994</v>
      </c>
      <c r="F1235" s="317"/>
      <c r="G1235" s="316" t="s">
        <v>633</v>
      </c>
      <c r="H1235" s="319"/>
    </row>
    <row r="1236" spans="1:8" x14ac:dyDescent="0.2">
      <c r="A1236" s="318" t="s">
        <v>4623</v>
      </c>
      <c r="B1236" s="316" t="s">
        <v>4626</v>
      </c>
      <c r="C1236" s="316"/>
      <c r="D1236" s="316" t="s">
        <v>4627</v>
      </c>
      <c r="E1236" s="317">
        <v>265.85000000000002</v>
      </c>
      <c r="F1236" s="317"/>
      <c r="G1236" s="316" t="s">
        <v>633</v>
      </c>
      <c r="H1236" s="319"/>
    </row>
    <row r="1237" spans="1:8" x14ac:dyDescent="0.2">
      <c r="A1237" s="318" t="s">
        <v>4623</v>
      </c>
      <c r="B1237" s="316" t="s">
        <v>4626</v>
      </c>
      <c r="C1237" s="316"/>
      <c r="D1237" s="316" t="s">
        <v>4627</v>
      </c>
      <c r="E1237" s="317"/>
      <c r="F1237" s="317">
        <v>1517.5</v>
      </c>
      <c r="G1237" s="316" t="s">
        <v>4554</v>
      </c>
      <c r="H1237" s="319"/>
    </row>
    <row r="1238" spans="1:8" x14ac:dyDescent="0.2">
      <c r="A1238" s="318" t="s">
        <v>4623</v>
      </c>
      <c r="B1238" s="316" t="s">
        <v>4626</v>
      </c>
      <c r="C1238" s="316"/>
      <c r="D1238" s="316" t="s">
        <v>4627</v>
      </c>
      <c r="E1238" s="317">
        <v>303.5</v>
      </c>
      <c r="F1238" s="317"/>
      <c r="G1238" s="316" t="s">
        <v>4554</v>
      </c>
      <c r="H1238" s="319"/>
    </row>
    <row r="1239" spans="1:8" x14ac:dyDescent="0.2">
      <c r="A1239" s="318" t="s">
        <v>4623</v>
      </c>
      <c r="B1239" s="316" t="s">
        <v>4626</v>
      </c>
      <c r="C1239" s="316"/>
      <c r="D1239" s="316" t="s">
        <v>4627</v>
      </c>
      <c r="E1239" s="317">
        <v>1214</v>
      </c>
      <c r="F1239" s="317"/>
      <c r="G1239" s="316" t="s">
        <v>4554</v>
      </c>
      <c r="H1239" s="319"/>
    </row>
    <row r="1240" spans="1:8" ht="15" x14ac:dyDescent="0.2">
      <c r="A1240" s="315" t="s">
        <v>4628</v>
      </c>
      <c r="B1240" s="316"/>
      <c r="C1240" s="316"/>
      <c r="D1240" s="316"/>
      <c r="E1240" s="317"/>
      <c r="F1240" s="317"/>
      <c r="G1240" s="316"/>
      <c r="H1240" s="319"/>
    </row>
    <row r="1241" spans="1:8" x14ac:dyDescent="0.2">
      <c r="A1241" s="318" t="s">
        <v>5420</v>
      </c>
      <c r="B1241" s="316" t="s">
        <v>5421</v>
      </c>
      <c r="C1241" s="316" t="s">
        <v>5400</v>
      </c>
      <c r="D1241" s="316" t="s">
        <v>5422</v>
      </c>
      <c r="E1241" s="317">
        <v>180</v>
      </c>
      <c r="F1241" s="317"/>
      <c r="G1241" s="316" t="s">
        <v>4767</v>
      </c>
      <c r="H1241" s="319">
        <f t="shared" si="20"/>
        <v>180</v>
      </c>
    </row>
    <row r="1242" spans="1:8" x14ac:dyDescent="0.2">
      <c r="A1242" s="318" t="s">
        <v>5420</v>
      </c>
      <c r="B1242" s="316" t="s">
        <v>5421</v>
      </c>
      <c r="C1242" s="316" t="s">
        <v>5400</v>
      </c>
      <c r="D1242" s="316" t="s">
        <v>5422</v>
      </c>
      <c r="E1242" s="317">
        <v>180</v>
      </c>
      <c r="F1242" s="317"/>
      <c r="G1242" s="316" t="s">
        <v>4554</v>
      </c>
      <c r="H1242" s="319">
        <f t="shared" si="20"/>
        <v>360</v>
      </c>
    </row>
    <row r="1243" spans="1:8" x14ac:dyDescent="0.2">
      <c r="A1243" s="318" t="s">
        <v>5423</v>
      </c>
      <c r="B1243" s="316" t="s">
        <v>5424</v>
      </c>
      <c r="C1243" s="316" t="s">
        <v>5425</v>
      </c>
      <c r="D1243" s="316" t="s">
        <v>5426</v>
      </c>
      <c r="E1243" s="317">
        <v>31.5</v>
      </c>
      <c r="F1243" s="317"/>
      <c r="G1243" s="316" t="s">
        <v>4767</v>
      </c>
      <c r="H1243" s="319">
        <f t="shared" si="20"/>
        <v>391.5</v>
      </c>
    </row>
    <row r="1244" spans="1:8" x14ac:dyDescent="0.2">
      <c r="A1244" s="318" t="s">
        <v>5423</v>
      </c>
      <c r="B1244" s="316" t="s">
        <v>5424</v>
      </c>
      <c r="C1244" s="316" t="s">
        <v>5425</v>
      </c>
      <c r="D1244" s="316" t="s">
        <v>5426</v>
      </c>
      <c r="E1244" s="317">
        <v>31.5</v>
      </c>
      <c r="F1244" s="317"/>
      <c r="G1244" s="316" t="s">
        <v>4554</v>
      </c>
      <c r="H1244" s="319">
        <f t="shared" si="20"/>
        <v>423</v>
      </c>
    </row>
    <row r="1245" spans="1:8" x14ac:dyDescent="0.2">
      <c r="A1245" s="318" t="s">
        <v>5427</v>
      </c>
      <c r="B1245" s="316" t="s">
        <v>5428</v>
      </c>
      <c r="C1245" s="316" t="s">
        <v>5425</v>
      </c>
      <c r="D1245" s="316" t="s">
        <v>5426</v>
      </c>
      <c r="E1245" s="317">
        <v>130.5</v>
      </c>
      <c r="F1245" s="317"/>
      <c r="G1245" s="316" t="s">
        <v>4767</v>
      </c>
      <c r="H1245" s="319">
        <f t="shared" si="20"/>
        <v>553.5</v>
      </c>
    </row>
    <row r="1246" spans="1:8" x14ac:dyDescent="0.2">
      <c r="A1246" s="318" t="s">
        <v>5427</v>
      </c>
      <c r="B1246" s="316" t="s">
        <v>5428</v>
      </c>
      <c r="C1246" s="316" t="s">
        <v>5425</v>
      </c>
      <c r="D1246" s="316" t="s">
        <v>5426</v>
      </c>
      <c r="E1246" s="317">
        <v>130.5</v>
      </c>
      <c r="F1246" s="317"/>
      <c r="G1246" s="316" t="s">
        <v>4554</v>
      </c>
      <c r="H1246" s="319">
        <f t="shared" si="20"/>
        <v>684</v>
      </c>
    </row>
    <row r="1247" spans="1:8" x14ac:dyDescent="0.2">
      <c r="A1247" s="318" t="s">
        <v>5429</v>
      </c>
      <c r="B1247" s="316" t="s">
        <v>5421</v>
      </c>
      <c r="C1247" s="316" t="s">
        <v>5400</v>
      </c>
      <c r="D1247" s="316" t="s">
        <v>5422</v>
      </c>
      <c r="E1247" s="317">
        <v>180</v>
      </c>
      <c r="F1247" s="317"/>
      <c r="G1247" s="316" t="s">
        <v>4767</v>
      </c>
      <c r="H1247" s="319">
        <f t="shared" si="20"/>
        <v>864</v>
      </c>
    </row>
    <row r="1248" spans="1:8" x14ac:dyDescent="0.2">
      <c r="A1248" s="318" t="s">
        <v>5429</v>
      </c>
      <c r="B1248" s="316" t="s">
        <v>5430</v>
      </c>
      <c r="C1248" s="316"/>
      <c r="D1248" s="316" t="s">
        <v>1607</v>
      </c>
      <c r="E1248" s="317">
        <v>56.25</v>
      </c>
      <c r="F1248" s="317"/>
      <c r="G1248" s="316" t="s">
        <v>4767</v>
      </c>
      <c r="H1248" s="319">
        <f t="shared" si="20"/>
        <v>920.25</v>
      </c>
    </row>
    <row r="1249" spans="1:8" x14ac:dyDescent="0.2">
      <c r="A1249" s="318" t="s">
        <v>5429</v>
      </c>
      <c r="B1249" s="316" t="s">
        <v>5421</v>
      </c>
      <c r="C1249" s="316" t="s">
        <v>5400</v>
      </c>
      <c r="D1249" s="316" t="s">
        <v>5422</v>
      </c>
      <c r="E1249" s="317">
        <v>180</v>
      </c>
      <c r="F1249" s="317"/>
      <c r="G1249" s="316" t="s">
        <v>4554</v>
      </c>
      <c r="H1249" s="319">
        <f t="shared" si="20"/>
        <v>1100.25</v>
      </c>
    </row>
    <row r="1250" spans="1:8" x14ac:dyDescent="0.2">
      <c r="A1250" s="318" t="s">
        <v>5429</v>
      </c>
      <c r="B1250" s="316" t="s">
        <v>5430</v>
      </c>
      <c r="C1250" s="316"/>
      <c r="D1250" s="316" t="s">
        <v>1607</v>
      </c>
      <c r="E1250" s="317">
        <v>56.25</v>
      </c>
      <c r="F1250" s="317"/>
      <c r="G1250" s="316" t="s">
        <v>4554</v>
      </c>
      <c r="H1250" s="319">
        <f t="shared" si="20"/>
        <v>1156.5</v>
      </c>
    </row>
    <row r="1251" spans="1:8" x14ac:dyDescent="0.2">
      <c r="A1251" s="318" t="s">
        <v>5431</v>
      </c>
      <c r="B1251" s="316" t="s">
        <v>5432</v>
      </c>
      <c r="C1251" s="316" t="s">
        <v>5400</v>
      </c>
      <c r="D1251" s="316" t="s">
        <v>5433</v>
      </c>
      <c r="E1251" s="317">
        <v>144</v>
      </c>
      <c r="F1251" s="317"/>
      <c r="G1251" s="316" t="s">
        <v>4767</v>
      </c>
      <c r="H1251" s="319">
        <f t="shared" si="20"/>
        <v>1300.5</v>
      </c>
    </row>
    <row r="1252" spans="1:8" x14ac:dyDescent="0.2">
      <c r="A1252" s="318" t="s">
        <v>5431</v>
      </c>
      <c r="B1252" s="316" t="s">
        <v>5432</v>
      </c>
      <c r="C1252" s="316" t="s">
        <v>5400</v>
      </c>
      <c r="D1252" s="316" t="s">
        <v>5433</v>
      </c>
      <c r="E1252" s="317">
        <v>216</v>
      </c>
      <c r="F1252" s="317"/>
      <c r="G1252" s="316" t="s">
        <v>4554</v>
      </c>
      <c r="H1252" s="319">
        <f t="shared" si="20"/>
        <v>1516.5</v>
      </c>
    </row>
    <row r="1253" spans="1:8" x14ac:dyDescent="0.2">
      <c r="A1253" s="318" t="s">
        <v>4654</v>
      </c>
      <c r="B1253" s="316" t="s">
        <v>5434</v>
      </c>
      <c r="C1253" s="316"/>
      <c r="D1253" s="316" t="s">
        <v>5435</v>
      </c>
      <c r="E1253" s="317">
        <v>261</v>
      </c>
      <c r="F1253" s="317"/>
      <c r="G1253" s="316" t="s">
        <v>4767</v>
      </c>
      <c r="H1253" s="319">
        <f t="shared" si="20"/>
        <v>1777.5</v>
      </c>
    </row>
    <row r="1254" spans="1:8" x14ac:dyDescent="0.2">
      <c r="A1254" s="318" t="s">
        <v>4654</v>
      </c>
      <c r="B1254" s="316" t="s">
        <v>5434</v>
      </c>
      <c r="C1254" s="316"/>
      <c r="D1254" s="316" t="s">
        <v>5435</v>
      </c>
      <c r="E1254" s="317">
        <v>522</v>
      </c>
      <c r="F1254" s="317"/>
      <c r="G1254" s="316" t="s">
        <v>4554</v>
      </c>
      <c r="H1254" s="319">
        <f t="shared" si="20"/>
        <v>2299.5</v>
      </c>
    </row>
    <row r="1255" spans="1:8" x14ac:dyDescent="0.2">
      <c r="A1255" s="318" t="s">
        <v>5436</v>
      </c>
      <c r="B1255" s="316" t="s">
        <v>5437</v>
      </c>
      <c r="C1255" s="316" t="s">
        <v>5425</v>
      </c>
      <c r="D1255" s="316" t="s">
        <v>5438</v>
      </c>
      <c r="E1255" s="317">
        <v>40.5</v>
      </c>
      <c r="F1255" s="317"/>
      <c r="G1255" s="316" t="s">
        <v>4767</v>
      </c>
      <c r="H1255" s="319">
        <f t="shared" si="20"/>
        <v>2340</v>
      </c>
    </row>
    <row r="1256" spans="1:8" x14ac:dyDescent="0.2">
      <c r="A1256" s="318" t="s">
        <v>5436</v>
      </c>
      <c r="B1256" s="316" t="s">
        <v>5437</v>
      </c>
      <c r="C1256" s="316" t="s">
        <v>5425</v>
      </c>
      <c r="D1256" s="316" t="s">
        <v>5438</v>
      </c>
      <c r="E1256" s="317">
        <v>121.5</v>
      </c>
      <c r="F1256" s="317"/>
      <c r="G1256" s="316" t="s">
        <v>4554</v>
      </c>
      <c r="H1256" s="319">
        <f t="shared" si="20"/>
        <v>2461.5</v>
      </c>
    </row>
    <row r="1257" spans="1:8" x14ac:dyDescent="0.2">
      <c r="A1257" s="318" t="s">
        <v>5439</v>
      </c>
      <c r="B1257" s="316" t="s">
        <v>5440</v>
      </c>
      <c r="C1257" s="316" t="s">
        <v>5441</v>
      </c>
      <c r="D1257" s="316" t="s">
        <v>5442</v>
      </c>
      <c r="E1257" s="317">
        <v>42</v>
      </c>
      <c r="F1257" s="317"/>
      <c r="G1257" s="316" t="s">
        <v>4767</v>
      </c>
      <c r="H1257" s="319">
        <f t="shared" si="20"/>
        <v>2503.5</v>
      </c>
    </row>
    <row r="1258" spans="1:8" x14ac:dyDescent="0.2">
      <c r="A1258" s="318" t="s">
        <v>5439</v>
      </c>
      <c r="B1258" s="316" t="s">
        <v>5440</v>
      </c>
      <c r="C1258" s="316" t="s">
        <v>5441</v>
      </c>
      <c r="D1258" s="316" t="s">
        <v>5442</v>
      </c>
      <c r="E1258" s="317">
        <v>84</v>
      </c>
      <c r="F1258" s="317"/>
      <c r="G1258" s="316" t="s">
        <v>4554</v>
      </c>
      <c r="H1258" s="319">
        <f t="shared" si="20"/>
        <v>2587.5</v>
      </c>
    </row>
    <row r="1259" spans="1:8" x14ac:dyDescent="0.2">
      <c r="A1259" s="318" t="s">
        <v>5443</v>
      </c>
      <c r="B1259" s="316" t="s">
        <v>5444</v>
      </c>
      <c r="C1259" s="316"/>
      <c r="D1259" s="316" t="s">
        <v>5445</v>
      </c>
      <c r="E1259" s="317">
        <v>24</v>
      </c>
      <c r="F1259" s="317"/>
      <c r="G1259" s="316" t="s">
        <v>4767</v>
      </c>
      <c r="H1259" s="319">
        <f t="shared" si="20"/>
        <v>2611.5</v>
      </c>
    </row>
    <row r="1260" spans="1:8" x14ac:dyDescent="0.2">
      <c r="A1260" s="318" t="s">
        <v>5443</v>
      </c>
      <c r="B1260" s="316" t="s">
        <v>5444</v>
      </c>
      <c r="C1260" s="316"/>
      <c r="D1260" s="316" t="s">
        <v>5445</v>
      </c>
      <c r="E1260" s="317">
        <v>48</v>
      </c>
      <c r="F1260" s="317"/>
      <c r="G1260" s="316" t="s">
        <v>4554</v>
      </c>
      <c r="H1260" s="319">
        <f t="shared" si="20"/>
        <v>2659.5</v>
      </c>
    </row>
    <row r="1261" spans="1:8" x14ac:dyDescent="0.2">
      <c r="A1261" s="318" t="s">
        <v>5446</v>
      </c>
      <c r="B1261" s="316" t="s">
        <v>5447</v>
      </c>
      <c r="C1261" s="316" t="s">
        <v>5448</v>
      </c>
      <c r="D1261" s="316" t="s">
        <v>5449</v>
      </c>
      <c r="E1261" s="317">
        <v>297.5</v>
      </c>
      <c r="F1261" s="317"/>
      <c r="G1261" s="316" t="s">
        <v>4767</v>
      </c>
      <c r="H1261" s="319">
        <f t="shared" si="20"/>
        <v>2957</v>
      </c>
    </row>
    <row r="1262" spans="1:8" x14ac:dyDescent="0.2">
      <c r="A1262" s="318" t="s">
        <v>5446</v>
      </c>
      <c r="B1262" s="316" t="s">
        <v>5447</v>
      </c>
      <c r="C1262" s="316" t="s">
        <v>5448</v>
      </c>
      <c r="D1262" s="316" t="s">
        <v>5449</v>
      </c>
      <c r="E1262" s="317">
        <v>297.5</v>
      </c>
      <c r="F1262" s="317"/>
      <c r="G1262" s="316" t="s">
        <v>4554</v>
      </c>
      <c r="H1262" s="319">
        <f t="shared" si="20"/>
        <v>3254.5</v>
      </c>
    </row>
    <row r="1263" spans="1:8" x14ac:dyDescent="0.2">
      <c r="A1263" s="318" t="s">
        <v>5450</v>
      </c>
      <c r="B1263" s="316" t="s">
        <v>5451</v>
      </c>
      <c r="C1263" s="316" t="s">
        <v>5448</v>
      </c>
      <c r="D1263" s="316" t="s">
        <v>5452</v>
      </c>
      <c r="E1263" s="317">
        <v>625</v>
      </c>
      <c r="F1263" s="317"/>
      <c r="G1263" s="316" t="s">
        <v>4767</v>
      </c>
      <c r="H1263" s="319">
        <f t="shared" si="20"/>
        <v>3879.5</v>
      </c>
    </row>
    <row r="1264" spans="1:8" x14ac:dyDescent="0.2">
      <c r="A1264" s="318" t="s">
        <v>5450</v>
      </c>
      <c r="B1264" s="316" t="s">
        <v>5451</v>
      </c>
      <c r="C1264" s="316" t="s">
        <v>5448</v>
      </c>
      <c r="D1264" s="316" t="s">
        <v>5452</v>
      </c>
      <c r="E1264" s="317">
        <v>3000</v>
      </c>
      <c r="F1264" s="317"/>
      <c r="G1264" s="316" t="s">
        <v>4554</v>
      </c>
      <c r="H1264" s="319">
        <f t="shared" si="20"/>
        <v>6879.5</v>
      </c>
    </row>
    <row r="1265" spans="1:8" x14ac:dyDescent="0.2">
      <c r="A1265" s="318" t="s">
        <v>5453</v>
      </c>
      <c r="B1265" s="316" t="s">
        <v>5454</v>
      </c>
      <c r="C1265" s="316" t="s">
        <v>5441</v>
      </c>
      <c r="D1265" s="316" t="s">
        <v>5455</v>
      </c>
      <c r="E1265" s="317">
        <v>189</v>
      </c>
      <c r="F1265" s="317"/>
      <c r="G1265" s="316" t="s">
        <v>4767</v>
      </c>
      <c r="H1265" s="319">
        <f t="shared" si="20"/>
        <v>7068.5</v>
      </c>
    </row>
    <row r="1266" spans="1:8" x14ac:dyDescent="0.2">
      <c r="A1266" s="318" t="s">
        <v>5453</v>
      </c>
      <c r="B1266" s="316" t="s">
        <v>5454</v>
      </c>
      <c r="C1266" s="316" t="s">
        <v>5441</v>
      </c>
      <c r="D1266" s="316" t="s">
        <v>5455</v>
      </c>
      <c r="E1266" s="317">
        <v>306</v>
      </c>
      <c r="F1266" s="317"/>
      <c r="G1266" s="316" t="s">
        <v>4554</v>
      </c>
      <c r="H1266" s="319">
        <f t="shared" ref="H1266:H1329" si="21">H1265+E1266-F1266</f>
        <v>7374.5</v>
      </c>
    </row>
    <row r="1267" spans="1:8" x14ac:dyDescent="0.2">
      <c r="A1267" s="318" t="s">
        <v>5456</v>
      </c>
      <c r="B1267" s="316" t="s">
        <v>5457</v>
      </c>
      <c r="C1267" s="316" t="s">
        <v>5441</v>
      </c>
      <c r="D1267" s="316" t="s">
        <v>5458</v>
      </c>
      <c r="E1267" s="317">
        <v>166.5</v>
      </c>
      <c r="F1267" s="317"/>
      <c r="G1267" s="316" t="s">
        <v>4767</v>
      </c>
      <c r="H1267" s="319">
        <f t="shared" si="21"/>
        <v>7541</v>
      </c>
    </row>
    <row r="1268" spans="1:8" x14ac:dyDescent="0.2">
      <c r="A1268" s="318" t="s">
        <v>5456</v>
      </c>
      <c r="B1268" s="316" t="s">
        <v>5457</v>
      </c>
      <c r="C1268" s="316" t="s">
        <v>5441</v>
      </c>
      <c r="D1268" s="316" t="s">
        <v>5458</v>
      </c>
      <c r="E1268" s="317">
        <v>265.5</v>
      </c>
      <c r="F1268" s="317"/>
      <c r="G1268" s="316" t="s">
        <v>4554</v>
      </c>
      <c r="H1268" s="319">
        <f t="shared" si="21"/>
        <v>7806.5</v>
      </c>
    </row>
    <row r="1269" spans="1:8" x14ac:dyDescent="0.2">
      <c r="A1269" s="318" t="s">
        <v>5459</v>
      </c>
      <c r="B1269" s="316" t="s">
        <v>5460</v>
      </c>
      <c r="C1269" s="316" t="s">
        <v>5448</v>
      </c>
      <c r="D1269" s="316" t="s">
        <v>5461</v>
      </c>
      <c r="E1269" s="317">
        <v>122.5</v>
      </c>
      <c r="F1269" s="317"/>
      <c r="G1269" s="316" t="s">
        <v>4767</v>
      </c>
      <c r="H1269" s="319">
        <f t="shared" si="21"/>
        <v>7929</v>
      </c>
    </row>
    <row r="1270" spans="1:8" x14ac:dyDescent="0.2">
      <c r="A1270" s="318" t="s">
        <v>5459</v>
      </c>
      <c r="B1270" s="316" t="s">
        <v>5460</v>
      </c>
      <c r="C1270" s="316" t="s">
        <v>5448</v>
      </c>
      <c r="D1270" s="316" t="s">
        <v>5461</v>
      </c>
      <c r="E1270" s="317">
        <v>122.5</v>
      </c>
      <c r="F1270" s="317"/>
      <c r="G1270" s="316" t="s">
        <v>4554</v>
      </c>
      <c r="H1270" s="320">
        <f t="shared" si="21"/>
        <v>8051.5</v>
      </c>
    </row>
    <row r="1271" spans="1:8" x14ac:dyDescent="0.2">
      <c r="A1271" s="318" t="s">
        <v>4692</v>
      </c>
      <c r="B1271" s="316" t="s">
        <v>4693</v>
      </c>
      <c r="C1271" s="316"/>
      <c r="D1271" s="316" t="s">
        <v>4694</v>
      </c>
      <c r="E1271" s="317"/>
      <c r="F1271" s="317">
        <v>1023.75</v>
      </c>
      <c r="G1271" s="316" t="s">
        <v>4767</v>
      </c>
      <c r="H1271" s="319"/>
    </row>
    <row r="1272" spans="1:8" x14ac:dyDescent="0.2">
      <c r="A1272" s="318" t="s">
        <v>4692</v>
      </c>
      <c r="B1272" s="316" t="s">
        <v>4693</v>
      </c>
      <c r="C1272" s="316"/>
      <c r="D1272" s="316" t="s">
        <v>4694</v>
      </c>
      <c r="E1272" s="317">
        <v>1023.75</v>
      </c>
      <c r="F1272" s="317"/>
      <c r="G1272" s="316" t="s">
        <v>4767</v>
      </c>
      <c r="H1272" s="319"/>
    </row>
    <row r="1273" spans="1:8" x14ac:dyDescent="0.2">
      <c r="A1273" s="318" t="s">
        <v>4692</v>
      </c>
      <c r="B1273" s="316" t="s">
        <v>4693</v>
      </c>
      <c r="C1273" s="316"/>
      <c r="D1273" s="316" t="s">
        <v>4694</v>
      </c>
      <c r="E1273" s="317"/>
      <c r="F1273" s="317">
        <v>5438.75</v>
      </c>
      <c r="G1273" s="316" t="s">
        <v>4554</v>
      </c>
      <c r="H1273" s="319"/>
    </row>
    <row r="1274" spans="1:8" x14ac:dyDescent="0.2">
      <c r="A1274" s="318" t="s">
        <v>4692</v>
      </c>
      <c r="B1274" s="316" t="s">
        <v>4693</v>
      </c>
      <c r="C1274" s="316"/>
      <c r="D1274" s="316" t="s">
        <v>4694</v>
      </c>
      <c r="E1274" s="317">
        <v>1087.75</v>
      </c>
      <c r="F1274" s="317"/>
      <c r="G1274" s="316" t="s">
        <v>4554</v>
      </c>
      <c r="H1274" s="319"/>
    </row>
    <row r="1275" spans="1:8" x14ac:dyDescent="0.2">
      <c r="A1275" s="318" t="s">
        <v>4692</v>
      </c>
      <c r="B1275" s="316" t="s">
        <v>4693</v>
      </c>
      <c r="C1275" s="316"/>
      <c r="D1275" s="316" t="s">
        <v>4694</v>
      </c>
      <c r="E1275" s="317">
        <v>4351</v>
      </c>
      <c r="F1275" s="317"/>
      <c r="G1275" s="316" t="s">
        <v>4554</v>
      </c>
      <c r="H1275" s="319"/>
    </row>
    <row r="1276" spans="1:8" ht="15" x14ac:dyDescent="0.2">
      <c r="A1276" s="315" t="s">
        <v>4695</v>
      </c>
      <c r="B1276" s="316"/>
      <c r="C1276" s="316"/>
      <c r="D1276" s="316"/>
      <c r="E1276" s="317"/>
      <c r="F1276" s="317"/>
      <c r="G1276" s="316"/>
      <c r="H1276" s="319"/>
    </row>
    <row r="1277" spans="1:8" x14ac:dyDescent="0.2">
      <c r="A1277" s="318" t="s">
        <v>5462</v>
      </c>
      <c r="B1277" s="316" t="s">
        <v>5463</v>
      </c>
      <c r="C1277" s="316"/>
      <c r="D1277" s="316" t="s">
        <v>5464</v>
      </c>
      <c r="E1277" s="317"/>
      <c r="F1277" s="317">
        <v>54</v>
      </c>
      <c r="G1277" s="316" t="s">
        <v>708</v>
      </c>
      <c r="H1277" s="319">
        <f t="shared" si="21"/>
        <v>-54</v>
      </c>
    </row>
    <row r="1278" spans="1:8" x14ac:dyDescent="0.2">
      <c r="A1278" s="318" t="s">
        <v>5462</v>
      </c>
      <c r="B1278" s="316" t="s">
        <v>5465</v>
      </c>
      <c r="C1278" s="316" t="s">
        <v>5441</v>
      </c>
      <c r="D1278" s="316" t="s">
        <v>5466</v>
      </c>
      <c r="E1278" s="317">
        <v>54</v>
      </c>
      <c r="F1278" s="317"/>
      <c r="G1278" s="316" t="s">
        <v>708</v>
      </c>
      <c r="H1278" s="319">
        <f t="shared" si="21"/>
        <v>0</v>
      </c>
    </row>
    <row r="1279" spans="1:8" x14ac:dyDescent="0.2">
      <c r="A1279" s="318" t="s">
        <v>5462</v>
      </c>
      <c r="B1279" s="316" t="s">
        <v>5463</v>
      </c>
      <c r="C1279" s="316"/>
      <c r="D1279" s="316" t="s">
        <v>5464</v>
      </c>
      <c r="E1279" s="317">
        <v>54</v>
      </c>
      <c r="F1279" s="317"/>
      <c r="G1279" s="316" t="s">
        <v>4767</v>
      </c>
      <c r="H1279" s="319">
        <f t="shared" si="21"/>
        <v>54</v>
      </c>
    </row>
    <row r="1280" spans="1:8" x14ac:dyDescent="0.2">
      <c r="A1280" s="318" t="s">
        <v>5462</v>
      </c>
      <c r="B1280" s="316" t="s">
        <v>5463</v>
      </c>
      <c r="C1280" s="316"/>
      <c r="D1280" s="316" t="s">
        <v>5464</v>
      </c>
      <c r="E1280" s="317"/>
      <c r="F1280" s="317">
        <v>306</v>
      </c>
      <c r="G1280" s="316" t="s">
        <v>633</v>
      </c>
      <c r="H1280" s="319">
        <f t="shared" si="21"/>
        <v>-252</v>
      </c>
    </row>
    <row r="1281" spans="1:8" x14ac:dyDescent="0.2">
      <c r="A1281" s="318" t="s">
        <v>5462</v>
      </c>
      <c r="B1281" s="316" t="s">
        <v>5465</v>
      </c>
      <c r="C1281" s="316" t="s">
        <v>5441</v>
      </c>
      <c r="D1281" s="316" t="s">
        <v>5466</v>
      </c>
      <c r="E1281" s="317">
        <v>306</v>
      </c>
      <c r="F1281" s="317"/>
      <c r="G1281" s="316" t="s">
        <v>633</v>
      </c>
      <c r="H1281" s="319">
        <f t="shared" si="21"/>
        <v>54</v>
      </c>
    </row>
    <row r="1282" spans="1:8" x14ac:dyDescent="0.2">
      <c r="A1282" s="318" t="s">
        <v>5462</v>
      </c>
      <c r="B1282" s="316" t="s">
        <v>5463</v>
      </c>
      <c r="C1282" s="316"/>
      <c r="D1282" s="316" t="s">
        <v>5464</v>
      </c>
      <c r="E1282" s="317">
        <v>306</v>
      </c>
      <c r="F1282" s="317"/>
      <c r="G1282" s="316" t="s">
        <v>4554</v>
      </c>
      <c r="H1282" s="319">
        <f t="shared" si="21"/>
        <v>360</v>
      </c>
    </row>
    <row r="1283" spans="1:8" x14ac:dyDescent="0.2">
      <c r="A1283" s="318" t="s">
        <v>5467</v>
      </c>
      <c r="B1283" s="316" t="s">
        <v>5468</v>
      </c>
      <c r="C1283" s="316" t="s">
        <v>5441</v>
      </c>
      <c r="D1283" s="316" t="s">
        <v>5469</v>
      </c>
      <c r="E1283" s="317">
        <v>60</v>
      </c>
      <c r="F1283" s="317"/>
      <c r="G1283" s="316" t="s">
        <v>708</v>
      </c>
      <c r="H1283" s="319">
        <f t="shared" si="21"/>
        <v>420</v>
      </c>
    </row>
    <row r="1284" spans="1:8" x14ac:dyDescent="0.2">
      <c r="A1284" s="318" t="s">
        <v>5467</v>
      </c>
      <c r="B1284" s="316" t="s">
        <v>5463</v>
      </c>
      <c r="C1284" s="316"/>
      <c r="D1284" s="316" t="s">
        <v>5464</v>
      </c>
      <c r="E1284" s="317"/>
      <c r="F1284" s="317">
        <v>60</v>
      </c>
      <c r="G1284" s="316" t="s">
        <v>708</v>
      </c>
      <c r="H1284" s="319">
        <f t="shared" si="21"/>
        <v>360</v>
      </c>
    </row>
    <row r="1285" spans="1:8" x14ac:dyDescent="0.2">
      <c r="A1285" s="318" t="s">
        <v>5467</v>
      </c>
      <c r="B1285" s="316" t="s">
        <v>5463</v>
      </c>
      <c r="C1285" s="316"/>
      <c r="D1285" s="316" t="s">
        <v>5464</v>
      </c>
      <c r="E1285" s="317">
        <v>60</v>
      </c>
      <c r="F1285" s="317"/>
      <c r="G1285" s="316" t="s">
        <v>4767</v>
      </c>
      <c r="H1285" s="319">
        <f t="shared" si="21"/>
        <v>420</v>
      </c>
    </row>
    <row r="1286" spans="1:8" x14ac:dyDescent="0.2">
      <c r="A1286" s="318" t="s">
        <v>5467</v>
      </c>
      <c r="B1286" s="316" t="s">
        <v>5463</v>
      </c>
      <c r="C1286" s="316"/>
      <c r="D1286" s="316" t="s">
        <v>5464</v>
      </c>
      <c r="E1286" s="317"/>
      <c r="F1286" s="317">
        <v>300</v>
      </c>
      <c r="G1286" s="316" t="s">
        <v>633</v>
      </c>
      <c r="H1286" s="319">
        <f t="shared" si="21"/>
        <v>120</v>
      </c>
    </row>
    <row r="1287" spans="1:8" x14ac:dyDescent="0.2">
      <c r="A1287" s="318" t="s">
        <v>5467</v>
      </c>
      <c r="B1287" s="316" t="s">
        <v>5468</v>
      </c>
      <c r="C1287" s="316" t="s">
        <v>5441</v>
      </c>
      <c r="D1287" s="316" t="s">
        <v>5469</v>
      </c>
      <c r="E1287" s="317">
        <v>300</v>
      </c>
      <c r="F1287" s="317"/>
      <c r="G1287" s="316" t="s">
        <v>633</v>
      </c>
      <c r="H1287" s="319">
        <f t="shared" si="21"/>
        <v>420</v>
      </c>
    </row>
    <row r="1288" spans="1:8" x14ac:dyDescent="0.2">
      <c r="A1288" s="318" t="s">
        <v>5467</v>
      </c>
      <c r="B1288" s="316" t="s">
        <v>5463</v>
      </c>
      <c r="C1288" s="316"/>
      <c r="D1288" s="316" t="s">
        <v>5464</v>
      </c>
      <c r="E1288" s="317">
        <v>300</v>
      </c>
      <c r="F1288" s="317"/>
      <c r="G1288" s="316" t="s">
        <v>4554</v>
      </c>
      <c r="H1288" s="319">
        <f t="shared" si="21"/>
        <v>720</v>
      </c>
    </row>
    <row r="1289" spans="1:8" x14ac:dyDescent="0.2">
      <c r="A1289" s="318" t="s">
        <v>5470</v>
      </c>
      <c r="B1289" s="316" t="s">
        <v>5471</v>
      </c>
      <c r="C1289" s="316" t="s">
        <v>5441</v>
      </c>
      <c r="D1289" s="316" t="s">
        <v>5472</v>
      </c>
      <c r="E1289" s="317">
        <v>117</v>
      </c>
      <c r="F1289" s="317"/>
      <c r="G1289" s="316" t="s">
        <v>4767</v>
      </c>
      <c r="H1289" s="319">
        <f t="shared" si="21"/>
        <v>837</v>
      </c>
    </row>
    <row r="1290" spans="1:8" x14ac:dyDescent="0.2">
      <c r="A1290" s="318" t="s">
        <v>5470</v>
      </c>
      <c r="B1290" s="316" t="s">
        <v>5471</v>
      </c>
      <c r="C1290" s="316" t="s">
        <v>5441</v>
      </c>
      <c r="D1290" s="316" t="s">
        <v>5472</v>
      </c>
      <c r="E1290" s="317">
        <v>243</v>
      </c>
      <c r="F1290" s="317"/>
      <c r="G1290" s="316" t="s">
        <v>4554</v>
      </c>
      <c r="H1290" s="319">
        <f t="shared" si="21"/>
        <v>1080</v>
      </c>
    </row>
    <row r="1291" spans="1:8" x14ac:dyDescent="0.2">
      <c r="A1291" s="318" t="s">
        <v>5473</v>
      </c>
      <c r="B1291" s="316" t="s">
        <v>5474</v>
      </c>
      <c r="C1291" s="316" t="s">
        <v>5400</v>
      </c>
      <c r="D1291" s="316" t="s">
        <v>5475</v>
      </c>
      <c r="E1291" s="317">
        <v>465.63</v>
      </c>
      <c r="F1291" s="317"/>
      <c r="G1291" s="316" t="s">
        <v>4767</v>
      </c>
      <c r="H1291" s="319">
        <f t="shared" si="21"/>
        <v>1545.63</v>
      </c>
    </row>
    <row r="1292" spans="1:8" x14ac:dyDescent="0.2">
      <c r="A1292" s="318" t="s">
        <v>5473</v>
      </c>
      <c r="B1292" s="316" t="s">
        <v>5474</v>
      </c>
      <c r="C1292" s="316" t="s">
        <v>5400</v>
      </c>
      <c r="D1292" s="316" t="s">
        <v>5475</v>
      </c>
      <c r="E1292" s="317">
        <v>1396.87</v>
      </c>
      <c r="F1292" s="317"/>
      <c r="G1292" s="316" t="s">
        <v>4554</v>
      </c>
      <c r="H1292" s="319">
        <f t="shared" si="21"/>
        <v>2942.5</v>
      </c>
    </row>
    <row r="1293" spans="1:8" x14ac:dyDescent="0.2">
      <c r="A1293" s="318" t="s">
        <v>5476</v>
      </c>
      <c r="B1293" s="316" t="s">
        <v>5477</v>
      </c>
      <c r="C1293" s="316" t="s">
        <v>5441</v>
      </c>
      <c r="D1293" s="316" t="s">
        <v>5478</v>
      </c>
      <c r="E1293" s="317">
        <v>288</v>
      </c>
      <c r="F1293" s="317"/>
      <c r="G1293" s="316" t="s">
        <v>4767</v>
      </c>
      <c r="H1293" s="319">
        <f t="shared" si="21"/>
        <v>3230.5</v>
      </c>
    </row>
    <row r="1294" spans="1:8" x14ac:dyDescent="0.2">
      <c r="A1294" s="318" t="s">
        <v>5476</v>
      </c>
      <c r="B1294" s="316" t="s">
        <v>5477</v>
      </c>
      <c r="C1294" s="316" t="s">
        <v>5441</v>
      </c>
      <c r="D1294" s="316" t="s">
        <v>5478</v>
      </c>
      <c r="E1294" s="317">
        <v>72</v>
      </c>
      <c r="F1294" s="317"/>
      <c r="G1294" s="316" t="s">
        <v>4554</v>
      </c>
      <c r="H1294" s="319">
        <f t="shared" si="21"/>
        <v>3302.5</v>
      </c>
    </row>
    <row r="1295" spans="1:8" x14ac:dyDescent="0.2">
      <c r="A1295" s="318" t="s">
        <v>5479</v>
      </c>
      <c r="B1295" s="316" t="s">
        <v>5480</v>
      </c>
      <c r="C1295" s="316" t="s">
        <v>5441</v>
      </c>
      <c r="D1295" s="316" t="s">
        <v>5481</v>
      </c>
      <c r="E1295" s="317">
        <v>189</v>
      </c>
      <c r="F1295" s="317"/>
      <c r="G1295" s="316" t="s">
        <v>4767</v>
      </c>
      <c r="H1295" s="319">
        <f t="shared" si="21"/>
        <v>3491.5</v>
      </c>
    </row>
    <row r="1296" spans="1:8" x14ac:dyDescent="0.2">
      <c r="A1296" s="318" t="s">
        <v>5479</v>
      </c>
      <c r="B1296" s="316" t="s">
        <v>5480</v>
      </c>
      <c r="C1296" s="316" t="s">
        <v>5441</v>
      </c>
      <c r="D1296" s="316" t="s">
        <v>5481</v>
      </c>
      <c r="E1296" s="317">
        <v>171</v>
      </c>
      <c r="F1296" s="317"/>
      <c r="G1296" s="316" t="s">
        <v>4554</v>
      </c>
      <c r="H1296" s="319">
        <f t="shared" si="21"/>
        <v>3662.5</v>
      </c>
    </row>
    <row r="1297" spans="1:8" x14ac:dyDescent="0.2">
      <c r="A1297" s="318" t="s">
        <v>4709</v>
      </c>
      <c r="B1297" s="316" t="s">
        <v>5482</v>
      </c>
      <c r="C1297" s="316" t="s">
        <v>5441</v>
      </c>
      <c r="D1297" s="316" t="s">
        <v>5483</v>
      </c>
      <c r="E1297" s="317">
        <v>80</v>
      </c>
      <c r="F1297" s="317"/>
      <c r="G1297" s="316" t="s">
        <v>4767</v>
      </c>
      <c r="H1297" s="319">
        <f t="shared" si="21"/>
        <v>3742.5</v>
      </c>
    </row>
    <row r="1298" spans="1:8" x14ac:dyDescent="0.2">
      <c r="A1298" s="318" t="s">
        <v>4709</v>
      </c>
      <c r="B1298" s="316" t="s">
        <v>5482</v>
      </c>
      <c r="C1298" s="316" t="s">
        <v>5441</v>
      </c>
      <c r="D1298" s="316" t="s">
        <v>5483</v>
      </c>
      <c r="E1298" s="317">
        <v>320</v>
      </c>
      <c r="F1298" s="317"/>
      <c r="G1298" s="316" t="s">
        <v>4554</v>
      </c>
      <c r="H1298" s="319">
        <f t="shared" si="21"/>
        <v>4062.5</v>
      </c>
    </row>
    <row r="1299" spans="1:8" x14ac:dyDescent="0.2">
      <c r="A1299" s="318" t="s">
        <v>5484</v>
      </c>
      <c r="B1299" s="316" t="s">
        <v>5485</v>
      </c>
      <c r="C1299" s="316" t="s">
        <v>5441</v>
      </c>
      <c r="D1299" s="316" t="s">
        <v>5486</v>
      </c>
      <c r="E1299" s="317">
        <v>160</v>
      </c>
      <c r="F1299" s="317"/>
      <c r="G1299" s="316" t="s">
        <v>4767</v>
      </c>
      <c r="H1299" s="319">
        <f t="shared" si="21"/>
        <v>4222.5</v>
      </c>
    </row>
    <row r="1300" spans="1:8" x14ac:dyDescent="0.2">
      <c r="A1300" s="318" t="s">
        <v>5484</v>
      </c>
      <c r="B1300" s="316" t="s">
        <v>5485</v>
      </c>
      <c r="C1300" s="316" t="s">
        <v>5441</v>
      </c>
      <c r="D1300" s="316" t="s">
        <v>5486</v>
      </c>
      <c r="E1300" s="317">
        <v>240</v>
      </c>
      <c r="F1300" s="317"/>
      <c r="G1300" s="316" t="s">
        <v>4554</v>
      </c>
      <c r="H1300" s="319">
        <f t="shared" si="21"/>
        <v>4462.5</v>
      </c>
    </row>
    <row r="1301" spans="1:8" x14ac:dyDescent="0.2">
      <c r="A1301" s="318" t="s">
        <v>5487</v>
      </c>
      <c r="B1301" s="316" t="s">
        <v>5488</v>
      </c>
      <c r="C1301" s="316" t="s">
        <v>5441</v>
      </c>
      <c r="D1301" s="316" t="s">
        <v>5489</v>
      </c>
      <c r="E1301" s="317">
        <v>140</v>
      </c>
      <c r="F1301" s="317"/>
      <c r="G1301" s="316" t="s">
        <v>4767</v>
      </c>
      <c r="H1301" s="319">
        <f t="shared" si="21"/>
        <v>4602.5</v>
      </c>
    </row>
    <row r="1302" spans="1:8" x14ac:dyDescent="0.2">
      <c r="A1302" s="318" t="s">
        <v>5487</v>
      </c>
      <c r="B1302" s="316" t="s">
        <v>5488</v>
      </c>
      <c r="C1302" s="316" t="s">
        <v>5441</v>
      </c>
      <c r="D1302" s="316" t="s">
        <v>5489</v>
      </c>
      <c r="E1302" s="317">
        <v>260</v>
      </c>
      <c r="F1302" s="317"/>
      <c r="G1302" s="316" t="s">
        <v>4554</v>
      </c>
      <c r="H1302" s="319">
        <f t="shared" si="21"/>
        <v>4862.5</v>
      </c>
    </row>
    <row r="1303" spans="1:8" x14ac:dyDescent="0.2">
      <c r="A1303" s="318" t="s">
        <v>4717</v>
      </c>
      <c r="B1303" s="316" t="s">
        <v>5490</v>
      </c>
      <c r="C1303" s="316" t="s">
        <v>5441</v>
      </c>
      <c r="D1303" s="316" t="s">
        <v>5491</v>
      </c>
      <c r="E1303" s="317">
        <v>50</v>
      </c>
      <c r="F1303" s="317"/>
      <c r="G1303" s="316" t="s">
        <v>4767</v>
      </c>
      <c r="H1303" s="319">
        <f t="shared" si="21"/>
        <v>4912.5</v>
      </c>
    </row>
    <row r="1304" spans="1:8" x14ac:dyDescent="0.2">
      <c r="A1304" s="318" t="s">
        <v>4717</v>
      </c>
      <c r="B1304" s="316" t="s">
        <v>5490</v>
      </c>
      <c r="C1304" s="316" t="s">
        <v>5441</v>
      </c>
      <c r="D1304" s="316" t="s">
        <v>5491</v>
      </c>
      <c r="E1304" s="317">
        <v>150</v>
      </c>
      <c r="F1304" s="317"/>
      <c r="G1304" s="316" t="s">
        <v>4554</v>
      </c>
      <c r="H1304" s="319">
        <f t="shared" si="21"/>
        <v>5062.5</v>
      </c>
    </row>
    <row r="1305" spans="1:8" x14ac:dyDescent="0.2">
      <c r="A1305" s="318" t="s">
        <v>4724</v>
      </c>
      <c r="B1305" s="316" t="s">
        <v>5492</v>
      </c>
      <c r="C1305" s="316"/>
      <c r="D1305" s="316" t="s">
        <v>1607</v>
      </c>
      <c r="E1305" s="317">
        <v>160</v>
      </c>
      <c r="F1305" s="317"/>
      <c r="G1305" s="316" t="s">
        <v>4767</v>
      </c>
      <c r="H1305" s="319">
        <f t="shared" si="21"/>
        <v>5222.5</v>
      </c>
    </row>
    <row r="1306" spans="1:8" x14ac:dyDescent="0.2">
      <c r="A1306" s="318" t="s">
        <v>4724</v>
      </c>
      <c r="B1306" s="316" t="s">
        <v>5493</v>
      </c>
      <c r="C1306" s="316" t="s">
        <v>5441</v>
      </c>
      <c r="D1306" s="316" t="s">
        <v>5494</v>
      </c>
      <c r="E1306" s="317">
        <v>50</v>
      </c>
      <c r="F1306" s="317"/>
      <c r="G1306" s="316" t="s">
        <v>4767</v>
      </c>
      <c r="H1306" s="319">
        <f t="shared" si="21"/>
        <v>5272.5</v>
      </c>
    </row>
    <row r="1307" spans="1:8" x14ac:dyDescent="0.2">
      <c r="A1307" s="318" t="s">
        <v>4724</v>
      </c>
      <c r="B1307" s="316" t="s">
        <v>5493</v>
      </c>
      <c r="C1307" s="316" t="s">
        <v>5441</v>
      </c>
      <c r="D1307" s="316" t="s">
        <v>5494</v>
      </c>
      <c r="E1307" s="317">
        <v>350</v>
      </c>
      <c r="F1307" s="317"/>
      <c r="G1307" s="316" t="s">
        <v>4554</v>
      </c>
      <c r="H1307" s="319">
        <f t="shared" si="21"/>
        <v>5622.5</v>
      </c>
    </row>
    <row r="1308" spans="1:8" x14ac:dyDescent="0.2">
      <c r="A1308" s="318" t="s">
        <v>4724</v>
      </c>
      <c r="B1308" s="316" t="s">
        <v>5492</v>
      </c>
      <c r="C1308" s="316"/>
      <c r="D1308" s="316" t="s">
        <v>1607</v>
      </c>
      <c r="E1308" s="317">
        <v>240</v>
      </c>
      <c r="F1308" s="317"/>
      <c r="G1308" s="316" t="s">
        <v>4554</v>
      </c>
      <c r="H1308" s="319">
        <f t="shared" si="21"/>
        <v>5862.5</v>
      </c>
    </row>
    <row r="1309" spans="1:8" x14ac:dyDescent="0.2">
      <c r="A1309" s="318" t="s">
        <v>3977</v>
      </c>
      <c r="B1309" s="316" t="s">
        <v>5495</v>
      </c>
      <c r="C1309" s="316" t="s">
        <v>5448</v>
      </c>
      <c r="D1309" s="316" t="s">
        <v>5496</v>
      </c>
      <c r="E1309" s="317">
        <v>244.15</v>
      </c>
      <c r="F1309" s="317"/>
      <c r="G1309" s="316" t="s">
        <v>4767</v>
      </c>
      <c r="H1309" s="319">
        <f t="shared" si="21"/>
        <v>6106.65</v>
      </c>
    </row>
    <row r="1310" spans="1:8" x14ac:dyDescent="0.2">
      <c r="A1310" s="318" t="s">
        <v>4727</v>
      </c>
      <c r="B1310" s="316" t="s">
        <v>5497</v>
      </c>
      <c r="C1310" s="316" t="s">
        <v>5441</v>
      </c>
      <c r="D1310" s="316" t="s">
        <v>5498</v>
      </c>
      <c r="E1310" s="317">
        <v>120</v>
      </c>
      <c r="F1310" s="317"/>
      <c r="G1310" s="316" t="s">
        <v>4767</v>
      </c>
      <c r="H1310" s="319">
        <f t="shared" si="21"/>
        <v>6226.65</v>
      </c>
    </row>
    <row r="1311" spans="1:8" x14ac:dyDescent="0.2">
      <c r="A1311" s="318" t="s">
        <v>4727</v>
      </c>
      <c r="B1311" s="316" t="s">
        <v>5497</v>
      </c>
      <c r="C1311" s="316" t="s">
        <v>5441</v>
      </c>
      <c r="D1311" s="316" t="s">
        <v>5498</v>
      </c>
      <c r="E1311" s="317">
        <v>280</v>
      </c>
      <c r="F1311" s="317"/>
      <c r="G1311" s="316" t="s">
        <v>4554</v>
      </c>
      <c r="H1311" s="319">
        <f t="shared" si="21"/>
        <v>6506.65</v>
      </c>
    </row>
    <row r="1312" spans="1:8" x14ac:dyDescent="0.2">
      <c r="A1312" s="318" t="s">
        <v>5499</v>
      </c>
      <c r="B1312" s="316" t="s">
        <v>5500</v>
      </c>
      <c r="C1312" s="316" t="s">
        <v>5448</v>
      </c>
      <c r="D1312" s="316" t="s">
        <v>5501</v>
      </c>
      <c r="E1312" s="317">
        <v>257</v>
      </c>
      <c r="F1312" s="317"/>
      <c r="G1312" s="316" t="s">
        <v>4767</v>
      </c>
      <c r="H1312" s="319">
        <f t="shared" si="21"/>
        <v>6763.65</v>
      </c>
    </row>
    <row r="1313" spans="1:8" x14ac:dyDescent="0.2">
      <c r="A1313" s="318" t="s">
        <v>374</v>
      </c>
      <c r="B1313" s="316" t="s">
        <v>5502</v>
      </c>
      <c r="C1313" s="316" t="s">
        <v>5441</v>
      </c>
      <c r="D1313" s="316" t="s">
        <v>5503</v>
      </c>
      <c r="E1313" s="317">
        <v>160</v>
      </c>
      <c r="F1313" s="317"/>
      <c r="G1313" s="316" t="s">
        <v>708</v>
      </c>
      <c r="H1313" s="319">
        <f t="shared" si="21"/>
        <v>6923.65</v>
      </c>
    </row>
    <row r="1314" spans="1:8" x14ac:dyDescent="0.2">
      <c r="A1314" s="318" t="s">
        <v>374</v>
      </c>
      <c r="B1314" s="316" t="s">
        <v>5504</v>
      </c>
      <c r="C1314" s="316" t="s">
        <v>5505</v>
      </c>
      <c r="D1314" s="316" t="s">
        <v>5506</v>
      </c>
      <c r="E1314" s="317">
        <v>80</v>
      </c>
      <c r="F1314" s="317"/>
      <c r="G1314" s="316" t="s">
        <v>4767</v>
      </c>
      <c r="H1314" s="319">
        <f t="shared" si="21"/>
        <v>7003.65</v>
      </c>
    </row>
    <row r="1315" spans="1:8" x14ac:dyDescent="0.2">
      <c r="A1315" s="318" t="s">
        <v>374</v>
      </c>
      <c r="B1315" s="316" t="s">
        <v>5502</v>
      </c>
      <c r="C1315" s="316" t="s">
        <v>5441</v>
      </c>
      <c r="D1315" s="316" t="s">
        <v>5503</v>
      </c>
      <c r="E1315" s="317">
        <v>240</v>
      </c>
      <c r="F1315" s="317"/>
      <c r="G1315" s="316" t="s">
        <v>633</v>
      </c>
      <c r="H1315" s="319">
        <f t="shared" si="21"/>
        <v>7243.65</v>
      </c>
    </row>
    <row r="1316" spans="1:8" x14ac:dyDescent="0.2">
      <c r="A1316" s="318" t="s">
        <v>374</v>
      </c>
      <c r="B1316" s="316" t="s">
        <v>5504</v>
      </c>
      <c r="C1316" s="316" t="s">
        <v>5505</v>
      </c>
      <c r="D1316" s="316" t="s">
        <v>5506</v>
      </c>
      <c r="E1316" s="317">
        <v>240</v>
      </c>
      <c r="F1316" s="317"/>
      <c r="G1316" s="316" t="s">
        <v>4554</v>
      </c>
      <c r="H1316" s="319">
        <f t="shared" si="21"/>
        <v>7483.65</v>
      </c>
    </row>
    <row r="1317" spans="1:8" x14ac:dyDescent="0.2">
      <c r="A1317" s="318" t="s">
        <v>5507</v>
      </c>
      <c r="B1317" s="316" t="s">
        <v>5508</v>
      </c>
      <c r="C1317" s="316" t="s">
        <v>5505</v>
      </c>
      <c r="D1317" s="316" t="s">
        <v>5509</v>
      </c>
      <c r="E1317" s="317">
        <v>150</v>
      </c>
      <c r="F1317" s="317"/>
      <c r="G1317" s="316" t="s">
        <v>4767</v>
      </c>
      <c r="H1317" s="319">
        <f t="shared" si="21"/>
        <v>7633.65</v>
      </c>
    </row>
    <row r="1318" spans="1:8" x14ac:dyDescent="0.2">
      <c r="A1318" s="318" t="s">
        <v>5507</v>
      </c>
      <c r="B1318" s="316" t="s">
        <v>5508</v>
      </c>
      <c r="C1318" s="316" t="s">
        <v>5505</v>
      </c>
      <c r="D1318" s="316" t="s">
        <v>5509</v>
      </c>
      <c r="E1318" s="317">
        <v>170</v>
      </c>
      <c r="F1318" s="317"/>
      <c r="G1318" s="316" t="s">
        <v>4554</v>
      </c>
      <c r="H1318" s="319">
        <f t="shared" si="21"/>
        <v>7803.65</v>
      </c>
    </row>
    <row r="1319" spans="1:8" x14ac:dyDescent="0.2">
      <c r="A1319" s="318" t="s">
        <v>5510</v>
      </c>
      <c r="B1319" s="316" t="s">
        <v>5511</v>
      </c>
      <c r="C1319" s="316" t="s">
        <v>5441</v>
      </c>
      <c r="D1319" s="316" t="s">
        <v>317</v>
      </c>
      <c r="E1319" s="317">
        <v>140</v>
      </c>
      <c r="F1319" s="317"/>
      <c r="G1319" s="316" t="s">
        <v>4767</v>
      </c>
      <c r="H1319" s="319">
        <f t="shared" si="21"/>
        <v>7943.65</v>
      </c>
    </row>
    <row r="1320" spans="1:8" x14ac:dyDescent="0.2">
      <c r="A1320" s="318" t="s">
        <v>5510</v>
      </c>
      <c r="B1320" s="316" t="s">
        <v>5512</v>
      </c>
      <c r="C1320" s="316" t="s">
        <v>5505</v>
      </c>
      <c r="D1320" s="316" t="s">
        <v>317</v>
      </c>
      <c r="E1320" s="317">
        <v>180</v>
      </c>
      <c r="F1320" s="317"/>
      <c r="G1320" s="316" t="s">
        <v>4767</v>
      </c>
      <c r="H1320" s="319">
        <f t="shared" si="21"/>
        <v>8123.65</v>
      </c>
    </row>
    <row r="1321" spans="1:8" x14ac:dyDescent="0.2">
      <c r="A1321" s="318" t="s">
        <v>5510</v>
      </c>
      <c r="B1321" s="316" t="s">
        <v>5512</v>
      </c>
      <c r="C1321" s="316" t="s">
        <v>5505</v>
      </c>
      <c r="D1321" s="316" t="s">
        <v>317</v>
      </c>
      <c r="E1321" s="317">
        <v>140</v>
      </c>
      <c r="F1321" s="317"/>
      <c r="G1321" s="316" t="s">
        <v>4554</v>
      </c>
      <c r="H1321" s="319">
        <f t="shared" si="21"/>
        <v>8263.65</v>
      </c>
    </row>
    <row r="1322" spans="1:8" x14ac:dyDescent="0.2">
      <c r="A1322" s="318" t="s">
        <v>5510</v>
      </c>
      <c r="B1322" s="316" t="s">
        <v>5511</v>
      </c>
      <c r="C1322" s="316" t="s">
        <v>5441</v>
      </c>
      <c r="D1322" s="316" t="s">
        <v>317</v>
      </c>
      <c r="E1322" s="317">
        <v>260</v>
      </c>
      <c r="F1322" s="317"/>
      <c r="G1322" s="316" t="s">
        <v>4554</v>
      </c>
      <c r="H1322" s="319">
        <f t="shared" si="21"/>
        <v>8523.65</v>
      </c>
    </row>
    <row r="1323" spans="1:8" x14ac:dyDescent="0.2">
      <c r="A1323" s="318" t="s">
        <v>375</v>
      </c>
      <c r="B1323" s="316" t="s">
        <v>5513</v>
      </c>
      <c r="C1323" s="316" t="s">
        <v>5505</v>
      </c>
      <c r="D1323" s="316" t="s">
        <v>5514</v>
      </c>
      <c r="E1323" s="317">
        <v>180</v>
      </c>
      <c r="F1323" s="317"/>
      <c r="G1323" s="316" t="s">
        <v>4767</v>
      </c>
      <c r="H1323" s="319">
        <f t="shared" si="21"/>
        <v>8703.65</v>
      </c>
    </row>
    <row r="1324" spans="1:8" x14ac:dyDescent="0.2">
      <c r="A1324" s="318" t="s">
        <v>375</v>
      </c>
      <c r="B1324" s="316" t="s">
        <v>5515</v>
      </c>
      <c r="C1324" s="316" t="s">
        <v>5441</v>
      </c>
      <c r="D1324" s="316" t="s">
        <v>5516</v>
      </c>
      <c r="E1324" s="317">
        <v>250</v>
      </c>
      <c r="F1324" s="317"/>
      <c r="G1324" s="316" t="s">
        <v>4767</v>
      </c>
      <c r="H1324" s="319">
        <f t="shared" si="21"/>
        <v>8953.65</v>
      </c>
    </row>
    <row r="1325" spans="1:8" x14ac:dyDescent="0.2">
      <c r="A1325" s="318" t="s">
        <v>375</v>
      </c>
      <c r="B1325" s="316" t="s">
        <v>5515</v>
      </c>
      <c r="C1325" s="316" t="s">
        <v>5441</v>
      </c>
      <c r="D1325" s="316" t="s">
        <v>5516</v>
      </c>
      <c r="E1325" s="317">
        <v>150</v>
      </c>
      <c r="F1325" s="317"/>
      <c r="G1325" s="316" t="s">
        <v>4554</v>
      </c>
      <c r="H1325" s="319">
        <f t="shared" si="21"/>
        <v>9103.65</v>
      </c>
    </row>
    <row r="1326" spans="1:8" x14ac:dyDescent="0.2">
      <c r="A1326" s="318" t="s">
        <v>375</v>
      </c>
      <c r="B1326" s="316" t="s">
        <v>5513</v>
      </c>
      <c r="C1326" s="316" t="s">
        <v>5505</v>
      </c>
      <c r="D1326" s="316" t="s">
        <v>5514</v>
      </c>
      <c r="E1326" s="317">
        <v>140</v>
      </c>
      <c r="F1326" s="317"/>
      <c r="G1326" s="316" t="s">
        <v>4554</v>
      </c>
      <c r="H1326" s="319">
        <f t="shared" si="21"/>
        <v>9243.65</v>
      </c>
    </row>
    <row r="1327" spans="1:8" x14ac:dyDescent="0.2">
      <c r="A1327" s="318" t="s">
        <v>5517</v>
      </c>
      <c r="B1327" s="316" t="s">
        <v>5518</v>
      </c>
      <c r="C1327" s="316" t="s">
        <v>5505</v>
      </c>
      <c r="D1327" s="316" t="s">
        <v>5519</v>
      </c>
      <c r="E1327" s="317">
        <v>120</v>
      </c>
      <c r="F1327" s="317"/>
      <c r="G1327" s="316" t="s">
        <v>4767</v>
      </c>
      <c r="H1327" s="319">
        <f t="shared" si="21"/>
        <v>9363.65</v>
      </c>
    </row>
    <row r="1328" spans="1:8" x14ac:dyDescent="0.2">
      <c r="A1328" s="318" t="s">
        <v>5517</v>
      </c>
      <c r="B1328" s="316" t="s">
        <v>5518</v>
      </c>
      <c r="C1328" s="316" t="s">
        <v>5505</v>
      </c>
      <c r="D1328" s="316" t="s">
        <v>5519</v>
      </c>
      <c r="E1328" s="317">
        <v>200</v>
      </c>
      <c r="F1328" s="317"/>
      <c r="G1328" s="316" t="s">
        <v>4554</v>
      </c>
      <c r="H1328" s="319">
        <f t="shared" si="21"/>
        <v>9563.65</v>
      </c>
    </row>
    <row r="1329" spans="1:8" x14ac:dyDescent="0.2">
      <c r="A1329" s="318" t="s">
        <v>5520</v>
      </c>
      <c r="B1329" s="316" t="s">
        <v>5521</v>
      </c>
      <c r="C1329" s="316" t="s">
        <v>5441</v>
      </c>
      <c r="D1329" s="316" t="s">
        <v>5522</v>
      </c>
      <c r="E1329" s="317">
        <v>150</v>
      </c>
      <c r="F1329" s="317"/>
      <c r="G1329" s="316" t="s">
        <v>4767</v>
      </c>
      <c r="H1329" s="319">
        <f t="shared" si="21"/>
        <v>9713.65</v>
      </c>
    </row>
    <row r="1330" spans="1:8" x14ac:dyDescent="0.2">
      <c r="A1330" s="318" t="s">
        <v>5520</v>
      </c>
      <c r="B1330" s="316" t="s">
        <v>5521</v>
      </c>
      <c r="C1330" s="316" t="s">
        <v>5441</v>
      </c>
      <c r="D1330" s="316" t="s">
        <v>5522</v>
      </c>
      <c r="E1330" s="317">
        <v>250</v>
      </c>
      <c r="F1330" s="317"/>
      <c r="G1330" s="316" t="s">
        <v>4554</v>
      </c>
      <c r="H1330" s="319">
        <f t="shared" ref="H1330:H1393" si="22">H1329+E1330-F1330</f>
        <v>9963.65</v>
      </c>
    </row>
    <row r="1331" spans="1:8" x14ac:dyDescent="0.2">
      <c r="A1331" s="318" t="s">
        <v>4732</v>
      </c>
      <c r="B1331" s="316" t="s">
        <v>5523</v>
      </c>
      <c r="C1331" s="316"/>
      <c r="D1331" s="316" t="s">
        <v>5524</v>
      </c>
      <c r="E1331" s="317">
        <v>180</v>
      </c>
      <c r="F1331" s="317"/>
      <c r="G1331" s="316" t="s">
        <v>4767</v>
      </c>
      <c r="H1331" s="319">
        <f t="shared" si="22"/>
        <v>10143.65</v>
      </c>
    </row>
    <row r="1332" spans="1:8" x14ac:dyDescent="0.2">
      <c r="A1332" s="318" t="s">
        <v>4732</v>
      </c>
      <c r="B1332" s="316" t="s">
        <v>1900</v>
      </c>
      <c r="C1332" s="316"/>
      <c r="D1332" s="316" t="s">
        <v>4733</v>
      </c>
      <c r="E1332" s="317">
        <v>160</v>
      </c>
      <c r="F1332" s="317"/>
      <c r="G1332" s="316" t="s">
        <v>4767</v>
      </c>
      <c r="H1332" s="319">
        <f t="shared" si="22"/>
        <v>10303.65</v>
      </c>
    </row>
    <row r="1333" spans="1:8" x14ac:dyDescent="0.2">
      <c r="A1333" s="318" t="s">
        <v>4732</v>
      </c>
      <c r="B1333" s="316" t="s">
        <v>1900</v>
      </c>
      <c r="C1333" s="316"/>
      <c r="D1333" s="316" t="s">
        <v>4733</v>
      </c>
      <c r="E1333" s="317"/>
      <c r="F1333" s="317">
        <v>160</v>
      </c>
      <c r="G1333" s="316" t="s">
        <v>4767</v>
      </c>
      <c r="H1333" s="319">
        <f t="shared" si="22"/>
        <v>10143.65</v>
      </c>
    </row>
    <row r="1334" spans="1:8" x14ac:dyDescent="0.2">
      <c r="A1334" s="318" t="s">
        <v>4732</v>
      </c>
      <c r="B1334" s="316" t="s">
        <v>1900</v>
      </c>
      <c r="C1334" s="316"/>
      <c r="D1334" s="316" t="s">
        <v>4733</v>
      </c>
      <c r="E1334" s="317"/>
      <c r="F1334" s="317">
        <v>240</v>
      </c>
      <c r="G1334" s="316" t="s">
        <v>633</v>
      </c>
      <c r="H1334" s="319">
        <f t="shared" si="22"/>
        <v>9903.65</v>
      </c>
    </row>
    <row r="1335" spans="1:8" x14ac:dyDescent="0.2">
      <c r="A1335" s="318" t="s">
        <v>4732</v>
      </c>
      <c r="B1335" s="316" t="s">
        <v>1900</v>
      </c>
      <c r="C1335" s="316"/>
      <c r="D1335" s="316" t="s">
        <v>4733</v>
      </c>
      <c r="E1335" s="317"/>
      <c r="F1335" s="317">
        <v>5838.87</v>
      </c>
      <c r="G1335" s="316" t="s">
        <v>4554</v>
      </c>
      <c r="H1335" s="319">
        <f t="shared" si="22"/>
        <v>4064.7799999999997</v>
      </c>
    </row>
    <row r="1336" spans="1:8" x14ac:dyDescent="0.2">
      <c r="A1336" s="318" t="s">
        <v>4732</v>
      </c>
      <c r="B1336" s="316" t="s">
        <v>1900</v>
      </c>
      <c r="C1336" s="316"/>
      <c r="D1336" s="316" t="s">
        <v>4733</v>
      </c>
      <c r="E1336" s="317">
        <v>1215.77</v>
      </c>
      <c r="F1336" s="317"/>
      <c r="G1336" s="316" t="s">
        <v>4554</v>
      </c>
      <c r="H1336" s="319">
        <f t="shared" si="22"/>
        <v>5280.5499999999993</v>
      </c>
    </row>
    <row r="1337" spans="1:8" x14ac:dyDescent="0.2">
      <c r="A1337" s="318" t="s">
        <v>4732</v>
      </c>
      <c r="B1337" s="316" t="s">
        <v>1900</v>
      </c>
      <c r="C1337" s="316"/>
      <c r="D1337" s="316" t="s">
        <v>4733</v>
      </c>
      <c r="E1337" s="317">
        <v>4863.1000000000004</v>
      </c>
      <c r="F1337" s="317"/>
      <c r="G1337" s="316" t="s">
        <v>4554</v>
      </c>
      <c r="H1337" s="319">
        <f t="shared" si="22"/>
        <v>10143.65</v>
      </c>
    </row>
    <row r="1338" spans="1:8" x14ac:dyDescent="0.2">
      <c r="A1338" s="318" t="s">
        <v>4732</v>
      </c>
      <c r="B1338" s="316" t="s">
        <v>5523</v>
      </c>
      <c r="C1338" s="316"/>
      <c r="D1338" s="316" t="s">
        <v>5524</v>
      </c>
      <c r="E1338" s="317">
        <v>220</v>
      </c>
      <c r="F1338" s="317"/>
      <c r="G1338" s="316" t="s">
        <v>4554</v>
      </c>
      <c r="H1338" s="320">
        <f t="shared" si="22"/>
        <v>10363.65</v>
      </c>
    </row>
    <row r="1339" spans="1:8" ht="15" x14ac:dyDescent="0.2">
      <c r="A1339" s="315" t="s">
        <v>4734</v>
      </c>
      <c r="B1339" s="316"/>
      <c r="C1339" s="316"/>
      <c r="D1339" s="316"/>
      <c r="E1339" s="317"/>
      <c r="F1339" s="317"/>
      <c r="G1339" s="316"/>
      <c r="H1339" s="319"/>
    </row>
    <row r="1340" spans="1:8" x14ac:dyDescent="0.2">
      <c r="A1340" s="318" t="s">
        <v>5525</v>
      </c>
      <c r="B1340" s="316" t="s">
        <v>5526</v>
      </c>
      <c r="C1340" s="316" t="s">
        <v>5505</v>
      </c>
      <c r="D1340" s="316" t="s">
        <v>5527</v>
      </c>
      <c r="E1340" s="317">
        <v>200</v>
      </c>
      <c r="F1340" s="317"/>
      <c r="G1340" s="316" t="s">
        <v>4767</v>
      </c>
      <c r="H1340" s="319">
        <f t="shared" si="22"/>
        <v>200</v>
      </c>
    </row>
    <row r="1341" spans="1:8" x14ac:dyDescent="0.2">
      <c r="A1341" s="318" t="s">
        <v>5525</v>
      </c>
      <c r="B1341" s="316" t="s">
        <v>5528</v>
      </c>
      <c r="C1341" s="316" t="s">
        <v>5441</v>
      </c>
      <c r="D1341" s="316" t="s">
        <v>5529</v>
      </c>
      <c r="E1341" s="317">
        <v>160</v>
      </c>
      <c r="F1341" s="317"/>
      <c r="G1341" s="316" t="s">
        <v>4767</v>
      </c>
      <c r="H1341" s="319">
        <f t="shared" si="22"/>
        <v>360</v>
      </c>
    </row>
    <row r="1342" spans="1:8" x14ac:dyDescent="0.2">
      <c r="A1342" s="318" t="s">
        <v>5525</v>
      </c>
      <c r="B1342" s="316" t="s">
        <v>5528</v>
      </c>
      <c r="C1342" s="316" t="s">
        <v>5441</v>
      </c>
      <c r="D1342" s="316" t="s">
        <v>5529</v>
      </c>
      <c r="E1342" s="317">
        <v>240</v>
      </c>
      <c r="F1342" s="317"/>
      <c r="G1342" s="316" t="s">
        <v>4554</v>
      </c>
      <c r="H1342" s="319">
        <f t="shared" si="22"/>
        <v>600</v>
      </c>
    </row>
    <row r="1343" spans="1:8" x14ac:dyDescent="0.2">
      <c r="A1343" s="318" t="s">
        <v>5525</v>
      </c>
      <c r="B1343" s="316" t="s">
        <v>5526</v>
      </c>
      <c r="C1343" s="316" t="s">
        <v>5505</v>
      </c>
      <c r="D1343" s="316" t="s">
        <v>5527</v>
      </c>
      <c r="E1343" s="317">
        <v>160</v>
      </c>
      <c r="F1343" s="317"/>
      <c r="G1343" s="316" t="s">
        <v>4554</v>
      </c>
      <c r="H1343" s="319">
        <f t="shared" si="22"/>
        <v>760</v>
      </c>
    </row>
    <row r="1344" spans="1:8" x14ac:dyDescent="0.2">
      <c r="A1344" s="318" t="s">
        <v>5353</v>
      </c>
      <c r="B1344" s="316" t="s">
        <v>5530</v>
      </c>
      <c r="C1344" s="316" t="s">
        <v>5441</v>
      </c>
      <c r="D1344" s="316" t="s">
        <v>5531</v>
      </c>
      <c r="E1344" s="317">
        <v>200</v>
      </c>
      <c r="F1344" s="317"/>
      <c r="G1344" s="316" t="s">
        <v>4767</v>
      </c>
      <c r="H1344" s="319">
        <f t="shared" si="22"/>
        <v>960</v>
      </c>
    </row>
    <row r="1345" spans="1:8" x14ac:dyDescent="0.2">
      <c r="A1345" s="318" t="s">
        <v>5353</v>
      </c>
      <c r="B1345" s="316" t="s">
        <v>5532</v>
      </c>
      <c r="C1345" s="316" t="s">
        <v>5505</v>
      </c>
      <c r="D1345" s="316" t="s">
        <v>5533</v>
      </c>
      <c r="E1345" s="317">
        <v>240</v>
      </c>
      <c r="F1345" s="317"/>
      <c r="G1345" s="316" t="s">
        <v>4767</v>
      </c>
      <c r="H1345" s="319">
        <f t="shared" si="22"/>
        <v>1200</v>
      </c>
    </row>
    <row r="1346" spans="1:8" x14ac:dyDescent="0.2">
      <c r="A1346" s="318" t="s">
        <v>5353</v>
      </c>
      <c r="B1346" s="316" t="s">
        <v>5532</v>
      </c>
      <c r="C1346" s="316" t="s">
        <v>5505</v>
      </c>
      <c r="D1346" s="316" t="s">
        <v>5533</v>
      </c>
      <c r="E1346" s="317">
        <v>140</v>
      </c>
      <c r="F1346" s="317"/>
      <c r="G1346" s="316" t="s">
        <v>4554</v>
      </c>
      <c r="H1346" s="319">
        <f t="shared" si="22"/>
        <v>1340</v>
      </c>
    </row>
    <row r="1347" spans="1:8" x14ac:dyDescent="0.2">
      <c r="A1347" s="318" t="s">
        <v>5353</v>
      </c>
      <c r="B1347" s="316" t="s">
        <v>5530</v>
      </c>
      <c r="C1347" s="316" t="s">
        <v>5441</v>
      </c>
      <c r="D1347" s="316" t="s">
        <v>5531</v>
      </c>
      <c r="E1347" s="317">
        <v>200</v>
      </c>
      <c r="F1347" s="317"/>
      <c r="G1347" s="316" t="s">
        <v>4554</v>
      </c>
      <c r="H1347" s="319">
        <f t="shared" si="22"/>
        <v>1540</v>
      </c>
    </row>
    <row r="1348" spans="1:8" x14ac:dyDescent="0.2">
      <c r="A1348" s="318" t="s">
        <v>5534</v>
      </c>
      <c r="B1348" s="316" t="s">
        <v>5535</v>
      </c>
      <c r="C1348" s="316" t="s">
        <v>5505</v>
      </c>
      <c r="D1348" s="316" t="s">
        <v>5536</v>
      </c>
      <c r="E1348" s="317">
        <v>140</v>
      </c>
      <c r="F1348" s="317"/>
      <c r="G1348" s="316" t="s">
        <v>4767</v>
      </c>
      <c r="H1348" s="319">
        <f t="shared" si="22"/>
        <v>1680</v>
      </c>
    </row>
    <row r="1349" spans="1:8" x14ac:dyDescent="0.2">
      <c r="A1349" s="318" t="s">
        <v>5534</v>
      </c>
      <c r="B1349" s="316" t="s">
        <v>5537</v>
      </c>
      <c r="C1349" s="316" t="s">
        <v>5441</v>
      </c>
      <c r="D1349" s="316" t="s">
        <v>5538</v>
      </c>
      <c r="E1349" s="317">
        <v>240</v>
      </c>
      <c r="F1349" s="317"/>
      <c r="G1349" s="316" t="s">
        <v>4767</v>
      </c>
      <c r="H1349" s="319">
        <f t="shared" si="22"/>
        <v>1920</v>
      </c>
    </row>
    <row r="1350" spans="1:8" x14ac:dyDescent="0.2">
      <c r="A1350" s="318" t="s">
        <v>5534</v>
      </c>
      <c r="B1350" s="316" t="s">
        <v>5539</v>
      </c>
      <c r="C1350" s="316"/>
      <c r="D1350" s="316" t="s">
        <v>5540</v>
      </c>
      <c r="E1350" s="317">
        <v>370</v>
      </c>
      <c r="F1350" s="317"/>
      <c r="G1350" s="316" t="s">
        <v>4767</v>
      </c>
      <c r="H1350" s="319">
        <f t="shared" si="22"/>
        <v>2290</v>
      </c>
    </row>
    <row r="1351" spans="1:8" x14ac:dyDescent="0.2">
      <c r="A1351" s="318" t="s">
        <v>5534</v>
      </c>
      <c r="B1351" s="316" t="s">
        <v>5535</v>
      </c>
      <c r="C1351" s="316" t="s">
        <v>5505</v>
      </c>
      <c r="D1351" s="316" t="s">
        <v>5541</v>
      </c>
      <c r="E1351" s="317">
        <v>100</v>
      </c>
      <c r="F1351" s="317"/>
      <c r="G1351" s="316" t="s">
        <v>730</v>
      </c>
      <c r="H1351" s="319">
        <f t="shared" si="22"/>
        <v>2390</v>
      </c>
    </row>
    <row r="1352" spans="1:8" x14ac:dyDescent="0.2">
      <c r="A1352" s="318" t="s">
        <v>5534</v>
      </c>
      <c r="B1352" s="316" t="s">
        <v>5537</v>
      </c>
      <c r="C1352" s="316" t="s">
        <v>5441</v>
      </c>
      <c r="D1352" s="316" t="s">
        <v>5538</v>
      </c>
      <c r="E1352" s="317">
        <v>160</v>
      </c>
      <c r="F1352" s="317"/>
      <c r="G1352" s="316" t="s">
        <v>4554</v>
      </c>
      <c r="H1352" s="319">
        <f t="shared" si="22"/>
        <v>2550</v>
      </c>
    </row>
    <row r="1353" spans="1:8" x14ac:dyDescent="0.2">
      <c r="A1353" s="318" t="s">
        <v>5534</v>
      </c>
      <c r="B1353" s="316" t="s">
        <v>5539</v>
      </c>
      <c r="C1353" s="316"/>
      <c r="D1353" s="316" t="s">
        <v>5540</v>
      </c>
      <c r="E1353" s="317">
        <v>410</v>
      </c>
      <c r="F1353" s="317"/>
      <c r="G1353" s="316" t="s">
        <v>4554</v>
      </c>
      <c r="H1353" s="319">
        <f t="shared" si="22"/>
        <v>2960</v>
      </c>
    </row>
    <row r="1354" spans="1:8" x14ac:dyDescent="0.2">
      <c r="A1354" s="318" t="s">
        <v>5534</v>
      </c>
      <c r="B1354" s="316" t="s">
        <v>5535</v>
      </c>
      <c r="C1354" s="316" t="s">
        <v>5505</v>
      </c>
      <c r="D1354" s="316" t="s">
        <v>5536</v>
      </c>
      <c r="E1354" s="317">
        <v>140</v>
      </c>
      <c r="F1354" s="317"/>
      <c r="G1354" s="316" t="s">
        <v>4554</v>
      </c>
      <c r="H1354" s="319">
        <f t="shared" si="22"/>
        <v>3100</v>
      </c>
    </row>
    <row r="1355" spans="1:8" x14ac:dyDescent="0.2">
      <c r="A1355" s="318" t="s">
        <v>5542</v>
      </c>
      <c r="B1355" s="316" t="s">
        <v>5543</v>
      </c>
      <c r="C1355" s="316" t="s">
        <v>5441</v>
      </c>
      <c r="D1355" s="316" t="s">
        <v>5544</v>
      </c>
      <c r="E1355" s="317">
        <v>170</v>
      </c>
      <c r="F1355" s="317"/>
      <c r="G1355" s="316" t="s">
        <v>4767</v>
      </c>
      <c r="H1355" s="319">
        <f t="shared" si="22"/>
        <v>3270</v>
      </c>
    </row>
    <row r="1356" spans="1:8" x14ac:dyDescent="0.2">
      <c r="A1356" s="318" t="s">
        <v>5542</v>
      </c>
      <c r="B1356" s="316" t="s">
        <v>5545</v>
      </c>
      <c r="C1356" s="316" t="s">
        <v>5505</v>
      </c>
      <c r="D1356" s="316" t="s">
        <v>5544</v>
      </c>
      <c r="E1356" s="317">
        <v>220</v>
      </c>
      <c r="F1356" s="317"/>
      <c r="G1356" s="316" t="s">
        <v>4767</v>
      </c>
      <c r="H1356" s="319">
        <f t="shared" si="22"/>
        <v>3490</v>
      </c>
    </row>
    <row r="1357" spans="1:8" x14ac:dyDescent="0.2">
      <c r="A1357" s="318" t="s">
        <v>5542</v>
      </c>
      <c r="B1357" s="316" t="s">
        <v>5545</v>
      </c>
      <c r="C1357" s="316" t="s">
        <v>5505</v>
      </c>
      <c r="D1357" s="316" t="s">
        <v>5544</v>
      </c>
      <c r="E1357" s="317">
        <v>160</v>
      </c>
      <c r="F1357" s="317"/>
      <c r="G1357" s="316" t="s">
        <v>4554</v>
      </c>
      <c r="H1357" s="319">
        <f t="shared" si="22"/>
        <v>3650</v>
      </c>
    </row>
    <row r="1358" spans="1:8" x14ac:dyDescent="0.2">
      <c r="A1358" s="318" t="s">
        <v>5542</v>
      </c>
      <c r="B1358" s="316" t="s">
        <v>5543</v>
      </c>
      <c r="C1358" s="316" t="s">
        <v>5441</v>
      </c>
      <c r="D1358" s="316" t="s">
        <v>5544</v>
      </c>
      <c r="E1358" s="317">
        <v>230</v>
      </c>
      <c r="F1358" s="317"/>
      <c r="G1358" s="316" t="s">
        <v>4554</v>
      </c>
      <c r="H1358" s="319">
        <f t="shared" si="22"/>
        <v>3880</v>
      </c>
    </row>
    <row r="1359" spans="1:8" x14ac:dyDescent="0.2">
      <c r="A1359" s="318" t="s">
        <v>5546</v>
      </c>
      <c r="B1359" s="316" t="s">
        <v>5547</v>
      </c>
      <c r="C1359" s="316" t="s">
        <v>5441</v>
      </c>
      <c r="D1359" s="316" t="s">
        <v>5548</v>
      </c>
      <c r="E1359" s="317">
        <v>200</v>
      </c>
      <c r="F1359" s="317"/>
      <c r="G1359" s="316" t="s">
        <v>4767</v>
      </c>
      <c r="H1359" s="319">
        <f t="shared" si="22"/>
        <v>4080</v>
      </c>
    </row>
    <row r="1360" spans="1:8" x14ac:dyDescent="0.2">
      <c r="A1360" s="318" t="s">
        <v>5546</v>
      </c>
      <c r="B1360" s="316" t="s">
        <v>5549</v>
      </c>
      <c r="C1360" s="316" t="s">
        <v>5505</v>
      </c>
      <c r="D1360" s="316" t="s">
        <v>5550</v>
      </c>
      <c r="E1360" s="317">
        <v>190</v>
      </c>
      <c r="F1360" s="317"/>
      <c r="G1360" s="316" t="s">
        <v>4767</v>
      </c>
      <c r="H1360" s="319">
        <f t="shared" si="22"/>
        <v>4270</v>
      </c>
    </row>
    <row r="1361" spans="1:8" x14ac:dyDescent="0.2">
      <c r="A1361" s="318" t="s">
        <v>5546</v>
      </c>
      <c r="B1361" s="316" t="s">
        <v>5549</v>
      </c>
      <c r="C1361" s="316" t="s">
        <v>5505</v>
      </c>
      <c r="D1361" s="316" t="s">
        <v>5550</v>
      </c>
      <c r="E1361" s="317">
        <v>190</v>
      </c>
      <c r="F1361" s="317"/>
      <c r="G1361" s="316" t="s">
        <v>4554</v>
      </c>
      <c r="H1361" s="319">
        <f t="shared" si="22"/>
        <v>4460</v>
      </c>
    </row>
    <row r="1362" spans="1:8" x14ac:dyDescent="0.2">
      <c r="A1362" s="318" t="s">
        <v>5546</v>
      </c>
      <c r="B1362" s="316" t="s">
        <v>5547</v>
      </c>
      <c r="C1362" s="316" t="s">
        <v>5441</v>
      </c>
      <c r="D1362" s="316" t="s">
        <v>5548</v>
      </c>
      <c r="E1362" s="317">
        <v>200</v>
      </c>
      <c r="F1362" s="317"/>
      <c r="G1362" s="316" t="s">
        <v>4554</v>
      </c>
      <c r="H1362" s="319">
        <f t="shared" si="22"/>
        <v>4660</v>
      </c>
    </row>
    <row r="1363" spans="1:8" x14ac:dyDescent="0.2">
      <c r="A1363" s="318" t="s">
        <v>5551</v>
      </c>
      <c r="B1363" s="316" t="s">
        <v>5552</v>
      </c>
      <c r="C1363" s="316"/>
      <c r="D1363" s="316" t="s">
        <v>5553</v>
      </c>
      <c r="E1363" s="317">
        <v>390</v>
      </c>
      <c r="F1363" s="317"/>
      <c r="G1363" s="316" t="s">
        <v>4767</v>
      </c>
      <c r="H1363" s="319">
        <f t="shared" si="22"/>
        <v>5050</v>
      </c>
    </row>
    <row r="1364" spans="1:8" x14ac:dyDescent="0.2">
      <c r="A1364" s="318" t="s">
        <v>5551</v>
      </c>
      <c r="B1364" s="316" t="s">
        <v>5552</v>
      </c>
      <c r="C1364" s="316"/>
      <c r="D1364" s="316" t="s">
        <v>5553</v>
      </c>
      <c r="E1364" s="317">
        <v>390</v>
      </c>
      <c r="F1364" s="317"/>
      <c r="G1364" s="316" t="s">
        <v>4554</v>
      </c>
      <c r="H1364" s="319">
        <f t="shared" si="22"/>
        <v>5440</v>
      </c>
    </row>
    <row r="1365" spans="1:8" x14ac:dyDescent="0.2">
      <c r="A1365" s="318" t="s">
        <v>3992</v>
      </c>
      <c r="B1365" s="316" t="s">
        <v>5554</v>
      </c>
      <c r="C1365" s="316"/>
      <c r="D1365" s="316" t="s">
        <v>5555</v>
      </c>
      <c r="E1365" s="317">
        <v>380</v>
      </c>
      <c r="F1365" s="317"/>
      <c r="G1365" s="316" t="s">
        <v>4767</v>
      </c>
      <c r="H1365" s="319">
        <f t="shared" si="22"/>
        <v>5820</v>
      </c>
    </row>
    <row r="1366" spans="1:8" x14ac:dyDescent="0.2">
      <c r="A1366" s="318" t="s">
        <v>3992</v>
      </c>
      <c r="B1366" s="316" t="s">
        <v>5554</v>
      </c>
      <c r="C1366" s="316"/>
      <c r="D1366" s="316" t="s">
        <v>5555</v>
      </c>
      <c r="E1366" s="317">
        <v>400</v>
      </c>
      <c r="F1366" s="317"/>
      <c r="G1366" s="316" t="s">
        <v>4554</v>
      </c>
      <c r="H1366" s="319">
        <f t="shared" si="22"/>
        <v>6220</v>
      </c>
    </row>
    <row r="1367" spans="1:8" x14ac:dyDescent="0.2">
      <c r="A1367" s="318" t="s">
        <v>5556</v>
      </c>
      <c r="B1367" s="316" t="s">
        <v>5557</v>
      </c>
      <c r="C1367" s="316" t="s">
        <v>5441</v>
      </c>
      <c r="D1367" s="316" t="s">
        <v>5558</v>
      </c>
      <c r="E1367" s="317">
        <v>200</v>
      </c>
      <c r="F1367" s="317"/>
      <c r="G1367" s="316" t="s">
        <v>4767</v>
      </c>
      <c r="H1367" s="319">
        <f t="shared" si="22"/>
        <v>6420</v>
      </c>
    </row>
    <row r="1368" spans="1:8" x14ac:dyDescent="0.2">
      <c r="A1368" s="318" t="s">
        <v>5556</v>
      </c>
      <c r="B1368" s="316" t="s">
        <v>5559</v>
      </c>
      <c r="C1368" s="316" t="s">
        <v>5505</v>
      </c>
      <c r="D1368" s="316" t="s">
        <v>5560</v>
      </c>
      <c r="E1368" s="317">
        <v>190</v>
      </c>
      <c r="F1368" s="317"/>
      <c r="G1368" s="316" t="s">
        <v>4767</v>
      </c>
      <c r="H1368" s="319">
        <f t="shared" si="22"/>
        <v>6610</v>
      </c>
    </row>
    <row r="1369" spans="1:8" x14ac:dyDescent="0.2">
      <c r="A1369" s="318" t="s">
        <v>5556</v>
      </c>
      <c r="B1369" s="316" t="s">
        <v>5559</v>
      </c>
      <c r="C1369" s="316" t="s">
        <v>5505</v>
      </c>
      <c r="D1369" s="316" t="s">
        <v>5560</v>
      </c>
      <c r="E1369" s="317">
        <v>190</v>
      </c>
      <c r="F1369" s="317"/>
      <c r="G1369" s="316" t="s">
        <v>4554</v>
      </c>
      <c r="H1369" s="319">
        <f t="shared" si="22"/>
        <v>6800</v>
      </c>
    </row>
    <row r="1370" spans="1:8" x14ac:dyDescent="0.2">
      <c r="A1370" s="318" t="s">
        <v>5556</v>
      </c>
      <c r="B1370" s="316" t="s">
        <v>5557</v>
      </c>
      <c r="C1370" s="316" t="s">
        <v>5441</v>
      </c>
      <c r="D1370" s="316" t="s">
        <v>5558</v>
      </c>
      <c r="E1370" s="317">
        <v>200</v>
      </c>
      <c r="F1370" s="317"/>
      <c r="G1370" s="316" t="s">
        <v>4554</v>
      </c>
      <c r="H1370" s="319">
        <f t="shared" si="22"/>
        <v>7000</v>
      </c>
    </row>
    <row r="1371" spans="1:8" x14ac:dyDescent="0.2">
      <c r="A1371" s="318" t="s">
        <v>4768</v>
      </c>
      <c r="B1371" s="316" t="s">
        <v>5561</v>
      </c>
      <c r="C1371" s="316" t="s">
        <v>5441</v>
      </c>
      <c r="D1371" s="316" t="s">
        <v>5562</v>
      </c>
      <c r="E1371" s="317">
        <v>70</v>
      </c>
      <c r="F1371" s="317"/>
      <c r="G1371" s="316" t="s">
        <v>4767</v>
      </c>
      <c r="H1371" s="319">
        <f t="shared" si="22"/>
        <v>7070</v>
      </c>
    </row>
    <row r="1372" spans="1:8" x14ac:dyDescent="0.2">
      <c r="A1372" s="318" t="s">
        <v>4768</v>
      </c>
      <c r="B1372" s="316" t="s">
        <v>5563</v>
      </c>
      <c r="C1372" s="316" t="s">
        <v>5505</v>
      </c>
      <c r="D1372" s="316" t="s">
        <v>5564</v>
      </c>
      <c r="E1372" s="317">
        <v>80</v>
      </c>
      <c r="F1372" s="317"/>
      <c r="G1372" s="316" t="s">
        <v>4767</v>
      </c>
      <c r="H1372" s="319">
        <f t="shared" si="22"/>
        <v>7150</v>
      </c>
    </row>
    <row r="1373" spans="1:8" x14ac:dyDescent="0.2">
      <c r="A1373" s="318" t="s">
        <v>4768</v>
      </c>
      <c r="B1373" s="316" t="s">
        <v>5563</v>
      </c>
      <c r="C1373" s="316" t="s">
        <v>5505</v>
      </c>
      <c r="D1373" s="316" t="s">
        <v>5564</v>
      </c>
      <c r="E1373" s="317">
        <v>20</v>
      </c>
      <c r="F1373" s="317"/>
      <c r="G1373" s="316" t="s">
        <v>730</v>
      </c>
      <c r="H1373" s="319">
        <f t="shared" si="22"/>
        <v>7170</v>
      </c>
    </row>
    <row r="1374" spans="1:8" x14ac:dyDescent="0.2">
      <c r="A1374" s="318" t="s">
        <v>4768</v>
      </c>
      <c r="B1374" s="316" t="s">
        <v>5561</v>
      </c>
      <c r="C1374" s="316" t="s">
        <v>5441</v>
      </c>
      <c r="D1374" s="316" t="s">
        <v>5562</v>
      </c>
      <c r="E1374" s="317">
        <v>20</v>
      </c>
      <c r="F1374" s="317"/>
      <c r="G1374" s="316" t="s">
        <v>730</v>
      </c>
      <c r="H1374" s="319">
        <f t="shared" si="22"/>
        <v>7190</v>
      </c>
    </row>
    <row r="1375" spans="1:8" x14ac:dyDescent="0.2">
      <c r="A1375" s="318" t="s">
        <v>4768</v>
      </c>
      <c r="B1375" s="316" t="s">
        <v>5563</v>
      </c>
      <c r="C1375" s="316" t="s">
        <v>5505</v>
      </c>
      <c r="D1375" s="316" t="s">
        <v>5564</v>
      </c>
      <c r="E1375" s="317">
        <v>60</v>
      </c>
      <c r="F1375" s="317"/>
      <c r="G1375" s="316" t="s">
        <v>4554</v>
      </c>
      <c r="H1375" s="319">
        <f t="shared" si="22"/>
        <v>7250</v>
      </c>
    </row>
    <row r="1376" spans="1:8" x14ac:dyDescent="0.2">
      <c r="A1376" s="318" t="s">
        <v>4768</v>
      </c>
      <c r="B1376" s="316" t="s">
        <v>5561</v>
      </c>
      <c r="C1376" s="316" t="s">
        <v>5441</v>
      </c>
      <c r="D1376" s="316" t="s">
        <v>5562</v>
      </c>
      <c r="E1376" s="317">
        <v>70</v>
      </c>
      <c r="F1376" s="317"/>
      <c r="G1376" s="316" t="s">
        <v>4554</v>
      </c>
      <c r="H1376" s="319">
        <f t="shared" si="22"/>
        <v>7320</v>
      </c>
    </row>
    <row r="1377" spans="1:8" x14ac:dyDescent="0.2">
      <c r="A1377" s="318" t="s">
        <v>5565</v>
      </c>
      <c r="B1377" s="316" t="s">
        <v>5566</v>
      </c>
      <c r="C1377" s="316" t="s">
        <v>5505</v>
      </c>
      <c r="D1377" s="316" t="s">
        <v>5567</v>
      </c>
      <c r="E1377" s="317">
        <v>60</v>
      </c>
      <c r="F1377" s="317"/>
      <c r="G1377" s="316" t="s">
        <v>708</v>
      </c>
      <c r="H1377" s="319">
        <f t="shared" si="22"/>
        <v>7380</v>
      </c>
    </row>
    <row r="1378" spans="1:8" x14ac:dyDescent="0.2">
      <c r="A1378" s="318" t="s">
        <v>5565</v>
      </c>
      <c r="B1378" s="316" t="s">
        <v>5568</v>
      </c>
      <c r="C1378" s="316" t="s">
        <v>5441</v>
      </c>
      <c r="D1378" s="316" t="s">
        <v>5567</v>
      </c>
      <c r="E1378" s="317">
        <v>50</v>
      </c>
      <c r="F1378" s="317"/>
      <c r="G1378" s="316" t="s">
        <v>708</v>
      </c>
      <c r="H1378" s="319">
        <f t="shared" si="22"/>
        <v>7430</v>
      </c>
    </row>
    <row r="1379" spans="1:8" x14ac:dyDescent="0.2">
      <c r="A1379" s="318" t="s">
        <v>5565</v>
      </c>
      <c r="B1379" s="316" t="s">
        <v>5568</v>
      </c>
      <c r="C1379" s="316" t="s">
        <v>5441</v>
      </c>
      <c r="D1379" s="316" t="s">
        <v>5567</v>
      </c>
      <c r="E1379" s="317">
        <v>110</v>
      </c>
      <c r="F1379" s="317"/>
      <c r="G1379" s="316" t="s">
        <v>633</v>
      </c>
      <c r="H1379" s="319">
        <f t="shared" si="22"/>
        <v>7540</v>
      </c>
    </row>
    <row r="1380" spans="1:8" x14ac:dyDescent="0.2">
      <c r="A1380" s="318" t="s">
        <v>5565</v>
      </c>
      <c r="B1380" s="316" t="s">
        <v>5566</v>
      </c>
      <c r="C1380" s="316" t="s">
        <v>5505</v>
      </c>
      <c r="D1380" s="316" t="s">
        <v>5567</v>
      </c>
      <c r="E1380" s="317">
        <v>100</v>
      </c>
      <c r="F1380" s="317"/>
      <c r="G1380" s="316" t="s">
        <v>633</v>
      </c>
      <c r="H1380" s="319">
        <f t="shared" si="22"/>
        <v>7640</v>
      </c>
    </row>
    <row r="1381" spans="1:8" x14ac:dyDescent="0.2">
      <c r="A1381" s="318" t="s">
        <v>5377</v>
      </c>
      <c r="B1381" s="316" t="s">
        <v>5569</v>
      </c>
      <c r="C1381" s="316" t="s">
        <v>5505</v>
      </c>
      <c r="D1381" s="316" t="s">
        <v>5570</v>
      </c>
      <c r="E1381" s="317"/>
      <c r="F1381" s="317">
        <v>60</v>
      </c>
      <c r="G1381" s="316" t="s">
        <v>708</v>
      </c>
      <c r="H1381" s="319">
        <f t="shared" si="22"/>
        <v>7580</v>
      </c>
    </row>
    <row r="1382" spans="1:8" x14ac:dyDescent="0.2">
      <c r="A1382" s="318" t="s">
        <v>5377</v>
      </c>
      <c r="B1382" s="316" t="s">
        <v>5569</v>
      </c>
      <c r="C1382" s="316" t="s">
        <v>5505</v>
      </c>
      <c r="D1382" s="316" t="s">
        <v>5570</v>
      </c>
      <c r="E1382" s="317"/>
      <c r="F1382" s="317">
        <v>100</v>
      </c>
      <c r="G1382" s="316" t="s">
        <v>708</v>
      </c>
      <c r="H1382" s="319">
        <f t="shared" si="22"/>
        <v>7480</v>
      </c>
    </row>
    <row r="1383" spans="1:8" x14ac:dyDescent="0.2">
      <c r="A1383" s="318" t="s">
        <v>5377</v>
      </c>
      <c r="B1383" s="316" t="s">
        <v>5571</v>
      </c>
      <c r="C1383" s="316" t="s">
        <v>5441</v>
      </c>
      <c r="D1383" s="316" t="s">
        <v>5570</v>
      </c>
      <c r="E1383" s="317"/>
      <c r="F1383" s="317">
        <v>50</v>
      </c>
      <c r="G1383" s="316" t="s">
        <v>708</v>
      </c>
      <c r="H1383" s="319">
        <f t="shared" si="22"/>
        <v>7430</v>
      </c>
    </row>
    <row r="1384" spans="1:8" x14ac:dyDescent="0.2">
      <c r="A1384" s="318" t="s">
        <v>5377</v>
      </c>
      <c r="B1384" s="316" t="s">
        <v>5571</v>
      </c>
      <c r="C1384" s="316" t="s">
        <v>5441</v>
      </c>
      <c r="D1384" s="316" t="s">
        <v>5570</v>
      </c>
      <c r="E1384" s="317"/>
      <c r="F1384" s="317">
        <v>110</v>
      </c>
      <c r="G1384" s="316" t="s">
        <v>633</v>
      </c>
      <c r="H1384" s="319">
        <f t="shared" si="22"/>
        <v>7320</v>
      </c>
    </row>
    <row r="1385" spans="1:8" x14ac:dyDescent="0.2">
      <c r="A1385" s="318" t="s">
        <v>5572</v>
      </c>
      <c r="B1385" s="316" t="s">
        <v>5573</v>
      </c>
      <c r="C1385" s="316" t="s">
        <v>5574</v>
      </c>
      <c r="D1385" s="316" t="s">
        <v>5575</v>
      </c>
      <c r="E1385" s="317">
        <v>56.88</v>
      </c>
      <c r="F1385" s="317"/>
      <c r="G1385" s="316" t="s">
        <v>708</v>
      </c>
      <c r="H1385" s="319">
        <f t="shared" si="22"/>
        <v>7376.88</v>
      </c>
    </row>
    <row r="1386" spans="1:8" x14ac:dyDescent="0.2">
      <c r="A1386" s="318" t="s">
        <v>5572</v>
      </c>
      <c r="B1386" s="316" t="s">
        <v>5573</v>
      </c>
      <c r="C1386" s="316" t="s">
        <v>5574</v>
      </c>
      <c r="D1386" s="316" t="s">
        <v>5575</v>
      </c>
      <c r="E1386" s="317">
        <v>56.87</v>
      </c>
      <c r="F1386" s="317"/>
      <c r="G1386" s="316" t="s">
        <v>633</v>
      </c>
      <c r="H1386" s="319">
        <f t="shared" si="22"/>
        <v>7433.75</v>
      </c>
    </row>
    <row r="1387" spans="1:8" x14ac:dyDescent="0.2">
      <c r="A1387" s="318" t="s">
        <v>5576</v>
      </c>
      <c r="B1387" s="316" t="s">
        <v>5577</v>
      </c>
      <c r="C1387" s="316" t="s">
        <v>5578</v>
      </c>
      <c r="D1387" s="316" t="s">
        <v>5579</v>
      </c>
      <c r="E1387" s="317">
        <v>179.5</v>
      </c>
      <c r="F1387" s="317"/>
      <c r="G1387" s="316" t="s">
        <v>4767</v>
      </c>
      <c r="H1387" s="319">
        <f t="shared" si="22"/>
        <v>7613.25</v>
      </c>
    </row>
    <row r="1388" spans="1:8" x14ac:dyDescent="0.2">
      <c r="A1388" s="318" t="s">
        <v>5576</v>
      </c>
      <c r="B1388" s="316" t="s">
        <v>5577</v>
      </c>
      <c r="C1388" s="316" t="s">
        <v>5578</v>
      </c>
      <c r="D1388" s="316" t="s">
        <v>5579</v>
      </c>
      <c r="E1388" s="317">
        <v>179.5</v>
      </c>
      <c r="F1388" s="317"/>
      <c r="G1388" s="316" t="s">
        <v>4554</v>
      </c>
      <c r="H1388" s="319">
        <f t="shared" si="22"/>
        <v>7792.75</v>
      </c>
    </row>
    <row r="1389" spans="1:8" x14ac:dyDescent="0.2">
      <c r="A1389" s="318" t="s">
        <v>5580</v>
      </c>
      <c r="B1389" s="316" t="s">
        <v>5581</v>
      </c>
      <c r="C1389" s="316" t="s">
        <v>3626</v>
      </c>
      <c r="D1389" s="316" t="s">
        <v>5582</v>
      </c>
      <c r="E1389" s="317">
        <v>805</v>
      </c>
      <c r="F1389" s="317"/>
      <c r="G1389" s="316" t="s">
        <v>708</v>
      </c>
      <c r="H1389" s="319">
        <f t="shared" si="22"/>
        <v>8597.75</v>
      </c>
    </row>
    <row r="1390" spans="1:8" x14ac:dyDescent="0.2">
      <c r="A1390" s="318" t="s">
        <v>5580</v>
      </c>
      <c r="B1390" s="316" t="s">
        <v>5581</v>
      </c>
      <c r="C1390" s="316" t="s">
        <v>3626</v>
      </c>
      <c r="D1390" s="316" t="s">
        <v>5582</v>
      </c>
      <c r="E1390" s="317">
        <v>805</v>
      </c>
      <c r="F1390" s="317"/>
      <c r="G1390" s="316" t="s">
        <v>633</v>
      </c>
      <c r="H1390" s="319">
        <f t="shared" si="22"/>
        <v>9402.75</v>
      </c>
    </row>
    <row r="1391" spans="1:8" x14ac:dyDescent="0.2">
      <c r="A1391" s="318" t="s">
        <v>4009</v>
      </c>
      <c r="B1391" s="316" t="s">
        <v>5583</v>
      </c>
      <c r="C1391" s="316"/>
      <c r="D1391" s="316" t="s">
        <v>5584</v>
      </c>
      <c r="E1391" s="317"/>
      <c r="F1391" s="317">
        <v>761.88</v>
      </c>
      <c r="G1391" s="316" t="s">
        <v>708</v>
      </c>
      <c r="H1391" s="319">
        <f t="shared" si="22"/>
        <v>8640.8700000000008</v>
      </c>
    </row>
    <row r="1392" spans="1:8" x14ac:dyDescent="0.2">
      <c r="A1392" s="318" t="s">
        <v>4009</v>
      </c>
      <c r="B1392" s="316" t="s">
        <v>5583</v>
      </c>
      <c r="C1392" s="316"/>
      <c r="D1392" s="316" t="s">
        <v>5585</v>
      </c>
      <c r="E1392" s="317">
        <v>761.88</v>
      </c>
      <c r="F1392" s="317"/>
      <c r="G1392" s="316" t="s">
        <v>4767</v>
      </c>
      <c r="H1392" s="319">
        <f t="shared" si="22"/>
        <v>9402.75</v>
      </c>
    </row>
    <row r="1393" spans="1:8" x14ac:dyDescent="0.2">
      <c r="A1393" s="318" t="s">
        <v>4009</v>
      </c>
      <c r="B1393" s="316" t="s">
        <v>5583</v>
      </c>
      <c r="C1393" s="316"/>
      <c r="D1393" s="316" t="s">
        <v>5586</v>
      </c>
      <c r="E1393" s="317"/>
      <c r="F1393" s="317">
        <v>961.87</v>
      </c>
      <c r="G1393" s="316" t="s">
        <v>633</v>
      </c>
      <c r="H1393" s="319">
        <f t="shared" si="22"/>
        <v>8440.8799999999992</v>
      </c>
    </row>
    <row r="1394" spans="1:8" x14ac:dyDescent="0.2">
      <c r="A1394" s="318" t="s">
        <v>4009</v>
      </c>
      <c r="B1394" s="316" t="s">
        <v>5583</v>
      </c>
      <c r="C1394" s="316"/>
      <c r="D1394" s="316" t="s">
        <v>5587</v>
      </c>
      <c r="E1394" s="317">
        <v>961.87</v>
      </c>
      <c r="F1394" s="317"/>
      <c r="G1394" s="316" t="s">
        <v>4554</v>
      </c>
      <c r="H1394" s="320">
        <f t="shared" ref="H1394:H1457" si="23">H1393+E1394-F1394</f>
        <v>9402.75</v>
      </c>
    </row>
    <row r="1395" spans="1:8" x14ac:dyDescent="0.2">
      <c r="A1395" s="318" t="s">
        <v>4009</v>
      </c>
      <c r="B1395" s="316" t="s">
        <v>4810</v>
      </c>
      <c r="C1395" s="316"/>
      <c r="D1395" s="316" t="s">
        <v>4806</v>
      </c>
      <c r="E1395" s="317"/>
      <c r="F1395" s="317">
        <v>4681.37</v>
      </c>
      <c r="G1395" s="316" t="s">
        <v>4554</v>
      </c>
      <c r="H1395" s="319"/>
    </row>
    <row r="1396" spans="1:8" x14ac:dyDescent="0.2">
      <c r="A1396" s="318" t="s">
        <v>4009</v>
      </c>
      <c r="B1396" s="316" t="s">
        <v>4810</v>
      </c>
      <c r="C1396" s="316"/>
      <c r="D1396" s="316" t="s">
        <v>4806</v>
      </c>
      <c r="E1396" s="317">
        <v>936.27</v>
      </c>
      <c r="F1396" s="317"/>
      <c r="G1396" s="316" t="s">
        <v>4554</v>
      </c>
      <c r="H1396" s="319"/>
    </row>
    <row r="1397" spans="1:8" x14ac:dyDescent="0.2">
      <c r="A1397" s="318" t="s">
        <v>4009</v>
      </c>
      <c r="B1397" s="316" t="s">
        <v>4810</v>
      </c>
      <c r="C1397" s="316"/>
      <c r="D1397" s="316" t="s">
        <v>4806</v>
      </c>
      <c r="E1397" s="317">
        <v>3745.1</v>
      </c>
      <c r="F1397" s="317"/>
      <c r="G1397" s="316" t="s">
        <v>4554</v>
      </c>
      <c r="H1397" s="319"/>
    </row>
    <row r="1398" spans="1:8" ht="15" x14ac:dyDescent="0.2">
      <c r="A1398" s="315" t="s">
        <v>4811</v>
      </c>
      <c r="B1398" s="316"/>
      <c r="C1398" s="316"/>
      <c r="D1398" s="316"/>
      <c r="E1398" s="317"/>
      <c r="F1398" s="317"/>
      <c r="G1398" s="316"/>
      <c r="H1398" s="319"/>
    </row>
    <row r="1399" spans="1:8" x14ac:dyDescent="0.2">
      <c r="A1399" s="318" t="s">
        <v>5588</v>
      </c>
      <c r="B1399" s="316" t="s">
        <v>5589</v>
      </c>
      <c r="C1399" s="316" t="s">
        <v>3626</v>
      </c>
      <c r="D1399" s="316" t="s">
        <v>5590</v>
      </c>
      <c r="E1399" s="317">
        <v>300</v>
      </c>
      <c r="F1399" s="317"/>
      <c r="G1399" s="316" t="s">
        <v>708</v>
      </c>
      <c r="H1399" s="319">
        <f t="shared" si="23"/>
        <v>300</v>
      </c>
    </row>
    <row r="1400" spans="1:8" x14ac:dyDescent="0.2">
      <c r="A1400" s="318" t="s">
        <v>5588</v>
      </c>
      <c r="B1400" s="316" t="s">
        <v>5589</v>
      </c>
      <c r="C1400" s="316" t="s">
        <v>3626</v>
      </c>
      <c r="D1400" s="316" t="s">
        <v>5590</v>
      </c>
      <c r="E1400" s="317">
        <v>300</v>
      </c>
      <c r="F1400" s="317"/>
      <c r="G1400" s="316" t="s">
        <v>633</v>
      </c>
      <c r="H1400" s="319">
        <f t="shared" si="23"/>
        <v>600</v>
      </c>
    </row>
    <row r="1401" spans="1:8" x14ac:dyDescent="0.2">
      <c r="A1401" s="318" t="s">
        <v>29</v>
      </c>
      <c r="B1401" s="316" t="s">
        <v>5591</v>
      </c>
      <c r="C1401" s="316" t="s">
        <v>3626</v>
      </c>
      <c r="D1401" s="316" t="s">
        <v>5592</v>
      </c>
      <c r="E1401" s="317">
        <v>300</v>
      </c>
      <c r="F1401" s="317"/>
      <c r="G1401" s="316" t="s">
        <v>708</v>
      </c>
      <c r="H1401" s="319">
        <f t="shared" si="23"/>
        <v>900</v>
      </c>
    </row>
    <row r="1402" spans="1:8" x14ac:dyDescent="0.2">
      <c r="A1402" s="318" t="s">
        <v>29</v>
      </c>
      <c r="B1402" s="316" t="s">
        <v>5591</v>
      </c>
      <c r="C1402" s="316" t="s">
        <v>3626</v>
      </c>
      <c r="D1402" s="316" t="s">
        <v>5592</v>
      </c>
      <c r="E1402" s="317">
        <v>300</v>
      </c>
      <c r="F1402" s="317"/>
      <c r="G1402" s="316" t="s">
        <v>633</v>
      </c>
      <c r="H1402" s="319">
        <f t="shared" si="23"/>
        <v>1200</v>
      </c>
    </row>
    <row r="1403" spans="1:8" x14ac:dyDescent="0.2">
      <c r="A1403" s="318" t="s">
        <v>4834</v>
      </c>
      <c r="B1403" s="316" t="s">
        <v>5593</v>
      </c>
      <c r="C1403" s="316" t="s">
        <v>3626</v>
      </c>
      <c r="D1403" s="316" t="s">
        <v>5594</v>
      </c>
      <c r="E1403" s="317">
        <v>300</v>
      </c>
      <c r="F1403" s="317"/>
      <c r="G1403" s="316" t="s">
        <v>708</v>
      </c>
      <c r="H1403" s="319">
        <f t="shared" si="23"/>
        <v>1500</v>
      </c>
    </row>
    <row r="1404" spans="1:8" x14ac:dyDescent="0.2">
      <c r="A1404" s="318" t="s">
        <v>4834</v>
      </c>
      <c r="B1404" s="316" t="s">
        <v>5593</v>
      </c>
      <c r="C1404" s="316" t="s">
        <v>3626</v>
      </c>
      <c r="D1404" s="316" t="s">
        <v>5594</v>
      </c>
      <c r="E1404" s="317">
        <v>300</v>
      </c>
      <c r="F1404" s="317"/>
      <c r="G1404" s="316" t="s">
        <v>633</v>
      </c>
      <c r="H1404" s="319">
        <f t="shared" si="23"/>
        <v>1800</v>
      </c>
    </row>
    <row r="1405" spans="1:8" x14ac:dyDescent="0.2">
      <c r="A1405" s="318" t="s">
        <v>5595</v>
      </c>
      <c r="B1405" s="316" t="s">
        <v>5596</v>
      </c>
      <c r="C1405" s="316" t="s">
        <v>3626</v>
      </c>
      <c r="D1405" s="316" t="s">
        <v>5597</v>
      </c>
      <c r="E1405" s="317">
        <v>415</v>
      </c>
      <c r="F1405" s="317"/>
      <c r="G1405" s="316" t="s">
        <v>708</v>
      </c>
      <c r="H1405" s="319">
        <f t="shared" si="23"/>
        <v>2215</v>
      </c>
    </row>
    <row r="1406" spans="1:8" x14ac:dyDescent="0.2">
      <c r="A1406" s="318" t="s">
        <v>5595</v>
      </c>
      <c r="B1406" s="316" t="s">
        <v>5596</v>
      </c>
      <c r="C1406" s="316" t="s">
        <v>3626</v>
      </c>
      <c r="D1406" s="316" t="s">
        <v>5597</v>
      </c>
      <c r="E1406" s="317">
        <v>415</v>
      </c>
      <c r="F1406" s="317"/>
      <c r="G1406" s="316" t="s">
        <v>633</v>
      </c>
      <c r="H1406" s="319">
        <f t="shared" si="23"/>
        <v>2630</v>
      </c>
    </row>
    <row r="1407" spans="1:8" x14ac:dyDescent="0.2">
      <c r="A1407" s="318" t="s">
        <v>5598</v>
      </c>
      <c r="B1407" s="316" t="s">
        <v>5599</v>
      </c>
      <c r="C1407" s="316" t="s">
        <v>3626</v>
      </c>
      <c r="D1407" s="316" t="s">
        <v>5600</v>
      </c>
      <c r="E1407" s="317">
        <v>437.5</v>
      </c>
      <c r="F1407" s="317"/>
      <c r="G1407" s="316" t="s">
        <v>708</v>
      </c>
      <c r="H1407" s="319">
        <f t="shared" si="23"/>
        <v>3067.5</v>
      </c>
    </row>
    <row r="1408" spans="1:8" x14ac:dyDescent="0.2">
      <c r="A1408" s="318" t="s">
        <v>5598</v>
      </c>
      <c r="B1408" s="316" t="s">
        <v>5599</v>
      </c>
      <c r="C1408" s="316" t="s">
        <v>3626</v>
      </c>
      <c r="D1408" s="316" t="s">
        <v>5600</v>
      </c>
      <c r="E1408" s="317">
        <v>437.5</v>
      </c>
      <c r="F1408" s="317"/>
      <c r="G1408" s="316" t="s">
        <v>633</v>
      </c>
      <c r="H1408" s="319">
        <f t="shared" si="23"/>
        <v>3505</v>
      </c>
    </row>
    <row r="1409" spans="1:8" x14ac:dyDescent="0.2">
      <c r="A1409" s="318" t="s">
        <v>5601</v>
      </c>
      <c r="B1409" s="316" t="s">
        <v>5602</v>
      </c>
      <c r="C1409" s="316" t="s">
        <v>3626</v>
      </c>
      <c r="D1409" s="316" t="s">
        <v>5603</v>
      </c>
      <c r="E1409" s="317">
        <v>57.5</v>
      </c>
      <c r="F1409" s="317"/>
      <c r="G1409" s="316" t="s">
        <v>708</v>
      </c>
      <c r="H1409" s="319">
        <f t="shared" si="23"/>
        <v>3562.5</v>
      </c>
    </row>
    <row r="1410" spans="1:8" x14ac:dyDescent="0.2">
      <c r="A1410" s="318" t="s">
        <v>5601</v>
      </c>
      <c r="B1410" s="316" t="s">
        <v>5604</v>
      </c>
      <c r="C1410" s="316" t="s">
        <v>3626</v>
      </c>
      <c r="D1410" s="316" t="s">
        <v>5605</v>
      </c>
      <c r="E1410" s="317">
        <v>130</v>
      </c>
      <c r="F1410" s="317"/>
      <c r="G1410" s="316" t="s">
        <v>708</v>
      </c>
      <c r="H1410" s="319">
        <f t="shared" si="23"/>
        <v>3692.5</v>
      </c>
    </row>
    <row r="1411" spans="1:8" x14ac:dyDescent="0.2">
      <c r="A1411" s="318" t="s">
        <v>5601</v>
      </c>
      <c r="B1411" s="316" t="s">
        <v>5604</v>
      </c>
      <c r="C1411" s="316" t="s">
        <v>3626</v>
      </c>
      <c r="D1411" s="316" t="s">
        <v>5605</v>
      </c>
      <c r="E1411" s="317">
        <v>130</v>
      </c>
      <c r="F1411" s="317"/>
      <c r="G1411" s="316" t="s">
        <v>633</v>
      </c>
      <c r="H1411" s="319">
        <f t="shared" si="23"/>
        <v>3822.5</v>
      </c>
    </row>
    <row r="1412" spans="1:8" x14ac:dyDescent="0.2">
      <c r="A1412" s="318" t="s">
        <v>5601</v>
      </c>
      <c r="B1412" s="316" t="s">
        <v>5602</v>
      </c>
      <c r="C1412" s="316" t="s">
        <v>3626</v>
      </c>
      <c r="D1412" s="316" t="s">
        <v>5603</v>
      </c>
      <c r="E1412" s="317">
        <v>57.5</v>
      </c>
      <c r="F1412" s="317"/>
      <c r="G1412" s="316" t="s">
        <v>633</v>
      </c>
      <c r="H1412" s="319">
        <f t="shared" si="23"/>
        <v>3880</v>
      </c>
    </row>
    <row r="1413" spans="1:8" x14ac:dyDescent="0.2">
      <c r="A1413" s="318" t="s">
        <v>5606</v>
      </c>
      <c r="B1413" s="316" t="s">
        <v>5607</v>
      </c>
      <c r="C1413" s="316" t="s">
        <v>3626</v>
      </c>
      <c r="D1413" s="316" t="s">
        <v>5608</v>
      </c>
      <c r="E1413" s="317">
        <v>70.62</v>
      </c>
      <c r="F1413" s="317"/>
      <c r="G1413" s="316" t="s">
        <v>708</v>
      </c>
      <c r="H1413" s="319">
        <f t="shared" si="23"/>
        <v>3950.62</v>
      </c>
    </row>
    <row r="1414" spans="1:8" x14ac:dyDescent="0.2">
      <c r="A1414" s="318" t="s">
        <v>5606</v>
      </c>
      <c r="B1414" s="316" t="s">
        <v>5607</v>
      </c>
      <c r="C1414" s="316" t="s">
        <v>3626</v>
      </c>
      <c r="D1414" s="316" t="s">
        <v>5608</v>
      </c>
      <c r="E1414" s="317">
        <v>70.63</v>
      </c>
      <c r="F1414" s="317"/>
      <c r="G1414" s="316" t="s">
        <v>633</v>
      </c>
      <c r="H1414" s="319">
        <f t="shared" si="23"/>
        <v>4021.25</v>
      </c>
    </row>
    <row r="1415" spans="1:8" x14ac:dyDescent="0.2">
      <c r="A1415" s="318" t="s">
        <v>5609</v>
      </c>
      <c r="B1415" s="316" t="s">
        <v>5610</v>
      </c>
      <c r="C1415" s="316" t="s">
        <v>3651</v>
      </c>
      <c r="D1415" s="316" t="s">
        <v>5611</v>
      </c>
      <c r="E1415" s="317">
        <v>637.5</v>
      </c>
      <c r="F1415" s="317"/>
      <c r="G1415" s="316" t="s">
        <v>708</v>
      </c>
      <c r="H1415" s="319">
        <f t="shared" si="23"/>
        <v>4658.75</v>
      </c>
    </row>
    <row r="1416" spans="1:8" x14ac:dyDescent="0.2">
      <c r="A1416" s="318" t="s">
        <v>5609</v>
      </c>
      <c r="B1416" s="316" t="s">
        <v>5610</v>
      </c>
      <c r="C1416" s="316" t="s">
        <v>3651</v>
      </c>
      <c r="D1416" s="316" t="s">
        <v>5611</v>
      </c>
      <c r="E1416" s="317">
        <v>637.5</v>
      </c>
      <c r="F1416" s="317"/>
      <c r="G1416" s="316" t="s">
        <v>633</v>
      </c>
      <c r="H1416" s="319">
        <f t="shared" si="23"/>
        <v>5296.25</v>
      </c>
    </row>
    <row r="1417" spans="1:8" x14ac:dyDescent="0.2">
      <c r="A1417" s="318" t="s">
        <v>5612</v>
      </c>
      <c r="B1417" s="316" t="s">
        <v>5613</v>
      </c>
      <c r="C1417" s="316" t="s">
        <v>3626</v>
      </c>
      <c r="D1417" s="316" t="s">
        <v>5614</v>
      </c>
      <c r="E1417" s="317">
        <v>52.5</v>
      </c>
      <c r="F1417" s="317"/>
      <c r="G1417" s="316" t="s">
        <v>708</v>
      </c>
      <c r="H1417" s="319">
        <f t="shared" si="23"/>
        <v>5348.75</v>
      </c>
    </row>
    <row r="1418" spans="1:8" x14ac:dyDescent="0.2">
      <c r="A1418" s="318" t="s">
        <v>5612</v>
      </c>
      <c r="B1418" s="316" t="s">
        <v>5613</v>
      </c>
      <c r="C1418" s="316" t="s">
        <v>3626</v>
      </c>
      <c r="D1418" s="316" t="s">
        <v>5614</v>
      </c>
      <c r="E1418" s="317">
        <v>52.5</v>
      </c>
      <c r="F1418" s="317"/>
      <c r="G1418" s="316" t="s">
        <v>633</v>
      </c>
      <c r="H1418" s="319">
        <f t="shared" si="23"/>
        <v>5401.25</v>
      </c>
    </row>
    <row r="1419" spans="1:8" x14ac:dyDescent="0.2">
      <c r="A1419" s="318" t="s">
        <v>5615</v>
      </c>
      <c r="B1419" s="316" t="s">
        <v>5616</v>
      </c>
      <c r="C1419" s="316" t="s">
        <v>3626</v>
      </c>
      <c r="D1419" s="316" t="s">
        <v>5614</v>
      </c>
      <c r="E1419" s="317">
        <v>47.5</v>
      </c>
      <c r="F1419" s="317"/>
      <c r="G1419" s="316" t="s">
        <v>708</v>
      </c>
      <c r="H1419" s="319">
        <f t="shared" si="23"/>
        <v>5448.75</v>
      </c>
    </row>
    <row r="1420" spans="1:8" x14ac:dyDescent="0.2">
      <c r="A1420" s="318" t="s">
        <v>5615</v>
      </c>
      <c r="B1420" s="316" t="s">
        <v>5616</v>
      </c>
      <c r="C1420" s="316" t="s">
        <v>3626</v>
      </c>
      <c r="D1420" s="316" t="s">
        <v>5614</v>
      </c>
      <c r="E1420" s="317">
        <v>47.5</v>
      </c>
      <c r="F1420" s="317"/>
      <c r="G1420" s="316" t="s">
        <v>633</v>
      </c>
      <c r="H1420" s="319">
        <f t="shared" si="23"/>
        <v>5496.25</v>
      </c>
    </row>
    <row r="1421" spans="1:8" x14ac:dyDescent="0.2">
      <c r="A1421" s="318" t="s">
        <v>5617</v>
      </c>
      <c r="B1421" s="316" t="s">
        <v>5618</v>
      </c>
      <c r="C1421" s="316" t="s">
        <v>5448</v>
      </c>
      <c r="D1421" s="316" t="s">
        <v>5619</v>
      </c>
      <c r="E1421" s="317">
        <v>560</v>
      </c>
      <c r="F1421" s="317"/>
      <c r="G1421" s="316" t="s">
        <v>633</v>
      </c>
      <c r="H1421" s="319">
        <f t="shared" si="23"/>
        <v>6056.25</v>
      </c>
    </row>
    <row r="1422" spans="1:8" x14ac:dyDescent="0.2">
      <c r="A1422" s="318" t="s">
        <v>5620</v>
      </c>
      <c r="B1422" s="316" t="s">
        <v>5621</v>
      </c>
      <c r="C1422" s="316" t="s">
        <v>5448</v>
      </c>
      <c r="D1422" s="316" t="s">
        <v>5622</v>
      </c>
      <c r="E1422" s="317">
        <v>720</v>
      </c>
      <c r="F1422" s="317"/>
      <c r="G1422" s="316" t="s">
        <v>633</v>
      </c>
      <c r="H1422" s="319">
        <f t="shared" si="23"/>
        <v>6776.25</v>
      </c>
    </row>
    <row r="1423" spans="1:8" x14ac:dyDescent="0.2">
      <c r="A1423" s="318" t="s">
        <v>5623</v>
      </c>
      <c r="B1423" s="316" t="s">
        <v>5624</v>
      </c>
      <c r="C1423" s="316" t="s">
        <v>5448</v>
      </c>
      <c r="D1423" s="316" t="s">
        <v>5625</v>
      </c>
      <c r="E1423" s="317">
        <v>65</v>
      </c>
      <c r="F1423" s="317"/>
      <c r="G1423" s="316" t="s">
        <v>633</v>
      </c>
      <c r="H1423" s="319">
        <f t="shared" si="23"/>
        <v>6841.25</v>
      </c>
    </row>
    <row r="1424" spans="1:8" x14ac:dyDescent="0.2">
      <c r="A1424" s="318" t="s">
        <v>5626</v>
      </c>
      <c r="B1424" s="316" t="s">
        <v>5627</v>
      </c>
      <c r="C1424" s="316" t="s">
        <v>3626</v>
      </c>
      <c r="D1424" s="316" t="s">
        <v>317</v>
      </c>
      <c r="E1424" s="317">
        <v>435.63</v>
      </c>
      <c r="F1424" s="317"/>
      <c r="G1424" s="316" t="s">
        <v>708</v>
      </c>
      <c r="H1424" s="319">
        <f t="shared" si="23"/>
        <v>7276.88</v>
      </c>
    </row>
    <row r="1425" spans="1:8" x14ac:dyDescent="0.2">
      <c r="A1425" s="318" t="s">
        <v>5626</v>
      </c>
      <c r="B1425" s="316" t="s">
        <v>5627</v>
      </c>
      <c r="C1425" s="316" t="s">
        <v>3626</v>
      </c>
      <c r="D1425" s="316" t="s">
        <v>317</v>
      </c>
      <c r="E1425" s="317">
        <v>435.62</v>
      </c>
      <c r="F1425" s="317"/>
      <c r="G1425" s="316" t="s">
        <v>633</v>
      </c>
      <c r="H1425" s="319">
        <f t="shared" si="23"/>
        <v>7712.5</v>
      </c>
    </row>
    <row r="1426" spans="1:8" x14ac:dyDescent="0.2">
      <c r="A1426" s="318" t="s">
        <v>5628</v>
      </c>
      <c r="B1426" s="316" t="s">
        <v>5629</v>
      </c>
      <c r="C1426" s="316" t="s">
        <v>3626</v>
      </c>
      <c r="D1426" s="316" t="s">
        <v>317</v>
      </c>
      <c r="E1426" s="317">
        <v>435.63</v>
      </c>
      <c r="F1426" s="317"/>
      <c r="G1426" s="316" t="s">
        <v>708</v>
      </c>
      <c r="H1426" s="319">
        <f t="shared" si="23"/>
        <v>8148.13</v>
      </c>
    </row>
    <row r="1427" spans="1:8" x14ac:dyDescent="0.2">
      <c r="A1427" s="318" t="s">
        <v>5628</v>
      </c>
      <c r="B1427" s="316" t="s">
        <v>5629</v>
      </c>
      <c r="C1427" s="316" t="s">
        <v>3626</v>
      </c>
      <c r="D1427" s="316" t="s">
        <v>317</v>
      </c>
      <c r="E1427" s="317">
        <v>435.62</v>
      </c>
      <c r="F1427" s="317"/>
      <c r="G1427" s="316" t="s">
        <v>633</v>
      </c>
      <c r="H1427" s="319">
        <f t="shared" si="23"/>
        <v>8583.75</v>
      </c>
    </row>
    <row r="1428" spans="1:8" x14ac:dyDescent="0.2">
      <c r="A1428" s="318" t="s">
        <v>5630</v>
      </c>
      <c r="B1428" s="316" t="s">
        <v>5631</v>
      </c>
      <c r="C1428" s="316" t="s">
        <v>5632</v>
      </c>
      <c r="D1428" s="316" t="s">
        <v>5633</v>
      </c>
      <c r="E1428" s="317">
        <v>300.12</v>
      </c>
      <c r="F1428" s="317"/>
      <c r="G1428" s="316" t="s">
        <v>633</v>
      </c>
      <c r="H1428" s="319">
        <f t="shared" si="23"/>
        <v>8883.8700000000008</v>
      </c>
    </row>
    <row r="1429" spans="1:8" x14ac:dyDescent="0.2">
      <c r="A1429" s="318" t="s">
        <v>4892</v>
      </c>
      <c r="B1429" s="316" t="s">
        <v>5634</v>
      </c>
      <c r="C1429" s="316" t="s">
        <v>3626</v>
      </c>
      <c r="D1429" s="316" t="s">
        <v>317</v>
      </c>
      <c r="E1429" s="317">
        <v>435.62</v>
      </c>
      <c r="F1429" s="317"/>
      <c r="G1429" s="316" t="s">
        <v>708</v>
      </c>
      <c r="H1429" s="319">
        <f t="shared" si="23"/>
        <v>9319.4900000000016</v>
      </c>
    </row>
    <row r="1430" spans="1:8" x14ac:dyDescent="0.2">
      <c r="A1430" s="318" t="s">
        <v>4892</v>
      </c>
      <c r="B1430" s="316" t="s">
        <v>5634</v>
      </c>
      <c r="C1430" s="316" t="s">
        <v>3626</v>
      </c>
      <c r="D1430" s="316" t="s">
        <v>317</v>
      </c>
      <c r="E1430" s="317">
        <v>435.63</v>
      </c>
      <c r="F1430" s="317"/>
      <c r="G1430" s="316" t="s">
        <v>633</v>
      </c>
      <c r="H1430" s="319">
        <f t="shared" si="23"/>
        <v>9755.1200000000008</v>
      </c>
    </row>
    <row r="1431" spans="1:8" x14ac:dyDescent="0.2">
      <c r="A1431" s="318" t="s">
        <v>4896</v>
      </c>
      <c r="B1431" s="316" t="s">
        <v>5635</v>
      </c>
      <c r="C1431" s="316" t="s">
        <v>5448</v>
      </c>
      <c r="D1431" s="316" t="s">
        <v>5636</v>
      </c>
      <c r="E1431" s="317">
        <v>180</v>
      </c>
      <c r="F1431" s="317"/>
      <c r="G1431" s="316" t="s">
        <v>633</v>
      </c>
      <c r="H1431" s="320">
        <f t="shared" si="23"/>
        <v>9935.1200000000008</v>
      </c>
    </row>
    <row r="1432" spans="1:8" x14ac:dyDescent="0.2">
      <c r="A1432" s="318" t="s">
        <v>30</v>
      </c>
      <c r="B1432" s="316" t="s">
        <v>4903</v>
      </c>
      <c r="C1432" s="316"/>
      <c r="D1432" s="316" t="s">
        <v>4904</v>
      </c>
      <c r="E1432" s="317"/>
      <c r="F1432" s="317">
        <v>5515</v>
      </c>
      <c r="G1432" s="316" t="s">
        <v>633</v>
      </c>
      <c r="H1432" s="319"/>
    </row>
    <row r="1433" spans="1:8" x14ac:dyDescent="0.2">
      <c r="A1433" s="318" t="s">
        <v>30</v>
      </c>
      <c r="B1433" s="316" t="s">
        <v>4903</v>
      </c>
      <c r="C1433" s="316"/>
      <c r="D1433" s="316" t="s">
        <v>4904</v>
      </c>
      <c r="E1433" s="317">
        <v>4412</v>
      </c>
      <c r="F1433" s="317"/>
      <c r="G1433" s="316" t="s">
        <v>633</v>
      </c>
      <c r="H1433" s="319"/>
    </row>
    <row r="1434" spans="1:8" x14ac:dyDescent="0.2">
      <c r="A1434" s="318" t="s">
        <v>30</v>
      </c>
      <c r="B1434" s="316" t="s">
        <v>4903</v>
      </c>
      <c r="C1434" s="316"/>
      <c r="D1434" s="316" t="s">
        <v>4904</v>
      </c>
      <c r="E1434" s="317">
        <v>1103</v>
      </c>
      <c r="F1434" s="317"/>
      <c r="G1434" s="316" t="s">
        <v>633</v>
      </c>
      <c r="H1434" s="319"/>
    </row>
    <row r="1435" spans="1:8" ht="15" x14ac:dyDescent="0.2">
      <c r="A1435" s="315" t="s">
        <v>4905</v>
      </c>
      <c r="B1435" s="316"/>
      <c r="C1435" s="316"/>
      <c r="D1435" s="316"/>
      <c r="E1435" s="317"/>
      <c r="F1435" s="317"/>
      <c r="G1435" s="316"/>
      <c r="H1435" s="319"/>
    </row>
    <row r="1436" spans="1:8" x14ac:dyDescent="0.2">
      <c r="A1436" s="318" t="s">
        <v>4906</v>
      </c>
      <c r="B1436" s="316" t="s">
        <v>5637</v>
      </c>
      <c r="C1436" s="316" t="s">
        <v>15</v>
      </c>
      <c r="D1436" s="316" t="s">
        <v>5638</v>
      </c>
      <c r="E1436" s="317">
        <v>8840</v>
      </c>
      <c r="F1436" s="317"/>
      <c r="G1436" s="316" t="s">
        <v>633</v>
      </c>
      <c r="H1436" s="319">
        <f t="shared" si="23"/>
        <v>8840</v>
      </c>
    </row>
    <row r="1437" spans="1:8" x14ac:dyDescent="0.2">
      <c r="A1437" s="318" t="s">
        <v>5639</v>
      </c>
      <c r="B1437" s="316" t="s">
        <v>5640</v>
      </c>
      <c r="C1437" s="316" t="s">
        <v>3626</v>
      </c>
      <c r="D1437" s="316" t="s">
        <v>317</v>
      </c>
      <c r="E1437" s="317">
        <v>435.62</v>
      </c>
      <c r="F1437" s="317"/>
      <c r="G1437" s="316" t="s">
        <v>708</v>
      </c>
      <c r="H1437" s="319">
        <f t="shared" si="23"/>
        <v>9275.6200000000008</v>
      </c>
    </row>
    <row r="1438" spans="1:8" x14ac:dyDescent="0.2">
      <c r="A1438" s="318" t="s">
        <v>5639</v>
      </c>
      <c r="B1438" s="316" t="s">
        <v>5640</v>
      </c>
      <c r="C1438" s="316" t="s">
        <v>3626</v>
      </c>
      <c r="D1438" s="316" t="s">
        <v>317</v>
      </c>
      <c r="E1438" s="317">
        <v>435.63</v>
      </c>
      <c r="F1438" s="317"/>
      <c r="G1438" s="316" t="s">
        <v>633</v>
      </c>
      <c r="H1438" s="319">
        <f t="shared" si="23"/>
        <v>9711.25</v>
      </c>
    </row>
    <row r="1439" spans="1:8" x14ac:dyDescent="0.2">
      <c r="A1439" s="318" t="s">
        <v>5641</v>
      </c>
      <c r="B1439" s="316" t="s">
        <v>5642</v>
      </c>
      <c r="C1439" s="316" t="s">
        <v>3626</v>
      </c>
      <c r="D1439" s="316" t="s">
        <v>317</v>
      </c>
      <c r="E1439" s="317">
        <v>435.63</v>
      </c>
      <c r="F1439" s="317"/>
      <c r="G1439" s="316" t="s">
        <v>708</v>
      </c>
      <c r="H1439" s="319">
        <f t="shared" si="23"/>
        <v>10146.879999999999</v>
      </c>
    </row>
    <row r="1440" spans="1:8" x14ac:dyDescent="0.2">
      <c r="A1440" s="318" t="s">
        <v>5641</v>
      </c>
      <c r="B1440" s="316" t="s">
        <v>5642</v>
      </c>
      <c r="C1440" s="316" t="s">
        <v>3626</v>
      </c>
      <c r="D1440" s="316" t="s">
        <v>317</v>
      </c>
      <c r="E1440" s="317">
        <v>435.62</v>
      </c>
      <c r="F1440" s="317"/>
      <c r="G1440" s="316" t="s">
        <v>633</v>
      </c>
      <c r="H1440" s="319">
        <f t="shared" si="23"/>
        <v>10582.5</v>
      </c>
    </row>
    <row r="1441" spans="1:8" x14ac:dyDescent="0.2">
      <c r="A1441" s="318" t="s">
        <v>5643</v>
      </c>
      <c r="B1441" s="316" t="s">
        <v>5644</v>
      </c>
      <c r="C1441" s="316" t="s">
        <v>5448</v>
      </c>
      <c r="D1441" s="316" t="s">
        <v>5645</v>
      </c>
      <c r="E1441" s="317">
        <v>180</v>
      </c>
      <c r="F1441" s="317"/>
      <c r="G1441" s="316" t="s">
        <v>633</v>
      </c>
      <c r="H1441" s="319">
        <f t="shared" si="23"/>
        <v>10762.5</v>
      </c>
    </row>
    <row r="1442" spans="1:8" x14ac:dyDescent="0.2">
      <c r="A1442" s="318" t="s">
        <v>5646</v>
      </c>
      <c r="B1442" s="316" t="s">
        <v>5647</v>
      </c>
      <c r="C1442" s="316" t="s">
        <v>3626</v>
      </c>
      <c r="D1442" s="316" t="s">
        <v>317</v>
      </c>
      <c r="E1442" s="317">
        <v>435.62</v>
      </c>
      <c r="F1442" s="317"/>
      <c r="G1442" s="316" t="s">
        <v>708</v>
      </c>
      <c r="H1442" s="319">
        <f t="shared" si="23"/>
        <v>11198.12</v>
      </c>
    </row>
    <row r="1443" spans="1:8" x14ac:dyDescent="0.2">
      <c r="A1443" s="318" t="s">
        <v>5646</v>
      </c>
      <c r="B1443" s="316" t="s">
        <v>5647</v>
      </c>
      <c r="C1443" s="316" t="s">
        <v>3626</v>
      </c>
      <c r="D1443" s="316" t="s">
        <v>317</v>
      </c>
      <c r="E1443" s="317">
        <v>435.63</v>
      </c>
      <c r="F1443" s="317"/>
      <c r="G1443" s="316" t="s">
        <v>633</v>
      </c>
      <c r="H1443" s="319">
        <f t="shared" si="23"/>
        <v>11633.75</v>
      </c>
    </row>
    <row r="1444" spans="1:8" x14ac:dyDescent="0.2">
      <c r="A1444" s="318" t="s">
        <v>5648</v>
      </c>
      <c r="B1444" s="316" t="s">
        <v>5649</v>
      </c>
      <c r="C1444" s="316" t="s">
        <v>3626</v>
      </c>
      <c r="D1444" s="316" t="s">
        <v>5650</v>
      </c>
      <c r="E1444" s="317">
        <v>435.62</v>
      </c>
      <c r="F1444" s="317"/>
      <c r="G1444" s="316" t="s">
        <v>708</v>
      </c>
      <c r="H1444" s="319">
        <f t="shared" si="23"/>
        <v>12069.37</v>
      </c>
    </row>
    <row r="1445" spans="1:8" x14ac:dyDescent="0.2">
      <c r="A1445" s="318" t="s">
        <v>5648</v>
      </c>
      <c r="B1445" s="316" t="s">
        <v>5649</v>
      </c>
      <c r="C1445" s="316" t="s">
        <v>3626</v>
      </c>
      <c r="D1445" s="316" t="s">
        <v>5650</v>
      </c>
      <c r="E1445" s="317">
        <v>435.63</v>
      </c>
      <c r="F1445" s="317"/>
      <c r="G1445" s="316" t="s">
        <v>633</v>
      </c>
      <c r="H1445" s="319">
        <f t="shared" si="23"/>
        <v>12505</v>
      </c>
    </row>
    <row r="1446" spans="1:8" x14ac:dyDescent="0.2">
      <c r="A1446" s="318" t="s">
        <v>4943</v>
      </c>
      <c r="B1446" s="316" t="s">
        <v>5651</v>
      </c>
      <c r="C1446" s="316"/>
      <c r="D1446" s="316" t="s">
        <v>5652</v>
      </c>
      <c r="E1446" s="317">
        <v>187.5</v>
      </c>
      <c r="F1446" s="317"/>
      <c r="G1446" s="316" t="s">
        <v>4647</v>
      </c>
      <c r="H1446" s="319">
        <f t="shared" si="23"/>
        <v>12692.5</v>
      </c>
    </row>
    <row r="1447" spans="1:8" x14ac:dyDescent="0.2">
      <c r="A1447" s="318" t="s">
        <v>4943</v>
      </c>
      <c r="B1447" s="316" t="s">
        <v>5653</v>
      </c>
      <c r="C1447" s="316"/>
      <c r="D1447" s="316" t="s">
        <v>5654</v>
      </c>
      <c r="E1447" s="317"/>
      <c r="F1447" s="317">
        <v>187.5</v>
      </c>
      <c r="G1447" s="316" t="s">
        <v>4647</v>
      </c>
      <c r="H1447" s="319">
        <f t="shared" si="23"/>
        <v>12505</v>
      </c>
    </row>
    <row r="1448" spans="1:8" x14ac:dyDescent="0.2">
      <c r="A1448" s="318" t="s">
        <v>4943</v>
      </c>
      <c r="B1448" s="316" t="s">
        <v>5651</v>
      </c>
      <c r="C1448" s="316"/>
      <c r="D1448" s="316" t="s">
        <v>5652</v>
      </c>
      <c r="E1448" s="317"/>
      <c r="F1448" s="317">
        <v>187.5</v>
      </c>
      <c r="G1448" s="316" t="s">
        <v>633</v>
      </c>
      <c r="H1448" s="319">
        <f t="shared" si="23"/>
        <v>12317.5</v>
      </c>
    </row>
    <row r="1449" spans="1:8" x14ac:dyDescent="0.2">
      <c r="A1449" s="318" t="s">
        <v>4943</v>
      </c>
      <c r="B1449" s="316" t="s">
        <v>4944</v>
      </c>
      <c r="C1449" s="316" t="s">
        <v>4945</v>
      </c>
      <c r="D1449" s="316" t="s">
        <v>4946</v>
      </c>
      <c r="E1449" s="317">
        <v>187.5</v>
      </c>
      <c r="F1449" s="317"/>
      <c r="G1449" s="316" t="s">
        <v>633</v>
      </c>
      <c r="H1449" s="319">
        <f t="shared" si="23"/>
        <v>12505</v>
      </c>
    </row>
    <row r="1450" spans="1:8" x14ac:dyDescent="0.2">
      <c r="A1450" s="318" t="s">
        <v>4951</v>
      </c>
      <c r="B1450" s="316" t="s">
        <v>5655</v>
      </c>
      <c r="C1450" s="316" t="s">
        <v>5656</v>
      </c>
      <c r="D1450" s="316" t="s">
        <v>5657</v>
      </c>
      <c r="E1450" s="317">
        <v>9.06</v>
      </c>
      <c r="F1450" s="317"/>
      <c r="G1450" s="316" t="s">
        <v>708</v>
      </c>
      <c r="H1450" s="319">
        <f t="shared" si="23"/>
        <v>12514.06</v>
      </c>
    </row>
    <row r="1451" spans="1:8" x14ac:dyDescent="0.2">
      <c r="A1451" s="318" t="s">
        <v>4951</v>
      </c>
      <c r="B1451" s="316" t="s">
        <v>5655</v>
      </c>
      <c r="C1451" s="316" t="s">
        <v>5656</v>
      </c>
      <c r="D1451" s="316" t="s">
        <v>5657</v>
      </c>
      <c r="E1451" s="317">
        <v>9.06</v>
      </c>
      <c r="F1451" s="317"/>
      <c r="G1451" s="316" t="s">
        <v>633</v>
      </c>
      <c r="H1451" s="319">
        <f t="shared" si="23"/>
        <v>12523.119999999999</v>
      </c>
    </row>
    <row r="1452" spans="1:8" x14ac:dyDescent="0.2">
      <c r="A1452" s="318" t="s">
        <v>6</v>
      </c>
      <c r="B1452" s="316" t="s">
        <v>13</v>
      </c>
      <c r="C1452" s="316" t="s">
        <v>15</v>
      </c>
      <c r="D1452" s="316" t="s">
        <v>23</v>
      </c>
      <c r="E1452" s="317"/>
      <c r="F1452" s="317">
        <v>8840</v>
      </c>
      <c r="G1452" s="316" t="s">
        <v>633</v>
      </c>
      <c r="H1452" s="319">
        <f t="shared" si="23"/>
        <v>3683.119999999999</v>
      </c>
    </row>
    <row r="1453" spans="1:8" x14ac:dyDescent="0.2">
      <c r="A1453" s="318" t="s">
        <v>4023</v>
      </c>
      <c r="B1453" s="316" t="s">
        <v>5658</v>
      </c>
      <c r="C1453" s="316" t="s">
        <v>3626</v>
      </c>
      <c r="D1453" s="316" t="s">
        <v>5659</v>
      </c>
      <c r="E1453" s="317">
        <v>196</v>
      </c>
      <c r="F1453" s="317"/>
      <c r="G1453" s="316" t="s">
        <v>633</v>
      </c>
      <c r="H1453" s="319">
        <f t="shared" si="23"/>
        <v>3879.119999999999</v>
      </c>
    </row>
    <row r="1454" spans="1:8" x14ac:dyDescent="0.2">
      <c r="A1454" s="318" t="s">
        <v>4023</v>
      </c>
      <c r="B1454" s="316" t="s">
        <v>5660</v>
      </c>
      <c r="C1454" s="316" t="s">
        <v>4803</v>
      </c>
      <c r="D1454" s="316" t="s">
        <v>5661</v>
      </c>
      <c r="E1454" s="317">
        <v>19</v>
      </c>
      <c r="F1454" s="317"/>
      <c r="G1454" s="316" t="s">
        <v>633</v>
      </c>
      <c r="H1454" s="319">
        <f t="shared" si="23"/>
        <v>3898.119999999999</v>
      </c>
    </row>
    <row r="1455" spans="1:8" x14ac:dyDescent="0.2">
      <c r="A1455" s="318" t="s">
        <v>4967</v>
      </c>
      <c r="B1455" s="316" t="s">
        <v>4968</v>
      </c>
      <c r="C1455" s="316"/>
      <c r="D1455" s="316" t="s">
        <v>1607</v>
      </c>
      <c r="E1455" s="317">
        <v>715</v>
      </c>
      <c r="F1455" s="317"/>
      <c r="G1455" s="316" t="s">
        <v>633</v>
      </c>
      <c r="H1455" s="319">
        <f t="shared" si="23"/>
        <v>4613.119999999999</v>
      </c>
    </row>
    <row r="1456" spans="1:8" x14ac:dyDescent="0.2">
      <c r="A1456" s="318" t="s">
        <v>5662</v>
      </c>
      <c r="B1456" s="316" t="s">
        <v>5663</v>
      </c>
      <c r="C1456" s="316" t="s">
        <v>3626</v>
      </c>
      <c r="D1456" s="316" t="s">
        <v>317</v>
      </c>
      <c r="E1456" s="317">
        <v>435.62</v>
      </c>
      <c r="F1456" s="317"/>
      <c r="G1456" s="316" t="s">
        <v>708</v>
      </c>
      <c r="H1456" s="319">
        <f t="shared" si="23"/>
        <v>5048.7399999999989</v>
      </c>
    </row>
    <row r="1457" spans="1:8" x14ac:dyDescent="0.2">
      <c r="A1457" s="318" t="s">
        <v>5662</v>
      </c>
      <c r="B1457" s="316" t="s">
        <v>5663</v>
      </c>
      <c r="C1457" s="316" t="s">
        <v>3626</v>
      </c>
      <c r="D1457" s="316" t="s">
        <v>317</v>
      </c>
      <c r="E1457" s="317">
        <v>435.63</v>
      </c>
      <c r="F1457" s="317"/>
      <c r="G1457" s="316" t="s">
        <v>633</v>
      </c>
      <c r="H1457" s="319">
        <f t="shared" si="23"/>
        <v>5484.369999999999</v>
      </c>
    </row>
    <row r="1458" spans="1:8" x14ac:dyDescent="0.2">
      <c r="A1458" s="318" t="s">
        <v>5664</v>
      </c>
      <c r="B1458" s="316" t="s">
        <v>5665</v>
      </c>
      <c r="C1458" s="316" t="s">
        <v>15</v>
      </c>
      <c r="D1458" s="316" t="s">
        <v>5666</v>
      </c>
      <c r="E1458" s="317">
        <v>1610</v>
      </c>
      <c r="F1458" s="317"/>
      <c r="G1458" s="316" t="s">
        <v>633</v>
      </c>
      <c r="H1458" s="319">
        <f t="shared" ref="H1458:H1520" si="24">H1457+E1458-F1458</f>
        <v>7094.369999999999</v>
      </c>
    </row>
    <row r="1459" spans="1:8" x14ac:dyDescent="0.2">
      <c r="A1459" s="318" t="s">
        <v>4986</v>
      </c>
      <c r="B1459" s="316" t="s">
        <v>5667</v>
      </c>
      <c r="C1459" s="316" t="s">
        <v>5448</v>
      </c>
      <c r="D1459" s="316" t="s">
        <v>5668</v>
      </c>
      <c r="E1459" s="317">
        <v>165</v>
      </c>
      <c r="F1459" s="317"/>
      <c r="G1459" s="316" t="s">
        <v>633</v>
      </c>
      <c r="H1459" s="319">
        <f t="shared" si="24"/>
        <v>7259.369999999999</v>
      </c>
    </row>
    <row r="1460" spans="1:8" x14ac:dyDescent="0.2">
      <c r="A1460" s="318" t="s">
        <v>5669</v>
      </c>
      <c r="B1460" s="316" t="s">
        <v>5670</v>
      </c>
      <c r="C1460" s="316" t="s">
        <v>3626</v>
      </c>
      <c r="D1460" s="316" t="s">
        <v>5671</v>
      </c>
      <c r="E1460" s="317">
        <v>200</v>
      </c>
      <c r="F1460" s="317"/>
      <c r="G1460" s="316" t="s">
        <v>708</v>
      </c>
      <c r="H1460" s="319">
        <f t="shared" si="24"/>
        <v>7459.369999999999</v>
      </c>
    </row>
    <row r="1461" spans="1:8" x14ac:dyDescent="0.2">
      <c r="A1461" s="318" t="s">
        <v>5669</v>
      </c>
      <c r="B1461" s="316" t="s">
        <v>5670</v>
      </c>
      <c r="C1461" s="316" t="s">
        <v>3626</v>
      </c>
      <c r="D1461" s="316" t="s">
        <v>5671</v>
      </c>
      <c r="E1461" s="317">
        <v>600</v>
      </c>
      <c r="F1461" s="317"/>
      <c r="G1461" s="316" t="s">
        <v>633</v>
      </c>
      <c r="H1461" s="319">
        <f t="shared" si="24"/>
        <v>8059.369999999999</v>
      </c>
    </row>
    <row r="1462" spans="1:8" x14ac:dyDescent="0.2">
      <c r="A1462" s="318" t="s">
        <v>5672</v>
      </c>
      <c r="B1462" s="316" t="s">
        <v>5673</v>
      </c>
      <c r="C1462" s="316" t="s">
        <v>3626</v>
      </c>
      <c r="D1462" s="316" t="s">
        <v>5674</v>
      </c>
      <c r="E1462" s="317">
        <v>180</v>
      </c>
      <c r="F1462" s="317"/>
      <c r="G1462" s="316" t="s">
        <v>708</v>
      </c>
      <c r="H1462" s="319">
        <f t="shared" si="24"/>
        <v>8239.369999999999</v>
      </c>
    </row>
    <row r="1463" spans="1:8" x14ac:dyDescent="0.2">
      <c r="A1463" s="318" t="s">
        <v>5672</v>
      </c>
      <c r="B1463" s="316" t="s">
        <v>5673</v>
      </c>
      <c r="C1463" s="316" t="s">
        <v>3626</v>
      </c>
      <c r="D1463" s="316" t="s">
        <v>5674</v>
      </c>
      <c r="E1463" s="317">
        <v>180</v>
      </c>
      <c r="F1463" s="317"/>
      <c r="G1463" s="316" t="s">
        <v>633</v>
      </c>
      <c r="H1463" s="319">
        <f t="shared" si="24"/>
        <v>8419.369999999999</v>
      </c>
    </row>
    <row r="1464" spans="1:8" x14ac:dyDescent="0.2">
      <c r="A1464" s="318" t="s">
        <v>5675</v>
      </c>
      <c r="B1464" s="316" t="s">
        <v>5676</v>
      </c>
      <c r="C1464" s="316" t="s">
        <v>3626</v>
      </c>
      <c r="D1464" s="316" t="s">
        <v>317</v>
      </c>
      <c r="E1464" s="317">
        <v>406.94</v>
      </c>
      <c r="F1464" s="317"/>
      <c r="G1464" s="316" t="s">
        <v>708</v>
      </c>
      <c r="H1464" s="319">
        <f t="shared" si="24"/>
        <v>8826.31</v>
      </c>
    </row>
    <row r="1465" spans="1:8" x14ac:dyDescent="0.2">
      <c r="A1465" s="318" t="s">
        <v>5675</v>
      </c>
      <c r="B1465" s="316" t="s">
        <v>5676</v>
      </c>
      <c r="C1465" s="316" t="s">
        <v>3626</v>
      </c>
      <c r="D1465" s="316" t="s">
        <v>317</v>
      </c>
      <c r="E1465" s="317">
        <v>406.94</v>
      </c>
      <c r="F1465" s="317"/>
      <c r="G1465" s="316" t="s">
        <v>633</v>
      </c>
      <c r="H1465" s="319">
        <f t="shared" si="24"/>
        <v>9233.25</v>
      </c>
    </row>
    <row r="1466" spans="1:8" x14ac:dyDescent="0.2">
      <c r="A1466" s="318" t="s">
        <v>5677</v>
      </c>
      <c r="B1466" s="316" t="s">
        <v>5678</v>
      </c>
      <c r="C1466" s="316" t="s">
        <v>3626</v>
      </c>
      <c r="D1466" s="316" t="s">
        <v>317</v>
      </c>
      <c r="E1466" s="317">
        <v>406.94</v>
      </c>
      <c r="F1466" s="317"/>
      <c r="G1466" s="316" t="s">
        <v>708</v>
      </c>
      <c r="H1466" s="319">
        <f t="shared" si="24"/>
        <v>9640.19</v>
      </c>
    </row>
    <row r="1467" spans="1:8" x14ac:dyDescent="0.2">
      <c r="A1467" s="318" t="s">
        <v>5677</v>
      </c>
      <c r="B1467" s="316" t="s">
        <v>5678</v>
      </c>
      <c r="C1467" s="316" t="s">
        <v>3626</v>
      </c>
      <c r="D1467" s="316" t="s">
        <v>317</v>
      </c>
      <c r="E1467" s="317">
        <v>406.94</v>
      </c>
      <c r="F1467" s="317"/>
      <c r="G1467" s="316" t="s">
        <v>633</v>
      </c>
      <c r="H1467" s="319">
        <f t="shared" si="24"/>
        <v>10047.130000000001</v>
      </c>
    </row>
    <row r="1468" spans="1:8" x14ac:dyDescent="0.2">
      <c r="A1468" s="318" t="s">
        <v>5679</v>
      </c>
      <c r="B1468" s="316" t="s">
        <v>5680</v>
      </c>
      <c r="C1468" s="316" t="s">
        <v>3626</v>
      </c>
      <c r="D1468" s="316" t="s">
        <v>317</v>
      </c>
      <c r="E1468" s="317">
        <v>406.94</v>
      </c>
      <c r="F1468" s="317"/>
      <c r="G1468" s="316" t="s">
        <v>708</v>
      </c>
      <c r="H1468" s="319">
        <f t="shared" si="24"/>
        <v>10454.070000000002</v>
      </c>
    </row>
    <row r="1469" spans="1:8" x14ac:dyDescent="0.2">
      <c r="A1469" s="318" t="s">
        <v>5679</v>
      </c>
      <c r="B1469" s="316" t="s">
        <v>5680</v>
      </c>
      <c r="C1469" s="316" t="s">
        <v>3626</v>
      </c>
      <c r="D1469" s="316" t="s">
        <v>317</v>
      </c>
      <c r="E1469" s="317">
        <v>406.94</v>
      </c>
      <c r="F1469" s="317"/>
      <c r="G1469" s="316" t="s">
        <v>633</v>
      </c>
      <c r="H1469" s="319">
        <f t="shared" si="24"/>
        <v>10861.010000000002</v>
      </c>
    </row>
    <row r="1470" spans="1:8" x14ac:dyDescent="0.2">
      <c r="A1470" s="318" t="s">
        <v>5681</v>
      </c>
      <c r="B1470" s="316" t="s">
        <v>5682</v>
      </c>
      <c r="C1470" s="316" t="s">
        <v>3626</v>
      </c>
      <c r="D1470" s="316" t="s">
        <v>317</v>
      </c>
      <c r="E1470" s="317">
        <v>406.94</v>
      </c>
      <c r="F1470" s="317"/>
      <c r="G1470" s="316" t="s">
        <v>708</v>
      </c>
      <c r="H1470" s="319">
        <f t="shared" si="24"/>
        <v>11267.950000000003</v>
      </c>
    </row>
    <row r="1471" spans="1:8" x14ac:dyDescent="0.2">
      <c r="A1471" s="318" t="s">
        <v>5681</v>
      </c>
      <c r="B1471" s="316" t="s">
        <v>5682</v>
      </c>
      <c r="C1471" s="316" t="s">
        <v>3626</v>
      </c>
      <c r="D1471" s="316" t="s">
        <v>317</v>
      </c>
      <c r="E1471" s="317">
        <v>406.94</v>
      </c>
      <c r="F1471" s="317"/>
      <c r="G1471" s="316" t="s">
        <v>633</v>
      </c>
      <c r="H1471" s="320">
        <f t="shared" si="24"/>
        <v>11674.890000000003</v>
      </c>
    </row>
    <row r="1472" spans="1:8" x14ac:dyDescent="0.2">
      <c r="A1472" s="318" t="s">
        <v>75</v>
      </c>
      <c r="B1472" s="316" t="s">
        <v>5036</v>
      </c>
      <c r="C1472" s="316"/>
      <c r="D1472" s="316" t="s">
        <v>5035</v>
      </c>
      <c r="E1472" s="317">
        <v>5411.97</v>
      </c>
      <c r="F1472" s="317"/>
      <c r="G1472" s="316" t="s">
        <v>633</v>
      </c>
      <c r="H1472" s="319"/>
    </row>
    <row r="1473" spans="1:8" x14ac:dyDescent="0.2">
      <c r="A1473" s="318" t="s">
        <v>75</v>
      </c>
      <c r="B1473" s="316" t="s">
        <v>5036</v>
      </c>
      <c r="C1473" s="316"/>
      <c r="D1473" s="316" t="s">
        <v>5035</v>
      </c>
      <c r="E1473" s="317">
        <v>1352.99</v>
      </c>
      <c r="F1473" s="317"/>
      <c r="G1473" s="316" t="s">
        <v>633</v>
      </c>
      <c r="H1473" s="319"/>
    </row>
    <row r="1474" spans="1:8" x14ac:dyDescent="0.2">
      <c r="A1474" s="318" t="s">
        <v>75</v>
      </c>
      <c r="B1474" s="316" t="s">
        <v>5036</v>
      </c>
      <c r="C1474" s="316"/>
      <c r="D1474" s="316" t="s">
        <v>5035</v>
      </c>
      <c r="E1474" s="317"/>
      <c r="F1474" s="317">
        <v>6764.96</v>
      </c>
      <c r="G1474" s="316" t="s">
        <v>633</v>
      </c>
      <c r="H1474" s="319"/>
    </row>
    <row r="1475" spans="1:8" ht="15" x14ac:dyDescent="0.2">
      <c r="A1475" s="315" t="s">
        <v>5037</v>
      </c>
      <c r="B1475" s="316"/>
      <c r="C1475" s="316"/>
      <c r="D1475" s="316"/>
      <c r="E1475" s="317"/>
      <c r="F1475" s="317"/>
      <c r="G1475" s="316"/>
      <c r="H1475" s="319"/>
    </row>
    <row r="1476" spans="1:8" x14ac:dyDescent="0.2">
      <c r="A1476" s="318" t="s">
        <v>5038</v>
      </c>
      <c r="B1476" s="316" t="s">
        <v>5683</v>
      </c>
      <c r="C1476" s="316" t="s">
        <v>3626</v>
      </c>
      <c r="D1476" s="316" t="s">
        <v>317</v>
      </c>
      <c r="E1476" s="317">
        <v>406.94</v>
      </c>
      <c r="F1476" s="317"/>
      <c r="G1476" s="316" t="s">
        <v>708</v>
      </c>
      <c r="H1476" s="319">
        <f t="shared" si="24"/>
        <v>406.94</v>
      </c>
    </row>
    <row r="1477" spans="1:8" x14ac:dyDescent="0.2">
      <c r="A1477" s="318" t="s">
        <v>5038</v>
      </c>
      <c r="B1477" s="316" t="s">
        <v>5683</v>
      </c>
      <c r="C1477" s="316" t="s">
        <v>3626</v>
      </c>
      <c r="D1477" s="316" t="s">
        <v>317</v>
      </c>
      <c r="E1477" s="317">
        <v>406.94</v>
      </c>
      <c r="F1477" s="317"/>
      <c r="G1477" s="316" t="s">
        <v>633</v>
      </c>
      <c r="H1477" s="319">
        <f t="shared" si="24"/>
        <v>813.88</v>
      </c>
    </row>
    <row r="1478" spans="1:8" x14ac:dyDescent="0.2">
      <c r="A1478" s="318" t="s">
        <v>5684</v>
      </c>
      <c r="B1478" s="316" t="s">
        <v>5685</v>
      </c>
      <c r="C1478" s="316" t="s">
        <v>3626</v>
      </c>
      <c r="D1478" s="316" t="s">
        <v>317</v>
      </c>
      <c r="E1478" s="317">
        <v>406.94</v>
      </c>
      <c r="F1478" s="317"/>
      <c r="G1478" s="316" t="s">
        <v>708</v>
      </c>
      <c r="H1478" s="319">
        <f t="shared" si="24"/>
        <v>1220.82</v>
      </c>
    </row>
    <row r="1479" spans="1:8" x14ac:dyDescent="0.2">
      <c r="A1479" s="318" t="s">
        <v>5684</v>
      </c>
      <c r="B1479" s="316" t="s">
        <v>5685</v>
      </c>
      <c r="C1479" s="316" t="s">
        <v>3626</v>
      </c>
      <c r="D1479" s="316" t="s">
        <v>317</v>
      </c>
      <c r="E1479" s="317">
        <v>406.94</v>
      </c>
      <c r="F1479" s="317"/>
      <c r="G1479" s="316" t="s">
        <v>633</v>
      </c>
      <c r="H1479" s="319">
        <f t="shared" si="24"/>
        <v>1627.76</v>
      </c>
    </row>
    <row r="1480" spans="1:8" x14ac:dyDescent="0.2">
      <c r="A1480" s="318" t="s">
        <v>5686</v>
      </c>
      <c r="B1480" s="316" t="s">
        <v>5687</v>
      </c>
      <c r="C1480" s="316" t="s">
        <v>3626</v>
      </c>
      <c r="D1480" s="316" t="s">
        <v>317</v>
      </c>
      <c r="E1480" s="317">
        <v>406.94</v>
      </c>
      <c r="F1480" s="317"/>
      <c r="G1480" s="316" t="s">
        <v>708</v>
      </c>
      <c r="H1480" s="319">
        <f t="shared" si="24"/>
        <v>2034.7</v>
      </c>
    </row>
    <row r="1481" spans="1:8" x14ac:dyDescent="0.2">
      <c r="A1481" s="318" t="s">
        <v>5686</v>
      </c>
      <c r="B1481" s="316" t="s">
        <v>5687</v>
      </c>
      <c r="C1481" s="316" t="s">
        <v>3626</v>
      </c>
      <c r="D1481" s="316" t="s">
        <v>317</v>
      </c>
      <c r="E1481" s="317">
        <v>406.94</v>
      </c>
      <c r="F1481" s="317"/>
      <c r="G1481" s="316" t="s">
        <v>633</v>
      </c>
      <c r="H1481" s="319">
        <f t="shared" si="24"/>
        <v>2441.64</v>
      </c>
    </row>
    <row r="1482" spans="1:8" x14ac:dyDescent="0.2">
      <c r="A1482" s="318" t="s">
        <v>5688</v>
      </c>
      <c r="B1482" s="316" t="s">
        <v>5689</v>
      </c>
      <c r="C1482" s="316" t="s">
        <v>3626</v>
      </c>
      <c r="D1482" s="316" t="s">
        <v>5690</v>
      </c>
      <c r="E1482" s="317">
        <v>184</v>
      </c>
      <c r="F1482" s="317"/>
      <c r="G1482" s="316" t="s">
        <v>633</v>
      </c>
      <c r="H1482" s="319">
        <f t="shared" si="24"/>
        <v>2625.64</v>
      </c>
    </row>
    <row r="1483" spans="1:8" x14ac:dyDescent="0.2">
      <c r="A1483" s="318" t="s">
        <v>5691</v>
      </c>
      <c r="B1483" s="316" t="s">
        <v>5692</v>
      </c>
      <c r="C1483" s="316" t="s">
        <v>3626</v>
      </c>
      <c r="D1483" s="316" t="s">
        <v>317</v>
      </c>
      <c r="E1483" s="317">
        <v>406.94</v>
      </c>
      <c r="F1483" s="317"/>
      <c r="G1483" s="316" t="s">
        <v>708</v>
      </c>
      <c r="H1483" s="319">
        <f t="shared" si="24"/>
        <v>3032.58</v>
      </c>
    </row>
    <row r="1484" spans="1:8" x14ac:dyDescent="0.2">
      <c r="A1484" s="318" t="s">
        <v>5691</v>
      </c>
      <c r="B1484" s="316" t="s">
        <v>5692</v>
      </c>
      <c r="C1484" s="316" t="s">
        <v>3626</v>
      </c>
      <c r="D1484" s="316" t="s">
        <v>317</v>
      </c>
      <c r="E1484" s="317">
        <v>406.94</v>
      </c>
      <c r="F1484" s="317"/>
      <c r="G1484" s="316" t="s">
        <v>633</v>
      </c>
      <c r="H1484" s="319">
        <f t="shared" si="24"/>
        <v>3439.52</v>
      </c>
    </row>
    <row r="1485" spans="1:8" x14ac:dyDescent="0.2">
      <c r="A1485" s="318" t="s">
        <v>5062</v>
      </c>
      <c r="B1485" s="316" t="s">
        <v>5693</v>
      </c>
      <c r="C1485" s="316" t="s">
        <v>3626</v>
      </c>
      <c r="D1485" s="316" t="s">
        <v>5694</v>
      </c>
      <c r="E1485" s="317">
        <v>30</v>
      </c>
      <c r="F1485" s="317"/>
      <c r="G1485" s="316" t="s">
        <v>708</v>
      </c>
      <c r="H1485" s="319">
        <f t="shared" si="24"/>
        <v>3469.52</v>
      </c>
    </row>
    <row r="1486" spans="1:8" x14ac:dyDescent="0.2">
      <c r="A1486" s="318" t="s">
        <v>5062</v>
      </c>
      <c r="B1486" s="316" t="s">
        <v>5693</v>
      </c>
      <c r="C1486" s="316" t="s">
        <v>3626</v>
      </c>
      <c r="D1486" s="316" t="s">
        <v>5694</v>
      </c>
      <c r="E1486" s="317">
        <v>30</v>
      </c>
      <c r="F1486" s="317"/>
      <c r="G1486" s="316" t="s">
        <v>633</v>
      </c>
      <c r="H1486" s="319">
        <f t="shared" si="24"/>
        <v>3499.52</v>
      </c>
    </row>
    <row r="1487" spans="1:8" x14ac:dyDescent="0.2">
      <c r="A1487" s="318" t="s">
        <v>5695</v>
      </c>
      <c r="B1487" s="316" t="s">
        <v>5696</v>
      </c>
      <c r="C1487" s="316" t="s">
        <v>15</v>
      </c>
      <c r="D1487" s="316" t="s">
        <v>5697</v>
      </c>
      <c r="E1487" s="317">
        <v>1100</v>
      </c>
      <c r="F1487" s="317"/>
      <c r="G1487" s="316" t="s">
        <v>708</v>
      </c>
      <c r="H1487" s="319">
        <f t="shared" si="24"/>
        <v>4599.5200000000004</v>
      </c>
    </row>
    <row r="1488" spans="1:8" x14ac:dyDescent="0.2">
      <c r="A1488" s="318" t="s">
        <v>5695</v>
      </c>
      <c r="B1488" s="316" t="s">
        <v>5696</v>
      </c>
      <c r="C1488" s="316" t="s">
        <v>15</v>
      </c>
      <c r="D1488" s="316" t="s">
        <v>5697</v>
      </c>
      <c r="E1488" s="317">
        <v>3325.25</v>
      </c>
      <c r="F1488" s="317"/>
      <c r="G1488" s="316" t="s">
        <v>633</v>
      </c>
      <c r="H1488" s="319">
        <f t="shared" si="24"/>
        <v>7924.77</v>
      </c>
    </row>
    <row r="1489" spans="1:8" x14ac:dyDescent="0.2">
      <c r="A1489" s="318" t="s">
        <v>5698</v>
      </c>
      <c r="B1489" s="316" t="s">
        <v>5699</v>
      </c>
      <c r="C1489" s="316" t="s">
        <v>3626</v>
      </c>
      <c r="D1489" s="316" t="s">
        <v>317</v>
      </c>
      <c r="E1489" s="317">
        <v>406.94</v>
      </c>
      <c r="F1489" s="317"/>
      <c r="G1489" s="316" t="s">
        <v>708</v>
      </c>
      <c r="H1489" s="319">
        <f t="shared" si="24"/>
        <v>8331.7100000000009</v>
      </c>
    </row>
    <row r="1490" spans="1:8" x14ac:dyDescent="0.2">
      <c r="A1490" s="318" t="s">
        <v>5698</v>
      </c>
      <c r="B1490" s="316" t="s">
        <v>5699</v>
      </c>
      <c r="C1490" s="316" t="s">
        <v>3626</v>
      </c>
      <c r="D1490" s="316" t="s">
        <v>317</v>
      </c>
      <c r="E1490" s="317">
        <v>406.94</v>
      </c>
      <c r="F1490" s="317"/>
      <c r="G1490" s="316" t="s">
        <v>633</v>
      </c>
      <c r="H1490" s="319">
        <f t="shared" si="24"/>
        <v>8738.6500000000015</v>
      </c>
    </row>
    <row r="1491" spans="1:8" x14ac:dyDescent="0.2">
      <c r="A1491" s="318" t="s">
        <v>5700</v>
      </c>
      <c r="B1491" s="316" t="s">
        <v>5701</v>
      </c>
      <c r="C1491" s="316" t="s">
        <v>3626</v>
      </c>
      <c r="D1491" s="316" t="s">
        <v>5608</v>
      </c>
      <c r="E1491" s="317">
        <v>567.5</v>
      </c>
      <c r="F1491" s="317"/>
      <c r="G1491" s="316" t="s">
        <v>708</v>
      </c>
      <c r="H1491" s="319">
        <f t="shared" si="24"/>
        <v>9306.1500000000015</v>
      </c>
    </row>
    <row r="1492" spans="1:8" x14ac:dyDescent="0.2">
      <c r="A1492" s="318" t="s">
        <v>5700</v>
      </c>
      <c r="B1492" s="316" t="s">
        <v>5701</v>
      </c>
      <c r="C1492" s="316" t="s">
        <v>3626</v>
      </c>
      <c r="D1492" s="316" t="s">
        <v>5608</v>
      </c>
      <c r="E1492" s="317">
        <v>567.5</v>
      </c>
      <c r="F1492" s="317"/>
      <c r="G1492" s="316" t="s">
        <v>633</v>
      </c>
      <c r="H1492" s="319">
        <f t="shared" si="24"/>
        <v>9873.6500000000015</v>
      </c>
    </row>
    <row r="1493" spans="1:8" x14ac:dyDescent="0.2">
      <c r="A1493" s="318" t="s">
        <v>76</v>
      </c>
      <c r="B1493" s="316" t="s">
        <v>5702</v>
      </c>
      <c r="C1493" s="316" t="s">
        <v>3626</v>
      </c>
      <c r="D1493" s="316" t="s">
        <v>5603</v>
      </c>
      <c r="E1493" s="317">
        <v>95</v>
      </c>
      <c r="F1493" s="317"/>
      <c r="G1493" s="316" t="s">
        <v>708</v>
      </c>
      <c r="H1493" s="319">
        <f t="shared" si="24"/>
        <v>9968.6500000000015</v>
      </c>
    </row>
    <row r="1494" spans="1:8" x14ac:dyDescent="0.2">
      <c r="A1494" s="318" t="s">
        <v>76</v>
      </c>
      <c r="B1494" s="316" t="s">
        <v>5702</v>
      </c>
      <c r="C1494" s="316" t="s">
        <v>3626</v>
      </c>
      <c r="D1494" s="316" t="s">
        <v>5603</v>
      </c>
      <c r="E1494" s="317">
        <v>95</v>
      </c>
      <c r="F1494" s="317"/>
      <c r="G1494" s="316" t="s">
        <v>633</v>
      </c>
      <c r="H1494" s="319">
        <f t="shared" si="24"/>
        <v>10063.650000000001</v>
      </c>
    </row>
    <row r="1495" spans="1:8" x14ac:dyDescent="0.2">
      <c r="A1495" s="318" t="s">
        <v>5703</v>
      </c>
      <c r="B1495" s="316" t="s">
        <v>5704</v>
      </c>
      <c r="C1495" s="316" t="s">
        <v>3626</v>
      </c>
      <c r="D1495" s="316" t="s">
        <v>5671</v>
      </c>
      <c r="E1495" s="317">
        <v>122.5</v>
      </c>
      <c r="F1495" s="317"/>
      <c r="G1495" s="316" t="s">
        <v>708</v>
      </c>
      <c r="H1495" s="319">
        <f t="shared" si="24"/>
        <v>10186.150000000001</v>
      </c>
    </row>
    <row r="1496" spans="1:8" x14ac:dyDescent="0.2">
      <c r="A1496" s="318" t="s">
        <v>5703</v>
      </c>
      <c r="B1496" s="316" t="s">
        <v>5704</v>
      </c>
      <c r="C1496" s="316" t="s">
        <v>3626</v>
      </c>
      <c r="D1496" s="316" t="s">
        <v>5671</v>
      </c>
      <c r="E1496" s="317">
        <v>122.5</v>
      </c>
      <c r="F1496" s="317"/>
      <c r="G1496" s="316" t="s">
        <v>633</v>
      </c>
      <c r="H1496" s="319">
        <f t="shared" si="24"/>
        <v>10308.650000000001</v>
      </c>
    </row>
    <row r="1497" spans="1:8" x14ac:dyDescent="0.2">
      <c r="A1497" s="318" t="s">
        <v>5705</v>
      </c>
      <c r="B1497" s="316" t="s">
        <v>5706</v>
      </c>
      <c r="C1497" s="316" t="s">
        <v>3626</v>
      </c>
      <c r="D1497" s="316" t="s">
        <v>5707</v>
      </c>
      <c r="E1497" s="317">
        <v>70</v>
      </c>
      <c r="F1497" s="317"/>
      <c r="G1497" s="316" t="s">
        <v>708</v>
      </c>
      <c r="H1497" s="319">
        <f t="shared" si="24"/>
        <v>10378.650000000001</v>
      </c>
    </row>
    <row r="1498" spans="1:8" x14ac:dyDescent="0.2">
      <c r="A1498" s="318" t="s">
        <v>5705</v>
      </c>
      <c r="B1498" s="316" t="s">
        <v>5706</v>
      </c>
      <c r="C1498" s="316" t="s">
        <v>3626</v>
      </c>
      <c r="D1498" s="316" t="s">
        <v>5707</v>
      </c>
      <c r="E1498" s="317">
        <v>280</v>
      </c>
      <c r="F1498" s="317"/>
      <c r="G1498" s="316" t="s">
        <v>633</v>
      </c>
      <c r="H1498" s="319">
        <f t="shared" si="24"/>
        <v>10658.650000000001</v>
      </c>
    </row>
    <row r="1499" spans="1:8" x14ac:dyDescent="0.2">
      <c r="A1499" s="318" t="s">
        <v>5708</v>
      </c>
      <c r="B1499" s="316" t="s">
        <v>5709</v>
      </c>
      <c r="C1499" s="316" t="s">
        <v>3626</v>
      </c>
      <c r="D1499" s="316" t="s">
        <v>5671</v>
      </c>
      <c r="E1499" s="317">
        <v>48</v>
      </c>
      <c r="F1499" s="317"/>
      <c r="G1499" s="316" t="s">
        <v>708</v>
      </c>
      <c r="H1499" s="319">
        <f t="shared" si="24"/>
        <v>10706.650000000001</v>
      </c>
    </row>
    <row r="1500" spans="1:8" x14ac:dyDescent="0.2">
      <c r="A1500" s="318" t="s">
        <v>5708</v>
      </c>
      <c r="B1500" s="316" t="s">
        <v>5709</v>
      </c>
      <c r="C1500" s="316" t="s">
        <v>3626</v>
      </c>
      <c r="D1500" s="316" t="s">
        <v>5671</v>
      </c>
      <c r="E1500" s="317">
        <v>192</v>
      </c>
      <c r="F1500" s="317"/>
      <c r="G1500" s="316" t="s">
        <v>633</v>
      </c>
      <c r="H1500" s="319">
        <f t="shared" si="24"/>
        <v>10898.650000000001</v>
      </c>
    </row>
    <row r="1501" spans="1:8" x14ac:dyDescent="0.2">
      <c r="A1501" s="318" t="s">
        <v>5708</v>
      </c>
      <c r="B1501" s="316" t="s">
        <v>5710</v>
      </c>
      <c r="C1501" s="316" t="s">
        <v>5711</v>
      </c>
      <c r="D1501" s="316" t="s">
        <v>5712</v>
      </c>
      <c r="E1501" s="317">
        <v>725</v>
      </c>
      <c r="F1501" s="317"/>
      <c r="G1501" s="316" t="s">
        <v>633</v>
      </c>
      <c r="H1501" s="319">
        <f t="shared" si="24"/>
        <v>11623.650000000001</v>
      </c>
    </row>
    <row r="1502" spans="1:8" x14ac:dyDescent="0.2">
      <c r="A1502" s="318" t="s">
        <v>5713</v>
      </c>
      <c r="B1502" s="316" t="s">
        <v>5714</v>
      </c>
      <c r="C1502" s="316" t="s">
        <v>3626</v>
      </c>
      <c r="D1502" s="316" t="s">
        <v>5608</v>
      </c>
      <c r="E1502" s="317">
        <v>159.38</v>
      </c>
      <c r="F1502" s="317"/>
      <c r="G1502" s="316" t="s">
        <v>708</v>
      </c>
      <c r="H1502" s="319">
        <f t="shared" si="24"/>
        <v>11783.03</v>
      </c>
    </row>
    <row r="1503" spans="1:8" x14ac:dyDescent="0.2">
      <c r="A1503" s="318" t="s">
        <v>5713</v>
      </c>
      <c r="B1503" s="316" t="s">
        <v>5714</v>
      </c>
      <c r="C1503" s="316" t="s">
        <v>3626</v>
      </c>
      <c r="D1503" s="316" t="s">
        <v>5608</v>
      </c>
      <c r="E1503" s="317">
        <v>478.12</v>
      </c>
      <c r="F1503" s="317"/>
      <c r="G1503" s="316" t="s">
        <v>633</v>
      </c>
      <c r="H1503" s="319">
        <f t="shared" si="24"/>
        <v>12261.150000000001</v>
      </c>
    </row>
    <row r="1504" spans="1:8" x14ac:dyDescent="0.2">
      <c r="A1504" s="318" t="s">
        <v>5715</v>
      </c>
      <c r="B1504" s="316" t="s">
        <v>5716</v>
      </c>
      <c r="C1504" s="316" t="s">
        <v>3626</v>
      </c>
      <c r="D1504" s="316" t="s">
        <v>5717</v>
      </c>
      <c r="E1504" s="317">
        <v>81.56</v>
      </c>
      <c r="F1504" s="317"/>
      <c r="G1504" s="316" t="s">
        <v>708</v>
      </c>
      <c r="H1504" s="319">
        <f t="shared" si="24"/>
        <v>12342.710000000001</v>
      </c>
    </row>
    <row r="1505" spans="1:8" x14ac:dyDescent="0.2">
      <c r="A1505" s="318" t="s">
        <v>5715</v>
      </c>
      <c r="B1505" s="316" t="s">
        <v>5716</v>
      </c>
      <c r="C1505" s="316" t="s">
        <v>3626</v>
      </c>
      <c r="D1505" s="316" t="s">
        <v>5717</v>
      </c>
      <c r="E1505" s="317">
        <v>244.69</v>
      </c>
      <c r="F1505" s="317"/>
      <c r="G1505" s="316" t="s">
        <v>633</v>
      </c>
      <c r="H1505" s="319">
        <f t="shared" si="24"/>
        <v>12587.400000000001</v>
      </c>
    </row>
    <row r="1506" spans="1:8" x14ac:dyDescent="0.2">
      <c r="A1506" s="318" t="s">
        <v>5118</v>
      </c>
      <c r="B1506" s="316" t="s">
        <v>5718</v>
      </c>
      <c r="C1506" s="316" t="s">
        <v>3626</v>
      </c>
      <c r="D1506" s="316" t="s">
        <v>3683</v>
      </c>
      <c r="E1506" s="317">
        <v>200</v>
      </c>
      <c r="F1506" s="317"/>
      <c r="G1506" s="316" t="s">
        <v>708</v>
      </c>
      <c r="H1506" s="319">
        <f t="shared" si="24"/>
        <v>12787.400000000001</v>
      </c>
    </row>
    <row r="1507" spans="1:8" x14ac:dyDescent="0.2">
      <c r="A1507" s="318" t="s">
        <v>5118</v>
      </c>
      <c r="B1507" s="316" t="s">
        <v>5718</v>
      </c>
      <c r="C1507" s="316" t="s">
        <v>3626</v>
      </c>
      <c r="D1507" s="316" t="s">
        <v>3683</v>
      </c>
      <c r="E1507" s="317">
        <v>613.88</v>
      </c>
      <c r="F1507" s="317"/>
      <c r="G1507" s="316" t="s">
        <v>633</v>
      </c>
      <c r="H1507" s="319">
        <f t="shared" si="24"/>
        <v>13401.28</v>
      </c>
    </row>
    <row r="1508" spans="1:8" x14ac:dyDescent="0.2">
      <c r="A1508" s="318" t="s">
        <v>5719</v>
      </c>
      <c r="B1508" s="316" t="s">
        <v>5720</v>
      </c>
      <c r="C1508" s="316" t="s">
        <v>5711</v>
      </c>
      <c r="D1508" s="316" t="s">
        <v>5721</v>
      </c>
      <c r="E1508" s="317">
        <v>167.5</v>
      </c>
      <c r="F1508" s="317"/>
      <c r="G1508" s="316" t="s">
        <v>708</v>
      </c>
      <c r="H1508" s="319">
        <f t="shared" si="24"/>
        <v>13568.78</v>
      </c>
    </row>
    <row r="1509" spans="1:8" x14ac:dyDescent="0.2">
      <c r="A1509" s="318" t="s">
        <v>5719</v>
      </c>
      <c r="B1509" s="316" t="s">
        <v>5720</v>
      </c>
      <c r="C1509" s="316" t="s">
        <v>5711</v>
      </c>
      <c r="D1509" s="316" t="s">
        <v>5721</v>
      </c>
      <c r="E1509" s="317">
        <v>167.5</v>
      </c>
      <c r="F1509" s="317"/>
      <c r="G1509" s="316" t="s">
        <v>633</v>
      </c>
      <c r="H1509" s="319">
        <f t="shared" si="24"/>
        <v>13736.28</v>
      </c>
    </row>
    <row r="1510" spans="1:8" x14ac:dyDescent="0.2">
      <c r="A1510" s="318" t="s">
        <v>5722</v>
      </c>
      <c r="B1510" s="316" t="s">
        <v>5723</v>
      </c>
      <c r="C1510" s="316" t="s">
        <v>3626</v>
      </c>
      <c r="D1510" s="316" t="s">
        <v>5724</v>
      </c>
      <c r="E1510" s="317">
        <v>72</v>
      </c>
      <c r="F1510" s="317"/>
      <c r="G1510" s="316" t="s">
        <v>708</v>
      </c>
      <c r="H1510" s="319">
        <f t="shared" si="24"/>
        <v>13808.28</v>
      </c>
    </row>
    <row r="1511" spans="1:8" x14ac:dyDescent="0.2">
      <c r="A1511" s="318" t="s">
        <v>5722</v>
      </c>
      <c r="B1511" s="316" t="s">
        <v>5723</v>
      </c>
      <c r="C1511" s="316" t="s">
        <v>3626</v>
      </c>
      <c r="D1511" s="316" t="s">
        <v>5724</v>
      </c>
      <c r="E1511" s="317">
        <v>108</v>
      </c>
      <c r="F1511" s="317"/>
      <c r="G1511" s="316" t="s">
        <v>633</v>
      </c>
      <c r="H1511" s="319">
        <f t="shared" si="24"/>
        <v>13916.28</v>
      </c>
    </row>
    <row r="1512" spans="1:8" x14ac:dyDescent="0.2">
      <c r="A1512" s="318" t="s">
        <v>5725</v>
      </c>
      <c r="B1512" s="316" t="s">
        <v>5726</v>
      </c>
      <c r="C1512" s="316" t="s">
        <v>3626</v>
      </c>
      <c r="D1512" s="316" t="s">
        <v>3688</v>
      </c>
      <c r="E1512" s="317">
        <v>325.55</v>
      </c>
      <c r="F1512" s="317"/>
      <c r="G1512" s="316" t="s">
        <v>708</v>
      </c>
      <c r="H1512" s="319">
        <f t="shared" si="24"/>
        <v>14241.83</v>
      </c>
    </row>
    <row r="1513" spans="1:8" x14ac:dyDescent="0.2">
      <c r="A1513" s="318" t="s">
        <v>5725</v>
      </c>
      <c r="B1513" s="316" t="s">
        <v>5726</v>
      </c>
      <c r="C1513" s="316" t="s">
        <v>3626</v>
      </c>
      <c r="D1513" s="316" t="s">
        <v>3688</v>
      </c>
      <c r="E1513" s="317">
        <v>488.33</v>
      </c>
      <c r="F1513" s="317"/>
      <c r="G1513" s="316" t="s">
        <v>633</v>
      </c>
      <c r="H1513" s="319">
        <f t="shared" si="24"/>
        <v>14730.16</v>
      </c>
    </row>
    <row r="1514" spans="1:8" x14ac:dyDescent="0.2">
      <c r="A1514" s="318" t="s">
        <v>5727</v>
      </c>
      <c r="B1514" s="316" t="s">
        <v>5728</v>
      </c>
      <c r="C1514" s="316" t="s">
        <v>3626</v>
      </c>
      <c r="D1514" s="316" t="s">
        <v>5729</v>
      </c>
      <c r="E1514" s="317">
        <v>203.47</v>
      </c>
      <c r="F1514" s="317"/>
      <c r="G1514" s="316" t="s">
        <v>708</v>
      </c>
      <c r="H1514" s="319">
        <f t="shared" si="24"/>
        <v>14933.63</v>
      </c>
    </row>
    <row r="1515" spans="1:8" x14ac:dyDescent="0.2">
      <c r="A1515" s="318" t="s">
        <v>5727</v>
      </c>
      <c r="B1515" s="316" t="s">
        <v>5728</v>
      </c>
      <c r="C1515" s="316" t="s">
        <v>3626</v>
      </c>
      <c r="D1515" s="316" t="s">
        <v>5729</v>
      </c>
      <c r="E1515" s="317">
        <v>610.41</v>
      </c>
      <c r="F1515" s="317"/>
      <c r="G1515" s="316" t="s">
        <v>633</v>
      </c>
      <c r="H1515" s="319">
        <f t="shared" si="24"/>
        <v>15544.039999999999</v>
      </c>
    </row>
    <row r="1516" spans="1:8" x14ac:dyDescent="0.2">
      <c r="A1516" s="318" t="s">
        <v>5155</v>
      </c>
      <c r="B1516" s="316" t="s">
        <v>5730</v>
      </c>
      <c r="C1516" s="316" t="s">
        <v>3626</v>
      </c>
      <c r="D1516" s="316" t="s">
        <v>5731</v>
      </c>
      <c r="E1516" s="317">
        <v>275</v>
      </c>
      <c r="F1516" s="317"/>
      <c r="G1516" s="316" t="s">
        <v>708</v>
      </c>
      <c r="H1516" s="319">
        <f t="shared" si="24"/>
        <v>15819.039999999999</v>
      </c>
    </row>
    <row r="1517" spans="1:8" x14ac:dyDescent="0.2">
      <c r="A1517" s="318" t="s">
        <v>5732</v>
      </c>
      <c r="B1517" s="316" t="s">
        <v>5733</v>
      </c>
      <c r="C1517" s="316" t="s">
        <v>3626</v>
      </c>
      <c r="D1517" s="316" t="s">
        <v>3664</v>
      </c>
      <c r="E1517" s="317">
        <v>203.47</v>
      </c>
      <c r="F1517" s="317"/>
      <c r="G1517" s="316" t="s">
        <v>708</v>
      </c>
      <c r="H1517" s="319">
        <f t="shared" si="24"/>
        <v>16022.509999999998</v>
      </c>
    </row>
    <row r="1518" spans="1:8" x14ac:dyDescent="0.2">
      <c r="A1518" s="318" t="s">
        <v>5732</v>
      </c>
      <c r="B1518" s="316" t="s">
        <v>5733</v>
      </c>
      <c r="C1518" s="316" t="s">
        <v>3626</v>
      </c>
      <c r="D1518" s="316" t="s">
        <v>3664</v>
      </c>
      <c r="E1518" s="317">
        <v>610.41</v>
      </c>
      <c r="F1518" s="317"/>
      <c r="G1518" s="316" t="s">
        <v>633</v>
      </c>
      <c r="H1518" s="319">
        <f t="shared" si="24"/>
        <v>16632.919999999998</v>
      </c>
    </row>
    <row r="1519" spans="1:8" x14ac:dyDescent="0.2">
      <c r="A1519" s="318" t="s">
        <v>5734</v>
      </c>
      <c r="B1519" s="316" t="s">
        <v>5735</v>
      </c>
      <c r="C1519" s="316"/>
      <c r="D1519" s="316" t="s">
        <v>5736</v>
      </c>
      <c r="E1519" s="317"/>
      <c r="F1519" s="317">
        <v>500</v>
      </c>
      <c r="G1519" s="316" t="s">
        <v>708</v>
      </c>
      <c r="H1519" s="319">
        <f t="shared" si="24"/>
        <v>16132.919999999998</v>
      </c>
    </row>
    <row r="1520" spans="1:8" x14ac:dyDescent="0.2">
      <c r="A1520" s="318" t="s">
        <v>5196</v>
      </c>
      <c r="B1520" s="316" t="s">
        <v>5197</v>
      </c>
      <c r="C1520" s="316" t="s">
        <v>249</v>
      </c>
      <c r="D1520" s="316" t="s">
        <v>5198</v>
      </c>
      <c r="E1520" s="317">
        <v>3.79</v>
      </c>
      <c r="F1520" s="317"/>
      <c r="G1520" s="316" t="s">
        <v>633</v>
      </c>
      <c r="H1520" s="320">
        <f t="shared" si="24"/>
        <v>16136.71</v>
      </c>
    </row>
    <row r="1521" spans="1:8" x14ac:dyDescent="0.2">
      <c r="A1521" s="318" t="s">
        <v>4038</v>
      </c>
      <c r="B1521" s="316" t="s">
        <v>5199</v>
      </c>
      <c r="C1521" s="316"/>
      <c r="D1521" s="316" t="s">
        <v>5035</v>
      </c>
      <c r="E1521" s="317"/>
      <c r="F1521" s="317">
        <v>6964.89</v>
      </c>
      <c r="G1521" s="316" t="s">
        <v>633</v>
      </c>
      <c r="H1521" s="319"/>
    </row>
    <row r="1522" spans="1:8" x14ac:dyDescent="0.2">
      <c r="A1522" s="318" t="s">
        <v>4038</v>
      </c>
      <c r="B1522" s="316" t="s">
        <v>5199</v>
      </c>
      <c r="C1522" s="316"/>
      <c r="D1522" s="316" t="s">
        <v>5035</v>
      </c>
      <c r="E1522" s="317">
        <v>5571.91</v>
      </c>
      <c r="F1522" s="317"/>
      <c r="G1522" s="316" t="s">
        <v>633</v>
      </c>
      <c r="H1522" s="319"/>
    </row>
    <row r="1523" spans="1:8" x14ac:dyDescent="0.2">
      <c r="A1523" s="318" t="s">
        <v>4038</v>
      </c>
      <c r="B1523" s="316" t="s">
        <v>5199</v>
      </c>
      <c r="C1523" s="316"/>
      <c r="D1523" s="316" t="s">
        <v>5035</v>
      </c>
      <c r="E1523" s="317">
        <v>1392.98</v>
      </c>
      <c r="F1523" s="317"/>
      <c r="G1523" s="316" t="s">
        <v>633</v>
      </c>
      <c r="H1523" s="319"/>
    </row>
    <row r="1524" spans="1:8" ht="15" x14ac:dyDescent="0.2">
      <c r="A1524" s="315" t="s">
        <v>5202</v>
      </c>
      <c r="B1524" s="316"/>
      <c r="C1524" s="316"/>
      <c r="D1524" s="316"/>
      <c r="E1524" s="317"/>
      <c r="F1524" s="317"/>
      <c r="G1524" s="316"/>
      <c r="H1524" s="316"/>
    </row>
    <row r="1525" spans="1:8" x14ac:dyDescent="0.2">
      <c r="A1525" s="318" t="s">
        <v>727</v>
      </c>
      <c r="B1525" s="316" t="s">
        <v>3627</v>
      </c>
      <c r="C1525" s="316" t="s">
        <v>3626</v>
      </c>
      <c r="D1525" s="316" t="s">
        <v>320</v>
      </c>
      <c r="E1525" s="317">
        <v>203.47</v>
      </c>
      <c r="F1525" s="317"/>
      <c r="G1525" s="316" t="s">
        <v>708</v>
      </c>
      <c r="H1525" s="319">
        <f>E1525</f>
        <v>203.47</v>
      </c>
    </row>
    <row r="1526" spans="1:8" x14ac:dyDescent="0.2">
      <c r="A1526" s="318" t="s">
        <v>727</v>
      </c>
      <c r="B1526" s="316" t="s">
        <v>3627</v>
      </c>
      <c r="C1526" s="316" t="s">
        <v>3626</v>
      </c>
      <c r="D1526" s="316" t="s">
        <v>320</v>
      </c>
      <c r="E1526" s="317">
        <v>610.41</v>
      </c>
      <c r="F1526" s="317"/>
      <c r="G1526" s="316" t="s">
        <v>633</v>
      </c>
      <c r="H1526" s="319">
        <f>H1525+E1526-F1526</f>
        <v>813.88</v>
      </c>
    </row>
    <row r="1527" spans="1:8" x14ac:dyDescent="0.2">
      <c r="A1527" s="318" t="s">
        <v>2135</v>
      </c>
      <c r="B1527" s="316" t="s">
        <v>2656</v>
      </c>
      <c r="C1527" s="316" t="s">
        <v>249</v>
      </c>
      <c r="D1527" s="316" t="s">
        <v>2657</v>
      </c>
      <c r="E1527" s="317">
        <v>0.49</v>
      </c>
      <c r="F1527" s="317"/>
      <c r="G1527" s="316" t="s">
        <v>633</v>
      </c>
      <c r="H1527" s="319">
        <f t="shared" ref="H1527:H1561" si="25">H1526+E1527-F1527</f>
        <v>814.37</v>
      </c>
    </row>
    <row r="1528" spans="1:8" x14ac:dyDescent="0.2">
      <c r="A1528" s="318" t="s">
        <v>3628</v>
      </c>
      <c r="B1528" s="316" t="s">
        <v>3629</v>
      </c>
      <c r="C1528" s="316" t="s">
        <v>3626</v>
      </c>
      <c r="D1528" s="316" t="s">
        <v>317</v>
      </c>
      <c r="E1528" s="317">
        <v>203.47</v>
      </c>
      <c r="F1528" s="317"/>
      <c r="G1528" s="316" t="s">
        <v>708</v>
      </c>
      <c r="H1528" s="319">
        <f t="shared" si="25"/>
        <v>1017.84</v>
      </c>
    </row>
    <row r="1529" spans="1:8" x14ac:dyDescent="0.2">
      <c r="A1529" s="318" t="s">
        <v>3628</v>
      </c>
      <c r="B1529" s="316" t="s">
        <v>3629</v>
      </c>
      <c r="C1529" s="316" t="s">
        <v>3626</v>
      </c>
      <c r="D1529" s="316" t="s">
        <v>317</v>
      </c>
      <c r="E1529" s="317">
        <v>610.41</v>
      </c>
      <c r="F1529" s="317"/>
      <c r="G1529" s="316" t="s">
        <v>633</v>
      </c>
      <c r="H1529" s="319">
        <f t="shared" si="25"/>
        <v>1628.25</v>
      </c>
    </row>
    <row r="1530" spans="1:8" x14ac:dyDescent="0.2">
      <c r="A1530" s="318" t="s">
        <v>3630</v>
      </c>
      <c r="B1530" s="316" t="s">
        <v>3631</v>
      </c>
      <c r="C1530" s="316" t="s">
        <v>3626</v>
      </c>
      <c r="D1530" s="316" t="s">
        <v>320</v>
      </c>
      <c r="E1530" s="317">
        <v>203.47</v>
      </c>
      <c r="F1530" s="317"/>
      <c r="G1530" s="316" t="s">
        <v>708</v>
      </c>
      <c r="H1530" s="319">
        <f t="shared" si="25"/>
        <v>1831.72</v>
      </c>
    </row>
    <row r="1531" spans="1:8" x14ac:dyDescent="0.2">
      <c r="A1531" s="318" t="s">
        <v>3630</v>
      </c>
      <c r="B1531" s="316" t="s">
        <v>3631</v>
      </c>
      <c r="C1531" s="316" t="s">
        <v>3626</v>
      </c>
      <c r="D1531" s="316" t="s">
        <v>320</v>
      </c>
      <c r="E1531" s="317">
        <v>610.41</v>
      </c>
      <c r="F1531" s="317"/>
      <c r="G1531" s="316" t="s">
        <v>633</v>
      </c>
      <c r="H1531" s="319">
        <f t="shared" si="25"/>
        <v>2442.13</v>
      </c>
    </row>
    <row r="1532" spans="1:8" x14ac:dyDescent="0.2">
      <c r="A1532" s="318" t="s">
        <v>3632</v>
      </c>
      <c r="B1532" s="316" t="s">
        <v>3633</v>
      </c>
      <c r="C1532" s="316" t="s">
        <v>3626</v>
      </c>
      <c r="D1532" s="316" t="s">
        <v>317</v>
      </c>
      <c r="E1532" s="317">
        <v>203.47</v>
      </c>
      <c r="F1532" s="317"/>
      <c r="G1532" s="316" t="s">
        <v>708</v>
      </c>
      <c r="H1532" s="319">
        <f t="shared" si="25"/>
        <v>2645.6</v>
      </c>
    </row>
    <row r="1533" spans="1:8" x14ac:dyDescent="0.2">
      <c r="A1533" s="318" t="s">
        <v>3632</v>
      </c>
      <c r="B1533" s="316" t="s">
        <v>3633</v>
      </c>
      <c r="C1533" s="316" t="s">
        <v>3626</v>
      </c>
      <c r="D1533" s="316" t="s">
        <v>317</v>
      </c>
      <c r="E1533" s="317">
        <v>610.41</v>
      </c>
      <c r="F1533" s="317"/>
      <c r="G1533" s="316" t="s">
        <v>633</v>
      </c>
      <c r="H1533" s="319">
        <f t="shared" si="25"/>
        <v>3256.0099999999998</v>
      </c>
    </row>
    <row r="1534" spans="1:8" x14ac:dyDescent="0.2">
      <c r="A1534" s="318" t="s">
        <v>3634</v>
      </c>
      <c r="B1534" s="316" t="s">
        <v>3635</v>
      </c>
      <c r="C1534" s="316" t="s">
        <v>3626</v>
      </c>
      <c r="D1534" s="316" t="s">
        <v>317</v>
      </c>
      <c r="E1534" s="317">
        <v>203.47</v>
      </c>
      <c r="F1534" s="317"/>
      <c r="G1534" s="316" t="s">
        <v>708</v>
      </c>
      <c r="H1534" s="319">
        <f t="shared" si="25"/>
        <v>3459.4799999999996</v>
      </c>
    </row>
    <row r="1535" spans="1:8" x14ac:dyDescent="0.2">
      <c r="A1535" s="318" t="s">
        <v>3634</v>
      </c>
      <c r="B1535" s="316" t="s">
        <v>3635</v>
      </c>
      <c r="C1535" s="316" t="s">
        <v>3626</v>
      </c>
      <c r="D1535" s="316" t="s">
        <v>317</v>
      </c>
      <c r="E1535" s="317">
        <v>610.41</v>
      </c>
      <c r="F1535" s="317"/>
      <c r="G1535" s="316" t="s">
        <v>633</v>
      </c>
      <c r="H1535" s="319">
        <f t="shared" si="25"/>
        <v>4069.8899999999994</v>
      </c>
    </row>
    <row r="1536" spans="1:8" x14ac:dyDescent="0.2">
      <c r="A1536" s="318" t="s">
        <v>2706</v>
      </c>
      <c r="B1536" s="316" t="s">
        <v>3636</v>
      </c>
      <c r="C1536" s="316" t="s">
        <v>3626</v>
      </c>
      <c r="D1536" s="316" t="s">
        <v>3637</v>
      </c>
      <c r="E1536" s="317">
        <v>110</v>
      </c>
      <c r="F1536" s="317"/>
      <c r="G1536" s="316" t="s">
        <v>708</v>
      </c>
      <c r="H1536" s="319">
        <f t="shared" si="25"/>
        <v>4179.8899999999994</v>
      </c>
    </row>
    <row r="1537" spans="1:8" x14ac:dyDescent="0.2">
      <c r="A1537" s="318" t="s">
        <v>2706</v>
      </c>
      <c r="B1537" s="316" t="s">
        <v>3636</v>
      </c>
      <c r="C1537" s="316" t="s">
        <v>3626</v>
      </c>
      <c r="D1537" s="316" t="s">
        <v>3637</v>
      </c>
      <c r="E1537" s="317">
        <v>220</v>
      </c>
      <c r="F1537" s="317"/>
      <c r="G1537" s="316" t="s">
        <v>633</v>
      </c>
      <c r="H1537" s="319">
        <f t="shared" si="25"/>
        <v>4399.8899999999994</v>
      </c>
    </row>
    <row r="1538" spans="1:8" x14ac:dyDescent="0.2">
      <c r="A1538" s="318" t="s">
        <v>3638</v>
      </c>
      <c r="B1538" s="316" t="s">
        <v>3639</v>
      </c>
      <c r="C1538" s="316" t="s">
        <v>3626</v>
      </c>
      <c r="D1538" s="316" t="s">
        <v>3640</v>
      </c>
      <c r="E1538" s="317">
        <v>52.5</v>
      </c>
      <c r="F1538" s="317"/>
      <c r="G1538" s="316" t="s">
        <v>708</v>
      </c>
      <c r="H1538" s="319">
        <f t="shared" si="25"/>
        <v>4452.3899999999994</v>
      </c>
    </row>
    <row r="1539" spans="1:8" x14ac:dyDescent="0.2">
      <c r="A1539" s="318" t="s">
        <v>3638</v>
      </c>
      <c r="B1539" s="316" t="s">
        <v>3639</v>
      </c>
      <c r="C1539" s="316" t="s">
        <v>3626</v>
      </c>
      <c r="D1539" s="316" t="s">
        <v>3640</v>
      </c>
      <c r="E1539" s="317">
        <v>157.5</v>
      </c>
      <c r="F1539" s="317"/>
      <c r="G1539" s="316" t="s">
        <v>633</v>
      </c>
      <c r="H1539" s="319">
        <f t="shared" si="25"/>
        <v>4609.8899999999994</v>
      </c>
    </row>
    <row r="1540" spans="1:8" x14ac:dyDescent="0.2">
      <c r="A1540" s="318" t="s">
        <v>2723</v>
      </c>
      <c r="B1540" s="316" t="s">
        <v>3641</v>
      </c>
      <c r="C1540" s="316" t="s">
        <v>3626</v>
      </c>
      <c r="D1540" s="316" t="s">
        <v>3642</v>
      </c>
      <c r="E1540" s="317">
        <v>81.67</v>
      </c>
      <c r="F1540" s="317"/>
      <c r="G1540" s="316" t="s">
        <v>708</v>
      </c>
      <c r="H1540" s="319">
        <f t="shared" si="25"/>
        <v>4691.5599999999995</v>
      </c>
    </row>
    <row r="1541" spans="1:8" x14ac:dyDescent="0.2">
      <c r="A1541" s="318" t="s">
        <v>2723</v>
      </c>
      <c r="B1541" s="316" t="s">
        <v>3641</v>
      </c>
      <c r="C1541" s="316" t="s">
        <v>3626</v>
      </c>
      <c r="D1541" s="316" t="s">
        <v>3642</v>
      </c>
      <c r="E1541" s="317">
        <v>163.33000000000001</v>
      </c>
      <c r="F1541" s="317"/>
      <c r="G1541" s="316" t="s">
        <v>633</v>
      </c>
      <c r="H1541" s="319">
        <f t="shared" si="25"/>
        <v>4854.8899999999994</v>
      </c>
    </row>
    <row r="1542" spans="1:8" x14ac:dyDescent="0.2">
      <c r="A1542" s="318" t="s">
        <v>3643</v>
      </c>
      <c r="B1542" s="316" t="s">
        <v>3644</v>
      </c>
      <c r="C1542" s="316" t="s">
        <v>3626</v>
      </c>
      <c r="D1542" s="316" t="s">
        <v>3645</v>
      </c>
      <c r="E1542" s="317">
        <v>83.33</v>
      </c>
      <c r="F1542" s="317"/>
      <c r="G1542" s="316" t="s">
        <v>708</v>
      </c>
      <c r="H1542" s="319">
        <f t="shared" si="25"/>
        <v>4938.2199999999993</v>
      </c>
    </row>
    <row r="1543" spans="1:8" x14ac:dyDescent="0.2">
      <c r="A1543" s="318" t="s">
        <v>3643</v>
      </c>
      <c r="B1543" s="316" t="s">
        <v>3644</v>
      </c>
      <c r="C1543" s="316" t="s">
        <v>3626</v>
      </c>
      <c r="D1543" s="316" t="s">
        <v>3645</v>
      </c>
      <c r="E1543" s="317">
        <v>166.67</v>
      </c>
      <c r="F1543" s="317"/>
      <c r="G1543" s="316" t="s">
        <v>633</v>
      </c>
      <c r="H1543" s="319">
        <f t="shared" si="25"/>
        <v>5104.8899999999994</v>
      </c>
    </row>
    <row r="1544" spans="1:8" x14ac:dyDescent="0.2">
      <c r="A1544" s="318" t="s">
        <v>3646</v>
      </c>
      <c r="B1544" s="316" t="s">
        <v>3647</v>
      </c>
      <c r="C1544" s="316" t="s">
        <v>3626</v>
      </c>
      <c r="D1544" s="316" t="s">
        <v>3648</v>
      </c>
      <c r="E1544" s="317">
        <v>100</v>
      </c>
      <c r="F1544" s="317"/>
      <c r="G1544" s="316" t="s">
        <v>708</v>
      </c>
      <c r="H1544" s="319">
        <f t="shared" si="25"/>
        <v>5204.8899999999994</v>
      </c>
    </row>
    <row r="1545" spans="1:8" x14ac:dyDescent="0.2">
      <c r="A1545" s="318" t="s">
        <v>3646</v>
      </c>
      <c r="B1545" s="316" t="s">
        <v>3647</v>
      </c>
      <c r="C1545" s="316" t="s">
        <v>3626</v>
      </c>
      <c r="D1545" s="316" t="s">
        <v>3648</v>
      </c>
      <c r="E1545" s="317">
        <v>192.5</v>
      </c>
      <c r="F1545" s="317"/>
      <c r="G1545" s="316" t="s">
        <v>633</v>
      </c>
      <c r="H1545" s="319">
        <f t="shared" si="25"/>
        <v>5397.3899999999994</v>
      </c>
    </row>
    <row r="1546" spans="1:8" x14ac:dyDescent="0.2">
      <c r="A1546" s="318" t="s">
        <v>2742</v>
      </c>
      <c r="B1546" s="316" t="s">
        <v>3649</v>
      </c>
      <c r="C1546" s="316" t="s">
        <v>3626</v>
      </c>
      <c r="D1546" s="316" t="s">
        <v>3650</v>
      </c>
      <c r="E1546" s="317">
        <v>60</v>
      </c>
      <c r="F1546" s="317"/>
      <c r="G1546" s="316" t="s">
        <v>708</v>
      </c>
      <c r="H1546" s="319">
        <f t="shared" si="25"/>
        <v>5457.3899999999994</v>
      </c>
    </row>
    <row r="1547" spans="1:8" x14ac:dyDescent="0.2">
      <c r="A1547" s="318" t="s">
        <v>2742</v>
      </c>
      <c r="B1547" s="316" t="s">
        <v>3649</v>
      </c>
      <c r="C1547" s="316" t="s">
        <v>3626</v>
      </c>
      <c r="D1547" s="316" t="s">
        <v>3650</v>
      </c>
      <c r="E1547" s="317">
        <v>100</v>
      </c>
      <c r="F1547" s="317"/>
      <c r="G1547" s="316" t="s">
        <v>633</v>
      </c>
      <c r="H1547" s="319">
        <f t="shared" si="25"/>
        <v>5557.3899999999994</v>
      </c>
    </row>
    <row r="1548" spans="1:8" x14ac:dyDescent="0.2">
      <c r="A1548" s="318" t="s">
        <v>791</v>
      </c>
      <c r="B1548" s="316" t="s">
        <v>3652</v>
      </c>
      <c r="C1548" s="316" t="s">
        <v>3651</v>
      </c>
      <c r="D1548" s="316" t="s">
        <v>3653</v>
      </c>
      <c r="E1548" s="317">
        <v>1150</v>
      </c>
      <c r="F1548" s="317"/>
      <c r="G1548" s="316" t="s">
        <v>633</v>
      </c>
      <c r="H1548" s="319">
        <f t="shared" si="25"/>
        <v>6707.3899999999994</v>
      </c>
    </row>
    <row r="1549" spans="1:8" x14ac:dyDescent="0.2">
      <c r="A1549" s="318" t="s">
        <v>3654</v>
      </c>
      <c r="B1549" s="316" t="s">
        <v>3655</v>
      </c>
      <c r="C1549" s="316" t="s">
        <v>3626</v>
      </c>
      <c r="D1549" s="316" t="s">
        <v>3656</v>
      </c>
      <c r="E1549" s="317">
        <v>55</v>
      </c>
      <c r="F1549" s="317"/>
      <c r="G1549" s="316" t="s">
        <v>708</v>
      </c>
      <c r="H1549" s="319">
        <f t="shared" si="25"/>
        <v>6762.3899999999994</v>
      </c>
    </row>
    <row r="1550" spans="1:8" x14ac:dyDescent="0.2">
      <c r="A1550" s="318" t="s">
        <v>3654</v>
      </c>
      <c r="B1550" s="316" t="s">
        <v>3655</v>
      </c>
      <c r="C1550" s="316" t="s">
        <v>3626</v>
      </c>
      <c r="D1550" s="316" t="s">
        <v>3656</v>
      </c>
      <c r="E1550" s="317">
        <v>165</v>
      </c>
      <c r="F1550" s="317"/>
      <c r="G1550" s="316" t="s">
        <v>633</v>
      </c>
      <c r="H1550" s="319">
        <f t="shared" si="25"/>
        <v>6927.3899999999994</v>
      </c>
    </row>
    <row r="1551" spans="1:8" x14ac:dyDescent="0.2">
      <c r="A1551" s="318" t="s">
        <v>2756</v>
      </c>
      <c r="B1551" s="316" t="s">
        <v>3657</v>
      </c>
      <c r="C1551" s="316" t="s">
        <v>3626</v>
      </c>
      <c r="D1551" s="316" t="s">
        <v>3658</v>
      </c>
      <c r="E1551" s="317">
        <v>300</v>
      </c>
      <c r="F1551" s="317"/>
      <c r="G1551" s="316" t="s">
        <v>708</v>
      </c>
      <c r="H1551" s="319">
        <f t="shared" si="25"/>
        <v>7227.3899999999994</v>
      </c>
    </row>
    <row r="1552" spans="1:8" x14ac:dyDescent="0.2">
      <c r="A1552" s="318" t="s">
        <v>2756</v>
      </c>
      <c r="B1552" s="316" t="s">
        <v>3657</v>
      </c>
      <c r="C1552" s="316" t="s">
        <v>3626</v>
      </c>
      <c r="D1552" s="316" t="s">
        <v>3658</v>
      </c>
      <c r="E1552" s="317">
        <v>513.88</v>
      </c>
      <c r="F1552" s="317"/>
      <c r="G1552" s="316" t="s">
        <v>633</v>
      </c>
      <c r="H1552" s="319">
        <f t="shared" si="25"/>
        <v>7741.2699999999995</v>
      </c>
    </row>
    <row r="1553" spans="1:8" x14ac:dyDescent="0.2">
      <c r="A1553" s="318" t="s">
        <v>1198</v>
      </c>
      <c r="B1553" s="316" t="s">
        <v>3659</v>
      </c>
      <c r="C1553" s="316" t="s">
        <v>3626</v>
      </c>
      <c r="D1553" s="316" t="s">
        <v>317</v>
      </c>
      <c r="E1553" s="317">
        <v>200</v>
      </c>
      <c r="F1553" s="317"/>
      <c r="G1553" s="316" t="s">
        <v>708</v>
      </c>
      <c r="H1553" s="319">
        <f t="shared" si="25"/>
        <v>7941.2699999999995</v>
      </c>
    </row>
    <row r="1554" spans="1:8" x14ac:dyDescent="0.2">
      <c r="A1554" s="318" t="s">
        <v>1198</v>
      </c>
      <c r="B1554" s="316" t="s">
        <v>3659</v>
      </c>
      <c r="C1554" s="316" t="s">
        <v>3626</v>
      </c>
      <c r="D1554" s="316" t="s">
        <v>317</v>
      </c>
      <c r="E1554" s="317">
        <v>613.88</v>
      </c>
      <c r="F1554" s="317"/>
      <c r="G1554" s="316" t="s">
        <v>633</v>
      </c>
      <c r="H1554" s="319">
        <f t="shared" si="25"/>
        <v>8555.15</v>
      </c>
    </row>
    <row r="1555" spans="1:8" x14ac:dyDescent="0.2">
      <c r="A1555" s="318" t="s">
        <v>3660</v>
      </c>
      <c r="B1555" s="316" t="s">
        <v>3661</v>
      </c>
      <c r="C1555" s="316" t="s">
        <v>3626</v>
      </c>
      <c r="D1555" s="316" t="s">
        <v>3662</v>
      </c>
      <c r="E1555" s="317">
        <v>203.47</v>
      </c>
      <c r="F1555" s="317"/>
      <c r="G1555" s="316" t="s">
        <v>708</v>
      </c>
      <c r="H1555" s="319">
        <f t="shared" si="25"/>
        <v>8758.619999999999</v>
      </c>
    </row>
    <row r="1556" spans="1:8" x14ac:dyDescent="0.2">
      <c r="A1556" s="318" t="s">
        <v>3660</v>
      </c>
      <c r="B1556" s="316" t="s">
        <v>3661</v>
      </c>
      <c r="C1556" s="316" t="s">
        <v>3626</v>
      </c>
      <c r="D1556" s="316" t="s">
        <v>3662</v>
      </c>
      <c r="E1556" s="317">
        <v>610.41</v>
      </c>
      <c r="F1556" s="317"/>
      <c r="G1556" s="316" t="s">
        <v>633</v>
      </c>
      <c r="H1556" s="319">
        <f t="shared" si="25"/>
        <v>9369.0299999999988</v>
      </c>
    </row>
    <row r="1557" spans="1:8" x14ac:dyDescent="0.2">
      <c r="A1557" s="318" t="s">
        <v>2779</v>
      </c>
      <c r="B1557" s="316" t="s">
        <v>3663</v>
      </c>
      <c r="C1557" s="316" t="s">
        <v>3626</v>
      </c>
      <c r="D1557" s="316" t="s">
        <v>3664</v>
      </c>
      <c r="E1557" s="317">
        <v>203.47</v>
      </c>
      <c r="F1557" s="317"/>
      <c r="G1557" s="316" t="s">
        <v>708</v>
      </c>
      <c r="H1557" s="319">
        <f t="shared" si="25"/>
        <v>9572.4999999999982</v>
      </c>
    </row>
    <row r="1558" spans="1:8" x14ac:dyDescent="0.2">
      <c r="A1558" s="318" t="s">
        <v>2779</v>
      </c>
      <c r="B1558" s="316" t="s">
        <v>3663</v>
      </c>
      <c r="C1558" s="316" t="s">
        <v>3626</v>
      </c>
      <c r="D1558" s="316" t="s">
        <v>3664</v>
      </c>
      <c r="E1558" s="317">
        <v>610.41</v>
      </c>
      <c r="F1558" s="317"/>
      <c r="G1558" s="316" t="s">
        <v>633</v>
      </c>
      <c r="H1558" s="320">
        <f t="shared" si="25"/>
        <v>10182.909999999998</v>
      </c>
    </row>
    <row r="1559" spans="1:8" x14ac:dyDescent="0.2">
      <c r="A1559" s="318" t="s">
        <v>93</v>
      </c>
      <c r="B1559" s="316" t="s">
        <v>1755</v>
      </c>
      <c r="C1559" s="316"/>
      <c r="D1559" s="316" t="s">
        <v>1756</v>
      </c>
      <c r="E1559" s="317"/>
      <c r="F1559" s="317">
        <v>7716.12</v>
      </c>
      <c r="G1559" s="316" t="s">
        <v>633</v>
      </c>
      <c r="H1559" s="319">
        <f t="shared" si="25"/>
        <v>2466.7899999999981</v>
      </c>
    </row>
    <row r="1560" spans="1:8" x14ac:dyDescent="0.2">
      <c r="A1560" s="318" t="s">
        <v>93</v>
      </c>
      <c r="B1560" s="316" t="s">
        <v>1755</v>
      </c>
      <c r="C1560" s="316"/>
      <c r="D1560" s="316" t="s">
        <v>1756</v>
      </c>
      <c r="E1560" s="317">
        <v>6172.9</v>
      </c>
      <c r="F1560" s="317"/>
      <c r="G1560" s="316" t="s">
        <v>633</v>
      </c>
      <c r="H1560" s="319">
        <f t="shared" si="25"/>
        <v>8639.6899999999987</v>
      </c>
    </row>
    <row r="1561" spans="1:8" x14ac:dyDescent="0.2">
      <c r="A1561" s="318" t="s">
        <v>93</v>
      </c>
      <c r="B1561" s="316" t="s">
        <v>1755</v>
      </c>
      <c r="C1561" s="316"/>
      <c r="D1561" s="316" t="s">
        <v>1756</v>
      </c>
      <c r="E1561" s="317">
        <v>1543.22</v>
      </c>
      <c r="F1561" s="317"/>
      <c r="G1561" s="316" t="s">
        <v>633</v>
      </c>
      <c r="H1561" s="319">
        <f t="shared" si="25"/>
        <v>10182.909999999998</v>
      </c>
    </row>
    <row r="1562" spans="1:8" ht="15" x14ac:dyDescent="0.2">
      <c r="A1562" s="315" t="s">
        <v>5207</v>
      </c>
      <c r="B1562" s="316"/>
      <c r="C1562" s="316"/>
      <c r="D1562" s="316"/>
      <c r="E1562" s="317"/>
      <c r="F1562" s="317"/>
      <c r="G1562" s="316"/>
      <c r="H1562" s="316"/>
    </row>
    <row r="1563" spans="1:8" x14ac:dyDescent="0.2">
      <c r="A1563" s="318" t="s">
        <v>94</v>
      </c>
      <c r="B1563" s="316" t="s">
        <v>3665</v>
      </c>
      <c r="C1563" s="316" t="s">
        <v>3626</v>
      </c>
      <c r="D1563" s="316" t="s">
        <v>3666</v>
      </c>
      <c r="E1563" s="317">
        <v>203.47</v>
      </c>
      <c r="F1563" s="317"/>
      <c r="G1563" s="316" t="s">
        <v>708</v>
      </c>
      <c r="H1563" s="319">
        <f>E1563</f>
        <v>203.47</v>
      </c>
    </row>
    <row r="1564" spans="1:8" x14ac:dyDescent="0.2">
      <c r="A1564" s="318" t="s">
        <v>94</v>
      </c>
      <c r="B1564" s="316" t="s">
        <v>3665</v>
      </c>
      <c r="C1564" s="316" t="s">
        <v>3626</v>
      </c>
      <c r="D1564" s="316" t="s">
        <v>3666</v>
      </c>
      <c r="E1564" s="317">
        <v>610.41</v>
      </c>
      <c r="F1564" s="317"/>
      <c r="G1564" s="316" t="s">
        <v>633</v>
      </c>
      <c r="H1564" s="319">
        <f>H1563+E1564-F1564</f>
        <v>813.88</v>
      </c>
    </row>
    <row r="1565" spans="1:8" x14ac:dyDescent="0.2">
      <c r="A1565" s="318" t="s">
        <v>2813</v>
      </c>
      <c r="B1565" s="316" t="s">
        <v>3667</v>
      </c>
      <c r="C1565" s="316" t="s">
        <v>3626</v>
      </c>
      <c r="D1565" s="316" t="s">
        <v>317</v>
      </c>
      <c r="E1565" s="317">
        <v>203.47</v>
      </c>
      <c r="F1565" s="317"/>
      <c r="G1565" s="316" t="s">
        <v>708</v>
      </c>
      <c r="H1565" s="319">
        <f t="shared" ref="H1565:H1594" si="26">H1564+E1565-F1565</f>
        <v>1017.35</v>
      </c>
    </row>
    <row r="1566" spans="1:8" x14ac:dyDescent="0.2">
      <c r="A1566" s="318" t="s">
        <v>2813</v>
      </c>
      <c r="B1566" s="316" t="s">
        <v>3667</v>
      </c>
      <c r="C1566" s="316" t="s">
        <v>3626</v>
      </c>
      <c r="D1566" s="316" t="s">
        <v>317</v>
      </c>
      <c r="E1566" s="317">
        <v>610.41</v>
      </c>
      <c r="F1566" s="317"/>
      <c r="G1566" s="316" t="s">
        <v>633</v>
      </c>
      <c r="H1566" s="319">
        <f t="shared" si="26"/>
        <v>1627.76</v>
      </c>
    </row>
    <row r="1567" spans="1:8" x14ac:dyDescent="0.2">
      <c r="A1567" s="318" t="s">
        <v>866</v>
      </c>
      <c r="B1567" s="316" t="s">
        <v>3668</v>
      </c>
      <c r="C1567" s="316" t="s">
        <v>3626</v>
      </c>
      <c r="D1567" s="316" t="s">
        <v>320</v>
      </c>
      <c r="E1567" s="317">
        <v>203.47</v>
      </c>
      <c r="F1567" s="317"/>
      <c r="G1567" s="316" t="s">
        <v>708</v>
      </c>
      <c r="H1567" s="319">
        <f t="shared" si="26"/>
        <v>1831.23</v>
      </c>
    </row>
    <row r="1568" spans="1:8" x14ac:dyDescent="0.2">
      <c r="A1568" s="318" t="s">
        <v>866</v>
      </c>
      <c r="B1568" s="316" t="s">
        <v>3668</v>
      </c>
      <c r="C1568" s="316" t="s">
        <v>3626</v>
      </c>
      <c r="D1568" s="316" t="s">
        <v>320</v>
      </c>
      <c r="E1568" s="317">
        <v>610.41</v>
      </c>
      <c r="F1568" s="317"/>
      <c r="G1568" s="316" t="s">
        <v>633</v>
      </c>
      <c r="H1568" s="319">
        <f t="shared" si="26"/>
        <v>2441.64</v>
      </c>
    </row>
    <row r="1569" spans="1:8" x14ac:dyDescent="0.2">
      <c r="A1569" s="318" t="s">
        <v>2836</v>
      </c>
      <c r="B1569" s="316" t="s">
        <v>3669</v>
      </c>
      <c r="C1569" s="316" t="s">
        <v>3626</v>
      </c>
      <c r="D1569" s="316" t="s">
        <v>317</v>
      </c>
      <c r="E1569" s="317">
        <v>203.88</v>
      </c>
      <c r="F1569" s="317"/>
      <c r="G1569" s="316" t="s">
        <v>708</v>
      </c>
      <c r="H1569" s="319">
        <f t="shared" si="26"/>
        <v>2645.52</v>
      </c>
    </row>
    <row r="1570" spans="1:8" x14ac:dyDescent="0.2">
      <c r="A1570" s="318" t="s">
        <v>2836</v>
      </c>
      <c r="B1570" s="316" t="s">
        <v>3669</v>
      </c>
      <c r="C1570" s="316" t="s">
        <v>3626</v>
      </c>
      <c r="D1570" s="316" t="s">
        <v>317</v>
      </c>
      <c r="E1570" s="317">
        <v>610</v>
      </c>
      <c r="F1570" s="317"/>
      <c r="G1570" s="316" t="s">
        <v>633</v>
      </c>
      <c r="H1570" s="319">
        <f t="shared" si="26"/>
        <v>3255.52</v>
      </c>
    </row>
    <row r="1571" spans="1:8" x14ac:dyDescent="0.2">
      <c r="A1571" s="318" t="s">
        <v>2854</v>
      </c>
      <c r="B1571" s="316" t="s">
        <v>3670</v>
      </c>
      <c r="C1571" s="316" t="s">
        <v>3626</v>
      </c>
      <c r="D1571" s="316" t="s">
        <v>3671</v>
      </c>
      <c r="E1571" s="317">
        <v>150</v>
      </c>
      <c r="F1571" s="317"/>
      <c r="G1571" s="316" t="s">
        <v>633</v>
      </c>
      <c r="H1571" s="319">
        <f t="shared" si="26"/>
        <v>3405.52</v>
      </c>
    </row>
    <row r="1572" spans="1:8" x14ac:dyDescent="0.2">
      <c r="A1572" s="318" t="s">
        <v>3672</v>
      </c>
      <c r="B1572" s="316" t="s">
        <v>3673</v>
      </c>
      <c r="C1572" s="316" t="s">
        <v>3626</v>
      </c>
      <c r="D1572" s="316" t="s">
        <v>317</v>
      </c>
      <c r="E1572" s="317">
        <v>203.47</v>
      </c>
      <c r="F1572" s="317"/>
      <c r="G1572" s="316" t="s">
        <v>708</v>
      </c>
      <c r="H1572" s="319">
        <f t="shared" si="26"/>
        <v>3608.99</v>
      </c>
    </row>
    <row r="1573" spans="1:8" x14ac:dyDescent="0.2">
      <c r="A1573" s="318" t="s">
        <v>3672</v>
      </c>
      <c r="B1573" s="316" t="s">
        <v>3673</v>
      </c>
      <c r="C1573" s="316" t="s">
        <v>3626</v>
      </c>
      <c r="D1573" s="316" t="s">
        <v>317</v>
      </c>
      <c r="E1573" s="317">
        <v>610.41</v>
      </c>
      <c r="F1573" s="317"/>
      <c r="G1573" s="316" t="s">
        <v>708</v>
      </c>
      <c r="H1573" s="319">
        <f t="shared" si="26"/>
        <v>4219.3999999999996</v>
      </c>
    </row>
    <row r="1574" spans="1:8" x14ac:dyDescent="0.2">
      <c r="A1574" s="318" t="s">
        <v>2032</v>
      </c>
      <c r="B1574" s="316" t="s">
        <v>3674</v>
      </c>
      <c r="C1574" s="316" t="s">
        <v>3626</v>
      </c>
      <c r="D1574" s="316" t="s">
        <v>3675</v>
      </c>
      <c r="E1574" s="317">
        <v>85</v>
      </c>
      <c r="F1574" s="317"/>
      <c r="G1574" s="316" t="s">
        <v>708</v>
      </c>
      <c r="H1574" s="319">
        <f t="shared" si="26"/>
        <v>4304.3999999999996</v>
      </c>
    </row>
    <row r="1575" spans="1:8" x14ac:dyDescent="0.2">
      <c r="A1575" s="318" t="s">
        <v>2032</v>
      </c>
      <c r="B1575" s="316" t="s">
        <v>3674</v>
      </c>
      <c r="C1575" s="316" t="s">
        <v>3626</v>
      </c>
      <c r="D1575" s="316" t="s">
        <v>3675</v>
      </c>
      <c r="E1575" s="317">
        <v>350</v>
      </c>
      <c r="F1575" s="317"/>
      <c r="G1575" s="316" t="s">
        <v>633</v>
      </c>
      <c r="H1575" s="319">
        <f t="shared" si="26"/>
        <v>4654.3999999999996</v>
      </c>
    </row>
    <row r="1576" spans="1:8" x14ac:dyDescent="0.2">
      <c r="A1576" s="318" t="s">
        <v>5737</v>
      </c>
      <c r="B1576" s="316" t="s">
        <v>5738</v>
      </c>
      <c r="C1576" s="316" t="s">
        <v>2916</v>
      </c>
      <c r="D1576" s="316" t="s">
        <v>5739</v>
      </c>
      <c r="E1576" s="317">
        <v>37.07</v>
      </c>
      <c r="F1576" s="317"/>
      <c r="G1576" s="316" t="s">
        <v>5126</v>
      </c>
      <c r="H1576" s="319">
        <f t="shared" si="26"/>
        <v>4691.4699999999993</v>
      </c>
    </row>
    <row r="1577" spans="1:8" x14ac:dyDescent="0.2">
      <c r="A1577" s="318" t="s">
        <v>3676</v>
      </c>
      <c r="B1577" s="316" t="s">
        <v>3677</v>
      </c>
      <c r="C1577" s="316" t="s">
        <v>249</v>
      </c>
      <c r="D1577" s="316" t="s">
        <v>3678</v>
      </c>
      <c r="E1577" s="317">
        <v>40.99</v>
      </c>
      <c r="F1577" s="317"/>
      <c r="G1577" s="316" t="s">
        <v>5126</v>
      </c>
      <c r="H1577" s="319">
        <f t="shared" si="26"/>
        <v>4732.4599999999991</v>
      </c>
    </row>
    <row r="1578" spans="1:8" x14ac:dyDescent="0.2">
      <c r="A1578" s="318" t="s">
        <v>3676</v>
      </c>
      <c r="B1578" s="316" t="s">
        <v>3677</v>
      </c>
      <c r="C1578" s="316" t="s">
        <v>249</v>
      </c>
      <c r="D1578" s="316" t="s">
        <v>3678</v>
      </c>
      <c r="E1578" s="317">
        <v>12.99</v>
      </c>
      <c r="F1578" s="317"/>
      <c r="G1578" s="316" t="s">
        <v>708</v>
      </c>
      <c r="H1578" s="319">
        <f t="shared" si="26"/>
        <v>4745.4499999999989</v>
      </c>
    </row>
    <row r="1579" spans="1:8" x14ac:dyDescent="0.2">
      <c r="A1579" s="318" t="s">
        <v>3679</v>
      </c>
      <c r="B1579" s="316" t="s">
        <v>3680</v>
      </c>
      <c r="C1579" s="316" t="s">
        <v>249</v>
      </c>
      <c r="D1579" s="316" t="s">
        <v>3681</v>
      </c>
      <c r="E1579" s="317">
        <v>15.99</v>
      </c>
      <c r="F1579" s="317"/>
      <c r="G1579" s="316" t="s">
        <v>633</v>
      </c>
      <c r="H1579" s="319">
        <f t="shared" si="26"/>
        <v>4761.4399999999987</v>
      </c>
    </row>
    <row r="1580" spans="1:8" x14ac:dyDescent="0.2">
      <c r="A1580" s="318" t="s">
        <v>3001</v>
      </c>
      <c r="B1580" s="316" t="s">
        <v>3682</v>
      </c>
      <c r="C1580" s="316" t="s">
        <v>3626</v>
      </c>
      <c r="D1580" s="316" t="s">
        <v>3683</v>
      </c>
      <c r="E1580" s="317">
        <v>203.47</v>
      </c>
      <c r="F1580" s="317"/>
      <c r="G1580" s="316" t="s">
        <v>708</v>
      </c>
      <c r="H1580" s="319">
        <f t="shared" si="26"/>
        <v>4964.9099999999989</v>
      </c>
    </row>
    <row r="1581" spans="1:8" x14ac:dyDescent="0.2">
      <c r="A1581" s="318" t="s">
        <v>3001</v>
      </c>
      <c r="B1581" s="316" t="s">
        <v>3002</v>
      </c>
      <c r="C1581" s="316" t="s">
        <v>55</v>
      </c>
      <c r="D1581" s="316" t="s">
        <v>3003</v>
      </c>
      <c r="E1581" s="317">
        <v>80.430000000000007</v>
      </c>
      <c r="F1581" s="317"/>
      <c r="G1581" s="316" t="s">
        <v>633</v>
      </c>
      <c r="H1581" s="319">
        <f t="shared" si="26"/>
        <v>5045.3399999999992</v>
      </c>
    </row>
    <row r="1582" spans="1:8" x14ac:dyDescent="0.2">
      <c r="A1582" s="318" t="s">
        <v>3001</v>
      </c>
      <c r="B1582" s="316" t="s">
        <v>3682</v>
      </c>
      <c r="C1582" s="316" t="s">
        <v>3626</v>
      </c>
      <c r="D1582" s="316" t="s">
        <v>3683</v>
      </c>
      <c r="E1582" s="317">
        <v>610.41</v>
      </c>
      <c r="F1582" s="317"/>
      <c r="G1582" s="316" t="s">
        <v>633</v>
      </c>
      <c r="H1582" s="319">
        <f t="shared" si="26"/>
        <v>5655.7499999999991</v>
      </c>
    </row>
    <row r="1583" spans="1:8" x14ac:dyDescent="0.2">
      <c r="A1583" s="318" t="s">
        <v>1632</v>
      </c>
      <c r="B1583" s="316" t="s">
        <v>3684</v>
      </c>
      <c r="C1583" s="316" t="s">
        <v>249</v>
      </c>
      <c r="D1583" s="316" t="s">
        <v>3685</v>
      </c>
      <c r="E1583" s="317">
        <v>47.97</v>
      </c>
      <c r="F1583" s="317"/>
      <c r="G1583" s="316" t="s">
        <v>633</v>
      </c>
      <c r="H1583" s="319">
        <f t="shared" si="26"/>
        <v>5703.7199999999993</v>
      </c>
    </row>
    <row r="1584" spans="1:8" x14ac:dyDescent="0.2">
      <c r="A1584" s="318" t="s">
        <v>3686</v>
      </c>
      <c r="B1584" s="316" t="s">
        <v>3687</v>
      </c>
      <c r="C1584" s="316" t="s">
        <v>3626</v>
      </c>
      <c r="D1584" s="316" t="s">
        <v>3688</v>
      </c>
      <c r="E1584" s="317">
        <v>203.47</v>
      </c>
      <c r="F1584" s="317"/>
      <c r="G1584" s="316" t="s">
        <v>708</v>
      </c>
      <c r="H1584" s="319">
        <f t="shared" si="26"/>
        <v>5907.19</v>
      </c>
    </row>
    <row r="1585" spans="1:8" x14ac:dyDescent="0.2">
      <c r="A1585" s="318" t="s">
        <v>3686</v>
      </c>
      <c r="B1585" s="316" t="s">
        <v>3687</v>
      </c>
      <c r="C1585" s="316" t="s">
        <v>3626</v>
      </c>
      <c r="D1585" s="316" t="s">
        <v>3688</v>
      </c>
      <c r="E1585" s="317">
        <v>610.41</v>
      </c>
      <c r="F1585" s="317"/>
      <c r="G1585" s="316" t="s">
        <v>633</v>
      </c>
      <c r="H1585" s="319">
        <f t="shared" si="26"/>
        <v>6517.5999999999995</v>
      </c>
    </row>
    <row r="1586" spans="1:8" x14ac:dyDescent="0.2">
      <c r="A1586" s="318" t="s">
        <v>3689</v>
      </c>
      <c r="B1586" s="316" t="s">
        <v>3690</v>
      </c>
      <c r="C1586" s="316" t="s">
        <v>3626</v>
      </c>
      <c r="D1586" s="316" t="s">
        <v>3691</v>
      </c>
      <c r="E1586" s="317">
        <v>203.47</v>
      </c>
      <c r="F1586" s="317"/>
      <c r="G1586" s="316" t="s">
        <v>708</v>
      </c>
      <c r="H1586" s="319">
        <f t="shared" si="26"/>
        <v>6721.07</v>
      </c>
    </row>
    <row r="1587" spans="1:8" x14ac:dyDescent="0.2">
      <c r="A1587" s="318" t="s">
        <v>3689</v>
      </c>
      <c r="B1587" s="316" t="s">
        <v>3690</v>
      </c>
      <c r="C1587" s="316" t="s">
        <v>3626</v>
      </c>
      <c r="D1587" s="316" t="s">
        <v>3691</v>
      </c>
      <c r="E1587" s="317">
        <v>610.41</v>
      </c>
      <c r="F1587" s="317"/>
      <c r="G1587" s="316" t="s">
        <v>633</v>
      </c>
      <c r="H1587" s="319">
        <f t="shared" si="26"/>
        <v>7331.48</v>
      </c>
    </row>
    <row r="1588" spans="1:8" x14ac:dyDescent="0.2">
      <c r="A1588" s="318" t="s">
        <v>1820</v>
      </c>
      <c r="B1588" s="316" t="s">
        <v>3692</v>
      </c>
      <c r="C1588" s="316" t="s">
        <v>3626</v>
      </c>
      <c r="D1588" s="316" t="s">
        <v>3664</v>
      </c>
      <c r="E1588" s="317">
        <v>203.47</v>
      </c>
      <c r="F1588" s="317"/>
      <c r="G1588" s="316" t="s">
        <v>708</v>
      </c>
      <c r="H1588" s="319">
        <f t="shared" si="26"/>
        <v>7534.95</v>
      </c>
    </row>
    <row r="1589" spans="1:8" x14ac:dyDescent="0.2">
      <c r="A1589" s="318" t="s">
        <v>1820</v>
      </c>
      <c r="B1589" s="316" t="s">
        <v>3692</v>
      </c>
      <c r="C1589" s="316" t="s">
        <v>3626</v>
      </c>
      <c r="D1589" s="316" t="s">
        <v>3664</v>
      </c>
      <c r="E1589" s="317">
        <v>610.41</v>
      </c>
      <c r="F1589" s="317"/>
      <c r="G1589" s="316" t="s">
        <v>633</v>
      </c>
      <c r="H1589" s="320">
        <f t="shared" si="26"/>
        <v>8145.36</v>
      </c>
    </row>
    <row r="1590" spans="1:8" x14ac:dyDescent="0.2">
      <c r="A1590" s="318" t="s">
        <v>145</v>
      </c>
      <c r="B1590" s="316" t="s">
        <v>1900</v>
      </c>
      <c r="C1590" s="316"/>
      <c r="D1590" s="316" t="s">
        <v>1901</v>
      </c>
      <c r="E1590" s="317"/>
      <c r="F1590" s="317">
        <v>610.41</v>
      </c>
      <c r="G1590" s="316" t="s">
        <v>708</v>
      </c>
      <c r="H1590" s="319">
        <f t="shared" si="26"/>
        <v>7534.95</v>
      </c>
    </row>
    <row r="1591" spans="1:8" x14ac:dyDescent="0.2">
      <c r="A1591" s="318" t="s">
        <v>145</v>
      </c>
      <c r="B1591" s="316" t="s">
        <v>1900</v>
      </c>
      <c r="C1591" s="316"/>
      <c r="D1591" s="316" t="s">
        <v>1901</v>
      </c>
      <c r="E1591" s="317">
        <v>610.41</v>
      </c>
      <c r="F1591" s="317"/>
      <c r="G1591" s="316" t="s">
        <v>708</v>
      </c>
      <c r="H1591" s="319">
        <f t="shared" si="26"/>
        <v>8145.36</v>
      </c>
    </row>
    <row r="1592" spans="1:8" x14ac:dyDescent="0.2">
      <c r="A1592" s="318" t="s">
        <v>145</v>
      </c>
      <c r="B1592" s="316" t="s">
        <v>1900</v>
      </c>
      <c r="C1592" s="316"/>
      <c r="D1592" s="316" t="s">
        <v>1901</v>
      </c>
      <c r="E1592" s="317"/>
      <c r="F1592" s="317">
        <v>4622.46</v>
      </c>
      <c r="G1592" s="316" t="s">
        <v>633</v>
      </c>
      <c r="H1592" s="319">
        <f t="shared" si="26"/>
        <v>3522.8999999999996</v>
      </c>
    </row>
    <row r="1593" spans="1:8" x14ac:dyDescent="0.2">
      <c r="A1593" s="318" t="s">
        <v>145</v>
      </c>
      <c r="B1593" s="316" t="s">
        <v>1900</v>
      </c>
      <c r="C1593" s="316"/>
      <c r="D1593" s="316" t="s">
        <v>1901</v>
      </c>
      <c r="E1593" s="317">
        <v>3697.97</v>
      </c>
      <c r="F1593" s="317"/>
      <c r="G1593" s="316" t="s">
        <v>633</v>
      </c>
      <c r="H1593" s="319">
        <f t="shared" si="26"/>
        <v>7220.869999999999</v>
      </c>
    </row>
    <row r="1594" spans="1:8" x14ac:dyDescent="0.2">
      <c r="A1594" s="318" t="s">
        <v>145</v>
      </c>
      <c r="B1594" s="316" t="s">
        <v>1900</v>
      </c>
      <c r="C1594" s="316"/>
      <c r="D1594" s="316" t="s">
        <v>1901</v>
      </c>
      <c r="E1594" s="317">
        <v>924.49</v>
      </c>
      <c r="F1594" s="317"/>
      <c r="G1594" s="316" t="s">
        <v>633</v>
      </c>
      <c r="H1594" s="319">
        <f t="shared" si="26"/>
        <v>8145.3599999999988</v>
      </c>
    </row>
    <row r="1595" spans="1:8" ht="15" x14ac:dyDescent="0.2">
      <c r="A1595" s="315" t="s">
        <v>5213</v>
      </c>
      <c r="B1595" s="316"/>
      <c r="C1595" s="316"/>
      <c r="D1595" s="316"/>
      <c r="E1595" s="317"/>
      <c r="F1595" s="317"/>
      <c r="G1595" s="316"/>
      <c r="H1595" s="316"/>
    </row>
    <row r="1596" spans="1:8" x14ac:dyDescent="0.2">
      <c r="A1596" s="318" t="s">
        <v>3173</v>
      </c>
      <c r="B1596" s="316" t="s">
        <v>3693</v>
      </c>
      <c r="C1596" s="316" t="s">
        <v>3626</v>
      </c>
      <c r="D1596" s="316" t="s">
        <v>3694</v>
      </c>
      <c r="E1596" s="317">
        <v>163</v>
      </c>
      <c r="F1596" s="317"/>
      <c r="G1596" s="316" t="s">
        <v>708</v>
      </c>
      <c r="H1596" s="319">
        <f>E1596</f>
        <v>163</v>
      </c>
    </row>
    <row r="1597" spans="1:8" x14ac:dyDescent="0.2">
      <c r="A1597" s="318" t="s">
        <v>3173</v>
      </c>
      <c r="B1597" s="316" t="s">
        <v>3693</v>
      </c>
      <c r="C1597" s="316" t="s">
        <v>3626</v>
      </c>
      <c r="D1597" s="316" t="s">
        <v>3694</v>
      </c>
      <c r="E1597" s="317">
        <v>650.88</v>
      </c>
      <c r="F1597" s="317"/>
      <c r="G1597" s="316" t="s">
        <v>633</v>
      </c>
      <c r="H1597" s="319">
        <f>H1596+E1597-F1597</f>
        <v>813.88</v>
      </c>
    </row>
    <row r="1598" spans="1:8" x14ac:dyDescent="0.2">
      <c r="A1598" s="318" t="s">
        <v>1618</v>
      </c>
      <c r="B1598" s="316" t="s">
        <v>1619</v>
      </c>
      <c r="C1598" s="316" t="s">
        <v>1617</v>
      </c>
      <c r="D1598" s="316" t="s">
        <v>1620</v>
      </c>
      <c r="E1598" s="317">
        <v>549</v>
      </c>
      <c r="F1598" s="317"/>
      <c r="G1598" s="316" t="s">
        <v>708</v>
      </c>
      <c r="H1598" s="319">
        <f t="shared" ref="H1598:H1639" si="27">H1597+E1598-F1598</f>
        <v>1362.88</v>
      </c>
    </row>
    <row r="1599" spans="1:8" x14ac:dyDescent="0.2">
      <c r="A1599" s="318" t="s">
        <v>962</v>
      </c>
      <c r="B1599" s="316" t="s">
        <v>3695</v>
      </c>
      <c r="C1599" s="316" t="s">
        <v>3626</v>
      </c>
      <c r="D1599" s="316" t="s">
        <v>3696</v>
      </c>
      <c r="E1599" s="317">
        <v>163</v>
      </c>
      <c r="F1599" s="317"/>
      <c r="G1599" s="316" t="s">
        <v>708</v>
      </c>
      <c r="H1599" s="319">
        <f t="shared" si="27"/>
        <v>1525.88</v>
      </c>
    </row>
    <row r="1600" spans="1:8" x14ac:dyDescent="0.2">
      <c r="A1600" s="318" t="s">
        <v>962</v>
      </c>
      <c r="B1600" s="316" t="s">
        <v>3695</v>
      </c>
      <c r="C1600" s="316" t="s">
        <v>3626</v>
      </c>
      <c r="D1600" s="316" t="s">
        <v>3696</v>
      </c>
      <c r="E1600" s="317">
        <v>650.88</v>
      </c>
      <c r="F1600" s="317"/>
      <c r="G1600" s="316" t="s">
        <v>633</v>
      </c>
      <c r="H1600" s="319">
        <f t="shared" si="27"/>
        <v>2176.7600000000002</v>
      </c>
    </row>
    <row r="1601" spans="1:8" x14ac:dyDescent="0.2">
      <c r="A1601" s="318" t="s">
        <v>972</v>
      </c>
      <c r="B1601" s="316" t="s">
        <v>3697</v>
      </c>
      <c r="C1601" s="316" t="s">
        <v>3626</v>
      </c>
      <c r="D1601" s="316" t="s">
        <v>3698</v>
      </c>
      <c r="E1601" s="317">
        <v>203.47</v>
      </c>
      <c r="F1601" s="317"/>
      <c r="G1601" s="316" t="s">
        <v>708</v>
      </c>
      <c r="H1601" s="319">
        <f t="shared" si="27"/>
        <v>2380.23</v>
      </c>
    </row>
    <row r="1602" spans="1:8" x14ac:dyDescent="0.2">
      <c r="A1602" s="318" t="s">
        <v>972</v>
      </c>
      <c r="B1602" s="316" t="s">
        <v>3697</v>
      </c>
      <c r="C1602" s="316" t="s">
        <v>3626</v>
      </c>
      <c r="D1602" s="316" t="s">
        <v>3698</v>
      </c>
      <c r="E1602" s="317">
        <v>610.41</v>
      </c>
      <c r="F1602" s="317"/>
      <c r="G1602" s="316" t="s">
        <v>633</v>
      </c>
      <c r="H1602" s="319">
        <f t="shared" si="27"/>
        <v>2990.64</v>
      </c>
    </row>
    <row r="1603" spans="1:8" x14ac:dyDescent="0.2">
      <c r="A1603" s="318" t="s">
        <v>3274</v>
      </c>
      <c r="B1603" s="316" t="s">
        <v>3275</v>
      </c>
      <c r="C1603" s="316" t="s">
        <v>55</v>
      </c>
      <c r="D1603" s="316" t="s">
        <v>3699</v>
      </c>
      <c r="E1603" s="317">
        <v>30.97</v>
      </c>
      <c r="F1603" s="317"/>
      <c r="G1603" s="316" t="s">
        <v>708</v>
      </c>
      <c r="H1603" s="319">
        <f t="shared" si="27"/>
        <v>3021.6099999999997</v>
      </c>
    </row>
    <row r="1604" spans="1:8" x14ac:dyDescent="0.2">
      <c r="A1604" s="318" t="s">
        <v>3274</v>
      </c>
      <c r="B1604" s="316" t="s">
        <v>3275</v>
      </c>
      <c r="C1604" s="316" t="s">
        <v>55</v>
      </c>
      <c r="D1604" s="316" t="s">
        <v>3699</v>
      </c>
      <c r="E1604" s="317">
        <v>30.96</v>
      </c>
      <c r="F1604" s="317"/>
      <c r="G1604" s="316" t="s">
        <v>633</v>
      </c>
      <c r="H1604" s="319">
        <f t="shared" si="27"/>
        <v>3052.5699999999997</v>
      </c>
    </row>
    <row r="1605" spans="1:8" x14ac:dyDescent="0.2">
      <c r="A1605" s="318" t="s">
        <v>3277</v>
      </c>
      <c r="B1605" s="316" t="s">
        <v>3700</v>
      </c>
      <c r="C1605" s="316" t="s">
        <v>55</v>
      </c>
      <c r="D1605" s="316" t="s">
        <v>3701</v>
      </c>
      <c r="E1605" s="317">
        <v>40.619999999999997</v>
      </c>
      <c r="F1605" s="317"/>
      <c r="G1605" s="316" t="s">
        <v>708</v>
      </c>
      <c r="H1605" s="319">
        <f t="shared" si="27"/>
        <v>3093.1899999999996</v>
      </c>
    </row>
    <row r="1606" spans="1:8" x14ac:dyDescent="0.2">
      <c r="A1606" s="318" t="s">
        <v>3277</v>
      </c>
      <c r="B1606" s="316" t="s">
        <v>3278</v>
      </c>
      <c r="C1606" s="316" t="s">
        <v>247</v>
      </c>
      <c r="D1606" s="316" t="s">
        <v>3279</v>
      </c>
      <c r="E1606" s="317">
        <v>111</v>
      </c>
      <c r="F1606" s="317"/>
      <c r="G1606" s="316" t="s">
        <v>708</v>
      </c>
      <c r="H1606" s="319">
        <f t="shared" si="27"/>
        <v>3204.1899999999996</v>
      </c>
    </row>
    <row r="1607" spans="1:8" x14ac:dyDescent="0.2">
      <c r="A1607" s="318" t="s">
        <v>3277</v>
      </c>
      <c r="B1607" s="316" t="s">
        <v>3278</v>
      </c>
      <c r="C1607" s="316" t="s">
        <v>247</v>
      </c>
      <c r="D1607" s="316" t="s">
        <v>3279</v>
      </c>
      <c r="E1607" s="317">
        <v>111</v>
      </c>
      <c r="F1607" s="317"/>
      <c r="G1607" s="316" t="s">
        <v>633</v>
      </c>
      <c r="H1607" s="319">
        <f t="shared" si="27"/>
        <v>3315.1899999999996</v>
      </c>
    </row>
    <row r="1608" spans="1:8" x14ac:dyDescent="0.2">
      <c r="A1608" s="318" t="s">
        <v>3277</v>
      </c>
      <c r="B1608" s="316" t="s">
        <v>3700</v>
      </c>
      <c r="C1608" s="316" t="s">
        <v>55</v>
      </c>
      <c r="D1608" s="316" t="s">
        <v>3701</v>
      </c>
      <c r="E1608" s="317">
        <v>40.619999999999997</v>
      </c>
      <c r="F1608" s="317"/>
      <c r="G1608" s="316" t="s">
        <v>633</v>
      </c>
      <c r="H1608" s="319">
        <f t="shared" si="27"/>
        <v>3355.8099999999995</v>
      </c>
    </row>
    <row r="1609" spans="1:8" x14ac:dyDescent="0.2">
      <c r="A1609" s="318" t="s">
        <v>981</v>
      </c>
      <c r="B1609" s="316" t="s">
        <v>3702</v>
      </c>
      <c r="C1609" s="316" t="s">
        <v>3626</v>
      </c>
      <c r="D1609" s="316" t="s">
        <v>3703</v>
      </c>
      <c r="E1609" s="317">
        <v>203.47</v>
      </c>
      <c r="F1609" s="317"/>
      <c r="G1609" s="316" t="s">
        <v>708</v>
      </c>
      <c r="H1609" s="319">
        <f t="shared" si="27"/>
        <v>3559.2799999999993</v>
      </c>
    </row>
    <row r="1610" spans="1:8" x14ac:dyDescent="0.2">
      <c r="A1610" s="318" t="s">
        <v>981</v>
      </c>
      <c r="B1610" s="316" t="s">
        <v>3702</v>
      </c>
      <c r="C1610" s="316" t="s">
        <v>3626</v>
      </c>
      <c r="D1610" s="316" t="s">
        <v>3703</v>
      </c>
      <c r="E1610" s="317">
        <v>610.41</v>
      </c>
      <c r="F1610" s="317"/>
      <c r="G1610" s="316" t="s">
        <v>633</v>
      </c>
      <c r="H1610" s="319">
        <f t="shared" si="27"/>
        <v>4169.6899999999996</v>
      </c>
    </row>
    <row r="1611" spans="1:8" x14ac:dyDescent="0.2">
      <c r="A1611" s="318" t="s">
        <v>2589</v>
      </c>
      <c r="B1611" s="316" t="s">
        <v>3704</v>
      </c>
      <c r="C1611" s="316" t="s">
        <v>55</v>
      </c>
      <c r="D1611" s="316" t="s">
        <v>3705</v>
      </c>
      <c r="E1611" s="317">
        <v>53.96</v>
      </c>
      <c r="F1611" s="317"/>
      <c r="G1611" s="316" t="s">
        <v>633</v>
      </c>
      <c r="H1611" s="319">
        <f t="shared" si="27"/>
        <v>4223.6499999999996</v>
      </c>
    </row>
    <row r="1612" spans="1:8" x14ac:dyDescent="0.2">
      <c r="A1612" s="318" t="s">
        <v>990</v>
      </c>
      <c r="B1612" s="316" t="s">
        <v>3706</v>
      </c>
      <c r="C1612" s="316" t="s">
        <v>3626</v>
      </c>
      <c r="D1612" s="316" t="s">
        <v>3707</v>
      </c>
      <c r="E1612" s="317">
        <v>203.47</v>
      </c>
      <c r="F1612" s="317"/>
      <c r="G1612" s="316" t="s">
        <v>708</v>
      </c>
      <c r="H1612" s="319">
        <f t="shared" si="27"/>
        <v>4427.12</v>
      </c>
    </row>
    <row r="1613" spans="1:8" x14ac:dyDescent="0.2">
      <c r="A1613" s="318" t="s">
        <v>990</v>
      </c>
      <c r="B1613" s="316" t="s">
        <v>3706</v>
      </c>
      <c r="C1613" s="316" t="s">
        <v>3626</v>
      </c>
      <c r="D1613" s="316" t="s">
        <v>3707</v>
      </c>
      <c r="E1613" s="317">
        <v>610.41</v>
      </c>
      <c r="F1613" s="317"/>
      <c r="G1613" s="316" t="s">
        <v>633</v>
      </c>
      <c r="H1613" s="319">
        <f t="shared" si="27"/>
        <v>5037.53</v>
      </c>
    </row>
    <row r="1614" spans="1:8" x14ac:dyDescent="0.2">
      <c r="A1614" s="318" t="s">
        <v>3708</v>
      </c>
      <c r="B1614" s="316" t="s">
        <v>3709</v>
      </c>
      <c r="C1614" s="316" t="s">
        <v>3626</v>
      </c>
      <c r="D1614" s="316" t="s">
        <v>3710</v>
      </c>
      <c r="E1614" s="317">
        <v>67.5</v>
      </c>
      <c r="F1614" s="317"/>
      <c r="G1614" s="316" t="s">
        <v>708</v>
      </c>
      <c r="H1614" s="319">
        <f t="shared" si="27"/>
        <v>5105.03</v>
      </c>
    </row>
    <row r="1615" spans="1:8" x14ac:dyDescent="0.2">
      <c r="A1615" s="318" t="s">
        <v>3708</v>
      </c>
      <c r="B1615" s="316" t="s">
        <v>3709</v>
      </c>
      <c r="C1615" s="316" t="s">
        <v>3626</v>
      </c>
      <c r="D1615" s="316" t="s">
        <v>3710</v>
      </c>
      <c r="E1615" s="317">
        <v>202.5</v>
      </c>
      <c r="F1615" s="317"/>
      <c r="G1615" s="316" t="s">
        <v>633</v>
      </c>
      <c r="H1615" s="319">
        <f t="shared" si="27"/>
        <v>5307.53</v>
      </c>
    </row>
    <row r="1616" spans="1:8" x14ac:dyDescent="0.2">
      <c r="A1616" s="318" t="s">
        <v>3711</v>
      </c>
      <c r="B1616" s="316" t="s">
        <v>3712</v>
      </c>
      <c r="C1616" s="316" t="s">
        <v>3626</v>
      </c>
      <c r="D1616" s="316" t="s">
        <v>3713</v>
      </c>
      <c r="E1616" s="317">
        <v>60</v>
      </c>
      <c r="F1616" s="317"/>
      <c r="G1616" s="316" t="s">
        <v>708</v>
      </c>
      <c r="H1616" s="319">
        <f t="shared" si="27"/>
        <v>5367.53</v>
      </c>
    </row>
    <row r="1617" spans="1:8" x14ac:dyDescent="0.2">
      <c r="A1617" s="318" t="s">
        <v>3711</v>
      </c>
      <c r="B1617" s="316" t="s">
        <v>3714</v>
      </c>
      <c r="C1617" s="316" t="s">
        <v>3626</v>
      </c>
      <c r="D1617" s="316" t="s">
        <v>3715</v>
      </c>
      <c r="E1617" s="317">
        <v>67.5</v>
      </c>
      <c r="F1617" s="317"/>
      <c r="G1617" s="316" t="s">
        <v>708</v>
      </c>
      <c r="H1617" s="319">
        <f t="shared" si="27"/>
        <v>5435.03</v>
      </c>
    </row>
    <row r="1618" spans="1:8" x14ac:dyDescent="0.2">
      <c r="A1618" s="318" t="s">
        <v>3711</v>
      </c>
      <c r="B1618" s="316" t="s">
        <v>3714</v>
      </c>
      <c r="C1618" s="316" t="s">
        <v>3626</v>
      </c>
      <c r="D1618" s="316" t="s">
        <v>3715</v>
      </c>
      <c r="E1618" s="317">
        <v>202.5</v>
      </c>
      <c r="F1618" s="317"/>
      <c r="G1618" s="316" t="s">
        <v>633</v>
      </c>
      <c r="H1618" s="319">
        <f t="shared" si="27"/>
        <v>5637.53</v>
      </c>
    </row>
    <row r="1619" spans="1:8" x14ac:dyDescent="0.2">
      <c r="A1619" s="318" t="s">
        <v>3711</v>
      </c>
      <c r="B1619" s="316" t="s">
        <v>3712</v>
      </c>
      <c r="C1619" s="316" t="s">
        <v>3626</v>
      </c>
      <c r="D1619" s="316" t="s">
        <v>3713</v>
      </c>
      <c r="E1619" s="317">
        <v>180</v>
      </c>
      <c r="F1619" s="317"/>
      <c r="G1619" s="316" t="s">
        <v>633</v>
      </c>
      <c r="H1619" s="319">
        <f t="shared" si="27"/>
        <v>5817.53</v>
      </c>
    </row>
    <row r="1620" spans="1:8" x14ac:dyDescent="0.2">
      <c r="A1620" s="318" t="s">
        <v>1013</v>
      </c>
      <c r="B1620" s="316" t="s">
        <v>3716</v>
      </c>
      <c r="C1620" s="316" t="s">
        <v>3626</v>
      </c>
      <c r="D1620" s="316" t="s">
        <v>3717</v>
      </c>
      <c r="E1620" s="317">
        <v>183.1</v>
      </c>
      <c r="F1620" s="317"/>
      <c r="G1620" s="316" t="s">
        <v>708</v>
      </c>
      <c r="H1620" s="319">
        <f t="shared" si="27"/>
        <v>6000.63</v>
      </c>
    </row>
    <row r="1621" spans="1:8" x14ac:dyDescent="0.2">
      <c r="A1621" s="318" t="s">
        <v>1013</v>
      </c>
      <c r="B1621" s="316" t="s">
        <v>3716</v>
      </c>
      <c r="C1621" s="316" t="s">
        <v>3626</v>
      </c>
      <c r="D1621" s="316" t="s">
        <v>3717</v>
      </c>
      <c r="E1621" s="317">
        <v>549.4</v>
      </c>
      <c r="F1621" s="317"/>
      <c r="G1621" s="316" t="s">
        <v>633</v>
      </c>
      <c r="H1621" s="319">
        <f t="shared" si="27"/>
        <v>6550.03</v>
      </c>
    </row>
    <row r="1622" spans="1:8" x14ac:dyDescent="0.2">
      <c r="A1622" s="318" t="s">
        <v>3718</v>
      </c>
      <c r="B1622" s="316" t="s">
        <v>3719</v>
      </c>
      <c r="C1622" s="316" t="s">
        <v>3626</v>
      </c>
      <c r="D1622" s="316" t="s">
        <v>3720</v>
      </c>
      <c r="E1622" s="317">
        <v>40</v>
      </c>
      <c r="F1622" s="317"/>
      <c r="G1622" s="316" t="s">
        <v>708</v>
      </c>
      <c r="H1622" s="319">
        <f t="shared" si="27"/>
        <v>6590.03</v>
      </c>
    </row>
    <row r="1623" spans="1:8" x14ac:dyDescent="0.2">
      <c r="A1623" s="318" t="s">
        <v>3718</v>
      </c>
      <c r="B1623" s="316" t="s">
        <v>3719</v>
      </c>
      <c r="C1623" s="316" t="s">
        <v>3626</v>
      </c>
      <c r="D1623" s="316" t="s">
        <v>3720</v>
      </c>
      <c r="E1623" s="317">
        <v>120</v>
      </c>
      <c r="F1623" s="317"/>
      <c r="G1623" s="316" t="s">
        <v>633</v>
      </c>
      <c r="H1623" s="319">
        <f t="shared" si="27"/>
        <v>6710.03</v>
      </c>
    </row>
    <row r="1624" spans="1:8" x14ac:dyDescent="0.2">
      <c r="A1624" s="318" t="s">
        <v>1027</v>
      </c>
      <c r="B1624" s="316" t="s">
        <v>3721</v>
      </c>
      <c r="C1624" s="316" t="s">
        <v>3626</v>
      </c>
      <c r="D1624" s="316" t="s">
        <v>3722</v>
      </c>
      <c r="E1624" s="317">
        <v>183.1</v>
      </c>
      <c r="F1624" s="317"/>
      <c r="G1624" s="316" t="s">
        <v>708</v>
      </c>
      <c r="H1624" s="319">
        <f t="shared" si="27"/>
        <v>6893.13</v>
      </c>
    </row>
    <row r="1625" spans="1:8" x14ac:dyDescent="0.2">
      <c r="A1625" s="318" t="s">
        <v>1027</v>
      </c>
      <c r="B1625" s="316" t="s">
        <v>3721</v>
      </c>
      <c r="C1625" s="316" t="s">
        <v>3626</v>
      </c>
      <c r="D1625" s="316" t="s">
        <v>3722</v>
      </c>
      <c r="E1625" s="317">
        <v>549.4</v>
      </c>
      <c r="F1625" s="317"/>
      <c r="G1625" s="316" t="s">
        <v>633</v>
      </c>
      <c r="H1625" s="319">
        <f t="shared" si="27"/>
        <v>7442.53</v>
      </c>
    </row>
    <row r="1626" spans="1:8" x14ac:dyDescent="0.2">
      <c r="A1626" s="318" t="s">
        <v>3723</v>
      </c>
      <c r="B1626" s="316" t="s">
        <v>3724</v>
      </c>
      <c r="C1626" s="316" t="s">
        <v>3626</v>
      </c>
      <c r="D1626" s="316" t="s">
        <v>3725</v>
      </c>
      <c r="E1626" s="317">
        <v>41.25</v>
      </c>
      <c r="F1626" s="317"/>
      <c r="G1626" s="316" t="s">
        <v>708</v>
      </c>
      <c r="H1626" s="319">
        <f t="shared" si="27"/>
        <v>7483.78</v>
      </c>
    </row>
    <row r="1627" spans="1:8" x14ac:dyDescent="0.2">
      <c r="A1627" s="318" t="s">
        <v>3723</v>
      </c>
      <c r="B1627" s="316" t="s">
        <v>3724</v>
      </c>
      <c r="C1627" s="316" t="s">
        <v>3626</v>
      </c>
      <c r="D1627" s="316" t="s">
        <v>3725</v>
      </c>
      <c r="E1627" s="317">
        <v>123.75</v>
      </c>
      <c r="F1627" s="317"/>
      <c r="G1627" s="316" t="s">
        <v>633</v>
      </c>
      <c r="H1627" s="319">
        <f t="shared" si="27"/>
        <v>7607.53</v>
      </c>
    </row>
    <row r="1628" spans="1:8" x14ac:dyDescent="0.2">
      <c r="A1628" s="318" t="s">
        <v>1033</v>
      </c>
      <c r="B1628" s="316" t="s">
        <v>3726</v>
      </c>
      <c r="C1628" s="316" t="s">
        <v>3626</v>
      </c>
      <c r="D1628" s="316" t="s">
        <v>3727</v>
      </c>
      <c r="E1628" s="317">
        <v>183.1</v>
      </c>
      <c r="F1628" s="317"/>
      <c r="G1628" s="316" t="s">
        <v>708</v>
      </c>
      <c r="H1628" s="319">
        <f t="shared" si="27"/>
        <v>7790.63</v>
      </c>
    </row>
    <row r="1629" spans="1:8" x14ac:dyDescent="0.2">
      <c r="A1629" s="318" t="s">
        <v>1033</v>
      </c>
      <c r="B1629" s="316" t="s">
        <v>3726</v>
      </c>
      <c r="C1629" s="316" t="s">
        <v>3626</v>
      </c>
      <c r="D1629" s="316" t="s">
        <v>3727</v>
      </c>
      <c r="E1629" s="317">
        <v>549.4</v>
      </c>
      <c r="F1629" s="317"/>
      <c r="G1629" s="316" t="s">
        <v>633</v>
      </c>
      <c r="H1629" s="319">
        <f t="shared" si="27"/>
        <v>8340.0300000000007</v>
      </c>
    </row>
    <row r="1630" spans="1:8" x14ac:dyDescent="0.2">
      <c r="A1630" s="318" t="s">
        <v>1284</v>
      </c>
      <c r="B1630" s="316" t="s">
        <v>3728</v>
      </c>
      <c r="C1630" s="316" t="s">
        <v>3626</v>
      </c>
      <c r="D1630" s="316" t="s">
        <v>3729</v>
      </c>
      <c r="E1630" s="317">
        <v>183.13</v>
      </c>
      <c r="F1630" s="317"/>
      <c r="G1630" s="316" t="s">
        <v>708</v>
      </c>
      <c r="H1630" s="319">
        <f t="shared" si="27"/>
        <v>8523.16</v>
      </c>
    </row>
    <row r="1631" spans="1:8" x14ac:dyDescent="0.2">
      <c r="A1631" s="318" t="s">
        <v>1284</v>
      </c>
      <c r="B1631" s="316" t="s">
        <v>3728</v>
      </c>
      <c r="C1631" s="316" t="s">
        <v>3626</v>
      </c>
      <c r="D1631" s="316" t="s">
        <v>3729</v>
      </c>
      <c r="E1631" s="317">
        <v>549.37</v>
      </c>
      <c r="F1631" s="317"/>
      <c r="G1631" s="316" t="s">
        <v>633</v>
      </c>
      <c r="H1631" s="319">
        <f t="shared" si="27"/>
        <v>9072.5300000000007</v>
      </c>
    </row>
    <row r="1632" spans="1:8" x14ac:dyDescent="0.2">
      <c r="A1632" s="318" t="s">
        <v>1295</v>
      </c>
      <c r="B1632" s="316" t="s">
        <v>3730</v>
      </c>
      <c r="C1632" s="316" t="s">
        <v>3626</v>
      </c>
      <c r="D1632" s="316" t="s">
        <v>3731</v>
      </c>
      <c r="E1632" s="317">
        <v>183.13</v>
      </c>
      <c r="F1632" s="317"/>
      <c r="G1632" s="316" t="s">
        <v>708</v>
      </c>
      <c r="H1632" s="319">
        <f t="shared" si="27"/>
        <v>9255.66</v>
      </c>
    </row>
    <row r="1633" spans="1:8" x14ac:dyDescent="0.2">
      <c r="A1633" s="318" t="s">
        <v>1295</v>
      </c>
      <c r="B1633" s="316" t="s">
        <v>3730</v>
      </c>
      <c r="C1633" s="316" t="s">
        <v>3626</v>
      </c>
      <c r="D1633" s="316" t="s">
        <v>3731</v>
      </c>
      <c r="E1633" s="317">
        <v>549.37</v>
      </c>
      <c r="F1633" s="317"/>
      <c r="G1633" s="316" t="s">
        <v>633</v>
      </c>
      <c r="H1633" s="319">
        <f t="shared" si="27"/>
        <v>9805.0300000000007</v>
      </c>
    </row>
    <row r="1634" spans="1:8" x14ac:dyDescent="0.2">
      <c r="A1634" s="318" t="s">
        <v>203</v>
      </c>
      <c r="B1634" s="316" t="s">
        <v>3513</v>
      </c>
      <c r="C1634" s="316" t="s">
        <v>247</v>
      </c>
      <c r="D1634" s="316" t="s">
        <v>3514</v>
      </c>
      <c r="E1634" s="317">
        <v>68.22</v>
      </c>
      <c r="F1634" s="317"/>
      <c r="G1634" s="316" t="s">
        <v>708</v>
      </c>
      <c r="H1634" s="319">
        <f t="shared" si="27"/>
        <v>9873.25</v>
      </c>
    </row>
    <row r="1635" spans="1:8" x14ac:dyDescent="0.2">
      <c r="A1635" s="318" t="s">
        <v>203</v>
      </c>
      <c r="B1635" s="316" t="s">
        <v>1695</v>
      </c>
      <c r="C1635" s="316"/>
      <c r="D1635" s="316" t="s">
        <v>1696</v>
      </c>
      <c r="E1635" s="317">
        <v>6031.44</v>
      </c>
      <c r="F1635" s="317"/>
      <c r="G1635" s="316" t="s">
        <v>633</v>
      </c>
      <c r="H1635" s="319">
        <f t="shared" si="27"/>
        <v>15904.689999999999</v>
      </c>
    </row>
    <row r="1636" spans="1:8" x14ac:dyDescent="0.2">
      <c r="A1636" s="318" t="s">
        <v>203</v>
      </c>
      <c r="B1636" s="316" t="s">
        <v>1695</v>
      </c>
      <c r="C1636" s="316"/>
      <c r="D1636" s="316" t="s">
        <v>1696</v>
      </c>
      <c r="E1636" s="317">
        <v>677.69</v>
      </c>
      <c r="F1636" s="317"/>
      <c r="G1636" s="316" t="s">
        <v>633</v>
      </c>
      <c r="H1636" s="319">
        <f t="shared" si="27"/>
        <v>16582.379999999997</v>
      </c>
    </row>
    <row r="1637" spans="1:8" x14ac:dyDescent="0.2">
      <c r="A1637" s="318" t="s">
        <v>203</v>
      </c>
      <c r="B1637" s="316" t="s">
        <v>1695</v>
      </c>
      <c r="C1637" s="316"/>
      <c r="D1637" s="316" t="s">
        <v>1696</v>
      </c>
      <c r="E1637" s="317">
        <v>67.77</v>
      </c>
      <c r="F1637" s="317"/>
      <c r="G1637" s="316" t="s">
        <v>633</v>
      </c>
      <c r="H1637" s="319">
        <f t="shared" si="27"/>
        <v>16650.149999999998</v>
      </c>
    </row>
    <row r="1638" spans="1:8" x14ac:dyDescent="0.2">
      <c r="A1638" s="318" t="s">
        <v>203</v>
      </c>
      <c r="B1638" s="316" t="s">
        <v>1695</v>
      </c>
      <c r="C1638" s="316"/>
      <c r="D1638" s="316" t="s">
        <v>1696</v>
      </c>
      <c r="E1638" s="317"/>
      <c r="F1638" s="317">
        <v>6776.9</v>
      </c>
      <c r="G1638" s="316" t="s">
        <v>633</v>
      </c>
      <c r="H1638" s="319">
        <f t="shared" si="27"/>
        <v>9873.2499999999982</v>
      </c>
    </row>
    <row r="1639" spans="1:8" x14ac:dyDescent="0.2">
      <c r="A1639" s="318" t="s">
        <v>203</v>
      </c>
      <c r="B1639" s="316" t="s">
        <v>3513</v>
      </c>
      <c r="C1639" s="316" t="s">
        <v>247</v>
      </c>
      <c r="D1639" s="316" t="s">
        <v>3514</v>
      </c>
      <c r="E1639" s="317">
        <v>68.22</v>
      </c>
      <c r="F1639" s="317"/>
      <c r="G1639" s="316" t="s">
        <v>633</v>
      </c>
      <c r="H1639" s="320">
        <f t="shared" si="27"/>
        <v>9941.4699999999975</v>
      </c>
    </row>
    <row r="1640" spans="1:8" ht="15" x14ac:dyDescent="0.2">
      <c r="A1640" s="315" t="s">
        <v>5214</v>
      </c>
      <c r="B1640" s="316"/>
      <c r="C1640" s="316"/>
      <c r="D1640" s="316"/>
      <c r="E1640" s="317"/>
      <c r="F1640" s="317"/>
      <c r="G1640" s="316"/>
      <c r="H1640" s="316"/>
    </row>
    <row r="1641" spans="1:8" x14ac:dyDescent="0.2">
      <c r="A1641" s="318" t="s">
        <v>1057</v>
      </c>
      <c r="B1641" s="316" t="s">
        <v>3732</v>
      </c>
      <c r="C1641" s="316" t="s">
        <v>3626</v>
      </c>
      <c r="D1641" s="316" t="s">
        <v>3733</v>
      </c>
      <c r="E1641" s="317">
        <v>183.13</v>
      </c>
      <c r="F1641" s="317"/>
      <c r="G1641" s="316" t="s">
        <v>708</v>
      </c>
      <c r="H1641" s="319">
        <f>E1641</f>
        <v>183.13</v>
      </c>
    </row>
    <row r="1642" spans="1:8" x14ac:dyDescent="0.2">
      <c r="A1642" s="318" t="s">
        <v>1057</v>
      </c>
      <c r="B1642" s="316" t="s">
        <v>3732</v>
      </c>
      <c r="C1642" s="316" t="s">
        <v>3626</v>
      </c>
      <c r="D1642" s="316" t="s">
        <v>3733</v>
      </c>
      <c r="E1642" s="317">
        <v>549.37</v>
      </c>
      <c r="F1642" s="317"/>
      <c r="G1642" s="316" t="s">
        <v>633</v>
      </c>
      <c r="H1642" s="319">
        <f>H1641+E1642-F1642</f>
        <v>732.5</v>
      </c>
    </row>
    <row r="1643" spans="1:8" x14ac:dyDescent="0.2">
      <c r="A1643" s="318" t="s">
        <v>1701</v>
      </c>
      <c r="B1643" s="316" t="s">
        <v>3526</v>
      </c>
      <c r="C1643" s="316" t="s">
        <v>249</v>
      </c>
      <c r="D1643" s="316" t="s">
        <v>359</v>
      </c>
      <c r="E1643" s="317">
        <v>26.5</v>
      </c>
      <c r="F1643" s="317"/>
      <c r="G1643" s="316" t="s">
        <v>633</v>
      </c>
      <c r="H1643" s="319">
        <f t="shared" ref="H1643:H1706" si="28">H1642+E1643-F1643</f>
        <v>759</v>
      </c>
    </row>
    <row r="1644" spans="1:8" x14ac:dyDescent="0.2">
      <c r="A1644" s="318" t="s">
        <v>1068</v>
      </c>
      <c r="B1644" s="316" t="s">
        <v>3734</v>
      </c>
      <c r="C1644" s="316" t="s">
        <v>3626</v>
      </c>
      <c r="D1644" s="316" t="s">
        <v>3735</v>
      </c>
      <c r="E1644" s="317">
        <v>183.13</v>
      </c>
      <c r="F1644" s="317"/>
      <c r="G1644" s="316" t="s">
        <v>708</v>
      </c>
      <c r="H1644" s="319">
        <f t="shared" si="28"/>
        <v>942.13</v>
      </c>
    </row>
    <row r="1645" spans="1:8" x14ac:dyDescent="0.2">
      <c r="A1645" s="318" t="s">
        <v>1068</v>
      </c>
      <c r="B1645" s="316" t="s">
        <v>3734</v>
      </c>
      <c r="C1645" s="316" t="s">
        <v>3626</v>
      </c>
      <c r="D1645" s="316" t="s">
        <v>3735</v>
      </c>
      <c r="E1645" s="317">
        <v>549.37</v>
      </c>
      <c r="F1645" s="317"/>
      <c r="G1645" s="316" t="s">
        <v>633</v>
      </c>
      <c r="H1645" s="319">
        <f t="shared" si="28"/>
        <v>1491.5</v>
      </c>
    </row>
    <row r="1646" spans="1:8" x14ac:dyDescent="0.2">
      <c r="A1646" s="318" t="s">
        <v>1705</v>
      </c>
      <c r="B1646" s="316" t="s">
        <v>3548</v>
      </c>
      <c r="C1646" s="316" t="s">
        <v>247</v>
      </c>
      <c r="D1646" s="316" t="s">
        <v>3338</v>
      </c>
      <c r="E1646" s="317">
        <v>139.19999999999999</v>
      </c>
      <c r="F1646" s="317"/>
      <c r="G1646" s="316" t="s">
        <v>633</v>
      </c>
      <c r="H1646" s="319">
        <f t="shared" si="28"/>
        <v>1630.7</v>
      </c>
    </row>
    <row r="1647" spans="1:8" x14ac:dyDescent="0.2">
      <c r="A1647" s="318" t="s">
        <v>1342</v>
      </c>
      <c r="B1647" s="316" t="s">
        <v>3736</v>
      </c>
      <c r="C1647" s="316" t="s">
        <v>3626</v>
      </c>
      <c r="D1647" s="316" t="s">
        <v>320</v>
      </c>
      <c r="E1647" s="317">
        <v>183.13</v>
      </c>
      <c r="F1647" s="317"/>
      <c r="G1647" s="316" t="s">
        <v>708</v>
      </c>
      <c r="H1647" s="319">
        <f t="shared" si="28"/>
        <v>1813.83</v>
      </c>
    </row>
    <row r="1648" spans="1:8" x14ac:dyDescent="0.2">
      <c r="A1648" s="318" t="s">
        <v>1342</v>
      </c>
      <c r="B1648" s="316" t="s">
        <v>3736</v>
      </c>
      <c r="C1648" s="316" t="s">
        <v>3626</v>
      </c>
      <c r="D1648" s="316" t="s">
        <v>320</v>
      </c>
      <c r="E1648" s="317">
        <v>549.37</v>
      </c>
      <c r="F1648" s="317"/>
      <c r="G1648" s="316" t="s">
        <v>633</v>
      </c>
      <c r="H1648" s="319">
        <f t="shared" si="28"/>
        <v>2363.1999999999998</v>
      </c>
    </row>
    <row r="1649" spans="1:8" x14ac:dyDescent="0.2">
      <c r="A1649" s="318" t="s">
        <v>1364</v>
      </c>
      <c r="B1649" s="316" t="s">
        <v>3737</v>
      </c>
      <c r="C1649" s="316" t="s">
        <v>3626</v>
      </c>
      <c r="D1649" s="316" t="s">
        <v>3738</v>
      </c>
      <c r="E1649" s="317">
        <v>183.13</v>
      </c>
      <c r="F1649" s="317"/>
      <c r="G1649" s="316" t="s">
        <v>708</v>
      </c>
      <c r="H1649" s="319">
        <f t="shared" si="28"/>
        <v>2546.33</v>
      </c>
    </row>
    <row r="1650" spans="1:8" x14ac:dyDescent="0.2">
      <c r="A1650" s="318" t="s">
        <v>1364</v>
      </c>
      <c r="B1650" s="316" t="s">
        <v>3737</v>
      </c>
      <c r="C1650" s="316" t="s">
        <v>3626</v>
      </c>
      <c r="D1650" s="316" t="s">
        <v>3738</v>
      </c>
      <c r="E1650" s="317">
        <v>549.37</v>
      </c>
      <c r="F1650" s="317"/>
      <c r="G1650" s="316" t="s">
        <v>633</v>
      </c>
      <c r="H1650" s="319">
        <f t="shared" si="28"/>
        <v>3095.7</v>
      </c>
    </row>
    <row r="1651" spans="1:8" x14ac:dyDescent="0.2">
      <c r="A1651" s="318" t="s">
        <v>1092</v>
      </c>
      <c r="B1651" s="316" t="s">
        <v>3569</v>
      </c>
      <c r="C1651" s="316" t="s">
        <v>247</v>
      </c>
      <c r="D1651" s="316" t="s">
        <v>344</v>
      </c>
      <c r="E1651" s="317">
        <v>18.75</v>
      </c>
      <c r="F1651" s="317"/>
      <c r="G1651" s="316" t="s">
        <v>708</v>
      </c>
      <c r="H1651" s="319">
        <f t="shared" si="28"/>
        <v>3114.45</v>
      </c>
    </row>
    <row r="1652" spans="1:8" x14ac:dyDescent="0.2">
      <c r="A1652" s="318" t="s">
        <v>1095</v>
      </c>
      <c r="B1652" s="316" t="s">
        <v>3739</v>
      </c>
      <c r="C1652" s="316" t="s">
        <v>3626</v>
      </c>
      <c r="D1652" s="316" t="s">
        <v>320</v>
      </c>
      <c r="E1652" s="317">
        <v>183.13</v>
      </c>
      <c r="F1652" s="317"/>
      <c r="G1652" s="316" t="s">
        <v>708</v>
      </c>
      <c r="H1652" s="319">
        <f t="shared" si="28"/>
        <v>3297.58</v>
      </c>
    </row>
    <row r="1653" spans="1:8" x14ac:dyDescent="0.2">
      <c r="A1653" s="318" t="s">
        <v>1095</v>
      </c>
      <c r="B1653" s="316" t="s">
        <v>3739</v>
      </c>
      <c r="C1653" s="316" t="s">
        <v>3626</v>
      </c>
      <c r="D1653" s="316" t="s">
        <v>320</v>
      </c>
      <c r="E1653" s="317">
        <v>549.37</v>
      </c>
      <c r="F1653" s="317"/>
      <c r="G1653" s="316" t="s">
        <v>633</v>
      </c>
      <c r="H1653" s="319">
        <f t="shared" si="28"/>
        <v>3846.95</v>
      </c>
    </row>
    <row r="1654" spans="1:8" x14ac:dyDescent="0.2">
      <c r="A1654" s="318" t="s">
        <v>205</v>
      </c>
      <c r="B1654" s="316" t="s">
        <v>234</v>
      </c>
      <c r="C1654" s="316" t="s">
        <v>247</v>
      </c>
      <c r="D1654" s="316" t="s">
        <v>2519</v>
      </c>
      <c r="E1654" s="317">
        <v>11.44</v>
      </c>
      <c r="F1654" s="317"/>
      <c r="G1654" s="316" t="s">
        <v>708</v>
      </c>
      <c r="H1654" s="319">
        <f t="shared" si="28"/>
        <v>3858.39</v>
      </c>
    </row>
    <row r="1655" spans="1:8" x14ac:dyDescent="0.2">
      <c r="A1655" s="318" t="s">
        <v>205</v>
      </c>
      <c r="B1655" s="316" t="s">
        <v>234</v>
      </c>
      <c r="C1655" s="316" t="s">
        <v>247</v>
      </c>
      <c r="D1655" s="316" t="s">
        <v>2519</v>
      </c>
      <c r="E1655" s="317">
        <v>11.44</v>
      </c>
      <c r="F1655" s="317"/>
      <c r="G1655" s="316" t="s">
        <v>633</v>
      </c>
      <c r="H1655" s="319">
        <f t="shared" si="28"/>
        <v>3869.83</v>
      </c>
    </row>
    <row r="1656" spans="1:8" x14ac:dyDescent="0.2">
      <c r="A1656" s="318" t="s">
        <v>206</v>
      </c>
      <c r="B1656" s="316" t="s">
        <v>236</v>
      </c>
      <c r="C1656" s="316" t="s">
        <v>247</v>
      </c>
      <c r="D1656" s="316" t="s">
        <v>349</v>
      </c>
      <c r="E1656" s="317">
        <v>8.3800000000000008</v>
      </c>
      <c r="F1656" s="317"/>
      <c r="G1656" s="316" t="s">
        <v>633</v>
      </c>
      <c r="H1656" s="319">
        <f t="shared" si="28"/>
        <v>3878.21</v>
      </c>
    </row>
    <row r="1657" spans="1:8" x14ac:dyDescent="0.2">
      <c r="A1657" s="318" t="s">
        <v>1404</v>
      </c>
      <c r="B1657" s="316" t="s">
        <v>3740</v>
      </c>
      <c r="C1657" s="316" t="s">
        <v>3626</v>
      </c>
      <c r="D1657" s="316" t="s">
        <v>3741</v>
      </c>
      <c r="E1657" s="317">
        <v>225</v>
      </c>
      <c r="F1657" s="317"/>
      <c r="G1657" s="316" t="s">
        <v>708</v>
      </c>
      <c r="H1657" s="319">
        <f t="shared" si="28"/>
        <v>4103.21</v>
      </c>
    </row>
    <row r="1658" spans="1:8" x14ac:dyDescent="0.2">
      <c r="A1658" s="318" t="s">
        <v>1404</v>
      </c>
      <c r="B1658" s="316" t="s">
        <v>3740</v>
      </c>
      <c r="C1658" s="316" t="s">
        <v>3626</v>
      </c>
      <c r="D1658" s="316" t="s">
        <v>3741</v>
      </c>
      <c r="E1658" s="317">
        <v>225</v>
      </c>
      <c r="F1658" s="317"/>
      <c r="G1658" s="316" t="s">
        <v>633</v>
      </c>
      <c r="H1658" s="319">
        <f t="shared" si="28"/>
        <v>4328.21</v>
      </c>
    </row>
    <row r="1659" spans="1:8" x14ac:dyDescent="0.2">
      <c r="A1659" s="318" t="s">
        <v>209</v>
      </c>
      <c r="B1659" s="316" t="s">
        <v>239</v>
      </c>
      <c r="C1659" s="316" t="s">
        <v>247</v>
      </c>
      <c r="D1659" s="316" t="s">
        <v>2521</v>
      </c>
      <c r="E1659" s="317">
        <v>37.5</v>
      </c>
      <c r="F1659" s="317"/>
      <c r="G1659" s="316" t="s">
        <v>708</v>
      </c>
      <c r="H1659" s="319">
        <f t="shared" si="28"/>
        <v>4365.71</v>
      </c>
    </row>
    <row r="1660" spans="1:8" x14ac:dyDescent="0.2">
      <c r="A1660" s="318" t="s">
        <v>209</v>
      </c>
      <c r="B1660" s="316" t="s">
        <v>241</v>
      </c>
      <c r="C1660" s="316" t="s">
        <v>247</v>
      </c>
      <c r="D1660" s="316" t="s">
        <v>360</v>
      </c>
      <c r="E1660" s="317">
        <v>32.82</v>
      </c>
      <c r="F1660" s="317"/>
      <c r="G1660" s="316" t="s">
        <v>708</v>
      </c>
      <c r="H1660" s="319">
        <f t="shared" si="28"/>
        <v>4398.53</v>
      </c>
    </row>
    <row r="1661" spans="1:8" x14ac:dyDescent="0.2">
      <c r="A1661" s="318" t="s">
        <v>209</v>
      </c>
      <c r="B1661" s="316" t="s">
        <v>241</v>
      </c>
      <c r="C1661" s="316" t="s">
        <v>247</v>
      </c>
      <c r="D1661" s="316" t="s">
        <v>360</v>
      </c>
      <c r="E1661" s="317">
        <v>32.81</v>
      </c>
      <c r="F1661" s="317"/>
      <c r="G1661" s="316" t="s">
        <v>633</v>
      </c>
      <c r="H1661" s="319">
        <f t="shared" si="28"/>
        <v>4431.34</v>
      </c>
    </row>
    <row r="1662" spans="1:8" x14ac:dyDescent="0.2">
      <c r="A1662" s="318" t="s">
        <v>3742</v>
      </c>
      <c r="B1662" s="316" t="s">
        <v>3743</v>
      </c>
      <c r="C1662" s="316" t="s">
        <v>3626</v>
      </c>
      <c r="D1662" s="316" t="s">
        <v>3744</v>
      </c>
      <c r="E1662" s="317">
        <v>232.5</v>
      </c>
      <c r="F1662" s="317"/>
      <c r="G1662" s="316" t="s">
        <v>708</v>
      </c>
      <c r="H1662" s="319">
        <f t="shared" si="28"/>
        <v>4663.84</v>
      </c>
    </row>
    <row r="1663" spans="1:8" x14ac:dyDescent="0.2">
      <c r="A1663" s="318" t="s">
        <v>3742</v>
      </c>
      <c r="B1663" s="316" t="s">
        <v>3743</v>
      </c>
      <c r="C1663" s="316" t="s">
        <v>3626</v>
      </c>
      <c r="D1663" s="316" t="s">
        <v>3744</v>
      </c>
      <c r="E1663" s="317">
        <v>232.5</v>
      </c>
      <c r="F1663" s="317"/>
      <c r="G1663" s="316" t="s">
        <v>633</v>
      </c>
      <c r="H1663" s="319">
        <f t="shared" si="28"/>
        <v>4896.34</v>
      </c>
    </row>
    <row r="1664" spans="1:8" x14ac:dyDescent="0.2">
      <c r="A1664" s="318" t="s">
        <v>3745</v>
      </c>
      <c r="B1664" s="316" t="s">
        <v>3746</v>
      </c>
      <c r="C1664" s="316" t="s">
        <v>3626</v>
      </c>
      <c r="D1664" s="316" t="s">
        <v>3747</v>
      </c>
      <c r="E1664" s="317">
        <v>105</v>
      </c>
      <c r="F1664" s="317"/>
      <c r="G1664" s="316" t="s">
        <v>708</v>
      </c>
      <c r="H1664" s="319">
        <f t="shared" si="28"/>
        <v>5001.34</v>
      </c>
    </row>
    <row r="1665" spans="1:8" x14ac:dyDescent="0.2">
      <c r="A1665" s="318" t="s">
        <v>3745</v>
      </c>
      <c r="B1665" s="316" t="s">
        <v>3746</v>
      </c>
      <c r="C1665" s="316" t="s">
        <v>3626</v>
      </c>
      <c r="D1665" s="316" t="s">
        <v>3747</v>
      </c>
      <c r="E1665" s="317">
        <v>105</v>
      </c>
      <c r="F1665" s="317"/>
      <c r="G1665" s="316" t="s">
        <v>633</v>
      </c>
      <c r="H1665" s="319">
        <f t="shared" si="28"/>
        <v>5106.34</v>
      </c>
    </row>
    <row r="1666" spans="1:8" x14ac:dyDescent="0.2">
      <c r="A1666" s="318" t="s">
        <v>212</v>
      </c>
      <c r="B1666" s="316" t="s">
        <v>244</v>
      </c>
      <c r="C1666" s="316" t="s">
        <v>247</v>
      </c>
      <c r="D1666" s="316" t="s">
        <v>2522</v>
      </c>
      <c r="E1666" s="317">
        <v>43.25</v>
      </c>
      <c r="F1666" s="317"/>
      <c r="G1666" s="316" t="s">
        <v>708</v>
      </c>
      <c r="H1666" s="319">
        <f t="shared" si="28"/>
        <v>5149.59</v>
      </c>
    </row>
    <row r="1667" spans="1:8" x14ac:dyDescent="0.2">
      <c r="A1667" s="318" t="s">
        <v>212</v>
      </c>
      <c r="B1667" s="316" t="s">
        <v>244</v>
      </c>
      <c r="C1667" s="316" t="s">
        <v>247</v>
      </c>
      <c r="D1667" s="316" t="s">
        <v>2522</v>
      </c>
      <c r="E1667" s="317">
        <v>43.25</v>
      </c>
      <c r="F1667" s="317"/>
      <c r="G1667" s="316" t="s">
        <v>633</v>
      </c>
      <c r="H1667" s="319">
        <f t="shared" si="28"/>
        <v>5192.84</v>
      </c>
    </row>
    <row r="1668" spans="1:8" x14ac:dyDescent="0.2">
      <c r="A1668" s="318" t="s">
        <v>1425</v>
      </c>
      <c r="B1668" s="316" t="s">
        <v>3748</v>
      </c>
      <c r="C1668" s="316" t="s">
        <v>3626</v>
      </c>
      <c r="D1668" s="316" t="s">
        <v>3749</v>
      </c>
      <c r="E1668" s="317">
        <v>230</v>
      </c>
      <c r="F1668" s="317"/>
      <c r="G1668" s="316" t="s">
        <v>708</v>
      </c>
      <c r="H1668" s="319">
        <f t="shared" si="28"/>
        <v>5422.84</v>
      </c>
    </row>
    <row r="1669" spans="1:8" x14ac:dyDescent="0.2">
      <c r="A1669" s="318" t="s">
        <v>1425</v>
      </c>
      <c r="B1669" s="316" t="s">
        <v>3748</v>
      </c>
      <c r="C1669" s="316" t="s">
        <v>3626</v>
      </c>
      <c r="D1669" s="316" t="s">
        <v>3749</v>
      </c>
      <c r="E1669" s="317">
        <v>230</v>
      </c>
      <c r="F1669" s="317"/>
      <c r="G1669" s="316" t="s">
        <v>633</v>
      </c>
      <c r="H1669" s="319">
        <f t="shared" si="28"/>
        <v>5652.84</v>
      </c>
    </row>
    <row r="1670" spans="1:8" x14ac:dyDescent="0.2">
      <c r="A1670" s="318" t="s">
        <v>3750</v>
      </c>
      <c r="B1670" s="316" t="s">
        <v>3751</v>
      </c>
      <c r="C1670" s="316" t="s">
        <v>3626</v>
      </c>
      <c r="D1670" s="316" t="s">
        <v>3752</v>
      </c>
      <c r="E1670" s="317">
        <v>50</v>
      </c>
      <c r="F1670" s="317"/>
      <c r="G1670" s="316" t="s">
        <v>708</v>
      </c>
      <c r="H1670" s="319">
        <f t="shared" si="28"/>
        <v>5702.84</v>
      </c>
    </row>
    <row r="1671" spans="1:8" x14ac:dyDescent="0.2">
      <c r="A1671" s="318" t="s">
        <v>3750</v>
      </c>
      <c r="B1671" s="316" t="s">
        <v>3751</v>
      </c>
      <c r="C1671" s="316" t="s">
        <v>3626</v>
      </c>
      <c r="D1671" s="316" t="s">
        <v>3752</v>
      </c>
      <c r="E1671" s="317">
        <v>50</v>
      </c>
      <c r="F1671" s="317"/>
      <c r="G1671" s="316" t="s">
        <v>633</v>
      </c>
      <c r="H1671" s="319">
        <f t="shared" si="28"/>
        <v>5752.84</v>
      </c>
    </row>
    <row r="1672" spans="1:8" x14ac:dyDescent="0.2">
      <c r="A1672" s="318" t="s">
        <v>288</v>
      </c>
      <c r="B1672" s="316" t="s">
        <v>301</v>
      </c>
      <c r="C1672" s="316" t="s">
        <v>247</v>
      </c>
      <c r="D1672" s="316" t="s">
        <v>317</v>
      </c>
      <c r="E1672" s="317">
        <v>56.88</v>
      </c>
      <c r="F1672" s="317"/>
      <c r="G1672" s="316" t="s">
        <v>708</v>
      </c>
      <c r="H1672" s="319">
        <f t="shared" si="28"/>
        <v>5809.72</v>
      </c>
    </row>
    <row r="1673" spans="1:8" x14ac:dyDescent="0.2">
      <c r="A1673" s="318" t="s">
        <v>288</v>
      </c>
      <c r="B1673" s="316" t="s">
        <v>301</v>
      </c>
      <c r="C1673" s="316" t="s">
        <v>247</v>
      </c>
      <c r="D1673" s="316" t="s">
        <v>317</v>
      </c>
      <c r="E1673" s="317">
        <v>56.87</v>
      </c>
      <c r="F1673" s="317"/>
      <c r="G1673" s="316" t="s">
        <v>633</v>
      </c>
      <c r="H1673" s="319">
        <f t="shared" si="28"/>
        <v>5866.59</v>
      </c>
    </row>
    <row r="1674" spans="1:8" x14ac:dyDescent="0.2">
      <c r="A1674" s="318" t="s">
        <v>1433</v>
      </c>
      <c r="B1674" s="316" t="s">
        <v>3753</v>
      </c>
      <c r="C1674" s="316" t="s">
        <v>3626</v>
      </c>
      <c r="D1674" s="316" t="s">
        <v>3754</v>
      </c>
      <c r="E1674" s="317">
        <v>90</v>
      </c>
      <c r="F1674" s="317"/>
      <c r="G1674" s="316" t="s">
        <v>708</v>
      </c>
      <c r="H1674" s="319">
        <f t="shared" si="28"/>
        <v>5956.59</v>
      </c>
    </row>
    <row r="1675" spans="1:8" x14ac:dyDescent="0.2">
      <c r="A1675" s="318" t="s">
        <v>1433</v>
      </c>
      <c r="B1675" s="316" t="s">
        <v>3753</v>
      </c>
      <c r="C1675" s="316" t="s">
        <v>3626</v>
      </c>
      <c r="D1675" s="316" t="s">
        <v>3754</v>
      </c>
      <c r="E1675" s="317">
        <v>90</v>
      </c>
      <c r="F1675" s="317"/>
      <c r="G1675" s="316" t="s">
        <v>633</v>
      </c>
      <c r="H1675" s="319">
        <f t="shared" si="28"/>
        <v>6046.59</v>
      </c>
    </row>
    <row r="1676" spans="1:8" x14ac:dyDescent="0.2">
      <c r="A1676" s="318" t="s">
        <v>289</v>
      </c>
      <c r="B1676" s="316" t="s">
        <v>302</v>
      </c>
      <c r="C1676" s="316" t="s">
        <v>247</v>
      </c>
      <c r="D1676" s="316" t="s">
        <v>344</v>
      </c>
      <c r="E1676" s="317">
        <v>25</v>
      </c>
      <c r="F1676" s="317"/>
      <c r="G1676" s="316" t="s">
        <v>708</v>
      </c>
      <c r="H1676" s="319">
        <f t="shared" si="28"/>
        <v>6071.59</v>
      </c>
    </row>
    <row r="1677" spans="1:8" x14ac:dyDescent="0.2">
      <c r="A1677" s="318" t="s">
        <v>289</v>
      </c>
      <c r="B1677" s="316" t="s">
        <v>302</v>
      </c>
      <c r="C1677" s="316" t="s">
        <v>247</v>
      </c>
      <c r="D1677" s="316" t="s">
        <v>344</v>
      </c>
      <c r="E1677" s="317">
        <v>25</v>
      </c>
      <c r="F1677" s="317"/>
      <c r="G1677" s="316" t="s">
        <v>633</v>
      </c>
      <c r="H1677" s="319">
        <f t="shared" si="28"/>
        <v>6096.59</v>
      </c>
    </row>
    <row r="1678" spans="1:8" x14ac:dyDescent="0.2">
      <c r="A1678" s="318" t="s">
        <v>3755</v>
      </c>
      <c r="B1678" s="316" t="s">
        <v>3756</v>
      </c>
      <c r="C1678" s="316" t="s">
        <v>3626</v>
      </c>
      <c r="D1678" s="316" t="s">
        <v>3757</v>
      </c>
      <c r="E1678" s="317">
        <v>462.5</v>
      </c>
      <c r="F1678" s="317"/>
      <c r="G1678" s="316" t="s">
        <v>708</v>
      </c>
      <c r="H1678" s="319">
        <f t="shared" si="28"/>
        <v>6559.09</v>
      </c>
    </row>
    <row r="1679" spans="1:8" x14ac:dyDescent="0.2">
      <c r="A1679" s="318" t="s">
        <v>3755</v>
      </c>
      <c r="B1679" s="316" t="s">
        <v>3756</v>
      </c>
      <c r="C1679" s="316" t="s">
        <v>3626</v>
      </c>
      <c r="D1679" s="316" t="s">
        <v>3757</v>
      </c>
      <c r="E1679" s="317">
        <v>462.5</v>
      </c>
      <c r="F1679" s="317"/>
      <c r="G1679" s="316" t="s">
        <v>633</v>
      </c>
      <c r="H1679" s="319">
        <f t="shared" si="28"/>
        <v>7021.59</v>
      </c>
    </row>
    <row r="1680" spans="1:8" x14ac:dyDescent="0.2">
      <c r="A1680" s="318" t="s">
        <v>291</v>
      </c>
      <c r="B1680" s="316" t="s">
        <v>356</v>
      </c>
      <c r="C1680" s="316" t="s">
        <v>247</v>
      </c>
      <c r="D1680" s="316" t="s">
        <v>368</v>
      </c>
      <c r="E1680" s="321"/>
      <c r="F1680" s="321">
        <v>27.63</v>
      </c>
      <c r="G1680" s="316" t="s">
        <v>708</v>
      </c>
      <c r="H1680" s="319">
        <f t="shared" si="28"/>
        <v>6993.96</v>
      </c>
    </row>
    <row r="1681" spans="1:8" x14ac:dyDescent="0.2">
      <c r="A1681" s="318" t="s">
        <v>291</v>
      </c>
      <c r="B1681" s="316" t="s">
        <v>306</v>
      </c>
      <c r="C1681" s="316" t="s">
        <v>247</v>
      </c>
      <c r="D1681" s="316" t="s">
        <v>322</v>
      </c>
      <c r="E1681" s="321">
        <v>27.63</v>
      </c>
      <c r="F1681" s="321"/>
      <c r="G1681" s="316" t="s">
        <v>708</v>
      </c>
      <c r="H1681" s="319">
        <f t="shared" si="28"/>
        <v>7021.59</v>
      </c>
    </row>
    <row r="1682" spans="1:8" x14ac:dyDescent="0.2">
      <c r="A1682" s="318" t="s">
        <v>291</v>
      </c>
      <c r="B1682" s="316" t="s">
        <v>355</v>
      </c>
      <c r="C1682" s="316" t="s">
        <v>247</v>
      </c>
      <c r="D1682" s="316" t="s">
        <v>344</v>
      </c>
      <c r="E1682" s="317">
        <v>27.63</v>
      </c>
      <c r="F1682" s="317"/>
      <c r="G1682" s="316" t="s">
        <v>708</v>
      </c>
      <c r="H1682" s="319">
        <f t="shared" si="28"/>
        <v>7049.22</v>
      </c>
    </row>
    <row r="1683" spans="1:8" x14ac:dyDescent="0.2">
      <c r="A1683" s="318" t="s">
        <v>291</v>
      </c>
      <c r="B1683" s="316" t="s">
        <v>355</v>
      </c>
      <c r="C1683" s="316" t="s">
        <v>247</v>
      </c>
      <c r="D1683" s="316" t="s">
        <v>344</v>
      </c>
      <c r="E1683" s="317">
        <v>27.62</v>
      </c>
      <c r="F1683" s="317"/>
      <c r="G1683" s="316" t="s">
        <v>633</v>
      </c>
      <c r="H1683" s="319">
        <f t="shared" si="28"/>
        <v>7076.84</v>
      </c>
    </row>
    <row r="1684" spans="1:8" x14ac:dyDescent="0.2">
      <c r="A1684" s="318" t="s">
        <v>291</v>
      </c>
      <c r="B1684" s="316" t="s">
        <v>306</v>
      </c>
      <c r="C1684" s="316" t="s">
        <v>247</v>
      </c>
      <c r="D1684" s="316" t="s">
        <v>322</v>
      </c>
      <c r="E1684" s="321">
        <v>27.62</v>
      </c>
      <c r="F1684" s="321"/>
      <c r="G1684" s="316" t="s">
        <v>633</v>
      </c>
      <c r="H1684" s="319">
        <f t="shared" si="28"/>
        <v>7104.46</v>
      </c>
    </row>
    <row r="1685" spans="1:8" x14ac:dyDescent="0.2">
      <c r="A1685" s="318" t="s">
        <v>291</v>
      </c>
      <c r="B1685" s="316" t="s">
        <v>356</v>
      </c>
      <c r="C1685" s="316" t="s">
        <v>247</v>
      </c>
      <c r="D1685" s="316" t="s">
        <v>368</v>
      </c>
      <c r="E1685" s="321"/>
      <c r="F1685" s="321">
        <v>27.62</v>
      </c>
      <c r="G1685" s="316" t="s">
        <v>633</v>
      </c>
      <c r="H1685" s="319">
        <f t="shared" si="28"/>
        <v>7076.84</v>
      </c>
    </row>
    <row r="1686" spans="1:8" x14ac:dyDescent="0.2">
      <c r="A1686" s="318" t="s">
        <v>1133</v>
      </c>
      <c r="B1686" s="316" t="s">
        <v>3758</v>
      </c>
      <c r="C1686" s="316" t="s">
        <v>3626</v>
      </c>
      <c r="D1686" s="316" t="s">
        <v>3759</v>
      </c>
      <c r="E1686" s="317">
        <v>105</v>
      </c>
      <c r="F1686" s="317"/>
      <c r="G1686" s="316" t="s">
        <v>708</v>
      </c>
      <c r="H1686" s="319">
        <f t="shared" si="28"/>
        <v>7181.84</v>
      </c>
    </row>
    <row r="1687" spans="1:8" x14ac:dyDescent="0.2">
      <c r="A1687" s="318" t="s">
        <v>1133</v>
      </c>
      <c r="B1687" s="316" t="s">
        <v>3758</v>
      </c>
      <c r="C1687" s="316" t="s">
        <v>3626</v>
      </c>
      <c r="D1687" s="316" t="s">
        <v>3759</v>
      </c>
      <c r="E1687" s="317">
        <v>105</v>
      </c>
      <c r="F1687" s="317"/>
      <c r="G1687" s="316" t="s">
        <v>633</v>
      </c>
      <c r="H1687" s="319">
        <f t="shared" si="28"/>
        <v>7286.84</v>
      </c>
    </row>
    <row r="1688" spans="1:8" x14ac:dyDescent="0.2">
      <c r="A1688" s="318" t="s">
        <v>3599</v>
      </c>
      <c r="B1688" s="316" t="s">
        <v>3760</v>
      </c>
      <c r="C1688" s="316" t="s">
        <v>3626</v>
      </c>
      <c r="D1688" s="316" t="s">
        <v>3761</v>
      </c>
      <c r="E1688" s="317">
        <v>325.63</v>
      </c>
      <c r="F1688" s="317"/>
      <c r="G1688" s="316" t="s">
        <v>708</v>
      </c>
      <c r="H1688" s="319">
        <f t="shared" si="28"/>
        <v>7612.47</v>
      </c>
    </row>
    <row r="1689" spans="1:8" x14ac:dyDescent="0.2">
      <c r="A1689" s="318" t="s">
        <v>3599</v>
      </c>
      <c r="B1689" s="316" t="s">
        <v>3760</v>
      </c>
      <c r="C1689" s="316" t="s">
        <v>3626</v>
      </c>
      <c r="D1689" s="316" t="s">
        <v>3761</v>
      </c>
      <c r="E1689" s="317">
        <v>325.62</v>
      </c>
      <c r="F1689" s="317"/>
      <c r="G1689" s="316" t="s">
        <v>633</v>
      </c>
      <c r="H1689" s="319">
        <f t="shared" si="28"/>
        <v>7938.09</v>
      </c>
    </row>
    <row r="1690" spans="1:8" x14ac:dyDescent="0.2">
      <c r="A1690" s="318" t="s">
        <v>292</v>
      </c>
      <c r="B1690" s="316" t="s">
        <v>307</v>
      </c>
      <c r="C1690" s="316" t="s">
        <v>247</v>
      </c>
      <c r="D1690" s="316" t="s">
        <v>323</v>
      </c>
      <c r="E1690" s="317">
        <v>80.19</v>
      </c>
      <c r="F1690" s="317"/>
      <c r="G1690" s="316" t="s">
        <v>708</v>
      </c>
      <c r="H1690" s="319">
        <f t="shared" si="28"/>
        <v>8018.28</v>
      </c>
    </row>
    <row r="1691" spans="1:8" x14ac:dyDescent="0.2">
      <c r="A1691" s="318" t="s">
        <v>292</v>
      </c>
      <c r="B1691" s="316" t="s">
        <v>307</v>
      </c>
      <c r="C1691" s="316" t="s">
        <v>247</v>
      </c>
      <c r="D1691" s="316" t="s">
        <v>323</v>
      </c>
      <c r="E1691" s="317">
        <v>80.19</v>
      </c>
      <c r="F1691" s="317"/>
      <c r="G1691" s="316" t="s">
        <v>633</v>
      </c>
      <c r="H1691" s="319">
        <f t="shared" si="28"/>
        <v>8098.4699999999993</v>
      </c>
    </row>
    <row r="1692" spans="1:8" x14ac:dyDescent="0.2">
      <c r="A1692" s="318" t="s">
        <v>1476</v>
      </c>
      <c r="B1692" s="316" t="s">
        <v>3762</v>
      </c>
      <c r="C1692" s="316" t="s">
        <v>3626</v>
      </c>
      <c r="D1692" s="316" t="s">
        <v>3763</v>
      </c>
      <c r="E1692" s="317">
        <v>232.5</v>
      </c>
      <c r="F1692" s="317"/>
      <c r="G1692" s="316" t="s">
        <v>708</v>
      </c>
      <c r="H1692" s="319">
        <f t="shared" si="28"/>
        <v>8330.9699999999993</v>
      </c>
    </row>
    <row r="1693" spans="1:8" x14ac:dyDescent="0.2">
      <c r="A1693" s="318" t="s">
        <v>1476</v>
      </c>
      <c r="B1693" s="316" t="s">
        <v>3762</v>
      </c>
      <c r="C1693" s="316" t="s">
        <v>3626</v>
      </c>
      <c r="D1693" s="316" t="s">
        <v>3763</v>
      </c>
      <c r="E1693" s="317">
        <v>500</v>
      </c>
      <c r="F1693" s="317"/>
      <c r="G1693" s="316" t="s">
        <v>633</v>
      </c>
      <c r="H1693" s="319">
        <f t="shared" si="28"/>
        <v>8830.9699999999993</v>
      </c>
    </row>
    <row r="1694" spans="1:8" x14ac:dyDescent="0.2">
      <c r="A1694" s="318" t="s">
        <v>1949</v>
      </c>
      <c r="B1694" s="316" t="s">
        <v>3764</v>
      </c>
      <c r="C1694" s="316" t="s">
        <v>3626</v>
      </c>
      <c r="D1694" s="316" t="s">
        <v>3765</v>
      </c>
      <c r="E1694" s="317">
        <v>140</v>
      </c>
      <c r="F1694" s="317"/>
      <c r="G1694" s="316" t="s">
        <v>708</v>
      </c>
      <c r="H1694" s="319">
        <f t="shared" si="28"/>
        <v>8970.9699999999993</v>
      </c>
    </row>
    <row r="1695" spans="1:8" x14ac:dyDescent="0.2">
      <c r="A1695" s="318" t="s">
        <v>1949</v>
      </c>
      <c r="B1695" s="316" t="s">
        <v>3764</v>
      </c>
      <c r="C1695" s="316" t="s">
        <v>3626</v>
      </c>
      <c r="D1695" s="316" t="s">
        <v>3765</v>
      </c>
      <c r="E1695" s="317">
        <v>140</v>
      </c>
      <c r="F1695" s="317"/>
      <c r="G1695" s="316" t="s">
        <v>633</v>
      </c>
      <c r="H1695" s="319">
        <f t="shared" si="28"/>
        <v>9110.9699999999993</v>
      </c>
    </row>
    <row r="1696" spans="1:8" x14ac:dyDescent="0.2">
      <c r="A1696" s="318" t="s">
        <v>295</v>
      </c>
      <c r="B1696" s="316" t="s">
        <v>2532</v>
      </c>
      <c r="C1696" s="316" t="s">
        <v>247</v>
      </c>
      <c r="D1696" s="316" t="s">
        <v>2533</v>
      </c>
      <c r="E1696" s="317">
        <v>55.69</v>
      </c>
      <c r="F1696" s="317"/>
      <c r="G1696" s="316" t="s">
        <v>708</v>
      </c>
      <c r="H1696" s="319">
        <f t="shared" si="28"/>
        <v>9166.66</v>
      </c>
    </row>
    <row r="1697" spans="1:8" x14ac:dyDescent="0.2">
      <c r="A1697" s="318" t="s">
        <v>295</v>
      </c>
      <c r="B1697" s="316" t="s">
        <v>2532</v>
      </c>
      <c r="C1697" s="316" t="s">
        <v>247</v>
      </c>
      <c r="D1697" s="316" t="s">
        <v>2533</v>
      </c>
      <c r="E1697" s="317">
        <v>55.69</v>
      </c>
      <c r="F1697" s="317"/>
      <c r="G1697" s="316" t="s">
        <v>633</v>
      </c>
      <c r="H1697" s="319">
        <f t="shared" si="28"/>
        <v>9222.35</v>
      </c>
    </row>
    <row r="1698" spans="1:8" x14ac:dyDescent="0.2">
      <c r="A1698" s="318" t="s">
        <v>1497</v>
      </c>
      <c r="B1698" s="316" t="s">
        <v>3766</v>
      </c>
      <c r="C1698" s="316" t="s">
        <v>3626</v>
      </c>
      <c r="D1698" s="316" t="s">
        <v>3767</v>
      </c>
      <c r="E1698" s="317">
        <v>232.5</v>
      </c>
      <c r="F1698" s="317"/>
      <c r="G1698" s="316" t="s">
        <v>708</v>
      </c>
      <c r="H1698" s="319">
        <f t="shared" si="28"/>
        <v>9454.85</v>
      </c>
    </row>
    <row r="1699" spans="1:8" x14ac:dyDescent="0.2">
      <c r="A1699" s="318" t="s">
        <v>1497</v>
      </c>
      <c r="B1699" s="316" t="s">
        <v>3766</v>
      </c>
      <c r="C1699" s="316" t="s">
        <v>3626</v>
      </c>
      <c r="D1699" s="316" t="s">
        <v>3767</v>
      </c>
      <c r="E1699" s="317">
        <v>500</v>
      </c>
      <c r="F1699" s="317"/>
      <c r="G1699" s="316" t="s">
        <v>633</v>
      </c>
      <c r="H1699" s="319">
        <f t="shared" si="28"/>
        <v>9954.85</v>
      </c>
    </row>
    <row r="1700" spans="1:8" x14ac:dyDescent="0.2">
      <c r="A1700" s="318" t="s">
        <v>297</v>
      </c>
      <c r="B1700" s="316" t="s">
        <v>312</v>
      </c>
      <c r="C1700" s="316" t="s">
        <v>247</v>
      </c>
      <c r="D1700" s="316" t="s">
        <v>2524</v>
      </c>
      <c r="E1700" s="317">
        <v>37</v>
      </c>
      <c r="F1700" s="317"/>
      <c r="G1700" s="316" t="s">
        <v>708</v>
      </c>
      <c r="H1700" s="319">
        <f t="shared" si="28"/>
        <v>9991.85</v>
      </c>
    </row>
    <row r="1701" spans="1:8" x14ac:dyDescent="0.2">
      <c r="A1701" s="318" t="s">
        <v>297</v>
      </c>
      <c r="B1701" s="316" t="s">
        <v>312</v>
      </c>
      <c r="C1701" s="316" t="s">
        <v>247</v>
      </c>
      <c r="D1701" s="316" t="s">
        <v>2524</v>
      </c>
      <c r="E1701" s="317">
        <v>37</v>
      </c>
      <c r="F1701" s="317"/>
      <c r="G1701" s="316" t="s">
        <v>633</v>
      </c>
      <c r="H1701" s="319">
        <f t="shared" si="28"/>
        <v>10028.85</v>
      </c>
    </row>
    <row r="1702" spans="1:8" x14ac:dyDescent="0.2">
      <c r="A1702" s="318" t="s">
        <v>352</v>
      </c>
      <c r="B1702" s="316" t="s">
        <v>2526</v>
      </c>
      <c r="C1702" s="316" t="s">
        <v>247</v>
      </c>
      <c r="D1702" s="316" t="s">
        <v>2527</v>
      </c>
      <c r="E1702" s="317">
        <v>78.13</v>
      </c>
      <c r="F1702" s="317"/>
      <c r="G1702" s="316" t="s">
        <v>708</v>
      </c>
      <c r="H1702" s="319">
        <f t="shared" si="28"/>
        <v>10106.98</v>
      </c>
    </row>
    <row r="1703" spans="1:8" x14ac:dyDescent="0.2">
      <c r="A1703" s="318" t="s">
        <v>352</v>
      </c>
      <c r="B1703" s="316" t="s">
        <v>2526</v>
      </c>
      <c r="C1703" s="316" t="s">
        <v>247</v>
      </c>
      <c r="D1703" s="316" t="s">
        <v>2527</v>
      </c>
      <c r="E1703" s="317">
        <v>78.12</v>
      </c>
      <c r="F1703" s="317"/>
      <c r="G1703" s="316" t="s">
        <v>633</v>
      </c>
      <c r="H1703" s="319">
        <f t="shared" si="28"/>
        <v>10185.1</v>
      </c>
    </row>
    <row r="1704" spans="1:8" x14ac:dyDescent="0.2">
      <c r="A1704" s="318" t="s">
        <v>1541</v>
      </c>
      <c r="B1704" s="316" t="s">
        <v>3768</v>
      </c>
      <c r="C1704" s="316" t="s">
        <v>3626</v>
      </c>
      <c r="D1704" s="316" t="s">
        <v>320</v>
      </c>
      <c r="E1704" s="317">
        <v>232.5</v>
      </c>
      <c r="F1704" s="317"/>
      <c r="G1704" s="316" t="s">
        <v>708</v>
      </c>
      <c r="H1704" s="319">
        <f t="shared" si="28"/>
        <v>10417.6</v>
      </c>
    </row>
    <row r="1705" spans="1:8" x14ac:dyDescent="0.2">
      <c r="A1705" s="318" t="s">
        <v>1541</v>
      </c>
      <c r="B1705" s="316" t="s">
        <v>3768</v>
      </c>
      <c r="C1705" s="316" t="s">
        <v>3626</v>
      </c>
      <c r="D1705" s="316" t="s">
        <v>320</v>
      </c>
      <c r="E1705" s="317">
        <v>500</v>
      </c>
      <c r="F1705" s="317"/>
      <c r="G1705" s="316" t="s">
        <v>633</v>
      </c>
      <c r="H1705" s="319">
        <f t="shared" si="28"/>
        <v>10917.6</v>
      </c>
    </row>
    <row r="1706" spans="1:8" x14ac:dyDescent="0.2">
      <c r="A1706" s="318" t="s">
        <v>3769</v>
      </c>
      <c r="B1706" s="316" t="s">
        <v>3770</v>
      </c>
      <c r="C1706" s="316" t="s">
        <v>3626</v>
      </c>
      <c r="D1706" s="316" t="s">
        <v>3771</v>
      </c>
      <c r="E1706" s="317">
        <v>1350</v>
      </c>
      <c r="F1706" s="317"/>
      <c r="G1706" s="316" t="s">
        <v>708</v>
      </c>
      <c r="H1706" s="319">
        <f t="shared" si="28"/>
        <v>12267.6</v>
      </c>
    </row>
    <row r="1707" spans="1:8" x14ac:dyDescent="0.2">
      <c r="A1707" s="318" t="s">
        <v>3769</v>
      </c>
      <c r="B1707" s="316" t="s">
        <v>3770</v>
      </c>
      <c r="C1707" s="316" t="s">
        <v>3626</v>
      </c>
      <c r="D1707" s="316" t="s">
        <v>3771</v>
      </c>
      <c r="E1707" s="317">
        <v>2025</v>
      </c>
      <c r="F1707" s="317"/>
      <c r="G1707" s="316" t="s">
        <v>633</v>
      </c>
      <c r="H1707" s="319">
        <f t="shared" ref="H1707:H1717" si="29">H1706+E1707-F1707</f>
        <v>14292.6</v>
      </c>
    </row>
    <row r="1708" spans="1:8" x14ac:dyDescent="0.2">
      <c r="A1708" s="318" t="s">
        <v>1560</v>
      </c>
      <c r="B1708" s="316" t="s">
        <v>2528</v>
      </c>
      <c r="C1708" s="316" t="s">
        <v>247</v>
      </c>
      <c r="D1708" s="316" t="s">
        <v>2529</v>
      </c>
      <c r="E1708" s="317">
        <v>77.349999999999994</v>
      </c>
      <c r="F1708" s="317"/>
      <c r="G1708" s="316" t="s">
        <v>708</v>
      </c>
      <c r="H1708" s="319">
        <f t="shared" si="29"/>
        <v>14369.95</v>
      </c>
    </row>
    <row r="1709" spans="1:8" x14ac:dyDescent="0.2">
      <c r="A1709" s="318" t="s">
        <v>1560</v>
      </c>
      <c r="B1709" s="316" t="s">
        <v>2528</v>
      </c>
      <c r="C1709" s="316" t="s">
        <v>247</v>
      </c>
      <c r="D1709" s="316" t="s">
        <v>2529</v>
      </c>
      <c r="E1709" s="317">
        <v>232.03</v>
      </c>
      <c r="F1709" s="317"/>
      <c r="G1709" s="316" t="s">
        <v>633</v>
      </c>
      <c r="H1709" s="319">
        <f t="shared" si="29"/>
        <v>14601.980000000001</v>
      </c>
    </row>
    <row r="1710" spans="1:8" x14ac:dyDescent="0.2">
      <c r="A1710" s="318" t="s">
        <v>298</v>
      </c>
      <c r="B1710" s="316" t="s">
        <v>313</v>
      </c>
      <c r="C1710" s="316" t="s">
        <v>249</v>
      </c>
      <c r="D1710" s="316" t="s">
        <v>359</v>
      </c>
      <c r="E1710" s="317">
        <v>54.87</v>
      </c>
      <c r="F1710" s="317"/>
      <c r="G1710" s="316" t="s">
        <v>708</v>
      </c>
      <c r="H1710" s="319">
        <f t="shared" si="29"/>
        <v>14656.850000000002</v>
      </c>
    </row>
    <row r="1711" spans="1:8" x14ac:dyDescent="0.2">
      <c r="A1711" s="318" t="s">
        <v>298</v>
      </c>
      <c r="B1711" s="316" t="s">
        <v>313</v>
      </c>
      <c r="C1711" s="316" t="s">
        <v>249</v>
      </c>
      <c r="D1711" s="316" t="s">
        <v>359</v>
      </c>
      <c r="E1711" s="317">
        <v>54.87</v>
      </c>
      <c r="F1711" s="317"/>
      <c r="G1711" s="316" t="s">
        <v>633</v>
      </c>
      <c r="H1711" s="319">
        <f t="shared" si="29"/>
        <v>14711.720000000003</v>
      </c>
    </row>
    <row r="1712" spans="1:8" x14ac:dyDescent="0.2">
      <c r="A1712" s="318" t="s">
        <v>298</v>
      </c>
      <c r="B1712" s="316" t="s">
        <v>5218</v>
      </c>
      <c r="C1712" s="316" t="s">
        <v>247</v>
      </c>
      <c r="D1712" s="316" t="s">
        <v>5219</v>
      </c>
      <c r="E1712" s="317">
        <v>275</v>
      </c>
      <c r="F1712" s="317"/>
      <c r="G1712" s="316" t="s">
        <v>633</v>
      </c>
      <c r="H1712" s="319">
        <f t="shared" si="29"/>
        <v>14986.720000000003</v>
      </c>
    </row>
    <row r="1713" spans="1:8" x14ac:dyDescent="0.2">
      <c r="A1713" s="318" t="s">
        <v>5740</v>
      </c>
      <c r="B1713" s="316" t="s">
        <v>5741</v>
      </c>
      <c r="C1713" s="316" t="s">
        <v>3626</v>
      </c>
      <c r="D1713" s="316" t="s">
        <v>5742</v>
      </c>
      <c r="E1713" s="317">
        <v>244.17</v>
      </c>
      <c r="F1713" s="317"/>
      <c r="G1713" s="316" t="s">
        <v>708</v>
      </c>
      <c r="H1713" s="319">
        <f t="shared" si="29"/>
        <v>15230.890000000003</v>
      </c>
    </row>
    <row r="1714" spans="1:8" x14ac:dyDescent="0.2">
      <c r="A1714" s="318" t="s">
        <v>5740</v>
      </c>
      <c r="B1714" s="316" t="s">
        <v>5741</v>
      </c>
      <c r="C1714" s="316" t="s">
        <v>3626</v>
      </c>
      <c r="D1714" s="316" t="s">
        <v>5742</v>
      </c>
      <c r="E1714" s="317">
        <v>488.33</v>
      </c>
      <c r="F1714" s="317"/>
      <c r="G1714" s="316" t="s">
        <v>633</v>
      </c>
      <c r="H1714" s="319">
        <f t="shared" si="29"/>
        <v>15719.220000000003</v>
      </c>
    </row>
    <row r="1715" spans="1:8" x14ac:dyDescent="0.2">
      <c r="A1715" s="318" t="s">
        <v>5743</v>
      </c>
      <c r="B1715" s="316" t="s">
        <v>5744</v>
      </c>
      <c r="C1715" s="316" t="s">
        <v>247</v>
      </c>
      <c r="D1715" s="316" t="s">
        <v>5219</v>
      </c>
      <c r="E1715" s="317">
        <v>362.5</v>
      </c>
      <c r="F1715" s="317"/>
      <c r="G1715" s="316" t="s">
        <v>633</v>
      </c>
      <c r="H1715" s="319">
        <f t="shared" si="29"/>
        <v>16081.720000000003</v>
      </c>
    </row>
    <row r="1716" spans="1:8" x14ac:dyDescent="0.2">
      <c r="A1716" s="318" t="s">
        <v>353</v>
      </c>
      <c r="B1716" s="316" t="s">
        <v>5229</v>
      </c>
      <c r="C1716" s="316" t="s">
        <v>247</v>
      </c>
      <c r="D1716" s="316" t="s">
        <v>5230</v>
      </c>
      <c r="E1716" s="317">
        <v>59.37</v>
      </c>
      <c r="F1716" s="317"/>
      <c r="G1716" s="316" t="s">
        <v>708</v>
      </c>
      <c r="H1716" s="319">
        <f t="shared" si="29"/>
        <v>16141.090000000004</v>
      </c>
    </row>
    <row r="1717" spans="1:8" x14ac:dyDescent="0.2">
      <c r="A1717" s="318" t="s">
        <v>353</v>
      </c>
      <c r="B1717" s="316" t="s">
        <v>5229</v>
      </c>
      <c r="C1717" s="316" t="s">
        <v>247</v>
      </c>
      <c r="D1717" s="316" t="s">
        <v>5230</v>
      </c>
      <c r="E1717" s="317">
        <v>59.38</v>
      </c>
      <c r="F1717" s="317"/>
      <c r="G1717" s="316" t="s">
        <v>633</v>
      </c>
      <c r="H1717" s="319">
        <f t="shared" si="29"/>
        <v>16200.470000000003</v>
      </c>
    </row>
    <row r="1718" spans="1:8" ht="15" x14ac:dyDescent="0.2">
      <c r="A1718" s="315" t="s">
        <v>5233</v>
      </c>
      <c r="B1718" s="316"/>
      <c r="C1718" s="316"/>
      <c r="D1718" s="316"/>
      <c r="E1718" s="317"/>
      <c r="F1718" s="317"/>
      <c r="G1718" s="316"/>
      <c r="H1718" s="316"/>
    </row>
    <row r="1719" spans="1:8" x14ac:dyDescent="0.2">
      <c r="A1719" s="318" t="s">
        <v>5745</v>
      </c>
      <c r="B1719" s="316" t="s">
        <v>5746</v>
      </c>
      <c r="C1719" s="316" t="s">
        <v>3626</v>
      </c>
      <c r="D1719" s="316" t="s">
        <v>5747</v>
      </c>
      <c r="E1719" s="317">
        <v>183.13</v>
      </c>
      <c r="F1719" s="317"/>
      <c r="G1719" s="316" t="s">
        <v>708</v>
      </c>
      <c r="H1719" s="316"/>
    </row>
    <row r="1720" spans="1:8" x14ac:dyDescent="0.2">
      <c r="A1720" s="318" t="s">
        <v>5745</v>
      </c>
      <c r="B1720" s="316" t="s">
        <v>5746</v>
      </c>
      <c r="C1720" s="316" t="s">
        <v>3626</v>
      </c>
      <c r="D1720" s="316" t="s">
        <v>5747</v>
      </c>
      <c r="E1720" s="317">
        <v>549.37</v>
      </c>
      <c r="F1720" s="317"/>
      <c r="G1720" s="316" t="s">
        <v>633</v>
      </c>
      <c r="H1720" s="316"/>
    </row>
    <row r="1721" spans="1:8" x14ac:dyDescent="0.2">
      <c r="A1721" s="318" t="s">
        <v>5236</v>
      </c>
      <c r="B1721" s="316" t="s">
        <v>5237</v>
      </c>
      <c r="C1721" s="316" t="s">
        <v>247</v>
      </c>
      <c r="D1721" s="316" t="s">
        <v>5238</v>
      </c>
      <c r="E1721" s="317">
        <v>160.81</v>
      </c>
      <c r="F1721" s="317"/>
      <c r="G1721" s="316" t="s">
        <v>708</v>
      </c>
      <c r="H1721" s="316"/>
    </row>
    <row r="1722" spans="1:8" x14ac:dyDescent="0.2">
      <c r="A1722" s="318" t="s">
        <v>5236</v>
      </c>
      <c r="B1722" s="316" t="s">
        <v>5237</v>
      </c>
      <c r="C1722" s="316" t="s">
        <v>247</v>
      </c>
      <c r="D1722" s="316" t="s">
        <v>5238</v>
      </c>
      <c r="E1722" s="317">
        <v>160.82</v>
      </c>
      <c r="F1722" s="317"/>
      <c r="G1722" s="316" t="s">
        <v>633</v>
      </c>
      <c r="H1722" s="316"/>
    </row>
    <row r="1724" spans="1:8" x14ac:dyDescent="0.2">
      <c r="A1724" s="306" t="s">
        <v>5748</v>
      </c>
      <c r="B1724" s="307"/>
    </row>
    <row r="1726" spans="1:8" ht="15" x14ac:dyDescent="0.2">
      <c r="A1726" s="315" t="s">
        <v>4528</v>
      </c>
      <c r="B1726" s="316"/>
      <c r="C1726" s="316"/>
      <c r="D1726" s="316" t="s">
        <v>17</v>
      </c>
      <c r="E1726" s="317">
        <v>0</v>
      </c>
      <c r="F1726" s="317"/>
      <c r="G1726" s="316"/>
      <c r="H1726" s="316"/>
    </row>
    <row r="1727" spans="1:8" x14ac:dyDescent="0.2">
      <c r="A1727" s="318" t="s">
        <v>4529</v>
      </c>
      <c r="B1727" s="316" t="s">
        <v>4530</v>
      </c>
      <c r="C1727" s="316"/>
      <c r="D1727" s="316" t="s">
        <v>4531</v>
      </c>
      <c r="E1727" s="317">
        <v>5574.88</v>
      </c>
      <c r="F1727" s="317"/>
      <c r="G1727" s="316" t="s">
        <v>633</v>
      </c>
      <c r="H1727" s="316"/>
    </row>
    <row r="1728" spans="1:8" x14ac:dyDescent="0.2">
      <c r="A1728" s="318" t="s">
        <v>5749</v>
      </c>
      <c r="B1728" s="316" t="s">
        <v>5750</v>
      </c>
      <c r="C1728" s="316" t="s">
        <v>5751</v>
      </c>
      <c r="D1728" s="316" t="s">
        <v>5752</v>
      </c>
      <c r="E1728" s="317">
        <v>41.6</v>
      </c>
      <c r="F1728" s="317"/>
      <c r="G1728" s="316" t="s">
        <v>4554</v>
      </c>
      <c r="H1728" s="316"/>
    </row>
    <row r="1729" spans="1:8" x14ac:dyDescent="0.2">
      <c r="A1729" s="318" t="s">
        <v>4555</v>
      </c>
      <c r="B1729" s="316" t="s">
        <v>4570</v>
      </c>
      <c r="C1729" s="316"/>
      <c r="D1729" s="316" t="s">
        <v>5753</v>
      </c>
      <c r="E1729" s="321"/>
      <c r="F1729" s="321">
        <v>1500</v>
      </c>
      <c r="G1729" s="316" t="s">
        <v>4554</v>
      </c>
      <c r="H1729" s="316"/>
    </row>
    <row r="1730" spans="1:8" ht="25.5" x14ac:dyDescent="0.2">
      <c r="A1730" s="318" t="s">
        <v>4555</v>
      </c>
      <c r="B1730" s="316" t="s">
        <v>5754</v>
      </c>
      <c r="C1730" s="316" t="s">
        <v>5755</v>
      </c>
      <c r="D1730" s="316" t="s">
        <v>5756</v>
      </c>
      <c r="E1730" s="321">
        <v>1500</v>
      </c>
      <c r="F1730" s="321"/>
      <c r="G1730" s="316" t="s">
        <v>4554</v>
      </c>
      <c r="H1730" s="316"/>
    </row>
    <row r="1731" spans="1:8" x14ac:dyDescent="0.2">
      <c r="A1731" s="318" t="s">
        <v>5757</v>
      </c>
      <c r="B1731" s="316" t="s">
        <v>5758</v>
      </c>
      <c r="C1731" s="316" t="s">
        <v>5759</v>
      </c>
      <c r="D1731" s="316" t="s">
        <v>5760</v>
      </c>
      <c r="E1731" s="321">
        <v>7750</v>
      </c>
      <c r="F1731" s="321"/>
      <c r="G1731" s="316" t="s">
        <v>708</v>
      </c>
      <c r="H1731" s="316"/>
    </row>
    <row r="1732" spans="1:8" x14ac:dyDescent="0.2">
      <c r="A1732" s="318" t="s">
        <v>5757</v>
      </c>
      <c r="B1732" s="316" t="s">
        <v>5758</v>
      </c>
      <c r="C1732" s="316" t="s">
        <v>5759</v>
      </c>
      <c r="D1732" s="316" t="s">
        <v>5760</v>
      </c>
      <c r="E1732" s="321">
        <v>7750</v>
      </c>
      <c r="F1732" s="321"/>
      <c r="G1732" s="316" t="s">
        <v>633</v>
      </c>
      <c r="H1732" s="316"/>
    </row>
    <row r="1733" spans="1:8" x14ac:dyDescent="0.2">
      <c r="A1733" s="318" t="s">
        <v>5761</v>
      </c>
      <c r="B1733" s="316" t="s">
        <v>5762</v>
      </c>
      <c r="C1733" s="316" t="s">
        <v>5759</v>
      </c>
      <c r="D1733" s="316" t="s">
        <v>5763</v>
      </c>
      <c r="E1733" s="321"/>
      <c r="F1733" s="321">
        <v>7750</v>
      </c>
      <c r="G1733" s="316" t="s">
        <v>708</v>
      </c>
      <c r="H1733" s="316"/>
    </row>
    <row r="1734" spans="1:8" x14ac:dyDescent="0.2">
      <c r="A1734" s="318" t="s">
        <v>5761</v>
      </c>
      <c r="B1734" s="316" t="s">
        <v>5762</v>
      </c>
      <c r="C1734" s="316" t="s">
        <v>5759</v>
      </c>
      <c r="D1734" s="316" t="s">
        <v>5763</v>
      </c>
      <c r="E1734" s="321"/>
      <c r="F1734" s="321">
        <v>7750</v>
      </c>
      <c r="G1734" s="316" t="s">
        <v>633</v>
      </c>
      <c r="H1734" s="316"/>
    </row>
    <row r="1735" spans="1:8" x14ac:dyDescent="0.2">
      <c r="A1735" s="318" t="s">
        <v>5764</v>
      </c>
      <c r="B1735" s="316" t="s">
        <v>5765</v>
      </c>
      <c r="C1735" s="316" t="s">
        <v>5751</v>
      </c>
      <c r="D1735" s="316" t="s">
        <v>5766</v>
      </c>
      <c r="E1735" s="321">
        <v>581</v>
      </c>
      <c r="F1735" s="321"/>
      <c r="G1735" s="316" t="s">
        <v>5767</v>
      </c>
      <c r="H1735" s="316"/>
    </row>
    <row r="1736" spans="1:8" x14ac:dyDescent="0.2">
      <c r="A1736" s="318" t="s">
        <v>5764</v>
      </c>
      <c r="B1736" s="316" t="s">
        <v>5768</v>
      </c>
      <c r="C1736" s="316"/>
      <c r="D1736" s="316" t="s">
        <v>5769</v>
      </c>
      <c r="E1736" s="321"/>
      <c r="F1736" s="321">
        <v>581</v>
      </c>
      <c r="G1736" s="316" t="s">
        <v>5767</v>
      </c>
      <c r="H1736" s="316"/>
    </row>
    <row r="1737" spans="1:8" x14ac:dyDescent="0.2">
      <c r="A1737" s="318" t="s">
        <v>5764</v>
      </c>
      <c r="B1737" s="316" t="s">
        <v>5768</v>
      </c>
      <c r="C1737" s="316"/>
      <c r="D1737" s="316" t="s">
        <v>5769</v>
      </c>
      <c r="E1737" s="321">
        <v>581</v>
      </c>
      <c r="F1737" s="321"/>
      <c r="G1737" s="316" t="s">
        <v>4554</v>
      </c>
      <c r="H1737" s="316"/>
    </row>
    <row r="1738" spans="1:8" x14ac:dyDescent="0.2">
      <c r="A1738" s="318" t="s">
        <v>5764</v>
      </c>
      <c r="B1738" s="316" t="s">
        <v>4570</v>
      </c>
      <c r="C1738" s="316"/>
      <c r="D1738" s="316" t="s">
        <v>5770</v>
      </c>
      <c r="E1738" s="321"/>
      <c r="F1738" s="321">
        <v>581</v>
      </c>
      <c r="G1738" s="316" t="s">
        <v>4554</v>
      </c>
      <c r="H1738" s="316"/>
    </row>
    <row r="1739" spans="1:8" x14ac:dyDescent="0.2">
      <c r="A1739" s="318" t="s">
        <v>4589</v>
      </c>
      <c r="B1739" s="316" t="s">
        <v>5771</v>
      </c>
      <c r="C1739" s="316" t="s">
        <v>5751</v>
      </c>
      <c r="D1739" s="316" t="s">
        <v>5772</v>
      </c>
      <c r="E1739" s="317">
        <v>12.7</v>
      </c>
      <c r="F1739" s="317"/>
      <c r="G1739" s="316" t="s">
        <v>5767</v>
      </c>
      <c r="H1739" s="316"/>
    </row>
    <row r="1740" spans="1:8" x14ac:dyDescent="0.2">
      <c r="A1740" s="318" t="s">
        <v>5773</v>
      </c>
      <c r="B1740" s="316" t="s">
        <v>4570</v>
      </c>
      <c r="C1740" s="316"/>
      <c r="D1740" s="316" t="s">
        <v>5774</v>
      </c>
      <c r="E1740" s="321"/>
      <c r="F1740" s="321">
        <v>90</v>
      </c>
      <c r="G1740" s="316" t="s">
        <v>4554</v>
      </c>
      <c r="H1740" s="316"/>
    </row>
    <row r="1741" spans="1:8" ht="25.5" x14ac:dyDescent="0.2">
      <c r="A1741" s="318" t="s">
        <v>5773</v>
      </c>
      <c r="B1741" s="316" t="s">
        <v>5775</v>
      </c>
      <c r="C1741" s="316" t="s">
        <v>5755</v>
      </c>
      <c r="D1741" s="316" t="s">
        <v>5776</v>
      </c>
      <c r="E1741" s="321">
        <v>90</v>
      </c>
      <c r="F1741" s="321"/>
      <c r="G1741" s="316" t="s">
        <v>4554</v>
      </c>
      <c r="H1741" s="316"/>
    </row>
    <row r="1742" spans="1:8" x14ac:dyDescent="0.2">
      <c r="A1742" s="318" t="s">
        <v>5773</v>
      </c>
      <c r="B1742" s="316" t="s">
        <v>5777</v>
      </c>
      <c r="C1742" s="316" t="s">
        <v>5778</v>
      </c>
      <c r="D1742" s="316" t="s">
        <v>5779</v>
      </c>
      <c r="E1742" s="317">
        <v>95</v>
      </c>
      <c r="F1742" s="317"/>
      <c r="G1742" s="316" t="s">
        <v>4554</v>
      </c>
      <c r="H1742" s="316"/>
    </row>
    <row r="1743" spans="1:8" x14ac:dyDescent="0.2">
      <c r="A1743" s="318" t="s">
        <v>4623</v>
      </c>
      <c r="B1743" s="316" t="s">
        <v>4626</v>
      </c>
      <c r="C1743" s="316"/>
      <c r="D1743" s="316" t="s">
        <v>4627</v>
      </c>
      <c r="E1743" s="317"/>
      <c r="F1743" s="317">
        <v>12.7</v>
      </c>
      <c r="G1743" s="316" t="s">
        <v>5767</v>
      </c>
      <c r="H1743" s="316"/>
    </row>
    <row r="1744" spans="1:8" x14ac:dyDescent="0.2">
      <c r="A1744" s="318" t="s">
        <v>4623</v>
      </c>
      <c r="B1744" s="316" t="s">
        <v>4626</v>
      </c>
      <c r="C1744" s="316"/>
      <c r="D1744" s="316" t="s">
        <v>4627</v>
      </c>
      <c r="E1744" s="317">
        <v>2.54</v>
      </c>
      <c r="F1744" s="317"/>
      <c r="G1744" s="316" t="s">
        <v>5767</v>
      </c>
      <c r="H1744" s="316"/>
    </row>
    <row r="1745" spans="1:8" x14ac:dyDescent="0.2">
      <c r="A1745" s="318" t="s">
        <v>4623</v>
      </c>
      <c r="B1745" s="316" t="s">
        <v>4626</v>
      </c>
      <c r="C1745" s="316"/>
      <c r="D1745" s="316" t="s">
        <v>4627</v>
      </c>
      <c r="E1745" s="317">
        <v>10.16</v>
      </c>
      <c r="F1745" s="317"/>
      <c r="G1745" s="316" t="s">
        <v>5767</v>
      </c>
      <c r="H1745" s="316"/>
    </row>
    <row r="1746" spans="1:8" x14ac:dyDescent="0.2">
      <c r="A1746" s="318" t="s">
        <v>4623</v>
      </c>
      <c r="B1746" s="316" t="s">
        <v>4626</v>
      </c>
      <c r="C1746" s="316"/>
      <c r="D1746" s="316" t="s">
        <v>4627</v>
      </c>
      <c r="E1746" s="317"/>
      <c r="F1746" s="317">
        <v>136.6</v>
      </c>
      <c r="G1746" s="316" t="s">
        <v>4554</v>
      </c>
      <c r="H1746" s="316"/>
    </row>
    <row r="1747" spans="1:8" x14ac:dyDescent="0.2">
      <c r="A1747" s="318" t="s">
        <v>4623</v>
      </c>
      <c r="B1747" s="316" t="s">
        <v>4626</v>
      </c>
      <c r="C1747" s="316"/>
      <c r="D1747" s="316" t="s">
        <v>4627</v>
      </c>
      <c r="E1747" s="317">
        <v>27.32</v>
      </c>
      <c r="F1747" s="317"/>
      <c r="G1747" s="316" t="s">
        <v>4554</v>
      </c>
      <c r="H1747" s="316"/>
    </row>
    <row r="1748" spans="1:8" ht="15" x14ac:dyDescent="0.2">
      <c r="A1748" s="318" t="s">
        <v>4623</v>
      </c>
      <c r="B1748" s="316" t="s">
        <v>4626</v>
      </c>
      <c r="C1748" s="316"/>
      <c r="D1748" s="316" t="s">
        <v>4627</v>
      </c>
      <c r="E1748" s="322">
        <v>109.28</v>
      </c>
      <c r="F1748" s="322"/>
      <c r="G1748" s="316" t="s">
        <v>4554</v>
      </c>
      <c r="H1748" s="316"/>
    </row>
  </sheetData>
  <pageMargins left="0.7" right="0.7" top="0.75" bottom="0.75" header="0.3" footer="0.3"/>
  <pageSetup orientation="portrait" horizontalDpi="0" verticalDpi="0" r:id="rId1"/>
  <headerFooter>
    <oddHeader>&amp;C&amp;"B"&amp;8&amp;"Times New Roman"FMW&amp;"B"
&amp;8&amp;"Times New Roman"Expanded General Ledger - Expanded GL - Select Month - Unposted Transactions Included In Report
&amp;8&amp;"Times New Roman"From 7/1/2000 Through 8/31/2014</oddHeader>
    <oddFooter>&amp;L&amp;6&amp;"Times New Roman"Date:  &amp;D, &amp;T&amp;R&amp;6&amp;"Times New Roman"Page:  &amp;P</oddFooter>
  </headerFooter>
  <rowBreaks count="3" manualBreakCount="3">
    <brk id="1104" max="16383" man="1"/>
    <brk id="1197" max="16383" man="1"/>
    <brk id="1723"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O21"/>
  <sheetViews>
    <sheetView topLeftCell="A2" workbookViewId="0">
      <selection activeCell="B6" sqref="B6"/>
    </sheetView>
  </sheetViews>
  <sheetFormatPr defaultColWidth="16.83203125" defaultRowHeight="15.75" x14ac:dyDescent="0.25"/>
  <cols>
    <col min="1" max="2" width="16.83203125" style="325"/>
    <col min="3" max="3" width="27.5" style="325" customWidth="1"/>
    <col min="4" max="15" width="11.1640625" style="325" customWidth="1"/>
    <col min="16" max="16384" width="16.83203125" style="325"/>
  </cols>
  <sheetData>
    <row r="6" spans="2:15" ht="18.75" x14ac:dyDescent="0.3">
      <c r="C6" s="338" t="s">
        <v>5798</v>
      </c>
    </row>
    <row r="7" spans="2:15" x14ac:dyDescent="0.25">
      <c r="B7" s="324"/>
    </row>
    <row r="8" spans="2:15" x14ac:dyDescent="0.25">
      <c r="D8" s="324" t="s">
        <v>5780</v>
      </c>
      <c r="E8" s="324" t="s">
        <v>5781</v>
      </c>
      <c r="F8" s="324" t="s">
        <v>5782</v>
      </c>
      <c r="G8" s="324" t="s">
        <v>5783</v>
      </c>
      <c r="H8" s="324" t="s">
        <v>5784</v>
      </c>
      <c r="I8" s="324" t="s">
        <v>5785</v>
      </c>
      <c r="J8" s="324" t="s">
        <v>5786</v>
      </c>
      <c r="K8" s="324" t="s">
        <v>5787</v>
      </c>
      <c r="L8" s="324" t="s">
        <v>5788</v>
      </c>
      <c r="M8" s="324" t="s">
        <v>5789</v>
      </c>
      <c r="N8" s="324" t="s">
        <v>5790</v>
      </c>
      <c r="O8" s="326" t="s">
        <v>5791</v>
      </c>
    </row>
    <row r="9" spans="2:15" x14ac:dyDescent="0.25">
      <c r="C9" s="327" t="s">
        <v>5792</v>
      </c>
      <c r="D9" s="328">
        <f>1609.84+16268.35</f>
        <v>17878.189999999999</v>
      </c>
      <c r="E9" s="328">
        <f>3021.23+3604.95</f>
        <v>6626.18</v>
      </c>
      <c r="F9" s="328">
        <f>3700.9+1908.81</f>
        <v>5609.71</v>
      </c>
      <c r="G9" s="328">
        <f>3063.25+8317.87</f>
        <v>11381.12</v>
      </c>
      <c r="H9" s="328">
        <v>9944.5600000000013</v>
      </c>
      <c r="I9" s="328">
        <v>20072.500000000004</v>
      </c>
      <c r="J9" s="328">
        <v>21002.209999999995</v>
      </c>
      <c r="K9" s="328">
        <v>18695.279999999995</v>
      </c>
      <c r="L9" s="328">
        <v>46721.240000000005</v>
      </c>
      <c r="M9" s="328">
        <v>36514.890000000021</v>
      </c>
      <c r="N9" s="328">
        <v>22551.099999999991</v>
      </c>
      <c r="O9" s="329">
        <v>33000</v>
      </c>
    </row>
    <row r="10" spans="2:15" x14ac:dyDescent="0.25">
      <c r="C10" s="327" t="s">
        <v>5793</v>
      </c>
      <c r="D10" s="330">
        <v>3239.62</v>
      </c>
      <c r="E10" s="330">
        <v>8051.5</v>
      </c>
      <c r="F10" s="330">
        <v>10363.65</v>
      </c>
      <c r="G10" s="330">
        <v>9402.75</v>
      </c>
      <c r="H10" s="330">
        <v>9935.1200000000008</v>
      </c>
      <c r="I10" s="330">
        <v>11674.890000000003</v>
      </c>
      <c r="J10" s="330">
        <v>16136.71</v>
      </c>
      <c r="K10" s="330">
        <v>10182.909999999998</v>
      </c>
      <c r="L10" s="330">
        <v>8145.36</v>
      </c>
      <c r="M10" s="330">
        <v>9941.4699999999975</v>
      </c>
      <c r="N10" s="330">
        <v>16200.470000000003</v>
      </c>
      <c r="O10" s="331">
        <v>15000</v>
      </c>
    </row>
    <row r="11" spans="2:15" x14ac:dyDescent="0.25">
      <c r="D11" s="332">
        <f t="shared" ref="D11:J11" si="0">D9+D10</f>
        <v>21117.809999999998</v>
      </c>
      <c r="E11" s="332">
        <f t="shared" si="0"/>
        <v>14677.68</v>
      </c>
      <c r="F11" s="332">
        <f t="shared" si="0"/>
        <v>15973.36</v>
      </c>
      <c r="G11" s="332">
        <f t="shared" si="0"/>
        <v>20783.870000000003</v>
      </c>
      <c r="H11" s="332">
        <f t="shared" si="0"/>
        <v>19879.68</v>
      </c>
      <c r="I11" s="332">
        <f t="shared" si="0"/>
        <v>31747.390000000007</v>
      </c>
      <c r="J11" s="332">
        <f t="shared" si="0"/>
        <v>37138.92</v>
      </c>
      <c r="K11" s="332">
        <f>K9+K10</f>
        <v>28878.189999999995</v>
      </c>
      <c r="L11" s="332">
        <f>L9+L10</f>
        <v>54866.600000000006</v>
      </c>
      <c r="M11" s="332">
        <f>M9+M10</f>
        <v>46456.360000000015</v>
      </c>
      <c r="N11" s="332">
        <f>N9+N10</f>
        <v>38751.569999999992</v>
      </c>
      <c r="O11" s="333">
        <f>O9+O10</f>
        <v>48000</v>
      </c>
    </row>
    <row r="13" spans="2:15" x14ac:dyDescent="0.25">
      <c r="D13" s="325" t="s">
        <v>5794</v>
      </c>
    </row>
    <row r="19" spans="3:14" x14ac:dyDescent="0.25">
      <c r="C19" s="325" t="s">
        <v>5795</v>
      </c>
      <c r="D19" s="334"/>
      <c r="E19" s="334"/>
      <c r="F19" s="334"/>
      <c r="G19" s="334"/>
      <c r="H19" s="334"/>
      <c r="I19" s="334"/>
      <c r="J19" s="334"/>
      <c r="K19" s="334"/>
      <c r="L19" s="334"/>
      <c r="M19" s="334"/>
      <c r="N19" s="334"/>
    </row>
    <row r="20" spans="3:14" x14ac:dyDescent="0.25">
      <c r="C20" s="325" t="s">
        <v>5796</v>
      </c>
      <c r="D20" s="335"/>
      <c r="E20" s="335">
        <v>14677.68</v>
      </c>
      <c r="F20" s="335">
        <v>15973.36</v>
      </c>
      <c r="G20" s="335">
        <v>20783.87</v>
      </c>
      <c r="H20" s="335">
        <v>19879.68</v>
      </c>
      <c r="I20" s="335">
        <v>31747.39</v>
      </c>
      <c r="J20" s="335">
        <v>37138.92</v>
      </c>
      <c r="K20" s="335">
        <v>28878.19</v>
      </c>
      <c r="L20" s="335">
        <v>54866.6</v>
      </c>
      <c r="M20" s="335">
        <v>46456.36</v>
      </c>
      <c r="N20" s="335">
        <v>38751.57</v>
      </c>
    </row>
    <row r="21" spans="3:14" x14ac:dyDescent="0.25">
      <c r="C21" s="336" t="s">
        <v>5797</v>
      </c>
      <c r="D21" s="337"/>
      <c r="E21" s="337">
        <f t="shared" ref="E21:L21" si="1">E11-E20</f>
        <v>0</v>
      </c>
      <c r="F21" s="337">
        <f t="shared" si="1"/>
        <v>0</v>
      </c>
      <c r="G21" s="337">
        <f t="shared" si="1"/>
        <v>0</v>
      </c>
      <c r="H21" s="337">
        <f t="shared" si="1"/>
        <v>0</v>
      </c>
      <c r="I21" s="337">
        <f t="shared" si="1"/>
        <v>0</v>
      </c>
      <c r="J21" s="337">
        <f t="shared" si="1"/>
        <v>0</v>
      </c>
      <c r="K21" s="337">
        <f t="shared" si="1"/>
        <v>0</v>
      </c>
      <c r="L21" s="337">
        <f t="shared" si="1"/>
        <v>0</v>
      </c>
      <c r="M21" s="337">
        <f>M11-M20</f>
        <v>0</v>
      </c>
      <c r="N21" s="337">
        <f>N11-N20</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workbookViewId="0">
      <selection sqref="A1:J1"/>
    </sheetView>
  </sheetViews>
  <sheetFormatPr defaultColWidth="14.6640625" defaultRowHeight="15.75" x14ac:dyDescent="0.25"/>
  <cols>
    <col min="1" max="1" width="34.6640625" style="67" customWidth="1"/>
    <col min="2" max="2" width="12.33203125" style="67" customWidth="1"/>
    <col min="3" max="3" width="13.1640625" style="67" customWidth="1"/>
    <col min="4" max="4" width="12.33203125" style="67" customWidth="1"/>
    <col min="5" max="5" width="11.5" style="67" customWidth="1"/>
    <col min="6" max="6" width="11.1640625" style="67" customWidth="1"/>
    <col min="7" max="7" width="10.6640625" style="67" customWidth="1"/>
    <col min="8" max="8" width="11.33203125" style="67" customWidth="1"/>
    <col min="9" max="9" width="11.83203125" style="67" customWidth="1"/>
    <col min="10" max="10" width="12" style="67" customWidth="1"/>
    <col min="11" max="256" width="14.6640625" style="67"/>
    <col min="257" max="257" width="34.6640625" style="67" customWidth="1"/>
    <col min="258" max="258" width="12.33203125" style="67" customWidth="1"/>
    <col min="259" max="259" width="13.1640625" style="67" customWidth="1"/>
    <col min="260" max="260" width="12.33203125" style="67" customWidth="1"/>
    <col min="261" max="261" width="11.5" style="67" customWidth="1"/>
    <col min="262" max="262" width="11.1640625" style="67" customWidth="1"/>
    <col min="263" max="263" width="10.6640625" style="67" customWidth="1"/>
    <col min="264" max="264" width="11.33203125" style="67" customWidth="1"/>
    <col min="265" max="265" width="11.83203125" style="67" customWidth="1"/>
    <col min="266" max="266" width="12" style="67" customWidth="1"/>
    <col min="267" max="512" width="14.6640625" style="67"/>
    <col min="513" max="513" width="34.6640625" style="67" customWidth="1"/>
    <col min="514" max="514" width="12.33203125" style="67" customWidth="1"/>
    <col min="515" max="515" width="13.1640625" style="67" customWidth="1"/>
    <col min="516" max="516" width="12.33203125" style="67" customWidth="1"/>
    <col min="517" max="517" width="11.5" style="67" customWidth="1"/>
    <col min="518" max="518" width="11.1640625" style="67" customWidth="1"/>
    <col min="519" max="519" width="10.6640625" style="67" customWidth="1"/>
    <col min="520" max="520" width="11.33203125" style="67" customWidth="1"/>
    <col min="521" max="521" width="11.83203125" style="67" customWidth="1"/>
    <col min="522" max="522" width="12" style="67" customWidth="1"/>
    <col min="523" max="768" width="14.6640625" style="67"/>
    <col min="769" max="769" width="34.6640625" style="67" customWidth="1"/>
    <col min="770" max="770" width="12.33203125" style="67" customWidth="1"/>
    <col min="771" max="771" width="13.1640625" style="67" customWidth="1"/>
    <col min="772" max="772" width="12.33203125" style="67" customWidth="1"/>
    <col min="773" max="773" width="11.5" style="67" customWidth="1"/>
    <col min="774" max="774" width="11.1640625" style="67" customWidth="1"/>
    <col min="775" max="775" width="10.6640625" style="67" customWidth="1"/>
    <col min="776" max="776" width="11.33203125" style="67" customWidth="1"/>
    <col min="777" max="777" width="11.83203125" style="67" customWidth="1"/>
    <col min="778" max="778" width="12" style="67" customWidth="1"/>
    <col min="779" max="1024" width="14.6640625" style="67"/>
    <col min="1025" max="1025" width="34.6640625" style="67" customWidth="1"/>
    <col min="1026" max="1026" width="12.33203125" style="67" customWidth="1"/>
    <col min="1027" max="1027" width="13.1640625" style="67" customWidth="1"/>
    <col min="1028" max="1028" width="12.33203125" style="67" customWidth="1"/>
    <col min="1029" max="1029" width="11.5" style="67" customWidth="1"/>
    <col min="1030" max="1030" width="11.1640625" style="67" customWidth="1"/>
    <col min="1031" max="1031" width="10.6640625" style="67" customWidth="1"/>
    <col min="1032" max="1032" width="11.33203125" style="67" customWidth="1"/>
    <col min="1033" max="1033" width="11.83203125" style="67" customWidth="1"/>
    <col min="1034" max="1034" width="12" style="67" customWidth="1"/>
    <col min="1035" max="1280" width="14.6640625" style="67"/>
    <col min="1281" max="1281" width="34.6640625" style="67" customWidth="1"/>
    <col min="1282" max="1282" width="12.33203125" style="67" customWidth="1"/>
    <col min="1283" max="1283" width="13.1640625" style="67" customWidth="1"/>
    <col min="1284" max="1284" width="12.33203125" style="67" customWidth="1"/>
    <col min="1285" max="1285" width="11.5" style="67" customWidth="1"/>
    <col min="1286" max="1286" width="11.1640625" style="67" customWidth="1"/>
    <col min="1287" max="1287" width="10.6640625" style="67" customWidth="1"/>
    <col min="1288" max="1288" width="11.33203125" style="67" customWidth="1"/>
    <col min="1289" max="1289" width="11.83203125" style="67" customWidth="1"/>
    <col min="1290" max="1290" width="12" style="67" customWidth="1"/>
    <col min="1291" max="1536" width="14.6640625" style="67"/>
    <col min="1537" max="1537" width="34.6640625" style="67" customWidth="1"/>
    <col min="1538" max="1538" width="12.33203125" style="67" customWidth="1"/>
    <col min="1539" max="1539" width="13.1640625" style="67" customWidth="1"/>
    <col min="1540" max="1540" width="12.33203125" style="67" customWidth="1"/>
    <col min="1541" max="1541" width="11.5" style="67" customWidth="1"/>
    <col min="1542" max="1542" width="11.1640625" style="67" customWidth="1"/>
    <col min="1543" max="1543" width="10.6640625" style="67" customWidth="1"/>
    <col min="1544" max="1544" width="11.33203125" style="67" customWidth="1"/>
    <col min="1545" max="1545" width="11.83203125" style="67" customWidth="1"/>
    <col min="1546" max="1546" width="12" style="67" customWidth="1"/>
    <col min="1547" max="1792" width="14.6640625" style="67"/>
    <col min="1793" max="1793" width="34.6640625" style="67" customWidth="1"/>
    <col min="1794" max="1794" width="12.33203125" style="67" customWidth="1"/>
    <col min="1795" max="1795" width="13.1640625" style="67" customWidth="1"/>
    <col min="1796" max="1796" width="12.33203125" style="67" customWidth="1"/>
    <col min="1797" max="1797" width="11.5" style="67" customWidth="1"/>
    <col min="1798" max="1798" width="11.1640625" style="67" customWidth="1"/>
    <col min="1799" max="1799" width="10.6640625" style="67" customWidth="1"/>
    <col min="1800" max="1800" width="11.33203125" style="67" customWidth="1"/>
    <col min="1801" max="1801" width="11.83203125" style="67" customWidth="1"/>
    <col min="1802" max="1802" width="12" style="67" customWidth="1"/>
    <col min="1803" max="2048" width="14.6640625" style="67"/>
    <col min="2049" max="2049" width="34.6640625" style="67" customWidth="1"/>
    <col min="2050" max="2050" width="12.33203125" style="67" customWidth="1"/>
    <col min="2051" max="2051" width="13.1640625" style="67" customWidth="1"/>
    <col min="2052" max="2052" width="12.33203125" style="67" customWidth="1"/>
    <col min="2053" max="2053" width="11.5" style="67" customWidth="1"/>
    <col min="2054" max="2054" width="11.1640625" style="67" customWidth="1"/>
    <col min="2055" max="2055" width="10.6640625" style="67" customWidth="1"/>
    <col min="2056" max="2056" width="11.33203125" style="67" customWidth="1"/>
    <col min="2057" max="2057" width="11.83203125" style="67" customWidth="1"/>
    <col min="2058" max="2058" width="12" style="67" customWidth="1"/>
    <col min="2059" max="2304" width="14.6640625" style="67"/>
    <col min="2305" max="2305" width="34.6640625" style="67" customWidth="1"/>
    <col min="2306" max="2306" width="12.33203125" style="67" customWidth="1"/>
    <col min="2307" max="2307" width="13.1640625" style="67" customWidth="1"/>
    <col min="2308" max="2308" width="12.33203125" style="67" customWidth="1"/>
    <col min="2309" max="2309" width="11.5" style="67" customWidth="1"/>
    <col min="2310" max="2310" width="11.1640625" style="67" customWidth="1"/>
    <col min="2311" max="2311" width="10.6640625" style="67" customWidth="1"/>
    <col min="2312" max="2312" width="11.33203125" style="67" customWidth="1"/>
    <col min="2313" max="2313" width="11.83203125" style="67" customWidth="1"/>
    <col min="2314" max="2314" width="12" style="67" customWidth="1"/>
    <col min="2315" max="2560" width="14.6640625" style="67"/>
    <col min="2561" max="2561" width="34.6640625" style="67" customWidth="1"/>
    <col min="2562" max="2562" width="12.33203125" style="67" customWidth="1"/>
    <col min="2563" max="2563" width="13.1640625" style="67" customWidth="1"/>
    <col min="2564" max="2564" width="12.33203125" style="67" customWidth="1"/>
    <col min="2565" max="2565" width="11.5" style="67" customWidth="1"/>
    <col min="2566" max="2566" width="11.1640625" style="67" customWidth="1"/>
    <col min="2567" max="2567" width="10.6640625" style="67" customWidth="1"/>
    <col min="2568" max="2568" width="11.33203125" style="67" customWidth="1"/>
    <col min="2569" max="2569" width="11.83203125" style="67" customWidth="1"/>
    <col min="2570" max="2570" width="12" style="67" customWidth="1"/>
    <col min="2571" max="2816" width="14.6640625" style="67"/>
    <col min="2817" max="2817" width="34.6640625" style="67" customWidth="1"/>
    <col min="2818" max="2818" width="12.33203125" style="67" customWidth="1"/>
    <col min="2819" max="2819" width="13.1640625" style="67" customWidth="1"/>
    <col min="2820" max="2820" width="12.33203125" style="67" customWidth="1"/>
    <col min="2821" max="2821" width="11.5" style="67" customWidth="1"/>
    <col min="2822" max="2822" width="11.1640625" style="67" customWidth="1"/>
    <col min="2823" max="2823" width="10.6640625" style="67" customWidth="1"/>
    <col min="2824" max="2824" width="11.33203125" style="67" customWidth="1"/>
    <col min="2825" max="2825" width="11.83203125" style="67" customWidth="1"/>
    <col min="2826" max="2826" width="12" style="67" customWidth="1"/>
    <col min="2827" max="3072" width="14.6640625" style="67"/>
    <col min="3073" max="3073" width="34.6640625" style="67" customWidth="1"/>
    <col min="3074" max="3074" width="12.33203125" style="67" customWidth="1"/>
    <col min="3075" max="3075" width="13.1640625" style="67" customWidth="1"/>
    <col min="3076" max="3076" width="12.33203125" style="67" customWidth="1"/>
    <col min="3077" max="3077" width="11.5" style="67" customWidth="1"/>
    <col min="3078" max="3078" width="11.1640625" style="67" customWidth="1"/>
    <col min="3079" max="3079" width="10.6640625" style="67" customWidth="1"/>
    <col min="3080" max="3080" width="11.33203125" style="67" customWidth="1"/>
    <col min="3081" max="3081" width="11.83203125" style="67" customWidth="1"/>
    <col min="3082" max="3082" width="12" style="67" customWidth="1"/>
    <col min="3083" max="3328" width="14.6640625" style="67"/>
    <col min="3329" max="3329" width="34.6640625" style="67" customWidth="1"/>
    <col min="3330" max="3330" width="12.33203125" style="67" customWidth="1"/>
    <col min="3331" max="3331" width="13.1640625" style="67" customWidth="1"/>
    <col min="3332" max="3332" width="12.33203125" style="67" customWidth="1"/>
    <col min="3333" max="3333" width="11.5" style="67" customWidth="1"/>
    <col min="3334" max="3334" width="11.1640625" style="67" customWidth="1"/>
    <col min="3335" max="3335" width="10.6640625" style="67" customWidth="1"/>
    <col min="3336" max="3336" width="11.33203125" style="67" customWidth="1"/>
    <col min="3337" max="3337" width="11.83203125" style="67" customWidth="1"/>
    <col min="3338" max="3338" width="12" style="67" customWidth="1"/>
    <col min="3339" max="3584" width="14.6640625" style="67"/>
    <col min="3585" max="3585" width="34.6640625" style="67" customWidth="1"/>
    <col min="3586" max="3586" width="12.33203125" style="67" customWidth="1"/>
    <col min="3587" max="3587" width="13.1640625" style="67" customWidth="1"/>
    <col min="3588" max="3588" width="12.33203125" style="67" customWidth="1"/>
    <col min="3589" max="3589" width="11.5" style="67" customWidth="1"/>
    <col min="3590" max="3590" width="11.1640625" style="67" customWidth="1"/>
    <col min="3591" max="3591" width="10.6640625" style="67" customWidth="1"/>
    <col min="3592" max="3592" width="11.33203125" style="67" customWidth="1"/>
    <col min="3593" max="3593" width="11.83203125" style="67" customWidth="1"/>
    <col min="3594" max="3594" width="12" style="67" customWidth="1"/>
    <col min="3595" max="3840" width="14.6640625" style="67"/>
    <col min="3841" max="3841" width="34.6640625" style="67" customWidth="1"/>
    <col min="3842" max="3842" width="12.33203125" style="67" customWidth="1"/>
    <col min="3843" max="3843" width="13.1640625" style="67" customWidth="1"/>
    <col min="3844" max="3844" width="12.33203125" style="67" customWidth="1"/>
    <col min="3845" max="3845" width="11.5" style="67" customWidth="1"/>
    <col min="3846" max="3846" width="11.1640625" style="67" customWidth="1"/>
    <col min="3847" max="3847" width="10.6640625" style="67" customWidth="1"/>
    <col min="3848" max="3848" width="11.33203125" style="67" customWidth="1"/>
    <col min="3849" max="3849" width="11.83203125" style="67" customWidth="1"/>
    <col min="3850" max="3850" width="12" style="67" customWidth="1"/>
    <col min="3851" max="4096" width="14.6640625" style="67"/>
    <col min="4097" max="4097" width="34.6640625" style="67" customWidth="1"/>
    <col min="4098" max="4098" width="12.33203125" style="67" customWidth="1"/>
    <col min="4099" max="4099" width="13.1640625" style="67" customWidth="1"/>
    <col min="4100" max="4100" width="12.33203125" style="67" customWidth="1"/>
    <col min="4101" max="4101" width="11.5" style="67" customWidth="1"/>
    <col min="4102" max="4102" width="11.1640625" style="67" customWidth="1"/>
    <col min="4103" max="4103" width="10.6640625" style="67" customWidth="1"/>
    <col min="4104" max="4104" width="11.33203125" style="67" customWidth="1"/>
    <col min="4105" max="4105" width="11.83203125" style="67" customWidth="1"/>
    <col min="4106" max="4106" width="12" style="67" customWidth="1"/>
    <col min="4107" max="4352" width="14.6640625" style="67"/>
    <col min="4353" max="4353" width="34.6640625" style="67" customWidth="1"/>
    <col min="4354" max="4354" width="12.33203125" style="67" customWidth="1"/>
    <col min="4355" max="4355" width="13.1640625" style="67" customWidth="1"/>
    <col min="4356" max="4356" width="12.33203125" style="67" customWidth="1"/>
    <col min="4357" max="4357" width="11.5" style="67" customWidth="1"/>
    <col min="4358" max="4358" width="11.1640625" style="67" customWidth="1"/>
    <col min="4359" max="4359" width="10.6640625" style="67" customWidth="1"/>
    <col min="4360" max="4360" width="11.33203125" style="67" customWidth="1"/>
    <col min="4361" max="4361" width="11.83203125" style="67" customWidth="1"/>
    <col min="4362" max="4362" width="12" style="67" customWidth="1"/>
    <col min="4363" max="4608" width="14.6640625" style="67"/>
    <col min="4609" max="4609" width="34.6640625" style="67" customWidth="1"/>
    <col min="4610" max="4610" width="12.33203125" style="67" customWidth="1"/>
    <col min="4611" max="4611" width="13.1640625" style="67" customWidth="1"/>
    <col min="4612" max="4612" width="12.33203125" style="67" customWidth="1"/>
    <col min="4613" max="4613" width="11.5" style="67" customWidth="1"/>
    <col min="4614" max="4614" width="11.1640625" style="67" customWidth="1"/>
    <col min="4615" max="4615" width="10.6640625" style="67" customWidth="1"/>
    <col min="4616" max="4616" width="11.33203125" style="67" customWidth="1"/>
    <col min="4617" max="4617" width="11.83203125" style="67" customWidth="1"/>
    <col min="4618" max="4618" width="12" style="67" customWidth="1"/>
    <col min="4619" max="4864" width="14.6640625" style="67"/>
    <col min="4865" max="4865" width="34.6640625" style="67" customWidth="1"/>
    <col min="4866" max="4866" width="12.33203125" style="67" customWidth="1"/>
    <col min="4867" max="4867" width="13.1640625" style="67" customWidth="1"/>
    <col min="4868" max="4868" width="12.33203125" style="67" customWidth="1"/>
    <col min="4869" max="4869" width="11.5" style="67" customWidth="1"/>
    <col min="4870" max="4870" width="11.1640625" style="67" customWidth="1"/>
    <col min="4871" max="4871" width="10.6640625" style="67" customWidth="1"/>
    <col min="4872" max="4872" width="11.33203125" style="67" customWidth="1"/>
    <col min="4873" max="4873" width="11.83203125" style="67" customWidth="1"/>
    <col min="4874" max="4874" width="12" style="67" customWidth="1"/>
    <col min="4875" max="5120" width="14.6640625" style="67"/>
    <col min="5121" max="5121" width="34.6640625" style="67" customWidth="1"/>
    <col min="5122" max="5122" width="12.33203125" style="67" customWidth="1"/>
    <col min="5123" max="5123" width="13.1640625" style="67" customWidth="1"/>
    <col min="5124" max="5124" width="12.33203125" style="67" customWidth="1"/>
    <col min="5125" max="5125" width="11.5" style="67" customWidth="1"/>
    <col min="5126" max="5126" width="11.1640625" style="67" customWidth="1"/>
    <col min="5127" max="5127" width="10.6640625" style="67" customWidth="1"/>
    <col min="5128" max="5128" width="11.33203125" style="67" customWidth="1"/>
    <col min="5129" max="5129" width="11.83203125" style="67" customWidth="1"/>
    <col min="5130" max="5130" width="12" style="67" customWidth="1"/>
    <col min="5131" max="5376" width="14.6640625" style="67"/>
    <col min="5377" max="5377" width="34.6640625" style="67" customWidth="1"/>
    <col min="5378" max="5378" width="12.33203125" style="67" customWidth="1"/>
    <col min="5379" max="5379" width="13.1640625" style="67" customWidth="1"/>
    <col min="5380" max="5380" width="12.33203125" style="67" customWidth="1"/>
    <col min="5381" max="5381" width="11.5" style="67" customWidth="1"/>
    <col min="5382" max="5382" width="11.1640625" style="67" customWidth="1"/>
    <col min="5383" max="5383" width="10.6640625" style="67" customWidth="1"/>
    <col min="5384" max="5384" width="11.33203125" style="67" customWidth="1"/>
    <col min="5385" max="5385" width="11.83203125" style="67" customWidth="1"/>
    <col min="5386" max="5386" width="12" style="67" customWidth="1"/>
    <col min="5387" max="5632" width="14.6640625" style="67"/>
    <col min="5633" max="5633" width="34.6640625" style="67" customWidth="1"/>
    <col min="5634" max="5634" width="12.33203125" style="67" customWidth="1"/>
    <col min="5635" max="5635" width="13.1640625" style="67" customWidth="1"/>
    <col min="5636" max="5636" width="12.33203125" style="67" customWidth="1"/>
    <col min="5637" max="5637" width="11.5" style="67" customWidth="1"/>
    <col min="5638" max="5638" width="11.1640625" style="67" customWidth="1"/>
    <col min="5639" max="5639" width="10.6640625" style="67" customWidth="1"/>
    <col min="5640" max="5640" width="11.33203125" style="67" customWidth="1"/>
    <col min="5641" max="5641" width="11.83203125" style="67" customWidth="1"/>
    <col min="5642" max="5642" width="12" style="67" customWidth="1"/>
    <col min="5643" max="5888" width="14.6640625" style="67"/>
    <col min="5889" max="5889" width="34.6640625" style="67" customWidth="1"/>
    <col min="5890" max="5890" width="12.33203125" style="67" customWidth="1"/>
    <col min="5891" max="5891" width="13.1640625" style="67" customWidth="1"/>
    <col min="5892" max="5892" width="12.33203125" style="67" customWidth="1"/>
    <col min="5893" max="5893" width="11.5" style="67" customWidth="1"/>
    <col min="5894" max="5894" width="11.1640625" style="67" customWidth="1"/>
    <col min="5895" max="5895" width="10.6640625" style="67" customWidth="1"/>
    <col min="5896" max="5896" width="11.33203125" style="67" customWidth="1"/>
    <col min="5897" max="5897" width="11.83203125" style="67" customWidth="1"/>
    <col min="5898" max="5898" width="12" style="67" customWidth="1"/>
    <col min="5899" max="6144" width="14.6640625" style="67"/>
    <col min="6145" max="6145" width="34.6640625" style="67" customWidth="1"/>
    <col min="6146" max="6146" width="12.33203125" style="67" customWidth="1"/>
    <col min="6147" max="6147" width="13.1640625" style="67" customWidth="1"/>
    <col min="6148" max="6148" width="12.33203125" style="67" customWidth="1"/>
    <col min="6149" max="6149" width="11.5" style="67" customWidth="1"/>
    <col min="6150" max="6150" width="11.1640625" style="67" customWidth="1"/>
    <col min="6151" max="6151" width="10.6640625" style="67" customWidth="1"/>
    <col min="6152" max="6152" width="11.33203125" style="67" customWidth="1"/>
    <col min="6153" max="6153" width="11.83203125" style="67" customWidth="1"/>
    <col min="6154" max="6154" width="12" style="67" customWidth="1"/>
    <col min="6155" max="6400" width="14.6640625" style="67"/>
    <col min="6401" max="6401" width="34.6640625" style="67" customWidth="1"/>
    <col min="6402" max="6402" width="12.33203125" style="67" customWidth="1"/>
    <col min="6403" max="6403" width="13.1640625" style="67" customWidth="1"/>
    <col min="6404" max="6404" width="12.33203125" style="67" customWidth="1"/>
    <col min="6405" max="6405" width="11.5" style="67" customWidth="1"/>
    <col min="6406" max="6406" width="11.1640625" style="67" customWidth="1"/>
    <col min="6407" max="6407" width="10.6640625" style="67" customWidth="1"/>
    <col min="6408" max="6408" width="11.33203125" style="67" customWidth="1"/>
    <col min="6409" max="6409" width="11.83203125" style="67" customWidth="1"/>
    <col min="6410" max="6410" width="12" style="67" customWidth="1"/>
    <col min="6411" max="6656" width="14.6640625" style="67"/>
    <col min="6657" max="6657" width="34.6640625" style="67" customWidth="1"/>
    <col min="6658" max="6658" width="12.33203125" style="67" customWidth="1"/>
    <col min="6659" max="6659" width="13.1640625" style="67" customWidth="1"/>
    <col min="6660" max="6660" width="12.33203125" style="67" customWidth="1"/>
    <col min="6661" max="6661" width="11.5" style="67" customWidth="1"/>
    <col min="6662" max="6662" width="11.1640625" style="67" customWidth="1"/>
    <col min="6663" max="6663" width="10.6640625" style="67" customWidth="1"/>
    <col min="6664" max="6664" width="11.33203125" style="67" customWidth="1"/>
    <col min="6665" max="6665" width="11.83203125" style="67" customWidth="1"/>
    <col min="6666" max="6666" width="12" style="67" customWidth="1"/>
    <col min="6667" max="6912" width="14.6640625" style="67"/>
    <col min="6913" max="6913" width="34.6640625" style="67" customWidth="1"/>
    <col min="6914" max="6914" width="12.33203125" style="67" customWidth="1"/>
    <col min="6915" max="6915" width="13.1640625" style="67" customWidth="1"/>
    <col min="6916" max="6916" width="12.33203125" style="67" customWidth="1"/>
    <col min="6917" max="6917" width="11.5" style="67" customWidth="1"/>
    <col min="6918" max="6918" width="11.1640625" style="67" customWidth="1"/>
    <col min="6919" max="6919" width="10.6640625" style="67" customWidth="1"/>
    <col min="6920" max="6920" width="11.33203125" style="67" customWidth="1"/>
    <col min="6921" max="6921" width="11.83203125" style="67" customWidth="1"/>
    <col min="6922" max="6922" width="12" style="67" customWidth="1"/>
    <col min="6923" max="7168" width="14.6640625" style="67"/>
    <col min="7169" max="7169" width="34.6640625" style="67" customWidth="1"/>
    <col min="7170" max="7170" width="12.33203125" style="67" customWidth="1"/>
    <col min="7171" max="7171" width="13.1640625" style="67" customWidth="1"/>
    <col min="7172" max="7172" width="12.33203125" style="67" customWidth="1"/>
    <col min="7173" max="7173" width="11.5" style="67" customWidth="1"/>
    <col min="7174" max="7174" width="11.1640625" style="67" customWidth="1"/>
    <col min="7175" max="7175" width="10.6640625" style="67" customWidth="1"/>
    <col min="7176" max="7176" width="11.33203125" style="67" customWidth="1"/>
    <col min="7177" max="7177" width="11.83203125" style="67" customWidth="1"/>
    <col min="7178" max="7178" width="12" style="67" customWidth="1"/>
    <col min="7179" max="7424" width="14.6640625" style="67"/>
    <col min="7425" max="7425" width="34.6640625" style="67" customWidth="1"/>
    <col min="7426" max="7426" width="12.33203125" style="67" customWidth="1"/>
    <col min="7427" max="7427" width="13.1640625" style="67" customWidth="1"/>
    <col min="7428" max="7428" width="12.33203125" style="67" customWidth="1"/>
    <col min="7429" max="7429" width="11.5" style="67" customWidth="1"/>
    <col min="7430" max="7430" width="11.1640625" style="67" customWidth="1"/>
    <col min="7431" max="7431" width="10.6640625" style="67" customWidth="1"/>
    <col min="7432" max="7432" width="11.33203125" style="67" customWidth="1"/>
    <col min="7433" max="7433" width="11.83203125" style="67" customWidth="1"/>
    <col min="7434" max="7434" width="12" style="67" customWidth="1"/>
    <col min="7435" max="7680" width="14.6640625" style="67"/>
    <col min="7681" max="7681" width="34.6640625" style="67" customWidth="1"/>
    <col min="7682" max="7682" width="12.33203125" style="67" customWidth="1"/>
    <col min="7683" max="7683" width="13.1640625" style="67" customWidth="1"/>
    <col min="7684" max="7684" width="12.33203125" style="67" customWidth="1"/>
    <col min="7685" max="7685" width="11.5" style="67" customWidth="1"/>
    <col min="7686" max="7686" width="11.1640625" style="67" customWidth="1"/>
    <col min="7687" max="7687" width="10.6640625" style="67" customWidth="1"/>
    <col min="7688" max="7688" width="11.33203125" style="67" customWidth="1"/>
    <col min="7689" max="7689" width="11.83203125" style="67" customWidth="1"/>
    <col min="7690" max="7690" width="12" style="67" customWidth="1"/>
    <col min="7691" max="7936" width="14.6640625" style="67"/>
    <col min="7937" max="7937" width="34.6640625" style="67" customWidth="1"/>
    <col min="7938" max="7938" width="12.33203125" style="67" customWidth="1"/>
    <col min="7939" max="7939" width="13.1640625" style="67" customWidth="1"/>
    <col min="7940" max="7940" width="12.33203125" style="67" customWidth="1"/>
    <col min="7941" max="7941" width="11.5" style="67" customWidth="1"/>
    <col min="7942" max="7942" width="11.1640625" style="67" customWidth="1"/>
    <col min="7943" max="7943" width="10.6640625" style="67" customWidth="1"/>
    <col min="7944" max="7944" width="11.33203125" style="67" customWidth="1"/>
    <col min="7945" max="7945" width="11.83203125" style="67" customWidth="1"/>
    <col min="7946" max="7946" width="12" style="67" customWidth="1"/>
    <col min="7947" max="8192" width="14.6640625" style="67"/>
    <col min="8193" max="8193" width="34.6640625" style="67" customWidth="1"/>
    <col min="8194" max="8194" width="12.33203125" style="67" customWidth="1"/>
    <col min="8195" max="8195" width="13.1640625" style="67" customWidth="1"/>
    <col min="8196" max="8196" width="12.33203125" style="67" customWidth="1"/>
    <col min="8197" max="8197" width="11.5" style="67" customWidth="1"/>
    <col min="8198" max="8198" width="11.1640625" style="67" customWidth="1"/>
    <col min="8199" max="8199" width="10.6640625" style="67" customWidth="1"/>
    <col min="8200" max="8200" width="11.33203125" style="67" customWidth="1"/>
    <col min="8201" max="8201" width="11.83203125" style="67" customWidth="1"/>
    <col min="8202" max="8202" width="12" style="67" customWidth="1"/>
    <col min="8203" max="8448" width="14.6640625" style="67"/>
    <col min="8449" max="8449" width="34.6640625" style="67" customWidth="1"/>
    <col min="8450" max="8450" width="12.33203125" style="67" customWidth="1"/>
    <col min="8451" max="8451" width="13.1640625" style="67" customWidth="1"/>
    <col min="8452" max="8452" width="12.33203125" style="67" customWidth="1"/>
    <col min="8453" max="8453" width="11.5" style="67" customWidth="1"/>
    <col min="8454" max="8454" width="11.1640625" style="67" customWidth="1"/>
    <col min="8455" max="8455" width="10.6640625" style="67" customWidth="1"/>
    <col min="8456" max="8456" width="11.33203125" style="67" customWidth="1"/>
    <col min="8457" max="8457" width="11.83203125" style="67" customWidth="1"/>
    <col min="8458" max="8458" width="12" style="67" customWidth="1"/>
    <col min="8459" max="8704" width="14.6640625" style="67"/>
    <col min="8705" max="8705" width="34.6640625" style="67" customWidth="1"/>
    <col min="8706" max="8706" width="12.33203125" style="67" customWidth="1"/>
    <col min="8707" max="8707" width="13.1640625" style="67" customWidth="1"/>
    <col min="8708" max="8708" width="12.33203125" style="67" customWidth="1"/>
    <col min="8709" max="8709" width="11.5" style="67" customWidth="1"/>
    <col min="8710" max="8710" width="11.1640625" style="67" customWidth="1"/>
    <col min="8711" max="8711" width="10.6640625" style="67" customWidth="1"/>
    <col min="8712" max="8712" width="11.33203125" style="67" customWidth="1"/>
    <col min="8713" max="8713" width="11.83203125" style="67" customWidth="1"/>
    <col min="8714" max="8714" width="12" style="67" customWidth="1"/>
    <col min="8715" max="8960" width="14.6640625" style="67"/>
    <col min="8961" max="8961" width="34.6640625" style="67" customWidth="1"/>
    <col min="8962" max="8962" width="12.33203125" style="67" customWidth="1"/>
    <col min="8963" max="8963" width="13.1640625" style="67" customWidth="1"/>
    <col min="8964" max="8964" width="12.33203125" style="67" customWidth="1"/>
    <col min="8965" max="8965" width="11.5" style="67" customWidth="1"/>
    <col min="8966" max="8966" width="11.1640625" style="67" customWidth="1"/>
    <col min="8967" max="8967" width="10.6640625" style="67" customWidth="1"/>
    <col min="8968" max="8968" width="11.33203125" style="67" customWidth="1"/>
    <col min="8969" max="8969" width="11.83203125" style="67" customWidth="1"/>
    <col min="8970" max="8970" width="12" style="67" customWidth="1"/>
    <col min="8971" max="9216" width="14.6640625" style="67"/>
    <col min="9217" max="9217" width="34.6640625" style="67" customWidth="1"/>
    <col min="9218" max="9218" width="12.33203125" style="67" customWidth="1"/>
    <col min="9219" max="9219" width="13.1640625" style="67" customWidth="1"/>
    <col min="9220" max="9220" width="12.33203125" style="67" customWidth="1"/>
    <col min="9221" max="9221" width="11.5" style="67" customWidth="1"/>
    <col min="9222" max="9222" width="11.1640625" style="67" customWidth="1"/>
    <col min="9223" max="9223" width="10.6640625" style="67" customWidth="1"/>
    <col min="9224" max="9224" width="11.33203125" style="67" customWidth="1"/>
    <col min="9225" max="9225" width="11.83203125" style="67" customWidth="1"/>
    <col min="9226" max="9226" width="12" style="67" customWidth="1"/>
    <col min="9227" max="9472" width="14.6640625" style="67"/>
    <col min="9473" max="9473" width="34.6640625" style="67" customWidth="1"/>
    <col min="9474" max="9474" width="12.33203125" style="67" customWidth="1"/>
    <col min="9475" max="9475" width="13.1640625" style="67" customWidth="1"/>
    <col min="9476" max="9476" width="12.33203125" style="67" customWidth="1"/>
    <col min="9477" max="9477" width="11.5" style="67" customWidth="1"/>
    <col min="9478" max="9478" width="11.1640625" style="67" customWidth="1"/>
    <col min="9479" max="9479" width="10.6640625" style="67" customWidth="1"/>
    <col min="9480" max="9480" width="11.33203125" style="67" customWidth="1"/>
    <col min="9481" max="9481" width="11.83203125" style="67" customWidth="1"/>
    <col min="9482" max="9482" width="12" style="67" customWidth="1"/>
    <col min="9483" max="9728" width="14.6640625" style="67"/>
    <col min="9729" max="9729" width="34.6640625" style="67" customWidth="1"/>
    <col min="9730" max="9730" width="12.33203125" style="67" customWidth="1"/>
    <col min="9731" max="9731" width="13.1640625" style="67" customWidth="1"/>
    <col min="9732" max="9732" width="12.33203125" style="67" customWidth="1"/>
    <col min="9733" max="9733" width="11.5" style="67" customWidth="1"/>
    <col min="9734" max="9734" width="11.1640625" style="67" customWidth="1"/>
    <col min="9735" max="9735" width="10.6640625" style="67" customWidth="1"/>
    <col min="9736" max="9736" width="11.33203125" style="67" customWidth="1"/>
    <col min="9737" max="9737" width="11.83203125" style="67" customWidth="1"/>
    <col min="9738" max="9738" width="12" style="67" customWidth="1"/>
    <col min="9739" max="9984" width="14.6640625" style="67"/>
    <col min="9985" max="9985" width="34.6640625" style="67" customWidth="1"/>
    <col min="9986" max="9986" width="12.33203125" style="67" customWidth="1"/>
    <col min="9987" max="9987" width="13.1640625" style="67" customWidth="1"/>
    <col min="9988" max="9988" width="12.33203125" style="67" customWidth="1"/>
    <col min="9989" max="9989" width="11.5" style="67" customWidth="1"/>
    <col min="9990" max="9990" width="11.1640625" style="67" customWidth="1"/>
    <col min="9991" max="9991" width="10.6640625" style="67" customWidth="1"/>
    <col min="9992" max="9992" width="11.33203125" style="67" customWidth="1"/>
    <col min="9993" max="9993" width="11.83203125" style="67" customWidth="1"/>
    <col min="9994" max="9994" width="12" style="67" customWidth="1"/>
    <col min="9995" max="10240" width="14.6640625" style="67"/>
    <col min="10241" max="10241" width="34.6640625" style="67" customWidth="1"/>
    <col min="10242" max="10242" width="12.33203125" style="67" customWidth="1"/>
    <col min="10243" max="10243" width="13.1640625" style="67" customWidth="1"/>
    <col min="10244" max="10244" width="12.33203125" style="67" customWidth="1"/>
    <col min="10245" max="10245" width="11.5" style="67" customWidth="1"/>
    <col min="10246" max="10246" width="11.1640625" style="67" customWidth="1"/>
    <col min="10247" max="10247" width="10.6640625" style="67" customWidth="1"/>
    <col min="10248" max="10248" width="11.33203125" style="67" customWidth="1"/>
    <col min="10249" max="10249" width="11.83203125" style="67" customWidth="1"/>
    <col min="10250" max="10250" width="12" style="67" customWidth="1"/>
    <col min="10251" max="10496" width="14.6640625" style="67"/>
    <col min="10497" max="10497" width="34.6640625" style="67" customWidth="1"/>
    <col min="10498" max="10498" width="12.33203125" style="67" customWidth="1"/>
    <col min="10499" max="10499" width="13.1640625" style="67" customWidth="1"/>
    <col min="10500" max="10500" width="12.33203125" style="67" customWidth="1"/>
    <col min="10501" max="10501" width="11.5" style="67" customWidth="1"/>
    <col min="10502" max="10502" width="11.1640625" style="67" customWidth="1"/>
    <col min="10503" max="10503" width="10.6640625" style="67" customWidth="1"/>
    <col min="10504" max="10504" width="11.33203125" style="67" customWidth="1"/>
    <col min="10505" max="10505" width="11.83203125" style="67" customWidth="1"/>
    <col min="10506" max="10506" width="12" style="67" customWidth="1"/>
    <col min="10507" max="10752" width="14.6640625" style="67"/>
    <col min="10753" max="10753" width="34.6640625" style="67" customWidth="1"/>
    <col min="10754" max="10754" width="12.33203125" style="67" customWidth="1"/>
    <col min="10755" max="10755" width="13.1640625" style="67" customWidth="1"/>
    <col min="10756" max="10756" width="12.33203125" style="67" customWidth="1"/>
    <col min="10757" max="10757" width="11.5" style="67" customWidth="1"/>
    <col min="10758" max="10758" width="11.1640625" style="67" customWidth="1"/>
    <col min="10759" max="10759" width="10.6640625" style="67" customWidth="1"/>
    <col min="10760" max="10760" width="11.33203125" style="67" customWidth="1"/>
    <col min="10761" max="10761" width="11.83203125" style="67" customWidth="1"/>
    <col min="10762" max="10762" width="12" style="67" customWidth="1"/>
    <col min="10763" max="11008" width="14.6640625" style="67"/>
    <col min="11009" max="11009" width="34.6640625" style="67" customWidth="1"/>
    <col min="11010" max="11010" width="12.33203125" style="67" customWidth="1"/>
    <col min="11011" max="11011" width="13.1640625" style="67" customWidth="1"/>
    <col min="11012" max="11012" width="12.33203125" style="67" customWidth="1"/>
    <col min="11013" max="11013" width="11.5" style="67" customWidth="1"/>
    <col min="11014" max="11014" width="11.1640625" style="67" customWidth="1"/>
    <col min="11015" max="11015" width="10.6640625" style="67" customWidth="1"/>
    <col min="11016" max="11016" width="11.33203125" style="67" customWidth="1"/>
    <col min="11017" max="11017" width="11.83203125" style="67" customWidth="1"/>
    <col min="11018" max="11018" width="12" style="67" customWidth="1"/>
    <col min="11019" max="11264" width="14.6640625" style="67"/>
    <col min="11265" max="11265" width="34.6640625" style="67" customWidth="1"/>
    <col min="11266" max="11266" width="12.33203125" style="67" customWidth="1"/>
    <col min="11267" max="11267" width="13.1640625" style="67" customWidth="1"/>
    <col min="11268" max="11268" width="12.33203125" style="67" customWidth="1"/>
    <col min="11269" max="11269" width="11.5" style="67" customWidth="1"/>
    <col min="11270" max="11270" width="11.1640625" style="67" customWidth="1"/>
    <col min="11271" max="11271" width="10.6640625" style="67" customWidth="1"/>
    <col min="11272" max="11272" width="11.33203125" style="67" customWidth="1"/>
    <col min="11273" max="11273" width="11.83203125" style="67" customWidth="1"/>
    <col min="11274" max="11274" width="12" style="67" customWidth="1"/>
    <col min="11275" max="11520" width="14.6640625" style="67"/>
    <col min="11521" max="11521" width="34.6640625" style="67" customWidth="1"/>
    <col min="11522" max="11522" width="12.33203125" style="67" customWidth="1"/>
    <col min="11523" max="11523" width="13.1640625" style="67" customWidth="1"/>
    <col min="11524" max="11524" width="12.33203125" style="67" customWidth="1"/>
    <col min="11525" max="11525" width="11.5" style="67" customWidth="1"/>
    <col min="11526" max="11526" width="11.1640625" style="67" customWidth="1"/>
    <col min="11527" max="11527" width="10.6640625" style="67" customWidth="1"/>
    <col min="11528" max="11528" width="11.33203125" style="67" customWidth="1"/>
    <col min="11529" max="11529" width="11.83203125" style="67" customWidth="1"/>
    <col min="11530" max="11530" width="12" style="67" customWidth="1"/>
    <col min="11531" max="11776" width="14.6640625" style="67"/>
    <col min="11777" max="11777" width="34.6640625" style="67" customWidth="1"/>
    <col min="11778" max="11778" width="12.33203125" style="67" customWidth="1"/>
    <col min="11779" max="11779" width="13.1640625" style="67" customWidth="1"/>
    <col min="11780" max="11780" width="12.33203125" style="67" customWidth="1"/>
    <col min="11781" max="11781" width="11.5" style="67" customWidth="1"/>
    <col min="11782" max="11782" width="11.1640625" style="67" customWidth="1"/>
    <col min="11783" max="11783" width="10.6640625" style="67" customWidth="1"/>
    <col min="11784" max="11784" width="11.33203125" style="67" customWidth="1"/>
    <col min="11785" max="11785" width="11.83203125" style="67" customWidth="1"/>
    <col min="11786" max="11786" width="12" style="67" customWidth="1"/>
    <col min="11787" max="12032" width="14.6640625" style="67"/>
    <col min="12033" max="12033" width="34.6640625" style="67" customWidth="1"/>
    <col min="12034" max="12034" width="12.33203125" style="67" customWidth="1"/>
    <col min="12035" max="12035" width="13.1640625" style="67" customWidth="1"/>
    <col min="12036" max="12036" width="12.33203125" style="67" customWidth="1"/>
    <col min="12037" max="12037" width="11.5" style="67" customWidth="1"/>
    <col min="12038" max="12038" width="11.1640625" style="67" customWidth="1"/>
    <col min="12039" max="12039" width="10.6640625" style="67" customWidth="1"/>
    <col min="12040" max="12040" width="11.33203125" style="67" customWidth="1"/>
    <col min="12041" max="12041" width="11.83203125" style="67" customWidth="1"/>
    <col min="12042" max="12042" width="12" style="67" customWidth="1"/>
    <col min="12043" max="12288" width="14.6640625" style="67"/>
    <col min="12289" max="12289" width="34.6640625" style="67" customWidth="1"/>
    <col min="12290" max="12290" width="12.33203125" style="67" customWidth="1"/>
    <col min="12291" max="12291" width="13.1640625" style="67" customWidth="1"/>
    <col min="12292" max="12292" width="12.33203125" style="67" customWidth="1"/>
    <col min="12293" max="12293" width="11.5" style="67" customWidth="1"/>
    <col min="12294" max="12294" width="11.1640625" style="67" customWidth="1"/>
    <col min="12295" max="12295" width="10.6640625" style="67" customWidth="1"/>
    <col min="12296" max="12296" width="11.33203125" style="67" customWidth="1"/>
    <col min="12297" max="12297" width="11.83203125" style="67" customWidth="1"/>
    <col min="12298" max="12298" width="12" style="67" customWidth="1"/>
    <col min="12299" max="12544" width="14.6640625" style="67"/>
    <col min="12545" max="12545" width="34.6640625" style="67" customWidth="1"/>
    <col min="12546" max="12546" width="12.33203125" style="67" customWidth="1"/>
    <col min="12547" max="12547" width="13.1640625" style="67" customWidth="1"/>
    <col min="12548" max="12548" width="12.33203125" style="67" customWidth="1"/>
    <col min="12549" max="12549" width="11.5" style="67" customWidth="1"/>
    <col min="12550" max="12550" width="11.1640625" style="67" customWidth="1"/>
    <col min="12551" max="12551" width="10.6640625" style="67" customWidth="1"/>
    <col min="12552" max="12552" width="11.33203125" style="67" customWidth="1"/>
    <col min="12553" max="12553" width="11.83203125" style="67" customWidth="1"/>
    <col min="12554" max="12554" width="12" style="67" customWidth="1"/>
    <col min="12555" max="12800" width="14.6640625" style="67"/>
    <col min="12801" max="12801" width="34.6640625" style="67" customWidth="1"/>
    <col min="12802" max="12802" width="12.33203125" style="67" customWidth="1"/>
    <col min="12803" max="12803" width="13.1640625" style="67" customWidth="1"/>
    <col min="12804" max="12804" width="12.33203125" style="67" customWidth="1"/>
    <col min="12805" max="12805" width="11.5" style="67" customWidth="1"/>
    <col min="12806" max="12806" width="11.1640625" style="67" customWidth="1"/>
    <col min="12807" max="12807" width="10.6640625" style="67" customWidth="1"/>
    <col min="12808" max="12808" width="11.33203125" style="67" customWidth="1"/>
    <col min="12809" max="12809" width="11.83203125" style="67" customWidth="1"/>
    <col min="12810" max="12810" width="12" style="67" customWidth="1"/>
    <col min="12811" max="13056" width="14.6640625" style="67"/>
    <col min="13057" max="13057" width="34.6640625" style="67" customWidth="1"/>
    <col min="13058" max="13058" width="12.33203125" style="67" customWidth="1"/>
    <col min="13059" max="13059" width="13.1640625" style="67" customWidth="1"/>
    <col min="13060" max="13060" width="12.33203125" style="67" customWidth="1"/>
    <col min="13061" max="13061" width="11.5" style="67" customWidth="1"/>
    <col min="13062" max="13062" width="11.1640625" style="67" customWidth="1"/>
    <col min="13063" max="13063" width="10.6640625" style="67" customWidth="1"/>
    <col min="13064" max="13064" width="11.33203125" style="67" customWidth="1"/>
    <col min="13065" max="13065" width="11.83203125" style="67" customWidth="1"/>
    <col min="13066" max="13066" width="12" style="67" customWidth="1"/>
    <col min="13067" max="13312" width="14.6640625" style="67"/>
    <col min="13313" max="13313" width="34.6640625" style="67" customWidth="1"/>
    <col min="13314" max="13314" width="12.33203125" style="67" customWidth="1"/>
    <col min="13315" max="13315" width="13.1640625" style="67" customWidth="1"/>
    <col min="13316" max="13316" width="12.33203125" style="67" customWidth="1"/>
    <col min="13317" max="13317" width="11.5" style="67" customWidth="1"/>
    <col min="13318" max="13318" width="11.1640625" style="67" customWidth="1"/>
    <col min="13319" max="13319" width="10.6640625" style="67" customWidth="1"/>
    <col min="13320" max="13320" width="11.33203125" style="67" customWidth="1"/>
    <col min="13321" max="13321" width="11.83203125" style="67" customWidth="1"/>
    <col min="13322" max="13322" width="12" style="67" customWidth="1"/>
    <col min="13323" max="13568" width="14.6640625" style="67"/>
    <col min="13569" max="13569" width="34.6640625" style="67" customWidth="1"/>
    <col min="13570" max="13570" width="12.33203125" style="67" customWidth="1"/>
    <col min="13571" max="13571" width="13.1640625" style="67" customWidth="1"/>
    <col min="13572" max="13572" width="12.33203125" style="67" customWidth="1"/>
    <col min="13573" max="13573" width="11.5" style="67" customWidth="1"/>
    <col min="13574" max="13574" width="11.1640625" style="67" customWidth="1"/>
    <col min="13575" max="13575" width="10.6640625" style="67" customWidth="1"/>
    <col min="13576" max="13576" width="11.33203125" style="67" customWidth="1"/>
    <col min="13577" max="13577" width="11.83203125" style="67" customWidth="1"/>
    <col min="13578" max="13578" width="12" style="67" customWidth="1"/>
    <col min="13579" max="13824" width="14.6640625" style="67"/>
    <col min="13825" max="13825" width="34.6640625" style="67" customWidth="1"/>
    <col min="13826" max="13826" width="12.33203125" style="67" customWidth="1"/>
    <col min="13827" max="13827" width="13.1640625" style="67" customWidth="1"/>
    <col min="13828" max="13828" width="12.33203125" style="67" customWidth="1"/>
    <col min="13829" max="13829" width="11.5" style="67" customWidth="1"/>
    <col min="13830" max="13830" width="11.1640625" style="67" customWidth="1"/>
    <col min="13831" max="13831" width="10.6640625" style="67" customWidth="1"/>
    <col min="13832" max="13832" width="11.33203125" style="67" customWidth="1"/>
    <col min="13833" max="13833" width="11.83203125" style="67" customWidth="1"/>
    <col min="13834" max="13834" width="12" style="67" customWidth="1"/>
    <col min="13835" max="14080" width="14.6640625" style="67"/>
    <col min="14081" max="14081" width="34.6640625" style="67" customWidth="1"/>
    <col min="14082" max="14082" width="12.33203125" style="67" customWidth="1"/>
    <col min="14083" max="14083" width="13.1640625" style="67" customWidth="1"/>
    <col min="14084" max="14084" width="12.33203125" style="67" customWidth="1"/>
    <col min="14085" max="14085" width="11.5" style="67" customWidth="1"/>
    <col min="14086" max="14086" width="11.1640625" style="67" customWidth="1"/>
    <col min="14087" max="14087" width="10.6640625" style="67" customWidth="1"/>
    <col min="14088" max="14088" width="11.33203125" style="67" customWidth="1"/>
    <col min="14089" max="14089" width="11.83203125" style="67" customWidth="1"/>
    <col min="14090" max="14090" width="12" style="67" customWidth="1"/>
    <col min="14091" max="14336" width="14.6640625" style="67"/>
    <col min="14337" max="14337" width="34.6640625" style="67" customWidth="1"/>
    <col min="14338" max="14338" width="12.33203125" style="67" customWidth="1"/>
    <col min="14339" max="14339" width="13.1640625" style="67" customWidth="1"/>
    <col min="14340" max="14340" width="12.33203125" style="67" customWidth="1"/>
    <col min="14341" max="14341" width="11.5" style="67" customWidth="1"/>
    <col min="14342" max="14342" width="11.1640625" style="67" customWidth="1"/>
    <col min="14343" max="14343" width="10.6640625" style="67" customWidth="1"/>
    <col min="14344" max="14344" width="11.33203125" style="67" customWidth="1"/>
    <col min="14345" max="14345" width="11.83203125" style="67" customWidth="1"/>
    <col min="14346" max="14346" width="12" style="67" customWidth="1"/>
    <col min="14347" max="14592" width="14.6640625" style="67"/>
    <col min="14593" max="14593" width="34.6640625" style="67" customWidth="1"/>
    <col min="14594" max="14594" width="12.33203125" style="67" customWidth="1"/>
    <col min="14595" max="14595" width="13.1640625" style="67" customWidth="1"/>
    <col min="14596" max="14596" width="12.33203125" style="67" customWidth="1"/>
    <col min="14597" max="14597" width="11.5" style="67" customWidth="1"/>
    <col min="14598" max="14598" width="11.1640625" style="67" customWidth="1"/>
    <col min="14599" max="14599" width="10.6640625" style="67" customWidth="1"/>
    <col min="14600" max="14600" width="11.33203125" style="67" customWidth="1"/>
    <col min="14601" max="14601" width="11.83203125" style="67" customWidth="1"/>
    <col min="14602" max="14602" width="12" style="67" customWidth="1"/>
    <col min="14603" max="14848" width="14.6640625" style="67"/>
    <col min="14849" max="14849" width="34.6640625" style="67" customWidth="1"/>
    <col min="14850" max="14850" width="12.33203125" style="67" customWidth="1"/>
    <col min="14851" max="14851" width="13.1640625" style="67" customWidth="1"/>
    <col min="14852" max="14852" width="12.33203125" style="67" customWidth="1"/>
    <col min="14853" max="14853" width="11.5" style="67" customWidth="1"/>
    <col min="14854" max="14854" width="11.1640625" style="67" customWidth="1"/>
    <col min="14855" max="14855" width="10.6640625" style="67" customWidth="1"/>
    <col min="14856" max="14856" width="11.33203125" style="67" customWidth="1"/>
    <col min="14857" max="14857" width="11.83203125" style="67" customWidth="1"/>
    <col min="14858" max="14858" width="12" style="67" customWidth="1"/>
    <col min="14859" max="15104" width="14.6640625" style="67"/>
    <col min="15105" max="15105" width="34.6640625" style="67" customWidth="1"/>
    <col min="15106" max="15106" width="12.33203125" style="67" customWidth="1"/>
    <col min="15107" max="15107" width="13.1640625" style="67" customWidth="1"/>
    <col min="15108" max="15108" width="12.33203125" style="67" customWidth="1"/>
    <col min="15109" max="15109" width="11.5" style="67" customWidth="1"/>
    <col min="15110" max="15110" width="11.1640625" style="67" customWidth="1"/>
    <col min="15111" max="15111" width="10.6640625" style="67" customWidth="1"/>
    <col min="15112" max="15112" width="11.33203125" style="67" customWidth="1"/>
    <col min="15113" max="15113" width="11.83203125" style="67" customWidth="1"/>
    <col min="15114" max="15114" width="12" style="67" customWidth="1"/>
    <col min="15115" max="15360" width="14.6640625" style="67"/>
    <col min="15361" max="15361" width="34.6640625" style="67" customWidth="1"/>
    <col min="15362" max="15362" width="12.33203125" style="67" customWidth="1"/>
    <col min="15363" max="15363" width="13.1640625" style="67" customWidth="1"/>
    <col min="15364" max="15364" width="12.33203125" style="67" customWidth="1"/>
    <col min="15365" max="15365" width="11.5" style="67" customWidth="1"/>
    <col min="15366" max="15366" width="11.1640625" style="67" customWidth="1"/>
    <col min="15367" max="15367" width="10.6640625" style="67" customWidth="1"/>
    <col min="15368" max="15368" width="11.33203125" style="67" customWidth="1"/>
    <col min="15369" max="15369" width="11.83203125" style="67" customWidth="1"/>
    <col min="15370" max="15370" width="12" style="67" customWidth="1"/>
    <col min="15371" max="15616" width="14.6640625" style="67"/>
    <col min="15617" max="15617" width="34.6640625" style="67" customWidth="1"/>
    <col min="15618" max="15618" width="12.33203125" style="67" customWidth="1"/>
    <col min="15619" max="15619" width="13.1640625" style="67" customWidth="1"/>
    <col min="15620" max="15620" width="12.33203125" style="67" customWidth="1"/>
    <col min="15621" max="15621" width="11.5" style="67" customWidth="1"/>
    <col min="15622" max="15622" width="11.1640625" style="67" customWidth="1"/>
    <col min="15623" max="15623" width="10.6640625" style="67" customWidth="1"/>
    <col min="15624" max="15624" width="11.33203125" style="67" customWidth="1"/>
    <col min="15625" max="15625" width="11.83203125" style="67" customWidth="1"/>
    <col min="15626" max="15626" width="12" style="67" customWidth="1"/>
    <col min="15627" max="15872" width="14.6640625" style="67"/>
    <col min="15873" max="15873" width="34.6640625" style="67" customWidth="1"/>
    <col min="15874" max="15874" width="12.33203125" style="67" customWidth="1"/>
    <col min="15875" max="15875" width="13.1640625" style="67" customWidth="1"/>
    <col min="15876" max="15876" width="12.33203125" style="67" customWidth="1"/>
    <col min="15877" max="15877" width="11.5" style="67" customWidth="1"/>
    <col min="15878" max="15878" width="11.1640625" style="67" customWidth="1"/>
    <col min="15879" max="15879" width="10.6640625" style="67" customWidth="1"/>
    <col min="15880" max="15880" width="11.33203125" style="67" customWidth="1"/>
    <col min="15881" max="15881" width="11.83203125" style="67" customWidth="1"/>
    <col min="15882" max="15882" width="12" style="67" customWidth="1"/>
    <col min="15883" max="16128" width="14.6640625" style="67"/>
    <col min="16129" max="16129" width="34.6640625" style="67" customWidth="1"/>
    <col min="16130" max="16130" width="12.33203125" style="67" customWidth="1"/>
    <col min="16131" max="16131" width="13.1640625" style="67" customWidth="1"/>
    <col min="16132" max="16132" width="12.33203125" style="67" customWidth="1"/>
    <col min="16133" max="16133" width="11.5" style="67" customWidth="1"/>
    <col min="16134" max="16134" width="11.1640625" style="67" customWidth="1"/>
    <col min="16135" max="16135" width="10.6640625" style="67" customWidth="1"/>
    <col min="16136" max="16136" width="11.33203125" style="67" customWidth="1"/>
    <col min="16137" max="16137" width="11.83203125" style="67" customWidth="1"/>
    <col min="16138" max="16138" width="12" style="67" customWidth="1"/>
    <col min="16139" max="16384" width="14.6640625" style="67"/>
  </cols>
  <sheetData>
    <row r="1" spans="1:19" ht="21" x14ac:dyDescent="0.35">
      <c r="A1" s="510" t="s">
        <v>478</v>
      </c>
      <c r="B1" s="510"/>
      <c r="C1" s="510"/>
      <c r="D1" s="510"/>
      <c r="E1" s="510"/>
      <c r="F1" s="510"/>
      <c r="G1" s="510"/>
      <c r="H1" s="510"/>
      <c r="I1" s="492"/>
      <c r="J1" s="492"/>
    </row>
    <row r="2" spans="1:19" s="128" customFormat="1" ht="13.5" customHeight="1" x14ac:dyDescent="0.2">
      <c r="A2" s="126" t="s">
        <v>485</v>
      </c>
      <c r="B2" s="127">
        <v>2015</v>
      </c>
      <c r="C2" s="127">
        <v>2016</v>
      </c>
      <c r="D2" s="127">
        <v>2017</v>
      </c>
      <c r="E2" s="127">
        <v>2018</v>
      </c>
      <c r="F2" s="127">
        <v>2019</v>
      </c>
      <c r="G2" s="127">
        <v>2020</v>
      </c>
      <c r="H2" s="127">
        <v>2021</v>
      </c>
      <c r="I2" s="127">
        <v>2022</v>
      </c>
      <c r="J2" s="127">
        <v>2023</v>
      </c>
      <c r="M2"/>
      <c r="N2"/>
      <c r="O2"/>
      <c r="P2"/>
      <c r="Q2"/>
      <c r="R2"/>
      <c r="S2"/>
    </row>
    <row r="3" spans="1:19" s="128" customFormat="1" ht="22.5" x14ac:dyDescent="0.2">
      <c r="B3" s="129" t="s">
        <v>486</v>
      </c>
      <c r="M3"/>
      <c r="N3"/>
      <c r="O3"/>
      <c r="P3"/>
      <c r="Q3"/>
      <c r="R3"/>
      <c r="S3"/>
    </row>
    <row r="4" spans="1:19" s="128" customFormat="1" ht="12.95" customHeight="1" x14ac:dyDescent="0.2">
      <c r="A4" s="130" t="s">
        <v>431</v>
      </c>
      <c r="B4" s="131"/>
      <c r="M4"/>
      <c r="N4"/>
      <c r="O4"/>
      <c r="P4"/>
      <c r="Q4"/>
      <c r="R4"/>
      <c r="S4"/>
    </row>
    <row r="5" spans="1:19" s="128" customFormat="1" ht="12.6" customHeight="1" x14ac:dyDescent="0.2">
      <c r="A5" s="128" t="s">
        <v>487</v>
      </c>
      <c r="B5" s="132">
        <v>1910000</v>
      </c>
      <c r="C5" s="133">
        <f t="shared" ref="C5:J5" si="0">B5+B30</f>
        <v>1892056.25</v>
      </c>
      <c r="D5" s="133">
        <f t="shared" si="0"/>
        <v>1867625.34375</v>
      </c>
      <c r="E5" s="133">
        <f t="shared" si="0"/>
        <v>1838961.05765625</v>
      </c>
      <c r="F5" s="133">
        <f t="shared" si="0"/>
        <v>1824262.7622273436</v>
      </c>
      <c r="G5" s="133">
        <f t="shared" si="0"/>
        <v>1816290.6374778475</v>
      </c>
      <c r="H5" s="133">
        <f t="shared" si="0"/>
        <v>1814905.914333689</v>
      </c>
      <c r="I5" s="133">
        <f t="shared" si="0"/>
        <v>1820431.4172524931</v>
      </c>
      <c r="J5" s="133">
        <f t="shared" si="0"/>
        <v>1833206.9363844404</v>
      </c>
      <c r="M5"/>
      <c r="N5"/>
      <c r="O5"/>
      <c r="P5"/>
      <c r="Q5"/>
      <c r="R5"/>
      <c r="S5"/>
    </row>
    <row r="6" spans="1:19" s="134" customFormat="1" ht="12.6" customHeight="1" x14ac:dyDescent="0.2">
      <c r="A6" s="134" t="s">
        <v>488</v>
      </c>
      <c r="B6" s="135">
        <v>187500</v>
      </c>
      <c r="C6" s="135">
        <v>1000000</v>
      </c>
      <c r="D6" s="136">
        <v>1000000</v>
      </c>
      <c r="E6" s="136">
        <v>925000</v>
      </c>
      <c r="F6" s="136">
        <v>800000</v>
      </c>
      <c r="G6" s="136">
        <v>600000</v>
      </c>
      <c r="H6" s="137">
        <v>400000</v>
      </c>
      <c r="I6" s="137">
        <v>200000</v>
      </c>
      <c r="J6" s="138" t="s">
        <v>489</v>
      </c>
      <c r="M6"/>
      <c r="N6"/>
      <c r="O6"/>
      <c r="P6"/>
      <c r="Q6"/>
      <c r="R6"/>
      <c r="S6"/>
    </row>
    <row r="7" spans="1:19" s="134" customFormat="1" ht="12.6" customHeight="1" x14ac:dyDescent="0.2">
      <c r="A7" s="134" t="s">
        <v>490</v>
      </c>
      <c r="B7" s="139">
        <f>1000000/C5</f>
        <v>0.52852551291749383</v>
      </c>
      <c r="C7" s="139">
        <f>C6/D5</f>
        <v>0.53543929640197674</v>
      </c>
      <c r="D7" s="139">
        <f t="shared" ref="D7:I7" si="1">D6/E5</f>
        <v>0.54378530520624335</v>
      </c>
      <c r="E7" s="139">
        <f t="shared" si="1"/>
        <v>0.50705414765503198</v>
      </c>
      <c r="F7" s="139">
        <f t="shared" si="1"/>
        <v>0.44045814226675889</v>
      </c>
      <c r="G7" s="139">
        <f t="shared" si="1"/>
        <v>0.33059564975867056</v>
      </c>
      <c r="H7" s="139">
        <f t="shared" si="1"/>
        <v>0.21972813488557816</v>
      </c>
      <c r="I7" s="139">
        <f t="shared" si="1"/>
        <v>0.10909843075024137</v>
      </c>
      <c r="J7" s="140" t="s">
        <v>491</v>
      </c>
      <c r="M7"/>
      <c r="N7"/>
      <c r="O7"/>
      <c r="P7"/>
      <c r="Q7"/>
      <c r="R7"/>
      <c r="S7"/>
    </row>
    <row r="8" spans="1:19" s="128" customFormat="1" ht="12.6" customHeight="1" thickBot="1" x14ac:dyDescent="0.25">
      <c r="A8" s="134" t="s">
        <v>492</v>
      </c>
      <c r="B8" s="135">
        <v>0</v>
      </c>
      <c r="C8" s="135">
        <v>250000</v>
      </c>
      <c r="D8" s="135">
        <v>200000</v>
      </c>
      <c r="E8" s="135">
        <v>50000</v>
      </c>
      <c r="F8" s="135">
        <v>0</v>
      </c>
      <c r="G8" s="135">
        <v>0</v>
      </c>
      <c r="H8" s="135">
        <v>0</v>
      </c>
      <c r="I8" s="135">
        <v>0</v>
      </c>
      <c r="J8" s="135">
        <v>0</v>
      </c>
      <c r="M8"/>
      <c r="N8"/>
      <c r="O8"/>
      <c r="P8"/>
      <c r="Q8"/>
      <c r="R8"/>
      <c r="S8"/>
    </row>
    <row r="9" spans="1:19" s="128" customFormat="1" ht="12.95" customHeight="1" thickTop="1" x14ac:dyDescent="0.2">
      <c r="A9" s="128" t="s">
        <v>493</v>
      </c>
      <c r="B9" s="141">
        <v>0.05</v>
      </c>
      <c r="C9" s="142">
        <v>5.5E-2</v>
      </c>
      <c r="D9" s="142">
        <v>5.5E-2</v>
      </c>
      <c r="E9" s="142">
        <v>5.5E-2</v>
      </c>
      <c r="F9" s="142">
        <v>5.5E-2</v>
      </c>
      <c r="G9" s="142">
        <v>5.5E-2</v>
      </c>
      <c r="H9" s="142">
        <v>5.5E-2</v>
      </c>
      <c r="I9" s="142">
        <v>5.5E-2</v>
      </c>
      <c r="J9" s="142">
        <v>5.5E-2</v>
      </c>
      <c r="M9" s="528" t="s">
        <v>5980</v>
      </c>
      <c r="N9" s="529"/>
      <c r="O9"/>
      <c r="P9"/>
      <c r="Q9"/>
      <c r="R9"/>
      <c r="S9"/>
    </row>
    <row r="10" spans="1:19" s="128" customFormat="1" ht="12.6" customHeight="1" x14ac:dyDescent="0.2">
      <c r="A10" s="128" t="s">
        <v>494</v>
      </c>
      <c r="B10" s="143" t="s">
        <v>495</v>
      </c>
      <c r="C10" s="144">
        <v>0.02</v>
      </c>
      <c r="D10" s="144">
        <v>0.02</v>
      </c>
      <c r="E10" s="144">
        <v>0.02</v>
      </c>
      <c r="F10" s="144">
        <v>0.02</v>
      </c>
      <c r="G10" s="144">
        <v>0.02</v>
      </c>
      <c r="H10" s="144">
        <v>0.02</v>
      </c>
      <c r="I10" s="144">
        <v>0.02</v>
      </c>
      <c r="J10" s="144">
        <v>0.02</v>
      </c>
      <c r="M10" s="530"/>
      <c r="N10" s="531"/>
      <c r="O10"/>
      <c r="P10"/>
      <c r="Q10"/>
      <c r="R10"/>
      <c r="S10"/>
    </row>
    <row r="11" spans="1:19" s="128" customFormat="1" ht="12.95" customHeight="1" x14ac:dyDescent="0.2">
      <c r="A11" s="128" t="s">
        <v>496</v>
      </c>
      <c r="B11" s="143" t="s">
        <v>495</v>
      </c>
      <c r="C11" s="145"/>
      <c r="D11" s="144">
        <v>0.02</v>
      </c>
      <c r="E11" s="144">
        <v>0.02</v>
      </c>
      <c r="F11" s="144">
        <v>0.02</v>
      </c>
      <c r="G11" s="144">
        <v>0.02</v>
      </c>
      <c r="H11" s="144">
        <v>0.02</v>
      </c>
      <c r="I11" s="144">
        <v>0.02</v>
      </c>
      <c r="J11" s="144">
        <v>0.02</v>
      </c>
      <c r="M11" s="530"/>
      <c r="N11" s="531"/>
      <c r="O11"/>
      <c r="P11"/>
      <c r="Q11"/>
      <c r="R11"/>
      <c r="S11"/>
    </row>
    <row r="12" spans="1:19" s="128" customFormat="1" ht="12.6" customHeight="1" x14ac:dyDescent="0.2">
      <c r="A12" s="128" t="s">
        <v>497</v>
      </c>
      <c r="B12" s="146">
        <v>3.2500000000000001E-2</v>
      </c>
      <c r="C12" s="144">
        <v>3.5000000000000003E-2</v>
      </c>
      <c r="D12" s="147">
        <v>3.7499999999999999E-2</v>
      </c>
      <c r="E12" s="144">
        <v>0.04</v>
      </c>
      <c r="F12" s="144">
        <v>4.4999999999999998E-2</v>
      </c>
      <c r="G12" s="144">
        <v>4.4999999999999998E-2</v>
      </c>
      <c r="H12" s="148">
        <v>4.4999999999999998E-2</v>
      </c>
      <c r="I12" s="148">
        <v>4.4999999999999998E-2</v>
      </c>
      <c r="J12" s="148">
        <v>4.4999999999999998E-2</v>
      </c>
      <c r="M12" s="530"/>
      <c r="N12" s="531"/>
      <c r="O12"/>
      <c r="P12"/>
      <c r="Q12"/>
      <c r="R12"/>
      <c r="S12"/>
    </row>
    <row r="13" spans="1:19" s="128" customFormat="1" ht="12.6" customHeight="1" thickBot="1" x14ac:dyDescent="0.25">
      <c r="A13" s="128" t="s">
        <v>498</v>
      </c>
      <c r="B13" s="143" t="s">
        <v>495</v>
      </c>
      <c r="C13" s="144">
        <v>0.02</v>
      </c>
      <c r="D13" s="144">
        <v>0.02</v>
      </c>
      <c r="E13" s="144">
        <v>0.02</v>
      </c>
      <c r="F13" s="144">
        <v>0.02</v>
      </c>
      <c r="G13" s="144">
        <v>0.02</v>
      </c>
      <c r="H13" s="144">
        <v>0.02</v>
      </c>
      <c r="I13" s="144">
        <v>0.02</v>
      </c>
      <c r="J13" s="144">
        <v>0.02</v>
      </c>
      <c r="M13" s="532"/>
      <c r="N13" s="533"/>
      <c r="O13"/>
      <c r="P13"/>
      <c r="Q13"/>
      <c r="R13"/>
      <c r="S13"/>
    </row>
    <row r="14" spans="1:19" s="149" customFormat="1" ht="9.9499999999999993" customHeight="1" thickTop="1" x14ac:dyDescent="0.2">
      <c r="B14" s="150"/>
      <c r="M14"/>
      <c r="N14"/>
      <c r="O14"/>
      <c r="P14"/>
      <c r="Q14"/>
      <c r="R14"/>
      <c r="S14"/>
    </row>
    <row r="15" spans="1:19" s="128" customFormat="1" ht="12.95" customHeight="1" x14ac:dyDescent="0.2">
      <c r="A15" s="130" t="s">
        <v>499</v>
      </c>
      <c r="B15" s="131"/>
      <c r="M15"/>
      <c r="N15"/>
      <c r="O15"/>
      <c r="P15"/>
      <c r="Q15"/>
      <c r="R15"/>
      <c r="S15"/>
    </row>
    <row r="16" spans="1:19" s="128" customFormat="1" ht="12.6" customHeight="1" x14ac:dyDescent="0.2">
      <c r="A16" s="128" t="s">
        <v>500</v>
      </c>
      <c r="B16" s="151">
        <v>208500</v>
      </c>
      <c r="C16" s="152">
        <f t="shared" ref="C16:J16" si="2">B16*(1+C10)</f>
        <v>212670</v>
      </c>
      <c r="D16" s="152">
        <f t="shared" si="2"/>
        <v>216923.4</v>
      </c>
      <c r="E16" s="152">
        <f t="shared" si="2"/>
        <v>221261.86799999999</v>
      </c>
      <c r="F16" s="152">
        <f t="shared" si="2"/>
        <v>225687.10535999999</v>
      </c>
      <c r="G16" s="152">
        <f t="shared" si="2"/>
        <v>230200.84746719999</v>
      </c>
      <c r="H16" s="152">
        <f t="shared" si="2"/>
        <v>234804.86441654398</v>
      </c>
      <c r="I16" s="152">
        <f t="shared" si="2"/>
        <v>239500.96170487485</v>
      </c>
      <c r="J16" s="152">
        <f t="shared" si="2"/>
        <v>244290.98093897235</v>
      </c>
      <c r="M16"/>
      <c r="N16"/>
      <c r="O16"/>
      <c r="P16"/>
      <c r="Q16"/>
      <c r="R16"/>
      <c r="S16"/>
    </row>
    <row r="17" spans="1:19" s="128" customFormat="1" ht="12.6" customHeight="1" x14ac:dyDescent="0.2">
      <c r="A17" s="128" t="s">
        <v>501</v>
      </c>
      <c r="B17" s="151">
        <v>85950</v>
      </c>
      <c r="C17" s="152">
        <f t="shared" ref="C17:J17" si="3">C5*C9</f>
        <v>104063.09375</v>
      </c>
      <c r="D17" s="152">
        <f t="shared" si="3"/>
        <v>102719.39390625</v>
      </c>
      <c r="E17" s="152">
        <f t="shared" si="3"/>
        <v>101142.85817109374</v>
      </c>
      <c r="F17" s="152">
        <f t="shared" si="3"/>
        <v>100334.4519225039</v>
      </c>
      <c r="G17" s="152">
        <f t="shared" si="3"/>
        <v>99895.985061281608</v>
      </c>
      <c r="H17" s="152">
        <f t="shared" si="3"/>
        <v>99819.825288352891</v>
      </c>
      <c r="I17" s="152">
        <f t="shared" si="3"/>
        <v>100123.72794888711</v>
      </c>
      <c r="J17" s="152">
        <f t="shared" si="3"/>
        <v>100826.38150114422</v>
      </c>
      <c r="M17"/>
      <c r="N17"/>
      <c r="O17"/>
      <c r="P17"/>
      <c r="Q17"/>
      <c r="R17"/>
      <c r="S17"/>
    </row>
    <row r="18" spans="1:19" s="128" customFormat="1" ht="12.6" customHeight="1" x14ac:dyDescent="0.2">
      <c r="A18" s="128" t="s">
        <v>502</v>
      </c>
      <c r="B18" s="153">
        <v>140000</v>
      </c>
      <c r="C18" s="153">
        <v>175000</v>
      </c>
      <c r="D18" s="152">
        <v>180000</v>
      </c>
      <c r="E18" s="152">
        <f t="shared" ref="E18:J18" si="4">D18*(1+E11)</f>
        <v>183600</v>
      </c>
      <c r="F18" s="152">
        <f t="shared" si="4"/>
        <v>187272</v>
      </c>
      <c r="G18" s="152">
        <f t="shared" si="4"/>
        <v>191017.44</v>
      </c>
      <c r="H18" s="152">
        <f t="shared" si="4"/>
        <v>194837.78880000001</v>
      </c>
      <c r="I18" s="152">
        <f t="shared" si="4"/>
        <v>198734.54457600001</v>
      </c>
      <c r="J18" s="152">
        <f t="shared" si="4"/>
        <v>202709.23546752002</v>
      </c>
      <c r="M18"/>
      <c r="N18"/>
      <c r="O18"/>
      <c r="P18"/>
      <c r="Q18"/>
      <c r="R18"/>
      <c r="S18"/>
    </row>
    <row r="19" spans="1:19" s="128" customFormat="1" ht="14.1" customHeight="1" x14ac:dyDescent="0.35">
      <c r="A19" s="128" t="s">
        <v>503</v>
      </c>
      <c r="B19" s="154">
        <v>26400</v>
      </c>
      <c r="C19" s="155">
        <f>B19</f>
        <v>26400</v>
      </c>
      <c r="D19" s="155">
        <f>C19</f>
        <v>26400</v>
      </c>
      <c r="E19" s="155">
        <f t="shared" ref="E19:J19" si="5">D19</f>
        <v>26400</v>
      </c>
      <c r="F19" s="155">
        <f t="shared" si="5"/>
        <v>26400</v>
      </c>
      <c r="G19" s="155">
        <f t="shared" si="5"/>
        <v>26400</v>
      </c>
      <c r="H19" s="155">
        <f t="shared" si="5"/>
        <v>26400</v>
      </c>
      <c r="I19" s="155">
        <f t="shared" si="5"/>
        <v>26400</v>
      </c>
      <c r="J19" s="155">
        <f t="shared" si="5"/>
        <v>26400</v>
      </c>
      <c r="M19"/>
      <c r="N19"/>
      <c r="O19"/>
      <c r="P19"/>
      <c r="Q19"/>
      <c r="R19"/>
      <c r="S19"/>
    </row>
    <row r="20" spans="1:19" s="128" customFormat="1" ht="12.6" customHeight="1" x14ac:dyDescent="0.2">
      <c r="A20" s="128" t="s">
        <v>504</v>
      </c>
      <c r="B20" s="152">
        <f t="shared" ref="B20:H20" si="6">SUM(B16:B19)</f>
        <v>460850</v>
      </c>
      <c r="C20" s="152">
        <f t="shared" si="6"/>
        <v>518133.09375</v>
      </c>
      <c r="D20" s="152">
        <f t="shared" si="6"/>
        <v>526042.79390625004</v>
      </c>
      <c r="E20" s="152">
        <f t="shared" si="6"/>
        <v>532404.72617109376</v>
      </c>
      <c r="F20" s="152">
        <f t="shared" si="6"/>
        <v>539693.55728250393</v>
      </c>
      <c r="G20" s="152">
        <f t="shared" si="6"/>
        <v>547514.27252848167</v>
      </c>
      <c r="H20" s="152">
        <f t="shared" si="6"/>
        <v>555862.47850489686</v>
      </c>
      <c r="I20" s="152">
        <f>SUM(I16:I19)</f>
        <v>564759.23422976199</v>
      </c>
      <c r="J20" s="152">
        <f>SUM(J16:J19)</f>
        <v>574226.59790763655</v>
      </c>
      <c r="M20"/>
      <c r="N20"/>
      <c r="O20"/>
      <c r="P20"/>
      <c r="Q20"/>
      <c r="R20"/>
      <c r="S20"/>
    </row>
    <row r="21" spans="1:19" s="149" customFormat="1" ht="9.9499999999999993" customHeight="1" x14ac:dyDescent="0.2">
      <c r="B21" s="156"/>
      <c r="C21" s="157"/>
      <c r="D21" s="157"/>
      <c r="M21"/>
      <c r="N21"/>
      <c r="O21"/>
      <c r="P21"/>
      <c r="Q21"/>
      <c r="R21"/>
      <c r="S21"/>
    </row>
    <row r="22" spans="1:19" s="128" customFormat="1" ht="12.95" customHeight="1" x14ac:dyDescent="0.2">
      <c r="A22" s="130" t="s">
        <v>505</v>
      </c>
      <c r="B22" s="151">
        <v>472700</v>
      </c>
      <c r="C22" s="152">
        <f t="shared" ref="C22:J22" si="7">B22*(1+C13)</f>
        <v>482154</v>
      </c>
      <c r="D22" s="152">
        <f t="shared" si="7"/>
        <v>491797.08</v>
      </c>
      <c r="E22" s="152">
        <f t="shared" si="7"/>
        <v>501633.02160000004</v>
      </c>
      <c r="F22" s="152">
        <f t="shared" si="7"/>
        <v>511665.68203200004</v>
      </c>
      <c r="G22" s="152">
        <f t="shared" si="7"/>
        <v>521898.99567264004</v>
      </c>
      <c r="H22" s="152">
        <f t="shared" si="7"/>
        <v>532336.9755860928</v>
      </c>
      <c r="I22" s="152">
        <f t="shared" si="7"/>
        <v>542983.71509781468</v>
      </c>
      <c r="J22" s="152">
        <f t="shared" si="7"/>
        <v>553843.389399771</v>
      </c>
      <c r="M22"/>
      <c r="N22"/>
      <c r="O22"/>
      <c r="P22"/>
      <c r="Q22"/>
      <c r="R22"/>
      <c r="S22"/>
    </row>
    <row r="23" spans="1:19" s="149" customFormat="1" ht="9.9499999999999993" customHeight="1" x14ac:dyDescent="0.2">
      <c r="B23" s="157"/>
      <c r="C23" s="157"/>
      <c r="D23" s="157"/>
      <c r="M23"/>
      <c r="N23"/>
      <c r="O23"/>
      <c r="P23"/>
      <c r="Q23"/>
      <c r="R23"/>
      <c r="S23"/>
    </row>
    <row r="24" spans="1:19" s="128" customFormat="1" ht="12.95" customHeight="1" x14ac:dyDescent="0.2">
      <c r="A24" s="130" t="s">
        <v>506</v>
      </c>
      <c r="B24" s="158">
        <f>B20-B22</f>
        <v>-11850</v>
      </c>
      <c r="C24" s="158">
        <f t="shared" ref="C24:J24" si="8">C20-C22</f>
        <v>35979.09375</v>
      </c>
      <c r="D24" s="158">
        <f t="shared" si="8"/>
        <v>34245.713906250021</v>
      </c>
      <c r="E24" s="158">
        <f t="shared" si="8"/>
        <v>30771.704571093724</v>
      </c>
      <c r="F24" s="158">
        <f t="shared" si="8"/>
        <v>28027.875250503886</v>
      </c>
      <c r="G24" s="158">
        <f t="shared" si="8"/>
        <v>25615.276855841628</v>
      </c>
      <c r="H24" s="158">
        <f t="shared" si="8"/>
        <v>23525.502918804064</v>
      </c>
      <c r="I24" s="158">
        <f t="shared" si="8"/>
        <v>21775.519131947309</v>
      </c>
      <c r="J24" s="158">
        <f t="shared" si="8"/>
        <v>20383.208507865551</v>
      </c>
      <c r="M24"/>
      <c r="N24"/>
      <c r="O24"/>
      <c r="P24"/>
      <c r="Q24"/>
      <c r="R24"/>
      <c r="S24"/>
    </row>
    <row r="25" spans="1:19" s="128" customFormat="1" ht="12.6" customHeight="1" x14ac:dyDescent="0.2">
      <c r="A25" s="128" t="s">
        <v>507</v>
      </c>
      <c r="B25" s="151">
        <f t="shared" ref="B25:I25" si="9">B6*B12</f>
        <v>6093.75</v>
      </c>
      <c r="C25" s="151">
        <f t="shared" si="9"/>
        <v>35000</v>
      </c>
      <c r="D25" s="151">
        <f t="shared" si="9"/>
        <v>37500</v>
      </c>
      <c r="E25" s="151">
        <f t="shared" si="9"/>
        <v>37000</v>
      </c>
      <c r="F25" s="151">
        <f t="shared" si="9"/>
        <v>36000</v>
      </c>
      <c r="G25" s="151">
        <f t="shared" si="9"/>
        <v>27000</v>
      </c>
      <c r="H25" s="151">
        <f t="shared" si="9"/>
        <v>18000</v>
      </c>
      <c r="I25" s="151">
        <f t="shared" si="9"/>
        <v>9000</v>
      </c>
      <c r="J25" s="151">
        <v>0</v>
      </c>
      <c r="M25"/>
      <c r="N25"/>
      <c r="O25"/>
      <c r="P25"/>
      <c r="Q25"/>
      <c r="R25"/>
      <c r="S25"/>
    </row>
    <row r="26" spans="1:19" s="128" customFormat="1" ht="12.6" customHeight="1" x14ac:dyDescent="0.2">
      <c r="A26" s="128" t="s">
        <v>508</v>
      </c>
      <c r="B26" s="152">
        <v>0</v>
      </c>
      <c r="C26" s="152">
        <v>25410</v>
      </c>
      <c r="D26" s="152">
        <v>25410</v>
      </c>
      <c r="E26" s="152">
        <v>8470</v>
      </c>
      <c r="F26" s="152">
        <v>0</v>
      </c>
      <c r="G26" s="152">
        <v>0</v>
      </c>
      <c r="H26" s="133">
        <v>0</v>
      </c>
      <c r="I26" s="133">
        <v>0</v>
      </c>
      <c r="J26" s="133">
        <v>0</v>
      </c>
      <c r="M26"/>
      <c r="N26"/>
      <c r="O26"/>
      <c r="P26"/>
      <c r="Q26"/>
      <c r="R26"/>
      <c r="S26"/>
    </row>
    <row r="27" spans="1:19" s="149" customFormat="1" ht="9.9499999999999993" customHeight="1" x14ac:dyDescent="0.2">
      <c r="M27"/>
      <c r="N27"/>
      <c r="O27"/>
      <c r="P27"/>
      <c r="Q27"/>
      <c r="R27"/>
      <c r="S27"/>
    </row>
    <row r="28" spans="1:19" s="128" customFormat="1" ht="12.95" customHeight="1" x14ac:dyDescent="0.2">
      <c r="A28" s="159" t="s">
        <v>509</v>
      </c>
      <c r="B28" s="152">
        <f t="shared" ref="B28:J28" si="10">B22+B26+B25</f>
        <v>478793.75</v>
      </c>
      <c r="C28" s="152">
        <f t="shared" si="10"/>
        <v>542564</v>
      </c>
      <c r="D28" s="152">
        <f t="shared" si="10"/>
        <v>554707.08000000007</v>
      </c>
      <c r="E28" s="152">
        <f t="shared" si="10"/>
        <v>547103.02160000009</v>
      </c>
      <c r="F28" s="152">
        <f t="shared" si="10"/>
        <v>547665.68203200004</v>
      </c>
      <c r="G28" s="152">
        <f t="shared" si="10"/>
        <v>548898.99567264004</v>
      </c>
      <c r="H28" s="152">
        <f t="shared" si="10"/>
        <v>550336.9755860928</v>
      </c>
      <c r="I28" s="152">
        <f t="shared" si="10"/>
        <v>551983.71509781468</v>
      </c>
      <c r="J28" s="152">
        <f t="shared" si="10"/>
        <v>553843.389399771</v>
      </c>
      <c r="M28"/>
      <c r="N28"/>
      <c r="O28"/>
      <c r="P28"/>
      <c r="Q28"/>
      <c r="R28"/>
      <c r="S28"/>
    </row>
    <row r="29" spans="1:19" s="161" customFormat="1" ht="10.5" customHeight="1" x14ac:dyDescent="0.2">
      <c r="A29" s="149"/>
      <c r="B29" s="157"/>
      <c r="C29" s="157"/>
      <c r="D29" s="157"/>
      <c r="E29" s="149"/>
      <c r="F29" s="149"/>
      <c r="G29" s="149"/>
      <c r="H29" s="160"/>
      <c r="I29" s="149"/>
      <c r="J29" s="149"/>
      <c r="M29"/>
      <c r="N29"/>
      <c r="O29"/>
      <c r="P29"/>
      <c r="Q29"/>
      <c r="R29"/>
      <c r="S29"/>
    </row>
    <row r="30" spans="1:19" s="73" customFormat="1" ht="13.5" customHeight="1" x14ac:dyDescent="0.2">
      <c r="A30" s="130" t="s">
        <v>510</v>
      </c>
      <c r="B30" s="135">
        <f t="shared" ref="B30:J30" si="11">B20-B28</f>
        <v>-17943.75</v>
      </c>
      <c r="C30" s="135">
        <f t="shared" si="11"/>
        <v>-24430.90625</v>
      </c>
      <c r="D30" s="135">
        <f t="shared" si="11"/>
        <v>-28664.286093750037</v>
      </c>
      <c r="E30" s="135">
        <f t="shared" si="11"/>
        <v>-14698.295428906335</v>
      </c>
      <c r="F30" s="135">
        <f t="shared" si="11"/>
        <v>-7972.1247494961135</v>
      </c>
      <c r="G30" s="135">
        <f t="shared" si="11"/>
        <v>-1384.7231441583717</v>
      </c>
      <c r="H30" s="151">
        <f t="shared" si="11"/>
        <v>5525.5029188040644</v>
      </c>
      <c r="I30" s="151">
        <f t="shared" si="11"/>
        <v>12775.519131947309</v>
      </c>
      <c r="J30" s="151">
        <f t="shared" si="11"/>
        <v>20383.208507865551</v>
      </c>
      <c r="M30"/>
      <c r="N30"/>
      <c r="O30"/>
      <c r="P30"/>
      <c r="Q30"/>
      <c r="R30"/>
      <c r="S30"/>
    </row>
    <row r="31" spans="1:19" s="73" customFormat="1" ht="12.75" x14ac:dyDescent="0.2">
      <c r="H31" s="162"/>
      <c r="I31" s="163" t="s">
        <v>511</v>
      </c>
      <c r="J31" s="164">
        <f>SUM(B30:J30)</f>
        <v>-56409.855107693933</v>
      </c>
      <c r="K31" s="165"/>
    </row>
    <row r="32" spans="1:19" s="161" customFormat="1" ht="11.25" x14ac:dyDescent="0.2">
      <c r="I32" s="166"/>
      <c r="J32" s="167"/>
    </row>
    <row r="33" spans="1:10" x14ac:dyDescent="0.25">
      <c r="A33" s="128" t="s">
        <v>512</v>
      </c>
      <c r="B33" s="133">
        <f>B5</f>
        <v>1910000</v>
      </c>
      <c r="C33" s="133">
        <f>C5</f>
        <v>1892056.25</v>
      </c>
      <c r="D33" s="133">
        <f t="shared" ref="D33:J33" si="12">D5</f>
        <v>1867625.34375</v>
      </c>
      <c r="E33" s="133">
        <f t="shared" si="12"/>
        <v>1838961.05765625</v>
      </c>
      <c r="F33" s="133">
        <f t="shared" si="12"/>
        <v>1824262.7622273436</v>
      </c>
      <c r="G33" s="133">
        <f t="shared" si="12"/>
        <v>1816290.6374778475</v>
      </c>
      <c r="H33" s="133">
        <f t="shared" si="12"/>
        <v>1814905.914333689</v>
      </c>
      <c r="I33" s="133">
        <f t="shared" si="12"/>
        <v>1820431.4172524931</v>
      </c>
      <c r="J33" s="133">
        <f t="shared" si="12"/>
        <v>1833206.9363844404</v>
      </c>
    </row>
    <row r="34" spans="1:10" x14ac:dyDescent="0.25">
      <c r="A34" s="128" t="s">
        <v>510</v>
      </c>
      <c r="B34" s="158">
        <f>+B30</f>
        <v>-17943.75</v>
      </c>
      <c r="C34" s="158">
        <f>C30</f>
        <v>-24430.90625</v>
      </c>
      <c r="D34" s="158">
        <f t="shared" ref="D34:J34" si="13">D30</f>
        <v>-28664.286093750037</v>
      </c>
      <c r="E34" s="158">
        <f t="shared" si="13"/>
        <v>-14698.295428906335</v>
      </c>
      <c r="F34" s="158">
        <f t="shared" si="13"/>
        <v>-7972.1247494961135</v>
      </c>
      <c r="G34" s="158">
        <f t="shared" si="13"/>
        <v>-1384.7231441583717</v>
      </c>
      <c r="H34" s="158">
        <f t="shared" si="13"/>
        <v>5525.5029188040644</v>
      </c>
      <c r="I34" s="158">
        <f t="shared" si="13"/>
        <v>12775.519131947309</v>
      </c>
      <c r="J34" s="158">
        <f t="shared" si="13"/>
        <v>20383.208507865551</v>
      </c>
    </row>
    <row r="35" spans="1:10" x14ac:dyDescent="0.25">
      <c r="A35" s="128" t="s">
        <v>513</v>
      </c>
      <c r="B35" s="133">
        <f>SUM(B33:B34)</f>
        <v>1892056.25</v>
      </c>
      <c r="C35" s="133">
        <f>SUM(C33:C34)</f>
        <v>1867625.34375</v>
      </c>
      <c r="D35" s="133">
        <f t="shared" ref="D35:J35" si="14">SUM(D33:D34)</f>
        <v>1838961.05765625</v>
      </c>
      <c r="E35" s="133">
        <f t="shared" si="14"/>
        <v>1824262.7622273436</v>
      </c>
      <c r="F35" s="133">
        <f t="shared" si="14"/>
        <v>1816290.6374778475</v>
      </c>
      <c r="G35" s="133">
        <f t="shared" si="14"/>
        <v>1814905.914333689</v>
      </c>
      <c r="H35" s="133">
        <f t="shared" si="14"/>
        <v>1820431.4172524931</v>
      </c>
      <c r="I35" s="133">
        <f t="shared" si="14"/>
        <v>1833206.9363844404</v>
      </c>
      <c r="J35" s="133">
        <f t="shared" si="14"/>
        <v>1853590.1448923061</v>
      </c>
    </row>
    <row r="36" spans="1:10" s="161" customFormat="1" ht="11.25" x14ac:dyDescent="0.2">
      <c r="A36" s="149"/>
      <c r="B36" s="160"/>
      <c r="C36" s="149"/>
      <c r="D36" s="149"/>
      <c r="E36" s="149"/>
      <c r="F36" s="149"/>
      <c r="G36" s="168"/>
      <c r="H36" s="169"/>
      <c r="I36" s="149"/>
      <c r="J36" s="149"/>
    </row>
    <row r="37" spans="1:10" x14ac:dyDescent="0.25">
      <c r="A37" s="128" t="s">
        <v>514</v>
      </c>
      <c r="B37" s="165"/>
      <c r="C37" s="73"/>
      <c r="D37" s="73"/>
      <c r="E37" s="73"/>
      <c r="F37" s="73"/>
      <c r="G37" s="170"/>
      <c r="H37" s="171"/>
      <c r="I37" s="73"/>
      <c r="J37" s="73"/>
    </row>
    <row r="38" spans="1:10" x14ac:dyDescent="0.25">
      <c r="A38" s="172" t="s">
        <v>515</v>
      </c>
      <c r="B38" s="73"/>
      <c r="C38" s="73"/>
      <c r="D38" s="73"/>
      <c r="E38" s="73"/>
      <c r="F38" s="73"/>
      <c r="G38" s="73"/>
      <c r="H38" s="73"/>
      <c r="I38" s="73"/>
      <c r="J38" s="73"/>
    </row>
    <row r="39" spans="1:10" x14ac:dyDescent="0.25">
      <c r="A39" s="128" t="s">
        <v>516</v>
      </c>
      <c r="B39" s="73"/>
      <c r="C39" s="73"/>
      <c r="D39" s="73"/>
      <c r="E39" s="73"/>
      <c r="F39" s="73"/>
      <c r="G39" s="73"/>
      <c r="H39" s="73"/>
      <c r="I39" s="73"/>
      <c r="J39" s="73"/>
    </row>
  </sheetData>
  <mergeCells count="2">
    <mergeCell ref="A1:J1"/>
    <mergeCell ref="M9:N13"/>
  </mergeCells>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workbookViewId="0">
      <selection activeCell="D43" sqref="D43"/>
    </sheetView>
  </sheetViews>
  <sheetFormatPr defaultColWidth="14.6640625" defaultRowHeight="15.75" x14ac:dyDescent="0.25"/>
  <cols>
    <col min="1" max="1" width="34.6640625" style="67" customWidth="1"/>
    <col min="2" max="6" width="12.33203125" style="67" customWidth="1"/>
    <col min="7" max="7" width="13.1640625" style="67" customWidth="1"/>
    <col min="8" max="8" width="12.33203125" style="67" customWidth="1"/>
    <col min="9" max="9" width="11.5" style="67" customWidth="1"/>
    <col min="10" max="10" width="11.1640625" style="67" customWidth="1"/>
    <col min="11" max="11" width="10.6640625" style="67" customWidth="1"/>
    <col min="12" max="12" width="11.33203125" style="67" customWidth="1"/>
    <col min="13" max="13" width="11.83203125" style="67" customWidth="1"/>
    <col min="14" max="14" width="12" style="67" customWidth="1"/>
    <col min="15" max="260" width="14.6640625" style="67"/>
    <col min="261" max="261" width="34.6640625" style="67" customWidth="1"/>
    <col min="262" max="262" width="12.33203125" style="67" customWidth="1"/>
    <col min="263" max="263" width="13.1640625" style="67" customWidth="1"/>
    <col min="264" max="264" width="12.33203125" style="67" customWidth="1"/>
    <col min="265" max="265" width="11.5" style="67" customWidth="1"/>
    <col min="266" max="266" width="11.1640625" style="67" customWidth="1"/>
    <col min="267" max="267" width="10.6640625" style="67" customWidth="1"/>
    <col min="268" max="268" width="11.33203125" style="67" customWidth="1"/>
    <col min="269" max="269" width="11.83203125" style="67" customWidth="1"/>
    <col min="270" max="270" width="12" style="67" customWidth="1"/>
    <col min="271" max="516" width="14.6640625" style="67"/>
    <col min="517" max="517" width="34.6640625" style="67" customWidth="1"/>
    <col min="518" max="518" width="12.33203125" style="67" customWidth="1"/>
    <col min="519" max="519" width="13.1640625" style="67" customWidth="1"/>
    <col min="520" max="520" width="12.33203125" style="67" customWidth="1"/>
    <col min="521" max="521" width="11.5" style="67" customWidth="1"/>
    <col min="522" max="522" width="11.1640625" style="67" customWidth="1"/>
    <col min="523" max="523" width="10.6640625" style="67" customWidth="1"/>
    <col min="524" max="524" width="11.33203125" style="67" customWidth="1"/>
    <col min="525" max="525" width="11.83203125" style="67" customWidth="1"/>
    <col min="526" max="526" width="12" style="67" customWidth="1"/>
    <col min="527" max="772" width="14.6640625" style="67"/>
    <col min="773" max="773" width="34.6640625" style="67" customWidth="1"/>
    <col min="774" max="774" width="12.33203125" style="67" customWidth="1"/>
    <col min="775" max="775" width="13.1640625" style="67" customWidth="1"/>
    <col min="776" max="776" width="12.33203125" style="67" customWidth="1"/>
    <col min="777" max="777" width="11.5" style="67" customWidth="1"/>
    <col min="778" max="778" width="11.1640625" style="67" customWidth="1"/>
    <col min="779" max="779" width="10.6640625" style="67" customWidth="1"/>
    <col min="780" max="780" width="11.33203125" style="67" customWidth="1"/>
    <col min="781" max="781" width="11.83203125" style="67" customWidth="1"/>
    <col min="782" max="782" width="12" style="67" customWidth="1"/>
    <col min="783" max="1028" width="14.6640625" style="67"/>
    <col min="1029" max="1029" width="34.6640625" style="67" customWidth="1"/>
    <col min="1030" max="1030" width="12.33203125" style="67" customWidth="1"/>
    <col min="1031" max="1031" width="13.1640625" style="67" customWidth="1"/>
    <col min="1032" max="1032" width="12.33203125" style="67" customWidth="1"/>
    <col min="1033" max="1033" width="11.5" style="67" customWidth="1"/>
    <col min="1034" max="1034" width="11.1640625" style="67" customWidth="1"/>
    <col min="1035" max="1035" width="10.6640625" style="67" customWidth="1"/>
    <col min="1036" max="1036" width="11.33203125" style="67" customWidth="1"/>
    <col min="1037" max="1037" width="11.83203125" style="67" customWidth="1"/>
    <col min="1038" max="1038" width="12" style="67" customWidth="1"/>
    <col min="1039" max="1284" width="14.6640625" style="67"/>
    <col min="1285" max="1285" width="34.6640625" style="67" customWidth="1"/>
    <col min="1286" max="1286" width="12.33203125" style="67" customWidth="1"/>
    <col min="1287" max="1287" width="13.1640625" style="67" customWidth="1"/>
    <col min="1288" max="1288" width="12.33203125" style="67" customWidth="1"/>
    <col min="1289" max="1289" width="11.5" style="67" customWidth="1"/>
    <col min="1290" max="1290" width="11.1640625" style="67" customWidth="1"/>
    <col min="1291" max="1291" width="10.6640625" style="67" customWidth="1"/>
    <col min="1292" max="1292" width="11.33203125" style="67" customWidth="1"/>
    <col min="1293" max="1293" width="11.83203125" style="67" customWidth="1"/>
    <col min="1294" max="1294" width="12" style="67" customWidth="1"/>
    <col min="1295" max="1540" width="14.6640625" style="67"/>
    <col min="1541" max="1541" width="34.6640625" style="67" customWidth="1"/>
    <col min="1542" max="1542" width="12.33203125" style="67" customWidth="1"/>
    <col min="1543" max="1543" width="13.1640625" style="67" customWidth="1"/>
    <col min="1544" max="1544" width="12.33203125" style="67" customWidth="1"/>
    <col min="1545" max="1545" width="11.5" style="67" customWidth="1"/>
    <col min="1546" max="1546" width="11.1640625" style="67" customWidth="1"/>
    <col min="1547" max="1547" width="10.6640625" style="67" customWidth="1"/>
    <col min="1548" max="1548" width="11.33203125" style="67" customWidth="1"/>
    <col min="1549" max="1549" width="11.83203125" style="67" customWidth="1"/>
    <col min="1550" max="1550" width="12" style="67" customWidth="1"/>
    <col min="1551" max="1796" width="14.6640625" style="67"/>
    <col min="1797" max="1797" width="34.6640625" style="67" customWidth="1"/>
    <col min="1798" max="1798" width="12.33203125" style="67" customWidth="1"/>
    <col min="1799" max="1799" width="13.1640625" style="67" customWidth="1"/>
    <col min="1800" max="1800" width="12.33203125" style="67" customWidth="1"/>
    <col min="1801" max="1801" width="11.5" style="67" customWidth="1"/>
    <col min="1802" max="1802" width="11.1640625" style="67" customWidth="1"/>
    <col min="1803" max="1803" width="10.6640625" style="67" customWidth="1"/>
    <col min="1804" max="1804" width="11.33203125" style="67" customWidth="1"/>
    <col min="1805" max="1805" width="11.83203125" style="67" customWidth="1"/>
    <col min="1806" max="1806" width="12" style="67" customWidth="1"/>
    <col min="1807" max="2052" width="14.6640625" style="67"/>
    <col min="2053" max="2053" width="34.6640625" style="67" customWidth="1"/>
    <col min="2054" max="2054" width="12.33203125" style="67" customWidth="1"/>
    <col min="2055" max="2055" width="13.1640625" style="67" customWidth="1"/>
    <col min="2056" max="2056" width="12.33203125" style="67" customWidth="1"/>
    <col min="2057" max="2057" width="11.5" style="67" customWidth="1"/>
    <col min="2058" max="2058" width="11.1640625" style="67" customWidth="1"/>
    <col min="2059" max="2059" width="10.6640625" style="67" customWidth="1"/>
    <col min="2060" max="2060" width="11.33203125" style="67" customWidth="1"/>
    <col min="2061" max="2061" width="11.83203125" style="67" customWidth="1"/>
    <col min="2062" max="2062" width="12" style="67" customWidth="1"/>
    <col min="2063" max="2308" width="14.6640625" style="67"/>
    <col min="2309" max="2309" width="34.6640625" style="67" customWidth="1"/>
    <col min="2310" max="2310" width="12.33203125" style="67" customWidth="1"/>
    <col min="2311" max="2311" width="13.1640625" style="67" customWidth="1"/>
    <col min="2312" max="2312" width="12.33203125" style="67" customWidth="1"/>
    <col min="2313" max="2313" width="11.5" style="67" customWidth="1"/>
    <col min="2314" max="2314" width="11.1640625" style="67" customWidth="1"/>
    <col min="2315" max="2315" width="10.6640625" style="67" customWidth="1"/>
    <col min="2316" max="2316" width="11.33203125" style="67" customWidth="1"/>
    <col min="2317" max="2317" width="11.83203125" style="67" customWidth="1"/>
    <col min="2318" max="2318" width="12" style="67" customWidth="1"/>
    <col min="2319" max="2564" width="14.6640625" style="67"/>
    <col min="2565" max="2565" width="34.6640625" style="67" customWidth="1"/>
    <col min="2566" max="2566" width="12.33203125" style="67" customWidth="1"/>
    <col min="2567" max="2567" width="13.1640625" style="67" customWidth="1"/>
    <col min="2568" max="2568" width="12.33203125" style="67" customWidth="1"/>
    <col min="2569" max="2569" width="11.5" style="67" customWidth="1"/>
    <col min="2570" max="2570" width="11.1640625" style="67" customWidth="1"/>
    <col min="2571" max="2571" width="10.6640625" style="67" customWidth="1"/>
    <col min="2572" max="2572" width="11.33203125" style="67" customWidth="1"/>
    <col min="2573" max="2573" width="11.83203125" style="67" customWidth="1"/>
    <col min="2574" max="2574" width="12" style="67" customWidth="1"/>
    <col min="2575" max="2820" width="14.6640625" style="67"/>
    <col min="2821" max="2821" width="34.6640625" style="67" customWidth="1"/>
    <col min="2822" max="2822" width="12.33203125" style="67" customWidth="1"/>
    <col min="2823" max="2823" width="13.1640625" style="67" customWidth="1"/>
    <col min="2824" max="2824" width="12.33203125" style="67" customWidth="1"/>
    <col min="2825" max="2825" width="11.5" style="67" customWidth="1"/>
    <col min="2826" max="2826" width="11.1640625" style="67" customWidth="1"/>
    <col min="2827" max="2827" width="10.6640625" style="67" customWidth="1"/>
    <col min="2828" max="2828" width="11.33203125" style="67" customWidth="1"/>
    <col min="2829" max="2829" width="11.83203125" style="67" customWidth="1"/>
    <col min="2830" max="2830" width="12" style="67" customWidth="1"/>
    <col min="2831" max="3076" width="14.6640625" style="67"/>
    <col min="3077" max="3077" width="34.6640625" style="67" customWidth="1"/>
    <col min="3078" max="3078" width="12.33203125" style="67" customWidth="1"/>
    <col min="3079" max="3079" width="13.1640625" style="67" customWidth="1"/>
    <col min="3080" max="3080" width="12.33203125" style="67" customWidth="1"/>
    <col min="3081" max="3081" width="11.5" style="67" customWidth="1"/>
    <col min="3082" max="3082" width="11.1640625" style="67" customWidth="1"/>
    <col min="3083" max="3083" width="10.6640625" style="67" customWidth="1"/>
    <col min="3084" max="3084" width="11.33203125" style="67" customWidth="1"/>
    <col min="3085" max="3085" width="11.83203125" style="67" customWidth="1"/>
    <col min="3086" max="3086" width="12" style="67" customWidth="1"/>
    <col min="3087" max="3332" width="14.6640625" style="67"/>
    <col min="3333" max="3333" width="34.6640625" style="67" customWidth="1"/>
    <col min="3334" max="3334" width="12.33203125" style="67" customWidth="1"/>
    <col min="3335" max="3335" width="13.1640625" style="67" customWidth="1"/>
    <col min="3336" max="3336" width="12.33203125" style="67" customWidth="1"/>
    <col min="3337" max="3337" width="11.5" style="67" customWidth="1"/>
    <col min="3338" max="3338" width="11.1640625" style="67" customWidth="1"/>
    <col min="3339" max="3339" width="10.6640625" style="67" customWidth="1"/>
    <col min="3340" max="3340" width="11.33203125" style="67" customWidth="1"/>
    <col min="3341" max="3341" width="11.83203125" style="67" customWidth="1"/>
    <col min="3342" max="3342" width="12" style="67" customWidth="1"/>
    <col min="3343" max="3588" width="14.6640625" style="67"/>
    <col min="3589" max="3589" width="34.6640625" style="67" customWidth="1"/>
    <col min="3590" max="3590" width="12.33203125" style="67" customWidth="1"/>
    <col min="3591" max="3591" width="13.1640625" style="67" customWidth="1"/>
    <col min="3592" max="3592" width="12.33203125" style="67" customWidth="1"/>
    <col min="3593" max="3593" width="11.5" style="67" customWidth="1"/>
    <col min="3594" max="3594" width="11.1640625" style="67" customWidth="1"/>
    <col min="3595" max="3595" width="10.6640625" style="67" customWidth="1"/>
    <col min="3596" max="3596" width="11.33203125" style="67" customWidth="1"/>
    <col min="3597" max="3597" width="11.83203125" style="67" customWidth="1"/>
    <col min="3598" max="3598" width="12" style="67" customWidth="1"/>
    <col min="3599" max="3844" width="14.6640625" style="67"/>
    <col min="3845" max="3845" width="34.6640625" style="67" customWidth="1"/>
    <col min="3846" max="3846" width="12.33203125" style="67" customWidth="1"/>
    <col min="3847" max="3847" width="13.1640625" style="67" customWidth="1"/>
    <col min="3848" max="3848" width="12.33203125" style="67" customWidth="1"/>
    <col min="3849" max="3849" width="11.5" style="67" customWidth="1"/>
    <col min="3850" max="3850" width="11.1640625" style="67" customWidth="1"/>
    <col min="3851" max="3851" width="10.6640625" style="67" customWidth="1"/>
    <col min="3852" max="3852" width="11.33203125" style="67" customWidth="1"/>
    <col min="3853" max="3853" width="11.83203125" style="67" customWidth="1"/>
    <col min="3854" max="3854" width="12" style="67" customWidth="1"/>
    <col min="3855" max="4100" width="14.6640625" style="67"/>
    <col min="4101" max="4101" width="34.6640625" style="67" customWidth="1"/>
    <col min="4102" max="4102" width="12.33203125" style="67" customWidth="1"/>
    <col min="4103" max="4103" width="13.1640625" style="67" customWidth="1"/>
    <col min="4104" max="4104" width="12.33203125" style="67" customWidth="1"/>
    <col min="4105" max="4105" width="11.5" style="67" customWidth="1"/>
    <col min="4106" max="4106" width="11.1640625" style="67" customWidth="1"/>
    <col min="4107" max="4107" width="10.6640625" style="67" customWidth="1"/>
    <col min="4108" max="4108" width="11.33203125" style="67" customWidth="1"/>
    <col min="4109" max="4109" width="11.83203125" style="67" customWidth="1"/>
    <col min="4110" max="4110" width="12" style="67" customWidth="1"/>
    <col min="4111" max="4356" width="14.6640625" style="67"/>
    <col min="4357" max="4357" width="34.6640625" style="67" customWidth="1"/>
    <col min="4358" max="4358" width="12.33203125" style="67" customWidth="1"/>
    <col min="4359" max="4359" width="13.1640625" style="67" customWidth="1"/>
    <col min="4360" max="4360" width="12.33203125" style="67" customWidth="1"/>
    <col min="4361" max="4361" width="11.5" style="67" customWidth="1"/>
    <col min="4362" max="4362" width="11.1640625" style="67" customWidth="1"/>
    <col min="4363" max="4363" width="10.6640625" style="67" customWidth="1"/>
    <col min="4364" max="4364" width="11.33203125" style="67" customWidth="1"/>
    <col min="4365" max="4365" width="11.83203125" style="67" customWidth="1"/>
    <col min="4366" max="4366" width="12" style="67" customWidth="1"/>
    <col min="4367" max="4612" width="14.6640625" style="67"/>
    <col min="4613" max="4613" width="34.6640625" style="67" customWidth="1"/>
    <col min="4614" max="4614" width="12.33203125" style="67" customWidth="1"/>
    <col min="4615" max="4615" width="13.1640625" style="67" customWidth="1"/>
    <col min="4616" max="4616" width="12.33203125" style="67" customWidth="1"/>
    <col min="4617" max="4617" width="11.5" style="67" customWidth="1"/>
    <col min="4618" max="4618" width="11.1640625" style="67" customWidth="1"/>
    <col min="4619" max="4619" width="10.6640625" style="67" customWidth="1"/>
    <col min="4620" max="4620" width="11.33203125" style="67" customWidth="1"/>
    <col min="4621" max="4621" width="11.83203125" style="67" customWidth="1"/>
    <col min="4622" max="4622" width="12" style="67" customWidth="1"/>
    <col min="4623" max="4868" width="14.6640625" style="67"/>
    <col min="4869" max="4869" width="34.6640625" style="67" customWidth="1"/>
    <col min="4870" max="4870" width="12.33203125" style="67" customWidth="1"/>
    <col min="4871" max="4871" width="13.1640625" style="67" customWidth="1"/>
    <col min="4872" max="4872" width="12.33203125" style="67" customWidth="1"/>
    <col min="4873" max="4873" width="11.5" style="67" customWidth="1"/>
    <col min="4874" max="4874" width="11.1640625" style="67" customWidth="1"/>
    <col min="4875" max="4875" width="10.6640625" style="67" customWidth="1"/>
    <col min="4876" max="4876" width="11.33203125" style="67" customWidth="1"/>
    <col min="4877" max="4877" width="11.83203125" style="67" customWidth="1"/>
    <col min="4878" max="4878" width="12" style="67" customWidth="1"/>
    <col min="4879" max="5124" width="14.6640625" style="67"/>
    <col min="5125" max="5125" width="34.6640625" style="67" customWidth="1"/>
    <col min="5126" max="5126" width="12.33203125" style="67" customWidth="1"/>
    <col min="5127" max="5127" width="13.1640625" style="67" customWidth="1"/>
    <col min="5128" max="5128" width="12.33203125" style="67" customWidth="1"/>
    <col min="5129" max="5129" width="11.5" style="67" customWidth="1"/>
    <col min="5130" max="5130" width="11.1640625" style="67" customWidth="1"/>
    <col min="5131" max="5131" width="10.6640625" style="67" customWidth="1"/>
    <col min="5132" max="5132" width="11.33203125" style="67" customWidth="1"/>
    <col min="5133" max="5133" width="11.83203125" style="67" customWidth="1"/>
    <col min="5134" max="5134" width="12" style="67" customWidth="1"/>
    <col min="5135" max="5380" width="14.6640625" style="67"/>
    <col min="5381" max="5381" width="34.6640625" style="67" customWidth="1"/>
    <col min="5382" max="5382" width="12.33203125" style="67" customWidth="1"/>
    <col min="5383" max="5383" width="13.1640625" style="67" customWidth="1"/>
    <col min="5384" max="5384" width="12.33203125" style="67" customWidth="1"/>
    <col min="5385" max="5385" width="11.5" style="67" customWidth="1"/>
    <col min="5386" max="5386" width="11.1640625" style="67" customWidth="1"/>
    <col min="5387" max="5387" width="10.6640625" style="67" customWidth="1"/>
    <col min="5388" max="5388" width="11.33203125" style="67" customWidth="1"/>
    <col min="5389" max="5389" width="11.83203125" style="67" customWidth="1"/>
    <col min="5390" max="5390" width="12" style="67" customWidth="1"/>
    <col min="5391" max="5636" width="14.6640625" style="67"/>
    <col min="5637" max="5637" width="34.6640625" style="67" customWidth="1"/>
    <col min="5638" max="5638" width="12.33203125" style="67" customWidth="1"/>
    <col min="5639" max="5639" width="13.1640625" style="67" customWidth="1"/>
    <col min="5640" max="5640" width="12.33203125" style="67" customWidth="1"/>
    <col min="5641" max="5641" width="11.5" style="67" customWidth="1"/>
    <col min="5642" max="5642" width="11.1640625" style="67" customWidth="1"/>
    <col min="5643" max="5643" width="10.6640625" style="67" customWidth="1"/>
    <col min="5644" max="5644" width="11.33203125" style="67" customWidth="1"/>
    <col min="5645" max="5645" width="11.83203125" style="67" customWidth="1"/>
    <col min="5646" max="5646" width="12" style="67" customWidth="1"/>
    <col min="5647" max="5892" width="14.6640625" style="67"/>
    <col min="5893" max="5893" width="34.6640625" style="67" customWidth="1"/>
    <col min="5894" max="5894" width="12.33203125" style="67" customWidth="1"/>
    <col min="5895" max="5895" width="13.1640625" style="67" customWidth="1"/>
    <col min="5896" max="5896" width="12.33203125" style="67" customWidth="1"/>
    <col min="5897" max="5897" width="11.5" style="67" customWidth="1"/>
    <col min="5898" max="5898" width="11.1640625" style="67" customWidth="1"/>
    <col min="5899" max="5899" width="10.6640625" style="67" customWidth="1"/>
    <col min="5900" max="5900" width="11.33203125" style="67" customWidth="1"/>
    <col min="5901" max="5901" width="11.83203125" style="67" customWidth="1"/>
    <col min="5902" max="5902" width="12" style="67" customWidth="1"/>
    <col min="5903" max="6148" width="14.6640625" style="67"/>
    <col min="6149" max="6149" width="34.6640625" style="67" customWidth="1"/>
    <col min="6150" max="6150" width="12.33203125" style="67" customWidth="1"/>
    <col min="6151" max="6151" width="13.1640625" style="67" customWidth="1"/>
    <col min="6152" max="6152" width="12.33203125" style="67" customWidth="1"/>
    <col min="6153" max="6153" width="11.5" style="67" customWidth="1"/>
    <col min="6154" max="6154" width="11.1640625" style="67" customWidth="1"/>
    <col min="6155" max="6155" width="10.6640625" style="67" customWidth="1"/>
    <col min="6156" max="6156" width="11.33203125" style="67" customWidth="1"/>
    <col min="6157" max="6157" width="11.83203125" style="67" customWidth="1"/>
    <col min="6158" max="6158" width="12" style="67" customWidth="1"/>
    <col min="6159" max="6404" width="14.6640625" style="67"/>
    <col min="6405" max="6405" width="34.6640625" style="67" customWidth="1"/>
    <col min="6406" max="6406" width="12.33203125" style="67" customWidth="1"/>
    <col min="6407" max="6407" width="13.1640625" style="67" customWidth="1"/>
    <col min="6408" max="6408" width="12.33203125" style="67" customWidth="1"/>
    <col min="6409" max="6409" width="11.5" style="67" customWidth="1"/>
    <col min="6410" max="6410" width="11.1640625" style="67" customWidth="1"/>
    <col min="6411" max="6411" width="10.6640625" style="67" customWidth="1"/>
    <col min="6412" max="6412" width="11.33203125" style="67" customWidth="1"/>
    <col min="6413" max="6413" width="11.83203125" style="67" customWidth="1"/>
    <col min="6414" max="6414" width="12" style="67" customWidth="1"/>
    <col min="6415" max="6660" width="14.6640625" style="67"/>
    <col min="6661" max="6661" width="34.6640625" style="67" customWidth="1"/>
    <col min="6662" max="6662" width="12.33203125" style="67" customWidth="1"/>
    <col min="6663" max="6663" width="13.1640625" style="67" customWidth="1"/>
    <col min="6664" max="6664" width="12.33203125" style="67" customWidth="1"/>
    <col min="6665" max="6665" width="11.5" style="67" customWidth="1"/>
    <col min="6666" max="6666" width="11.1640625" style="67" customWidth="1"/>
    <col min="6667" max="6667" width="10.6640625" style="67" customWidth="1"/>
    <col min="6668" max="6668" width="11.33203125" style="67" customWidth="1"/>
    <col min="6669" max="6669" width="11.83203125" style="67" customWidth="1"/>
    <col min="6670" max="6670" width="12" style="67" customWidth="1"/>
    <col min="6671" max="6916" width="14.6640625" style="67"/>
    <col min="6917" max="6917" width="34.6640625" style="67" customWidth="1"/>
    <col min="6918" max="6918" width="12.33203125" style="67" customWidth="1"/>
    <col min="6919" max="6919" width="13.1640625" style="67" customWidth="1"/>
    <col min="6920" max="6920" width="12.33203125" style="67" customWidth="1"/>
    <col min="6921" max="6921" width="11.5" style="67" customWidth="1"/>
    <col min="6922" max="6922" width="11.1640625" style="67" customWidth="1"/>
    <col min="6923" max="6923" width="10.6640625" style="67" customWidth="1"/>
    <col min="6924" max="6924" width="11.33203125" style="67" customWidth="1"/>
    <col min="6925" max="6925" width="11.83203125" style="67" customWidth="1"/>
    <col min="6926" max="6926" width="12" style="67" customWidth="1"/>
    <col min="6927" max="7172" width="14.6640625" style="67"/>
    <col min="7173" max="7173" width="34.6640625" style="67" customWidth="1"/>
    <col min="7174" max="7174" width="12.33203125" style="67" customWidth="1"/>
    <col min="7175" max="7175" width="13.1640625" style="67" customWidth="1"/>
    <col min="7176" max="7176" width="12.33203125" style="67" customWidth="1"/>
    <col min="7177" max="7177" width="11.5" style="67" customWidth="1"/>
    <col min="7178" max="7178" width="11.1640625" style="67" customWidth="1"/>
    <col min="7179" max="7179" width="10.6640625" style="67" customWidth="1"/>
    <col min="7180" max="7180" width="11.33203125" style="67" customWidth="1"/>
    <col min="7181" max="7181" width="11.83203125" style="67" customWidth="1"/>
    <col min="7182" max="7182" width="12" style="67" customWidth="1"/>
    <col min="7183" max="7428" width="14.6640625" style="67"/>
    <col min="7429" max="7429" width="34.6640625" style="67" customWidth="1"/>
    <col min="7430" max="7430" width="12.33203125" style="67" customWidth="1"/>
    <col min="7431" max="7431" width="13.1640625" style="67" customWidth="1"/>
    <col min="7432" max="7432" width="12.33203125" style="67" customWidth="1"/>
    <col min="7433" max="7433" width="11.5" style="67" customWidth="1"/>
    <col min="7434" max="7434" width="11.1640625" style="67" customWidth="1"/>
    <col min="7435" max="7435" width="10.6640625" style="67" customWidth="1"/>
    <col min="7436" max="7436" width="11.33203125" style="67" customWidth="1"/>
    <col min="7437" max="7437" width="11.83203125" style="67" customWidth="1"/>
    <col min="7438" max="7438" width="12" style="67" customWidth="1"/>
    <col min="7439" max="7684" width="14.6640625" style="67"/>
    <col min="7685" max="7685" width="34.6640625" style="67" customWidth="1"/>
    <col min="7686" max="7686" width="12.33203125" style="67" customWidth="1"/>
    <col min="7687" max="7687" width="13.1640625" style="67" customWidth="1"/>
    <col min="7688" max="7688" width="12.33203125" style="67" customWidth="1"/>
    <col min="7689" max="7689" width="11.5" style="67" customWidth="1"/>
    <col min="7690" max="7690" width="11.1640625" style="67" customWidth="1"/>
    <col min="7691" max="7691" width="10.6640625" style="67" customWidth="1"/>
    <col min="7692" max="7692" width="11.33203125" style="67" customWidth="1"/>
    <col min="7693" max="7693" width="11.83203125" style="67" customWidth="1"/>
    <col min="7694" max="7694" width="12" style="67" customWidth="1"/>
    <col min="7695" max="7940" width="14.6640625" style="67"/>
    <col min="7941" max="7941" width="34.6640625" style="67" customWidth="1"/>
    <col min="7942" max="7942" width="12.33203125" style="67" customWidth="1"/>
    <col min="7943" max="7943" width="13.1640625" style="67" customWidth="1"/>
    <col min="7944" max="7944" width="12.33203125" style="67" customWidth="1"/>
    <col min="7945" max="7945" width="11.5" style="67" customWidth="1"/>
    <col min="7946" max="7946" width="11.1640625" style="67" customWidth="1"/>
    <col min="7947" max="7947" width="10.6640625" style="67" customWidth="1"/>
    <col min="7948" max="7948" width="11.33203125" style="67" customWidth="1"/>
    <col min="7949" max="7949" width="11.83203125" style="67" customWidth="1"/>
    <col min="7950" max="7950" width="12" style="67" customWidth="1"/>
    <col min="7951" max="8196" width="14.6640625" style="67"/>
    <col min="8197" max="8197" width="34.6640625" style="67" customWidth="1"/>
    <col min="8198" max="8198" width="12.33203125" style="67" customWidth="1"/>
    <col min="8199" max="8199" width="13.1640625" style="67" customWidth="1"/>
    <col min="8200" max="8200" width="12.33203125" style="67" customWidth="1"/>
    <col min="8201" max="8201" width="11.5" style="67" customWidth="1"/>
    <col min="8202" max="8202" width="11.1640625" style="67" customWidth="1"/>
    <col min="8203" max="8203" width="10.6640625" style="67" customWidth="1"/>
    <col min="8204" max="8204" width="11.33203125" style="67" customWidth="1"/>
    <col min="8205" max="8205" width="11.83203125" style="67" customWidth="1"/>
    <col min="8206" max="8206" width="12" style="67" customWidth="1"/>
    <col min="8207" max="8452" width="14.6640625" style="67"/>
    <col min="8453" max="8453" width="34.6640625" style="67" customWidth="1"/>
    <col min="8454" max="8454" width="12.33203125" style="67" customWidth="1"/>
    <col min="8455" max="8455" width="13.1640625" style="67" customWidth="1"/>
    <col min="8456" max="8456" width="12.33203125" style="67" customWidth="1"/>
    <col min="8457" max="8457" width="11.5" style="67" customWidth="1"/>
    <col min="8458" max="8458" width="11.1640625" style="67" customWidth="1"/>
    <col min="8459" max="8459" width="10.6640625" style="67" customWidth="1"/>
    <col min="8460" max="8460" width="11.33203125" style="67" customWidth="1"/>
    <col min="8461" max="8461" width="11.83203125" style="67" customWidth="1"/>
    <col min="8462" max="8462" width="12" style="67" customWidth="1"/>
    <col min="8463" max="8708" width="14.6640625" style="67"/>
    <col min="8709" max="8709" width="34.6640625" style="67" customWidth="1"/>
    <col min="8710" max="8710" width="12.33203125" style="67" customWidth="1"/>
    <col min="8711" max="8711" width="13.1640625" style="67" customWidth="1"/>
    <col min="8712" max="8712" width="12.33203125" style="67" customWidth="1"/>
    <col min="8713" max="8713" width="11.5" style="67" customWidth="1"/>
    <col min="8714" max="8714" width="11.1640625" style="67" customWidth="1"/>
    <col min="8715" max="8715" width="10.6640625" style="67" customWidth="1"/>
    <col min="8716" max="8716" width="11.33203125" style="67" customWidth="1"/>
    <col min="8717" max="8717" width="11.83203125" style="67" customWidth="1"/>
    <col min="8718" max="8718" width="12" style="67" customWidth="1"/>
    <col min="8719" max="8964" width="14.6640625" style="67"/>
    <col min="8965" max="8965" width="34.6640625" style="67" customWidth="1"/>
    <col min="8966" max="8966" width="12.33203125" style="67" customWidth="1"/>
    <col min="8967" max="8967" width="13.1640625" style="67" customWidth="1"/>
    <col min="8968" max="8968" width="12.33203125" style="67" customWidth="1"/>
    <col min="8969" max="8969" width="11.5" style="67" customWidth="1"/>
    <col min="8970" max="8970" width="11.1640625" style="67" customWidth="1"/>
    <col min="8971" max="8971" width="10.6640625" style="67" customWidth="1"/>
    <col min="8972" max="8972" width="11.33203125" style="67" customWidth="1"/>
    <col min="8973" max="8973" width="11.83203125" style="67" customWidth="1"/>
    <col min="8974" max="8974" width="12" style="67" customWidth="1"/>
    <col min="8975" max="9220" width="14.6640625" style="67"/>
    <col min="9221" max="9221" width="34.6640625" style="67" customWidth="1"/>
    <col min="9222" max="9222" width="12.33203125" style="67" customWidth="1"/>
    <col min="9223" max="9223" width="13.1640625" style="67" customWidth="1"/>
    <col min="9224" max="9224" width="12.33203125" style="67" customWidth="1"/>
    <col min="9225" max="9225" width="11.5" style="67" customWidth="1"/>
    <col min="9226" max="9226" width="11.1640625" style="67" customWidth="1"/>
    <col min="9227" max="9227" width="10.6640625" style="67" customWidth="1"/>
    <col min="9228" max="9228" width="11.33203125" style="67" customWidth="1"/>
    <col min="9229" max="9229" width="11.83203125" style="67" customWidth="1"/>
    <col min="9230" max="9230" width="12" style="67" customWidth="1"/>
    <col min="9231" max="9476" width="14.6640625" style="67"/>
    <col min="9477" max="9477" width="34.6640625" style="67" customWidth="1"/>
    <col min="9478" max="9478" width="12.33203125" style="67" customWidth="1"/>
    <col min="9479" max="9479" width="13.1640625" style="67" customWidth="1"/>
    <col min="9480" max="9480" width="12.33203125" style="67" customWidth="1"/>
    <col min="9481" max="9481" width="11.5" style="67" customWidth="1"/>
    <col min="9482" max="9482" width="11.1640625" style="67" customWidth="1"/>
    <col min="9483" max="9483" width="10.6640625" style="67" customWidth="1"/>
    <col min="9484" max="9484" width="11.33203125" style="67" customWidth="1"/>
    <col min="9485" max="9485" width="11.83203125" style="67" customWidth="1"/>
    <col min="9486" max="9486" width="12" style="67" customWidth="1"/>
    <col min="9487" max="9732" width="14.6640625" style="67"/>
    <col min="9733" max="9733" width="34.6640625" style="67" customWidth="1"/>
    <col min="9734" max="9734" width="12.33203125" style="67" customWidth="1"/>
    <col min="9735" max="9735" width="13.1640625" style="67" customWidth="1"/>
    <col min="9736" max="9736" width="12.33203125" style="67" customWidth="1"/>
    <col min="9737" max="9737" width="11.5" style="67" customWidth="1"/>
    <col min="9738" max="9738" width="11.1640625" style="67" customWidth="1"/>
    <col min="9739" max="9739" width="10.6640625" style="67" customWidth="1"/>
    <col min="9740" max="9740" width="11.33203125" style="67" customWidth="1"/>
    <col min="9741" max="9741" width="11.83203125" style="67" customWidth="1"/>
    <col min="9742" max="9742" width="12" style="67" customWidth="1"/>
    <col min="9743" max="9988" width="14.6640625" style="67"/>
    <col min="9989" max="9989" width="34.6640625" style="67" customWidth="1"/>
    <col min="9990" max="9990" width="12.33203125" style="67" customWidth="1"/>
    <col min="9991" max="9991" width="13.1640625" style="67" customWidth="1"/>
    <col min="9992" max="9992" width="12.33203125" style="67" customWidth="1"/>
    <col min="9993" max="9993" width="11.5" style="67" customWidth="1"/>
    <col min="9994" max="9994" width="11.1640625" style="67" customWidth="1"/>
    <col min="9995" max="9995" width="10.6640625" style="67" customWidth="1"/>
    <col min="9996" max="9996" width="11.33203125" style="67" customWidth="1"/>
    <col min="9997" max="9997" width="11.83203125" style="67" customWidth="1"/>
    <col min="9998" max="9998" width="12" style="67" customWidth="1"/>
    <col min="9999" max="10244" width="14.6640625" style="67"/>
    <col min="10245" max="10245" width="34.6640625" style="67" customWidth="1"/>
    <col min="10246" max="10246" width="12.33203125" style="67" customWidth="1"/>
    <col min="10247" max="10247" width="13.1640625" style="67" customWidth="1"/>
    <col min="10248" max="10248" width="12.33203125" style="67" customWidth="1"/>
    <col min="10249" max="10249" width="11.5" style="67" customWidth="1"/>
    <col min="10250" max="10250" width="11.1640625" style="67" customWidth="1"/>
    <col min="10251" max="10251" width="10.6640625" style="67" customWidth="1"/>
    <col min="10252" max="10252" width="11.33203125" style="67" customWidth="1"/>
    <col min="10253" max="10253" width="11.83203125" style="67" customWidth="1"/>
    <col min="10254" max="10254" width="12" style="67" customWidth="1"/>
    <col min="10255" max="10500" width="14.6640625" style="67"/>
    <col min="10501" max="10501" width="34.6640625" style="67" customWidth="1"/>
    <col min="10502" max="10502" width="12.33203125" style="67" customWidth="1"/>
    <col min="10503" max="10503" width="13.1640625" style="67" customWidth="1"/>
    <col min="10504" max="10504" width="12.33203125" style="67" customWidth="1"/>
    <col min="10505" max="10505" width="11.5" style="67" customWidth="1"/>
    <col min="10506" max="10506" width="11.1640625" style="67" customWidth="1"/>
    <col min="10507" max="10507" width="10.6640625" style="67" customWidth="1"/>
    <col min="10508" max="10508" width="11.33203125" style="67" customWidth="1"/>
    <col min="10509" max="10509" width="11.83203125" style="67" customWidth="1"/>
    <col min="10510" max="10510" width="12" style="67" customWidth="1"/>
    <col min="10511" max="10756" width="14.6640625" style="67"/>
    <col min="10757" max="10757" width="34.6640625" style="67" customWidth="1"/>
    <col min="10758" max="10758" width="12.33203125" style="67" customWidth="1"/>
    <col min="10759" max="10759" width="13.1640625" style="67" customWidth="1"/>
    <col min="10760" max="10760" width="12.33203125" style="67" customWidth="1"/>
    <col min="10761" max="10761" width="11.5" style="67" customWidth="1"/>
    <col min="10762" max="10762" width="11.1640625" style="67" customWidth="1"/>
    <col min="10763" max="10763" width="10.6640625" style="67" customWidth="1"/>
    <col min="10764" max="10764" width="11.33203125" style="67" customWidth="1"/>
    <col min="10765" max="10765" width="11.83203125" style="67" customWidth="1"/>
    <col min="10766" max="10766" width="12" style="67" customWidth="1"/>
    <col min="10767" max="11012" width="14.6640625" style="67"/>
    <col min="11013" max="11013" width="34.6640625" style="67" customWidth="1"/>
    <col min="11014" max="11014" width="12.33203125" style="67" customWidth="1"/>
    <col min="11015" max="11015" width="13.1640625" style="67" customWidth="1"/>
    <col min="11016" max="11016" width="12.33203125" style="67" customWidth="1"/>
    <col min="11017" max="11017" width="11.5" style="67" customWidth="1"/>
    <col min="11018" max="11018" width="11.1640625" style="67" customWidth="1"/>
    <col min="11019" max="11019" width="10.6640625" style="67" customWidth="1"/>
    <col min="11020" max="11020" width="11.33203125" style="67" customWidth="1"/>
    <col min="11021" max="11021" width="11.83203125" style="67" customWidth="1"/>
    <col min="11022" max="11022" width="12" style="67" customWidth="1"/>
    <col min="11023" max="11268" width="14.6640625" style="67"/>
    <col min="11269" max="11269" width="34.6640625" style="67" customWidth="1"/>
    <col min="11270" max="11270" width="12.33203125" style="67" customWidth="1"/>
    <col min="11271" max="11271" width="13.1640625" style="67" customWidth="1"/>
    <col min="11272" max="11272" width="12.33203125" style="67" customWidth="1"/>
    <col min="11273" max="11273" width="11.5" style="67" customWidth="1"/>
    <col min="11274" max="11274" width="11.1640625" style="67" customWidth="1"/>
    <col min="11275" max="11275" width="10.6640625" style="67" customWidth="1"/>
    <col min="11276" max="11276" width="11.33203125" style="67" customWidth="1"/>
    <col min="11277" max="11277" width="11.83203125" style="67" customWidth="1"/>
    <col min="11278" max="11278" width="12" style="67" customWidth="1"/>
    <col min="11279" max="11524" width="14.6640625" style="67"/>
    <col min="11525" max="11525" width="34.6640625" style="67" customWidth="1"/>
    <col min="11526" max="11526" width="12.33203125" style="67" customWidth="1"/>
    <col min="11527" max="11527" width="13.1640625" style="67" customWidth="1"/>
    <col min="11528" max="11528" width="12.33203125" style="67" customWidth="1"/>
    <col min="11529" max="11529" width="11.5" style="67" customWidth="1"/>
    <col min="11530" max="11530" width="11.1640625" style="67" customWidth="1"/>
    <col min="11531" max="11531" width="10.6640625" style="67" customWidth="1"/>
    <col min="11532" max="11532" width="11.33203125" style="67" customWidth="1"/>
    <col min="11533" max="11533" width="11.83203125" style="67" customWidth="1"/>
    <col min="11534" max="11534" width="12" style="67" customWidth="1"/>
    <col min="11535" max="11780" width="14.6640625" style="67"/>
    <col min="11781" max="11781" width="34.6640625" style="67" customWidth="1"/>
    <col min="11782" max="11782" width="12.33203125" style="67" customWidth="1"/>
    <col min="11783" max="11783" width="13.1640625" style="67" customWidth="1"/>
    <col min="11784" max="11784" width="12.33203125" style="67" customWidth="1"/>
    <col min="11785" max="11785" width="11.5" style="67" customWidth="1"/>
    <col min="11786" max="11786" width="11.1640625" style="67" customWidth="1"/>
    <col min="11787" max="11787" width="10.6640625" style="67" customWidth="1"/>
    <col min="11788" max="11788" width="11.33203125" style="67" customWidth="1"/>
    <col min="11789" max="11789" width="11.83203125" style="67" customWidth="1"/>
    <col min="11790" max="11790" width="12" style="67" customWidth="1"/>
    <col min="11791" max="12036" width="14.6640625" style="67"/>
    <col min="12037" max="12037" width="34.6640625" style="67" customWidth="1"/>
    <col min="12038" max="12038" width="12.33203125" style="67" customWidth="1"/>
    <col min="12039" max="12039" width="13.1640625" style="67" customWidth="1"/>
    <col min="12040" max="12040" width="12.33203125" style="67" customWidth="1"/>
    <col min="12041" max="12041" width="11.5" style="67" customWidth="1"/>
    <col min="12042" max="12042" width="11.1640625" style="67" customWidth="1"/>
    <col min="12043" max="12043" width="10.6640625" style="67" customWidth="1"/>
    <col min="12044" max="12044" width="11.33203125" style="67" customWidth="1"/>
    <col min="12045" max="12045" width="11.83203125" style="67" customWidth="1"/>
    <col min="12046" max="12046" width="12" style="67" customWidth="1"/>
    <col min="12047" max="12292" width="14.6640625" style="67"/>
    <col min="12293" max="12293" width="34.6640625" style="67" customWidth="1"/>
    <col min="12294" max="12294" width="12.33203125" style="67" customWidth="1"/>
    <col min="12295" max="12295" width="13.1640625" style="67" customWidth="1"/>
    <col min="12296" max="12296" width="12.33203125" style="67" customWidth="1"/>
    <col min="12297" max="12297" width="11.5" style="67" customWidth="1"/>
    <col min="12298" max="12298" width="11.1640625" style="67" customWidth="1"/>
    <col min="12299" max="12299" width="10.6640625" style="67" customWidth="1"/>
    <col min="12300" max="12300" width="11.33203125" style="67" customWidth="1"/>
    <col min="12301" max="12301" width="11.83203125" style="67" customWidth="1"/>
    <col min="12302" max="12302" width="12" style="67" customWidth="1"/>
    <col min="12303" max="12548" width="14.6640625" style="67"/>
    <col min="12549" max="12549" width="34.6640625" style="67" customWidth="1"/>
    <col min="12550" max="12550" width="12.33203125" style="67" customWidth="1"/>
    <col min="12551" max="12551" width="13.1640625" style="67" customWidth="1"/>
    <col min="12552" max="12552" width="12.33203125" style="67" customWidth="1"/>
    <col min="12553" max="12553" width="11.5" style="67" customWidth="1"/>
    <col min="12554" max="12554" width="11.1640625" style="67" customWidth="1"/>
    <col min="12555" max="12555" width="10.6640625" style="67" customWidth="1"/>
    <col min="12556" max="12556" width="11.33203125" style="67" customWidth="1"/>
    <col min="12557" max="12557" width="11.83203125" style="67" customWidth="1"/>
    <col min="12558" max="12558" width="12" style="67" customWidth="1"/>
    <col min="12559" max="12804" width="14.6640625" style="67"/>
    <col min="12805" max="12805" width="34.6640625" style="67" customWidth="1"/>
    <col min="12806" max="12806" width="12.33203125" style="67" customWidth="1"/>
    <col min="12807" max="12807" width="13.1640625" style="67" customWidth="1"/>
    <col min="12808" max="12808" width="12.33203125" style="67" customWidth="1"/>
    <col min="12809" max="12809" width="11.5" style="67" customWidth="1"/>
    <col min="12810" max="12810" width="11.1640625" style="67" customWidth="1"/>
    <col min="12811" max="12811" width="10.6640625" style="67" customWidth="1"/>
    <col min="12812" max="12812" width="11.33203125" style="67" customWidth="1"/>
    <col min="12813" max="12813" width="11.83203125" style="67" customWidth="1"/>
    <col min="12814" max="12814" width="12" style="67" customWidth="1"/>
    <col min="12815" max="13060" width="14.6640625" style="67"/>
    <col min="13061" max="13061" width="34.6640625" style="67" customWidth="1"/>
    <col min="13062" max="13062" width="12.33203125" style="67" customWidth="1"/>
    <col min="13063" max="13063" width="13.1640625" style="67" customWidth="1"/>
    <col min="13064" max="13064" width="12.33203125" style="67" customWidth="1"/>
    <col min="13065" max="13065" width="11.5" style="67" customWidth="1"/>
    <col min="13066" max="13066" width="11.1640625" style="67" customWidth="1"/>
    <col min="13067" max="13067" width="10.6640625" style="67" customWidth="1"/>
    <col min="13068" max="13068" width="11.33203125" style="67" customWidth="1"/>
    <col min="13069" max="13069" width="11.83203125" style="67" customWidth="1"/>
    <col min="13070" max="13070" width="12" style="67" customWidth="1"/>
    <col min="13071" max="13316" width="14.6640625" style="67"/>
    <col min="13317" max="13317" width="34.6640625" style="67" customWidth="1"/>
    <col min="13318" max="13318" width="12.33203125" style="67" customWidth="1"/>
    <col min="13319" max="13319" width="13.1640625" style="67" customWidth="1"/>
    <col min="13320" max="13320" width="12.33203125" style="67" customWidth="1"/>
    <col min="13321" max="13321" width="11.5" style="67" customWidth="1"/>
    <col min="13322" max="13322" width="11.1640625" style="67" customWidth="1"/>
    <col min="13323" max="13323" width="10.6640625" style="67" customWidth="1"/>
    <col min="13324" max="13324" width="11.33203125" style="67" customWidth="1"/>
    <col min="13325" max="13325" width="11.83203125" style="67" customWidth="1"/>
    <col min="13326" max="13326" width="12" style="67" customWidth="1"/>
    <col min="13327" max="13572" width="14.6640625" style="67"/>
    <col min="13573" max="13573" width="34.6640625" style="67" customWidth="1"/>
    <col min="13574" max="13574" width="12.33203125" style="67" customWidth="1"/>
    <col min="13575" max="13575" width="13.1640625" style="67" customWidth="1"/>
    <col min="13576" max="13576" width="12.33203125" style="67" customWidth="1"/>
    <col min="13577" max="13577" width="11.5" style="67" customWidth="1"/>
    <col min="13578" max="13578" width="11.1640625" style="67" customWidth="1"/>
    <col min="13579" max="13579" width="10.6640625" style="67" customWidth="1"/>
    <col min="13580" max="13580" width="11.33203125" style="67" customWidth="1"/>
    <col min="13581" max="13581" width="11.83203125" style="67" customWidth="1"/>
    <col min="13582" max="13582" width="12" style="67" customWidth="1"/>
    <col min="13583" max="13828" width="14.6640625" style="67"/>
    <col min="13829" max="13829" width="34.6640625" style="67" customWidth="1"/>
    <col min="13830" max="13830" width="12.33203125" style="67" customWidth="1"/>
    <col min="13831" max="13831" width="13.1640625" style="67" customWidth="1"/>
    <col min="13832" max="13832" width="12.33203125" style="67" customWidth="1"/>
    <col min="13833" max="13833" width="11.5" style="67" customWidth="1"/>
    <col min="13834" max="13834" width="11.1640625" style="67" customWidth="1"/>
    <col min="13835" max="13835" width="10.6640625" style="67" customWidth="1"/>
    <col min="13836" max="13836" width="11.33203125" style="67" customWidth="1"/>
    <col min="13837" max="13837" width="11.83203125" style="67" customWidth="1"/>
    <col min="13838" max="13838" width="12" style="67" customWidth="1"/>
    <col min="13839" max="14084" width="14.6640625" style="67"/>
    <col min="14085" max="14085" width="34.6640625" style="67" customWidth="1"/>
    <col min="14086" max="14086" width="12.33203125" style="67" customWidth="1"/>
    <col min="14087" max="14087" width="13.1640625" style="67" customWidth="1"/>
    <col min="14088" max="14088" width="12.33203125" style="67" customWidth="1"/>
    <col min="14089" max="14089" width="11.5" style="67" customWidth="1"/>
    <col min="14090" max="14090" width="11.1640625" style="67" customWidth="1"/>
    <col min="14091" max="14091" width="10.6640625" style="67" customWidth="1"/>
    <col min="14092" max="14092" width="11.33203125" style="67" customWidth="1"/>
    <col min="14093" max="14093" width="11.83203125" style="67" customWidth="1"/>
    <col min="14094" max="14094" width="12" style="67" customWidth="1"/>
    <col min="14095" max="14340" width="14.6640625" style="67"/>
    <col min="14341" max="14341" width="34.6640625" style="67" customWidth="1"/>
    <col min="14342" max="14342" width="12.33203125" style="67" customWidth="1"/>
    <col min="14343" max="14343" width="13.1640625" style="67" customWidth="1"/>
    <col min="14344" max="14344" width="12.33203125" style="67" customWidth="1"/>
    <col min="14345" max="14345" width="11.5" style="67" customWidth="1"/>
    <col min="14346" max="14346" width="11.1640625" style="67" customWidth="1"/>
    <col min="14347" max="14347" width="10.6640625" style="67" customWidth="1"/>
    <col min="14348" max="14348" width="11.33203125" style="67" customWidth="1"/>
    <col min="14349" max="14349" width="11.83203125" style="67" customWidth="1"/>
    <col min="14350" max="14350" width="12" style="67" customWidth="1"/>
    <col min="14351" max="14596" width="14.6640625" style="67"/>
    <col min="14597" max="14597" width="34.6640625" style="67" customWidth="1"/>
    <col min="14598" max="14598" width="12.33203125" style="67" customWidth="1"/>
    <col min="14599" max="14599" width="13.1640625" style="67" customWidth="1"/>
    <col min="14600" max="14600" width="12.33203125" style="67" customWidth="1"/>
    <col min="14601" max="14601" width="11.5" style="67" customWidth="1"/>
    <col min="14602" max="14602" width="11.1640625" style="67" customWidth="1"/>
    <col min="14603" max="14603" width="10.6640625" style="67" customWidth="1"/>
    <col min="14604" max="14604" width="11.33203125" style="67" customWidth="1"/>
    <col min="14605" max="14605" width="11.83203125" style="67" customWidth="1"/>
    <col min="14606" max="14606" width="12" style="67" customWidth="1"/>
    <col min="14607" max="14852" width="14.6640625" style="67"/>
    <col min="14853" max="14853" width="34.6640625" style="67" customWidth="1"/>
    <col min="14854" max="14854" width="12.33203125" style="67" customWidth="1"/>
    <col min="14855" max="14855" width="13.1640625" style="67" customWidth="1"/>
    <col min="14856" max="14856" width="12.33203125" style="67" customWidth="1"/>
    <col min="14857" max="14857" width="11.5" style="67" customWidth="1"/>
    <col min="14858" max="14858" width="11.1640625" style="67" customWidth="1"/>
    <col min="14859" max="14859" width="10.6640625" style="67" customWidth="1"/>
    <col min="14860" max="14860" width="11.33203125" style="67" customWidth="1"/>
    <col min="14861" max="14861" width="11.83203125" style="67" customWidth="1"/>
    <col min="14862" max="14862" width="12" style="67" customWidth="1"/>
    <col min="14863" max="15108" width="14.6640625" style="67"/>
    <col min="15109" max="15109" width="34.6640625" style="67" customWidth="1"/>
    <col min="15110" max="15110" width="12.33203125" style="67" customWidth="1"/>
    <col min="15111" max="15111" width="13.1640625" style="67" customWidth="1"/>
    <col min="15112" max="15112" width="12.33203125" style="67" customWidth="1"/>
    <col min="15113" max="15113" width="11.5" style="67" customWidth="1"/>
    <col min="15114" max="15114" width="11.1640625" style="67" customWidth="1"/>
    <col min="15115" max="15115" width="10.6640625" style="67" customWidth="1"/>
    <col min="15116" max="15116" width="11.33203125" style="67" customWidth="1"/>
    <col min="15117" max="15117" width="11.83203125" style="67" customWidth="1"/>
    <col min="15118" max="15118" width="12" style="67" customWidth="1"/>
    <col min="15119" max="15364" width="14.6640625" style="67"/>
    <col min="15365" max="15365" width="34.6640625" style="67" customWidth="1"/>
    <col min="15366" max="15366" width="12.33203125" style="67" customWidth="1"/>
    <col min="15367" max="15367" width="13.1640625" style="67" customWidth="1"/>
    <col min="15368" max="15368" width="12.33203125" style="67" customWidth="1"/>
    <col min="15369" max="15369" width="11.5" style="67" customWidth="1"/>
    <col min="15370" max="15370" width="11.1640625" style="67" customWidth="1"/>
    <col min="15371" max="15371" width="10.6640625" style="67" customWidth="1"/>
    <col min="15372" max="15372" width="11.33203125" style="67" customWidth="1"/>
    <col min="15373" max="15373" width="11.83203125" style="67" customWidth="1"/>
    <col min="15374" max="15374" width="12" style="67" customWidth="1"/>
    <col min="15375" max="15620" width="14.6640625" style="67"/>
    <col min="15621" max="15621" width="34.6640625" style="67" customWidth="1"/>
    <col min="15622" max="15622" width="12.33203125" style="67" customWidth="1"/>
    <col min="15623" max="15623" width="13.1640625" style="67" customWidth="1"/>
    <col min="15624" max="15624" width="12.33203125" style="67" customWidth="1"/>
    <col min="15625" max="15625" width="11.5" style="67" customWidth="1"/>
    <col min="15626" max="15626" width="11.1640625" style="67" customWidth="1"/>
    <col min="15627" max="15627" width="10.6640625" style="67" customWidth="1"/>
    <col min="15628" max="15628" width="11.33203125" style="67" customWidth="1"/>
    <col min="15629" max="15629" width="11.83203125" style="67" customWidth="1"/>
    <col min="15630" max="15630" width="12" style="67" customWidth="1"/>
    <col min="15631" max="15876" width="14.6640625" style="67"/>
    <col min="15877" max="15877" width="34.6640625" style="67" customWidth="1"/>
    <col min="15878" max="15878" width="12.33203125" style="67" customWidth="1"/>
    <col min="15879" max="15879" width="13.1640625" style="67" customWidth="1"/>
    <col min="15880" max="15880" width="12.33203125" style="67" customWidth="1"/>
    <col min="15881" max="15881" width="11.5" style="67" customWidth="1"/>
    <col min="15882" max="15882" width="11.1640625" style="67" customWidth="1"/>
    <col min="15883" max="15883" width="10.6640625" style="67" customWidth="1"/>
    <col min="15884" max="15884" width="11.33203125" style="67" customWidth="1"/>
    <col min="15885" max="15885" width="11.83203125" style="67" customWidth="1"/>
    <col min="15886" max="15886" width="12" style="67" customWidth="1"/>
    <col min="15887" max="16132" width="14.6640625" style="67"/>
    <col min="16133" max="16133" width="34.6640625" style="67" customWidth="1"/>
    <col min="16134" max="16134" width="12.33203125" style="67" customWidth="1"/>
    <col min="16135" max="16135" width="13.1640625" style="67" customWidth="1"/>
    <col min="16136" max="16136" width="12.33203125" style="67" customWidth="1"/>
    <col min="16137" max="16137" width="11.5" style="67" customWidth="1"/>
    <col min="16138" max="16138" width="11.1640625" style="67" customWidth="1"/>
    <col min="16139" max="16139" width="10.6640625" style="67" customWidth="1"/>
    <col min="16140" max="16140" width="11.33203125" style="67" customWidth="1"/>
    <col min="16141" max="16141" width="11.83203125" style="67" customWidth="1"/>
    <col min="16142" max="16142" width="12" style="67" customWidth="1"/>
    <col min="16143" max="16384" width="14.6640625" style="67"/>
  </cols>
  <sheetData>
    <row r="1" spans="1:19" ht="21" x14ac:dyDescent="0.35">
      <c r="A1" s="510" t="s">
        <v>478</v>
      </c>
      <c r="B1" s="510"/>
      <c r="C1" s="510"/>
      <c r="D1" s="510"/>
      <c r="E1" s="510"/>
      <c r="F1" s="510"/>
      <c r="G1" s="510"/>
      <c r="H1" s="510"/>
      <c r="I1" s="510"/>
      <c r="J1" s="510"/>
      <c r="K1" s="510"/>
      <c r="L1" s="510"/>
      <c r="M1" s="492"/>
      <c r="N1" s="492"/>
    </row>
    <row r="2" spans="1:19" s="128" customFormat="1" ht="12.75" x14ac:dyDescent="0.2">
      <c r="A2" s="126" t="s">
        <v>485</v>
      </c>
      <c r="B2" s="127">
        <v>2012</v>
      </c>
      <c r="C2" s="127">
        <v>2013</v>
      </c>
      <c r="D2" s="127">
        <v>2014</v>
      </c>
      <c r="E2" s="127"/>
      <c r="F2" s="127">
        <v>2015</v>
      </c>
      <c r="G2" s="127">
        <v>2016</v>
      </c>
      <c r="H2" s="127">
        <v>2017</v>
      </c>
      <c r="I2" s="127">
        <v>2018</v>
      </c>
      <c r="J2" s="127">
        <v>2019</v>
      </c>
      <c r="K2" s="127">
        <v>2020</v>
      </c>
      <c r="L2" s="127">
        <v>2021</v>
      </c>
      <c r="M2" s="127">
        <v>2022</v>
      </c>
      <c r="N2" s="127">
        <v>2023</v>
      </c>
    </row>
    <row r="3" spans="1:19" s="128" customFormat="1" ht="22.5" x14ac:dyDescent="0.2">
      <c r="F3" s="129" t="s">
        <v>486</v>
      </c>
    </row>
    <row r="4" spans="1:19" s="128" customFormat="1" ht="12.75" x14ac:dyDescent="0.2">
      <c r="A4" s="130" t="s">
        <v>431</v>
      </c>
      <c r="B4" s="130"/>
      <c r="C4" s="130"/>
      <c r="D4" s="130"/>
      <c r="E4" s="130"/>
      <c r="F4" s="131"/>
    </row>
    <row r="5" spans="1:19" s="128" customFormat="1" ht="12.75" x14ac:dyDescent="0.2">
      <c r="A5" s="128" t="s">
        <v>487</v>
      </c>
      <c r="B5" s="132">
        <v>1740731</v>
      </c>
      <c r="C5" s="133">
        <f>B5+B30</f>
        <v>1690060.57</v>
      </c>
      <c r="D5" s="133">
        <f>C5+C30</f>
        <v>1670343.33</v>
      </c>
      <c r="E5" s="133"/>
      <c r="F5" s="132">
        <v>1910000</v>
      </c>
      <c r="G5" s="133">
        <f t="shared" ref="G5:N5" si="0">F5+F30</f>
        <v>1892056.25</v>
      </c>
      <c r="H5" s="133">
        <f t="shared" si="0"/>
        <v>1867625.34375</v>
      </c>
      <c r="I5" s="133">
        <f t="shared" si="0"/>
        <v>1838961.05765625</v>
      </c>
      <c r="J5" s="133">
        <f t="shared" si="0"/>
        <v>1824262.7622273436</v>
      </c>
      <c r="K5" s="133">
        <f t="shared" si="0"/>
        <v>1816290.6374778475</v>
      </c>
      <c r="L5" s="133">
        <f t="shared" si="0"/>
        <v>1814905.914333689</v>
      </c>
      <c r="M5" s="133">
        <f t="shared" si="0"/>
        <v>1820431.4172524931</v>
      </c>
      <c r="N5" s="133">
        <f t="shared" si="0"/>
        <v>1833206.9363844404</v>
      </c>
    </row>
    <row r="6" spans="1:19" s="134" customFormat="1" ht="12.75" x14ac:dyDescent="0.2">
      <c r="A6" s="134" t="s">
        <v>488</v>
      </c>
      <c r="F6" s="135">
        <v>187500</v>
      </c>
      <c r="G6" s="135">
        <v>1000000</v>
      </c>
      <c r="H6" s="136">
        <v>1000000</v>
      </c>
      <c r="I6" s="136">
        <v>925000</v>
      </c>
      <c r="J6" s="136">
        <v>800000</v>
      </c>
      <c r="K6" s="136">
        <v>600000</v>
      </c>
      <c r="L6" s="137">
        <v>400000</v>
      </c>
      <c r="M6" s="137">
        <v>200000</v>
      </c>
      <c r="N6" s="138" t="s">
        <v>489</v>
      </c>
    </row>
    <row r="7" spans="1:19" s="134" customFormat="1" ht="12.75" x14ac:dyDescent="0.2">
      <c r="A7" s="134" t="s">
        <v>490</v>
      </c>
      <c r="F7" s="139">
        <f>1000000/G5</f>
        <v>0.52852551291749383</v>
      </c>
      <c r="G7" s="139">
        <f>G6/H5</f>
        <v>0.53543929640197674</v>
      </c>
      <c r="H7" s="139">
        <f t="shared" ref="H7:M7" si="1">H6/I5</f>
        <v>0.54378530520624335</v>
      </c>
      <c r="I7" s="139">
        <f t="shared" si="1"/>
        <v>0.50705414765503198</v>
      </c>
      <c r="J7" s="139">
        <f t="shared" si="1"/>
        <v>0.44045814226675889</v>
      </c>
      <c r="K7" s="139">
        <f t="shared" si="1"/>
        <v>0.33059564975867056</v>
      </c>
      <c r="L7" s="139">
        <f t="shared" si="1"/>
        <v>0.21972813488557816</v>
      </c>
      <c r="M7" s="139">
        <f t="shared" si="1"/>
        <v>0.10909843075024137</v>
      </c>
      <c r="N7" s="140" t="s">
        <v>491</v>
      </c>
    </row>
    <row r="8" spans="1:19" s="128" customFormat="1" ht="12.75" x14ac:dyDescent="0.2">
      <c r="A8" s="134" t="s">
        <v>492</v>
      </c>
      <c r="B8" s="134"/>
      <c r="C8" s="134"/>
      <c r="D8" s="134"/>
      <c r="E8" s="134"/>
      <c r="F8" s="135">
        <v>0</v>
      </c>
      <c r="G8" s="135">
        <v>250000</v>
      </c>
      <c r="H8" s="135">
        <v>200000</v>
      </c>
      <c r="I8" s="135">
        <v>50000</v>
      </c>
      <c r="J8" s="135">
        <v>0</v>
      </c>
      <c r="K8" s="135">
        <v>0</v>
      </c>
      <c r="L8" s="135">
        <v>0</v>
      </c>
      <c r="M8" s="135">
        <v>0</v>
      </c>
      <c r="N8" s="135">
        <v>0</v>
      </c>
    </row>
    <row r="9" spans="1:19" s="128" customFormat="1" ht="13.5" thickBot="1" x14ac:dyDescent="0.25">
      <c r="A9" s="128" t="s">
        <v>493</v>
      </c>
      <c r="F9" s="141">
        <v>0.05</v>
      </c>
      <c r="G9" s="142">
        <v>5.5E-2</v>
      </c>
      <c r="H9" s="142">
        <v>5.5E-2</v>
      </c>
      <c r="I9" s="142">
        <v>5.5E-2</v>
      </c>
      <c r="J9" s="142">
        <v>5.5E-2</v>
      </c>
      <c r="K9" s="142">
        <v>5.5E-2</v>
      </c>
      <c r="L9" s="142">
        <v>5.5E-2</v>
      </c>
      <c r="M9" s="142">
        <v>5.5E-2</v>
      </c>
      <c r="N9" s="142">
        <v>5.5E-2</v>
      </c>
    </row>
    <row r="10" spans="1:19" s="128" customFormat="1" ht="13.5" thickTop="1" x14ac:dyDescent="0.2">
      <c r="A10" s="128" t="s">
        <v>494</v>
      </c>
      <c r="F10" s="143" t="s">
        <v>495</v>
      </c>
      <c r="G10" s="144">
        <v>0.02</v>
      </c>
      <c r="H10" s="144">
        <v>0.02</v>
      </c>
      <c r="I10" s="144">
        <v>0.02</v>
      </c>
      <c r="J10" s="144">
        <v>0.02</v>
      </c>
      <c r="K10" s="144">
        <v>0.02</v>
      </c>
      <c r="L10" s="144">
        <v>0.02</v>
      </c>
      <c r="M10" s="144">
        <v>0.02</v>
      </c>
      <c r="N10" s="144">
        <v>0.02</v>
      </c>
      <c r="P10" s="534" t="s">
        <v>5981</v>
      </c>
      <c r="Q10" s="535"/>
      <c r="R10" s="536"/>
      <c r="S10"/>
    </row>
    <row r="11" spans="1:19" s="128" customFormat="1" ht="12.75" x14ac:dyDescent="0.2">
      <c r="A11" s="128" t="s">
        <v>496</v>
      </c>
      <c r="F11" s="143" t="s">
        <v>495</v>
      </c>
      <c r="G11" s="145"/>
      <c r="H11" s="144">
        <v>0.02</v>
      </c>
      <c r="I11" s="144">
        <v>0.02</v>
      </c>
      <c r="J11" s="144">
        <v>0.02</v>
      </c>
      <c r="K11" s="144">
        <v>0.02</v>
      </c>
      <c r="L11" s="144">
        <v>0.02</v>
      </c>
      <c r="M11" s="144">
        <v>0.02</v>
      </c>
      <c r="N11" s="144">
        <v>0.02</v>
      </c>
      <c r="P11" s="537"/>
      <c r="Q11" s="538"/>
      <c r="R11" s="539"/>
      <c r="S11"/>
    </row>
    <row r="12" spans="1:19" s="128" customFormat="1" ht="12.75" x14ac:dyDescent="0.2">
      <c r="A12" s="128" t="s">
        <v>497</v>
      </c>
      <c r="F12" s="146">
        <v>3.2500000000000001E-2</v>
      </c>
      <c r="G12" s="144">
        <v>3.5000000000000003E-2</v>
      </c>
      <c r="H12" s="147">
        <v>3.7499999999999999E-2</v>
      </c>
      <c r="I12" s="144">
        <v>0.04</v>
      </c>
      <c r="J12" s="144">
        <v>4.4999999999999998E-2</v>
      </c>
      <c r="K12" s="144">
        <v>4.4999999999999998E-2</v>
      </c>
      <c r="L12" s="148">
        <v>4.4999999999999998E-2</v>
      </c>
      <c r="M12" s="148">
        <v>4.4999999999999998E-2</v>
      </c>
      <c r="N12" s="148">
        <v>4.4999999999999998E-2</v>
      </c>
      <c r="P12" s="537"/>
      <c r="Q12" s="538"/>
      <c r="R12" s="539"/>
      <c r="S12"/>
    </row>
    <row r="13" spans="1:19" s="128" customFormat="1" ht="12.75" x14ac:dyDescent="0.2">
      <c r="A13" s="128" t="s">
        <v>498</v>
      </c>
      <c r="F13" s="143" t="s">
        <v>495</v>
      </c>
      <c r="G13" s="144">
        <v>0.02</v>
      </c>
      <c r="H13" s="144">
        <v>0.02</v>
      </c>
      <c r="I13" s="144">
        <v>0.02</v>
      </c>
      <c r="J13" s="144">
        <v>0.02</v>
      </c>
      <c r="K13" s="144">
        <v>0.02</v>
      </c>
      <c r="L13" s="144">
        <v>0.02</v>
      </c>
      <c r="M13" s="144">
        <v>0.02</v>
      </c>
      <c r="N13" s="144">
        <v>0.02</v>
      </c>
      <c r="P13" s="537"/>
      <c r="Q13" s="538"/>
      <c r="R13" s="539"/>
      <c r="S13"/>
    </row>
    <row r="14" spans="1:19" s="149" customFormat="1" ht="11.25" x14ac:dyDescent="0.2">
      <c r="F14" s="150"/>
      <c r="P14" s="537"/>
      <c r="Q14" s="538"/>
      <c r="R14" s="539"/>
      <c r="S14"/>
    </row>
    <row r="15" spans="1:19" s="128" customFormat="1" ht="12.75" x14ac:dyDescent="0.2">
      <c r="A15" s="130" t="s">
        <v>499</v>
      </c>
      <c r="B15" s="130"/>
      <c r="C15" s="130"/>
      <c r="D15" s="130"/>
      <c r="E15" s="130"/>
      <c r="F15" s="131"/>
      <c r="P15" s="540"/>
      <c r="Q15" s="541"/>
      <c r="R15" s="539"/>
      <c r="S15"/>
    </row>
    <row r="16" spans="1:19" s="128" customFormat="1" ht="12.75" x14ac:dyDescent="0.2">
      <c r="A16" s="128" t="s">
        <v>500</v>
      </c>
      <c r="B16" s="152">
        <v>218912.57</v>
      </c>
      <c r="C16" s="152">
        <v>203272.76</v>
      </c>
      <c r="D16" s="152">
        <v>201102.37</v>
      </c>
      <c r="E16" s="152"/>
      <c r="F16" s="151">
        <v>208500</v>
      </c>
      <c r="G16" s="152">
        <f t="shared" ref="G16:N16" si="2">F16*(1+G10)</f>
        <v>212670</v>
      </c>
      <c r="H16" s="152">
        <f t="shared" si="2"/>
        <v>216923.4</v>
      </c>
      <c r="I16" s="152">
        <f t="shared" si="2"/>
        <v>221261.86799999999</v>
      </c>
      <c r="J16" s="152">
        <f t="shared" si="2"/>
        <v>225687.10535999999</v>
      </c>
      <c r="K16" s="152">
        <f t="shared" si="2"/>
        <v>230200.84746719999</v>
      </c>
      <c r="L16" s="152">
        <f t="shared" si="2"/>
        <v>234804.86441654398</v>
      </c>
      <c r="M16" s="152">
        <f t="shared" si="2"/>
        <v>239500.96170487485</v>
      </c>
      <c r="N16" s="152">
        <f t="shared" si="2"/>
        <v>244290.98093897235</v>
      </c>
      <c r="P16" s="540"/>
      <c r="Q16" s="541"/>
      <c r="R16" s="539"/>
      <c r="S16"/>
    </row>
    <row r="17" spans="1:19" s="128" customFormat="1" ht="12.75" x14ac:dyDescent="0.2">
      <c r="A17" s="128" t="s">
        <v>501</v>
      </c>
      <c r="B17" s="152">
        <v>77130</v>
      </c>
      <c r="C17" s="152">
        <v>75914</v>
      </c>
      <c r="D17" s="152">
        <v>76502</v>
      </c>
      <c r="E17" s="152"/>
      <c r="F17" s="151">
        <v>85950</v>
      </c>
      <c r="G17" s="152">
        <f t="shared" ref="G17:N17" si="3">G5*G9</f>
        <v>104063.09375</v>
      </c>
      <c r="H17" s="152">
        <f t="shared" si="3"/>
        <v>102719.39390625</v>
      </c>
      <c r="I17" s="152">
        <f t="shared" si="3"/>
        <v>101142.85817109374</v>
      </c>
      <c r="J17" s="152">
        <f t="shared" si="3"/>
        <v>100334.4519225039</v>
      </c>
      <c r="K17" s="152">
        <f t="shared" si="3"/>
        <v>99895.985061281608</v>
      </c>
      <c r="L17" s="152">
        <f t="shared" si="3"/>
        <v>99819.825288352891</v>
      </c>
      <c r="M17" s="152">
        <f t="shared" si="3"/>
        <v>100123.72794888711</v>
      </c>
      <c r="N17" s="152">
        <f t="shared" si="3"/>
        <v>100826.38150114422</v>
      </c>
      <c r="P17" s="540"/>
      <c r="Q17" s="541"/>
      <c r="R17" s="539"/>
      <c r="S17"/>
    </row>
    <row r="18" spans="1:19" s="128" customFormat="1" ht="12.75" x14ac:dyDescent="0.2">
      <c r="A18" s="128" t="s">
        <v>502</v>
      </c>
      <c r="B18" s="152">
        <v>118351</v>
      </c>
      <c r="C18" s="152">
        <v>135113</v>
      </c>
      <c r="D18" s="152">
        <v>183949</v>
      </c>
      <c r="E18" s="152"/>
      <c r="F18" s="153">
        <v>140000</v>
      </c>
      <c r="G18" s="153">
        <v>175000</v>
      </c>
      <c r="H18" s="152">
        <v>180000</v>
      </c>
      <c r="I18" s="152">
        <f t="shared" ref="I18:N18" si="4">H18*(1+I11)</f>
        <v>183600</v>
      </c>
      <c r="J18" s="152">
        <f t="shared" si="4"/>
        <v>187272</v>
      </c>
      <c r="K18" s="152">
        <f t="shared" si="4"/>
        <v>191017.44</v>
      </c>
      <c r="L18" s="152">
        <f t="shared" si="4"/>
        <v>194837.78880000001</v>
      </c>
      <c r="M18" s="152">
        <f t="shared" si="4"/>
        <v>198734.54457600001</v>
      </c>
      <c r="N18" s="152">
        <f t="shared" si="4"/>
        <v>202709.23546752002</v>
      </c>
      <c r="P18" s="540"/>
      <c r="Q18" s="541"/>
      <c r="R18" s="539"/>
      <c r="S18"/>
    </row>
    <row r="19" spans="1:19" s="128" customFormat="1" thickBot="1" x14ac:dyDescent="0.4">
      <c r="A19" s="128" t="s">
        <v>503</v>
      </c>
      <c r="B19" s="345">
        <v>2698</v>
      </c>
      <c r="C19" s="345">
        <v>3269</v>
      </c>
      <c r="D19" s="345">
        <v>2937</v>
      </c>
      <c r="E19" s="432"/>
      <c r="F19" s="154">
        <v>26400</v>
      </c>
      <c r="G19" s="155">
        <f>F19</f>
        <v>26400</v>
      </c>
      <c r="H19" s="155">
        <f>G19</f>
        <v>26400</v>
      </c>
      <c r="I19" s="155">
        <f t="shared" ref="I19:N19" si="5">H19</f>
        <v>26400</v>
      </c>
      <c r="J19" s="155">
        <f t="shared" si="5"/>
        <v>26400</v>
      </c>
      <c r="K19" s="155">
        <f t="shared" si="5"/>
        <v>26400</v>
      </c>
      <c r="L19" s="155">
        <f t="shared" si="5"/>
        <v>26400</v>
      </c>
      <c r="M19" s="155">
        <f t="shared" si="5"/>
        <v>26400</v>
      </c>
      <c r="N19" s="155">
        <f t="shared" si="5"/>
        <v>26400</v>
      </c>
      <c r="P19" s="542"/>
      <c r="Q19" s="543"/>
      <c r="R19" s="544"/>
      <c r="S19"/>
    </row>
    <row r="20" spans="1:19" s="128" customFormat="1" ht="13.5" thickTop="1" x14ac:dyDescent="0.2">
      <c r="A20" s="128" t="s">
        <v>504</v>
      </c>
      <c r="B20" s="152">
        <f>SUM(B16:B19)</f>
        <v>417091.57</v>
      </c>
      <c r="C20" s="152">
        <f>SUM(C16:C19)</f>
        <v>417568.76</v>
      </c>
      <c r="D20" s="152">
        <f>SUM(D16:D19)</f>
        <v>464490.37</v>
      </c>
      <c r="E20" s="152"/>
      <c r="F20" s="152">
        <f t="shared" ref="F20:L20" si="6">SUM(F16:F19)</f>
        <v>460850</v>
      </c>
      <c r="G20" s="152">
        <f t="shared" si="6"/>
        <v>518133.09375</v>
      </c>
      <c r="H20" s="152">
        <f t="shared" si="6"/>
        <v>526042.79390625004</v>
      </c>
      <c r="I20" s="152">
        <f t="shared" si="6"/>
        <v>532404.72617109376</v>
      </c>
      <c r="J20" s="152">
        <f t="shared" si="6"/>
        <v>539693.55728250393</v>
      </c>
      <c r="K20" s="152">
        <f t="shared" si="6"/>
        <v>547514.27252848167</v>
      </c>
      <c r="L20" s="152">
        <f t="shared" si="6"/>
        <v>555862.47850489686</v>
      </c>
      <c r="M20" s="152">
        <f>SUM(M16:M19)</f>
        <v>564759.23422976199</v>
      </c>
      <c r="N20" s="152">
        <f>SUM(N16:N19)</f>
        <v>574226.59790763655</v>
      </c>
      <c r="P20"/>
      <c r="Q20"/>
      <c r="R20"/>
      <c r="S20"/>
    </row>
    <row r="21" spans="1:19" s="149" customFormat="1" ht="11.25" x14ac:dyDescent="0.2">
      <c r="F21" s="156"/>
      <c r="G21" s="157"/>
      <c r="H21" s="157"/>
      <c r="P21"/>
      <c r="Q21"/>
      <c r="R21"/>
      <c r="S21"/>
    </row>
    <row r="22" spans="1:19" s="128" customFormat="1" ht="12.75" x14ac:dyDescent="0.2">
      <c r="A22" s="130" t="s">
        <v>505</v>
      </c>
      <c r="B22" s="151">
        <v>467762</v>
      </c>
      <c r="C22" s="151">
        <v>437286</v>
      </c>
      <c r="D22" s="151">
        <v>470281</v>
      </c>
      <c r="E22" s="151"/>
      <c r="F22" s="151">
        <v>472700</v>
      </c>
      <c r="G22" s="152">
        <f t="shared" ref="G22:N22" si="7">F22*(1+G13)</f>
        <v>482154</v>
      </c>
      <c r="H22" s="152">
        <f t="shared" si="7"/>
        <v>491797.08</v>
      </c>
      <c r="I22" s="152">
        <f t="shared" si="7"/>
        <v>501633.02160000004</v>
      </c>
      <c r="J22" s="152">
        <f t="shared" si="7"/>
        <v>511665.68203200004</v>
      </c>
      <c r="K22" s="152">
        <f t="shared" si="7"/>
        <v>521898.99567264004</v>
      </c>
      <c r="L22" s="152">
        <f t="shared" si="7"/>
        <v>532336.9755860928</v>
      </c>
      <c r="M22" s="152">
        <f t="shared" si="7"/>
        <v>542983.71509781468</v>
      </c>
      <c r="N22" s="152">
        <f t="shared" si="7"/>
        <v>553843.389399771</v>
      </c>
      <c r="P22"/>
      <c r="Q22"/>
      <c r="R22"/>
      <c r="S22"/>
    </row>
    <row r="23" spans="1:19" s="149" customFormat="1" ht="11.25" x14ac:dyDescent="0.2">
      <c r="F23" s="157"/>
      <c r="G23" s="157"/>
      <c r="H23" s="157"/>
      <c r="P23"/>
      <c r="Q23"/>
      <c r="R23"/>
      <c r="S23"/>
    </row>
    <row r="24" spans="1:19" s="128" customFormat="1" ht="12.75" x14ac:dyDescent="0.2">
      <c r="A24" s="130" t="s">
        <v>506</v>
      </c>
      <c r="B24" s="158">
        <f>B20-B22</f>
        <v>-50670.429999999993</v>
      </c>
      <c r="C24" s="158">
        <f>C20-C22</f>
        <v>-19717.239999999991</v>
      </c>
      <c r="D24" s="158">
        <f>D20-D22</f>
        <v>-5790.6300000000047</v>
      </c>
      <c r="E24" s="158"/>
      <c r="F24" s="158">
        <f>F20-F22</f>
        <v>-11850</v>
      </c>
      <c r="G24" s="158">
        <f t="shared" ref="G24:N24" si="8">G20-G22</f>
        <v>35979.09375</v>
      </c>
      <c r="H24" s="158">
        <f t="shared" si="8"/>
        <v>34245.713906250021</v>
      </c>
      <c r="I24" s="158">
        <f t="shared" si="8"/>
        <v>30771.704571093724</v>
      </c>
      <c r="J24" s="158">
        <f t="shared" si="8"/>
        <v>28027.875250503886</v>
      </c>
      <c r="K24" s="158">
        <f t="shared" si="8"/>
        <v>25615.276855841628</v>
      </c>
      <c r="L24" s="158">
        <f t="shared" si="8"/>
        <v>23525.502918804064</v>
      </c>
      <c r="M24" s="158">
        <f t="shared" si="8"/>
        <v>21775.519131947309</v>
      </c>
      <c r="N24" s="158">
        <f t="shared" si="8"/>
        <v>20383.208507865551</v>
      </c>
      <c r="P24"/>
      <c r="Q24"/>
      <c r="R24"/>
      <c r="S24"/>
    </row>
    <row r="25" spans="1:19" s="128" customFormat="1" ht="12.75" x14ac:dyDescent="0.2">
      <c r="A25" s="128" t="s">
        <v>507</v>
      </c>
      <c r="F25" s="151">
        <f t="shared" ref="F25:M25" si="9">F6*F12</f>
        <v>6093.75</v>
      </c>
      <c r="G25" s="151">
        <f t="shared" si="9"/>
        <v>35000</v>
      </c>
      <c r="H25" s="151">
        <f t="shared" si="9"/>
        <v>37500</v>
      </c>
      <c r="I25" s="151">
        <f t="shared" si="9"/>
        <v>37000</v>
      </c>
      <c r="J25" s="151">
        <f t="shared" si="9"/>
        <v>36000</v>
      </c>
      <c r="K25" s="151">
        <f t="shared" si="9"/>
        <v>27000</v>
      </c>
      <c r="L25" s="151">
        <f t="shared" si="9"/>
        <v>18000</v>
      </c>
      <c r="M25" s="151">
        <f t="shared" si="9"/>
        <v>9000</v>
      </c>
      <c r="N25" s="151">
        <v>0</v>
      </c>
      <c r="P25"/>
      <c r="Q25"/>
      <c r="R25"/>
      <c r="S25"/>
    </row>
    <row r="26" spans="1:19" s="128" customFormat="1" ht="12.75" x14ac:dyDescent="0.2">
      <c r="A26" s="128" t="s">
        <v>508</v>
      </c>
      <c r="F26" s="152">
        <v>0</v>
      </c>
      <c r="G26" s="152">
        <v>25410</v>
      </c>
      <c r="H26" s="152">
        <v>25410</v>
      </c>
      <c r="I26" s="152">
        <v>8470</v>
      </c>
      <c r="J26" s="152">
        <v>0</v>
      </c>
      <c r="K26" s="152">
        <v>0</v>
      </c>
      <c r="L26" s="133">
        <v>0</v>
      </c>
      <c r="M26" s="133">
        <v>0</v>
      </c>
      <c r="N26" s="133">
        <v>0</v>
      </c>
      <c r="P26"/>
      <c r="Q26"/>
      <c r="R26"/>
      <c r="S26"/>
    </row>
    <row r="27" spans="1:19" s="149" customFormat="1" ht="11.25" x14ac:dyDescent="0.2">
      <c r="P27"/>
      <c r="Q27"/>
      <c r="R27"/>
      <c r="S27"/>
    </row>
    <row r="28" spans="1:19" s="128" customFormat="1" ht="12.75" x14ac:dyDescent="0.2">
      <c r="A28" s="159" t="s">
        <v>509</v>
      </c>
      <c r="B28" s="152">
        <f>B22+B26+B25</f>
        <v>467762</v>
      </c>
      <c r="C28" s="152">
        <f>C22+C26+C25</f>
        <v>437286</v>
      </c>
      <c r="D28" s="152">
        <f>D22+D26+D25</f>
        <v>470281</v>
      </c>
      <c r="E28" s="152"/>
      <c r="F28" s="152">
        <f t="shared" ref="F28:N28" si="10">F22+F26+F25</f>
        <v>478793.75</v>
      </c>
      <c r="G28" s="152">
        <f t="shared" si="10"/>
        <v>542564</v>
      </c>
      <c r="H28" s="152">
        <f t="shared" si="10"/>
        <v>554707.08000000007</v>
      </c>
      <c r="I28" s="152">
        <f t="shared" si="10"/>
        <v>547103.02160000009</v>
      </c>
      <c r="J28" s="152">
        <f t="shared" si="10"/>
        <v>547665.68203200004</v>
      </c>
      <c r="K28" s="152">
        <f t="shared" si="10"/>
        <v>548898.99567264004</v>
      </c>
      <c r="L28" s="152">
        <f t="shared" si="10"/>
        <v>550336.9755860928</v>
      </c>
      <c r="M28" s="152">
        <f t="shared" si="10"/>
        <v>551983.71509781468</v>
      </c>
      <c r="N28" s="152">
        <f t="shared" si="10"/>
        <v>553843.389399771</v>
      </c>
      <c r="P28"/>
      <c r="Q28"/>
      <c r="R28"/>
      <c r="S28"/>
    </row>
    <row r="29" spans="1:19" s="161" customFormat="1" ht="11.25" x14ac:dyDescent="0.2">
      <c r="A29" s="149"/>
      <c r="B29" s="149"/>
      <c r="C29" s="149"/>
      <c r="D29" s="149"/>
      <c r="E29" s="149"/>
      <c r="F29" s="157"/>
      <c r="G29" s="157"/>
      <c r="H29" s="157"/>
      <c r="I29" s="149"/>
      <c r="J29" s="149"/>
      <c r="K29" s="149"/>
      <c r="L29" s="160"/>
      <c r="M29" s="149"/>
      <c r="N29" s="149"/>
      <c r="P29"/>
      <c r="Q29"/>
      <c r="R29"/>
      <c r="S29"/>
    </row>
    <row r="30" spans="1:19" s="73" customFormat="1" ht="12.75" x14ac:dyDescent="0.2">
      <c r="A30" s="130" t="s">
        <v>510</v>
      </c>
      <c r="B30" s="135">
        <f>B20-B28</f>
        <v>-50670.429999999993</v>
      </c>
      <c r="C30" s="135">
        <f>C20-C28</f>
        <v>-19717.239999999991</v>
      </c>
      <c r="D30" s="135">
        <f>D20-D28</f>
        <v>-5790.6300000000047</v>
      </c>
      <c r="E30" s="135"/>
      <c r="F30" s="135">
        <f t="shared" ref="F30:N30" si="11">F20-F28</f>
        <v>-17943.75</v>
      </c>
      <c r="G30" s="135">
        <f t="shared" si="11"/>
        <v>-24430.90625</v>
      </c>
      <c r="H30" s="135">
        <f t="shared" si="11"/>
        <v>-28664.286093750037</v>
      </c>
      <c r="I30" s="135">
        <f t="shared" si="11"/>
        <v>-14698.295428906335</v>
      </c>
      <c r="J30" s="135">
        <f t="shared" si="11"/>
        <v>-7972.1247494961135</v>
      </c>
      <c r="K30" s="135">
        <f t="shared" si="11"/>
        <v>-1384.7231441583717</v>
      </c>
      <c r="L30" s="151">
        <f t="shared" si="11"/>
        <v>5525.5029188040644</v>
      </c>
      <c r="M30" s="151">
        <f t="shared" si="11"/>
        <v>12775.519131947309</v>
      </c>
      <c r="N30" s="151">
        <f t="shared" si="11"/>
        <v>20383.208507865551</v>
      </c>
      <c r="P30"/>
      <c r="Q30"/>
      <c r="R30"/>
      <c r="S30"/>
    </row>
    <row r="31" spans="1:19" s="73" customFormat="1" ht="12.75" x14ac:dyDescent="0.2">
      <c r="L31" s="162"/>
      <c r="M31" s="163" t="s">
        <v>511</v>
      </c>
      <c r="N31" s="164">
        <f>SUM(F30:N30)</f>
        <v>-56409.855107693933</v>
      </c>
      <c r="O31" s="165"/>
    </row>
    <row r="32" spans="1:19" s="161" customFormat="1" ht="11.25" x14ac:dyDescent="0.2">
      <c r="M32" s="166"/>
      <c r="N32" s="167"/>
    </row>
    <row r="33" spans="1:14" x14ac:dyDescent="0.25">
      <c r="A33" s="128" t="s">
        <v>512</v>
      </c>
      <c r="B33" s="133">
        <f>B5</f>
        <v>1740731</v>
      </c>
      <c r="C33" s="133">
        <f>C5</f>
        <v>1690060.57</v>
      </c>
      <c r="D33" s="133">
        <f>D5</f>
        <v>1670343.33</v>
      </c>
      <c r="E33" s="128"/>
      <c r="F33" s="133">
        <f>F5</f>
        <v>1910000</v>
      </c>
      <c r="G33" s="133">
        <f>G5</f>
        <v>1892056.25</v>
      </c>
      <c r="H33" s="133">
        <f t="shared" ref="H33:N33" si="12">H5</f>
        <v>1867625.34375</v>
      </c>
      <c r="I33" s="133">
        <f t="shared" si="12"/>
        <v>1838961.05765625</v>
      </c>
      <c r="J33" s="133">
        <f t="shared" si="12"/>
        <v>1824262.7622273436</v>
      </c>
      <c r="K33" s="133">
        <f t="shared" si="12"/>
        <v>1816290.6374778475</v>
      </c>
      <c r="L33" s="133">
        <f t="shared" si="12"/>
        <v>1814905.914333689</v>
      </c>
      <c r="M33" s="133">
        <f t="shared" si="12"/>
        <v>1820431.4172524931</v>
      </c>
      <c r="N33" s="133">
        <f t="shared" si="12"/>
        <v>1833206.9363844404</v>
      </c>
    </row>
    <row r="34" spans="1:14" x14ac:dyDescent="0.25">
      <c r="A34" s="128" t="s">
        <v>510</v>
      </c>
      <c r="B34" s="158">
        <f>+B30</f>
        <v>-50670.429999999993</v>
      </c>
      <c r="C34" s="158">
        <f>C30</f>
        <v>-19717.239999999991</v>
      </c>
      <c r="D34" s="158">
        <f>D30</f>
        <v>-5790.6300000000047</v>
      </c>
      <c r="E34" s="128"/>
      <c r="F34" s="158">
        <f>+F30</f>
        <v>-17943.75</v>
      </c>
      <c r="G34" s="158">
        <f>G30</f>
        <v>-24430.90625</v>
      </c>
      <c r="H34" s="158">
        <f t="shared" ref="H34:N34" si="13">H30</f>
        <v>-28664.286093750037</v>
      </c>
      <c r="I34" s="158">
        <f t="shared" si="13"/>
        <v>-14698.295428906335</v>
      </c>
      <c r="J34" s="158">
        <f t="shared" si="13"/>
        <v>-7972.1247494961135</v>
      </c>
      <c r="K34" s="158">
        <f t="shared" si="13"/>
        <v>-1384.7231441583717</v>
      </c>
      <c r="L34" s="158">
        <f t="shared" si="13"/>
        <v>5525.5029188040644</v>
      </c>
      <c r="M34" s="158">
        <f t="shared" si="13"/>
        <v>12775.519131947309</v>
      </c>
      <c r="N34" s="158">
        <f t="shared" si="13"/>
        <v>20383.208507865551</v>
      </c>
    </row>
    <row r="35" spans="1:14" x14ac:dyDescent="0.25">
      <c r="A35" s="128" t="s">
        <v>513</v>
      </c>
      <c r="B35" s="133">
        <f>SUM(B33:B34)</f>
        <v>1690060.57</v>
      </c>
      <c r="C35" s="133">
        <f>SUM(C33:C34)</f>
        <v>1670343.33</v>
      </c>
      <c r="D35" s="133">
        <f>SUM(D33:D34)</f>
        <v>1664552.7000000002</v>
      </c>
      <c r="E35" s="128"/>
      <c r="F35" s="133">
        <f>SUM(F33:F34)</f>
        <v>1892056.25</v>
      </c>
      <c r="G35" s="133">
        <f>SUM(G33:G34)</f>
        <v>1867625.34375</v>
      </c>
      <c r="H35" s="133">
        <f t="shared" ref="H35:N35" si="14">SUM(H33:H34)</f>
        <v>1838961.05765625</v>
      </c>
      <c r="I35" s="133">
        <f t="shared" si="14"/>
        <v>1824262.7622273436</v>
      </c>
      <c r="J35" s="133">
        <f t="shared" si="14"/>
        <v>1816290.6374778475</v>
      </c>
      <c r="K35" s="133">
        <f t="shared" si="14"/>
        <v>1814905.914333689</v>
      </c>
      <c r="L35" s="133">
        <f t="shared" si="14"/>
        <v>1820431.4172524931</v>
      </c>
      <c r="M35" s="133">
        <f t="shared" si="14"/>
        <v>1833206.9363844404</v>
      </c>
      <c r="N35" s="133">
        <f t="shared" si="14"/>
        <v>1853590.1448923061</v>
      </c>
    </row>
    <row r="36" spans="1:14" s="161" customFormat="1" ht="11.25" x14ac:dyDescent="0.2">
      <c r="A36" s="149"/>
      <c r="B36" s="149"/>
      <c r="C36" s="149"/>
      <c r="D36" s="149"/>
      <c r="E36" s="149"/>
      <c r="F36" s="160"/>
      <c r="G36" s="149"/>
      <c r="H36" s="149"/>
      <c r="I36" s="149"/>
      <c r="J36" s="149"/>
      <c r="K36" s="168"/>
      <c r="L36" s="169"/>
      <c r="M36" s="149"/>
      <c r="N36" s="149"/>
    </row>
    <row r="37" spans="1:14" x14ac:dyDescent="0.25">
      <c r="A37" s="128" t="s">
        <v>514</v>
      </c>
      <c r="B37" s="128"/>
      <c r="C37" s="128"/>
      <c r="D37" s="128"/>
      <c r="E37" s="128"/>
      <c r="F37" s="165"/>
      <c r="G37" s="73"/>
      <c r="H37" s="73"/>
      <c r="I37" s="73"/>
      <c r="J37" s="73"/>
      <c r="K37" s="170"/>
      <c r="L37" s="171"/>
      <c r="M37" s="73"/>
      <c r="N37" s="73"/>
    </row>
    <row r="38" spans="1:14" x14ac:dyDescent="0.25">
      <c r="A38" s="172" t="s">
        <v>515</v>
      </c>
      <c r="B38" s="172"/>
      <c r="C38" s="172"/>
      <c r="D38" s="172"/>
      <c r="E38" s="172"/>
      <c r="F38" s="73"/>
      <c r="G38" s="73"/>
      <c r="H38" s="73"/>
      <c r="I38" s="73"/>
      <c r="J38" s="73"/>
      <c r="K38" s="73"/>
      <c r="L38" s="73"/>
      <c r="M38" s="73"/>
      <c r="N38" s="73"/>
    </row>
    <row r="39" spans="1:14" x14ac:dyDescent="0.25">
      <c r="A39" s="128" t="s">
        <v>516</v>
      </c>
      <c r="B39" s="128"/>
      <c r="C39" s="128"/>
      <c r="D39" s="128"/>
      <c r="E39" s="128"/>
      <c r="F39" s="73"/>
      <c r="G39" s="73"/>
      <c r="H39" s="73"/>
      <c r="I39" s="73"/>
      <c r="J39" s="73"/>
      <c r="K39" s="73"/>
      <c r="L39" s="73"/>
      <c r="M39" s="73"/>
      <c r="N39" s="73"/>
    </row>
    <row r="43" spans="1:14" x14ac:dyDescent="0.25">
      <c r="D43" s="119"/>
    </row>
  </sheetData>
  <mergeCells count="2">
    <mergeCell ref="A1:N1"/>
    <mergeCell ref="P10:R19"/>
  </mergeCell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87"/>
  <sheetViews>
    <sheetView workbookViewId="0">
      <pane ySplit="1" topLeftCell="A2" activePane="bottomLeft" state="frozen"/>
      <selection activeCell="D9" sqref="D9:E9"/>
      <selection pane="bottomLeft" activeCell="D9" sqref="D9:E9"/>
    </sheetView>
  </sheetViews>
  <sheetFormatPr defaultColWidth="14.6640625" defaultRowHeight="15.75" x14ac:dyDescent="0.25"/>
  <cols>
    <col min="1" max="1" width="4.83203125" style="67" customWidth="1"/>
    <col min="2" max="2" width="39.1640625" style="67" customWidth="1"/>
    <col min="3" max="16" width="12.33203125" style="67" customWidth="1"/>
    <col min="17" max="17" width="5.83203125" style="67" customWidth="1"/>
    <col min="18" max="23" width="18.83203125" style="67" customWidth="1"/>
    <col min="24" max="261" width="14.6640625" style="67"/>
    <col min="262" max="262" width="34.6640625" style="67" customWidth="1"/>
    <col min="263" max="263" width="12.33203125" style="67" customWidth="1"/>
    <col min="264" max="264" width="13.1640625" style="67" customWidth="1"/>
    <col min="265" max="265" width="12.33203125" style="67" customWidth="1"/>
    <col min="266" max="266" width="11.5" style="67" customWidth="1"/>
    <col min="267" max="267" width="11.1640625" style="67" customWidth="1"/>
    <col min="268" max="268" width="10.6640625" style="67" customWidth="1"/>
    <col min="269" max="269" width="11.33203125" style="67" customWidth="1"/>
    <col min="270" max="270" width="11.83203125" style="67" customWidth="1"/>
    <col min="271" max="271" width="12" style="67" customWidth="1"/>
    <col min="272" max="517" width="14.6640625" style="67"/>
    <col min="518" max="518" width="34.6640625" style="67" customWidth="1"/>
    <col min="519" max="519" width="12.33203125" style="67" customWidth="1"/>
    <col min="520" max="520" width="13.1640625" style="67" customWidth="1"/>
    <col min="521" max="521" width="12.33203125" style="67" customWidth="1"/>
    <col min="522" max="522" width="11.5" style="67" customWidth="1"/>
    <col min="523" max="523" width="11.1640625" style="67" customWidth="1"/>
    <col min="524" max="524" width="10.6640625" style="67" customWidth="1"/>
    <col min="525" max="525" width="11.33203125" style="67" customWidth="1"/>
    <col min="526" max="526" width="11.83203125" style="67" customWidth="1"/>
    <col min="527" max="527" width="12" style="67" customWidth="1"/>
    <col min="528" max="773" width="14.6640625" style="67"/>
    <col min="774" max="774" width="34.6640625" style="67" customWidth="1"/>
    <col min="775" max="775" width="12.33203125" style="67" customWidth="1"/>
    <col min="776" max="776" width="13.1640625" style="67" customWidth="1"/>
    <col min="777" max="777" width="12.33203125" style="67" customWidth="1"/>
    <col min="778" max="778" width="11.5" style="67" customWidth="1"/>
    <col min="779" max="779" width="11.1640625" style="67" customWidth="1"/>
    <col min="780" max="780" width="10.6640625" style="67" customWidth="1"/>
    <col min="781" max="781" width="11.33203125" style="67" customWidth="1"/>
    <col min="782" max="782" width="11.83203125" style="67" customWidth="1"/>
    <col min="783" max="783" width="12" style="67" customWidth="1"/>
    <col min="784" max="1029" width="14.6640625" style="67"/>
    <col min="1030" max="1030" width="34.6640625" style="67" customWidth="1"/>
    <col min="1031" max="1031" width="12.33203125" style="67" customWidth="1"/>
    <col min="1032" max="1032" width="13.1640625" style="67" customWidth="1"/>
    <col min="1033" max="1033" width="12.33203125" style="67" customWidth="1"/>
    <col min="1034" max="1034" width="11.5" style="67" customWidth="1"/>
    <col min="1035" max="1035" width="11.1640625" style="67" customWidth="1"/>
    <col min="1036" max="1036" width="10.6640625" style="67" customWidth="1"/>
    <col min="1037" max="1037" width="11.33203125" style="67" customWidth="1"/>
    <col min="1038" max="1038" width="11.83203125" style="67" customWidth="1"/>
    <col min="1039" max="1039" width="12" style="67" customWidth="1"/>
    <col min="1040" max="1285" width="14.6640625" style="67"/>
    <col min="1286" max="1286" width="34.6640625" style="67" customWidth="1"/>
    <col min="1287" max="1287" width="12.33203125" style="67" customWidth="1"/>
    <col min="1288" max="1288" width="13.1640625" style="67" customWidth="1"/>
    <col min="1289" max="1289" width="12.33203125" style="67" customWidth="1"/>
    <col min="1290" max="1290" width="11.5" style="67" customWidth="1"/>
    <col min="1291" max="1291" width="11.1640625" style="67" customWidth="1"/>
    <col min="1292" max="1292" width="10.6640625" style="67" customWidth="1"/>
    <col min="1293" max="1293" width="11.33203125" style="67" customWidth="1"/>
    <col min="1294" max="1294" width="11.83203125" style="67" customWidth="1"/>
    <col min="1295" max="1295" width="12" style="67" customWidth="1"/>
    <col min="1296" max="1541" width="14.6640625" style="67"/>
    <col min="1542" max="1542" width="34.6640625" style="67" customWidth="1"/>
    <col min="1543" max="1543" width="12.33203125" style="67" customWidth="1"/>
    <col min="1544" max="1544" width="13.1640625" style="67" customWidth="1"/>
    <col min="1545" max="1545" width="12.33203125" style="67" customWidth="1"/>
    <col min="1546" max="1546" width="11.5" style="67" customWidth="1"/>
    <col min="1547" max="1547" width="11.1640625" style="67" customWidth="1"/>
    <col min="1548" max="1548" width="10.6640625" style="67" customWidth="1"/>
    <col min="1549" max="1549" width="11.33203125" style="67" customWidth="1"/>
    <col min="1550" max="1550" width="11.83203125" style="67" customWidth="1"/>
    <col min="1551" max="1551" width="12" style="67" customWidth="1"/>
    <col min="1552" max="1797" width="14.6640625" style="67"/>
    <col min="1798" max="1798" width="34.6640625" style="67" customWidth="1"/>
    <col min="1799" max="1799" width="12.33203125" style="67" customWidth="1"/>
    <col min="1800" max="1800" width="13.1640625" style="67" customWidth="1"/>
    <col min="1801" max="1801" width="12.33203125" style="67" customWidth="1"/>
    <col min="1802" max="1802" width="11.5" style="67" customWidth="1"/>
    <col min="1803" max="1803" width="11.1640625" style="67" customWidth="1"/>
    <col min="1804" max="1804" width="10.6640625" style="67" customWidth="1"/>
    <col min="1805" max="1805" width="11.33203125" style="67" customWidth="1"/>
    <col min="1806" max="1806" width="11.83203125" style="67" customWidth="1"/>
    <col min="1807" max="1807" width="12" style="67" customWidth="1"/>
    <col min="1808" max="2053" width="14.6640625" style="67"/>
    <col min="2054" max="2054" width="34.6640625" style="67" customWidth="1"/>
    <col min="2055" max="2055" width="12.33203125" style="67" customWidth="1"/>
    <col min="2056" max="2056" width="13.1640625" style="67" customWidth="1"/>
    <col min="2057" max="2057" width="12.33203125" style="67" customWidth="1"/>
    <col min="2058" max="2058" width="11.5" style="67" customWidth="1"/>
    <col min="2059" max="2059" width="11.1640625" style="67" customWidth="1"/>
    <col min="2060" max="2060" width="10.6640625" style="67" customWidth="1"/>
    <col min="2061" max="2061" width="11.33203125" style="67" customWidth="1"/>
    <col min="2062" max="2062" width="11.83203125" style="67" customWidth="1"/>
    <col min="2063" max="2063" width="12" style="67" customWidth="1"/>
    <col min="2064" max="2309" width="14.6640625" style="67"/>
    <col min="2310" max="2310" width="34.6640625" style="67" customWidth="1"/>
    <col min="2311" max="2311" width="12.33203125" style="67" customWidth="1"/>
    <col min="2312" max="2312" width="13.1640625" style="67" customWidth="1"/>
    <col min="2313" max="2313" width="12.33203125" style="67" customWidth="1"/>
    <col min="2314" max="2314" width="11.5" style="67" customWidth="1"/>
    <col min="2315" max="2315" width="11.1640625" style="67" customWidth="1"/>
    <col min="2316" max="2316" width="10.6640625" style="67" customWidth="1"/>
    <col min="2317" max="2317" width="11.33203125" style="67" customWidth="1"/>
    <col min="2318" max="2318" width="11.83203125" style="67" customWidth="1"/>
    <col min="2319" max="2319" width="12" style="67" customWidth="1"/>
    <col min="2320" max="2565" width="14.6640625" style="67"/>
    <col min="2566" max="2566" width="34.6640625" style="67" customWidth="1"/>
    <col min="2567" max="2567" width="12.33203125" style="67" customWidth="1"/>
    <col min="2568" max="2568" width="13.1640625" style="67" customWidth="1"/>
    <col min="2569" max="2569" width="12.33203125" style="67" customWidth="1"/>
    <col min="2570" max="2570" width="11.5" style="67" customWidth="1"/>
    <col min="2571" max="2571" width="11.1640625" style="67" customWidth="1"/>
    <col min="2572" max="2572" width="10.6640625" style="67" customWidth="1"/>
    <col min="2573" max="2573" width="11.33203125" style="67" customWidth="1"/>
    <col min="2574" max="2574" width="11.83203125" style="67" customWidth="1"/>
    <col min="2575" max="2575" width="12" style="67" customWidth="1"/>
    <col min="2576" max="2821" width="14.6640625" style="67"/>
    <col min="2822" max="2822" width="34.6640625" style="67" customWidth="1"/>
    <col min="2823" max="2823" width="12.33203125" style="67" customWidth="1"/>
    <col min="2824" max="2824" width="13.1640625" style="67" customWidth="1"/>
    <col min="2825" max="2825" width="12.33203125" style="67" customWidth="1"/>
    <col min="2826" max="2826" width="11.5" style="67" customWidth="1"/>
    <col min="2827" max="2827" width="11.1640625" style="67" customWidth="1"/>
    <col min="2828" max="2828" width="10.6640625" style="67" customWidth="1"/>
    <col min="2829" max="2829" width="11.33203125" style="67" customWidth="1"/>
    <col min="2830" max="2830" width="11.83203125" style="67" customWidth="1"/>
    <col min="2831" max="2831" width="12" style="67" customWidth="1"/>
    <col min="2832" max="3077" width="14.6640625" style="67"/>
    <col min="3078" max="3078" width="34.6640625" style="67" customWidth="1"/>
    <col min="3079" max="3079" width="12.33203125" style="67" customWidth="1"/>
    <col min="3080" max="3080" width="13.1640625" style="67" customWidth="1"/>
    <col min="3081" max="3081" width="12.33203125" style="67" customWidth="1"/>
    <col min="3082" max="3082" width="11.5" style="67" customWidth="1"/>
    <col min="3083" max="3083" width="11.1640625" style="67" customWidth="1"/>
    <col min="3084" max="3084" width="10.6640625" style="67" customWidth="1"/>
    <col min="3085" max="3085" width="11.33203125" style="67" customWidth="1"/>
    <col min="3086" max="3086" width="11.83203125" style="67" customWidth="1"/>
    <col min="3087" max="3087" width="12" style="67" customWidth="1"/>
    <col min="3088" max="3333" width="14.6640625" style="67"/>
    <col min="3334" max="3334" width="34.6640625" style="67" customWidth="1"/>
    <col min="3335" max="3335" width="12.33203125" style="67" customWidth="1"/>
    <col min="3336" max="3336" width="13.1640625" style="67" customWidth="1"/>
    <col min="3337" max="3337" width="12.33203125" style="67" customWidth="1"/>
    <col min="3338" max="3338" width="11.5" style="67" customWidth="1"/>
    <col min="3339" max="3339" width="11.1640625" style="67" customWidth="1"/>
    <col min="3340" max="3340" width="10.6640625" style="67" customWidth="1"/>
    <col min="3341" max="3341" width="11.33203125" style="67" customWidth="1"/>
    <col min="3342" max="3342" width="11.83203125" style="67" customWidth="1"/>
    <col min="3343" max="3343" width="12" style="67" customWidth="1"/>
    <col min="3344" max="3589" width="14.6640625" style="67"/>
    <col min="3590" max="3590" width="34.6640625" style="67" customWidth="1"/>
    <col min="3591" max="3591" width="12.33203125" style="67" customWidth="1"/>
    <col min="3592" max="3592" width="13.1640625" style="67" customWidth="1"/>
    <col min="3593" max="3593" width="12.33203125" style="67" customWidth="1"/>
    <col min="3594" max="3594" width="11.5" style="67" customWidth="1"/>
    <col min="3595" max="3595" width="11.1640625" style="67" customWidth="1"/>
    <col min="3596" max="3596" width="10.6640625" style="67" customWidth="1"/>
    <col min="3597" max="3597" width="11.33203125" style="67" customWidth="1"/>
    <col min="3598" max="3598" width="11.83203125" style="67" customWidth="1"/>
    <col min="3599" max="3599" width="12" style="67" customWidth="1"/>
    <col min="3600" max="3845" width="14.6640625" style="67"/>
    <col min="3846" max="3846" width="34.6640625" style="67" customWidth="1"/>
    <col min="3847" max="3847" width="12.33203125" style="67" customWidth="1"/>
    <col min="3848" max="3848" width="13.1640625" style="67" customWidth="1"/>
    <col min="3849" max="3849" width="12.33203125" style="67" customWidth="1"/>
    <col min="3850" max="3850" width="11.5" style="67" customWidth="1"/>
    <col min="3851" max="3851" width="11.1640625" style="67" customWidth="1"/>
    <col min="3852" max="3852" width="10.6640625" style="67" customWidth="1"/>
    <col min="3853" max="3853" width="11.33203125" style="67" customWidth="1"/>
    <col min="3854" max="3854" width="11.83203125" style="67" customWidth="1"/>
    <col min="3855" max="3855" width="12" style="67" customWidth="1"/>
    <col min="3856" max="4101" width="14.6640625" style="67"/>
    <col min="4102" max="4102" width="34.6640625" style="67" customWidth="1"/>
    <col min="4103" max="4103" width="12.33203125" style="67" customWidth="1"/>
    <col min="4104" max="4104" width="13.1640625" style="67" customWidth="1"/>
    <col min="4105" max="4105" width="12.33203125" style="67" customWidth="1"/>
    <col min="4106" max="4106" width="11.5" style="67" customWidth="1"/>
    <col min="4107" max="4107" width="11.1640625" style="67" customWidth="1"/>
    <col min="4108" max="4108" width="10.6640625" style="67" customWidth="1"/>
    <col min="4109" max="4109" width="11.33203125" style="67" customWidth="1"/>
    <col min="4110" max="4110" width="11.83203125" style="67" customWidth="1"/>
    <col min="4111" max="4111" width="12" style="67" customWidth="1"/>
    <col min="4112" max="4357" width="14.6640625" style="67"/>
    <col min="4358" max="4358" width="34.6640625" style="67" customWidth="1"/>
    <col min="4359" max="4359" width="12.33203125" style="67" customWidth="1"/>
    <col min="4360" max="4360" width="13.1640625" style="67" customWidth="1"/>
    <col min="4361" max="4361" width="12.33203125" style="67" customWidth="1"/>
    <col min="4362" max="4362" width="11.5" style="67" customWidth="1"/>
    <col min="4363" max="4363" width="11.1640625" style="67" customWidth="1"/>
    <col min="4364" max="4364" width="10.6640625" style="67" customWidth="1"/>
    <col min="4365" max="4365" width="11.33203125" style="67" customWidth="1"/>
    <col min="4366" max="4366" width="11.83203125" style="67" customWidth="1"/>
    <col min="4367" max="4367" width="12" style="67" customWidth="1"/>
    <col min="4368" max="4613" width="14.6640625" style="67"/>
    <col min="4614" max="4614" width="34.6640625" style="67" customWidth="1"/>
    <col min="4615" max="4615" width="12.33203125" style="67" customWidth="1"/>
    <col min="4616" max="4616" width="13.1640625" style="67" customWidth="1"/>
    <col min="4617" max="4617" width="12.33203125" style="67" customWidth="1"/>
    <col min="4618" max="4618" width="11.5" style="67" customWidth="1"/>
    <col min="4619" max="4619" width="11.1640625" style="67" customWidth="1"/>
    <col min="4620" max="4620" width="10.6640625" style="67" customWidth="1"/>
    <col min="4621" max="4621" width="11.33203125" style="67" customWidth="1"/>
    <col min="4622" max="4622" width="11.83203125" style="67" customWidth="1"/>
    <col min="4623" max="4623" width="12" style="67" customWidth="1"/>
    <col min="4624" max="4869" width="14.6640625" style="67"/>
    <col min="4870" max="4870" width="34.6640625" style="67" customWidth="1"/>
    <col min="4871" max="4871" width="12.33203125" style="67" customWidth="1"/>
    <col min="4872" max="4872" width="13.1640625" style="67" customWidth="1"/>
    <col min="4873" max="4873" width="12.33203125" style="67" customWidth="1"/>
    <col min="4874" max="4874" width="11.5" style="67" customWidth="1"/>
    <col min="4875" max="4875" width="11.1640625" style="67" customWidth="1"/>
    <col min="4876" max="4876" width="10.6640625" style="67" customWidth="1"/>
    <col min="4877" max="4877" width="11.33203125" style="67" customWidth="1"/>
    <col min="4878" max="4878" width="11.83203125" style="67" customWidth="1"/>
    <col min="4879" max="4879" width="12" style="67" customWidth="1"/>
    <col min="4880" max="5125" width="14.6640625" style="67"/>
    <col min="5126" max="5126" width="34.6640625" style="67" customWidth="1"/>
    <col min="5127" max="5127" width="12.33203125" style="67" customWidth="1"/>
    <col min="5128" max="5128" width="13.1640625" style="67" customWidth="1"/>
    <col min="5129" max="5129" width="12.33203125" style="67" customWidth="1"/>
    <col min="5130" max="5130" width="11.5" style="67" customWidth="1"/>
    <col min="5131" max="5131" width="11.1640625" style="67" customWidth="1"/>
    <col min="5132" max="5132" width="10.6640625" style="67" customWidth="1"/>
    <col min="5133" max="5133" width="11.33203125" style="67" customWidth="1"/>
    <col min="5134" max="5134" width="11.83203125" style="67" customWidth="1"/>
    <col min="5135" max="5135" width="12" style="67" customWidth="1"/>
    <col min="5136" max="5381" width="14.6640625" style="67"/>
    <col min="5382" max="5382" width="34.6640625" style="67" customWidth="1"/>
    <col min="5383" max="5383" width="12.33203125" style="67" customWidth="1"/>
    <col min="5384" max="5384" width="13.1640625" style="67" customWidth="1"/>
    <col min="5385" max="5385" width="12.33203125" style="67" customWidth="1"/>
    <col min="5386" max="5386" width="11.5" style="67" customWidth="1"/>
    <col min="5387" max="5387" width="11.1640625" style="67" customWidth="1"/>
    <col min="5388" max="5388" width="10.6640625" style="67" customWidth="1"/>
    <col min="5389" max="5389" width="11.33203125" style="67" customWidth="1"/>
    <col min="5390" max="5390" width="11.83203125" style="67" customWidth="1"/>
    <col min="5391" max="5391" width="12" style="67" customWidth="1"/>
    <col min="5392" max="5637" width="14.6640625" style="67"/>
    <col min="5638" max="5638" width="34.6640625" style="67" customWidth="1"/>
    <col min="5639" max="5639" width="12.33203125" style="67" customWidth="1"/>
    <col min="5640" max="5640" width="13.1640625" style="67" customWidth="1"/>
    <col min="5641" max="5641" width="12.33203125" style="67" customWidth="1"/>
    <col min="5642" max="5642" width="11.5" style="67" customWidth="1"/>
    <col min="5643" max="5643" width="11.1640625" style="67" customWidth="1"/>
    <col min="5644" max="5644" width="10.6640625" style="67" customWidth="1"/>
    <col min="5645" max="5645" width="11.33203125" style="67" customWidth="1"/>
    <col min="5646" max="5646" width="11.83203125" style="67" customWidth="1"/>
    <col min="5647" max="5647" width="12" style="67" customWidth="1"/>
    <col min="5648" max="5893" width="14.6640625" style="67"/>
    <col min="5894" max="5894" width="34.6640625" style="67" customWidth="1"/>
    <col min="5895" max="5895" width="12.33203125" style="67" customWidth="1"/>
    <col min="5896" max="5896" width="13.1640625" style="67" customWidth="1"/>
    <col min="5897" max="5897" width="12.33203125" style="67" customWidth="1"/>
    <col min="5898" max="5898" width="11.5" style="67" customWidth="1"/>
    <col min="5899" max="5899" width="11.1640625" style="67" customWidth="1"/>
    <col min="5900" max="5900" width="10.6640625" style="67" customWidth="1"/>
    <col min="5901" max="5901" width="11.33203125" style="67" customWidth="1"/>
    <col min="5902" max="5902" width="11.83203125" style="67" customWidth="1"/>
    <col min="5903" max="5903" width="12" style="67" customWidth="1"/>
    <col min="5904" max="6149" width="14.6640625" style="67"/>
    <col min="6150" max="6150" width="34.6640625" style="67" customWidth="1"/>
    <col min="6151" max="6151" width="12.33203125" style="67" customWidth="1"/>
    <col min="6152" max="6152" width="13.1640625" style="67" customWidth="1"/>
    <col min="6153" max="6153" width="12.33203125" style="67" customWidth="1"/>
    <col min="6154" max="6154" width="11.5" style="67" customWidth="1"/>
    <col min="6155" max="6155" width="11.1640625" style="67" customWidth="1"/>
    <col min="6156" max="6156" width="10.6640625" style="67" customWidth="1"/>
    <col min="6157" max="6157" width="11.33203125" style="67" customWidth="1"/>
    <col min="6158" max="6158" width="11.83203125" style="67" customWidth="1"/>
    <col min="6159" max="6159" width="12" style="67" customWidth="1"/>
    <col min="6160" max="6405" width="14.6640625" style="67"/>
    <col min="6406" max="6406" width="34.6640625" style="67" customWidth="1"/>
    <col min="6407" max="6407" width="12.33203125" style="67" customWidth="1"/>
    <col min="6408" max="6408" width="13.1640625" style="67" customWidth="1"/>
    <col min="6409" max="6409" width="12.33203125" style="67" customWidth="1"/>
    <col min="6410" max="6410" width="11.5" style="67" customWidth="1"/>
    <col min="6411" max="6411" width="11.1640625" style="67" customWidth="1"/>
    <col min="6412" max="6412" width="10.6640625" style="67" customWidth="1"/>
    <col min="6413" max="6413" width="11.33203125" style="67" customWidth="1"/>
    <col min="6414" max="6414" width="11.83203125" style="67" customWidth="1"/>
    <col min="6415" max="6415" width="12" style="67" customWidth="1"/>
    <col min="6416" max="6661" width="14.6640625" style="67"/>
    <col min="6662" max="6662" width="34.6640625" style="67" customWidth="1"/>
    <col min="6663" max="6663" width="12.33203125" style="67" customWidth="1"/>
    <col min="6664" max="6664" width="13.1640625" style="67" customWidth="1"/>
    <col min="6665" max="6665" width="12.33203125" style="67" customWidth="1"/>
    <col min="6666" max="6666" width="11.5" style="67" customWidth="1"/>
    <col min="6667" max="6667" width="11.1640625" style="67" customWidth="1"/>
    <col min="6668" max="6668" width="10.6640625" style="67" customWidth="1"/>
    <col min="6669" max="6669" width="11.33203125" style="67" customWidth="1"/>
    <col min="6670" max="6670" width="11.83203125" style="67" customWidth="1"/>
    <col min="6671" max="6671" width="12" style="67" customWidth="1"/>
    <col min="6672" max="6917" width="14.6640625" style="67"/>
    <col min="6918" max="6918" width="34.6640625" style="67" customWidth="1"/>
    <col min="6919" max="6919" width="12.33203125" style="67" customWidth="1"/>
    <col min="6920" max="6920" width="13.1640625" style="67" customWidth="1"/>
    <col min="6921" max="6921" width="12.33203125" style="67" customWidth="1"/>
    <col min="6922" max="6922" width="11.5" style="67" customWidth="1"/>
    <col min="6923" max="6923" width="11.1640625" style="67" customWidth="1"/>
    <col min="6924" max="6924" width="10.6640625" style="67" customWidth="1"/>
    <col min="6925" max="6925" width="11.33203125" style="67" customWidth="1"/>
    <col min="6926" max="6926" width="11.83203125" style="67" customWidth="1"/>
    <col min="6927" max="6927" width="12" style="67" customWidth="1"/>
    <col min="6928" max="7173" width="14.6640625" style="67"/>
    <col min="7174" max="7174" width="34.6640625" style="67" customWidth="1"/>
    <col min="7175" max="7175" width="12.33203125" style="67" customWidth="1"/>
    <col min="7176" max="7176" width="13.1640625" style="67" customWidth="1"/>
    <col min="7177" max="7177" width="12.33203125" style="67" customWidth="1"/>
    <col min="7178" max="7178" width="11.5" style="67" customWidth="1"/>
    <col min="7179" max="7179" width="11.1640625" style="67" customWidth="1"/>
    <col min="7180" max="7180" width="10.6640625" style="67" customWidth="1"/>
    <col min="7181" max="7181" width="11.33203125" style="67" customWidth="1"/>
    <col min="7182" max="7182" width="11.83203125" style="67" customWidth="1"/>
    <col min="7183" max="7183" width="12" style="67" customWidth="1"/>
    <col min="7184" max="7429" width="14.6640625" style="67"/>
    <col min="7430" max="7430" width="34.6640625" style="67" customWidth="1"/>
    <col min="7431" max="7431" width="12.33203125" style="67" customWidth="1"/>
    <col min="7432" max="7432" width="13.1640625" style="67" customWidth="1"/>
    <col min="7433" max="7433" width="12.33203125" style="67" customWidth="1"/>
    <col min="7434" max="7434" width="11.5" style="67" customWidth="1"/>
    <col min="7435" max="7435" width="11.1640625" style="67" customWidth="1"/>
    <col min="7436" max="7436" width="10.6640625" style="67" customWidth="1"/>
    <col min="7437" max="7437" width="11.33203125" style="67" customWidth="1"/>
    <col min="7438" max="7438" width="11.83203125" style="67" customWidth="1"/>
    <col min="7439" max="7439" width="12" style="67" customWidth="1"/>
    <col min="7440" max="7685" width="14.6640625" style="67"/>
    <col min="7686" max="7686" width="34.6640625" style="67" customWidth="1"/>
    <col min="7687" max="7687" width="12.33203125" style="67" customWidth="1"/>
    <col min="7688" max="7688" width="13.1640625" style="67" customWidth="1"/>
    <col min="7689" max="7689" width="12.33203125" style="67" customWidth="1"/>
    <col min="7690" max="7690" width="11.5" style="67" customWidth="1"/>
    <col min="7691" max="7691" width="11.1640625" style="67" customWidth="1"/>
    <col min="7692" max="7692" width="10.6640625" style="67" customWidth="1"/>
    <col min="7693" max="7693" width="11.33203125" style="67" customWidth="1"/>
    <col min="7694" max="7694" width="11.83203125" style="67" customWidth="1"/>
    <col min="7695" max="7695" width="12" style="67" customWidth="1"/>
    <col min="7696" max="7941" width="14.6640625" style="67"/>
    <col min="7942" max="7942" width="34.6640625" style="67" customWidth="1"/>
    <col min="7943" max="7943" width="12.33203125" style="67" customWidth="1"/>
    <col min="7944" max="7944" width="13.1640625" style="67" customWidth="1"/>
    <col min="7945" max="7945" width="12.33203125" style="67" customWidth="1"/>
    <col min="7946" max="7946" width="11.5" style="67" customWidth="1"/>
    <col min="7947" max="7947" width="11.1640625" style="67" customWidth="1"/>
    <col min="7948" max="7948" width="10.6640625" style="67" customWidth="1"/>
    <col min="7949" max="7949" width="11.33203125" style="67" customWidth="1"/>
    <col min="7950" max="7950" width="11.83203125" style="67" customWidth="1"/>
    <col min="7951" max="7951" width="12" style="67" customWidth="1"/>
    <col min="7952" max="8197" width="14.6640625" style="67"/>
    <col min="8198" max="8198" width="34.6640625" style="67" customWidth="1"/>
    <col min="8199" max="8199" width="12.33203125" style="67" customWidth="1"/>
    <col min="8200" max="8200" width="13.1640625" style="67" customWidth="1"/>
    <col min="8201" max="8201" width="12.33203125" style="67" customWidth="1"/>
    <col min="8202" max="8202" width="11.5" style="67" customWidth="1"/>
    <col min="8203" max="8203" width="11.1640625" style="67" customWidth="1"/>
    <col min="8204" max="8204" width="10.6640625" style="67" customWidth="1"/>
    <col min="8205" max="8205" width="11.33203125" style="67" customWidth="1"/>
    <col min="8206" max="8206" width="11.83203125" style="67" customWidth="1"/>
    <col min="8207" max="8207" width="12" style="67" customWidth="1"/>
    <col min="8208" max="8453" width="14.6640625" style="67"/>
    <col min="8454" max="8454" width="34.6640625" style="67" customWidth="1"/>
    <col min="8455" max="8455" width="12.33203125" style="67" customWidth="1"/>
    <col min="8456" max="8456" width="13.1640625" style="67" customWidth="1"/>
    <col min="8457" max="8457" width="12.33203125" style="67" customWidth="1"/>
    <col min="8458" max="8458" width="11.5" style="67" customWidth="1"/>
    <col min="8459" max="8459" width="11.1640625" style="67" customWidth="1"/>
    <col min="8460" max="8460" width="10.6640625" style="67" customWidth="1"/>
    <col min="8461" max="8461" width="11.33203125" style="67" customWidth="1"/>
    <col min="8462" max="8462" width="11.83203125" style="67" customWidth="1"/>
    <col min="8463" max="8463" width="12" style="67" customWidth="1"/>
    <col min="8464" max="8709" width="14.6640625" style="67"/>
    <col min="8710" max="8710" width="34.6640625" style="67" customWidth="1"/>
    <col min="8711" max="8711" width="12.33203125" style="67" customWidth="1"/>
    <col min="8712" max="8712" width="13.1640625" style="67" customWidth="1"/>
    <col min="8713" max="8713" width="12.33203125" style="67" customWidth="1"/>
    <col min="8714" max="8714" width="11.5" style="67" customWidth="1"/>
    <col min="8715" max="8715" width="11.1640625" style="67" customWidth="1"/>
    <col min="8716" max="8716" width="10.6640625" style="67" customWidth="1"/>
    <col min="8717" max="8717" width="11.33203125" style="67" customWidth="1"/>
    <col min="8718" max="8718" width="11.83203125" style="67" customWidth="1"/>
    <col min="8719" max="8719" width="12" style="67" customWidth="1"/>
    <col min="8720" max="8965" width="14.6640625" style="67"/>
    <col min="8966" max="8966" width="34.6640625" style="67" customWidth="1"/>
    <col min="8967" max="8967" width="12.33203125" style="67" customWidth="1"/>
    <col min="8968" max="8968" width="13.1640625" style="67" customWidth="1"/>
    <col min="8969" max="8969" width="12.33203125" style="67" customWidth="1"/>
    <col min="8970" max="8970" width="11.5" style="67" customWidth="1"/>
    <col min="8971" max="8971" width="11.1640625" style="67" customWidth="1"/>
    <col min="8972" max="8972" width="10.6640625" style="67" customWidth="1"/>
    <col min="8973" max="8973" width="11.33203125" style="67" customWidth="1"/>
    <col min="8974" max="8974" width="11.83203125" style="67" customWidth="1"/>
    <col min="8975" max="8975" width="12" style="67" customWidth="1"/>
    <col min="8976" max="9221" width="14.6640625" style="67"/>
    <col min="9222" max="9222" width="34.6640625" style="67" customWidth="1"/>
    <col min="9223" max="9223" width="12.33203125" style="67" customWidth="1"/>
    <col min="9224" max="9224" width="13.1640625" style="67" customWidth="1"/>
    <col min="9225" max="9225" width="12.33203125" style="67" customWidth="1"/>
    <col min="9226" max="9226" width="11.5" style="67" customWidth="1"/>
    <col min="9227" max="9227" width="11.1640625" style="67" customWidth="1"/>
    <col min="9228" max="9228" width="10.6640625" style="67" customWidth="1"/>
    <col min="9229" max="9229" width="11.33203125" style="67" customWidth="1"/>
    <col min="9230" max="9230" width="11.83203125" style="67" customWidth="1"/>
    <col min="9231" max="9231" width="12" style="67" customWidth="1"/>
    <col min="9232" max="9477" width="14.6640625" style="67"/>
    <col min="9478" max="9478" width="34.6640625" style="67" customWidth="1"/>
    <col min="9479" max="9479" width="12.33203125" style="67" customWidth="1"/>
    <col min="9480" max="9480" width="13.1640625" style="67" customWidth="1"/>
    <col min="9481" max="9481" width="12.33203125" style="67" customWidth="1"/>
    <col min="9482" max="9482" width="11.5" style="67" customWidth="1"/>
    <col min="9483" max="9483" width="11.1640625" style="67" customWidth="1"/>
    <col min="9484" max="9484" width="10.6640625" style="67" customWidth="1"/>
    <col min="9485" max="9485" width="11.33203125" style="67" customWidth="1"/>
    <col min="9486" max="9486" width="11.83203125" style="67" customWidth="1"/>
    <col min="9487" max="9487" width="12" style="67" customWidth="1"/>
    <col min="9488" max="9733" width="14.6640625" style="67"/>
    <col min="9734" max="9734" width="34.6640625" style="67" customWidth="1"/>
    <col min="9735" max="9735" width="12.33203125" style="67" customWidth="1"/>
    <col min="9736" max="9736" width="13.1640625" style="67" customWidth="1"/>
    <col min="9737" max="9737" width="12.33203125" style="67" customWidth="1"/>
    <col min="9738" max="9738" width="11.5" style="67" customWidth="1"/>
    <col min="9739" max="9739" width="11.1640625" style="67" customWidth="1"/>
    <col min="9740" max="9740" width="10.6640625" style="67" customWidth="1"/>
    <col min="9741" max="9741" width="11.33203125" style="67" customWidth="1"/>
    <col min="9742" max="9742" width="11.83203125" style="67" customWidth="1"/>
    <col min="9743" max="9743" width="12" style="67" customWidth="1"/>
    <col min="9744" max="9989" width="14.6640625" style="67"/>
    <col min="9990" max="9990" width="34.6640625" style="67" customWidth="1"/>
    <col min="9991" max="9991" width="12.33203125" style="67" customWidth="1"/>
    <col min="9992" max="9992" width="13.1640625" style="67" customWidth="1"/>
    <col min="9993" max="9993" width="12.33203125" style="67" customWidth="1"/>
    <col min="9994" max="9994" width="11.5" style="67" customWidth="1"/>
    <col min="9995" max="9995" width="11.1640625" style="67" customWidth="1"/>
    <col min="9996" max="9996" width="10.6640625" style="67" customWidth="1"/>
    <col min="9997" max="9997" width="11.33203125" style="67" customWidth="1"/>
    <col min="9998" max="9998" width="11.83203125" style="67" customWidth="1"/>
    <col min="9999" max="9999" width="12" style="67" customWidth="1"/>
    <col min="10000" max="10245" width="14.6640625" style="67"/>
    <col min="10246" max="10246" width="34.6640625" style="67" customWidth="1"/>
    <col min="10247" max="10247" width="12.33203125" style="67" customWidth="1"/>
    <col min="10248" max="10248" width="13.1640625" style="67" customWidth="1"/>
    <col min="10249" max="10249" width="12.33203125" style="67" customWidth="1"/>
    <col min="10250" max="10250" width="11.5" style="67" customWidth="1"/>
    <col min="10251" max="10251" width="11.1640625" style="67" customWidth="1"/>
    <col min="10252" max="10252" width="10.6640625" style="67" customWidth="1"/>
    <col min="10253" max="10253" width="11.33203125" style="67" customWidth="1"/>
    <col min="10254" max="10254" width="11.83203125" style="67" customWidth="1"/>
    <col min="10255" max="10255" width="12" style="67" customWidth="1"/>
    <col min="10256" max="10501" width="14.6640625" style="67"/>
    <col min="10502" max="10502" width="34.6640625" style="67" customWidth="1"/>
    <col min="10503" max="10503" width="12.33203125" style="67" customWidth="1"/>
    <col min="10504" max="10504" width="13.1640625" style="67" customWidth="1"/>
    <col min="10505" max="10505" width="12.33203125" style="67" customWidth="1"/>
    <col min="10506" max="10506" width="11.5" style="67" customWidth="1"/>
    <col min="10507" max="10507" width="11.1640625" style="67" customWidth="1"/>
    <col min="10508" max="10508" width="10.6640625" style="67" customWidth="1"/>
    <col min="10509" max="10509" width="11.33203125" style="67" customWidth="1"/>
    <col min="10510" max="10510" width="11.83203125" style="67" customWidth="1"/>
    <col min="10511" max="10511" width="12" style="67" customWidth="1"/>
    <col min="10512" max="10757" width="14.6640625" style="67"/>
    <col min="10758" max="10758" width="34.6640625" style="67" customWidth="1"/>
    <col min="10759" max="10759" width="12.33203125" style="67" customWidth="1"/>
    <col min="10760" max="10760" width="13.1640625" style="67" customWidth="1"/>
    <col min="10761" max="10761" width="12.33203125" style="67" customWidth="1"/>
    <col min="10762" max="10762" width="11.5" style="67" customWidth="1"/>
    <col min="10763" max="10763" width="11.1640625" style="67" customWidth="1"/>
    <col min="10764" max="10764" width="10.6640625" style="67" customWidth="1"/>
    <col min="10765" max="10765" width="11.33203125" style="67" customWidth="1"/>
    <col min="10766" max="10766" width="11.83203125" style="67" customWidth="1"/>
    <col min="10767" max="10767" width="12" style="67" customWidth="1"/>
    <col min="10768" max="11013" width="14.6640625" style="67"/>
    <col min="11014" max="11014" width="34.6640625" style="67" customWidth="1"/>
    <col min="11015" max="11015" width="12.33203125" style="67" customWidth="1"/>
    <col min="11016" max="11016" width="13.1640625" style="67" customWidth="1"/>
    <col min="11017" max="11017" width="12.33203125" style="67" customWidth="1"/>
    <col min="11018" max="11018" width="11.5" style="67" customWidth="1"/>
    <col min="11019" max="11019" width="11.1640625" style="67" customWidth="1"/>
    <col min="11020" max="11020" width="10.6640625" style="67" customWidth="1"/>
    <col min="11021" max="11021" width="11.33203125" style="67" customWidth="1"/>
    <col min="11022" max="11022" width="11.83203125" style="67" customWidth="1"/>
    <col min="11023" max="11023" width="12" style="67" customWidth="1"/>
    <col min="11024" max="11269" width="14.6640625" style="67"/>
    <col min="11270" max="11270" width="34.6640625" style="67" customWidth="1"/>
    <col min="11271" max="11271" width="12.33203125" style="67" customWidth="1"/>
    <col min="11272" max="11272" width="13.1640625" style="67" customWidth="1"/>
    <col min="11273" max="11273" width="12.33203125" style="67" customWidth="1"/>
    <col min="11274" max="11274" width="11.5" style="67" customWidth="1"/>
    <col min="11275" max="11275" width="11.1640625" style="67" customWidth="1"/>
    <col min="11276" max="11276" width="10.6640625" style="67" customWidth="1"/>
    <col min="11277" max="11277" width="11.33203125" style="67" customWidth="1"/>
    <col min="11278" max="11278" width="11.83203125" style="67" customWidth="1"/>
    <col min="11279" max="11279" width="12" style="67" customWidth="1"/>
    <col min="11280" max="11525" width="14.6640625" style="67"/>
    <col min="11526" max="11526" width="34.6640625" style="67" customWidth="1"/>
    <col min="11527" max="11527" width="12.33203125" style="67" customWidth="1"/>
    <col min="11528" max="11528" width="13.1640625" style="67" customWidth="1"/>
    <col min="11529" max="11529" width="12.33203125" style="67" customWidth="1"/>
    <col min="11530" max="11530" width="11.5" style="67" customWidth="1"/>
    <col min="11531" max="11531" width="11.1640625" style="67" customWidth="1"/>
    <col min="11532" max="11532" width="10.6640625" style="67" customWidth="1"/>
    <col min="11533" max="11533" width="11.33203125" style="67" customWidth="1"/>
    <col min="11534" max="11534" width="11.83203125" style="67" customWidth="1"/>
    <col min="11535" max="11535" width="12" style="67" customWidth="1"/>
    <col min="11536" max="11781" width="14.6640625" style="67"/>
    <col min="11782" max="11782" width="34.6640625" style="67" customWidth="1"/>
    <col min="11783" max="11783" width="12.33203125" style="67" customWidth="1"/>
    <col min="11784" max="11784" width="13.1640625" style="67" customWidth="1"/>
    <col min="11785" max="11785" width="12.33203125" style="67" customWidth="1"/>
    <col min="11786" max="11786" width="11.5" style="67" customWidth="1"/>
    <col min="11787" max="11787" width="11.1640625" style="67" customWidth="1"/>
    <col min="11788" max="11788" width="10.6640625" style="67" customWidth="1"/>
    <col min="11789" max="11789" width="11.33203125" style="67" customWidth="1"/>
    <col min="11790" max="11790" width="11.83203125" style="67" customWidth="1"/>
    <col min="11791" max="11791" width="12" style="67" customWidth="1"/>
    <col min="11792" max="12037" width="14.6640625" style="67"/>
    <col min="12038" max="12038" width="34.6640625" style="67" customWidth="1"/>
    <col min="12039" max="12039" width="12.33203125" style="67" customWidth="1"/>
    <col min="12040" max="12040" width="13.1640625" style="67" customWidth="1"/>
    <col min="12041" max="12041" width="12.33203125" style="67" customWidth="1"/>
    <col min="12042" max="12042" width="11.5" style="67" customWidth="1"/>
    <col min="12043" max="12043" width="11.1640625" style="67" customWidth="1"/>
    <col min="12044" max="12044" width="10.6640625" style="67" customWidth="1"/>
    <col min="12045" max="12045" width="11.33203125" style="67" customWidth="1"/>
    <col min="12046" max="12046" width="11.83203125" style="67" customWidth="1"/>
    <col min="12047" max="12047" width="12" style="67" customWidth="1"/>
    <col min="12048" max="12293" width="14.6640625" style="67"/>
    <col min="12294" max="12294" width="34.6640625" style="67" customWidth="1"/>
    <col min="12295" max="12295" width="12.33203125" style="67" customWidth="1"/>
    <col min="12296" max="12296" width="13.1640625" style="67" customWidth="1"/>
    <col min="12297" max="12297" width="12.33203125" style="67" customWidth="1"/>
    <col min="12298" max="12298" width="11.5" style="67" customWidth="1"/>
    <col min="12299" max="12299" width="11.1640625" style="67" customWidth="1"/>
    <col min="12300" max="12300" width="10.6640625" style="67" customWidth="1"/>
    <col min="12301" max="12301" width="11.33203125" style="67" customWidth="1"/>
    <col min="12302" max="12302" width="11.83203125" style="67" customWidth="1"/>
    <col min="12303" max="12303" width="12" style="67" customWidth="1"/>
    <col min="12304" max="12549" width="14.6640625" style="67"/>
    <col min="12550" max="12550" width="34.6640625" style="67" customWidth="1"/>
    <col min="12551" max="12551" width="12.33203125" style="67" customWidth="1"/>
    <col min="12552" max="12552" width="13.1640625" style="67" customWidth="1"/>
    <col min="12553" max="12553" width="12.33203125" style="67" customWidth="1"/>
    <col min="12554" max="12554" width="11.5" style="67" customWidth="1"/>
    <col min="12555" max="12555" width="11.1640625" style="67" customWidth="1"/>
    <col min="12556" max="12556" width="10.6640625" style="67" customWidth="1"/>
    <col min="12557" max="12557" width="11.33203125" style="67" customWidth="1"/>
    <col min="12558" max="12558" width="11.83203125" style="67" customWidth="1"/>
    <col min="12559" max="12559" width="12" style="67" customWidth="1"/>
    <col min="12560" max="12805" width="14.6640625" style="67"/>
    <col min="12806" max="12806" width="34.6640625" style="67" customWidth="1"/>
    <col min="12807" max="12807" width="12.33203125" style="67" customWidth="1"/>
    <col min="12808" max="12808" width="13.1640625" style="67" customWidth="1"/>
    <col min="12809" max="12809" width="12.33203125" style="67" customWidth="1"/>
    <col min="12810" max="12810" width="11.5" style="67" customWidth="1"/>
    <col min="12811" max="12811" width="11.1640625" style="67" customWidth="1"/>
    <col min="12812" max="12812" width="10.6640625" style="67" customWidth="1"/>
    <col min="12813" max="12813" width="11.33203125" style="67" customWidth="1"/>
    <col min="12814" max="12814" width="11.83203125" style="67" customWidth="1"/>
    <col min="12815" max="12815" width="12" style="67" customWidth="1"/>
    <col min="12816" max="13061" width="14.6640625" style="67"/>
    <col min="13062" max="13062" width="34.6640625" style="67" customWidth="1"/>
    <col min="13063" max="13063" width="12.33203125" style="67" customWidth="1"/>
    <col min="13064" max="13064" width="13.1640625" style="67" customWidth="1"/>
    <col min="13065" max="13065" width="12.33203125" style="67" customWidth="1"/>
    <col min="13066" max="13066" width="11.5" style="67" customWidth="1"/>
    <col min="13067" max="13067" width="11.1640625" style="67" customWidth="1"/>
    <col min="13068" max="13068" width="10.6640625" style="67" customWidth="1"/>
    <col min="13069" max="13069" width="11.33203125" style="67" customWidth="1"/>
    <col min="13070" max="13070" width="11.83203125" style="67" customWidth="1"/>
    <col min="13071" max="13071" width="12" style="67" customWidth="1"/>
    <col min="13072" max="13317" width="14.6640625" style="67"/>
    <col min="13318" max="13318" width="34.6640625" style="67" customWidth="1"/>
    <col min="13319" max="13319" width="12.33203125" style="67" customWidth="1"/>
    <col min="13320" max="13320" width="13.1640625" style="67" customWidth="1"/>
    <col min="13321" max="13321" width="12.33203125" style="67" customWidth="1"/>
    <col min="13322" max="13322" width="11.5" style="67" customWidth="1"/>
    <col min="13323" max="13323" width="11.1640625" style="67" customWidth="1"/>
    <col min="13324" max="13324" width="10.6640625" style="67" customWidth="1"/>
    <col min="13325" max="13325" width="11.33203125" style="67" customWidth="1"/>
    <col min="13326" max="13326" width="11.83203125" style="67" customWidth="1"/>
    <col min="13327" max="13327" width="12" style="67" customWidth="1"/>
    <col min="13328" max="13573" width="14.6640625" style="67"/>
    <col min="13574" max="13574" width="34.6640625" style="67" customWidth="1"/>
    <col min="13575" max="13575" width="12.33203125" style="67" customWidth="1"/>
    <col min="13576" max="13576" width="13.1640625" style="67" customWidth="1"/>
    <col min="13577" max="13577" width="12.33203125" style="67" customWidth="1"/>
    <col min="13578" max="13578" width="11.5" style="67" customWidth="1"/>
    <col min="13579" max="13579" width="11.1640625" style="67" customWidth="1"/>
    <col min="13580" max="13580" width="10.6640625" style="67" customWidth="1"/>
    <col min="13581" max="13581" width="11.33203125" style="67" customWidth="1"/>
    <col min="13582" max="13582" width="11.83203125" style="67" customWidth="1"/>
    <col min="13583" max="13583" width="12" style="67" customWidth="1"/>
    <col min="13584" max="13829" width="14.6640625" style="67"/>
    <col min="13830" max="13830" width="34.6640625" style="67" customWidth="1"/>
    <col min="13831" max="13831" width="12.33203125" style="67" customWidth="1"/>
    <col min="13832" max="13832" width="13.1640625" style="67" customWidth="1"/>
    <col min="13833" max="13833" width="12.33203125" style="67" customWidth="1"/>
    <col min="13834" max="13834" width="11.5" style="67" customWidth="1"/>
    <col min="13835" max="13835" width="11.1640625" style="67" customWidth="1"/>
    <col min="13836" max="13836" width="10.6640625" style="67" customWidth="1"/>
    <col min="13837" max="13837" width="11.33203125" style="67" customWidth="1"/>
    <col min="13838" max="13838" width="11.83203125" style="67" customWidth="1"/>
    <col min="13839" max="13839" width="12" style="67" customWidth="1"/>
    <col min="13840" max="14085" width="14.6640625" style="67"/>
    <col min="14086" max="14086" width="34.6640625" style="67" customWidth="1"/>
    <col min="14087" max="14087" width="12.33203125" style="67" customWidth="1"/>
    <col min="14088" max="14088" width="13.1640625" style="67" customWidth="1"/>
    <col min="14089" max="14089" width="12.33203125" style="67" customWidth="1"/>
    <col min="14090" max="14090" width="11.5" style="67" customWidth="1"/>
    <col min="14091" max="14091" width="11.1640625" style="67" customWidth="1"/>
    <col min="14092" max="14092" width="10.6640625" style="67" customWidth="1"/>
    <col min="14093" max="14093" width="11.33203125" style="67" customWidth="1"/>
    <col min="14094" max="14094" width="11.83203125" style="67" customWidth="1"/>
    <col min="14095" max="14095" width="12" style="67" customWidth="1"/>
    <col min="14096" max="14341" width="14.6640625" style="67"/>
    <col min="14342" max="14342" width="34.6640625" style="67" customWidth="1"/>
    <col min="14343" max="14343" width="12.33203125" style="67" customWidth="1"/>
    <col min="14344" max="14344" width="13.1640625" style="67" customWidth="1"/>
    <col min="14345" max="14345" width="12.33203125" style="67" customWidth="1"/>
    <col min="14346" max="14346" width="11.5" style="67" customWidth="1"/>
    <col min="14347" max="14347" width="11.1640625" style="67" customWidth="1"/>
    <col min="14348" max="14348" width="10.6640625" style="67" customWidth="1"/>
    <col min="14349" max="14349" width="11.33203125" style="67" customWidth="1"/>
    <col min="14350" max="14350" width="11.83203125" style="67" customWidth="1"/>
    <col min="14351" max="14351" width="12" style="67" customWidth="1"/>
    <col min="14352" max="14597" width="14.6640625" style="67"/>
    <col min="14598" max="14598" width="34.6640625" style="67" customWidth="1"/>
    <col min="14599" max="14599" width="12.33203125" style="67" customWidth="1"/>
    <col min="14600" max="14600" width="13.1640625" style="67" customWidth="1"/>
    <col min="14601" max="14601" width="12.33203125" style="67" customWidth="1"/>
    <col min="14602" max="14602" width="11.5" style="67" customWidth="1"/>
    <col min="14603" max="14603" width="11.1640625" style="67" customWidth="1"/>
    <col min="14604" max="14604" width="10.6640625" style="67" customWidth="1"/>
    <col min="14605" max="14605" width="11.33203125" style="67" customWidth="1"/>
    <col min="14606" max="14606" width="11.83203125" style="67" customWidth="1"/>
    <col min="14607" max="14607" width="12" style="67" customWidth="1"/>
    <col min="14608" max="14853" width="14.6640625" style="67"/>
    <col min="14854" max="14854" width="34.6640625" style="67" customWidth="1"/>
    <col min="14855" max="14855" width="12.33203125" style="67" customWidth="1"/>
    <col min="14856" max="14856" width="13.1640625" style="67" customWidth="1"/>
    <col min="14857" max="14857" width="12.33203125" style="67" customWidth="1"/>
    <col min="14858" max="14858" width="11.5" style="67" customWidth="1"/>
    <col min="14859" max="14859" width="11.1640625" style="67" customWidth="1"/>
    <col min="14860" max="14860" width="10.6640625" style="67" customWidth="1"/>
    <col min="14861" max="14861" width="11.33203125" style="67" customWidth="1"/>
    <col min="14862" max="14862" width="11.83203125" style="67" customWidth="1"/>
    <col min="14863" max="14863" width="12" style="67" customWidth="1"/>
    <col min="14864" max="15109" width="14.6640625" style="67"/>
    <col min="15110" max="15110" width="34.6640625" style="67" customWidth="1"/>
    <col min="15111" max="15111" width="12.33203125" style="67" customWidth="1"/>
    <col min="15112" max="15112" width="13.1640625" style="67" customWidth="1"/>
    <col min="15113" max="15113" width="12.33203125" style="67" customWidth="1"/>
    <col min="15114" max="15114" width="11.5" style="67" customWidth="1"/>
    <col min="15115" max="15115" width="11.1640625" style="67" customWidth="1"/>
    <col min="15116" max="15116" width="10.6640625" style="67" customWidth="1"/>
    <col min="15117" max="15117" width="11.33203125" style="67" customWidth="1"/>
    <col min="15118" max="15118" width="11.83203125" style="67" customWidth="1"/>
    <col min="15119" max="15119" width="12" style="67" customWidth="1"/>
    <col min="15120" max="15365" width="14.6640625" style="67"/>
    <col min="15366" max="15366" width="34.6640625" style="67" customWidth="1"/>
    <col min="15367" max="15367" width="12.33203125" style="67" customWidth="1"/>
    <col min="15368" max="15368" width="13.1640625" style="67" customWidth="1"/>
    <col min="15369" max="15369" width="12.33203125" style="67" customWidth="1"/>
    <col min="15370" max="15370" width="11.5" style="67" customWidth="1"/>
    <col min="15371" max="15371" width="11.1640625" style="67" customWidth="1"/>
    <col min="15372" max="15372" width="10.6640625" style="67" customWidth="1"/>
    <col min="15373" max="15373" width="11.33203125" style="67" customWidth="1"/>
    <col min="15374" max="15374" width="11.83203125" style="67" customWidth="1"/>
    <col min="15375" max="15375" width="12" style="67" customWidth="1"/>
    <col min="15376" max="15621" width="14.6640625" style="67"/>
    <col min="15622" max="15622" width="34.6640625" style="67" customWidth="1"/>
    <col min="15623" max="15623" width="12.33203125" style="67" customWidth="1"/>
    <col min="15624" max="15624" width="13.1640625" style="67" customWidth="1"/>
    <col min="15625" max="15625" width="12.33203125" style="67" customWidth="1"/>
    <col min="15626" max="15626" width="11.5" style="67" customWidth="1"/>
    <col min="15627" max="15627" width="11.1640625" style="67" customWidth="1"/>
    <col min="15628" max="15628" width="10.6640625" style="67" customWidth="1"/>
    <col min="15629" max="15629" width="11.33203125" style="67" customWidth="1"/>
    <col min="15630" max="15630" width="11.83203125" style="67" customWidth="1"/>
    <col min="15631" max="15631" width="12" style="67" customWidth="1"/>
    <col min="15632" max="15877" width="14.6640625" style="67"/>
    <col min="15878" max="15878" width="34.6640625" style="67" customWidth="1"/>
    <col min="15879" max="15879" width="12.33203125" style="67" customWidth="1"/>
    <col min="15880" max="15880" width="13.1640625" style="67" customWidth="1"/>
    <col min="15881" max="15881" width="12.33203125" style="67" customWidth="1"/>
    <col min="15882" max="15882" width="11.5" style="67" customWidth="1"/>
    <col min="15883" max="15883" width="11.1640625" style="67" customWidth="1"/>
    <col min="15884" max="15884" width="10.6640625" style="67" customWidth="1"/>
    <col min="15885" max="15885" width="11.33203125" style="67" customWidth="1"/>
    <col min="15886" max="15886" width="11.83203125" style="67" customWidth="1"/>
    <col min="15887" max="15887" width="12" style="67" customWidth="1"/>
    <col min="15888" max="16133" width="14.6640625" style="67"/>
    <col min="16134" max="16134" width="34.6640625" style="67" customWidth="1"/>
    <col min="16135" max="16135" width="12.33203125" style="67" customWidth="1"/>
    <col min="16136" max="16136" width="13.1640625" style="67" customWidth="1"/>
    <col min="16137" max="16137" width="12.33203125" style="67" customWidth="1"/>
    <col min="16138" max="16138" width="11.5" style="67" customWidth="1"/>
    <col min="16139" max="16139" width="11.1640625" style="67" customWidth="1"/>
    <col min="16140" max="16140" width="10.6640625" style="67" customWidth="1"/>
    <col min="16141" max="16141" width="11.33203125" style="67" customWidth="1"/>
    <col min="16142" max="16142" width="11.83203125" style="67" customWidth="1"/>
    <col min="16143" max="16143" width="12" style="67" customWidth="1"/>
    <col min="16144" max="16384" width="14.6640625" style="67"/>
  </cols>
  <sheetData>
    <row r="1" spans="2:23" s="128" customFormat="1" ht="20.100000000000001" customHeight="1" x14ac:dyDescent="0.2">
      <c r="B1" s="444" t="s">
        <v>485</v>
      </c>
      <c r="C1" s="442">
        <v>2012</v>
      </c>
      <c r="D1" s="442">
        <v>2013</v>
      </c>
      <c r="E1" s="442">
        <v>2014</v>
      </c>
      <c r="F1" s="453">
        <v>2015</v>
      </c>
      <c r="G1" s="442">
        <v>2016</v>
      </c>
      <c r="H1" s="442">
        <v>2017</v>
      </c>
      <c r="I1" s="442">
        <v>2018</v>
      </c>
      <c r="J1" s="442">
        <v>2019</v>
      </c>
      <c r="K1" s="442">
        <v>2020</v>
      </c>
      <c r="L1" s="442">
        <v>2021</v>
      </c>
      <c r="M1" s="442">
        <v>2022</v>
      </c>
      <c r="N1" s="442">
        <v>2023</v>
      </c>
      <c r="O1" s="442">
        <v>2024</v>
      </c>
      <c r="P1" s="442">
        <v>2025</v>
      </c>
    </row>
    <row r="2" spans="2:23" s="128" customFormat="1" ht="15" thickBot="1" x14ac:dyDescent="0.25">
      <c r="B2" s="443"/>
      <c r="F2" s="454"/>
    </row>
    <row r="3" spans="2:23" s="128" customFormat="1" ht="12.95" customHeight="1" thickTop="1" x14ac:dyDescent="0.2">
      <c r="B3" s="130" t="s">
        <v>431</v>
      </c>
      <c r="C3" s="130"/>
      <c r="D3" s="130"/>
      <c r="E3" s="130"/>
      <c r="F3" s="455"/>
      <c r="R3" s="545" t="s">
        <v>6049</v>
      </c>
      <c r="S3" s="546"/>
      <c r="T3" s="547"/>
      <c r="U3" s="548"/>
      <c r="V3" s="548"/>
      <c r="W3" s="549"/>
    </row>
    <row r="4" spans="2:23" s="134" customFormat="1" ht="12.95" customHeight="1" x14ac:dyDescent="0.2">
      <c r="B4" s="450" t="s">
        <v>6006</v>
      </c>
      <c r="C4" s="450"/>
      <c r="D4" s="450"/>
      <c r="E4" s="450"/>
      <c r="F4" s="456">
        <v>800000</v>
      </c>
      <c r="G4" s="135"/>
      <c r="H4" s="136"/>
      <c r="I4" s="136"/>
      <c r="J4" s="136"/>
      <c r="K4" s="136"/>
      <c r="L4" s="137"/>
      <c r="M4" s="137"/>
      <c r="N4" s="138"/>
      <c r="R4" s="550"/>
      <c r="S4" s="538"/>
      <c r="T4" s="541"/>
      <c r="U4" s="505"/>
      <c r="V4" s="505"/>
      <c r="W4" s="551"/>
    </row>
    <row r="5" spans="2:23" s="128" customFormat="1" ht="12.95" customHeight="1" x14ac:dyDescent="0.2">
      <c r="B5" s="450" t="s">
        <v>6007</v>
      </c>
      <c r="C5" s="450"/>
      <c r="D5" s="450"/>
      <c r="E5" s="450"/>
      <c r="F5" s="456">
        <v>800000</v>
      </c>
      <c r="G5" s="135"/>
      <c r="H5" s="135"/>
      <c r="I5" s="135"/>
      <c r="J5" s="135"/>
      <c r="K5" s="135"/>
      <c r="L5" s="135"/>
      <c r="M5" s="135"/>
      <c r="N5" s="135"/>
      <c r="R5" s="550"/>
      <c r="S5" s="538"/>
      <c r="T5" s="541"/>
      <c r="U5" s="505"/>
      <c r="V5" s="505"/>
      <c r="W5" s="551"/>
    </row>
    <row r="6" spans="2:23" s="128" customFormat="1" ht="12.95" customHeight="1" x14ac:dyDescent="0.2">
      <c r="B6" s="128" t="s">
        <v>6005</v>
      </c>
      <c r="F6" s="457">
        <v>0.05</v>
      </c>
      <c r="G6" s="145">
        <v>5.5E-2</v>
      </c>
      <c r="H6" s="145">
        <v>5.5E-2</v>
      </c>
      <c r="I6" s="145">
        <v>5.5E-2</v>
      </c>
      <c r="J6" s="145">
        <v>5.5E-2</v>
      </c>
      <c r="K6" s="145">
        <v>5.5E-2</v>
      </c>
      <c r="L6" s="145">
        <v>5.5E-2</v>
      </c>
      <c r="M6" s="145">
        <v>5.5E-2</v>
      </c>
      <c r="N6" s="145">
        <v>5.5E-2</v>
      </c>
      <c r="O6" s="145">
        <v>5.5E-2</v>
      </c>
      <c r="P6" s="145">
        <v>5.5E-2</v>
      </c>
      <c r="R6" s="550"/>
      <c r="S6" s="538"/>
      <c r="T6" s="541"/>
      <c r="U6" s="505"/>
      <c r="V6" s="505"/>
      <c r="W6" s="551"/>
    </row>
    <row r="7" spans="2:23" s="128" customFormat="1" ht="12.95" customHeight="1" x14ac:dyDescent="0.2">
      <c r="B7" s="128" t="s">
        <v>494</v>
      </c>
      <c r="F7" s="458"/>
      <c r="G7" s="447">
        <v>0.02</v>
      </c>
      <c r="H7" s="447">
        <v>0.02</v>
      </c>
      <c r="I7" s="447">
        <v>0.02</v>
      </c>
      <c r="J7" s="447">
        <v>0.02</v>
      </c>
      <c r="K7" s="447">
        <v>0.02</v>
      </c>
      <c r="L7" s="447">
        <v>0.02</v>
      </c>
      <c r="M7" s="447">
        <v>0.02</v>
      </c>
      <c r="N7" s="447">
        <v>0.02</v>
      </c>
      <c r="O7" s="447">
        <v>0.02</v>
      </c>
      <c r="P7" s="447">
        <v>0.02</v>
      </c>
      <c r="R7" s="550"/>
      <c r="S7" s="538"/>
      <c r="T7" s="541"/>
      <c r="U7" s="505"/>
      <c r="V7" s="505"/>
      <c r="W7" s="551"/>
    </row>
    <row r="8" spans="2:23" s="128" customFormat="1" ht="12.95" customHeight="1" x14ac:dyDescent="0.2">
      <c r="B8" s="128" t="s">
        <v>496</v>
      </c>
      <c r="D8" s="443"/>
      <c r="F8" s="458"/>
      <c r="G8" s="145"/>
      <c r="H8" s="447">
        <v>0.02</v>
      </c>
      <c r="I8" s="447">
        <v>0.02</v>
      </c>
      <c r="J8" s="447">
        <v>0.02</v>
      </c>
      <c r="K8" s="447">
        <v>0.02</v>
      </c>
      <c r="L8" s="447">
        <v>0.02</v>
      </c>
      <c r="M8" s="447">
        <v>0.02</v>
      </c>
      <c r="N8" s="447">
        <v>0.02</v>
      </c>
      <c r="O8" s="447">
        <v>0.02</v>
      </c>
      <c r="P8" s="447">
        <v>0.02</v>
      </c>
      <c r="R8" s="552"/>
      <c r="S8" s="541"/>
      <c r="T8" s="541"/>
      <c r="U8" s="505"/>
      <c r="V8" s="505"/>
      <c r="W8" s="551"/>
    </row>
    <row r="9" spans="2:23" s="128" customFormat="1" ht="12.95" customHeight="1" x14ac:dyDescent="0.2">
      <c r="B9" s="128" t="s">
        <v>6004</v>
      </c>
      <c r="F9" s="459">
        <v>3.2500000000000001E-2</v>
      </c>
      <c r="G9" s="447">
        <v>3.5000000000000003E-2</v>
      </c>
      <c r="H9" s="448">
        <v>3.7499999999999999E-2</v>
      </c>
      <c r="I9" s="447">
        <v>0.04</v>
      </c>
      <c r="J9" s="447">
        <v>4.4999999999999998E-2</v>
      </c>
      <c r="K9" s="447">
        <v>4.4999999999999998E-2</v>
      </c>
      <c r="L9" s="449">
        <v>4.4999999999999998E-2</v>
      </c>
      <c r="M9" s="449">
        <v>4.4999999999999998E-2</v>
      </c>
      <c r="N9" s="449">
        <v>4.4999999999999998E-2</v>
      </c>
      <c r="O9" s="449">
        <v>4.4999999999999998E-2</v>
      </c>
      <c r="P9" s="449">
        <v>4.4999999999999998E-2</v>
      </c>
      <c r="R9" s="552"/>
      <c r="S9" s="541"/>
      <c r="T9" s="541"/>
      <c r="U9" s="505"/>
      <c r="V9" s="505"/>
      <c r="W9" s="551"/>
    </row>
    <row r="10" spans="2:23" s="128" customFormat="1" ht="12.95" customHeight="1" x14ac:dyDescent="0.2">
      <c r="B10" s="128" t="s">
        <v>498</v>
      </c>
      <c r="F10" s="458"/>
      <c r="G10" s="447">
        <v>0.02</v>
      </c>
      <c r="H10" s="447">
        <v>0.02</v>
      </c>
      <c r="I10" s="447">
        <v>0.02</v>
      </c>
      <c r="J10" s="447">
        <v>0.02</v>
      </c>
      <c r="K10" s="447">
        <v>0.02</v>
      </c>
      <c r="L10" s="447">
        <v>0.02</v>
      </c>
      <c r="M10" s="447">
        <v>0.02</v>
      </c>
      <c r="N10" s="447">
        <v>0.02</v>
      </c>
      <c r="O10" s="447">
        <v>0.02</v>
      </c>
      <c r="P10" s="447">
        <v>0.02</v>
      </c>
      <c r="R10" s="552"/>
      <c r="S10" s="541"/>
      <c r="T10" s="541"/>
      <c r="U10" s="505"/>
      <c r="V10" s="505"/>
      <c r="W10" s="551"/>
    </row>
    <row r="11" spans="2:23" s="149" customFormat="1" ht="12.95" customHeight="1" x14ac:dyDescent="0.2">
      <c r="F11" s="460"/>
      <c r="R11" s="552"/>
      <c r="S11" s="541"/>
      <c r="T11" s="541"/>
      <c r="U11" s="505"/>
      <c r="V11" s="505"/>
      <c r="W11" s="551"/>
    </row>
    <row r="12" spans="2:23" s="128" customFormat="1" ht="12.95" customHeight="1" x14ac:dyDescent="0.2">
      <c r="B12" s="130" t="s">
        <v>499</v>
      </c>
      <c r="C12" s="130"/>
      <c r="D12" s="130"/>
      <c r="E12" s="130"/>
      <c r="F12" s="455"/>
      <c r="R12" s="552"/>
      <c r="S12" s="541"/>
      <c r="T12" s="541"/>
      <c r="U12" s="505"/>
      <c r="V12" s="505"/>
      <c r="W12" s="551"/>
    </row>
    <row r="13" spans="2:23" s="128" customFormat="1" ht="12.95" customHeight="1" x14ac:dyDescent="0.2">
      <c r="B13" s="128" t="s">
        <v>4187</v>
      </c>
      <c r="C13" s="152">
        <v>218912.57</v>
      </c>
      <c r="D13" s="152">
        <v>203272.76</v>
      </c>
      <c r="E13" s="152">
        <v>201102.37</v>
      </c>
      <c r="F13" s="461">
        <v>208500</v>
      </c>
      <c r="G13" s="152">
        <f t="shared" ref="G13:N13" si="0">F13*(1+G7)</f>
        <v>212670</v>
      </c>
      <c r="H13" s="152">
        <f t="shared" si="0"/>
        <v>216923.4</v>
      </c>
      <c r="I13" s="152">
        <f t="shared" si="0"/>
        <v>221261.86799999999</v>
      </c>
      <c r="J13" s="152">
        <f t="shared" si="0"/>
        <v>225687.10535999999</v>
      </c>
      <c r="K13" s="152">
        <f t="shared" si="0"/>
        <v>230200.84746719999</v>
      </c>
      <c r="L13" s="152">
        <f t="shared" si="0"/>
        <v>234804.86441654398</v>
      </c>
      <c r="M13" s="152">
        <f t="shared" si="0"/>
        <v>239500.96170487485</v>
      </c>
      <c r="N13" s="152">
        <f t="shared" si="0"/>
        <v>244290.98093897235</v>
      </c>
      <c r="O13" s="152">
        <f>N13*(1+O7)</f>
        <v>249176.80055775179</v>
      </c>
      <c r="P13" s="152">
        <f>O13*(1+P7)</f>
        <v>254160.33656890685</v>
      </c>
      <c r="R13" s="552"/>
      <c r="S13" s="541"/>
      <c r="T13" s="541"/>
      <c r="U13" s="505"/>
      <c r="V13" s="505"/>
      <c r="W13" s="551"/>
    </row>
    <row r="14" spans="2:23" s="128" customFormat="1" ht="12.95" customHeight="1" x14ac:dyDescent="0.2">
      <c r="B14" s="128" t="s">
        <v>6001</v>
      </c>
      <c r="C14" s="152">
        <v>37930.429999999993</v>
      </c>
      <c r="D14" s="152">
        <v>59386.239999999998</v>
      </c>
      <c r="E14" s="152">
        <v>52552.890000000014</v>
      </c>
      <c r="F14" s="461">
        <v>50000</v>
      </c>
      <c r="G14" s="153">
        <f>F14</f>
        <v>50000</v>
      </c>
      <c r="H14" s="152">
        <f t="shared" ref="H14:N14" si="1">H10*G14+G14</f>
        <v>51000</v>
      </c>
      <c r="I14" s="152">
        <f t="shared" si="1"/>
        <v>52020</v>
      </c>
      <c r="J14" s="152">
        <f t="shared" si="1"/>
        <v>53060.4</v>
      </c>
      <c r="K14" s="152">
        <f t="shared" si="1"/>
        <v>54121.608</v>
      </c>
      <c r="L14" s="152">
        <f t="shared" si="1"/>
        <v>55204.040159999997</v>
      </c>
      <c r="M14" s="152">
        <f t="shared" si="1"/>
        <v>56308.120963199995</v>
      </c>
      <c r="N14" s="152">
        <f t="shared" si="1"/>
        <v>57434.283382463997</v>
      </c>
      <c r="O14" s="152">
        <f>O10*N14+N14</f>
        <v>58582.969050113279</v>
      </c>
      <c r="P14" s="152">
        <f>P10*O14+O14</f>
        <v>59754.628431115547</v>
      </c>
      <c r="R14" s="553"/>
      <c r="S14" s="505"/>
      <c r="T14" s="505"/>
      <c r="U14" s="505"/>
      <c r="V14" s="505"/>
      <c r="W14" s="551"/>
    </row>
    <row r="15" spans="2:23" s="128" customFormat="1" ht="12.95" customHeight="1" x14ac:dyDescent="0.2">
      <c r="B15" s="128" t="s">
        <v>5988</v>
      </c>
      <c r="C15" s="152">
        <v>111522</v>
      </c>
      <c r="D15" s="152">
        <v>125220</v>
      </c>
      <c r="E15" s="152">
        <v>107531.13</v>
      </c>
      <c r="F15" s="461">
        <v>100000</v>
      </c>
      <c r="G15" s="153">
        <v>100000</v>
      </c>
      <c r="H15" s="152">
        <v>110000</v>
      </c>
      <c r="I15" s="152">
        <f t="shared" ref="I15:N15" si="2">H15*(1+I8)</f>
        <v>112200</v>
      </c>
      <c r="J15" s="152">
        <f t="shared" si="2"/>
        <v>114444</v>
      </c>
      <c r="K15" s="152">
        <f t="shared" si="2"/>
        <v>116732.88</v>
      </c>
      <c r="L15" s="152">
        <f t="shared" si="2"/>
        <v>119067.53760000001</v>
      </c>
      <c r="M15" s="152">
        <f t="shared" si="2"/>
        <v>121448.88835200001</v>
      </c>
      <c r="N15" s="152">
        <f t="shared" si="2"/>
        <v>123877.86611904002</v>
      </c>
      <c r="O15" s="152">
        <f>N15*(1+O8)</f>
        <v>126355.42344142082</v>
      </c>
      <c r="P15" s="152">
        <f>O15*(1+P8)</f>
        <v>128882.53191024924</v>
      </c>
      <c r="R15" s="553"/>
      <c r="S15" s="505"/>
      <c r="T15" s="505"/>
      <c r="U15" s="505"/>
      <c r="V15" s="505"/>
      <c r="W15" s="551"/>
    </row>
    <row r="16" spans="2:23" s="128" customFormat="1" ht="12.95" customHeight="1" x14ac:dyDescent="0.2">
      <c r="B16" s="128" t="s">
        <v>5989</v>
      </c>
      <c r="C16" s="152">
        <v>6829</v>
      </c>
      <c r="D16" s="152">
        <v>9893</v>
      </c>
      <c r="E16" s="152">
        <v>76417.95</v>
      </c>
      <c r="F16" s="461">
        <v>40000</v>
      </c>
      <c r="G16" s="153">
        <v>75000</v>
      </c>
      <c r="H16" s="152">
        <v>80000</v>
      </c>
      <c r="I16" s="152">
        <f t="shared" ref="I16:N16" si="3">H16*(1+I8)</f>
        <v>81600</v>
      </c>
      <c r="J16" s="152">
        <f t="shared" si="3"/>
        <v>83232</v>
      </c>
      <c r="K16" s="152">
        <f t="shared" si="3"/>
        <v>84896.639999999999</v>
      </c>
      <c r="L16" s="152">
        <f t="shared" si="3"/>
        <v>86594.572799999994</v>
      </c>
      <c r="M16" s="152">
        <f t="shared" si="3"/>
        <v>88326.464255999992</v>
      </c>
      <c r="N16" s="152">
        <f t="shared" si="3"/>
        <v>90092.993541119999</v>
      </c>
      <c r="O16" s="152">
        <f>N16*(1+O8)</f>
        <v>91894.8534119424</v>
      </c>
      <c r="P16" s="152">
        <f>O16*(1+P8)</f>
        <v>93732.750480181247</v>
      </c>
      <c r="R16" s="553"/>
      <c r="S16" s="505"/>
      <c r="T16" s="505"/>
      <c r="U16" s="505"/>
      <c r="V16" s="505"/>
      <c r="W16" s="551"/>
    </row>
    <row r="17" spans="2:23" s="128" customFormat="1" ht="12.95" customHeight="1" x14ac:dyDescent="0.2">
      <c r="B17" s="128" t="s">
        <v>503</v>
      </c>
      <c r="C17" s="434">
        <v>2698</v>
      </c>
      <c r="D17" s="434">
        <v>3269</v>
      </c>
      <c r="E17" s="434">
        <v>2937</v>
      </c>
      <c r="F17" s="462">
        <v>3000</v>
      </c>
      <c r="G17" s="446">
        <f>F17</f>
        <v>3000</v>
      </c>
      <c r="H17" s="434">
        <f t="shared" ref="H17:N17" si="4">G17+G17*H10</f>
        <v>3060</v>
      </c>
      <c r="I17" s="434">
        <f t="shared" si="4"/>
        <v>3121.2</v>
      </c>
      <c r="J17" s="434">
        <f t="shared" si="4"/>
        <v>3183.6239999999998</v>
      </c>
      <c r="K17" s="434">
        <f t="shared" si="4"/>
        <v>3247.29648</v>
      </c>
      <c r="L17" s="434">
        <f t="shared" si="4"/>
        <v>3312.2424096</v>
      </c>
      <c r="M17" s="434">
        <f t="shared" si="4"/>
        <v>3378.487257792</v>
      </c>
      <c r="N17" s="434">
        <f t="shared" si="4"/>
        <v>3446.0570029478399</v>
      </c>
      <c r="O17" s="434">
        <f>N17+N17*O10</f>
        <v>3514.9781430067969</v>
      </c>
      <c r="P17" s="434">
        <f>O17+O17*P10</f>
        <v>3585.277705866933</v>
      </c>
      <c r="R17" s="553"/>
      <c r="S17" s="505"/>
      <c r="T17" s="505"/>
      <c r="U17" s="505"/>
      <c r="V17" s="505"/>
      <c r="W17" s="551"/>
    </row>
    <row r="18" spans="2:23" s="128" customFormat="1" ht="12.95" customHeight="1" x14ac:dyDescent="0.2">
      <c r="B18" s="159" t="s">
        <v>504</v>
      </c>
      <c r="C18" s="439">
        <f t="shared" ref="C18:N18" si="5">SUM(C13:C17)</f>
        <v>377892</v>
      </c>
      <c r="D18" s="439">
        <f t="shared" si="5"/>
        <v>401041</v>
      </c>
      <c r="E18" s="439">
        <f t="shared" si="5"/>
        <v>440541.34</v>
      </c>
      <c r="F18" s="474">
        <f t="shared" si="5"/>
        <v>401500</v>
      </c>
      <c r="G18" s="439">
        <f t="shared" si="5"/>
        <v>440670</v>
      </c>
      <c r="H18" s="439">
        <f t="shared" si="5"/>
        <v>460983.4</v>
      </c>
      <c r="I18" s="439">
        <f t="shared" si="5"/>
        <v>470203.06800000003</v>
      </c>
      <c r="J18" s="439">
        <f t="shared" si="5"/>
        <v>479607.12936000002</v>
      </c>
      <c r="K18" s="439">
        <f t="shared" si="5"/>
        <v>489199.2719472</v>
      </c>
      <c r="L18" s="439">
        <f t="shared" si="5"/>
        <v>498983.25738614396</v>
      </c>
      <c r="M18" s="439">
        <f t="shared" si="5"/>
        <v>508962.92253386689</v>
      </c>
      <c r="N18" s="439">
        <f t="shared" si="5"/>
        <v>519142.18098454416</v>
      </c>
      <c r="O18" s="439">
        <f>SUM(O13:O17)</f>
        <v>529525.02460423508</v>
      </c>
      <c r="P18" s="439">
        <f>SUM(P13:P17)</f>
        <v>540115.52509631973</v>
      </c>
      <c r="R18" s="553"/>
      <c r="S18" s="505"/>
      <c r="T18" s="505"/>
      <c r="U18" s="505"/>
      <c r="V18" s="505"/>
      <c r="W18" s="551"/>
    </row>
    <row r="19" spans="2:23" s="149" customFormat="1" ht="12.95" customHeight="1" x14ac:dyDescent="0.2">
      <c r="B19" s="130" t="s">
        <v>5990</v>
      </c>
      <c r="F19" s="464"/>
      <c r="G19" s="157"/>
      <c r="H19" s="157"/>
      <c r="R19" s="553"/>
      <c r="S19" s="505"/>
      <c r="T19" s="505"/>
      <c r="U19" s="505"/>
      <c r="V19" s="505"/>
      <c r="W19" s="551"/>
    </row>
    <row r="20" spans="2:23" s="149" customFormat="1" ht="12.95" customHeight="1" x14ac:dyDescent="0.2">
      <c r="B20" s="128" t="s">
        <v>5996</v>
      </c>
      <c r="C20" s="151">
        <v>170671</v>
      </c>
      <c r="D20" s="151">
        <v>158395</v>
      </c>
      <c r="E20" s="151">
        <v>197327</v>
      </c>
      <c r="F20" s="461">
        <v>216880</v>
      </c>
      <c r="G20" s="152">
        <f>F20+F20*G$10</f>
        <v>221217.6</v>
      </c>
      <c r="H20" s="152">
        <f>G20+G20*H$10</f>
        <v>225641.95200000002</v>
      </c>
      <c r="I20" s="152">
        <f t="shared" ref="I20:N20" si="6">H20+H20*I$10</f>
        <v>230154.79104000001</v>
      </c>
      <c r="J20" s="152">
        <f t="shared" si="6"/>
        <v>234757.8868608</v>
      </c>
      <c r="K20" s="152">
        <f t="shared" si="6"/>
        <v>239453.04459801601</v>
      </c>
      <c r="L20" s="152">
        <f t="shared" si="6"/>
        <v>244242.10548997633</v>
      </c>
      <c r="M20" s="152">
        <f t="shared" si="6"/>
        <v>249126.94759977586</v>
      </c>
      <c r="N20" s="152">
        <f t="shared" si="6"/>
        <v>254109.48655177138</v>
      </c>
      <c r="O20" s="152">
        <f t="shared" ref="O20:P26" si="7">N20+N20*O$10</f>
        <v>259191.67628280682</v>
      </c>
      <c r="P20" s="152">
        <f t="shared" si="7"/>
        <v>264375.50980846293</v>
      </c>
      <c r="R20" s="553"/>
      <c r="S20" s="505"/>
      <c r="T20" s="505"/>
      <c r="U20" s="505"/>
      <c r="V20" s="505"/>
      <c r="W20" s="551"/>
    </row>
    <row r="21" spans="2:23" s="149" customFormat="1" ht="12.95" customHeight="1" x14ac:dyDescent="0.2">
      <c r="B21" s="128" t="s">
        <v>5997</v>
      </c>
      <c r="C21" s="151">
        <v>135411</v>
      </c>
      <c r="D21" s="151">
        <v>121941</v>
      </c>
      <c r="E21" s="151">
        <v>117275</v>
      </c>
      <c r="F21" s="461">
        <v>111605</v>
      </c>
      <c r="G21" s="152">
        <f>F21+F21*G$10</f>
        <v>113837.1</v>
      </c>
      <c r="H21" s="152">
        <f>G21+G21*H$10</f>
        <v>116113.842</v>
      </c>
      <c r="I21" s="152">
        <f t="shared" ref="I21:N21" si="8">H21+H21*I$10</f>
        <v>118436.11884000001</v>
      </c>
      <c r="J21" s="152">
        <f t="shared" si="8"/>
        <v>120804.84121680001</v>
      </c>
      <c r="K21" s="152">
        <f t="shared" si="8"/>
        <v>123220.938041136</v>
      </c>
      <c r="L21" s="152">
        <f t="shared" si="8"/>
        <v>125685.35680195873</v>
      </c>
      <c r="M21" s="152">
        <f t="shared" si="8"/>
        <v>128199.0639379979</v>
      </c>
      <c r="N21" s="152">
        <f t="shared" si="8"/>
        <v>130763.04521675785</v>
      </c>
      <c r="O21" s="152">
        <f t="shared" si="7"/>
        <v>133378.30612109302</v>
      </c>
      <c r="P21" s="152">
        <f t="shared" si="7"/>
        <v>136045.87224351487</v>
      </c>
      <c r="R21" s="553"/>
      <c r="S21" s="505"/>
      <c r="T21" s="505"/>
      <c r="U21" s="505"/>
      <c r="V21" s="505"/>
      <c r="W21" s="551"/>
    </row>
    <row r="22" spans="2:23" s="149" customFormat="1" ht="12.95" customHeight="1" x14ac:dyDescent="0.2">
      <c r="B22" s="445" t="s">
        <v>6034</v>
      </c>
      <c r="C22" s="151">
        <v>19300.64</v>
      </c>
      <c r="D22" s="151">
        <v>19160.990000000002</v>
      </c>
      <c r="E22" s="151">
        <v>22040.39</v>
      </c>
      <c r="F22" s="461">
        <v>30000</v>
      </c>
      <c r="G22" s="475">
        <v>22400</v>
      </c>
      <c r="H22" s="152">
        <f t="shared" ref="H22:N26" si="9">G22+G22*H$10</f>
        <v>22848</v>
      </c>
      <c r="I22" s="152">
        <f t="shared" si="9"/>
        <v>23304.959999999999</v>
      </c>
      <c r="J22" s="152">
        <f t="shared" si="9"/>
        <v>23771.0592</v>
      </c>
      <c r="K22" s="152">
        <f t="shared" si="9"/>
        <v>24246.480383999999</v>
      </c>
      <c r="L22" s="152">
        <f t="shared" si="9"/>
        <v>24731.409991679997</v>
      </c>
      <c r="M22" s="152">
        <f t="shared" si="9"/>
        <v>25226.038191513599</v>
      </c>
      <c r="N22" s="152">
        <f t="shared" si="9"/>
        <v>25730.558955343869</v>
      </c>
      <c r="O22" s="152">
        <f t="shared" si="7"/>
        <v>26245.170134450746</v>
      </c>
      <c r="P22" s="152">
        <f t="shared" si="7"/>
        <v>26770.07353713976</v>
      </c>
      <c r="R22" s="553"/>
      <c r="S22" s="505"/>
      <c r="T22" s="505"/>
      <c r="U22" s="505"/>
      <c r="V22" s="505"/>
      <c r="W22" s="551"/>
    </row>
    <row r="23" spans="2:23" s="149" customFormat="1" ht="12.95" customHeight="1" x14ac:dyDescent="0.2">
      <c r="B23" s="445" t="s">
        <v>5796</v>
      </c>
      <c r="C23" s="151">
        <v>54866.6</v>
      </c>
      <c r="D23" s="151">
        <v>46331.360000000001</v>
      </c>
      <c r="E23" s="151">
        <v>38751</v>
      </c>
      <c r="F23" s="461">
        <v>48250</v>
      </c>
      <c r="G23" s="152">
        <f>F23+F23*G$10</f>
        <v>49215</v>
      </c>
      <c r="H23" s="152">
        <f t="shared" si="9"/>
        <v>50199.3</v>
      </c>
      <c r="I23" s="152">
        <f t="shared" si="9"/>
        <v>51203.286</v>
      </c>
      <c r="J23" s="152">
        <f t="shared" si="9"/>
        <v>52227.351719999999</v>
      </c>
      <c r="K23" s="152">
        <f t="shared" si="9"/>
        <v>53271.898754399997</v>
      </c>
      <c r="L23" s="152">
        <f t="shared" si="9"/>
        <v>54337.336729488001</v>
      </c>
      <c r="M23" s="152">
        <f t="shared" si="9"/>
        <v>55424.083464077761</v>
      </c>
      <c r="N23" s="152">
        <f t="shared" si="9"/>
        <v>56532.56513335932</v>
      </c>
      <c r="O23" s="152">
        <f t="shared" si="7"/>
        <v>57663.216436026509</v>
      </c>
      <c r="P23" s="152">
        <f t="shared" si="7"/>
        <v>58816.480764747037</v>
      </c>
      <c r="R23" s="553"/>
      <c r="S23" s="505"/>
      <c r="T23" s="505"/>
      <c r="U23" s="505"/>
      <c r="V23" s="505"/>
      <c r="W23" s="551"/>
    </row>
    <row r="24" spans="2:23" s="149" customFormat="1" ht="12.95" customHeight="1" x14ac:dyDescent="0.2">
      <c r="B24" s="445" t="s">
        <v>6035</v>
      </c>
      <c r="C24" s="151">
        <v>19708.61</v>
      </c>
      <c r="D24" s="151">
        <v>21644.03</v>
      </c>
      <c r="E24" s="151">
        <v>22845.13</v>
      </c>
      <c r="F24" s="461">
        <v>45800</v>
      </c>
      <c r="G24" s="152">
        <f>F24+F24*G$10</f>
        <v>46716</v>
      </c>
      <c r="H24" s="152">
        <f t="shared" si="9"/>
        <v>47650.32</v>
      </c>
      <c r="I24" s="152">
        <f t="shared" si="9"/>
        <v>48603.326399999998</v>
      </c>
      <c r="J24" s="152">
        <f t="shared" si="9"/>
        <v>49575.392928000001</v>
      </c>
      <c r="K24" s="152">
        <f t="shared" si="9"/>
        <v>50566.90078656</v>
      </c>
      <c r="L24" s="152">
        <f t="shared" si="9"/>
        <v>51578.238802291198</v>
      </c>
      <c r="M24" s="152">
        <f t="shared" si="9"/>
        <v>52609.803578337021</v>
      </c>
      <c r="N24" s="152">
        <f t="shared" si="9"/>
        <v>53661.999649903759</v>
      </c>
      <c r="O24" s="152">
        <f t="shared" si="7"/>
        <v>54735.239642901834</v>
      </c>
      <c r="P24" s="152">
        <f t="shared" si="7"/>
        <v>55829.94443575987</v>
      </c>
      <c r="R24" s="553"/>
      <c r="S24" s="505"/>
      <c r="T24" s="505"/>
      <c r="U24" s="505"/>
      <c r="V24" s="505"/>
      <c r="W24" s="551"/>
    </row>
    <row r="25" spans="2:23" s="149" customFormat="1" ht="12.95" customHeight="1" x14ac:dyDescent="0.2">
      <c r="B25" s="445" t="s">
        <v>6036</v>
      </c>
      <c r="C25" s="151">
        <v>21411.94</v>
      </c>
      <c r="D25" s="151">
        <v>22613.439999999999</v>
      </c>
      <c r="E25" s="151">
        <v>23405.040000000001</v>
      </c>
      <c r="F25" s="461">
        <v>15000</v>
      </c>
      <c r="G25" s="152">
        <f>F25+F25*G$10</f>
        <v>15300</v>
      </c>
      <c r="H25" s="152">
        <f t="shared" si="9"/>
        <v>15606</v>
      </c>
      <c r="I25" s="152">
        <f t="shared" si="9"/>
        <v>15918.12</v>
      </c>
      <c r="J25" s="152">
        <f t="shared" si="9"/>
        <v>16236.482400000001</v>
      </c>
      <c r="K25" s="152">
        <f t="shared" si="9"/>
        <v>16561.212048000001</v>
      </c>
      <c r="L25" s="152">
        <f t="shared" si="9"/>
        <v>16892.436288960002</v>
      </c>
      <c r="M25" s="152">
        <f t="shared" si="9"/>
        <v>17230.285014739202</v>
      </c>
      <c r="N25" s="152">
        <f t="shared" si="9"/>
        <v>17574.890715033987</v>
      </c>
      <c r="O25" s="152">
        <f t="shared" si="7"/>
        <v>17926.388529334668</v>
      </c>
      <c r="P25" s="152">
        <f t="shared" si="7"/>
        <v>18284.916299921362</v>
      </c>
      <c r="R25" s="553"/>
      <c r="S25" s="505"/>
      <c r="T25" s="505"/>
      <c r="U25" s="505"/>
      <c r="V25" s="505"/>
      <c r="W25" s="551"/>
    </row>
    <row r="26" spans="2:23" s="149" customFormat="1" ht="12.95" customHeight="1" x14ac:dyDescent="0.2">
      <c r="B26" s="445" t="s">
        <v>6037</v>
      </c>
      <c r="C26" s="435">
        <v>15079.52</v>
      </c>
      <c r="D26" s="435">
        <v>12624.09</v>
      </c>
      <c r="E26" s="473">
        <v>13783.45</v>
      </c>
      <c r="F26" s="462">
        <v>13200</v>
      </c>
      <c r="G26" s="434">
        <f>F26+F26*G$10</f>
        <v>13464</v>
      </c>
      <c r="H26" s="434">
        <f t="shared" si="9"/>
        <v>13733.28</v>
      </c>
      <c r="I26" s="434">
        <f t="shared" si="9"/>
        <v>14007.945600000001</v>
      </c>
      <c r="J26" s="434">
        <f t="shared" si="9"/>
        <v>14288.104512000002</v>
      </c>
      <c r="K26" s="434">
        <f t="shared" si="9"/>
        <v>14573.866602240001</v>
      </c>
      <c r="L26" s="434">
        <f t="shared" si="9"/>
        <v>14865.343934284801</v>
      </c>
      <c r="M26" s="434">
        <f t="shared" si="9"/>
        <v>15162.650812970498</v>
      </c>
      <c r="N26" s="434">
        <f t="shared" si="9"/>
        <v>15465.903829229908</v>
      </c>
      <c r="O26" s="434">
        <f t="shared" si="7"/>
        <v>15775.221905814506</v>
      </c>
      <c r="P26" s="434">
        <f t="shared" si="7"/>
        <v>16090.726343930795</v>
      </c>
      <c r="R26" s="553"/>
      <c r="S26" s="505"/>
      <c r="T26" s="505"/>
      <c r="U26" s="505"/>
      <c r="V26" s="505"/>
      <c r="W26" s="551"/>
    </row>
    <row r="27" spans="2:23" s="149" customFormat="1" ht="12.95" customHeight="1" x14ac:dyDescent="0.2">
      <c r="B27" s="128" t="s">
        <v>6047</v>
      </c>
      <c r="C27" s="435">
        <f t="shared" ref="C27:N27" si="10">SUM(C22:C26)</f>
        <v>130367.31</v>
      </c>
      <c r="D27" s="435">
        <f t="shared" si="10"/>
        <v>122373.91</v>
      </c>
      <c r="E27" s="435">
        <f t="shared" si="10"/>
        <v>120825.01</v>
      </c>
      <c r="F27" s="462">
        <f t="shared" si="10"/>
        <v>152250</v>
      </c>
      <c r="G27" s="434">
        <f t="shared" si="10"/>
        <v>147095</v>
      </c>
      <c r="H27" s="434">
        <f t="shared" si="10"/>
        <v>150036.9</v>
      </c>
      <c r="I27" s="434">
        <f t="shared" si="10"/>
        <v>153037.63800000001</v>
      </c>
      <c r="J27" s="434">
        <f t="shared" si="10"/>
        <v>156098.39075999998</v>
      </c>
      <c r="K27" s="434">
        <f t="shared" si="10"/>
        <v>159220.35857520002</v>
      </c>
      <c r="L27" s="434">
        <f t="shared" si="10"/>
        <v>162404.76574670401</v>
      </c>
      <c r="M27" s="434">
        <f t="shared" si="10"/>
        <v>165652.86106163808</v>
      </c>
      <c r="N27" s="434">
        <f t="shared" si="10"/>
        <v>168965.91828287084</v>
      </c>
      <c r="O27" s="434">
        <f>SUM(O22:O26)</f>
        <v>172345.23664852828</v>
      </c>
      <c r="P27" s="434">
        <f>SUM(P22:P26)</f>
        <v>175792.14138149883</v>
      </c>
      <c r="R27" s="553"/>
      <c r="S27" s="505"/>
      <c r="T27" s="505"/>
      <c r="U27" s="505"/>
      <c r="V27" s="505"/>
      <c r="W27" s="551"/>
    </row>
    <row r="28" spans="2:23" s="128" customFormat="1" ht="12.95" customHeight="1" x14ac:dyDescent="0.2">
      <c r="B28" s="159" t="s">
        <v>6046</v>
      </c>
      <c r="C28" s="440">
        <f t="shared" ref="C28:N28" si="11">SUM(C20:C26)</f>
        <v>436449.31</v>
      </c>
      <c r="D28" s="440">
        <f t="shared" si="11"/>
        <v>402709.91000000003</v>
      </c>
      <c r="E28" s="440">
        <f t="shared" si="11"/>
        <v>435427.01</v>
      </c>
      <c r="F28" s="486">
        <f t="shared" si="11"/>
        <v>480735</v>
      </c>
      <c r="G28" s="478">
        <f t="shared" si="11"/>
        <v>482149.7</v>
      </c>
      <c r="H28" s="478">
        <f t="shared" si="11"/>
        <v>491792.69400000002</v>
      </c>
      <c r="I28" s="478">
        <f t="shared" si="11"/>
        <v>501628.54788000009</v>
      </c>
      <c r="J28" s="478">
        <f t="shared" si="11"/>
        <v>511661.11883759999</v>
      </c>
      <c r="K28" s="478">
        <f t="shared" si="11"/>
        <v>521894.34121435211</v>
      </c>
      <c r="L28" s="478">
        <f t="shared" si="11"/>
        <v>532332.22803863906</v>
      </c>
      <c r="M28" s="478">
        <f t="shared" si="11"/>
        <v>542978.87259941187</v>
      </c>
      <c r="N28" s="478">
        <f t="shared" si="11"/>
        <v>553838.4500514</v>
      </c>
      <c r="O28" s="478">
        <f>SUM(O20:O26)</f>
        <v>564915.21905242803</v>
      </c>
      <c r="P28" s="478">
        <f>SUM(P20:P26)</f>
        <v>576213.52343347657</v>
      </c>
      <c r="R28" s="553"/>
      <c r="S28" s="505"/>
      <c r="T28" s="505"/>
      <c r="U28" s="505"/>
      <c r="V28" s="505"/>
      <c r="W28" s="551"/>
    </row>
    <row r="29" spans="2:23" s="128" customFormat="1" ht="12.95" customHeight="1" x14ac:dyDescent="0.2">
      <c r="B29" s="130"/>
      <c r="C29" s="151"/>
      <c r="D29" s="151"/>
      <c r="E29" s="151"/>
      <c r="F29" s="465"/>
      <c r="G29" s="152"/>
      <c r="H29" s="152"/>
      <c r="I29" s="152"/>
      <c r="J29" s="152"/>
      <c r="K29" s="152"/>
      <c r="L29" s="152"/>
      <c r="M29" s="152"/>
      <c r="N29" s="152"/>
      <c r="O29" s="152"/>
      <c r="P29" s="152"/>
      <c r="R29" s="553"/>
      <c r="S29" s="505"/>
      <c r="T29" s="505"/>
      <c r="U29" s="505"/>
      <c r="V29" s="505"/>
      <c r="W29" s="551"/>
    </row>
    <row r="30" spans="2:23" s="128" customFormat="1" ht="12.95" customHeight="1" x14ac:dyDescent="0.2">
      <c r="B30" s="130" t="s">
        <v>5818</v>
      </c>
      <c r="C30" s="433">
        <f t="shared" ref="C30:N30" si="12">C18-C28</f>
        <v>-58557.31</v>
      </c>
      <c r="D30" s="433">
        <f t="shared" si="12"/>
        <v>-1668.9100000000326</v>
      </c>
      <c r="E30" s="433">
        <f t="shared" si="12"/>
        <v>5114.3300000000163</v>
      </c>
      <c r="F30" s="466">
        <f t="shared" si="12"/>
        <v>-79235</v>
      </c>
      <c r="G30" s="433">
        <f t="shared" si="12"/>
        <v>-41479.700000000012</v>
      </c>
      <c r="H30" s="433">
        <f t="shared" si="12"/>
        <v>-30809.293999999994</v>
      </c>
      <c r="I30" s="433">
        <f t="shared" si="12"/>
        <v>-31425.479880000057</v>
      </c>
      <c r="J30" s="433">
        <f t="shared" si="12"/>
        <v>-32053.989477599971</v>
      </c>
      <c r="K30" s="433">
        <f t="shared" si="12"/>
        <v>-32695.06926715211</v>
      </c>
      <c r="L30" s="433">
        <f t="shared" si="12"/>
        <v>-33348.970652495103</v>
      </c>
      <c r="M30" s="433">
        <f t="shared" si="12"/>
        <v>-34015.950065544981</v>
      </c>
      <c r="N30" s="433">
        <f t="shared" si="12"/>
        <v>-34696.269066855835</v>
      </c>
      <c r="O30" s="433">
        <f>O18-O28</f>
        <v>-35390.194448192953</v>
      </c>
      <c r="P30" s="433">
        <f>P18-P28</f>
        <v>-36097.998337156838</v>
      </c>
      <c r="R30" s="553"/>
      <c r="S30" s="505"/>
      <c r="T30" s="505"/>
      <c r="U30" s="505"/>
      <c r="V30" s="505"/>
      <c r="W30" s="551"/>
    </row>
    <row r="31" spans="2:23" s="149" customFormat="1" ht="12.95" customHeight="1" x14ac:dyDescent="0.2">
      <c r="B31" s="128" t="s">
        <v>5991</v>
      </c>
      <c r="C31" s="436">
        <v>48538</v>
      </c>
      <c r="D31" s="436">
        <v>-29492</v>
      </c>
      <c r="E31" s="436">
        <v>12368</v>
      </c>
      <c r="F31" s="467">
        <v>3000</v>
      </c>
      <c r="G31" s="436">
        <v>3000</v>
      </c>
      <c r="H31" s="436">
        <v>3000</v>
      </c>
      <c r="I31" s="436">
        <v>3000</v>
      </c>
      <c r="J31" s="436">
        <v>3000</v>
      </c>
      <c r="K31" s="436">
        <v>3000</v>
      </c>
      <c r="L31" s="436">
        <v>3000</v>
      </c>
      <c r="M31" s="436">
        <v>3000</v>
      </c>
      <c r="N31" s="436">
        <v>3000</v>
      </c>
      <c r="O31" s="436">
        <v>3000</v>
      </c>
      <c r="P31" s="436">
        <v>3000</v>
      </c>
      <c r="R31" s="553"/>
      <c r="S31" s="505"/>
      <c r="T31" s="505"/>
      <c r="U31" s="505"/>
      <c r="V31" s="505"/>
      <c r="W31" s="551"/>
    </row>
    <row r="32" spans="2:23" s="149" customFormat="1" ht="12.95" customHeight="1" x14ac:dyDescent="0.2">
      <c r="B32" s="130" t="s">
        <v>5992</v>
      </c>
      <c r="C32" s="441">
        <f t="shared" ref="C32:P32" si="13">C30+C31</f>
        <v>-10019.309999999998</v>
      </c>
      <c r="D32" s="441">
        <f t="shared" si="13"/>
        <v>-31160.910000000033</v>
      </c>
      <c r="E32" s="441">
        <f t="shared" si="13"/>
        <v>17482.330000000016</v>
      </c>
      <c r="F32" s="468">
        <f t="shared" si="13"/>
        <v>-76235</v>
      </c>
      <c r="G32" s="441">
        <f t="shared" si="13"/>
        <v>-38479.700000000012</v>
      </c>
      <c r="H32" s="441">
        <f t="shared" si="13"/>
        <v>-27809.293999999994</v>
      </c>
      <c r="I32" s="441">
        <f t="shared" si="13"/>
        <v>-28425.479880000057</v>
      </c>
      <c r="J32" s="441">
        <f t="shared" si="13"/>
        <v>-29053.989477599971</v>
      </c>
      <c r="K32" s="441">
        <f t="shared" si="13"/>
        <v>-29695.06926715211</v>
      </c>
      <c r="L32" s="441">
        <f t="shared" si="13"/>
        <v>-30348.970652495103</v>
      </c>
      <c r="M32" s="441">
        <f t="shared" si="13"/>
        <v>-31015.950065544981</v>
      </c>
      <c r="N32" s="441">
        <f t="shared" si="13"/>
        <v>-31696.269066855835</v>
      </c>
      <c r="O32" s="441">
        <f t="shared" si="13"/>
        <v>-32390.194448192953</v>
      </c>
      <c r="P32" s="441">
        <f t="shared" si="13"/>
        <v>-33097.998337156838</v>
      </c>
      <c r="R32" s="553"/>
      <c r="S32" s="505"/>
      <c r="T32" s="505"/>
      <c r="U32" s="505"/>
      <c r="V32" s="505"/>
      <c r="W32" s="551"/>
    </row>
    <row r="33" spans="2:23" s="149" customFormat="1" ht="12.95" customHeight="1" x14ac:dyDescent="0.2">
      <c r="B33" s="128"/>
      <c r="C33" s="433"/>
      <c r="D33" s="433"/>
      <c r="E33" s="433"/>
      <c r="F33" s="469"/>
      <c r="G33" s="157"/>
      <c r="H33" s="157"/>
      <c r="R33" s="553"/>
      <c r="S33" s="505"/>
      <c r="T33" s="505"/>
      <c r="U33" s="505"/>
      <c r="V33" s="505"/>
      <c r="W33" s="551"/>
    </row>
    <row r="34" spans="2:23" s="149" customFormat="1" ht="12.95" customHeight="1" x14ac:dyDescent="0.2">
      <c r="B34" s="128"/>
      <c r="C34" s="433"/>
      <c r="D34" s="433"/>
      <c r="E34" s="433"/>
      <c r="F34" s="469"/>
      <c r="G34" s="152"/>
      <c r="H34" s="152"/>
      <c r="R34" s="553"/>
      <c r="S34" s="505"/>
      <c r="T34" s="505"/>
      <c r="U34" s="505"/>
      <c r="V34" s="505"/>
      <c r="W34" s="551"/>
    </row>
    <row r="35" spans="2:23" s="149" customFormat="1" ht="12.95" customHeight="1" x14ac:dyDescent="0.2">
      <c r="B35" s="130" t="s">
        <v>6002</v>
      </c>
      <c r="C35" s="433"/>
      <c r="D35" s="433"/>
      <c r="E35" s="433"/>
      <c r="F35" s="469"/>
      <c r="G35" s="157"/>
      <c r="H35" s="157"/>
      <c r="R35" s="553"/>
      <c r="S35" s="505"/>
      <c r="T35" s="505"/>
      <c r="U35" s="505"/>
      <c r="V35" s="505"/>
      <c r="W35" s="551"/>
    </row>
    <row r="36" spans="2:23" s="149" customFormat="1" ht="12.95" customHeight="1" x14ac:dyDescent="0.2">
      <c r="B36" s="476" t="s">
        <v>6010</v>
      </c>
      <c r="C36" s="433"/>
      <c r="D36" s="433"/>
      <c r="E36" s="433"/>
      <c r="F36" s="466">
        <f>Loans2!X4</f>
        <v>800000</v>
      </c>
      <c r="G36" s="480">
        <f>Loans2!Y4</f>
        <v>700000</v>
      </c>
      <c r="H36" s="480">
        <f>Loans2!Z4</f>
        <v>500000</v>
      </c>
      <c r="I36" s="480">
        <f>Loans2!AA4</f>
        <v>300000</v>
      </c>
      <c r="J36" s="480">
        <f>Loans2!AB4</f>
        <v>100000</v>
      </c>
      <c r="K36" s="480">
        <f>Loans2!AC4</f>
        <v>0</v>
      </c>
      <c r="L36" s="480">
        <f>Loans2!AD4</f>
        <v>0</v>
      </c>
      <c r="M36" s="480">
        <f>Loans2!AE4</f>
        <v>0</v>
      </c>
      <c r="N36" s="480">
        <f>Loans2!AF4</f>
        <v>0</v>
      </c>
      <c r="O36" s="480">
        <f>Loans2!AG4</f>
        <v>0</v>
      </c>
      <c r="P36" s="480">
        <f>Loans2!AH4</f>
        <v>0</v>
      </c>
      <c r="R36" s="553"/>
      <c r="S36" s="505"/>
      <c r="T36" s="505"/>
      <c r="U36" s="505"/>
      <c r="V36" s="505"/>
      <c r="W36" s="551"/>
    </row>
    <row r="37" spans="2:23" s="149" customFormat="1" ht="12.95" customHeight="1" x14ac:dyDescent="0.2">
      <c r="B37" s="476" t="s">
        <v>6011</v>
      </c>
      <c r="C37" s="433"/>
      <c r="D37" s="433"/>
      <c r="E37" s="433"/>
      <c r="F37" s="466">
        <f>Loans2!X5</f>
        <v>797816.37</v>
      </c>
      <c r="G37" s="480">
        <f>Loans2!Y5</f>
        <v>771039.52338252298</v>
      </c>
      <c r="H37" s="480">
        <f>Loans2!Z5</f>
        <v>743174.52411171561</v>
      </c>
      <c r="I37" s="480">
        <f>Loans2!AA5</f>
        <v>714177.15203671891</v>
      </c>
      <c r="J37" s="480">
        <f>Loans2!AB5</f>
        <v>684001.38999617577</v>
      </c>
      <c r="K37" s="480">
        <f>Loans2!AC5</f>
        <v>550750.17970116658</v>
      </c>
      <c r="L37" s="480">
        <f>Loans2!AD5</f>
        <v>310234.75971485779</v>
      </c>
      <c r="M37" s="480">
        <f>Loans2!AE5</f>
        <v>59945.31756067591</v>
      </c>
      <c r="N37" s="480">
        <f>Loans2!AF5</f>
        <v>0</v>
      </c>
      <c r="O37" s="480">
        <f>Loans2!AG5</f>
        <v>0</v>
      </c>
      <c r="P37" s="480">
        <f>Loans2!AH5</f>
        <v>0</v>
      </c>
      <c r="R37" s="553"/>
      <c r="S37" s="505"/>
      <c r="T37" s="505"/>
      <c r="U37" s="505"/>
      <c r="V37" s="505"/>
      <c r="W37" s="551"/>
    </row>
    <row r="38" spans="2:23" s="149" customFormat="1" ht="12.95" customHeight="1" x14ac:dyDescent="0.2">
      <c r="B38" s="445" t="s">
        <v>6012</v>
      </c>
      <c r="C38" s="433"/>
      <c r="D38" s="433"/>
      <c r="E38" s="433"/>
      <c r="F38" s="466">
        <f>Loans2!X6</f>
        <v>8260.4166666666661</v>
      </c>
      <c r="G38" s="480">
        <f>Loans2!Y6</f>
        <v>27125.000000000004</v>
      </c>
      <c r="H38" s="480">
        <f>Loans2!Z6</f>
        <v>22750.000000000007</v>
      </c>
      <c r="I38" s="480">
        <f>Loans2!AA6</f>
        <v>15750</v>
      </c>
      <c r="J38" s="480">
        <f>Loans2!AB6</f>
        <v>8750.0000000000018</v>
      </c>
      <c r="K38" s="480">
        <f>Loans2!AC6</f>
        <v>2625.0000000000005</v>
      </c>
      <c r="L38" s="480">
        <f>Loans2!AD6</f>
        <v>0</v>
      </c>
      <c r="M38" s="480">
        <f>Loans2!AE6</f>
        <v>0</v>
      </c>
      <c r="N38" s="480">
        <f>Loans2!AF6</f>
        <v>0</v>
      </c>
      <c r="O38" s="480">
        <f>Loans2!AG6</f>
        <v>0</v>
      </c>
      <c r="P38" s="480">
        <f>Loans2!AH6</f>
        <v>0</v>
      </c>
      <c r="R38" s="553"/>
      <c r="S38" s="505"/>
      <c r="T38" s="505"/>
      <c r="U38" s="505"/>
      <c r="V38" s="505"/>
      <c r="W38" s="551"/>
    </row>
    <row r="39" spans="2:23" s="128" customFormat="1" ht="12.95" customHeight="1" x14ac:dyDescent="0.2">
      <c r="B39" s="445" t="s">
        <v>6013</v>
      </c>
      <c r="C39" s="158"/>
      <c r="D39" s="158"/>
      <c r="E39" s="158"/>
      <c r="F39" s="466">
        <f>Loans2!X7</f>
        <v>2659.9999999999955</v>
      </c>
      <c r="G39" s="480">
        <f>Loans2!Y7</f>
        <v>31346.713382522976</v>
      </c>
      <c r="H39" s="480">
        <f>Loans2!Z7</f>
        <v>30258.560729192621</v>
      </c>
      <c r="I39" s="480">
        <f>Loans2!AA7</f>
        <v>29126.187925003287</v>
      </c>
      <c r="J39" s="480">
        <f>Loans2!AB7</f>
        <v>27947.797959456853</v>
      </c>
      <c r="K39" s="480">
        <f>Loans2!AC7</f>
        <v>24872.349704990804</v>
      </c>
      <c r="L39" s="480">
        <f>Loans2!AD7</f>
        <v>17608.140013691183</v>
      </c>
      <c r="M39" s="480">
        <f>Loans2!AE7</f>
        <v>7834.1178458180802</v>
      </c>
      <c r="N39" s="480">
        <f>Loans2!AF7</f>
        <v>1149.9314459904199</v>
      </c>
      <c r="O39" s="480">
        <f>Loans2!AG7</f>
        <v>0</v>
      </c>
      <c r="P39" s="480">
        <f>Loans2!AH7</f>
        <v>0</v>
      </c>
      <c r="R39" s="553"/>
      <c r="S39" s="505"/>
      <c r="T39" s="505"/>
      <c r="U39" s="505"/>
      <c r="V39" s="505"/>
      <c r="W39" s="551"/>
    </row>
    <row r="40" spans="2:23" s="128" customFormat="1" ht="12.95" customHeight="1" x14ac:dyDescent="0.2">
      <c r="B40" s="445" t="s">
        <v>6014</v>
      </c>
      <c r="F40" s="481">
        <v>0</v>
      </c>
      <c r="G40" s="482">
        <v>100000</v>
      </c>
      <c r="H40" s="482">
        <v>200000</v>
      </c>
      <c r="I40" s="482">
        <v>200000</v>
      </c>
      <c r="J40" s="482">
        <v>200000</v>
      </c>
      <c r="K40" s="482">
        <v>100000</v>
      </c>
      <c r="L40" s="482">
        <v>0</v>
      </c>
      <c r="M40" s="482">
        <v>0</v>
      </c>
      <c r="N40" s="482">
        <v>0</v>
      </c>
      <c r="O40" s="482">
        <v>0</v>
      </c>
      <c r="P40" s="482">
        <v>0</v>
      </c>
      <c r="R40" s="553"/>
      <c r="S40" s="505"/>
      <c r="T40" s="505"/>
      <c r="U40" s="505"/>
      <c r="V40" s="505"/>
      <c r="W40" s="551"/>
    </row>
    <row r="41" spans="2:23" s="128" customFormat="1" ht="12.95" customHeight="1" x14ac:dyDescent="0.2">
      <c r="B41" s="445" t="s">
        <v>6042</v>
      </c>
      <c r="F41" s="481">
        <v>0</v>
      </c>
      <c r="G41" s="482">
        <v>0</v>
      </c>
      <c r="H41" s="482">
        <v>0</v>
      </c>
      <c r="I41" s="482">
        <v>0</v>
      </c>
      <c r="J41" s="482">
        <v>0</v>
      </c>
      <c r="K41" s="482">
        <v>100000</v>
      </c>
      <c r="L41" s="482">
        <v>200000</v>
      </c>
      <c r="M41" s="482">
        <v>200000</v>
      </c>
      <c r="N41" s="482">
        <v>12000</v>
      </c>
      <c r="O41" s="482">
        <v>0</v>
      </c>
      <c r="P41" s="482">
        <v>0</v>
      </c>
      <c r="R41" s="553"/>
      <c r="S41" s="505"/>
      <c r="T41" s="505"/>
      <c r="U41" s="505"/>
      <c r="V41" s="505"/>
      <c r="W41" s="551"/>
    </row>
    <row r="42" spans="2:23" s="128" customFormat="1" ht="12.95" customHeight="1" x14ac:dyDescent="0.2">
      <c r="B42" s="445" t="s">
        <v>6015</v>
      </c>
      <c r="F42" s="467">
        <f>Loans2!X10</f>
        <v>2183.6300000000047</v>
      </c>
      <c r="G42" s="436">
        <f>Loans2!Y10</f>
        <v>26776.846617477015</v>
      </c>
      <c r="H42" s="436">
        <f>Loans2!Z10</f>
        <v>27864.99927080737</v>
      </c>
      <c r="I42" s="436">
        <f>Loans2!AA10</f>
        <v>28997.372074996703</v>
      </c>
      <c r="J42" s="436">
        <f>Loans2!AB10</f>
        <v>30175.762040543137</v>
      </c>
      <c r="K42" s="436">
        <f>Loans2!AC10</f>
        <v>133251.21029500919</v>
      </c>
      <c r="L42" s="436">
        <f>Loans2!AD10</f>
        <v>240515.41998630879</v>
      </c>
      <c r="M42" s="436">
        <f>Loans2!AE10</f>
        <v>250289.44215418189</v>
      </c>
      <c r="N42" s="436">
        <f>Loans2!AF10</f>
        <v>59945.31756067591</v>
      </c>
      <c r="O42" s="436">
        <f>Loans2!AG10</f>
        <v>0</v>
      </c>
      <c r="P42" s="436">
        <f>Loans2!AH10</f>
        <v>0</v>
      </c>
      <c r="R42" s="553"/>
      <c r="S42" s="505"/>
      <c r="T42" s="505"/>
      <c r="U42" s="505"/>
      <c r="V42" s="505"/>
      <c r="W42" s="551"/>
    </row>
    <row r="43" spans="2:23" s="149" customFormat="1" ht="12.95" customHeight="1" x14ac:dyDescent="0.2">
      <c r="B43" s="477" t="s">
        <v>6038</v>
      </c>
      <c r="F43" s="468">
        <f>F4+F5-SUM(F38:F42)-F41</f>
        <v>1586895.9533333334</v>
      </c>
      <c r="G43" s="478">
        <f t="shared" ref="G43:M43" si="14">-SUM(G38:G40)-G42</f>
        <v>-185248.56</v>
      </c>
      <c r="H43" s="478">
        <f t="shared" si="14"/>
        <v>-280873.56</v>
      </c>
      <c r="I43" s="478">
        <f t="shared" si="14"/>
        <v>-273873.56</v>
      </c>
      <c r="J43" s="478">
        <f t="shared" si="14"/>
        <v>-266873.56</v>
      </c>
      <c r="K43" s="478">
        <f t="shared" si="14"/>
        <v>-260748.56</v>
      </c>
      <c r="L43" s="478">
        <f t="shared" si="14"/>
        <v>-258123.55999999997</v>
      </c>
      <c r="M43" s="478">
        <f t="shared" si="14"/>
        <v>-258123.55999999997</v>
      </c>
      <c r="N43" s="478">
        <f>-SUM(N38:N40)-N42</f>
        <v>-61095.24900666633</v>
      </c>
      <c r="O43" s="478">
        <f>-SUM(O38:O40)-O42</f>
        <v>0</v>
      </c>
      <c r="P43" s="478">
        <f>-SUM(P38:P40)-P42</f>
        <v>0</v>
      </c>
      <c r="R43" s="553"/>
      <c r="S43" s="505"/>
      <c r="T43" s="505"/>
      <c r="U43" s="505"/>
      <c r="V43" s="505"/>
      <c r="W43" s="551"/>
    </row>
    <row r="44" spans="2:23" s="128" customFormat="1" ht="12.95" customHeight="1" x14ac:dyDescent="0.2">
      <c r="B44" s="445"/>
      <c r="C44" s="152"/>
      <c r="D44" s="152"/>
      <c r="E44" s="152"/>
      <c r="F44" s="463"/>
      <c r="G44" s="152"/>
      <c r="H44" s="152"/>
      <c r="I44" s="152"/>
      <c r="J44" s="152"/>
      <c r="K44" s="152"/>
      <c r="L44" s="152"/>
      <c r="M44" s="152"/>
      <c r="N44" s="152"/>
      <c r="R44" s="553"/>
      <c r="S44" s="505"/>
      <c r="T44" s="505"/>
      <c r="U44" s="505"/>
      <c r="V44" s="505"/>
      <c r="W44" s="551"/>
    </row>
    <row r="45" spans="2:23" s="161" customFormat="1" ht="12.95" customHeight="1" x14ac:dyDescent="0.2">
      <c r="B45" s="149"/>
      <c r="C45" s="149"/>
      <c r="D45" s="149"/>
      <c r="E45" s="149"/>
      <c r="F45" s="469"/>
      <c r="G45" s="157"/>
      <c r="H45" s="157"/>
      <c r="I45" s="149"/>
      <c r="J45" s="149"/>
      <c r="K45" s="149"/>
      <c r="L45" s="160"/>
      <c r="M45" s="149"/>
      <c r="N45" s="149"/>
      <c r="R45" s="553"/>
      <c r="S45" s="505"/>
      <c r="T45" s="505"/>
      <c r="U45" s="505"/>
      <c r="V45" s="505"/>
      <c r="W45" s="551"/>
    </row>
    <row r="46" spans="2:23" s="73" customFormat="1" ht="12.95" customHeight="1" x14ac:dyDescent="0.2">
      <c r="B46"/>
      <c r="C46"/>
      <c r="D46"/>
      <c r="E46"/>
      <c r="F46" s="470"/>
      <c r="G46"/>
      <c r="H46"/>
      <c r="I46"/>
      <c r="J46"/>
      <c r="K46"/>
      <c r="L46"/>
      <c r="M46"/>
      <c r="N46"/>
      <c r="R46" s="553"/>
      <c r="S46" s="505"/>
      <c r="T46" s="505"/>
      <c r="U46" s="505"/>
      <c r="V46" s="505"/>
      <c r="W46" s="551"/>
    </row>
    <row r="47" spans="2:23" s="73" customFormat="1" ht="12.95" customHeight="1" x14ac:dyDescent="0.2">
      <c r="B47"/>
      <c r="C47"/>
      <c r="D47"/>
      <c r="E47"/>
      <c r="F47" s="470"/>
      <c r="G47"/>
      <c r="H47"/>
      <c r="I47"/>
      <c r="J47"/>
      <c r="K47"/>
      <c r="L47"/>
      <c r="M47"/>
      <c r="N47"/>
      <c r="O47" s="165"/>
      <c r="P47" s="165"/>
      <c r="R47" s="553"/>
      <c r="S47" s="505"/>
      <c r="T47" s="505"/>
      <c r="U47" s="505"/>
      <c r="V47" s="505"/>
      <c r="W47" s="551"/>
    </row>
    <row r="48" spans="2:23" s="161" customFormat="1" ht="12.95" customHeight="1" x14ac:dyDescent="0.2">
      <c r="B48" s="128" t="s">
        <v>6008</v>
      </c>
      <c r="C48" s="152">
        <v>107257.98</v>
      </c>
      <c r="D48" s="152">
        <f>C48+D54</f>
        <v>143507.97999999998</v>
      </c>
      <c r="E48" s="152">
        <f>D48+E54</f>
        <v>256039.71999999997</v>
      </c>
      <c r="F48" s="463">
        <f>E48+F54</f>
        <v>500000</v>
      </c>
      <c r="G48" s="152">
        <f>F48+G54</f>
        <v>700000</v>
      </c>
      <c r="H48" s="152">
        <f t="shared" ref="H48:N48" si="15">G48+H54</f>
        <v>900000</v>
      </c>
      <c r="I48" s="152">
        <f t="shared" si="15"/>
        <v>1100000</v>
      </c>
      <c r="J48" s="152">
        <f t="shared" si="15"/>
        <v>1300000</v>
      </c>
      <c r="K48" s="152">
        <f t="shared" si="15"/>
        <v>1500000</v>
      </c>
      <c r="L48" s="152">
        <f t="shared" si="15"/>
        <v>1700000</v>
      </c>
      <c r="M48" s="152">
        <f t="shared" si="15"/>
        <v>1900000</v>
      </c>
      <c r="N48" s="152">
        <f t="shared" si="15"/>
        <v>2000000</v>
      </c>
      <c r="O48" s="152"/>
      <c r="R48" s="553"/>
      <c r="S48" s="505"/>
      <c r="T48" s="505"/>
      <c r="U48" s="505"/>
      <c r="V48" s="505"/>
      <c r="W48" s="551"/>
    </row>
    <row r="49" spans="1:23" s="161" customFormat="1" ht="12.95" customHeight="1" x14ac:dyDescent="0.2">
      <c r="B49" s="128" t="s">
        <v>6009</v>
      </c>
      <c r="C49" s="433"/>
      <c r="D49" s="433">
        <f>C49-D58</f>
        <v>34734</v>
      </c>
      <c r="E49" s="433">
        <f>D49-E58</f>
        <v>98377</v>
      </c>
      <c r="F49" s="466">
        <f>E49-F58</f>
        <v>1800000</v>
      </c>
      <c r="G49" s="152">
        <f>F49-G58</f>
        <v>2000000</v>
      </c>
      <c r="H49" s="433"/>
      <c r="I49" s="433"/>
      <c r="J49" s="433"/>
      <c r="K49" s="433"/>
      <c r="L49" s="433"/>
      <c r="M49" s="433"/>
      <c r="N49" s="433"/>
      <c r="R49" s="553"/>
      <c r="S49" s="505"/>
      <c r="T49" s="505"/>
      <c r="U49" s="505"/>
      <c r="V49" s="505"/>
      <c r="W49" s="551"/>
    </row>
    <row r="50" spans="1:23" s="161" customFormat="1" ht="12.95" customHeight="1" x14ac:dyDescent="0.2">
      <c r="B50" s="128" t="s">
        <v>6048</v>
      </c>
      <c r="F50" s="466">
        <f>F38+F39</f>
        <v>10920.416666666661</v>
      </c>
      <c r="G50" s="152">
        <f>F50+G38+G39</f>
        <v>69392.13004918964</v>
      </c>
      <c r="H50" s="152">
        <f t="shared" ref="H50:P50" si="16">G50+H38+H39</f>
        <v>122400.69077838227</v>
      </c>
      <c r="I50" s="152">
        <f t="shared" si="16"/>
        <v>167276.87870338556</v>
      </c>
      <c r="J50" s="152">
        <f t="shared" si="16"/>
        <v>203974.67666284242</v>
      </c>
      <c r="K50" s="152">
        <f t="shared" si="16"/>
        <v>231472.02636783323</v>
      </c>
      <c r="L50" s="152">
        <f t="shared" si="16"/>
        <v>249080.16638152441</v>
      </c>
      <c r="M50" s="152">
        <f t="shared" si="16"/>
        <v>256914.28422734249</v>
      </c>
      <c r="N50" s="152">
        <f t="shared" si="16"/>
        <v>258064.21567333292</v>
      </c>
      <c r="O50" s="152">
        <f t="shared" si="16"/>
        <v>258064.21567333292</v>
      </c>
      <c r="P50" s="152">
        <f t="shared" si="16"/>
        <v>258064.21567333292</v>
      </c>
      <c r="R50" s="553"/>
      <c r="S50" s="505"/>
      <c r="T50" s="505"/>
      <c r="U50" s="505"/>
      <c r="V50" s="505"/>
      <c r="W50" s="551"/>
    </row>
    <row r="51" spans="1:23" s="161" customFormat="1" ht="12.95" customHeight="1" x14ac:dyDescent="0.2">
      <c r="F51" s="471"/>
      <c r="M51" s="166"/>
      <c r="N51" s="167"/>
      <c r="R51" s="553"/>
      <c r="S51" s="505"/>
      <c r="T51" s="505"/>
      <c r="U51" s="505"/>
      <c r="V51" s="505"/>
      <c r="W51" s="551"/>
    </row>
    <row r="52" spans="1:23" s="161" customFormat="1" ht="12.95" customHeight="1" x14ac:dyDescent="0.2">
      <c r="F52" s="471"/>
      <c r="M52" s="166"/>
      <c r="N52" s="167"/>
      <c r="R52" s="553"/>
      <c r="S52" s="505"/>
      <c r="T52" s="505"/>
      <c r="U52" s="505"/>
      <c r="V52" s="505"/>
      <c r="W52" s="551"/>
    </row>
    <row r="53" spans="1:23" ht="12.95" customHeight="1" x14ac:dyDescent="0.25">
      <c r="B53" s="128" t="s">
        <v>5982</v>
      </c>
      <c r="C53" s="437">
        <v>153272</v>
      </c>
      <c r="D53" s="433">
        <f>C61</f>
        <v>161892.69</v>
      </c>
      <c r="E53" s="433">
        <f>D61</f>
        <v>213684.77999999997</v>
      </c>
      <c r="F53" s="466">
        <f>E61</f>
        <v>300409.84999999998</v>
      </c>
      <c r="G53" s="433">
        <f>F61</f>
        <v>296358.08333333349</v>
      </c>
      <c r="H53" s="433">
        <f t="shared" ref="H53:N53" si="17">G61</f>
        <v>148864.62533333348</v>
      </c>
      <c r="I53" s="433">
        <f t="shared" si="17"/>
        <v>146858.92135333351</v>
      </c>
      <c r="J53" s="433">
        <f t="shared" si="17"/>
        <v>150333.80299353343</v>
      </c>
      <c r="K53" s="433">
        <f t="shared" si="17"/>
        <v>149267.91425133543</v>
      </c>
      <c r="L53" s="433">
        <f t="shared" si="17"/>
        <v>153214.56232693931</v>
      </c>
      <c r="M53" s="433">
        <f t="shared" si="17"/>
        <v>148656.2117906278</v>
      </c>
      <c r="N53" s="433">
        <f t="shared" si="17"/>
        <v>153400.02364242822</v>
      </c>
      <c r="O53" s="433">
        <f>N61</f>
        <v>204010.6607054249</v>
      </c>
      <c r="P53" s="433">
        <f>O61</f>
        <v>196786.64294511598</v>
      </c>
      <c r="R53" s="553"/>
      <c r="S53" s="505"/>
      <c r="T53" s="505"/>
      <c r="U53" s="505"/>
      <c r="V53" s="505"/>
      <c r="W53" s="551"/>
    </row>
    <row r="54" spans="1:23" ht="12.95" customHeight="1" x14ac:dyDescent="0.25">
      <c r="A54" s="128"/>
      <c r="B54" s="445" t="s">
        <v>6000</v>
      </c>
      <c r="C54" s="152">
        <v>1200</v>
      </c>
      <c r="D54" s="152">
        <v>36250</v>
      </c>
      <c r="E54" s="152">
        <v>112531.73999999999</v>
      </c>
      <c r="F54" s="466">
        <v>243960.28000000003</v>
      </c>
      <c r="G54" s="433">
        <v>200000</v>
      </c>
      <c r="H54" s="433">
        <v>200000</v>
      </c>
      <c r="I54" s="433">
        <v>200000</v>
      </c>
      <c r="J54" s="433">
        <v>200000</v>
      </c>
      <c r="K54" s="433">
        <v>200000</v>
      </c>
      <c r="L54" s="433">
        <v>200000</v>
      </c>
      <c r="M54" s="433">
        <v>200000</v>
      </c>
      <c r="N54" s="433">
        <v>100000</v>
      </c>
      <c r="O54" s="433"/>
      <c r="P54" s="433"/>
      <c r="R54" s="553"/>
      <c r="S54" s="505"/>
      <c r="T54" s="505"/>
      <c r="U54" s="505"/>
      <c r="V54" s="505"/>
      <c r="W54" s="551"/>
    </row>
    <row r="55" spans="1:23" ht="12.95" customHeight="1" x14ac:dyDescent="0.25">
      <c r="A55" s="128"/>
      <c r="B55" s="445" t="s">
        <v>6003</v>
      </c>
      <c r="C55" s="152"/>
      <c r="D55" s="152"/>
      <c r="E55" s="152"/>
      <c r="F55" s="466">
        <f>F43</f>
        <v>1586895.9533333334</v>
      </c>
      <c r="G55" s="433">
        <f>G43</f>
        <v>-185248.56</v>
      </c>
      <c r="H55" s="433">
        <f>H43</f>
        <v>-280873.56</v>
      </c>
      <c r="I55" s="433">
        <f t="shared" ref="I55:P55" si="18">I43</f>
        <v>-273873.56</v>
      </c>
      <c r="J55" s="433">
        <f t="shared" si="18"/>
        <v>-266873.56</v>
      </c>
      <c r="K55" s="433">
        <f t="shared" si="18"/>
        <v>-260748.56</v>
      </c>
      <c r="L55" s="433">
        <f t="shared" si="18"/>
        <v>-258123.55999999997</v>
      </c>
      <c r="M55" s="433">
        <f t="shared" si="18"/>
        <v>-258123.55999999997</v>
      </c>
      <c r="N55" s="433">
        <f t="shared" si="18"/>
        <v>-61095.24900666633</v>
      </c>
      <c r="O55" s="433">
        <f t="shared" si="18"/>
        <v>0</v>
      </c>
      <c r="P55" s="433">
        <f t="shared" si="18"/>
        <v>0</v>
      </c>
      <c r="R55" s="553"/>
      <c r="S55" s="505"/>
      <c r="T55" s="505"/>
      <c r="U55" s="505"/>
      <c r="V55" s="505"/>
      <c r="W55" s="551"/>
    </row>
    <row r="56" spans="1:23" ht="12.95" customHeight="1" x14ac:dyDescent="0.25">
      <c r="B56" s="445" t="s">
        <v>5993</v>
      </c>
      <c r="C56" s="433">
        <f>C32</f>
        <v>-10019.309999999998</v>
      </c>
      <c r="D56" s="433">
        <f>D32</f>
        <v>-31160.910000000033</v>
      </c>
      <c r="E56" s="433">
        <f>E32</f>
        <v>17482.330000000016</v>
      </c>
      <c r="F56" s="466">
        <f t="shared" ref="F56:N56" si="19">F30</f>
        <v>-79235</v>
      </c>
      <c r="G56" s="433">
        <f t="shared" si="19"/>
        <v>-41479.700000000012</v>
      </c>
      <c r="H56" s="433">
        <f t="shared" si="19"/>
        <v>-30809.293999999994</v>
      </c>
      <c r="I56" s="433">
        <f t="shared" si="19"/>
        <v>-31425.479880000057</v>
      </c>
      <c r="J56" s="433">
        <f t="shared" si="19"/>
        <v>-32053.989477599971</v>
      </c>
      <c r="K56" s="433">
        <f t="shared" si="19"/>
        <v>-32695.06926715211</v>
      </c>
      <c r="L56" s="433">
        <f t="shared" si="19"/>
        <v>-33348.970652495103</v>
      </c>
      <c r="M56" s="433">
        <f t="shared" si="19"/>
        <v>-34015.950065544981</v>
      </c>
      <c r="N56" s="433">
        <f t="shared" si="19"/>
        <v>-34696.269066855835</v>
      </c>
      <c r="O56" s="433">
        <f>O30</f>
        <v>-35390.194448192953</v>
      </c>
      <c r="P56" s="433">
        <f>P30</f>
        <v>-36097.998337156838</v>
      </c>
      <c r="R56" s="553"/>
      <c r="S56" s="505"/>
      <c r="T56" s="505"/>
      <c r="U56" s="505"/>
      <c r="V56" s="505"/>
      <c r="W56" s="551"/>
    </row>
    <row r="57" spans="1:23" ht="12.95" customHeight="1" x14ac:dyDescent="0.25">
      <c r="B57" s="445" t="s">
        <v>5994</v>
      </c>
      <c r="C57" s="433">
        <v>-59690</v>
      </c>
      <c r="D57" s="433">
        <v>-28689</v>
      </c>
      <c r="E57" s="433">
        <v>-48148</v>
      </c>
      <c r="F57" s="466">
        <v>-160000</v>
      </c>
      <c r="G57" s="433">
        <v>-20000</v>
      </c>
      <c r="H57" s="433">
        <v>-20000</v>
      </c>
      <c r="I57" s="433">
        <v>-20000</v>
      </c>
      <c r="J57" s="433">
        <v>-20000</v>
      </c>
      <c r="K57" s="433">
        <v>-20000</v>
      </c>
      <c r="L57" s="433">
        <v>-20000</v>
      </c>
      <c r="M57" s="433">
        <v>-20000</v>
      </c>
      <c r="N57" s="433">
        <v>-20000</v>
      </c>
      <c r="O57" s="433">
        <v>-20000</v>
      </c>
      <c r="P57" s="433">
        <v>-20000</v>
      </c>
      <c r="R57" s="553"/>
      <c r="S57" s="505"/>
      <c r="T57" s="505"/>
      <c r="U57" s="505"/>
      <c r="V57" s="505"/>
      <c r="W57" s="551"/>
    </row>
    <row r="58" spans="1:23" ht="12.95" customHeight="1" x14ac:dyDescent="0.25">
      <c r="B58" s="445" t="s">
        <v>6045</v>
      </c>
      <c r="C58" s="433"/>
      <c r="D58" s="433">
        <v>-34734</v>
      </c>
      <c r="E58" s="433">
        <v>-63643</v>
      </c>
      <c r="F58" s="466">
        <v>-1701623</v>
      </c>
      <c r="G58" s="433">
        <v>-200000</v>
      </c>
      <c r="H58" s="433"/>
      <c r="I58" s="433"/>
      <c r="J58" s="433"/>
      <c r="K58" s="433"/>
      <c r="L58" s="433"/>
      <c r="M58" s="433"/>
      <c r="N58" s="433"/>
      <c r="O58" s="433"/>
      <c r="P58" s="433"/>
      <c r="R58" s="553"/>
      <c r="S58" s="505"/>
      <c r="T58" s="505"/>
      <c r="U58" s="505"/>
      <c r="V58" s="505"/>
      <c r="W58" s="551"/>
    </row>
    <row r="59" spans="1:23" ht="12.95" customHeight="1" x14ac:dyDescent="0.25">
      <c r="B59" s="445" t="s">
        <v>5987</v>
      </c>
      <c r="C59" s="433"/>
      <c r="D59" s="433">
        <v>34212</v>
      </c>
      <c r="E59" s="433">
        <v>-8000</v>
      </c>
      <c r="F59" s="433">
        <f>ROUND(MAX(SUM(F53:F58)+F60,300000)-SUM(F53:F58)-F60,-4)</f>
        <v>20000</v>
      </c>
      <c r="G59" s="433">
        <f t="shared" ref="G59:L59" si="20">ROUND(MAX(SUM(G53:G58)+G60,150000)-SUM(G53:G58)-G60,-4)+ROUND(MIN(SUM(G53:G58)+G60,200000)-SUM(G53:G58)-G60,-4)</f>
        <v>10000</v>
      </c>
      <c r="H59" s="433">
        <f t="shared" si="20"/>
        <v>40000</v>
      </c>
      <c r="I59" s="433">
        <f t="shared" si="20"/>
        <v>40000</v>
      </c>
      <c r="J59" s="433">
        <f t="shared" si="20"/>
        <v>30000</v>
      </c>
      <c r="K59" s="433">
        <f t="shared" si="20"/>
        <v>30000</v>
      </c>
      <c r="L59" s="433">
        <f t="shared" si="20"/>
        <v>20000</v>
      </c>
      <c r="M59" s="433">
        <f>ROUND(MAX(SUM(M53:M58)+M60,150000)-SUM(M53:M58)-M60,-4)+ROUND(MIN(SUM(M53:M58)+M60,200000)-SUM(M53:M58)-M60,-4)</f>
        <v>30000</v>
      </c>
      <c r="N59" s="433">
        <f>ROUND(MAX(SUM(N53:N58)+N60,150000)-SUM(N53:N58)-N60,-4)+ROUND(MIN(SUM(N53:N58)+N60,200000)-SUM(N53:N58)-N60,-4)</f>
        <v>-20000</v>
      </c>
      <c r="O59" s="433">
        <f>ROUND(MAX(SUM(O53:O58)+O60,150000)-SUM(O53:O58)-O60,-4)+ROUND(MIN(SUM(O53:O58)+O60,200000)-SUM(O53:O58)-O60,-4)</f>
        <v>-40000</v>
      </c>
      <c r="P59" s="433">
        <f>ROUND(MAX(SUM(P53:P58)+P60,150000)-SUM(P53:P58)-P60,-4)+ROUND(MIN(SUM(P53:P58)+P60,200000)-SUM(P53:P58)-P60,-4)</f>
        <v>-30000</v>
      </c>
      <c r="R59" s="553"/>
      <c r="S59" s="505"/>
      <c r="T59" s="505"/>
      <c r="U59" s="505"/>
      <c r="V59" s="505"/>
      <c r="W59" s="551"/>
    </row>
    <row r="60" spans="1:23" ht="12.95" customHeight="1" x14ac:dyDescent="0.25">
      <c r="B60" s="445" t="s">
        <v>5985</v>
      </c>
      <c r="C60" s="436">
        <v>77130</v>
      </c>
      <c r="D60" s="436">
        <v>75914</v>
      </c>
      <c r="E60" s="436">
        <v>76502</v>
      </c>
      <c r="F60" s="467">
        <v>85950</v>
      </c>
      <c r="G60" s="436">
        <f>0.045*G63</f>
        <v>89234.801999999996</v>
      </c>
      <c r="H60" s="436">
        <f t="shared" ref="H60:N60" si="21">0.045*H63</f>
        <v>89677.150020000001</v>
      </c>
      <c r="I60" s="436">
        <f t="shared" si="21"/>
        <v>88773.92152019999</v>
      </c>
      <c r="J60" s="436">
        <f t="shared" si="21"/>
        <v>87861.66073540198</v>
      </c>
      <c r="K60" s="436">
        <f t="shared" si="21"/>
        <v>87390.277342756002</v>
      </c>
      <c r="L60" s="436">
        <f t="shared" si="21"/>
        <v>86914.180116183561</v>
      </c>
      <c r="M60" s="436">
        <f t="shared" si="21"/>
        <v>86883.321917345384</v>
      </c>
      <c r="N60" s="436">
        <f t="shared" si="21"/>
        <v>86402.15513651885</v>
      </c>
      <c r="O60" s="436">
        <f>0.045*O63</f>
        <v>88166.176687884028</v>
      </c>
      <c r="P60" s="436">
        <f>0.045*P63</f>
        <v>90847.838454762881</v>
      </c>
      <c r="R60" s="553"/>
      <c r="S60" s="505"/>
      <c r="T60" s="505"/>
      <c r="U60" s="505"/>
      <c r="V60" s="505"/>
      <c r="W60" s="551"/>
    </row>
    <row r="61" spans="1:23" ht="12.95" customHeight="1" x14ac:dyDescent="0.25">
      <c r="B61" s="128" t="s">
        <v>5983</v>
      </c>
      <c r="C61" s="433">
        <f>SUM(C53:C60)</f>
        <v>161892.69</v>
      </c>
      <c r="D61" s="433">
        <f t="shared" ref="D61:P61" si="22">SUM(D53:D60)</f>
        <v>213684.77999999997</v>
      </c>
      <c r="E61" s="433">
        <f t="shared" si="22"/>
        <v>300409.84999999998</v>
      </c>
      <c r="F61" s="466">
        <f t="shared" si="22"/>
        <v>296358.08333333349</v>
      </c>
      <c r="G61" s="433">
        <f t="shared" si="22"/>
        <v>148864.62533333348</v>
      </c>
      <c r="H61" s="433">
        <f t="shared" si="22"/>
        <v>146858.92135333351</v>
      </c>
      <c r="I61" s="433">
        <f t="shared" si="22"/>
        <v>150333.80299353343</v>
      </c>
      <c r="J61" s="433">
        <f t="shared" si="22"/>
        <v>149267.91425133543</v>
      </c>
      <c r="K61" s="433">
        <f t="shared" si="22"/>
        <v>153214.56232693931</v>
      </c>
      <c r="L61" s="433">
        <f t="shared" si="22"/>
        <v>148656.2117906278</v>
      </c>
      <c r="M61" s="433">
        <f t="shared" si="22"/>
        <v>153400.02364242822</v>
      </c>
      <c r="N61" s="433">
        <f t="shared" si="22"/>
        <v>204010.6607054249</v>
      </c>
      <c r="O61" s="433">
        <f t="shared" si="22"/>
        <v>196786.64294511598</v>
      </c>
      <c r="P61" s="433">
        <f t="shared" si="22"/>
        <v>201536.48306272202</v>
      </c>
      <c r="R61" s="553"/>
      <c r="S61" s="505"/>
      <c r="T61" s="505"/>
      <c r="U61" s="505"/>
      <c r="V61" s="505"/>
      <c r="W61" s="551"/>
    </row>
    <row r="62" spans="1:23" s="161" customFormat="1" ht="12.95" customHeight="1" x14ac:dyDescent="0.2">
      <c r="C62" s="433">
        <f>161893-C61</f>
        <v>0.30999999999767169</v>
      </c>
      <c r="D62" s="433"/>
      <c r="E62" s="433"/>
      <c r="F62" s="466"/>
      <c r="G62" s="433"/>
      <c r="H62" s="433"/>
      <c r="I62" s="433"/>
      <c r="J62" s="433"/>
      <c r="K62" s="433"/>
      <c r="L62" s="433"/>
      <c r="M62" s="433"/>
      <c r="N62" s="433"/>
      <c r="O62" s="433"/>
      <c r="P62" s="433"/>
      <c r="R62" s="553"/>
      <c r="S62" s="505"/>
      <c r="T62" s="505"/>
      <c r="U62" s="505"/>
      <c r="V62" s="505"/>
      <c r="W62" s="551"/>
    </row>
    <row r="63" spans="1:23" ht="12.95" customHeight="1" x14ac:dyDescent="0.25">
      <c r="B63" s="128" t="s">
        <v>512</v>
      </c>
      <c r="C63" s="437">
        <v>1740731</v>
      </c>
      <c r="D63" s="433">
        <f>C67</f>
        <v>1682433</v>
      </c>
      <c r="E63" s="433">
        <f>D67</f>
        <v>1764341</v>
      </c>
      <c r="F63" s="466">
        <f>E67</f>
        <v>1989472</v>
      </c>
      <c r="G63" s="433">
        <f>F67</f>
        <v>1982995.6</v>
      </c>
      <c r="H63" s="433">
        <f t="shared" ref="H63:N63" si="23">G67</f>
        <v>1992825.5560000001</v>
      </c>
      <c r="I63" s="433">
        <f t="shared" si="23"/>
        <v>1972753.8115599998</v>
      </c>
      <c r="J63" s="433">
        <f t="shared" si="23"/>
        <v>1952481.3496755997</v>
      </c>
      <c r="K63" s="433">
        <f t="shared" si="23"/>
        <v>1942006.1631723556</v>
      </c>
      <c r="L63" s="433">
        <f t="shared" si="23"/>
        <v>1931426.2248040792</v>
      </c>
      <c r="M63" s="433">
        <f t="shared" si="23"/>
        <v>1930740.4870521198</v>
      </c>
      <c r="N63" s="433">
        <f t="shared" si="23"/>
        <v>1920047.8919226411</v>
      </c>
      <c r="O63" s="433">
        <f>N67</f>
        <v>1959248.3708418675</v>
      </c>
      <c r="P63" s="433">
        <f>O67</f>
        <v>2018840.8545502862</v>
      </c>
      <c r="R63" s="553"/>
      <c r="S63" s="505"/>
      <c r="T63" s="505"/>
      <c r="U63" s="505"/>
      <c r="V63" s="505"/>
      <c r="W63" s="551"/>
    </row>
    <row r="64" spans="1:23" ht="12.95" customHeight="1" x14ac:dyDescent="0.25">
      <c r="B64" s="445" t="s">
        <v>5984</v>
      </c>
      <c r="C64" s="433">
        <v>18833</v>
      </c>
      <c r="D64" s="433">
        <v>192034</v>
      </c>
      <c r="E64" s="433">
        <v>293633</v>
      </c>
      <c r="F64" s="466">
        <f>F6*F63</f>
        <v>99473.600000000006</v>
      </c>
      <c r="G64" s="433">
        <f t="shared" ref="G64:N64" si="24">G6*G63</f>
        <v>109064.758</v>
      </c>
      <c r="H64" s="433">
        <f t="shared" si="24"/>
        <v>109605.40558000001</v>
      </c>
      <c r="I64" s="433">
        <f t="shared" si="24"/>
        <v>108501.4596358</v>
      </c>
      <c r="J64" s="433">
        <f t="shared" si="24"/>
        <v>107386.47423215798</v>
      </c>
      <c r="K64" s="433">
        <f t="shared" si="24"/>
        <v>106810.33897447956</v>
      </c>
      <c r="L64" s="433">
        <f t="shared" si="24"/>
        <v>106228.44236422435</v>
      </c>
      <c r="M64" s="433">
        <f t="shared" si="24"/>
        <v>106190.72678786659</v>
      </c>
      <c r="N64" s="433">
        <f t="shared" si="24"/>
        <v>105602.63405574526</v>
      </c>
      <c r="O64" s="433">
        <f>O6*O63</f>
        <v>107758.66039630272</v>
      </c>
      <c r="P64" s="433">
        <f>P6*P63</f>
        <v>111036.24700026574</v>
      </c>
      <c r="R64" s="553"/>
      <c r="S64" s="505"/>
      <c r="T64" s="505"/>
      <c r="U64" s="505"/>
      <c r="V64" s="505"/>
      <c r="W64" s="551"/>
    </row>
    <row r="65" spans="2:23" ht="12.95" customHeight="1" x14ac:dyDescent="0.25">
      <c r="B65" s="445" t="s">
        <v>5986</v>
      </c>
      <c r="C65" s="433">
        <f>-C59</f>
        <v>0</v>
      </c>
      <c r="D65" s="433">
        <f>-D59</f>
        <v>-34212</v>
      </c>
      <c r="E65" s="433">
        <f>-E59</f>
        <v>8000</v>
      </c>
      <c r="F65" s="466">
        <f t="shared" ref="F65:N65" si="25">-F59</f>
        <v>-20000</v>
      </c>
      <c r="G65" s="433">
        <f t="shared" si="25"/>
        <v>-10000</v>
      </c>
      <c r="H65" s="433">
        <f t="shared" si="25"/>
        <v>-40000</v>
      </c>
      <c r="I65" s="433">
        <f t="shared" si="25"/>
        <v>-40000</v>
      </c>
      <c r="J65" s="433">
        <f t="shared" si="25"/>
        <v>-30000</v>
      </c>
      <c r="K65" s="433">
        <f t="shared" si="25"/>
        <v>-30000</v>
      </c>
      <c r="L65" s="433">
        <f t="shared" si="25"/>
        <v>-20000</v>
      </c>
      <c r="M65" s="433">
        <f t="shared" si="25"/>
        <v>-30000</v>
      </c>
      <c r="N65" s="433">
        <f t="shared" si="25"/>
        <v>20000</v>
      </c>
      <c r="O65" s="433">
        <f>-O59</f>
        <v>40000</v>
      </c>
      <c r="P65" s="433">
        <f>-P59</f>
        <v>30000</v>
      </c>
      <c r="R65" s="553"/>
      <c r="S65" s="505"/>
      <c r="T65" s="505"/>
      <c r="U65" s="505"/>
      <c r="V65" s="505"/>
      <c r="W65" s="551"/>
    </row>
    <row r="66" spans="2:23" ht="12.95" customHeight="1" x14ac:dyDescent="0.25">
      <c r="B66" s="445" t="s">
        <v>5985</v>
      </c>
      <c r="C66" s="436">
        <f>-C60</f>
        <v>-77130</v>
      </c>
      <c r="D66" s="436">
        <f t="shared" ref="D66:N66" si="26">-D60</f>
        <v>-75914</v>
      </c>
      <c r="E66" s="436">
        <f t="shared" si="26"/>
        <v>-76502</v>
      </c>
      <c r="F66" s="467">
        <f t="shared" si="26"/>
        <v>-85950</v>
      </c>
      <c r="G66" s="436">
        <f t="shared" si="26"/>
        <v>-89234.801999999996</v>
      </c>
      <c r="H66" s="436">
        <f t="shared" si="26"/>
        <v>-89677.150020000001</v>
      </c>
      <c r="I66" s="436">
        <f t="shared" si="26"/>
        <v>-88773.92152019999</v>
      </c>
      <c r="J66" s="436">
        <f t="shared" si="26"/>
        <v>-87861.66073540198</v>
      </c>
      <c r="K66" s="436">
        <f t="shared" si="26"/>
        <v>-87390.277342756002</v>
      </c>
      <c r="L66" s="436">
        <f t="shared" si="26"/>
        <v>-86914.180116183561</v>
      </c>
      <c r="M66" s="436">
        <f t="shared" si="26"/>
        <v>-86883.321917345384</v>
      </c>
      <c r="N66" s="436">
        <f t="shared" si="26"/>
        <v>-86402.15513651885</v>
      </c>
      <c r="O66" s="436">
        <f>-O60</f>
        <v>-88166.176687884028</v>
      </c>
      <c r="P66" s="436">
        <f>-P60</f>
        <v>-90847.838454762881</v>
      </c>
      <c r="R66" s="553"/>
      <c r="S66" s="505"/>
      <c r="T66" s="505"/>
      <c r="U66" s="505"/>
      <c r="V66" s="505"/>
      <c r="W66" s="551"/>
    </row>
    <row r="67" spans="2:23" ht="12.95" customHeight="1" x14ac:dyDescent="0.25">
      <c r="B67" s="128" t="s">
        <v>513</v>
      </c>
      <c r="C67" s="433">
        <f>SUM(C63:C66)-1</f>
        <v>1682433</v>
      </c>
      <c r="D67" s="433">
        <f t="shared" ref="D67:P67" si="27">SUM(D63:D66)</f>
        <v>1764341</v>
      </c>
      <c r="E67" s="433">
        <f t="shared" si="27"/>
        <v>1989472</v>
      </c>
      <c r="F67" s="466">
        <f t="shared" si="27"/>
        <v>1982995.6</v>
      </c>
      <c r="G67" s="433">
        <f t="shared" si="27"/>
        <v>1992825.5560000001</v>
      </c>
      <c r="H67" s="433">
        <f t="shared" si="27"/>
        <v>1972753.8115599998</v>
      </c>
      <c r="I67" s="433">
        <f t="shared" si="27"/>
        <v>1952481.3496755997</v>
      </c>
      <c r="J67" s="433">
        <f t="shared" si="27"/>
        <v>1942006.1631723556</v>
      </c>
      <c r="K67" s="433">
        <f t="shared" si="27"/>
        <v>1931426.2248040792</v>
      </c>
      <c r="L67" s="433">
        <f t="shared" si="27"/>
        <v>1930740.4870521198</v>
      </c>
      <c r="M67" s="433">
        <f t="shared" si="27"/>
        <v>1920047.8919226411</v>
      </c>
      <c r="N67" s="433">
        <f t="shared" si="27"/>
        <v>1959248.3708418675</v>
      </c>
      <c r="O67" s="433">
        <f t="shared" si="27"/>
        <v>2018840.8545502862</v>
      </c>
      <c r="P67" s="433">
        <f t="shared" si="27"/>
        <v>2069029.2630957891</v>
      </c>
      <c r="R67" s="553"/>
      <c r="S67" s="505"/>
      <c r="T67" s="505"/>
      <c r="U67" s="505"/>
      <c r="V67" s="505"/>
      <c r="W67" s="551"/>
    </row>
    <row r="68" spans="2:23" s="161" customFormat="1" ht="12.95" customHeight="1" x14ac:dyDescent="0.2">
      <c r="B68" s="149"/>
      <c r="C68" s="149"/>
      <c r="D68" s="149"/>
      <c r="E68" s="149"/>
      <c r="F68" s="472"/>
      <c r="G68" s="149"/>
      <c r="H68" s="149"/>
      <c r="I68" s="149"/>
      <c r="J68" s="149"/>
      <c r="K68" s="168"/>
      <c r="L68" s="169"/>
      <c r="M68" s="149"/>
      <c r="N68" s="149"/>
      <c r="O68" s="149"/>
      <c r="P68" s="149"/>
      <c r="R68" s="553"/>
      <c r="S68" s="505"/>
      <c r="T68" s="505"/>
      <c r="U68" s="505"/>
      <c r="V68" s="505"/>
      <c r="W68" s="551"/>
    </row>
    <row r="69" spans="2:23" s="161" customFormat="1" ht="12.95" customHeight="1" x14ac:dyDescent="0.2">
      <c r="B69" s="128" t="s">
        <v>5998</v>
      </c>
      <c r="C69" s="433">
        <f>C61+C67</f>
        <v>1844325.69</v>
      </c>
      <c r="D69" s="433">
        <f>D61+D67</f>
        <v>1978025.78</v>
      </c>
      <c r="E69" s="433">
        <f>E61+E67</f>
        <v>2289881.85</v>
      </c>
      <c r="F69" s="466">
        <f>F61+F67</f>
        <v>2279353.6833333336</v>
      </c>
      <c r="G69" s="433">
        <f>G61+G67</f>
        <v>2141690.1813333337</v>
      </c>
      <c r="H69" s="433">
        <f t="shared" ref="H69:N69" si="28">H61+H67</f>
        <v>2119612.7329133335</v>
      </c>
      <c r="I69" s="433">
        <f t="shared" si="28"/>
        <v>2102815.1526691332</v>
      </c>
      <c r="J69" s="433">
        <f t="shared" si="28"/>
        <v>2091274.0774236911</v>
      </c>
      <c r="K69" s="433">
        <f t="shared" si="28"/>
        <v>2084640.7871310185</v>
      </c>
      <c r="L69" s="433">
        <f t="shared" si="28"/>
        <v>2079396.6988427476</v>
      </c>
      <c r="M69" s="433">
        <f t="shared" si="28"/>
        <v>2073447.9155650693</v>
      </c>
      <c r="N69" s="433">
        <f t="shared" si="28"/>
        <v>2163259.0315472926</v>
      </c>
      <c r="O69" s="433">
        <f>O61+O67</f>
        <v>2215627.4974954021</v>
      </c>
      <c r="P69" s="433">
        <f>P61+P67</f>
        <v>2270565.7461585114</v>
      </c>
      <c r="R69" s="553"/>
      <c r="S69" s="505"/>
      <c r="T69" s="505"/>
      <c r="U69" s="505"/>
      <c r="V69" s="505"/>
      <c r="W69" s="551"/>
    </row>
    <row r="70" spans="2:23" s="161" customFormat="1" ht="12.95" customHeight="1" thickBot="1" x14ac:dyDescent="0.25">
      <c r="B70" s="128" t="s">
        <v>5999</v>
      </c>
      <c r="C70" s="433">
        <f t="shared" ref="C70:P70" si="29">C69-C63-C53</f>
        <v>-49677.310000000056</v>
      </c>
      <c r="D70" s="433">
        <f t="shared" si="29"/>
        <v>133700.09000000003</v>
      </c>
      <c r="E70" s="433">
        <f t="shared" si="29"/>
        <v>311856.07000000012</v>
      </c>
      <c r="F70" s="466">
        <f t="shared" si="29"/>
        <v>-10528.166666666395</v>
      </c>
      <c r="G70" s="433">
        <f t="shared" si="29"/>
        <v>-137663.50199999986</v>
      </c>
      <c r="H70" s="433">
        <f t="shared" si="29"/>
        <v>-22077.448420000117</v>
      </c>
      <c r="I70" s="433">
        <f t="shared" si="29"/>
        <v>-16797.580244200188</v>
      </c>
      <c r="J70" s="433">
        <f t="shared" si="29"/>
        <v>-11541.075245442102</v>
      </c>
      <c r="K70" s="433">
        <f t="shared" si="29"/>
        <v>-6633.2902926725801</v>
      </c>
      <c r="L70" s="433">
        <f t="shared" si="29"/>
        <v>-5244.0882882708684</v>
      </c>
      <c r="M70" s="433">
        <f t="shared" si="29"/>
        <v>-5948.7832776783034</v>
      </c>
      <c r="N70" s="433">
        <f t="shared" si="29"/>
        <v>89811.115982223302</v>
      </c>
      <c r="O70" s="433">
        <f t="shared" si="29"/>
        <v>52368.46594810969</v>
      </c>
      <c r="P70" s="433">
        <f t="shared" si="29"/>
        <v>54938.248663109203</v>
      </c>
      <c r="R70" s="554"/>
      <c r="S70" s="555"/>
      <c r="T70" s="555"/>
      <c r="U70" s="555"/>
      <c r="V70" s="555"/>
      <c r="W70" s="556"/>
    </row>
    <row r="71" spans="2:23" s="161" customFormat="1" ht="12.95" customHeight="1" thickTop="1" x14ac:dyDescent="0.2">
      <c r="B71" s="149"/>
      <c r="C71" s="149"/>
      <c r="D71" s="149"/>
      <c r="E71" s="149"/>
      <c r="F71" s="472"/>
      <c r="G71" s="149"/>
      <c r="H71" s="149"/>
      <c r="I71" s="149"/>
      <c r="J71" s="149"/>
      <c r="K71" s="168"/>
      <c r="L71" s="169"/>
      <c r="M71" s="149"/>
      <c r="N71" s="149"/>
    </row>
    <row r="72" spans="2:23" s="161" customFormat="1" ht="12.95" customHeight="1" x14ac:dyDescent="0.2">
      <c r="B72" s="149"/>
      <c r="C72" s="149"/>
      <c r="D72" s="149"/>
      <c r="E72" s="149"/>
      <c r="F72" s="472"/>
      <c r="G72" s="149"/>
      <c r="H72" s="149"/>
      <c r="I72" s="149"/>
      <c r="J72" s="149"/>
      <c r="K72" s="168"/>
      <c r="L72" s="433"/>
      <c r="M72" s="433"/>
      <c r="N72" s="433"/>
      <c r="O72" s="433"/>
      <c r="P72" s="433"/>
    </row>
    <row r="73" spans="2:23" s="161" customFormat="1" ht="12.95" customHeight="1" x14ac:dyDescent="0.2">
      <c r="B73" s="149"/>
      <c r="C73" s="149"/>
      <c r="D73" s="149"/>
      <c r="E73" s="149"/>
      <c r="F73" s="433"/>
      <c r="G73" s="433"/>
      <c r="H73" s="433"/>
      <c r="I73" s="433"/>
      <c r="J73" s="433"/>
      <c r="K73" s="433"/>
      <c r="L73" s="433"/>
      <c r="M73" s="433"/>
      <c r="N73" s="433"/>
      <c r="O73" s="433"/>
    </row>
    <row r="74" spans="2:23" s="161" customFormat="1" ht="12.95" customHeight="1" x14ac:dyDescent="0.2">
      <c r="B74" s="149"/>
      <c r="C74" s="149"/>
      <c r="D74" s="149"/>
      <c r="E74" s="149"/>
      <c r="F74" s="483"/>
      <c r="G74" s="483"/>
      <c r="H74" s="483"/>
      <c r="I74" s="149"/>
      <c r="J74" s="149"/>
      <c r="K74" s="168"/>
      <c r="L74" s="169"/>
      <c r="M74" s="149"/>
      <c r="N74" s="149"/>
    </row>
    <row r="75" spans="2:23" s="161" customFormat="1" ht="12.95" customHeight="1" x14ac:dyDescent="0.2">
      <c r="B75" s="149"/>
      <c r="C75" s="149"/>
      <c r="D75" s="149"/>
      <c r="E75" s="149"/>
      <c r="F75" s="160"/>
      <c r="G75" s="149"/>
      <c r="H75" s="149"/>
      <c r="I75" s="149"/>
      <c r="J75" s="149"/>
      <c r="K75" s="168"/>
      <c r="L75" s="169"/>
      <c r="M75" s="149"/>
      <c r="N75" s="149"/>
    </row>
    <row r="76" spans="2:23" s="161" customFormat="1" ht="12.95" customHeight="1" x14ac:dyDescent="0.2">
      <c r="B76" s="149"/>
      <c r="C76" s="149"/>
      <c r="D76" s="149"/>
      <c r="E76" s="149"/>
      <c r="F76" s="160"/>
      <c r="G76" s="149"/>
      <c r="H76" s="149"/>
      <c r="I76" s="149"/>
      <c r="J76" s="149"/>
      <c r="K76" s="168"/>
      <c r="L76" s="169"/>
      <c r="M76" s="149"/>
      <c r="N76" s="149"/>
    </row>
    <row r="77" spans="2:23" s="161" customFormat="1" ht="12.95" customHeight="1" x14ac:dyDescent="0.2">
      <c r="B77" s="149"/>
      <c r="C77" s="149"/>
      <c r="D77" s="149"/>
      <c r="E77" s="149"/>
      <c r="F77" s="160"/>
      <c r="G77" s="149"/>
      <c r="H77" s="149"/>
      <c r="I77" s="149"/>
      <c r="J77" s="149"/>
      <c r="K77" s="168"/>
      <c r="L77" s="169"/>
      <c r="M77" s="149"/>
      <c r="N77" s="149"/>
    </row>
    <row r="78" spans="2:23" s="161" customFormat="1" ht="12.95" customHeight="1" x14ac:dyDescent="0.2">
      <c r="B78" s="149"/>
      <c r="C78" s="149"/>
      <c r="D78" s="149"/>
      <c r="E78" s="149"/>
      <c r="F78" s="160"/>
      <c r="G78" s="149"/>
      <c r="H78" s="149"/>
      <c r="I78" s="149"/>
      <c r="J78" s="149"/>
      <c r="K78" s="168"/>
      <c r="L78" s="169"/>
      <c r="M78" s="149"/>
      <c r="N78" s="149"/>
    </row>
    <row r="79" spans="2:23" s="161" customFormat="1" ht="12.95" customHeight="1" x14ac:dyDescent="0.2">
      <c r="B79" s="149"/>
      <c r="C79" s="149"/>
      <c r="D79" s="149"/>
      <c r="E79" s="149"/>
      <c r="F79" s="160"/>
      <c r="G79" s="149"/>
      <c r="H79" s="149"/>
      <c r="I79" s="149"/>
      <c r="J79" s="149"/>
      <c r="K79" s="168"/>
      <c r="L79" s="169"/>
      <c r="M79" s="149"/>
      <c r="N79" s="149"/>
    </row>
    <row r="80" spans="2:23" s="161" customFormat="1" ht="12.95" customHeight="1" x14ac:dyDescent="0.2">
      <c r="B80" s="149"/>
      <c r="C80" s="149"/>
      <c r="D80" s="149"/>
      <c r="E80" s="149"/>
      <c r="F80" s="160"/>
      <c r="G80" s="149"/>
      <c r="H80" s="149"/>
      <c r="I80" s="149"/>
      <c r="J80" s="149"/>
      <c r="K80" s="168"/>
      <c r="L80" s="169"/>
      <c r="M80" s="149"/>
      <c r="N80" s="149"/>
    </row>
    <row r="81" spans="2:14" ht="12.95" customHeight="1" x14ac:dyDescent="0.25">
      <c r="B81" s="128" t="s">
        <v>514</v>
      </c>
      <c r="C81" s="128"/>
      <c r="D81" s="128"/>
      <c r="E81" s="128"/>
      <c r="F81" s="165"/>
      <c r="G81" s="73"/>
      <c r="H81" s="73"/>
      <c r="I81" s="73"/>
      <c r="J81" s="73"/>
      <c r="K81" s="170"/>
      <c r="L81" s="171"/>
      <c r="M81" s="73"/>
      <c r="N81" s="73"/>
    </row>
    <row r="82" spans="2:14" ht="12.95" customHeight="1" x14ac:dyDescent="0.25">
      <c r="B82" s="172" t="s">
        <v>515</v>
      </c>
      <c r="C82" s="172"/>
      <c r="D82" s="172"/>
      <c r="E82" s="172"/>
      <c r="F82" s="73"/>
      <c r="G82" s="73"/>
      <c r="H82" s="73"/>
      <c r="I82" s="73"/>
      <c r="J82" s="73"/>
      <c r="K82" s="73"/>
      <c r="L82" s="73"/>
      <c r="M82" s="73"/>
      <c r="N82" s="73"/>
    </row>
    <row r="83" spans="2:14" ht="12.95" customHeight="1" x14ac:dyDescent="0.25">
      <c r="B83" s="128"/>
      <c r="C83" s="128"/>
      <c r="D83" s="128"/>
      <c r="E83" s="128"/>
      <c r="F83" s="73"/>
      <c r="G83" s="73"/>
      <c r="H83" s="73"/>
      <c r="I83" s="73"/>
      <c r="J83" s="73"/>
      <c r="K83" s="73"/>
      <c r="L83" s="73"/>
      <c r="M83" s="73"/>
      <c r="N83" s="73"/>
    </row>
    <row r="87" spans="2:14" x14ac:dyDescent="0.25">
      <c r="E87" s="119"/>
    </row>
  </sheetData>
  <mergeCells count="1">
    <mergeCell ref="R3:W70"/>
  </mergeCells>
  <pageMargins left="0.7" right="0.7" top="0.75" bottom="0.75" header="0.3" footer="0.3"/>
  <pageSetup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H249"/>
  <sheetViews>
    <sheetView workbookViewId="0">
      <selection activeCell="D9" sqref="D9:E9"/>
    </sheetView>
  </sheetViews>
  <sheetFormatPr defaultColWidth="8.83203125" defaultRowHeight="15.75" x14ac:dyDescent="0.25"/>
  <cols>
    <col min="1" max="1" width="8.83203125" style="227"/>
    <col min="2" max="2" width="14.83203125" style="227" customWidth="1"/>
    <col min="3" max="3" width="12.33203125" style="227" customWidth="1"/>
    <col min="4" max="4" width="13.1640625" style="227" bestFit="1" customWidth="1"/>
    <col min="5" max="5" width="9.83203125" style="227" customWidth="1"/>
    <col min="6" max="7" width="8.83203125" style="227"/>
    <col min="8" max="10" width="12.83203125" style="227" customWidth="1"/>
    <col min="11" max="12" width="8.83203125" style="227"/>
    <col min="13" max="13" width="9.83203125" style="227" customWidth="1"/>
    <col min="14" max="15" width="11.1640625" style="227" bestFit="1" customWidth="1"/>
    <col min="16" max="16" width="12.5" style="227" customWidth="1"/>
    <col min="17" max="17" width="12.1640625" style="227" customWidth="1"/>
    <col min="18" max="18" width="8.83203125" style="227"/>
    <col min="19" max="21" width="12.83203125" style="227" customWidth="1"/>
    <col min="22" max="22" width="8.83203125" style="227"/>
    <col min="23" max="23" width="28.1640625" style="227" customWidth="1"/>
    <col min="24" max="34" width="12.83203125" style="227" customWidth="1"/>
    <col min="35" max="16384" width="8.83203125" style="227"/>
  </cols>
  <sheetData>
    <row r="3" spans="1:34" x14ac:dyDescent="0.25">
      <c r="O3" s="451"/>
      <c r="P3" s="451" t="s">
        <v>6023</v>
      </c>
      <c r="Q3" s="451" t="s">
        <v>6021</v>
      </c>
      <c r="X3" s="452" t="s">
        <v>5917</v>
      </c>
      <c r="Y3" s="452" t="s">
        <v>6024</v>
      </c>
      <c r="Z3" s="452" t="s">
        <v>6025</v>
      </c>
      <c r="AA3" s="452" t="s">
        <v>6026</v>
      </c>
      <c r="AB3" s="452" t="s">
        <v>6027</v>
      </c>
      <c r="AC3" s="452" t="s">
        <v>6028</v>
      </c>
      <c r="AD3" s="452" t="s">
        <v>6029</v>
      </c>
      <c r="AE3" s="452" t="s">
        <v>6030</v>
      </c>
      <c r="AF3" s="452" t="s">
        <v>6031</v>
      </c>
      <c r="AG3" s="452" t="s">
        <v>6039</v>
      </c>
      <c r="AH3" s="452" t="s">
        <v>6040</v>
      </c>
    </row>
    <row r="4" spans="1:34" x14ac:dyDescent="0.25">
      <c r="O4" s="451" t="s">
        <v>6023</v>
      </c>
      <c r="P4" s="451" t="s">
        <v>616</v>
      </c>
      <c r="Q4" s="451" t="s">
        <v>616</v>
      </c>
      <c r="W4" s="476" t="s">
        <v>6010</v>
      </c>
      <c r="X4" s="227">
        <f>S10</f>
        <v>800000</v>
      </c>
      <c r="Y4" s="227">
        <f>S22</f>
        <v>700000</v>
      </c>
      <c r="Z4" s="227">
        <f>S34</f>
        <v>500000</v>
      </c>
      <c r="AA4" s="227">
        <f>S46</f>
        <v>300000</v>
      </c>
      <c r="AB4" s="227">
        <f>S58</f>
        <v>100000</v>
      </c>
      <c r="AC4" s="227">
        <f>S70</f>
        <v>0</v>
      </c>
      <c r="AD4" s="227">
        <f>S82</f>
        <v>0</v>
      </c>
      <c r="AE4" s="227">
        <f>S94</f>
        <v>0</v>
      </c>
      <c r="AF4" s="227">
        <f>S106</f>
        <v>0</v>
      </c>
      <c r="AG4" s="227">
        <f>S118</f>
        <v>0</v>
      </c>
      <c r="AH4" s="227">
        <f>S130</f>
        <v>0</v>
      </c>
    </row>
    <row r="5" spans="1:34" x14ac:dyDescent="0.25">
      <c r="B5" s="227" t="s">
        <v>6020</v>
      </c>
      <c r="L5" s="228">
        <f>'B2'!F9</f>
        <v>3.2500000000000001E-2</v>
      </c>
      <c r="M5" s="230">
        <v>42036</v>
      </c>
      <c r="N5" s="227">
        <v>200000</v>
      </c>
      <c r="O5" s="227">
        <f>L5/12*N5</f>
        <v>541.66666666666663</v>
      </c>
      <c r="W5" s="476" t="s">
        <v>6011</v>
      </c>
      <c r="X5" s="227">
        <f>H10</f>
        <v>797816.37</v>
      </c>
      <c r="Y5" s="227">
        <f>H22</f>
        <v>771039.52338252298</v>
      </c>
      <c r="Z5" s="227">
        <f>H34</f>
        <v>743174.52411171561</v>
      </c>
      <c r="AA5" s="227">
        <f>H46</f>
        <v>714177.15203671891</v>
      </c>
      <c r="AB5" s="227">
        <f>H58</f>
        <v>684001.38999617577</v>
      </c>
      <c r="AC5" s="227">
        <f>H70</f>
        <v>550750.17970116658</v>
      </c>
      <c r="AD5" s="227">
        <f>H82</f>
        <v>310234.75971485779</v>
      </c>
      <c r="AE5" s="227">
        <f>H94</f>
        <v>59945.31756067591</v>
      </c>
      <c r="AF5" s="227">
        <f>H106</f>
        <v>0</v>
      </c>
      <c r="AG5" s="227">
        <f>H118</f>
        <v>0</v>
      </c>
      <c r="AH5" s="227">
        <f>H130</f>
        <v>0</v>
      </c>
    </row>
    <row r="6" spans="1:34" x14ac:dyDescent="0.25">
      <c r="B6" s="227" t="s">
        <v>6016</v>
      </c>
      <c r="D6" s="229">
        <f>ROUND(PMT(B7/12,240,-B9),2)</f>
        <v>4843.63</v>
      </c>
      <c r="E6" s="229" t="s">
        <v>6018</v>
      </c>
      <c r="M6" s="230">
        <v>42064</v>
      </c>
      <c r="N6" s="227">
        <v>450000</v>
      </c>
      <c r="O6" s="227">
        <f>L5*N6/12</f>
        <v>1218.75</v>
      </c>
      <c r="W6" s="445" t="s">
        <v>6012</v>
      </c>
      <c r="X6" s="227">
        <f>U10</f>
        <v>8260.4166666666661</v>
      </c>
      <c r="Y6" s="227">
        <f>U22</f>
        <v>27125.000000000004</v>
      </c>
      <c r="Z6" s="227">
        <f>U34</f>
        <v>22750.000000000007</v>
      </c>
      <c r="AA6" s="227">
        <f>U46</f>
        <v>15750</v>
      </c>
      <c r="AB6" s="227">
        <f>U58</f>
        <v>8750.0000000000018</v>
      </c>
      <c r="AC6" s="227">
        <f>U70</f>
        <v>2625.0000000000005</v>
      </c>
      <c r="AD6" s="227">
        <f>U82</f>
        <v>0</v>
      </c>
      <c r="AE6" s="227">
        <f>U94</f>
        <v>0</v>
      </c>
      <c r="AF6" s="227">
        <f>U106</f>
        <v>0</v>
      </c>
      <c r="AG6" s="227">
        <f>U118</f>
        <v>0</v>
      </c>
      <c r="AH6" s="227">
        <f>U130</f>
        <v>0</v>
      </c>
    </row>
    <row r="7" spans="1:34" x14ac:dyDescent="0.25">
      <c r="B7" s="228">
        <v>3.9899999999999998E-2</v>
      </c>
      <c r="C7" s="228">
        <f>1+B7/12</f>
        <v>1.003325</v>
      </c>
      <c r="D7" s="227">
        <f>D6*12</f>
        <v>58123.56</v>
      </c>
      <c r="E7" s="227" t="s">
        <v>6017</v>
      </c>
      <c r="M7" s="230">
        <v>42095</v>
      </c>
      <c r="N7" s="227">
        <f>'B2'!F4</f>
        <v>800000</v>
      </c>
      <c r="O7" s="227">
        <f>L5*N7/12</f>
        <v>2166.6666666666665</v>
      </c>
      <c r="W7" s="445" t="s">
        <v>6013</v>
      </c>
      <c r="X7" s="227">
        <f>J10</f>
        <v>2659.9999999999955</v>
      </c>
      <c r="Y7" s="227">
        <f>J22</f>
        <v>31346.713382522976</v>
      </c>
      <c r="Z7" s="227">
        <f>J34</f>
        <v>30258.560729192621</v>
      </c>
      <c r="AA7" s="227">
        <f>J46</f>
        <v>29126.187925003287</v>
      </c>
      <c r="AB7" s="227">
        <f>J58</f>
        <v>27947.797959456853</v>
      </c>
      <c r="AC7" s="227">
        <f>J70</f>
        <v>24872.349704990804</v>
      </c>
      <c r="AD7" s="227">
        <f>J82</f>
        <v>17608.140013691183</v>
      </c>
      <c r="AE7" s="227">
        <f>J94</f>
        <v>7834.1178458180802</v>
      </c>
      <c r="AF7" s="227">
        <f>J106</f>
        <v>1149.9314459904199</v>
      </c>
      <c r="AG7" s="227">
        <f>J118</f>
        <v>0</v>
      </c>
      <c r="AH7" s="227">
        <f>J130</f>
        <v>0</v>
      </c>
    </row>
    <row r="8" spans="1:34" x14ac:dyDescent="0.25">
      <c r="C8" s="227" t="s">
        <v>616</v>
      </c>
      <c r="E8" s="227" t="s">
        <v>6019</v>
      </c>
      <c r="H8" s="451"/>
      <c r="I8" s="452" t="s">
        <v>6021</v>
      </c>
      <c r="J8" s="452" t="s">
        <v>6023</v>
      </c>
      <c r="M8" s="230">
        <v>42125</v>
      </c>
      <c r="N8" s="227">
        <f>N7</f>
        <v>800000</v>
      </c>
      <c r="O8" s="227">
        <f>O7</f>
        <v>2166.6666666666665</v>
      </c>
      <c r="S8" s="451"/>
      <c r="T8" s="452" t="s">
        <v>6021</v>
      </c>
      <c r="U8" s="452" t="s">
        <v>6023</v>
      </c>
      <c r="W8" s="445" t="s">
        <v>6014</v>
      </c>
      <c r="X8" s="227">
        <f>'B2'!F40</f>
        <v>0</v>
      </c>
      <c r="Y8" s="227">
        <f>'B2'!G40</f>
        <v>100000</v>
      </c>
      <c r="Z8" s="227">
        <f>'B2'!H40</f>
        <v>200000</v>
      </c>
      <c r="AA8" s="227">
        <f>'B2'!I40</f>
        <v>200000</v>
      </c>
      <c r="AB8" s="227">
        <f>'B2'!J40</f>
        <v>200000</v>
      </c>
      <c r="AC8" s="227">
        <f>'B2'!K40</f>
        <v>100000</v>
      </c>
      <c r="AD8" s="227">
        <f>'B2'!L40</f>
        <v>0</v>
      </c>
      <c r="AE8" s="227">
        <f>'B2'!M40</f>
        <v>0</v>
      </c>
      <c r="AF8" s="227">
        <f>'B2'!N40</f>
        <v>0</v>
      </c>
      <c r="AG8" s="227">
        <f>'B2'!O40</f>
        <v>0</v>
      </c>
      <c r="AH8" s="227">
        <f>'B2'!P40</f>
        <v>0</v>
      </c>
    </row>
    <row r="9" spans="1:34" x14ac:dyDescent="0.25">
      <c r="A9" s="227">
        <v>1</v>
      </c>
      <c r="B9" s="227">
        <f>'B2'!F5</f>
        <v>800000</v>
      </c>
      <c r="C9" s="227">
        <f>D6+X9</f>
        <v>4843.63</v>
      </c>
      <c r="E9" s="230">
        <v>42156</v>
      </c>
      <c r="H9" s="452" t="s">
        <v>5842</v>
      </c>
      <c r="I9" s="452" t="s">
        <v>6022</v>
      </c>
      <c r="J9" s="452" t="s">
        <v>6022</v>
      </c>
      <c r="M9" s="230">
        <v>42156</v>
      </c>
      <c r="N9" s="227">
        <f>N8</f>
        <v>800000</v>
      </c>
      <c r="O9" s="227">
        <f>O8</f>
        <v>2166.6666666666665</v>
      </c>
      <c r="P9" s="227">
        <f>SUM(O5:O9)</f>
        <v>8260.4166666666661</v>
      </c>
      <c r="S9" s="452" t="s">
        <v>5842</v>
      </c>
      <c r="T9" s="452" t="s">
        <v>6022</v>
      </c>
      <c r="U9" s="452" t="s">
        <v>6022</v>
      </c>
      <c r="W9" s="445" t="s">
        <v>6043</v>
      </c>
      <c r="X9" s="227">
        <f>'B2'!F41</f>
        <v>0</v>
      </c>
      <c r="Y9" s="227">
        <f>'B2'!G41</f>
        <v>0</v>
      </c>
      <c r="Z9" s="227">
        <f>'B2'!H41</f>
        <v>0</v>
      </c>
      <c r="AA9" s="227">
        <f>'B2'!I41</f>
        <v>0</v>
      </c>
      <c r="AB9" s="227">
        <f>'B2'!J41</f>
        <v>0</v>
      </c>
      <c r="AC9" s="227">
        <f>'B2'!K41</f>
        <v>100000</v>
      </c>
      <c r="AD9" s="227">
        <f>'B2'!L41</f>
        <v>200000</v>
      </c>
      <c r="AE9" s="227">
        <f>'B2'!M41</f>
        <v>200000</v>
      </c>
      <c r="AF9" s="227">
        <f>'B2'!N41</f>
        <v>12000</v>
      </c>
      <c r="AG9" s="227">
        <f>'B2'!O41</f>
        <v>0</v>
      </c>
      <c r="AH9" s="227">
        <f>'B2'!P41</f>
        <v>0</v>
      </c>
    </row>
    <row r="10" spans="1:34" x14ac:dyDescent="0.25">
      <c r="A10" s="227">
        <v>2</v>
      </c>
      <c r="B10" s="231">
        <f>B9*$C$7-C9</f>
        <v>797816.37</v>
      </c>
      <c r="C10" s="227">
        <f>MIN(D$6,B10*C$7)+Y$9/12</f>
        <v>4843.63</v>
      </c>
      <c r="E10" s="230">
        <v>42186</v>
      </c>
      <c r="G10" s="451" t="s">
        <v>5917</v>
      </c>
      <c r="H10" s="227">
        <f>B10</f>
        <v>797816.37</v>
      </c>
      <c r="I10" s="227">
        <f>B9-B10</f>
        <v>2183.6300000000047</v>
      </c>
      <c r="J10" s="227">
        <f>C9-I10</f>
        <v>2659.9999999999955</v>
      </c>
      <c r="L10" s="228">
        <f>'B2'!G9</f>
        <v>3.5000000000000003E-2</v>
      </c>
      <c r="M10" s="230">
        <v>42186</v>
      </c>
      <c r="N10" s="231">
        <f t="shared" ref="N10:N15" si="0">N9</f>
        <v>800000</v>
      </c>
      <c r="O10" s="227">
        <f>L$10*N10/12</f>
        <v>2333.3333333333335</v>
      </c>
      <c r="R10" s="451" t="str">
        <f>G10</f>
        <v>FY 15</v>
      </c>
      <c r="S10" s="227">
        <f>N10</f>
        <v>800000</v>
      </c>
      <c r="T10" s="227">
        <f>Q9</f>
        <v>0</v>
      </c>
      <c r="U10" s="227">
        <f>P9</f>
        <v>8260.4166666666661</v>
      </c>
      <c r="W10" s="445" t="s">
        <v>6015</v>
      </c>
      <c r="X10" s="227">
        <f>I10</f>
        <v>2183.6300000000047</v>
      </c>
      <c r="Y10" s="227">
        <f>I22</f>
        <v>26776.846617477015</v>
      </c>
      <c r="Z10" s="227">
        <f>I34</f>
        <v>27864.99927080737</v>
      </c>
      <c r="AA10" s="227">
        <f>I46</f>
        <v>28997.372074996703</v>
      </c>
      <c r="AB10" s="227">
        <f>I58</f>
        <v>30175.762040543137</v>
      </c>
      <c r="AC10" s="227">
        <f>I70</f>
        <v>133251.21029500919</v>
      </c>
      <c r="AD10" s="227">
        <f>I82</f>
        <v>240515.41998630879</v>
      </c>
      <c r="AE10" s="227">
        <f>I94</f>
        <v>250289.44215418189</v>
      </c>
      <c r="AF10" s="227">
        <f>I106</f>
        <v>59945.31756067591</v>
      </c>
      <c r="AG10" s="227">
        <f>I118</f>
        <v>0</v>
      </c>
      <c r="AH10" s="227">
        <f>I130</f>
        <v>0</v>
      </c>
    </row>
    <row r="11" spans="1:34" x14ac:dyDescent="0.25">
      <c r="A11" s="227">
        <v>3</v>
      </c>
      <c r="B11" s="232">
        <f t="shared" ref="B11:B75" si="1">B10*$C$7-C10</f>
        <v>795625.47943025001</v>
      </c>
      <c r="C11" s="227">
        <f>MIN(C10,B11*C$7)</f>
        <v>4843.63</v>
      </c>
      <c r="E11" s="230">
        <v>42217</v>
      </c>
      <c r="M11" s="230">
        <v>42217</v>
      </c>
      <c r="N11" s="227">
        <f t="shared" si="0"/>
        <v>800000</v>
      </c>
      <c r="O11" s="227">
        <f t="shared" ref="O11:O38" si="2">L$10*N11/12</f>
        <v>2333.3333333333335</v>
      </c>
      <c r="W11" s="227" t="s">
        <v>6041</v>
      </c>
      <c r="X11" s="479">
        <f>'B2'!F9</f>
        <v>3.2500000000000001E-2</v>
      </c>
      <c r="Y11" s="479">
        <f>'B2'!G9</f>
        <v>3.5000000000000003E-2</v>
      </c>
      <c r="Z11" s="479">
        <f>'B2'!H9</f>
        <v>3.7499999999999999E-2</v>
      </c>
      <c r="AA11" s="479">
        <f>'B2'!I9</f>
        <v>0.04</v>
      </c>
      <c r="AB11" s="479">
        <f>'B2'!J9</f>
        <v>4.4999999999999998E-2</v>
      </c>
      <c r="AC11" s="479">
        <f>'B2'!K9</f>
        <v>4.4999999999999998E-2</v>
      </c>
      <c r="AD11" s="479">
        <f>'B2'!L9</f>
        <v>4.4999999999999998E-2</v>
      </c>
      <c r="AE11" s="479">
        <f>'B2'!M9</f>
        <v>4.4999999999999998E-2</v>
      </c>
      <c r="AF11" s="479">
        <f>'B2'!N9</f>
        <v>4.4999999999999998E-2</v>
      </c>
      <c r="AG11" s="479">
        <f>'B2'!O9</f>
        <v>4.4999999999999998E-2</v>
      </c>
      <c r="AH11" s="479">
        <f>'B2'!R5</f>
        <v>0</v>
      </c>
    </row>
    <row r="12" spans="1:34" x14ac:dyDescent="0.25">
      <c r="A12" s="227">
        <v>4</v>
      </c>
      <c r="B12" s="232">
        <f t="shared" si="1"/>
        <v>793427.30414935562</v>
      </c>
      <c r="C12" s="227">
        <f t="shared" ref="C12:C21" si="3">MIN(C11,B12*C$7)</f>
        <v>4843.63</v>
      </c>
      <c r="D12" s="227">
        <f>SUM(C9:C11)</f>
        <v>14530.89</v>
      </c>
      <c r="E12" s="230">
        <v>42248</v>
      </c>
      <c r="M12" s="230">
        <v>42248</v>
      </c>
      <c r="N12" s="227">
        <f t="shared" si="0"/>
        <v>800000</v>
      </c>
      <c r="O12" s="227">
        <f t="shared" si="2"/>
        <v>2333.3333333333335</v>
      </c>
    </row>
    <row r="13" spans="1:34" x14ac:dyDescent="0.25">
      <c r="A13" s="227">
        <v>5</v>
      </c>
      <c r="B13" s="232">
        <f t="shared" si="1"/>
        <v>791221.81993565219</v>
      </c>
      <c r="C13" s="227">
        <f t="shared" si="3"/>
        <v>4843.63</v>
      </c>
      <c r="E13" s="230">
        <v>42278</v>
      </c>
      <c r="M13" s="230">
        <v>42278</v>
      </c>
      <c r="N13" s="227">
        <f t="shared" si="0"/>
        <v>800000</v>
      </c>
      <c r="O13" s="227">
        <f t="shared" si="2"/>
        <v>2333.3333333333335</v>
      </c>
    </row>
    <row r="14" spans="1:34" x14ac:dyDescent="0.25">
      <c r="A14" s="227">
        <v>6</v>
      </c>
      <c r="B14" s="232">
        <f t="shared" si="1"/>
        <v>789009.00248693826</v>
      </c>
      <c r="C14" s="227">
        <f t="shared" si="3"/>
        <v>4843.63</v>
      </c>
      <c r="E14" s="230">
        <v>42309</v>
      </c>
      <c r="M14" s="230">
        <v>42309</v>
      </c>
      <c r="N14" s="227">
        <f t="shared" si="0"/>
        <v>800000</v>
      </c>
      <c r="O14" s="227">
        <f t="shared" si="2"/>
        <v>2333.3333333333335</v>
      </c>
    </row>
    <row r="15" spans="1:34" x14ac:dyDescent="0.25">
      <c r="A15" s="227">
        <v>7</v>
      </c>
      <c r="B15" s="232">
        <f t="shared" si="1"/>
        <v>786788.82742020732</v>
      </c>
      <c r="C15" s="227">
        <f t="shared" si="3"/>
        <v>4843.63</v>
      </c>
      <c r="E15" s="230">
        <v>42339</v>
      </c>
      <c r="M15" s="230">
        <v>42339</v>
      </c>
      <c r="N15" s="227">
        <f t="shared" si="0"/>
        <v>800000</v>
      </c>
      <c r="O15" s="227">
        <f t="shared" si="2"/>
        <v>2333.3333333333335</v>
      </c>
      <c r="P15" s="227">
        <f>SUM(O10:O15)</f>
        <v>14000.000000000002</v>
      </c>
      <c r="Q15" s="227">
        <f>Y8/2</f>
        <v>50000</v>
      </c>
    </row>
    <row r="16" spans="1:34" x14ac:dyDescent="0.25">
      <c r="A16" s="227">
        <v>8</v>
      </c>
      <c r="B16" s="232">
        <f t="shared" si="1"/>
        <v>784561.2702713795</v>
      </c>
      <c r="C16" s="227">
        <f t="shared" si="3"/>
        <v>4843.63</v>
      </c>
      <c r="E16" s="230">
        <v>42370</v>
      </c>
      <c r="M16" s="230">
        <v>42370</v>
      </c>
      <c r="N16" s="231">
        <f>N15-Q15</f>
        <v>750000</v>
      </c>
      <c r="O16" s="227">
        <f t="shared" si="2"/>
        <v>2187.5000000000005</v>
      </c>
    </row>
    <row r="17" spans="1:21" x14ac:dyDescent="0.25">
      <c r="A17" s="227">
        <v>9</v>
      </c>
      <c r="B17" s="232">
        <f t="shared" si="1"/>
        <v>782326.30649503181</v>
      </c>
      <c r="C17" s="227">
        <f t="shared" si="3"/>
        <v>4843.63</v>
      </c>
      <c r="E17" s="230">
        <v>42401</v>
      </c>
      <c r="M17" s="230">
        <v>42401</v>
      </c>
      <c r="N17" s="227">
        <f>N16</f>
        <v>750000</v>
      </c>
      <c r="O17" s="227">
        <f t="shared" si="2"/>
        <v>2187.5000000000005</v>
      </c>
    </row>
    <row r="18" spans="1:21" x14ac:dyDescent="0.25">
      <c r="A18" s="227">
        <v>10</v>
      </c>
      <c r="B18" s="232">
        <f t="shared" si="1"/>
        <v>780083.91146412783</v>
      </c>
      <c r="C18" s="227">
        <f t="shared" si="3"/>
        <v>4843.63</v>
      </c>
      <c r="E18" s="230">
        <v>42430</v>
      </c>
      <c r="M18" s="230">
        <v>42430</v>
      </c>
      <c r="N18" s="227">
        <f t="shared" ref="N18:N38" si="4">N17</f>
        <v>750000</v>
      </c>
      <c r="O18" s="227">
        <f t="shared" si="2"/>
        <v>2187.5000000000005</v>
      </c>
    </row>
    <row r="19" spans="1:21" x14ac:dyDescent="0.25">
      <c r="A19" s="227">
        <v>11</v>
      </c>
      <c r="B19" s="232">
        <f t="shared" si="1"/>
        <v>777834.06046974612</v>
      </c>
      <c r="C19" s="227">
        <f t="shared" si="3"/>
        <v>4843.63</v>
      </c>
      <c r="E19" s="230">
        <v>42461</v>
      </c>
      <c r="M19" s="230">
        <v>42461</v>
      </c>
      <c r="N19" s="227">
        <f t="shared" si="4"/>
        <v>750000</v>
      </c>
      <c r="O19" s="227">
        <f t="shared" si="2"/>
        <v>2187.5000000000005</v>
      </c>
    </row>
    <row r="20" spans="1:21" x14ac:dyDescent="0.25">
      <c r="A20" s="227">
        <v>12</v>
      </c>
      <c r="B20" s="232">
        <f t="shared" si="1"/>
        <v>775576.72872080805</v>
      </c>
      <c r="C20" s="227">
        <f t="shared" si="3"/>
        <v>4843.63</v>
      </c>
      <c r="E20" s="230">
        <v>42491</v>
      </c>
      <c r="M20" s="230">
        <v>42491</v>
      </c>
      <c r="N20" s="227">
        <f t="shared" si="4"/>
        <v>750000</v>
      </c>
      <c r="O20" s="227">
        <f t="shared" si="2"/>
        <v>2187.5000000000005</v>
      </c>
    </row>
    <row r="21" spans="1:21" x14ac:dyDescent="0.25">
      <c r="A21" s="227">
        <v>13</v>
      </c>
      <c r="B21" s="232">
        <f t="shared" si="1"/>
        <v>773311.89134380477</v>
      </c>
      <c r="C21" s="227">
        <f t="shared" si="3"/>
        <v>4843.63</v>
      </c>
      <c r="E21" s="230">
        <v>42522</v>
      </c>
      <c r="M21" s="230">
        <v>42522</v>
      </c>
      <c r="N21" s="227">
        <f t="shared" si="4"/>
        <v>750000</v>
      </c>
      <c r="O21" s="227">
        <f t="shared" si="2"/>
        <v>2187.5000000000005</v>
      </c>
      <c r="P21" s="227">
        <f>SUM(O16:O21)</f>
        <v>13125.000000000002</v>
      </c>
      <c r="Q21" s="227">
        <f>Q15</f>
        <v>50000</v>
      </c>
    </row>
    <row r="22" spans="1:21" x14ac:dyDescent="0.25">
      <c r="A22" s="227">
        <v>14</v>
      </c>
      <c r="B22" s="231">
        <f t="shared" si="1"/>
        <v>771039.52338252298</v>
      </c>
      <c r="C22" s="227">
        <f>MIN(D$6,B22*C$7)+Z$9/12</f>
        <v>4843.63</v>
      </c>
      <c r="E22" s="230">
        <v>42552</v>
      </c>
      <c r="G22" s="451" t="s">
        <v>6024</v>
      </c>
      <c r="H22" s="227">
        <f>B22</f>
        <v>771039.52338252298</v>
      </c>
      <c r="I22" s="227">
        <f>H10-H22</f>
        <v>26776.846617477015</v>
      </c>
      <c r="J22" s="227">
        <f>SUM(C10:C21)-I22</f>
        <v>31346.713382522976</v>
      </c>
      <c r="M22" s="230">
        <v>42552</v>
      </c>
      <c r="N22" s="231">
        <f>N21-Q21</f>
        <v>700000</v>
      </c>
      <c r="O22" s="227">
        <f t="shared" si="2"/>
        <v>2041.666666666667</v>
      </c>
      <c r="R22" s="451" t="str">
        <f>G22</f>
        <v>FY 16</v>
      </c>
      <c r="S22" s="227">
        <f>N22</f>
        <v>700000</v>
      </c>
      <c r="T22" s="227">
        <f>Q15+Q21</f>
        <v>100000</v>
      </c>
      <c r="U22" s="227">
        <f>P15+P21</f>
        <v>27125.000000000004</v>
      </c>
    </row>
    <row r="23" spans="1:21" x14ac:dyDescent="0.25">
      <c r="A23" s="227">
        <v>15</v>
      </c>
      <c r="B23" s="232">
        <f t="shared" si="1"/>
        <v>768759.59979776992</v>
      </c>
      <c r="C23" s="227">
        <f>MIN(C22,B23*C$7)</f>
        <v>4843.63</v>
      </c>
      <c r="E23" s="230">
        <v>42583</v>
      </c>
      <c r="M23" s="230">
        <v>42583</v>
      </c>
      <c r="N23" s="227">
        <f t="shared" si="4"/>
        <v>700000</v>
      </c>
      <c r="O23" s="227">
        <f t="shared" si="2"/>
        <v>2041.666666666667</v>
      </c>
    </row>
    <row r="24" spans="1:21" x14ac:dyDescent="0.25">
      <c r="A24" s="227">
        <v>16</v>
      </c>
      <c r="B24" s="232">
        <f t="shared" si="1"/>
        <v>766472.09546709748</v>
      </c>
      <c r="C24" s="227">
        <f t="shared" ref="C24:C33" si="5">MIN(C23,B24*C$7)</f>
        <v>4843.63</v>
      </c>
      <c r="D24" s="227">
        <f>SUM(C12:C23)</f>
        <v>58123.55999999999</v>
      </c>
      <c r="E24" s="230">
        <v>42614</v>
      </c>
      <c r="M24" s="230">
        <v>42614</v>
      </c>
      <c r="N24" s="227">
        <f t="shared" si="4"/>
        <v>700000</v>
      </c>
      <c r="O24" s="227">
        <f t="shared" si="2"/>
        <v>2041.666666666667</v>
      </c>
    </row>
    <row r="25" spans="1:21" x14ac:dyDescent="0.25">
      <c r="A25" s="227">
        <v>17</v>
      </c>
      <c r="B25" s="232">
        <f t="shared" si="1"/>
        <v>764176.98518452561</v>
      </c>
      <c r="C25" s="227">
        <f t="shared" si="5"/>
        <v>4843.63</v>
      </c>
      <c r="E25" s="230">
        <v>42644</v>
      </c>
      <c r="M25" s="230">
        <v>42644</v>
      </c>
      <c r="N25" s="227">
        <f t="shared" si="4"/>
        <v>700000</v>
      </c>
      <c r="O25" s="227">
        <f t="shared" si="2"/>
        <v>2041.666666666667</v>
      </c>
    </row>
    <row r="26" spans="1:21" x14ac:dyDescent="0.25">
      <c r="A26" s="227">
        <v>18</v>
      </c>
      <c r="B26" s="232">
        <f t="shared" si="1"/>
        <v>761874.24366026418</v>
      </c>
      <c r="C26" s="227">
        <f t="shared" si="5"/>
        <v>4843.63</v>
      </c>
      <c r="E26" s="230">
        <v>42675</v>
      </c>
      <c r="M26" s="230">
        <v>42675</v>
      </c>
      <c r="N26" s="227">
        <f t="shared" si="4"/>
        <v>700000</v>
      </c>
      <c r="O26" s="227">
        <f t="shared" si="2"/>
        <v>2041.666666666667</v>
      </c>
    </row>
    <row r="27" spans="1:21" x14ac:dyDescent="0.25">
      <c r="A27" s="227">
        <v>19</v>
      </c>
      <c r="B27" s="232">
        <f t="shared" si="1"/>
        <v>759563.84552043455</v>
      </c>
      <c r="C27" s="227">
        <f t="shared" si="5"/>
        <v>4843.63</v>
      </c>
      <c r="E27" s="230">
        <v>42705</v>
      </c>
      <c r="M27" s="230">
        <v>42705</v>
      </c>
      <c r="N27" s="227">
        <f t="shared" si="4"/>
        <v>700000</v>
      </c>
      <c r="O27" s="227">
        <f t="shared" si="2"/>
        <v>2041.666666666667</v>
      </c>
      <c r="P27" s="227">
        <f>SUM(O22:O27)</f>
        <v>12250.000000000004</v>
      </c>
      <c r="Q27" s="227">
        <f>Z8/2</f>
        <v>100000</v>
      </c>
    </row>
    <row r="28" spans="1:21" x14ac:dyDescent="0.25">
      <c r="A28" s="227">
        <v>20</v>
      </c>
      <c r="B28" s="232">
        <f t="shared" si="1"/>
        <v>757245.76530679001</v>
      </c>
      <c r="C28" s="227">
        <f t="shared" si="5"/>
        <v>4843.63</v>
      </c>
      <c r="E28" s="230">
        <v>42736</v>
      </c>
      <c r="M28" s="230">
        <v>42736</v>
      </c>
      <c r="N28" s="231">
        <f>N27-Q27</f>
        <v>600000</v>
      </c>
      <c r="O28" s="227">
        <f t="shared" si="2"/>
        <v>1750.0000000000002</v>
      </c>
    </row>
    <row r="29" spans="1:21" x14ac:dyDescent="0.25">
      <c r="A29" s="227">
        <v>21</v>
      </c>
      <c r="B29" s="232">
        <f t="shared" si="1"/>
        <v>754919.97747643513</v>
      </c>
      <c r="C29" s="227">
        <f t="shared" si="5"/>
        <v>4843.63</v>
      </c>
      <c r="E29" s="230">
        <v>42767</v>
      </c>
      <c r="M29" s="230">
        <v>42767</v>
      </c>
      <c r="N29" s="227">
        <f t="shared" si="4"/>
        <v>600000</v>
      </c>
      <c r="O29" s="227">
        <f t="shared" si="2"/>
        <v>1750.0000000000002</v>
      </c>
    </row>
    <row r="30" spans="1:21" x14ac:dyDescent="0.25">
      <c r="A30" s="227">
        <v>22</v>
      </c>
      <c r="B30" s="232">
        <f t="shared" si="1"/>
        <v>752586.45640154427</v>
      </c>
      <c r="C30" s="227">
        <f t="shared" si="5"/>
        <v>4843.63</v>
      </c>
      <c r="E30" s="230">
        <v>42795</v>
      </c>
      <c r="M30" s="230">
        <v>42795</v>
      </c>
      <c r="N30" s="227">
        <f t="shared" si="4"/>
        <v>600000</v>
      </c>
      <c r="O30" s="227">
        <f t="shared" si="2"/>
        <v>1750.0000000000002</v>
      </c>
    </row>
    <row r="31" spans="1:21" x14ac:dyDescent="0.25">
      <c r="A31" s="227">
        <v>23</v>
      </c>
      <c r="B31" s="232">
        <f t="shared" si="1"/>
        <v>750245.17636907939</v>
      </c>
      <c r="C31" s="227">
        <f t="shared" si="5"/>
        <v>4843.63</v>
      </c>
      <c r="E31" s="230">
        <v>42826</v>
      </c>
      <c r="M31" s="230">
        <v>42826</v>
      </c>
      <c r="N31" s="227">
        <f t="shared" si="4"/>
        <v>600000</v>
      </c>
      <c r="O31" s="227">
        <f t="shared" si="2"/>
        <v>1750.0000000000002</v>
      </c>
    </row>
    <row r="32" spans="1:21" x14ac:dyDescent="0.25">
      <c r="A32" s="227">
        <v>24</v>
      </c>
      <c r="B32" s="232">
        <f t="shared" si="1"/>
        <v>747896.11158050655</v>
      </c>
      <c r="C32" s="227">
        <f t="shared" si="5"/>
        <v>4843.63</v>
      </c>
      <c r="E32" s="230">
        <v>42856</v>
      </c>
      <c r="M32" s="230">
        <v>42856</v>
      </c>
      <c r="N32" s="227">
        <f t="shared" si="4"/>
        <v>600000</v>
      </c>
      <c r="O32" s="227">
        <f t="shared" si="2"/>
        <v>1750.0000000000002</v>
      </c>
    </row>
    <row r="33" spans="1:21" x14ac:dyDescent="0.25">
      <c r="A33" s="227">
        <v>25</v>
      </c>
      <c r="B33" s="232">
        <f t="shared" si="1"/>
        <v>745539.23615151178</v>
      </c>
      <c r="C33" s="227">
        <f t="shared" si="5"/>
        <v>4843.63</v>
      </c>
      <c r="E33" s="230">
        <v>42887</v>
      </c>
      <c r="M33" s="230">
        <v>42887</v>
      </c>
      <c r="N33" s="227">
        <f t="shared" si="4"/>
        <v>600000</v>
      </c>
      <c r="O33" s="227">
        <f t="shared" si="2"/>
        <v>1750.0000000000002</v>
      </c>
      <c r="P33" s="227">
        <f>SUM(O28:O33)</f>
        <v>10500.000000000002</v>
      </c>
      <c r="Q33" s="227">
        <f>Q27</f>
        <v>100000</v>
      </c>
    </row>
    <row r="34" spans="1:21" x14ac:dyDescent="0.25">
      <c r="A34" s="227">
        <v>26</v>
      </c>
      <c r="B34" s="231">
        <f t="shared" si="1"/>
        <v>743174.52411171561</v>
      </c>
      <c r="C34" s="227">
        <f>MIN(D$6,B34*C$7)+AA$9/12</f>
        <v>4843.63</v>
      </c>
      <c r="E34" s="230">
        <v>42917</v>
      </c>
      <c r="G34" s="451" t="s">
        <v>6025</v>
      </c>
      <c r="H34" s="227">
        <f>B34</f>
        <v>743174.52411171561</v>
      </c>
      <c r="I34" s="227">
        <f>H22-H34</f>
        <v>27864.99927080737</v>
      </c>
      <c r="J34" s="227">
        <f>SUM(C22:C33)-I34</f>
        <v>30258.560729192621</v>
      </c>
      <c r="M34" s="230">
        <v>42917</v>
      </c>
      <c r="N34" s="231">
        <f>N33-Q33</f>
        <v>500000</v>
      </c>
      <c r="O34" s="227">
        <f t="shared" si="2"/>
        <v>1458.3333333333333</v>
      </c>
      <c r="R34" s="451" t="str">
        <f>G34</f>
        <v>FY 17</v>
      </c>
      <c r="S34" s="227">
        <f>N34</f>
        <v>500000</v>
      </c>
      <c r="T34" s="227">
        <f>Q27+Q33</f>
        <v>200000</v>
      </c>
      <c r="U34" s="227">
        <f>P27+P33</f>
        <v>22750.000000000007</v>
      </c>
    </row>
    <row r="35" spans="1:21" x14ac:dyDescent="0.25">
      <c r="A35" s="227">
        <v>27</v>
      </c>
      <c r="B35" s="232">
        <f t="shared" si="1"/>
        <v>740801.94940438704</v>
      </c>
      <c r="C35" s="227">
        <f>MIN(C34,B35*C$7)</f>
        <v>4843.63</v>
      </c>
      <c r="E35" s="230">
        <v>42948</v>
      </c>
      <c r="M35" s="230">
        <v>42948</v>
      </c>
      <c r="N35" s="227">
        <f t="shared" si="4"/>
        <v>500000</v>
      </c>
      <c r="O35" s="227">
        <f t="shared" si="2"/>
        <v>1458.3333333333333</v>
      </c>
    </row>
    <row r="36" spans="1:21" x14ac:dyDescent="0.25">
      <c r="A36" s="227">
        <v>28</v>
      </c>
      <c r="B36" s="232">
        <f t="shared" si="1"/>
        <v>738421.48588615668</v>
      </c>
      <c r="C36" s="227">
        <f t="shared" ref="C36:C45" si="6">MIN(C35,B36*C$7)</f>
        <v>4843.63</v>
      </c>
      <c r="D36" s="227">
        <f>SUM(C24:C35)</f>
        <v>58123.55999999999</v>
      </c>
      <c r="E36" s="230">
        <v>42979</v>
      </c>
      <c r="M36" s="230">
        <v>42979</v>
      </c>
      <c r="N36" s="227">
        <f t="shared" si="4"/>
        <v>500000</v>
      </c>
      <c r="O36" s="227">
        <f t="shared" si="2"/>
        <v>1458.3333333333333</v>
      </c>
    </row>
    <row r="37" spans="1:21" x14ac:dyDescent="0.25">
      <c r="A37" s="227">
        <v>29</v>
      </c>
      <c r="B37" s="232">
        <f t="shared" si="1"/>
        <v>736033.10732672818</v>
      </c>
      <c r="C37" s="227">
        <f t="shared" si="6"/>
        <v>4843.63</v>
      </c>
      <c r="E37" s="230">
        <v>43009</v>
      </c>
      <c r="M37" s="230">
        <v>43009</v>
      </c>
      <c r="N37" s="227">
        <f t="shared" si="4"/>
        <v>500000</v>
      </c>
      <c r="O37" s="227">
        <f t="shared" si="2"/>
        <v>1458.3333333333333</v>
      </c>
    </row>
    <row r="38" spans="1:21" x14ac:dyDescent="0.25">
      <c r="A38" s="227">
        <v>30</v>
      </c>
      <c r="B38" s="232">
        <f t="shared" si="1"/>
        <v>733636.7874085895</v>
      </c>
      <c r="C38" s="227">
        <f t="shared" si="6"/>
        <v>4843.63</v>
      </c>
      <c r="E38" s="230">
        <v>43040</v>
      </c>
      <c r="M38" s="230">
        <v>43040</v>
      </c>
      <c r="N38" s="227">
        <f t="shared" si="4"/>
        <v>500000</v>
      </c>
      <c r="O38" s="227">
        <f t="shared" si="2"/>
        <v>1458.3333333333333</v>
      </c>
    </row>
    <row r="39" spans="1:21" x14ac:dyDescent="0.25">
      <c r="A39" s="227">
        <v>31</v>
      </c>
      <c r="B39" s="232">
        <f t="shared" si="1"/>
        <v>731232.49972672306</v>
      </c>
      <c r="C39" s="227">
        <f t="shared" si="6"/>
        <v>4843.63</v>
      </c>
      <c r="E39" s="230">
        <v>43070</v>
      </c>
      <c r="M39" s="230">
        <v>43070</v>
      </c>
      <c r="N39" s="227">
        <f>N38</f>
        <v>500000</v>
      </c>
      <c r="O39" s="227">
        <f t="shared" ref="O39:O50" si="7">L$10*N39/12</f>
        <v>1458.3333333333333</v>
      </c>
      <c r="P39" s="227">
        <f>SUM(O34:O39)</f>
        <v>8750</v>
      </c>
      <c r="Q39" s="227">
        <f>AA8/2</f>
        <v>100000</v>
      </c>
    </row>
    <row r="40" spans="1:21" x14ac:dyDescent="0.25">
      <c r="A40" s="227">
        <v>32</v>
      </c>
      <c r="B40" s="232">
        <f t="shared" si="1"/>
        <v>728820.21778831445</v>
      </c>
      <c r="C40" s="227">
        <f t="shared" si="6"/>
        <v>4843.63</v>
      </c>
      <c r="E40" s="230">
        <v>43101</v>
      </c>
      <c r="M40" s="230">
        <v>43101</v>
      </c>
      <c r="N40" s="231">
        <f>N39-Q39</f>
        <v>400000</v>
      </c>
      <c r="O40" s="227">
        <f t="shared" si="7"/>
        <v>1166.6666666666667</v>
      </c>
    </row>
    <row r="41" spans="1:21" x14ac:dyDescent="0.25">
      <c r="A41" s="227">
        <v>33</v>
      </c>
      <c r="B41" s="232">
        <f t="shared" si="1"/>
        <v>726399.91501246055</v>
      </c>
      <c r="C41" s="227">
        <f t="shared" si="6"/>
        <v>4843.63</v>
      </c>
      <c r="E41" s="230">
        <v>43132</v>
      </c>
      <c r="M41" s="230">
        <v>43132</v>
      </c>
      <c r="N41" s="227">
        <f>N40</f>
        <v>400000</v>
      </c>
      <c r="O41" s="227">
        <f t="shared" si="7"/>
        <v>1166.6666666666667</v>
      </c>
    </row>
    <row r="42" spans="1:21" x14ac:dyDescent="0.25">
      <c r="A42" s="227">
        <v>34</v>
      </c>
      <c r="B42" s="232">
        <f t="shared" si="1"/>
        <v>723971.56472987705</v>
      </c>
      <c r="C42" s="227">
        <f t="shared" si="6"/>
        <v>4843.63</v>
      </c>
      <c r="E42" s="230">
        <v>43160</v>
      </c>
      <c r="M42" s="230">
        <v>43160</v>
      </c>
      <c r="N42" s="227">
        <f>N41</f>
        <v>400000</v>
      </c>
      <c r="O42" s="227">
        <f t="shared" si="7"/>
        <v>1166.6666666666667</v>
      </c>
    </row>
    <row r="43" spans="1:21" x14ac:dyDescent="0.25">
      <c r="A43" s="227">
        <v>35</v>
      </c>
      <c r="B43" s="232">
        <f t="shared" si="1"/>
        <v>721535.14018260385</v>
      </c>
      <c r="C43" s="227">
        <f t="shared" si="6"/>
        <v>4843.63</v>
      </c>
      <c r="E43" s="230">
        <v>43191</v>
      </c>
      <c r="M43" s="230">
        <v>43191</v>
      </c>
      <c r="N43" s="227">
        <f>N42</f>
        <v>400000</v>
      </c>
      <c r="O43" s="227">
        <f t="shared" si="7"/>
        <v>1166.6666666666667</v>
      </c>
    </row>
    <row r="44" spans="1:21" x14ac:dyDescent="0.25">
      <c r="A44" s="227">
        <v>36</v>
      </c>
      <c r="B44" s="232">
        <f t="shared" si="1"/>
        <v>719090.61452371103</v>
      </c>
      <c r="C44" s="227">
        <f t="shared" si="6"/>
        <v>4843.63</v>
      </c>
      <c r="E44" s="230">
        <v>43221</v>
      </c>
      <c r="M44" s="230">
        <v>43221</v>
      </c>
      <c r="N44" s="227">
        <f>N43</f>
        <v>400000</v>
      </c>
      <c r="O44" s="227">
        <f t="shared" si="7"/>
        <v>1166.6666666666667</v>
      </c>
    </row>
    <row r="45" spans="1:21" x14ac:dyDescent="0.25">
      <c r="A45" s="227">
        <v>37</v>
      </c>
      <c r="B45" s="232">
        <f t="shared" si="1"/>
        <v>716637.96081700234</v>
      </c>
      <c r="C45" s="227">
        <f t="shared" si="6"/>
        <v>4843.63</v>
      </c>
      <c r="E45" s="230">
        <v>43252</v>
      </c>
      <c r="M45" s="230">
        <v>43252</v>
      </c>
      <c r="N45" s="227">
        <f>N44</f>
        <v>400000</v>
      </c>
      <c r="O45" s="227">
        <f t="shared" si="7"/>
        <v>1166.6666666666667</v>
      </c>
      <c r="P45" s="227">
        <f>SUM(O40:O45)</f>
        <v>7000.0000000000009</v>
      </c>
      <c r="Q45" s="227">
        <f>Q39</f>
        <v>100000</v>
      </c>
    </row>
    <row r="46" spans="1:21" x14ac:dyDescent="0.25">
      <c r="A46" s="227">
        <v>38</v>
      </c>
      <c r="B46" s="231">
        <f t="shared" si="1"/>
        <v>714177.15203671891</v>
      </c>
      <c r="C46" s="227">
        <f>MIN(D$6,B46*C$7)+AB$9/12</f>
        <v>4843.63</v>
      </c>
      <c r="E46" s="230">
        <v>43282</v>
      </c>
      <c r="G46" s="451" t="s">
        <v>6026</v>
      </c>
      <c r="H46" s="227">
        <f>B46</f>
        <v>714177.15203671891</v>
      </c>
      <c r="I46" s="227">
        <f>H34-H46</f>
        <v>28997.372074996703</v>
      </c>
      <c r="J46" s="227">
        <f>SUM(C34:C45)-I46</f>
        <v>29126.187925003287</v>
      </c>
      <c r="M46" s="230">
        <v>43282</v>
      </c>
      <c r="N46" s="231">
        <f>N45-Q45</f>
        <v>300000</v>
      </c>
      <c r="O46" s="227">
        <f t="shared" si="7"/>
        <v>875.00000000000011</v>
      </c>
      <c r="R46" s="451" t="str">
        <f>G46</f>
        <v>FY 18</v>
      </c>
      <c r="S46" s="227">
        <f>N46</f>
        <v>300000</v>
      </c>
      <c r="T46" s="227">
        <f>Q39+Q45</f>
        <v>200000</v>
      </c>
      <c r="U46" s="227">
        <f>P39+P45</f>
        <v>15750</v>
      </c>
    </row>
    <row r="47" spans="1:21" x14ac:dyDescent="0.25">
      <c r="A47" s="227">
        <v>39</v>
      </c>
      <c r="B47" s="232">
        <f t="shared" si="1"/>
        <v>711708.16106724099</v>
      </c>
      <c r="C47" s="227">
        <f>MIN(C46,B47*C$7)</f>
        <v>4843.63</v>
      </c>
      <c r="E47" s="230">
        <v>43313</v>
      </c>
      <c r="M47" s="230">
        <v>43313</v>
      </c>
      <c r="N47" s="227">
        <f>N46</f>
        <v>300000</v>
      </c>
      <c r="O47" s="227">
        <f t="shared" si="7"/>
        <v>875.00000000000011</v>
      </c>
    </row>
    <row r="48" spans="1:21" x14ac:dyDescent="0.25">
      <c r="A48" s="227">
        <v>40</v>
      </c>
      <c r="B48" s="232">
        <f t="shared" si="1"/>
        <v>709230.9607027896</v>
      </c>
      <c r="C48" s="227">
        <f t="shared" ref="C48:C57" si="8">MIN(C47,B48*C$7)</f>
        <v>4843.63</v>
      </c>
      <c r="D48" s="227">
        <f>SUM(C36:C47)</f>
        <v>58123.55999999999</v>
      </c>
      <c r="E48" s="230">
        <v>43344</v>
      </c>
      <c r="M48" s="230">
        <v>43344</v>
      </c>
      <c r="N48" s="227">
        <f>N47</f>
        <v>300000</v>
      </c>
      <c r="O48" s="227">
        <f t="shared" si="7"/>
        <v>875.00000000000011</v>
      </c>
    </row>
    <row r="49" spans="1:21" x14ac:dyDescent="0.25">
      <c r="A49" s="227">
        <v>41</v>
      </c>
      <c r="B49" s="232">
        <f t="shared" si="1"/>
        <v>706745.52364712639</v>
      </c>
      <c r="C49" s="227">
        <f t="shared" si="8"/>
        <v>4843.63</v>
      </c>
      <c r="E49" s="230">
        <v>43374</v>
      </c>
      <c r="M49" s="230">
        <v>43374</v>
      </c>
      <c r="N49" s="227">
        <f>N48</f>
        <v>300000</v>
      </c>
      <c r="O49" s="227">
        <f t="shared" si="7"/>
        <v>875.00000000000011</v>
      </c>
    </row>
    <row r="50" spans="1:21" x14ac:dyDescent="0.25">
      <c r="A50" s="227">
        <v>42</v>
      </c>
      <c r="B50" s="232">
        <f t="shared" si="1"/>
        <v>704251.82251325308</v>
      </c>
      <c r="C50" s="227">
        <f t="shared" si="8"/>
        <v>4843.63</v>
      </c>
      <c r="E50" s="230">
        <v>43405</v>
      </c>
      <c r="M50" s="230">
        <v>43405</v>
      </c>
      <c r="N50" s="227">
        <f>N49</f>
        <v>300000</v>
      </c>
      <c r="O50" s="227">
        <f t="shared" si="7"/>
        <v>875.00000000000011</v>
      </c>
    </row>
    <row r="51" spans="1:21" x14ac:dyDescent="0.25">
      <c r="A51" s="227">
        <v>43</v>
      </c>
      <c r="B51" s="232">
        <f t="shared" si="1"/>
        <v>701749.82982310967</v>
      </c>
      <c r="C51" s="227">
        <f t="shared" si="8"/>
        <v>4843.63</v>
      </c>
      <c r="E51" s="230">
        <v>43435</v>
      </c>
      <c r="M51" s="230">
        <v>43435</v>
      </c>
      <c r="N51" s="227">
        <f>N50</f>
        <v>300000</v>
      </c>
      <c r="O51" s="227">
        <f t="shared" ref="O51:O62" si="9">L$10*N51/12</f>
        <v>875.00000000000011</v>
      </c>
      <c r="P51" s="227">
        <f>SUM(O46:O51)</f>
        <v>5250.0000000000009</v>
      </c>
      <c r="Q51" s="227">
        <f>AB8/2</f>
        <v>100000</v>
      </c>
    </row>
    <row r="52" spans="1:21" x14ac:dyDescent="0.25">
      <c r="A52" s="227">
        <v>44</v>
      </c>
      <c r="B52" s="232">
        <f t="shared" si="1"/>
        <v>699239.51800727157</v>
      </c>
      <c r="C52" s="227">
        <f t="shared" si="8"/>
        <v>4843.63</v>
      </c>
      <c r="E52" s="230">
        <v>43466</v>
      </c>
      <c r="M52" s="230">
        <v>43466</v>
      </c>
      <c r="N52" s="231">
        <f>N51-Q51</f>
        <v>200000</v>
      </c>
      <c r="O52" s="227">
        <f t="shared" si="9"/>
        <v>583.33333333333337</v>
      </c>
    </row>
    <row r="53" spans="1:21" x14ac:dyDescent="0.25">
      <c r="A53" s="227">
        <v>45</v>
      </c>
      <c r="B53" s="232">
        <f t="shared" si="1"/>
        <v>696720.85940464574</v>
      </c>
      <c r="C53" s="227">
        <f t="shared" si="8"/>
        <v>4843.63</v>
      </c>
      <c r="E53" s="230">
        <v>43497</v>
      </c>
      <c r="M53" s="230">
        <v>43497</v>
      </c>
      <c r="N53" s="227">
        <f>N52</f>
        <v>200000</v>
      </c>
      <c r="O53" s="227">
        <f t="shared" si="9"/>
        <v>583.33333333333337</v>
      </c>
    </row>
    <row r="54" spans="1:21" x14ac:dyDescent="0.25">
      <c r="A54" s="227">
        <v>46</v>
      </c>
      <c r="B54" s="232">
        <f t="shared" si="1"/>
        <v>694193.82626216626</v>
      </c>
      <c r="C54" s="227">
        <f t="shared" si="8"/>
        <v>4843.63</v>
      </c>
      <c r="E54" s="230">
        <v>43525</v>
      </c>
      <c r="M54" s="230">
        <v>43525</v>
      </c>
      <c r="N54" s="227">
        <f>N53</f>
        <v>200000</v>
      </c>
      <c r="O54" s="227">
        <f t="shared" si="9"/>
        <v>583.33333333333337</v>
      </c>
    </row>
    <row r="55" spans="1:21" x14ac:dyDescent="0.25">
      <c r="A55" s="227">
        <v>47</v>
      </c>
      <c r="B55" s="232">
        <f t="shared" si="1"/>
        <v>691658.39073448803</v>
      </c>
      <c r="C55" s="227">
        <f t="shared" si="8"/>
        <v>4843.63</v>
      </c>
      <c r="E55" s="230">
        <v>43556</v>
      </c>
      <c r="M55" s="230">
        <v>43556</v>
      </c>
      <c r="N55" s="227">
        <f>N54</f>
        <v>200000</v>
      </c>
      <c r="O55" s="227">
        <f t="shared" si="9"/>
        <v>583.33333333333337</v>
      </c>
    </row>
    <row r="56" spans="1:21" x14ac:dyDescent="0.25">
      <c r="A56" s="227">
        <v>48</v>
      </c>
      <c r="B56" s="232">
        <f t="shared" si="1"/>
        <v>689114.52488368016</v>
      </c>
      <c r="C56" s="227">
        <f t="shared" si="8"/>
        <v>4843.63</v>
      </c>
      <c r="E56" s="230">
        <v>43586</v>
      </c>
      <c r="M56" s="230">
        <v>43586</v>
      </c>
      <c r="N56" s="227">
        <f>N55</f>
        <v>200000</v>
      </c>
      <c r="O56" s="227">
        <f t="shared" si="9"/>
        <v>583.33333333333337</v>
      </c>
    </row>
    <row r="57" spans="1:21" x14ac:dyDescent="0.25">
      <c r="A57" s="227">
        <v>49</v>
      </c>
      <c r="B57" s="232">
        <f t="shared" si="1"/>
        <v>686562.20067891839</v>
      </c>
      <c r="C57" s="227">
        <f t="shared" si="8"/>
        <v>4843.63</v>
      </c>
      <c r="E57" s="230">
        <v>43617</v>
      </c>
      <c r="M57" s="230">
        <v>43617</v>
      </c>
      <c r="N57" s="227">
        <f>N56</f>
        <v>200000</v>
      </c>
      <c r="O57" s="227">
        <f t="shared" si="9"/>
        <v>583.33333333333337</v>
      </c>
      <c r="P57" s="227">
        <f>SUM(O52:O57)</f>
        <v>3500.0000000000005</v>
      </c>
      <c r="Q57" s="227">
        <f>Q51</f>
        <v>100000</v>
      </c>
    </row>
    <row r="58" spans="1:21" x14ac:dyDescent="0.25">
      <c r="A58" s="227">
        <v>50</v>
      </c>
      <c r="B58" s="231">
        <f t="shared" si="1"/>
        <v>684001.38999617577</v>
      </c>
      <c r="C58" s="227">
        <f>MIN(D$6,B58*C$7)+AC$9/12</f>
        <v>13176.963333333333</v>
      </c>
      <c r="E58" s="230">
        <v>43647</v>
      </c>
      <c r="G58" s="451" t="s">
        <v>6027</v>
      </c>
      <c r="H58" s="227">
        <f>B58</f>
        <v>684001.38999617577</v>
      </c>
      <c r="I58" s="227">
        <f>H46-H58</f>
        <v>30175.762040543137</v>
      </c>
      <c r="J58" s="227">
        <f>SUM(C46:C57)-I58</f>
        <v>27947.797959456853</v>
      </c>
      <c r="M58" s="230">
        <v>43647</v>
      </c>
      <c r="N58" s="231">
        <f>N57-Q57</f>
        <v>100000</v>
      </c>
      <c r="O58" s="227">
        <f t="shared" si="9"/>
        <v>291.66666666666669</v>
      </c>
      <c r="R58" s="451" t="str">
        <f>G58</f>
        <v>FY 19</v>
      </c>
      <c r="S58" s="227">
        <f>N58</f>
        <v>100000</v>
      </c>
      <c r="T58" s="227">
        <f>Q51+Q57</f>
        <v>200000</v>
      </c>
      <c r="U58" s="227">
        <f>P51+P57</f>
        <v>8750.0000000000018</v>
      </c>
    </row>
    <row r="59" spans="1:21" x14ac:dyDescent="0.25">
      <c r="A59" s="227">
        <v>51</v>
      </c>
      <c r="B59" s="232">
        <f t="shared" si="1"/>
        <v>673098.73128457973</v>
      </c>
      <c r="C59" s="227">
        <f>MIN(C58,B59*C$7)</f>
        <v>13176.963333333333</v>
      </c>
      <c r="E59" s="230">
        <v>43678</v>
      </c>
      <c r="M59" s="230">
        <v>43678</v>
      </c>
      <c r="N59" s="227">
        <f>N58</f>
        <v>100000</v>
      </c>
      <c r="O59" s="227">
        <f t="shared" si="9"/>
        <v>291.66666666666669</v>
      </c>
    </row>
    <row r="60" spans="1:21" x14ac:dyDescent="0.25">
      <c r="A60" s="227">
        <v>52</v>
      </c>
      <c r="B60" s="232">
        <f t="shared" si="1"/>
        <v>662159.82123276754</v>
      </c>
      <c r="C60" s="227">
        <f t="shared" ref="C60:C69" si="10">MIN(C59,B60*C$7)</f>
        <v>13176.963333333333</v>
      </c>
      <c r="D60" s="227">
        <f>SUM(C48:C59)</f>
        <v>74790.226666666655</v>
      </c>
      <c r="E60" s="230">
        <v>43709</v>
      </c>
      <c r="M60" s="230">
        <v>43709</v>
      </c>
      <c r="N60" s="227">
        <f>N59</f>
        <v>100000</v>
      </c>
      <c r="O60" s="227">
        <f t="shared" si="9"/>
        <v>291.66666666666669</v>
      </c>
    </row>
    <row r="61" spans="1:21" x14ac:dyDescent="0.25">
      <c r="A61" s="227">
        <v>53</v>
      </c>
      <c r="B61" s="232">
        <f t="shared" si="1"/>
        <v>651184.53930503316</v>
      </c>
      <c r="C61" s="227">
        <f t="shared" si="10"/>
        <v>13176.963333333333</v>
      </c>
      <c r="E61" s="230">
        <v>43739</v>
      </c>
      <c r="M61" s="230">
        <v>43739</v>
      </c>
      <c r="N61" s="227">
        <f>N60</f>
        <v>100000</v>
      </c>
      <c r="O61" s="227">
        <f t="shared" si="9"/>
        <v>291.66666666666669</v>
      </c>
    </row>
    <row r="62" spans="1:21" x14ac:dyDescent="0.25">
      <c r="A62" s="227">
        <v>54</v>
      </c>
      <c r="B62" s="232">
        <f t="shared" si="1"/>
        <v>640172.76456488902</v>
      </c>
      <c r="C62" s="227">
        <f t="shared" si="10"/>
        <v>13176.963333333333</v>
      </c>
      <c r="E62" s="230">
        <v>43770</v>
      </c>
      <c r="M62" s="230">
        <v>43770</v>
      </c>
      <c r="N62" s="227">
        <f>N61</f>
        <v>100000</v>
      </c>
      <c r="O62" s="227">
        <f t="shared" si="9"/>
        <v>291.66666666666669</v>
      </c>
    </row>
    <row r="63" spans="1:21" x14ac:dyDescent="0.25">
      <c r="A63" s="227">
        <v>55</v>
      </c>
      <c r="B63" s="232">
        <f t="shared" si="1"/>
        <v>629124.37567373388</v>
      </c>
      <c r="C63" s="227">
        <f t="shared" si="10"/>
        <v>13176.963333333333</v>
      </c>
      <c r="E63" s="230">
        <v>43800</v>
      </c>
      <c r="M63" s="230">
        <v>43800</v>
      </c>
      <c r="N63" s="227">
        <f>N62</f>
        <v>100000</v>
      </c>
      <c r="O63" s="227">
        <f t="shared" ref="O63:O74" si="11">L$10*N63/12</f>
        <v>291.66666666666669</v>
      </c>
      <c r="P63" s="227">
        <f>SUM(O58:O63)</f>
        <v>1750.0000000000002</v>
      </c>
      <c r="Q63" s="227">
        <f>AC8/2</f>
        <v>50000</v>
      </c>
    </row>
    <row r="64" spans="1:21" x14ac:dyDescent="0.25">
      <c r="A64" s="227">
        <v>56</v>
      </c>
      <c r="B64" s="232">
        <f t="shared" si="1"/>
        <v>618039.25088951574</v>
      </c>
      <c r="C64" s="227">
        <f t="shared" si="10"/>
        <v>13176.963333333333</v>
      </c>
      <c r="E64" s="230">
        <v>43831</v>
      </c>
      <c r="M64" s="230">
        <v>43831</v>
      </c>
      <c r="N64" s="231">
        <f>N63-Q63</f>
        <v>50000</v>
      </c>
      <c r="O64" s="227">
        <f t="shared" si="11"/>
        <v>145.83333333333334</v>
      </c>
    </row>
    <row r="65" spans="1:21" x14ac:dyDescent="0.25">
      <c r="A65" s="227">
        <v>57</v>
      </c>
      <c r="B65" s="232">
        <f t="shared" si="1"/>
        <v>606917.26806539006</v>
      </c>
      <c r="C65" s="227">
        <f t="shared" si="10"/>
        <v>13176.963333333333</v>
      </c>
      <c r="E65" s="230">
        <v>43862</v>
      </c>
      <c r="M65" s="230">
        <v>43862</v>
      </c>
      <c r="N65" s="227">
        <f>N64</f>
        <v>50000</v>
      </c>
      <c r="O65" s="227">
        <f t="shared" si="11"/>
        <v>145.83333333333334</v>
      </c>
    </row>
    <row r="66" spans="1:21" x14ac:dyDescent="0.25">
      <c r="A66" s="227">
        <v>58</v>
      </c>
      <c r="B66" s="232">
        <f t="shared" si="1"/>
        <v>595758.30464837409</v>
      </c>
      <c r="C66" s="227">
        <f t="shared" si="10"/>
        <v>13176.963333333333</v>
      </c>
      <c r="E66" s="230">
        <v>43891</v>
      </c>
      <c r="M66" s="230">
        <v>43891</v>
      </c>
      <c r="N66" s="227">
        <f>N65</f>
        <v>50000</v>
      </c>
      <c r="O66" s="227">
        <f t="shared" si="11"/>
        <v>145.83333333333334</v>
      </c>
    </row>
    <row r="67" spans="1:21" x14ac:dyDescent="0.25">
      <c r="A67" s="227">
        <v>59</v>
      </c>
      <c r="B67" s="232">
        <f t="shared" si="1"/>
        <v>584562.23767799663</v>
      </c>
      <c r="C67" s="227">
        <f t="shared" si="10"/>
        <v>13176.963333333333</v>
      </c>
      <c r="E67" s="230">
        <v>43922</v>
      </c>
      <c r="M67" s="230">
        <v>43922</v>
      </c>
      <c r="N67" s="227">
        <f>N66</f>
        <v>50000</v>
      </c>
      <c r="O67" s="227">
        <f t="shared" si="11"/>
        <v>145.83333333333334</v>
      </c>
    </row>
    <row r="68" spans="1:21" x14ac:dyDescent="0.25">
      <c r="A68" s="227">
        <v>60</v>
      </c>
      <c r="B68" s="232">
        <f t="shared" si="1"/>
        <v>573328.94378494262</v>
      </c>
      <c r="C68" s="227">
        <f t="shared" si="10"/>
        <v>13176.963333333333</v>
      </c>
      <c r="E68" s="230">
        <v>43952</v>
      </c>
      <c r="M68" s="230">
        <v>43952</v>
      </c>
      <c r="N68" s="227">
        <f>N67</f>
        <v>50000</v>
      </c>
      <c r="O68" s="227">
        <f t="shared" si="11"/>
        <v>145.83333333333334</v>
      </c>
    </row>
    <row r="69" spans="1:21" x14ac:dyDescent="0.25">
      <c r="A69" s="227">
        <v>61</v>
      </c>
      <c r="B69" s="232">
        <f t="shared" si="1"/>
        <v>562058.29918969423</v>
      </c>
      <c r="C69" s="227">
        <f t="shared" si="10"/>
        <v>13176.963333333333</v>
      </c>
      <c r="E69" s="230">
        <v>43983</v>
      </c>
      <c r="M69" s="230">
        <v>43983</v>
      </c>
      <c r="N69" s="227">
        <f>N68</f>
        <v>50000</v>
      </c>
      <c r="O69" s="227">
        <f t="shared" si="11"/>
        <v>145.83333333333334</v>
      </c>
      <c r="P69" s="227">
        <f>SUM(O64:O69)</f>
        <v>875.00000000000011</v>
      </c>
      <c r="Q69" s="227">
        <f>Q63</f>
        <v>50000</v>
      </c>
    </row>
    <row r="70" spans="1:21" x14ac:dyDescent="0.25">
      <c r="A70" s="227">
        <v>62</v>
      </c>
      <c r="B70" s="231">
        <f t="shared" si="1"/>
        <v>550750.17970116658</v>
      </c>
      <c r="C70" s="227">
        <f>MIN(D$6,B70*C$7)+AD$9/12</f>
        <v>21510.296666666669</v>
      </c>
      <c r="E70" s="230">
        <v>44013</v>
      </c>
      <c r="G70" s="451" t="s">
        <v>6028</v>
      </c>
      <c r="H70" s="227">
        <f>B70</f>
        <v>550750.17970116658</v>
      </c>
      <c r="I70" s="227">
        <f>H58-H70</f>
        <v>133251.21029500919</v>
      </c>
      <c r="J70" s="227">
        <f>SUM(C58:C69)-I70</f>
        <v>24872.349704990804</v>
      </c>
      <c r="M70" s="230">
        <v>44013</v>
      </c>
      <c r="N70" s="231">
        <f>N69-Q69</f>
        <v>0</v>
      </c>
      <c r="O70" s="227">
        <f t="shared" si="11"/>
        <v>0</v>
      </c>
      <c r="R70" s="451" t="str">
        <f>G70</f>
        <v>FY 20</v>
      </c>
      <c r="S70" s="227">
        <f>N70</f>
        <v>0</v>
      </c>
      <c r="T70" s="227">
        <f>Q63+Q69</f>
        <v>100000</v>
      </c>
      <c r="U70" s="227">
        <f>P63+P69</f>
        <v>2625.0000000000005</v>
      </c>
    </row>
    <row r="71" spans="1:21" x14ac:dyDescent="0.25">
      <c r="A71" s="227">
        <v>63</v>
      </c>
      <c r="B71" s="232">
        <f t="shared" si="1"/>
        <v>531071.12738200638</v>
      </c>
      <c r="C71" s="227">
        <f>MIN(C70,B71*C$7)</f>
        <v>21510.296666666669</v>
      </c>
      <c r="E71" s="230">
        <v>44044</v>
      </c>
      <c r="M71" s="230">
        <v>44044</v>
      </c>
      <c r="N71" s="227">
        <f>N70</f>
        <v>0</v>
      </c>
      <c r="O71" s="227">
        <f t="shared" si="11"/>
        <v>0</v>
      </c>
    </row>
    <row r="72" spans="1:21" x14ac:dyDescent="0.25">
      <c r="A72" s="227">
        <v>64</v>
      </c>
      <c r="B72" s="232">
        <f t="shared" si="1"/>
        <v>511326.64221388492</v>
      </c>
      <c r="C72" s="227">
        <f t="shared" ref="C72:C81" si="12">MIN(C71,B72*C$7)</f>
        <v>21510.296666666669</v>
      </c>
      <c r="D72" s="227">
        <f>SUM(C60:C71)</f>
        <v>174790.22666666665</v>
      </c>
      <c r="E72" s="230">
        <v>44075</v>
      </c>
      <c r="M72" s="230">
        <v>44075</v>
      </c>
      <c r="N72" s="227">
        <f>N71</f>
        <v>0</v>
      </c>
      <c r="O72" s="227">
        <f t="shared" si="11"/>
        <v>0</v>
      </c>
    </row>
    <row r="73" spans="1:21" x14ac:dyDescent="0.25">
      <c r="A73" s="227">
        <v>65</v>
      </c>
      <c r="B73" s="232">
        <f t="shared" si="1"/>
        <v>491516.50663257943</v>
      </c>
      <c r="C73" s="227">
        <f t="shared" si="12"/>
        <v>21510.296666666669</v>
      </c>
      <c r="E73" s="230">
        <v>44105</v>
      </c>
      <c r="M73" s="230">
        <v>44105</v>
      </c>
      <c r="N73" s="227">
        <f>N72</f>
        <v>0</v>
      </c>
      <c r="O73" s="227">
        <f t="shared" si="11"/>
        <v>0</v>
      </c>
    </row>
    <row r="74" spans="1:21" x14ac:dyDescent="0.25">
      <c r="A74" s="227">
        <v>66</v>
      </c>
      <c r="B74" s="232">
        <f t="shared" si="1"/>
        <v>471640.50235046609</v>
      </c>
      <c r="C74" s="227">
        <f t="shared" si="12"/>
        <v>21510.296666666669</v>
      </c>
      <c r="E74" s="230">
        <v>44136</v>
      </c>
      <c r="M74" s="230">
        <v>44136</v>
      </c>
      <c r="N74" s="227">
        <f>N73</f>
        <v>0</v>
      </c>
      <c r="O74" s="227">
        <f t="shared" si="11"/>
        <v>0</v>
      </c>
    </row>
    <row r="75" spans="1:21" x14ac:dyDescent="0.25">
      <c r="A75" s="227">
        <v>67</v>
      </c>
      <c r="B75" s="232">
        <f t="shared" si="1"/>
        <v>451698.41035411472</v>
      </c>
      <c r="C75" s="227">
        <f t="shared" si="12"/>
        <v>21510.296666666669</v>
      </c>
      <c r="E75" s="230">
        <v>44166</v>
      </c>
      <c r="M75" s="230">
        <v>44166</v>
      </c>
      <c r="N75" s="227">
        <f>N74</f>
        <v>0</v>
      </c>
      <c r="O75" s="227">
        <f t="shared" ref="O75:O86" si="13">L$10*N75/12</f>
        <v>0</v>
      </c>
      <c r="P75" s="227">
        <f>SUM(O70:O75)</f>
        <v>0</v>
      </c>
      <c r="Q75" s="227">
        <f>AD8/2</f>
        <v>0</v>
      </c>
    </row>
    <row r="76" spans="1:21" x14ac:dyDescent="0.25">
      <c r="A76" s="227">
        <v>68</v>
      </c>
      <c r="B76" s="232">
        <f t="shared" ref="B76:B139" si="14">B75*$C$7-C75</f>
        <v>431690.01090187544</v>
      </c>
      <c r="C76" s="227">
        <f t="shared" si="12"/>
        <v>21510.296666666669</v>
      </c>
      <c r="E76" s="230">
        <v>44197</v>
      </c>
      <c r="M76" s="230">
        <v>44197</v>
      </c>
      <c r="N76" s="231">
        <f>N75-Q75</f>
        <v>0</v>
      </c>
      <c r="O76" s="227">
        <f t="shared" si="13"/>
        <v>0</v>
      </c>
    </row>
    <row r="77" spans="1:21" x14ac:dyDescent="0.25">
      <c r="A77" s="227">
        <v>69</v>
      </c>
      <c r="B77" s="232">
        <f t="shared" si="14"/>
        <v>411615.08352145751</v>
      </c>
      <c r="C77" s="227">
        <f t="shared" si="12"/>
        <v>21510.296666666669</v>
      </c>
      <c r="E77" s="230">
        <v>44228</v>
      </c>
      <c r="M77" s="230">
        <v>44228</v>
      </c>
      <c r="N77" s="227">
        <f>N76</f>
        <v>0</v>
      </c>
      <c r="O77" s="227">
        <f t="shared" si="13"/>
        <v>0</v>
      </c>
    </row>
    <row r="78" spans="1:21" x14ac:dyDescent="0.25">
      <c r="A78" s="227">
        <v>70</v>
      </c>
      <c r="B78" s="232">
        <f t="shared" si="14"/>
        <v>391473.40700749966</v>
      </c>
      <c r="C78" s="227">
        <f t="shared" si="12"/>
        <v>21510.296666666669</v>
      </c>
      <c r="E78" s="230">
        <v>44256</v>
      </c>
      <c r="M78" s="230">
        <v>44256</v>
      </c>
      <c r="N78" s="227">
        <f>N77</f>
        <v>0</v>
      </c>
      <c r="O78" s="227">
        <f t="shared" si="13"/>
        <v>0</v>
      </c>
    </row>
    <row r="79" spans="1:21" x14ac:dyDescent="0.25">
      <c r="A79" s="227">
        <v>71</v>
      </c>
      <c r="B79" s="232">
        <f t="shared" si="14"/>
        <v>371264.7594191329</v>
      </c>
      <c r="C79" s="227">
        <f t="shared" si="12"/>
        <v>21510.296666666669</v>
      </c>
      <c r="E79" s="230">
        <v>44287</v>
      </c>
      <c r="M79" s="230">
        <v>44287</v>
      </c>
      <c r="N79" s="227">
        <f>N78</f>
        <v>0</v>
      </c>
      <c r="O79" s="227">
        <f t="shared" si="13"/>
        <v>0</v>
      </c>
    </row>
    <row r="80" spans="1:21" x14ac:dyDescent="0.25">
      <c r="A80" s="227">
        <v>72</v>
      </c>
      <c r="B80" s="232">
        <f t="shared" si="14"/>
        <v>350988.91807753482</v>
      </c>
      <c r="C80" s="227">
        <f t="shared" si="12"/>
        <v>21510.296666666669</v>
      </c>
      <c r="E80" s="230">
        <v>44317</v>
      </c>
      <c r="M80" s="230">
        <v>44317</v>
      </c>
      <c r="N80" s="227">
        <f>N79</f>
        <v>0</v>
      </c>
      <c r="O80" s="227">
        <f t="shared" si="13"/>
        <v>0</v>
      </c>
    </row>
    <row r="81" spans="1:21" x14ac:dyDescent="0.25">
      <c r="A81" s="227">
        <v>73</v>
      </c>
      <c r="B81" s="232">
        <f t="shared" si="14"/>
        <v>330645.65956347593</v>
      </c>
      <c r="C81" s="227">
        <f t="shared" si="12"/>
        <v>21510.296666666669</v>
      </c>
      <c r="E81" s="230">
        <v>44348</v>
      </c>
      <c r="M81" s="230">
        <v>44348</v>
      </c>
      <c r="N81" s="227">
        <f>N80</f>
        <v>0</v>
      </c>
      <c r="O81" s="227">
        <f t="shared" si="13"/>
        <v>0</v>
      </c>
      <c r="P81" s="227">
        <f>SUM(O76:O81)</f>
        <v>0</v>
      </c>
      <c r="Q81" s="227">
        <f>Q75</f>
        <v>0</v>
      </c>
    </row>
    <row r="82" spans="1:21" x14ac:dyDescent="0.25">
      <c r="A82" s="227">
        <v>74</v>
      </c>
      <c r="B82" s="231">
        <f t="shared" si="14"/>
        <v>310234.75971485779</v>
      </c>
      <c r="C82" s="227">
        <f>MIN(D$6,B82*C$7)+AE$9/12</f>
        <v>21510.296666666669</v>
      </c>
      <c r="E82" s="230">
        <v>44378</v>
      </c>
      <c r="G82" s="451" t="s">
        <v>6029</v>
      </c>
      <c r="H82" s="227">
        <f>B82</f>
        <v>310234.75971485779</v>
      </c>
      <c r="I82" s="227">
        <f>H70-H82</f>
        <v>240515.41998630879</v>
      </c>
      <c r="J82" s="227">
        <f>SUM(C70:C81)-I82</f>
        <v>17608.140013691183</v>
      </c>
      <c r="M82" s="230">
        <v>44378</v>
      </c>
      <c r="N82" s="231">
        <f>N81-Q81</f>
        <v>0</v>
      </c>
      <c r="O82" s="227">
        <f t="shared" si="13"/>
        <v>0</v>
      </c>
      <c r="R82" s="451" t="str">
        <f>G82</f>
        <v>FY 21</v>
      </c>
      <c r="S82" s="227">
        <f>N82</f>
        <v>0</v>
      </c>
      <c r="T82" s="227">
        <f>Q75+Q81</f>
        <v>0</v>
      </c>
      <c r="U82" s="227">
        <f>P75+P81</f>
        <v>0</v>
      </c>
    </row>
    <row r="83" spans="1:21" x14ac:dyDescent="0.25">
      <c r="A83" s="227">
        <v>75</v>
      </c>
      <c r="B83" s="232">
        <f t="shared" si="14"/>
        <v>289755.99362424301</v>
      </c>
      <c r="C83" s="227">
        <f>MIN(C82,B83*C$7)</f>
        <v>21510.296666666669</v>
      </c>
      <c r="E83" s="230">
        <v>44409</v>
      </c>
      <c r="M83" s="230">
        <v>44409</v>
      </c>
      <c r="N83" s="227">
        <f>N82</f>
        <v>0</v>
      </c>
      <c r="O83" s="227">
        <f t="shared" si="13"/>
        <v>0</v>
      </c>
    </row>
    <row r="84" spans="1:21" x14ac:dyDescent="0.25">
      <c r="A84" s="227">
        <v>76</v>
      </c>
      <c r="B84" s="232">
        <f t="shared" si="14"/>
        <v>269209.13563637692</v>
      </c>
      <c r="C84" s="227">
        <f t="shared" ref="C84:C93" si="15">MIN(C83,B84*C$7)</f>
        <v>21510.296666666669</v>
      </c>
      <c r="D84" s="227">
        <f>SUM(C72:C83)</f>
        <v>258123.55999999997</v>
      </c>
      <c r="E84" s="230">
        <v>44440</v>
      </c>
      <c r="M84" s="230">
        <v>44440</v>
      </c>
      <c r="N84" s="227">
        <f>N83</f>
        <v>0</v>
      </c>
      <c r="O84" s="227">
        <f t="shared" si="13"/>
        <v>0</v>
      </c>
    </row>
    <row r="85" spans="1:21" x14ac:dyDescent="0.25">
      <c r="A85" s="227">
        <v>77</v>
      </c>
      <c r="B85" s="232">
        <f t="shared" si="14"/>
        <v>248593.95934570124</v>
      </c>
      <c r="C85" s="227">
        <f t="shared" si="15"/>
        <v>21510.296666666669</v>
      </c>
      <c r="E85" s="230">
        <v>44470</v>
      </c>
      <c r="M85" s="230">
        <v>44470</v>
      </c>
      <c r="N85" s="227">
        <f>N84</f>
        <v>0</v>
      </c>
      <c r="O85" s="227">
        <f t="shared" si="13"/>
        <v>0</v>
      </c>
    </row>
    <row r="86" spans="1:21" x14ac:dyDescent="0.25">
      <c r="A86" s="227">
        <v>78</v>
      </c>
      <c r="B86" s="232">
        <f t="shared" si="14"/>
        <v>227910.23759385903</v>
      </c>
      <c r="C86" s="227">
        <f t="shared" si="15"/>
        <v>21510.296666666669</v>
      </c>
      <c r="E86" s="230">
        <v>44501</v>
      </c>
      <c r="M86" s="230">
        <v>44501</v>
      </c>
      <c r="N86" s="227">
        <f>N85</f>
        <v>0</v>
      </c>
      <c r="O86" s="227">
        <f t="shared" si="13"/>
        <v>0</v>
      </c>
    </row>
    <row r="87" spans="1:21" x14ac:dyDescent="0.25">
      <c r="A87" s="227">
        <v>79</v>
      </c>
      <c r="B87" s="232">
        <f t="shared" si="14"/>
        <v>207157.74246719194</v>
      </c>
      <c r="C87" s="227">
        <f t="shared" si="15"/>
        <v>21510.296666666669</v>
      </c>
      <c r="E87" s="230">
        <v>44531</v>
      </c>
      <c r="M87" s="230">
        <v>44531</v>
      </c>
      <c r="N87" s="227">
        <f>N86</f>
        <v>0</v>
      </c>
      <c r="O87" s="227">
        <f t="shared" ref="O87:O98" si="16">L$10*N87/12</f>
        <v>0</v>
      </c>
      <c r="P87" s="227">
        <f>SUM(O82:O87)</f>
        <v>0</v>
      </c>
      <c r="Q87" s="227">
        <f>AE8/2</f>
        <v>0</v>
      </c>
    </row>
    <row r="88" spans="1:21" x14ac:dyDescent="0.25">
      <c r="A88" s="227">
        <v>80</v>
      </c>
      <c r="B88" s="232">
        <f t="shared" si="14"/>
        <v>186336.24529422869</v>
      </c>
      <c r="C88" s="227">
        <f t="shared" si="15"/>
        <v>21510.296666666669</v>
      </c>
      <c r="E88" s="230">
        <v>44562</v>
      </c>
      <c r="M88" s="230">
        <v>44562</v>
      </c>
      <c r="N88" s="231">
        <f>N87-Q87</f>
        <v>0</v>
      </c>
      <c r="O88" s="227">
        <f t="shared" si="16"/>
        <v>0</v>
      </c>
    </row>
    <row r="89" spans="1:21" x14ac:dyDescent="0.25">
      <c r="A89" s="227">
        <v>81</v>
      </c>
      <c r="B89" s="232">
        <f t="shared" si="14"/>
        <v>165445.51664316535</v>
      </c>
      <c r="C89" s="227">
        <f t="shared" si="15"/>
        <v>21510.296666666669</v>
      </c>
      <c r="E89" s="230">
        <v>44593</v>
      </c>
      <c r="M89" s="230">
        <v>44593</v>
      </c>
      <c r="N89" s="227">
        <f>N88</f>
        <v>0</v>
      </c>
      <c r="O89" s="227">
        <f t="shared" si="16"/>
        <v>0</v>
      </c>
    </row>
    <row r="90" spans="1:21" x14ac:dyDescent="0.25">
      <c r="A90" s="227">
        <v>82</v>
      </c>
      <c r="B90" s="232">
        <f t="shared" si="14"/>
        <v>144485.32631933721</v>
      </c>
      <c r="C90" s="227">
        <f t="shared" si="15"/>
        <v>21510.296666666669</v>
      </c>
      <c r="E90" s="230">
        <v>44621</v>
      </c>
      <c r="M90" s="230">
        <v>44621</v>
      </c>
      <c r="N90" s="227">
        <f>N89</f>
        <v>0</v>
      </c>
      <c r="O90" s="227">
        <f t="shared" si="16"/>
        <v>0</v>
      </c>
    </row>
    <row r="91" spans="1:21" x14ac:dyDescent="0.25">
      <c r="A91" s="227">
        <v>83</v>
      </c>
      <c r="B91" s="232">
        <f t="shared" si="14"/>
        <v>123455.44336268236</v>
      </c>
      <c r="C91" s="227">
        <f t="shared" si="15"/>
        <v>21510.296666666669</v>
      </c>
      <c r="E91" s="230">
        <v>44652</v>
      </c>
      <c r="M91" s="230">
        <v>44652</v>
      </c>
      <c r="N91" s="227">
        <f>N90</f>
        <v>0</v>
      </c>
      <c r="O91" s="227">
        <f t="shared" si="16"/>
        <v>0</v>
      </c>
    </row>
    <row r="92" spans="1:21" x14ac:dyDescent="0.25">
      <c r="A92" s="227">
        <v>84</v>
      </c>
      <c r="B92" s="232">
        <f t="shared" si="14"/>
        <v>102355.63604519662</v>
      </c>
      <c r="C92" s="227">
        <f t="shared" si="15"/>
        <v>21510.296666666669</v>
      </c>
      <c r="E92" s="230">
        <v>44682</v>
      </c>
      <c r="M92" s="230">
        <v>44682</v>
      </c>
      <c r="N92" s="227">
        <f>N91</f>
        <v>0</v>
      </c>
      <c r="O92" s="227">
        <f t="shared" si="16"/>
        <v>0</v>
      </c>
    </row>
    <row r="93" spans="1:21" x14ac:dyDescent="0.25">
      <c r="A93" s="227">
        <v>85</v>
      </c>
      <c r="B93" s="232">
        <f t="shared" si="14"/>
        <v>81185.671868380217</v>
      </c>
      <c r="C93" s="227">
        <f t="shared" si="15"/>
        <v>21510.296666666669</v>
      </c>
      <c r="E93" s="230">
        <v>44713</v>
      </c>
      <c r="M93" s="230">
        <v>44713</v>
      </c>
      <c r="N93" s="227">
        <f>N92</f>
        <v>0</v>
      </c>
      <c r="O93" s="227">
        <f t="shared" si="16"/>
        <v>0</v>
      </c>
      <c r="P93" s="227">
        <f>SUM(O88:O93)</f>
        <v>0</v>
      </c>
      <c r="Q93" s="227">
        <f>Q87</f>
        <v>0</v>
      </c>
    </row>
    <row r="94" spans="1:21" x14ac:dyDescent="0.25">
      <c r="A94" s="227">
        <v>86</v>
      </c>
      <c r="B94" s="231">
        <f t="shared" si="14"/>
        <v>59945.31756067591</v>
      </c>
      <c r="C94" s="227">
        <f>MIN(D$6,B94*C$7)+AF$9/12</f>
        <v>5843.63</v>
      </c>
      <c r="E94" s="230">
        <v>44743</v>
      </c>
      <c r="G94" s="451" t="s">
        <v>6030</v>
      </c>
      <c r="H94" s="227">
        <f>B94</f>
        <v>59945.31756067591</v>
      </c>
      <c r="I94" s="227">
        <f>H82-H94</f>
        <v>250289.44215418189</v>
      </c>
      <c r="J94" s="227">
        <f>SUM(C82:C93)-I94</f>
        <v>7834.1178458180802</v>
      </c>
      <c r="M94" s="230">
        <v>44743</v>
      </c>
      <c r="N94" s="231">
        <f>N93-Q93</f>
        <v>0</v>
      </c>
      <c r="O94" s="227">
        <f t="shared" si="16"/>
        <v>0</v>
      </c>
      <c r="R94" s="451" t="str">
        <f>G94</f>
        <v>FY 22</v>
      </c>
      <c r="S94" s="227">
        <f>N94</f>
        <v>0</v>
      </c>
      <c r="T94" s="227">
        <f>Q87+Q93</f>
        <v>0</v>
      </c>
      <c r="U94" s="227">
        <f>P87+P93</f>
        <v>0</v>
      </c>
    </row>
    <row r="95" spans="1:21" x14ac:dyDescent="0.25">
      <c r="A95" s="227">
        <v>87</v>
      </c>
      <c r="B95" s="232">
        <f t="shared" si="14"/>
        <v>54301.005741565161</v>
      </c>
      <c r="C95" s="227">
        <f>MIN(C94,B95*C$7)</f>
        <v>5843.63</v>
      </c>
      <c r="E95" s="230">
        <v>44774</v>
      </c>
      <c r="M95" s="230">
        <v>44774</v>
      </c>
      <c r="N95" s="227">
        <f>N94</f>
        <v>0</v>
      </c>
      <c r="O95" s="227">
        <f t="shared" si="16"/>
        <v>0</v>
      </c>
    </row>
    <row r="96" spans="1:21" x14ac:dyDescent="0.25">
      <c r="A96" s="227">
        <v>88</v>
      </c>
      <c r="B96" s="232">
        <f t="shared" si="14"/>
        <v>48637.92658565587</v>
      </c>
      <c r="C96" s="227">
        <f t="shared" ref="C96:C105" si="17">MIN(C95,B96*C$7)</f>
        <v>5843.63</v>
      </c>
      <c r="D96" s="227">
        <f>SUM(C84:C95)</f>
        <v>226790.22666666665</v>
      </c>
      <c r="E96" s="230">
        <v>44805</v>
      </c>
      <c r="M96" s="230">
        <v>44805</v>
      </c>
      <c r="N96" s="227">
        <f>N95</f>
        <v>0</v>
      </c>
      <c r="O96" s="227">
        <f t="shared" si="16"/>
        <v>0</v>
      </c>
    </row>
    <row r="97" spans="1:21" x14ac:dyDescent="0.25">
      <c r="A97" s="227">
        <v>89</v>
      </c>
      <c r="B97" s="232">
        <f t="shared" si="14"/>
        <v>42956.017691553177</v>
      </c>
      <c r="C97" s="227">
        <f t="shared" si="17"/>
        <v>5843.63</v>
      </c>
      <c r="E97" s="230">
        <v>44835</v>
      </c>
      <c r="M97" s="230">
        <v>44835</v>
      </c>
      <c r="N97" s="227">
        <f>N96</f>
        <v>0</v>
      </c>
      <c r="O97" s="227">
        <f t="shared" si="16"/>
        <v>0</v>
      </c>
    </row>
    <row r="98" spans="1:21" x14ac:dyDescent="0.25">
      <c r="A98" s="227">
        <v>90</v>
      </c>
      <c r="B98" s="232">
        <f t="shared" si="14"/>
        <v>37255.216450377593</v>
      </c>
      <c r="C98" s="227">
        <f t="shared" si="17"/>
        <v>5843.63</v>
      </c>
      <c r="E98" s="230">
        <v>44866</v>
      </c>
      <c r="M98" s="230">
        <v>44866</v>
      </c>
      <c r="N98" s="227">
        <f>N97</f>
        <v>0</v>
      </c>
      <c r="O98" s="227">
        <f t="shared" si="16"/>
        <v>0</v>
      </c>
    </row>
    <row r="99" spans="1:21" x14ac:dyDescent="0.25">
      <c r="A99" s="227">
        <v>91</v>
      </c>
      <c r="B99" s="232">
        <f t="shared" si="14"/>
        <v>31535.460045075099</v>
      </c>
      <c r="C99" s="227">
        <f t="shared" si="17"/>
        <v>5843.63</v>
      </c>
      <c r="E99" s="230">
        <v>44896</v>
      </c>
      <c r="M99" s="230">
        <v>44896</v>
      </c>
      <c r="N99" s="227">
        <f>N98</f>
        <v>0</v>
      </c>
      <c r="O99" s="227">
        <f t="shared" ref="O99:O110" si="18">L$10*N99/12</f>
        <v>0</v>
      </c>
      <c r="P99" s="227">
        <f>SUM(O94:O99)</f>
        <v>0</v>
      </c>
      <c r="Q99" s="227">
        <f>AF8/2</f>
        <v>0</v>
      </c>
    </row>
    <row r="100" spans="1:21" x14ac:dyDescent="0.25">
      <c r="A100" s="227">
        <v>92</v>
      </c>
      <c r="B100" s="232">
        <f t="shared" si="14"/>
        <v>25796.685449724973</v>
      </c>
      <c r="C100" s="227">
        <f t="shared" si="17"/>
        <v>5843.63</v>
      </c>
      <c r="E100" s="230">
        <v>44927</v>
      </c>
      <c r="M100" s="230">
        <v>44927</v>
      </c>
      <c r="N100" s="231">
        <f>N99-Q99</f>
        <v>0</v>
      </c>
      <c r="O100" s="227">
        <f t="shared" si="18"/>
        <v>0</v>
      </c>
    </row>
    <row r="101" spans="1:21" x14ac:dyDescent="0.25">
      <c r="A101" s="227">
        <v>93</v>
      </c>
      <c r="B101" s="232">
        <f t="shared" si="14"/>
        <v>20038.829428845307</v>
      </c>
      <c r="C101" s="227">
        <f t="shared" si="17"/>
        <v>5843.63</v>
      </c>
      <c r="E101" s="230">
        <v>44958</v>
      </c>
      <c r="M101" s="230">
        <v>44958</v>
      </c>
      <c r="N101" s="227">
        <f>N100</f>
        <v>0</v>
      </c>
      <c r="O101" s="227">
        <f t="shared" si="18"/>
        <v>0</v>
      </c>
    </row>
    <row r="102" spans="1:21" x14ac:dyDescent="0.25">
      <c r="A102" s="227">
        <v>94</v>
      </c>
      <c r="B102" s="232">
        <f t="shared" si="14"/>
        <v>14261.828536696215</v>
      </c>
      <c r="C102" s="227">
        <f t="shared" si="17"/>
        <v>5843.63</v>
      </c>
      <c r="E102" s="230">
        <v>44986</v>
      </c>
      <c r="M102" s="230">
        <v>44986</v>
      </c>
      <c r="N102" s="227">
        <f>N101</f>
        <v>0</v>
      </c>
      <c r="O102" s="227">
        <f t="shared" si="18"/>
        <v>0</v>
      </c>
    </row>
    <row r="103" spans="1:21" x14ac:dyDescent="0.25">
      <c r="A103" s="227">
        <v>95</v>
      </c>
      <c r="B103" s="232">
        <f t="shared" si="14"/>
        <v>8465.6191165807322</v>
      </c>
      <c r="C103" s="227">
        <f t="shared" si="17"/>
        <v>5843.63</v>
      </c>
      <c r="E103" s="230">
        <v>45017</v>
      </c>
      <c r="M103" s="230">
        <v>45017</v>
      </c>
      <c r="N103" s="227">
        <f>N102</f>
        <v>0</v>
      </c>
      <c r="O103" s="227">
        <f t="shared" si="18"/>
        <v>0</v>
      </c>
    </row>
    <row r="104" spans="1:21" x14ac:dyDescent="0.25">
      <c r="A104" s="227">
        <v>96</v>
      </c>
      <c r="B104" s="232">
        <f t="shared" si="14"/>
        <v>2650.1373001433631</v>
      </c>
      <c r="C104" s="227">
        <f t="shared" si="17"/>
        <v>2658.9490066663398</v>
      </c>
      <c r="E104" s="230">
        <v>45047</v>
      </c>
      <c r="M104" s="230">
        <v>45047</v>
      </c>
      <c r="N104" s="227">
        <f>N103</f>
        <v>0</v>
      </c>
      <c r="O104" s="227">
        <f t="shared" si="18"/>
        <v>0</v>
      </c>
    </row>
    <row r="105" spans="1:21" x14ac:dyDescent="0.25">
      <c r="A105" s="227">
        <v>97</v>
      </c>
      <c r="B105" s="232">
        <f t="shared" si="14"/>
        <v>0</v>
      </c>
      <c r="C105" s="227">
        <f t="shared" si="17"/>
        <v>0</v>
      </c>
      <c r="E105" s="230">
        <v>45078</v>
      </c>
      <c r="M105" s="230">
        <v>45078</v>
      </c>
      <c r="N105" s="227">
        <f>N104</f>
        <v>0</v>
      </c>
      <c r="O105" s="227">
        <f t="shared" si="18"/>
        <v>0</v>
      </c>
      <c r="P105" s="227">
        <f>SUM(O100:O105)</f>
        <v>0</v>
      </c>
      <c r="Q105" s="227">
        <f>Q99</f>
        <v>0</v>
      </c>
    </row>
    <row r="106" spans="1:21" x14ac:dyDescent="0.25">
      <c r="A106" s="227">
        <v>98</v>
      </c>
      <c r="B106" s="231">
        <f t="shared" si="14"/>
        <v>0</v>
      </c>
      <c r="C106" s="227">
        <f>MIN(D$6,B106*C$7)+AG$9/12</f>
        <v>0</v>
      </c>
      <c r="E106" s="230">
        <v>45108</v>
      </c>
      <c r="G106" s="451" t="s">
        <v>6031</v>
      </c>
      <c r="H106" s="227">
        <f>B106</f>
        <v>0</v>
      </c>
      <c r="I106" s="227">
        <f>H94-H106</f>
        <v>59945.31756067591</v>
      </c>
      <c r="J106" s="227">
        <f>SUM(C94:C105)-I106</f>
        <v>1149.9314459904199</v>
      </c>
      <c r="M106" s="230">
        <v>45108</v>
      </c>
      <c r="N106" s="231">
        <f>N105-Q105</f>
        <v>0</v>
      </c>
      <c r="O106" s="227">
        <f t="shared" si="18"/>
        <v>0</v>
      </c>
      <c r="R106" s="451" t="str">
        <f>G106</f>
        <v>FY 23</v>
      </c>
      <c r="S106" s="227">
        <f>N106</f>
        <v>0</v>
      </c>
      <c r="T106" s="227">
        <f>Q99+Q105</f>
        <v>0</v>
      </c>
      <c r="U106" s="227">
        <f>P99+P105</f>
        <v>0</v>
      </c>
    </row>
    <row r="107" spans="1:21" x14ac:dyDescent="0.25">
      <c r="A107" s="227">
        <v>99</v>
      </c>
      <c r="B107" s="232">
        <f t="shared" si="14"/>
        <v>0</v>
      </c>
      <c r="C107" s="227">
        <f>MIN(C106,B107*C$7)</f>
        <v>0</v>
      </c>
      <c r="E107" s="230">
        <v>45139</v>
      </c>
      <c r="M107" s="230">
        <v>45139</v>
      </c>
      <c r="N107" s="227">
        <f>N106</f>
        <v>0</v>
      </c>
      <c r="O107" s="227">
        <f t="shared" si="18"/>
        <v>0</v>
      </c>
    </row>
    <row r="108" spans="1:21" x14ac:dyDescent="0.25">
      <c r="A108" s="227">
        <v>100</v>
      </c>
      <c r="B108" s="232">
        <f t="shared" si="14"/>
        <v>0</v>
      </c>
      <c r="C108" s="227">
        <f t="shared" ref="C108:C117" si="19">MIN(C107,B108*C$7)</f>
        <v>0</v>
      </c>
      <c r="D108" s="227">
        <f>SUM(C96:C107)</f>
        <v>49407.989006666336</v>
      </c>
      <c r="E108" s="230">
        <v>45170</v>
      </c>
      <c r="M108" s="230">
        <v>45170</v>
      </c>
      <c r="N108" s="227">
        <f>N107</f>
        <v>0</v>
      </c>
      <c r="O108" s="227">
        <f t="shared" si="18"/>
        <v>0</v>
      </c>
    </row>
    <row r="109" spans="1:21" x14ac:dyDescent="0.25">
      <c r="A109" s="227">
        <v>101</v>
      </c>
      <c r="B109" s="232">
        <f t="shared" si="14"/>
        <v>0</v>
      </c>
      <c r="C109" s="227">
        <f t="shared" si="19"/>
        <v>0</v>
      </c>
      <c r="E109" s="230">
        <v>45200</v>
      </c>
      <c r="M109" s="230">
        <v>45200</v>
      </c>
      <c r="N109" s="227">
        <f>N108</f>
        <v>0</v>
      </c>
      <c r="O109" s="227">
        <f t="shared" si="18"/>
        <v>0</v>
      </c>
    </row>
    <row r="110" spans="1:21" x14ac:dyDescent="0.25">
      <c r="A110" s="227">
        <v>102</v>
      </c>
      <c r="B110" s="232">
        <f t="shared" si="14"/>
        <v>0</v>
      </c>
      <c r="C110" s="227">
        <f t="shared" si="19"/>
        <v>0</v>
      </c>
      <c r="E110" s="230">
        <v>45231</v>
      </c>
      <c r="M110" s="230">
        <v>45231</v>
      </c>
      <c r="N110" s="227">
        <f>N109</f>
        <v>0</v>
      </c>
      <c r="O110" s="227">
        <f t="shared" si="18"/>
        <v>0</v>
      </c>
    </row>
    <row r="111" spans="1:21" x14ac:dyDescent="0.25">
      <c r="A111" s="227">
        <v>103</v>
      </c>
      <c r="B111" s="232">
        <f t="shared" si="14"/>
        <v>0</v>
      </c>
      <c r="C111" s="227">
        <f t="shared" si="19"/>
        <v>0</v>
      </c>
      <c r="E111" s="230">
        <v>45261</v>
      </c>
      <c r="M111" s="230">
        <v>45261</v>
      </c>
      <c r="N111" s="227">
        <f>N110</f>
        <v>0</v>
      </c>
      <c r="O111" s="227">
        <f t="shared" ref="O111:O122" si="20">L$10*N111/12</f>
        <v>0</v>
      </c>
      <c r="P111" s="227">
        <f>SUM(O106:O111)</f>
        <v>0</v>
      </c>
      <c r="Q111" s="227">
        <f>AG8/2</f>
        <v>0</v>
      </c>
    </row>
    <row r="112" spans="1:21" x14ac:dyDescent="0.25">
      <c r="A112" s="227">
        <v>104</v>
      </c>
      <c r="B112" s="232">
        <f t="shared" si="14"/>
        <v>0</v>
      </c>
      <c r="C112" s="227">
        <f t="shared" si="19"/>
        <v>0</v>
      </c>
      <c r="E112" s="230">
        <v>45292</v>
      </c>
      <c r="M112" s="230">
        <v>45292</v>
      </c>
      <c r="N112" s="231">
        <f>N111-Q111</f>
        <v>0</v>
      </c>
      <c r="O112" s="227">
        <f t="shared" si="20"/>
        <v>0</v>
      </c>
    </row>
    <row r="113" spans="1:21" x14ac:dyDescent="0.25">
      <c r="A113" s="227">
        <v>105</v>
      </c>
      <c r="B113" s="232">
        <f t="shared" si="14"/>
        <v>0</v>
      </c>
      <c r="C113" s="227">
        <f t="shared" si="19"/>
        <v>0</v>
      </c>
      <c r="E113" s="230">
        <v>45323</v>
      </c>
      <c r="M113" s="230">
        <v>45323</v>
      </c>
      <c r="N113" s="227">
        <f>N112</f>
        <v>0</v>
      </c>
      <c r="O113" s="227">
        <f t="shared" si="20"/>
        <v>0</v>
      </c>
    </row>
    <row r="114" spans="1:21" x14ac:dyDescent="0.25">
      <c r="A114" s="227">
        <v>106</v>
      </c>
      <c r="B114" s="232">
        <f t="shared" si="14"/>
        <v>0</v>
      </c>
      <c r="C114" s="227">
        <f t="shared" si="19"/>
        <v>0</v>
      </c>
      <c r="E114" s="230">
        <v>45352</v>
      </c>
      <c r="M114" s="230">
        <v>45352</v>
      </c>
      <c r="N114" s="227">
        <f>N113</f>
        <v>0</v>
      </c>
      <c r="O114" s="227">
        <f t="shared" si="20"/>
        <v>0</v>
      </c>
    </row>
    <row r="115" spans="1:21" x14ac:dyDescent="0.25">
      <c r="A115" s="227">
        <v>107</v>
      </c>
      <c r="B115" s="232">
        <f t="shared" si="14"/>
        <v>0</v>
      </c>
      <c r="C115" s="227">
        <f t="shared" si="19"/>
        <v>0</v>
      </c>
      <c r="E115" s="230">
        <v>45383</v>
      </c>
      <c r="M115" s="230">
        <v>45383</v>
      </c>
      <c r="N115" s="227">
        <f>N114</f>
        <v>0</v>
      </c>
      <c r="O115" s="227">
        <f t="shared" si="20"/>
        <v>0</v>
      </c>
    </row>
    <row r="116" spans="1:21" x14ac:dyDescent="0.25">
      <c r="A116" s="227">
        <v>108</v>
      </c>
      <c r="B116" s="232">
        <f t="shared" si="14"/>
        <v>0</v>
      </c>
      <c r="C116" s="227">
        <f t="shared" si="19"/>
        <v>0</v>
      </c>
      <c r="E116" s="230">
        <v>45413</v>
      </c>
      <c r="M116" s="230">
        <v>45413</v>
      </c>
      <c r="N116" s="227">
        <f>N115</f>
        <v>0</v>
      </c>
      <c r="O116" s="227">
        <f t="shared" si="20"/>
        <v>0</v>
      </c>
    </row>
    <row r="117" spans="1:21" x14ac:dyDescent="0.25">
      <c r="A117" s="227">
        <v>109</v>
      </c>
      <c r="B117" s="232">
        <f t="shared" si="14"/>
        <v>0</v>
      </c>
      <c r="C117" s="227">
        <f t="shared" si="19"/>
        <v>0</v>
      </c>
      <c r="E117" s="230">
        <v>45444</v>
      </c>
      <c r="M117" s="230">
        <v>45444</v>
      </c>
      <c r="N117" s="227">
        <f>N116</f>
        <v>0</v>
      </c>
      <c r="O117" s="227">
        <f t="shared" si="20"/>
        <v>0</v>
      </c>
      <c r="P117" s="227">
        <f>SUM(O112:O117)</f>
        <v>0</v>
      </c>
      <c r="Q117" s="227">
        <f>Q111</f>
        <v>0</v>
      </c>
    </row>
    <row r="118" spans="1:21" x14ac:dyDescent="0.25">
      <c r="A118" s="227">
        <v>110</v>
      </c>
      <c r="B118" s="231">
        <f t="shared" si="14"/>
        <v>0</v>
      </c>
      <c r="C118" s="227">
        <f>MIN(D$6,B118*C$7)+AH$9/12</f>
        <v>0</v>
      </c>
      <c r="E118" s="230">
        <v>45474</v>
      </c>
      <c r="G118" s="451" t="s">
        <v>6039</v>
      </c>
      <c r="H118" s="227">
        <f>B118</f>
        <v>0</v>
      </c>
      <c r="I118" s="227">
        <f>H106-H118</f>
        <v>0</v>
      </c>
      <c r="J118" s="227">
        <f>SUM(C106:C117)-I118</f>
        <v>0</v>
      </c>
      <c r="M118" s="230">
        <v>45474</v>
      </c>
      <c r="N118" s="231">
        <f>N117-Q117</f>
        <v>0</v>
      </c>
      <c r="O118" s="227">
        <f t="shared" si="20"/>
        <v>0</v>
      </c>
      <c r="R118" s="451" t="str">
        <f>G118</f>
        <v>FY 24</v>
      </c>
      <c r="S118" s="227">
        <f>N118</f>
        <v>0</v>
      </c>
      <c r="T118" s="227">
        <f>Q111+Q117</f>
        <v>0</v>
      </c>
      <c r="U118" s="227">
        <f>P111+P117</f>
        <v>0</v>
      </c>
    </row>
    <row r="119" spans="1:21" x14ac:dyDescent="0.25">
      <c r="A119" s="227">
        <v>111</v>
      </c>
      <c r="B119" s="232">
        <f t="shared" si="14"/>
        <v>0</v>
      </c>
      <c r="C119" s="227">
        <f>MIN(C118,B119*C$7)</f>
        <v>0</v>
      </c>
      <c r="E119" s="230">
        <v>45505</v>
      </c>
      <c r="M119" s="230">
        <v>45505</v>
      </c>
      <c r="N119" s="227">
        <f>N118</f>
        <v>0</v>
      </c>
      <c r="O119" s="227">
        <f t="shared" si="20"/>
        <v>0</v>
      </c>
    </row>
    <row r="120" spans="1:21" x14ac:dyDescent="0.25">
      <c r="A120" s="227">
        <v>112</v>
      </c>
      <c r="B120" s="232">
        <f t="shared" si="14"/>
        <v>0</v>
      </c>
      <c r="C120" s="227">
        <f t="shared" ref="C120:C183" si="21">MIN(C119,B120*C$7)</f>
        <v>0</v>
      </c>
      <c r="D120" s="227">
        <f>SUM(C108:C119)</f>
        <v>0</v>
      </c>
      <c r="E120" s="230">
        <v>45536</v>
      </c>
      <c r="M120" s="230">
        <v>45536</v>
      </c>
      <c r="N120" s="227">
        <f>N119</f>
        <v>0</v>
      </c>
      <c r="O120" s="227">
        <f t="shared" si="20"/>
        <v>0</v>
      </c>
    </row>
    <row r="121" spans="1:21" x14ac:dyDescent="0.25">
      <c r="A121" s="227">
        <v>113</v>
      </c>
      <c r="B121" s="232">
        <f t="shared" si="14"/>
        <v>0</v>
      </c>
      <c r="C121" s="227">
        <f t="shared" si="21"/>
        <v>0</v>
      </c>
      <c r="E121" s="230">
        <v>45566</v>
      </c>
      <c r="M121" s="230">
        <v>45566</v>
      </c>
      <c r="N121" s="227">
        <f>N120</f>
        <v>0</v>
      </c>
      <c r="O121" s="227">
        <f t="shared" si="20"/>
        <v>0</v>
      </c>
    </row>
    <row r="122" spans="1:21" x14ac:dyDescent="0.25">
      <c r="A122" s="227">
        <v>114</v>
      </c>
      <c r="B122" s="232">
        <f t="shared" si="14"/>
        <v>0</v>
      </c>
      <c r="C122" s="227">
        <f t="shared" si="21"/>
        <v>0</v>
      </c>
      <c r="E122" s="230">
        <v>45597</v>
      </c>
      <c r="M122" s="230">
        <v>45597</v>
      </c>
      <c r="N122" s="227">
        <f>N121</f>
        <v>0</v>
      </c>
      <c r="O122" s="227">
        <f t="shared" si="20"/>
        <v>0</v>
      </c>
    </row>
    <row r="123" spans="1:21" x14ac:dyDescent="0.25">
      <c r="A123" s="227">
        <v>115</v>
      </c>
      <c r="B123" s="232">
        <f t="shared" si="14"/>
        <v>0</v>
      </c>
      <c r="C123" s="227">
        <f t="shared" si="21"/>
        <v>0</v>
      </c>
      <c r="E123" s="230">
        <v>45627</v>
      </c>
      <c r="M123" s="230">
        <v>45627</v>
      </c>
      <c r="N123" s="227">
        <f>N122</f>
        <v>0</v>
      </c>
      <c r="O123" s="227">
        <f t="shared" ref="O123:O134" si="22">L$10*N123/12</f>
        <v>0</v>
      </c>
      <c r="P123" s="227">
        <f>SUM(O118:O123)</f>
        <v>0</v>
      </c>
      <c r="Q123" s="227">
        <f>AH8/2</f>
        <v>0</v>
      </c>
    </row>
    <row r="124" spans="1:21" x14ac:dyDescent="0.25">
      <c r="A124" s="227">
        <v>116</v>
      </c>
      <c r="B124" s="232">
        <f t="shared" si="14"/>
        <v>0</v>
      </c>
      <c r="C124" s="227">
        <f t="shared" si="21"/>
        <v>0</v>
      </c>
      <c r="E124" s="230">
        <v>45658</v>
      </c>
      <c r="M124" s="230">
        <v>45658</v>
      </c>
      <c r="N124" s="231">
        <f>N123-Q123</f>
        <v>0</v>
      </c>
      <c r="O124" s="227">
        <f t="shared" si="22"/>
        <v>0</v>
      </c>
    </row>
    <row r="125" spans="1:21" x14ac:dyDescent="0.25">
      <c r="A125" s="227">
        <v>117</v>
      </c>
      <c r="B125" s="232">
        <f t="shared" si="14"/>
        <v>0</v>
      </c>
      <c r="C125" s="227">
        <f t="shared" si="21"/>
        <v>0</v>
      </c>
      <c r="E125" s="230">
        <v>45689</v>
      </c>
      <c r="M125" s="230">
        <v>45689</v>
      </c>
      <c r="N125" s="227">
        <f>N124</f>
        <v>0</v>
      </c>
      <c r="O125" s="227">
        <f t="shared" si="22"/>
        <v>0</v>
      </c>
    </row>
    <row r="126" spans="1:21" x14ac:dyDescent="0.25">
      <c r="A126" s="227">
        <v>118</v>
      </c>
      <c r="B126" s="232">
        <f t="shared" si="14"/>
        <v>0</v>
      </c>
      <c r="C126" s="227">
        <f t="shared" si="21"/>
        <v>0</v>
      </c>
      <c r="E126" s="230">
        <v>45717</v>
      </c>
      <c r="M126" s="230">
        <v>45717</v>
      </c>
      <c r="N126" s="227">
        <f>N125</f>
        <v>0</v>
      </c>
      <c r="O126" s="227">
        <f t="shared" si="22"/>
        <v>0</v>
      </c>
    </row>
    <row r="127" spans="1:21" x14ac:dyDescent="0.25">
      <c r="A127" s="227">
        <v>119</v>
      </c>
      <c r="B127" s="232">
        <f t="shared" si="14"/>
        <v>0</v>
      </c>
      <c r="C127" s="227">
        <f t="shared" si="21"/>
        <v>0</v>
      </c>
      <c r="E127" s="230">
        <v>45748</v>
      </c>
      <c r="M127" s="230">
        <v>45748</v>
      </c>
      <c r="N127" s="227">
        <f>N126</f>
        <v>0</v>
      </c>
      <c r="O127" s="227">
        <f t="shared" si="22"/>
        <v>0</v>
      </c>
    </row>
    <row r="128" spans="1:21" x14ac:dyDescent="0.25">
      <c r="A128" s="227">
        <v>120</v>
      </c>
      <c r="B128" s="232">
        <f t="shared" si="14"/>
        <v>0</v>
      </c>
      <c r="C128" s="227">
        <f t="shared" si="21"/>
        <v>0</v>
      </c>
      <c r="E128" s="230">
        <v>45778</v>
      </c>
      <c r="M128" s="230">
        <v>45778</v>
      </c>
      <c r="N128" s="227">
        <f>N127</f>
        <v>0</v>
      </c>
      <c r="O128" s="227">
        <f t="shared" si="22"/>
        <v>0</v>
      </c>
    </row>
    <row r="129" spans="1:21" x14ac:dyDescent="0.25">
      <c r="A129" s="227">
        <v>121</v>
      </c>
      <c r="B129" s="232">
        <f t="shared" si="14"/>
        <v>0</v>
      </c>
      <c r="C129" s="227">
        <f t="shared" si="21"/>
        <v>0</v>
      </c>
      <c r="E129" s="230">
        <v>45809</v>
      </c>
      <c r="M129" s="230">
        <v>45809</v>
      </c>
      <c r="N129" s="227">
        <f>N128</f>
        <v>0</v>
      </c>
      <c r="O129" s="227">
        <f t="shared" si="22"/>
        <v>0</v>
      </c>
      <c r="P129" s="227">
        <f>SUM(O124:O129)</f>
        <v>0</v>
      </c>
      <c r="Q129" s="227">
        <f>Q123</f>
        <v>0</v>
      </c>
    </row>
    <row r="130" spans="1:21" x14ac:dyDescent="0.25">
      <c r="A130" s="227">
        <v>122</v>
      </c>
      <c r="B130" s="231">
        <f t="shared" si="14"/>
        <v>0</v>
      </c>
      <c r="C130" s="227">
        <f t="shared" si="21"/>
        <v>0</v>
      </c>
      <c r="E130" s="230">
        <v>45839</v>
      </c>
      <c r="G130" s="451" t="s">
        <v>6040</v>
      </c>
      <c r="H130" s="227">
        <f>B130</f>
        <v>0</v>
      </c>
      <c r="I130" s="227">
        <f>H118-H130</f>
        <v>0</v>
      </c>
      <c r="J130" s="227">
        <f>SUM(C118:C129)-I130</f>
        <v>0</v>
      </c>
      <c r="M130" s="230">
        <v>45839</v>
      </c>
      <c r="N130" s="231">
        <f>N129-Q129</f>
        <v>0</v>
      </c>
      <c r="O130" s="227">
        <f t="shared" si="22"/>
        <v>0</v>
      </c>
      <c r="R130" s="451" t="str">
        <f>G130</f>
        <v>FY 25</v>
      </c>
      <c r="S130" s="227">
        <f>N130</f>
        <v>0</v>
      </c>
      <c r="T130" s="227">
        <f>Q123+Q129</f>
        <v>0</v>
      </c>
      <c r="U130" s="227">
        <f>P123+P129</f>
        <v>0</v>
      </c>
    </row>
    <row r="131" spans="1:21" x14ac:dyDescent="0.25">
      <c r="A131" s="227">
        <v>123</v>
      </c>
      <c r="B131" s="232">
        <f t="shared" si="14"/>
        <v>0</v>
      </c>
      <c r="C131" s="227">
        <f t="shared" si="21"/>
        <v>0</v>
      </c>
      <c r="E131" s="230">
        <v>45870</v>
      </c>
      <c r="M131" s="230">
        <v>45870</v>
      </c>
      <c r="N131" s="227">
        <f>N130</f>
        <v>0</v>
      </c>
      <c r="O131" s="227">
        <f t="shared" si="22"/>
        <v>0</v>
      </c>
    </row>
    <row r="132" spans="1:21" x14ac:dyDescent="0.25">
      <c r="A132" s="227">
        <v>124</v>
      </c>
      <c r="B132" s="232">
        <f t="shared" si="14"/>
        <v>0</v>
      </c>
      <c r="C132" s="227">
        <f t="shared" si="21"/>
        <v>0</v>
      </c>
      <c r="D132" s="227">
        <f>SUM(C120:C131)</f>
        <v>0</v>
      </c>
      <c r="E132" s="230">
        <v>45901</v>
      </c>
      <c r="M132" s="230">
        <v>45901</v>
      </c>
      <c r="N132" s="227">
        <f>N131</f>
        <v>0</v>
      </c>
      <c r="O132" s="227">
        <f t="shared" si="22"/>
        <v>0</v>
      </c>
    </row>
    <row r="133" spans="1:21" x14ac:dyDescent="0.25">
      <c r="A133" s="227">
        <v>125</v>
      </c>
      <c r="B133" s="232">
        <f t="shared" si="14"/>
        <v>0</v>
      </c>
      <c r="C133" s="227">
        <f t="shared" si="21"/>
        <v>0</v>
      </c>
      <c r="E133" s="230">
        <v>45931</v>
      </c>
      <c r="M133" s="230">
        <v>45931</v>
      </c>
      <c r="N133" s="227">
        <f>N132</f>
        <v>0</v>
      </c>
      <c r="O133" s="227">
        <f t="shared" si="22"/>
        <v>0</v>
      </c>
    </row>
    <row r="134" spans="1:21" x14ac:dyDescent="0.25">
      <c r="A134" s="227">
        <v>126</v>
      </c>
      <c r="B134" s="232">
        <f t="shared" si="14"/>
        <v>0</v>
      </c>
      <c r="C134" s="227">
        <f t="shared" si="21"/>
        <v>0</v>
      </c>
      <c r="E134" s="230">
        <v>45962</v>
      </c>
      <c r="M134" s="230">
        <v>45962</v>
      </c>
      <c r="N134" s="227">
        <f>N133</f>
        <v>0</v>
      </c>
      <c r="O134" s="227">
        <f t="shared" si="22"/>
        <v>0</v>
      </c>
    </row>
    <row r="135" spans="1:21" x14ac:dyDescent="0.25">
      <c r="A135" s="227">
        <v>127</v>
      </c>
      <c r="B135" s="232">
        <f t="shared" si="14"/>
        <v>0</v>
      </c>
      <c r="C135" s="227">
        <f t="shared" si="21"/>
        <v>0</v>
      </c>
      <c r="E135" s="230">
        <v>45992</v>
      </c>
      <c r="M135" s="230">
        <v>45992</v>
      </c>
      <c r="N135" s="227">
        <f>N134</f>
        <v>0</v>
      </c>
      <c r="O135" s="227">
        <f t="shared" ref="O135:O146" si="23">L$10*N135/12</f>
        <v>0</v>
      </c>
      <c r="P135" s="227">
        <f>SUM(O130:O135)</f>
        <v>0</v>
      </c>
    </row>
    <row r="136" spans="1:21" x14ac:dyDescent="0.25">
      <c r="A136" s="227">
        <v>128</v>
      </c>
      <c r="B136" s="232">
        <f t="shared" si="14"/>
        <v>0</v>
      </c>
      <c r="C136" s="227">
        <f t="shared" si="21"/>
        <v>0</v>
      </c>
      <c r="E136" s="230">
        <v>46023</v>
      </c>
      <c r="M136" s="230">
        <v>46023</v>
      </c>
      <c r="N136" s="231">
        <f>N135-Q135</f>
        <v>0</v>
      </c>
      <c r="O136" s="227">
        <f t="shared" si="23"/>
        <v>0</v>
      </c>
    </row>
    <row r="137" spans="1:21" x14ac:dyDescent="0.25">
      <c r="A137" s="227">
        <v>129</v>
      </c>
      <c r="B137" s="232">
        <f t="shared" si="14"/>
        <v>0</v>
      </c>
      <c r="C137" s="227">
        <f t="shared" si="21"/>
        <v>0</v>
      </c>
      <c r="E137" s="230">
        <v>46054</v>
      </c>
      <c r="M137" s="230">
        <v>46054</v>
      </c>
      <c r="N137" s="227">
        <f>N136</f>
        <v>0</v>
      </c>
      <c r="O137" s="227">
        <f t="shared" si="23"/>
        <v>0</v>
      </c>
    </row>
    <row r="138" spans="1:21" x14ac:dyDescent="0.25">
      <c r="A138" s="227">
        <v>130</v>
      </c>
      <c r="B138" s="232">
        <f t="shared" si="14"/>
        <v>0</v>
      </c>
      <c r="C138" s="227">
        <f t="shared" si="21"/>
        <v>0</v>
      </c>
      <c r="E138" s="230">
        <v>46082</v>
      </c>
      <c r="M138" s="230">
        <v>46082</v>
      </c>
      <c r="N138" s="227">
        <f>N137</f>
        <v>0</v>
      </c>
      <c r="O138" s="227">
        <f t="shared" si="23"/>
        <v>0</v>
      </c>
    </row>
    <row r="139" spans="1:21" x14ac:dyDescent="0.25">
      <c r="A139" s="227">
        <v>131</v>
      </c>
      <c r="B139" s="232">
        <f t="shared" si="14"/>
        <v>0</v>
      </c>
      <c r="C139" s="227">
        <f t="shared" si="21"/>
        <v>0</v>
      </c>
      <c r="E139" s="230">
        <v>46113</v>
      </c>
      <c r="M139" s="230">
        <v>46113</v>
      </c>
      <c r="N139" s="227">
        <f>N138</f>
        <v>0</v>
      </c>
      <c r="O139" s="227">
        <f t="shared" si="23"/>
        <v>0</v>
      </c>
    </row>
    <row r="140" spans="1:21" x14ac:dyDescent="0.25">
      <c r="A140" s="227">
        <v>132</v>
      </c>
      <c r="B140" s="232">
        <f t="shared" ref="B140:B203" si="24">B139*$C$7-C139</f>
        <v>0</v>
      </c>
      <c r="C140" s="227">
        <f t="shared" si="21"/>
        <v>0</v>
      </c>
      <c r="E140" s="230">
        <v>46143</v>
      </c>
      <c r="M140" s="230">
        <v>46143</v>
      </c>
      <c r="N140" s="227">
        <f>N139</f>
        <v>0</v>
      </c>
      <c r="O140" s="227">
        <f t="shared" si="23"/>
        <v>0</v>
      </c>
    </row>
    <row r="141" spans="1:21" x14ac:dyDescent="0.25">
      <c r="A141" s="227">
        <v>133</v>
      </c>
      <c r="B141" s="232">
        <f t="shared" si="24"/>
        <v>0</v>
      </c>
      <c r="C141" s="227">
        <f t="shared" si="21"/>
        <v>0</v>
      </c>
      <c r="E141" s="230">
        <v>46174</v>
      </c>
      <c r="M141" s="230">
        <v>46174</v>
      </c>
      <c r="N141" s="227">
        <f>N140</f>
        <v>0</v>
      </c>
      <c r="O141" s="227">
        <f t="shared" si="23"/>
        <v>0</v>
      </c>
      <c r="P141" s="227">
        <f>SUM(O136:O141)</f>
        <v>0</v>
      </c>
      <c r="Q141" s="227">
        <f>Q135</f>
        <v>0</v>
      </c>
    </row>
    <row r="142" spans="1:21" x14ac:dyDescent="0.25">
      <c r="A142" s="227">
        <v>134</v>
      </c>
      <c r="B142" s="231">
        <f t="shared" si="24"/>
        <v>0</v>
      </c>
      <c r="C142" s="227">
        <f t="shared" si="21"/>
        <v>0</v>
      </c>
      <c r="E142" s="230">
        <v>46204</v>
      </c>
      <c r="M142" s="230">
        <v>46204</v>
      </c>
      <c r="N142" s="231">
        <f>N141-Q141</f>
        <v>0</v>
      </c>
      <c r="O142" s="227">
        <f t="shared" si="23"/>
        <v>0</v>
      </c>
    </row>
    <row r="143" spans="1:21" x14ac:dyDescent="0.25">
      <c r="A143" s="227" t="s">
        <v>6044</v>
      </c>
      <c r="B143" s="227">
        <f t="shared" si="24"/>
        <v>0</v>
      </c>
      <c r="C143" s="227">
        <f t="shared" si="21"/>
        <v>0</v>
      </c>
      <c r="E143" s="230">
        <v>46235</v>
      </c>
      <c r="M143" s="230">
        <v>46235</v>
      </c>
      <c r="N143" s="227">
        <f>N142</f>
        <v>0</v>
      </c>
      <c r="O143" s="227">
        <f t="shared" si="23"/>
        <v>0</v>
      </c>
    </row>
    <row r="144" spans="1:21" x14ac:dyDescent="0.25">
      <c r="A144" s="227">
        <v>136</v>
      </c>
      <c r="B144" s="227">
        <f t="shared" si="24"/>
        <v>0</v>
      </c>
      <c r="C144" s="227">
        <f t="shared" si="21"/>
        <v>0</v>
      </c>
      <c r="D144" s="227">
        <f>SUM(C132:C143)</f>
        <v>0</v>
      </c>
      <c r="E144" s="230">
        <v>46266</v>
      </c>
      <c r="M144" s="230">
        <v>46266</v>
      </c>
      <c r="N144" s="227">
        <f>N143</f>
        <v>0</v>
      </c>
      <c r="O144" s="227">
        <f t="shared" si="23"/>
        <v>0</v>
      </c>
    </row>
    <row r="145" spans="1:17" x14ac:dyDescent="0.25">
      <c r="A145" s="227">
        <v>137</v>
      </c>
      <c r="B145" s="227">
        <f t="shared" si="24"/>
        <v>0</v>
      </c>
      <c r="C145" s="227">
        <f t="shared" si="21"/>
        <v>0</v>
      </c>
      <c r="E145" s="230">
        <v>46296</v>
      </c>
      <c r="M145" s="230">
        <v>46296</v>
      </c>
      <c r="N145" s="227">
        <f>N144</f>
        <v>0</v>
      </c>
      <c r="O145" s="227">
        <f t="shared" si="23"/>
        <v>0</v>
      </c>
    </row>
    <row r="146" spans="1:17" x14ac:dyDescent="0.25">
      <c r="A146" s="227">
        <v>138</v>
      </c>
      <c r="B146" s="227">
        <f t="shared" si="24"/>
        <v>0</v>
      </c>
      <c r="C146" s="227">
        <f t="shared" si="21"/>
        <v>0</v>
      </c>
      <c r="E146" s="230">
        <v>46327</v>
      </c>
      <c r="M146" s="230">
        <v>46327</v>
      </c>
      <c r="N146" s="227">
        <f>N145</f>
        <v>0</v>
      </c>
      <c r="O146" s="227">
        <f t="shared" si="23"/>
        <v>0</v>
      </c>
    </row>
    <row r="147" spans="1:17" x14ac:dyDescent="0.25">
      <c r="A147" s="227">
        <v>139</v>
      </c>
      <c r="B147" s="227">
        <f t="shared" si="24"/>
        <v>0</v>
      </c>
      <c r="C147" s="227">
        <f t="shared" si="21"/>
        <v>0</v>
      </c>
      <c r="E147" s="230">
        <v>46357</v>
      </c>
      <c r="M147" s="230">
        <v>46357</v>
      </c>
      <c r="N147" s="227">
        <f>N146</f>
        <v>0</v>
      </c>
      <c r="O147" s="227">
        <f t="shared" ref="O147:O158" si="25">L$10*N147/12</f>
        <v>0</v>
      </c>
      <c r="P147" s="227">
        <f>SUM(O142:O147)</f>
        <v>0</v>
      </c>
    </row>
    <row r="148" spans="1:17" x14ac:dyDescent="0.25">
      <c r="A148" s="227">
        <v>140</v>
      </c>
      <c r="B148" s="227">
        <f t="shared" si="24"/>
        <v>0</v>
      </c>
      <c r="C148" s="227">
        <f t="shared" si="21"/>
        <v>0</v>
      </c>
      <c r="E148" s="230">
        <v>46388</v>
      </c>
      <c r="M148" s="230">
        <v>46388</v>
      </c>
      <c r="N148" s="231">
        <f>N147-Q147</f>
        <v>0</v>
      </c>
      <c r="O148" s="227">
        <f t="shared" si="25"/>
        <v>0</v>
      </c>
    </row>
    <row r="149" spans="1:17" x14ac:dyDescent="0.25">
      <c r="A149" s="227">
        <v>141</v>
      </c>
      <c r="B149" s="227">
        <f t="shared" si="24"/>
        <v>0</v>
      </c>
      <c r="C149" s="227">
        <f t="shared" si="21"/>
        <v>0</v>
      </c>
      <c r="E149" s="230">
        <v>46419</v>
      </c>
      <c r="M149" s="230">
        <v>46419</v>
      </c>
      <c r="N149" s="227">
        <f>N148</f>
        <v>0</v>
      </c>
      <c r="O149" s="227">
        <f t="shared" si="25"/>
        <v>0</v>
      </c>
    </row>
    <row r="150" spans="1:17" x14ac:dyDescent="0.25">
      <c r="A150" s="227">
        <v>142</v>
      </c>
      <c r="B150" s="227">
        <f t="shared" si="24"/>
        <v>0</v>
      </c>
      <c r="C150" s="227">
        <f t="shared" si="21"/>
        <v>0</v>
      </c>
      <c r="E150" s="230">
        <v>46447</v>
      </c>
      <c r="M150" s="230">
        <v>46447</v>
      </c>
      <c r="N150" s="227">
        <f>N149</f>
        <v>0</v>
      </c>
      <c r="O150" s="227">
        <f t="shared" si="25"/>
        <v>0</v>
      </c>
    </row>
    <row r="151" spans="1:17" x14ac:dyDescent="0.25">
      <c r="A151" s="227">
        <v>143</v>
      </c>
      <c r="B151" s="227">
        <f t="shared" si="24"/>
        <v>0</v>
      </c>
      <c r="C151" s="227">
        <f t="shared" si="21"/>
        <v>0</v>
      </c>
      <c r="E151" s="230">
        <v>46478</v>
      </c>
      <c r="M151" s="230">
        <v>46478</v>
      </c>
      <c r="N151" s="227">
        <f>N150</f>
        <v>0</v>
      </c>
      <c r="O151" s="227">
        <f t="shared" si="25"/>
        <v>0</v>
      </c>
    </row>
    <row r="152" spans="1:17" x14ac:dyDescent="0.25">
      <c r="A152" s="227">
        <v>144</v>
      </c>
      <c r="B152" s="227">
        <f t="shared" si="24"/>
        <v>0</v>
      </c>
      <c r="C152" s="227">
        <f t="shared" si="21"/>
        <v>0</v>
      </c>
      <c r="E152" s="230">
        <v>46508</v>
      </c>
      <c r="M152" s="230">
        <v>46508</v>
      </c>
      <c r="N152" s="227">
        <f>N151</f>
        <v>0</v>
      </c>
      <c r="O152" s="227">
        <f t="shared" si="25"/>
        <v>0</v>
      </c>
    </row>
    <row r="153" spans="1:17" x14ac:dyDescent="0.25">
      <c r="A153" s="227">
        <v>145</v>
      </c>
      <c r="B153" s="227">
        <f t="shared" si="24"/>
        <v>0</v>
      </c>
      <c r="C153" s="227">
        <f t="shared" si="21"/>
        <v>0</v>
      </c>
      <c r="E153" s="230">
        <v>46539</v>
      </c>
      <c r="M153" s="230">
        <v>46539</v>
      </c>
      <c r="N153" s="227">
        <f>N152</f>
        <v>0</v>
      </c>
      <c r="O153" s="227">
        <f t="shared" si="25"/>
        <v>0</v>
      </c>
      <c r="P153" s="227">
        <f>SUM(O148:O153)</f>
        <v>0</v>
      </c>
      <c r="Q153" s="227">
        <f>Q147</f>
        <v>0</v>
      </c>
    </row>
    <row r="154" spans="1:17" x14ac:dyDescent="0.25">
      <c r="A154" s="227">
        <v>146</v>
      </c>
      <c r="B154" s="227">
        <f t="shared" si="24"/>
        <v>0</v>
      </c>
      <c r="C154" s="227">
        <f t="shared" si="21"/>
        <v>0</v>
      </c>
      <c r="E154" s="230">
        <v>46569</v>
      </c>
      <c r="M154" s="230">
        <v>46569</v>
      </c>
      <c r="N154" s="231">
        <f>N153-Q153</f>
        <v>0</v>
      </c>
      <c r="O154" s="227">
        <f t="shared" si="25"/>
        <v>0</v>
      </c>
    </row>
    <row r="155" spans="1:17" x14ac:dyDescent="0.25">
      <c r="A155" s="227">
        <v>147</v>
      </c>
      <c r="B155" s="227">
        <f t="shared" si="24"/>
        <v>0</v>
      </c>
      <c r="C155" s="227">
        <f t="shared" si="21"/>
        <v>0</v>
      </c>
      <c r="E155" s="230">
        <v>46600</v>
      </c>
      <c r="M155" s="230">
        <v>46600</v>
      </c>
      <c r="N155" s="227">
        <f>N154</f>
        <v>0</v>
      </c>
      <c r="O155" s="227">
        <f t="shared" si="25"/>
        <v>0</v>
      </c>
    </row>
    <row r="156" spans="1:17" x14ac:dyDescent="0.25">
      <c r="A156" s="227">
        <v>148</v>
      </c>
      <c r="B156" s="227">
        <f t="shared" si="24"/>
        <v>0</v>
      </c>
      <c r="C156" s="227">
        <f t="shared" si="21"/>
        <v>0</v>
      </c>
      <c r="E156" s="230">
        <v>46631</v>
      </c>
      <c r="M156" s="230">
        <v>46631</v>
      </c>
      <c r="N156" s="227">
        <f>N155</f>
        <v>0</v>
      </c>
      <c r="O156" s="227">
        <f t="shared" si="25"/>
        <v>0</v>
      </c>
    </row>
    <row r="157" spans="1:17" x14ac:dyDescent="0.25">
      <c r="A157" s="227">
        <v>149</v>
      </c>
      <c r="B157" s="227">
        <f t="shared" si="24"/>
        <v>0</v>
      </c>
      <c r="C157" s="227">
        <f t="shared" si="21"/>
        <v>0</v>
      </c>
      <c r="E157" s="230">
        <v>46661</v>
      </c>
      <c r="M157" s="230">
        <v>46661</v>
      </c>
      <c r="N157" s="227">
        <f>N156</f>
        <v>0</v>
      </c>
      <c r="O157" s="227">
        <f t="shared" si="25"/>
        <v>0</v>
      </c>
    </row>
    <row r="158" spans="1:17" x14ac:dyDescent="0.25">
      <c r="A158" s="227">
        <v>150</v>
      </c>
      <c r="B158" s="227">
        <f t="shared" si="24"/>
        <v>0</v>
      </c>
      <c r="C158" s="227">
        <f t="shared" si="21"/>
        <v>0</v>
      </c>
      <c r="E158" s="230">
        <v>46692</v>
      </c>
      <c r="M158" s="230">
        <v>46692</v>
      </c>
      <c r="N158" s="227">
        <f>N157</f>
        <v>0</v>
      </c>
      <c r="O158" s="227">
        <f t="shared" si="25"/>
        <v>0</v>
      </c>
    </row>
    <row r="159" spans="1:17" x14ac:dyDescent="0.25">
      <c r="A159" s="227">
        <v>151</v>
      </c>
      <c r="B159" s="227">
        <f t="shared" si="24"/>
        <v>0</v>
      </c>
      <c r="C159" s="227">
        <f t="shared" si="21"/>
        <v>0</v>
      </c>
      <c r="E159" s="230">
        <v>46722</v>
      </c>
      <c r="M159" s="230"/>
    </row>
    <row r="160" spans="1:17" x14ac:dyDescent="0.25">
      <c r="A160" s="227">
        <v>152</v>
      </c>
      <c r="B160" s="227">
        <f t="shared" si="24"/>
        <v>0</v>
      </c>
      <c r="C160" s="227">
        <f t="shared" si="21"/>
        <v>0</v>
      </c>
      <c r="E160" s="230">
        <v>46753</v>
      </c>
      <c r="M160" s="230"/>
    </row>
    <row r="161" spans="1:13" x14ac:dyDescent="0.25">
      <c r="A161" s="227">
        <v>153</v>
      </c>
      <c r="B161" s="227">
        <f t="shared" si="24"/>
        <v>0</v>
      </c>
      <c r="C161" s="227">
        <f t="shared" si="21"/>
        <v>0</v>
      </c>
      <c r="E161" s="230">
        <v>46784</v>
      </c>
      <c r="M161" s="230"/>
    </row>
    <row r="162" spans="1:13" x14ac:dyDescent="0.25">
      <c r="A162" s="227">
        <v>154</v>
      </c>
      <c r="B162" s="227">
        <f t="shared" si="24"/>
        <v>0</v>
      </c>
      <c r="C162" s="227">
        <f t="shared" si="21"/>
        <v>0</v>
      </c>
      <c r="E162" s="230">
        <v>46813</v>
      </c>
      <c r="M162" s="230"/>
    </row>
    <row r="163" spans="1:13" x14ac:dyDescent="0.25">
      <c r="A163" s="227">
        <v>155</v>
      </c>
      <c r="B163" s="227">
        <f t="shared" si="24"/>
        <v>0</v>
      </c>
      <c r="C163" s="227">
        <f t="shared" si="21"/>
        <v>0</v>
      </c>
      <c r="E163" s="230">
        <v>46844</v>
      </c>
      <c r="M163" s="230"/>
    </row>
    <row r="164" spans="1:13" x14ac:dyDescent="0.25">
      <c r="A164" s="227">
        <v>156</v>
      </c>
      <c r="B164" s="227">
        <f t="shared" si="24"/>
        <v>0</v>
      </c>
      <c r="C164" s="227">
        <f t="shared" si="21"/>
        <v>0</v>
      </c>
      <c r="E164" s="230">
        <v>46874</v>
      </c>
      <c r="M164" s="230"/>
    </row>
    <row r="165" spans="1:13" x14ac:dyDescent="0.25">
      <c r="A165" s="227">
        <v>157</v>
      </c>
      <c r="B165" s="227">
        <f t="shared" si="24"/>
        <v>0</v>
      </c>
      <c r="C165" s="227">
        <f t="shared" si="21"/>
        <v>0</v>
      </c>
      <c r="E165" s="230">
        <v>46905</v>
      </c>
      <c r="M165" s="230"/>
    </row>
    <row r="166" spans="1:13" x14ac:dyDescent="0.25">
      <c r="A166" s="227">
        <v>158</v>
      </c>
      <c r="B166" s="227">
        <f t="shared" si="24"/>
        <v>0</v>
      </c>
      <c r="C166" s="227">
        <f t="shared" si="21"/>
        <v>0</v>
      </c>
      <c r="E166" s="230">
        <v>46935</v>
      </c>
      <c r="M166" s="230"/>
    </row>
    <row r="167" spans="1:13" x14ac:dyDescent="0.25">
      <c r="A167" s="227">
        <v>159</v>
      </c>
      <c r="B167" s="227">
        <f t="shared" si="24"/>
        <v>0</v>
      </c>
      <c r="C167" s="227">
        <f t="shared" si="21"/>
        <v>0</v>
      </c>
      <c r="E167" s="230">
        <v>46966</v>
      </c>
      <c r="M167" s="230"/>
    </row>
    <row r="168" spans="1:13" x14ac:dyDescent="0.25">
      <c r="A168" s="227">
        <v>160</v>
      </c>
      <c r="B168" s="227">
        <f t="shared" si="24"/>
        <v>0</v>
      </c>
      <c r="C168" s="227">
        <f t="shared" si="21"/>
        <v>0</v>
      </c>
      <c r="E168" s="230">
        <v>46997</v>
      </c>
      <c r="M168" s="230"/>
    </row>
    <row r="169" spans="1:13" x14ac:dyDescent="0.25">
      <c r="A169" s="227">
        <v>161</v>
      </c>
      <c r="B169" s="227">
        <f t="shared" si="24"/>
        <v>0</v>
      </c>
      <c r="C169" s="227">
        <f t="shared" si="21"/>
        <v>0</v>
      </c>
      <c r="E169" s="230">
        <v>47027</v>
      </c>
      <c r="M169" s="230"/>
    </row>
    <row r="170" spans="1:13" x14ac:dyDescent="0.25">
      <c r="A170" s="227">
        <v>162</v>
      </c>
      <c r="B170" s="227">
        <f t="shared" si="24"/>
        <v>0</v>
      </c>
      <c r="C170" s="227">
        <f t="shared" si="21"/>
        <v>0</v>
      </c>
      <c r="E170" s="230">
        <v>47058</v>
      </c>
      <c r="M170" s="230"/>
    </row>
    <row r="171" spans="1:13" x14ac:dyDescent="0.25">
      <c r="A171" s="227">
        <v>163</v>
      </c>
      <c r="B171" s="227">
        <f t="shared" si="24"/>
        <v>0</v>
      </c>
      <c r="C171" s="227">
        <f t="shared" si="21"/>
        <v>0</v>
      </c>
      <c r="E171" s="230">
        <v>47088</v>
      </c>
      <c r="M171" s="230"/>
    </row>
    <row r="172" spans="1:13" x14ac:dyDescent="0.25">
      <c r="A172" s="227">
        <v>164</v>
      </c>
      <c r="B172" s="227">
        <f t="shared" si="24"/>
        <v>0</v>
      </c>
      <c r="C172" s="227">
        <f t="shared" si="21"/>
        <v>0</v>
      </c>
      <c r="E172" s="230">
        <v>47119</v>
      </c>
      <c r="M172" s="230"/>
    </row>
    <row r="173" spans="1:13" x14ac:dyDescent="0.25">
      <c r="A173" s="227">
        <v>165</v>
      </c>
      <c r="B173" s="227">
        <f t="shared" si="24"/>
        <v>0</v>
      </c>
      <c r="C173" s="227">
        <f t="shared" si="21"/>
        <v>0</v>
      </c>
      <c r="E173" s="230">
        <v>47150</v>
      </c>
      <c r="M173" s="230"/>
    </row>
    <row r="174" spans="1:13" x14ac:dyDescent="0.25">
      <c r="A174" s="227">
        <v>166</v>
      </c>
      <c r="B174" s="227">
        <f t="shared" si="24"/>
        <v>0</v>
      </c>
      <c r="C174" s="227">
        <f t="shared" si="21"/>
        <v>0</v>
      </c>
      <c r="E174" s="230">
        <v>47178</v>
      </c>
      <c r="M174" s="230"/>
    </row>
    <row r="175" spans="1:13" x14ac:dyDescent="0.25">
      <c r="A175" s="227">
        <v>167</v>
      </c>
      <c r="B175" s="227">
        <f t="shared" si="24"/>
        <v>0</v>
      </c>
      <c r="C175" s="227">
        <f t="shared" si="21"/>
        <v>0</v>
      </c>
      <c r="E175" s="230">
        <v>47209</v>
      </c>
      <c r="M175" s="230"/>
    </row>
    <row r="176" spans="1:13" x14ac:dyDescent="0.25">
      <c r="A176" s="227">
        <v>168</v>
      </c>
      <c r="B176" s="227">
        <f t="shared" si="24"/>
        <v>0</v>
      </c>
      <c r="C176" s="227">
        <f t="shared" si="21"/>
        <v>0</v>
      </c>
      <c r="E176" s="230">
        <v>47239</v>
      </c>
      <c r="M176" s="230"/>
    </row>
    <row r="177" spans="1:13" x14ac:dyDescent="0.25">
      <c r="A177" s="227">
        <v>169</v>
      </c>
      <c r="B177" s="227">
        <f t="shared" si="24"/>
        <v>0</v>
      </c>
      <c r="C177" s="227">
        <f t="shared" si="21"/>
        <v>0</v>
      </c>
      <c r="E177" s="230">
        <v>47270</v>
      </c>
      <c r="M177" s="230"/>
    </row>
    <row r="178" spans="1:13" x14ac:dyDescent="0.25">
      <c r="A178" s="227">
        <v>170</v>
      </c>
      <c r="B178" s="227">
        <f t="shared" si="24"/>
        <v>0</v>
      </c>
      <c r="C178" s="227">
        <f t="shared" si="21"/>
        <v>0</v>
      </c>
      <c r="E178" s="230">
        <v>47300</v>
      </c>
      <c r="M178" s="230"/>
    </row>
    <row r="179" spans="1:13" x14ac:dyDescent="0.25">
      <c r="A179" s="227">
        <v>171</v>
      </c>
      <c r="B179" s="227">
        <f t="shared" si="24"/>
        <v>0</v>
      </c>
      <c r="C179" s="227">
        <f t="shared" si="21"/>
        <v>0</v>
      </c>
      <c r="E179" s="230">
        <v>47331</v>
      </c>
      <c r="M179" s="230"/>
    </row>
    <row r="180" spans="1:13" x14ac:dyDescent="0.25">
      <c r="A180" s="227">
        <v>172</v>
      </c>
      <c r="B180" s="227">
        <f t="shared" si="24"/>
        <v>0</v>
      </c>
      <c r="C180" s="227">
        <f t="shared" si="21"/>
        <v>0</v>
      </c>
      <c r="E180" s="230">
        <v>47362</v>
      </c>
      <c r="M180" s="230"/>
    </row>
    <row r="181" spans="1:13" x14ac:dyDescent="0.25">
      <c r="A181" s="227">
        <v>173</v>
      </c>
      <c r="B181" s="227">
        <f t="shared" si="24"/>
        <v>0</v>
      </c>
      <c r="C181" s="227">
        <f t="shared" si="21"/>
        <v>0</v>
      </c>
      <c r="E181" s="230">
        <v>47392</v>
      </c>
      <c r="M181" s="230"/>
    </row>
    <row r="182" spans="1:13" x14ac:dyDescent="0.25">
      <c r="A182" s="227">
        <v>174</v>
      </c>
      <c r="B182" s="227">
        <f t="shared" si="24"/>
        <v>0</v>
      </c>
      <c r="C182" s="227">
        <f t="shared" si="21"/>
        <v>0</v>
      </c>
      <c r="E182" s="230">
        <v>47423</v>
      </c>
      <c r="M182" s="230"/>
    </row>
    <row r="183" spans="1:13" x14ac:dyDescent="0.25">
      <c r="A183" s="227">
        <v>175</v>
      </c>
      <c r="B183" s="227">
        <f t="shared" si="24"/>
        <v>0</v>
      </c>
      <c r="C183" s="227">
        <f t="shared" si="21"/>
        <v>0</v>
      </c>
      <c r="E183" s="230">
        <v>47453</v>
      </c>
      <c r="M183" s="230"/>
    </row>
    <row r="184" spans="1:13" x14ac:dyDescent="0.25">
      <c r="A184" s="227">
        <v>176</v>
      </c>
      <c r="B184" s="227">
        <f t="shared" si="24"/>
        <v>0</v>
      </c>
      <c r="C184" s="227">
        <f t="shared" ref="C184:C247" si="26">MIN(C183,B184*C$7)</f>
        <v>0</v>
      </c>
      <c r="E184" s="230">
        <v>47484</v>
      </c>
      <c r="M184" s="230"/>
    </row>
    <row r="185" spans="1:13" x14ac:dyDescent="0.25">
      <c r="A185" s="227">
        <v>177</v>
      </c>
      <c r="B185" s="227">
        <f t="shared" si="24"/>
        <v>0</v>
      </c>
      <c r="C185" s="227">
        <f t="shared" si="26"/>
        <v>0</v>
      </c>
      <c r="E185" s="230">
        <v>47515</v>
      </c>
      <c r="M185" s="230"/>
    </row>
    <row r="186" spans="1:13" x14ac:dyDescent="0.25">
      <c r="A186" s="227">
        <v>178</v>
      </c>
      <c r="B186" s="227">
        <f t="shared" si="24"/>
        <v>0</v>
      </c>
      <c r="C186" s="227">
        <f t="shared" si="26"/>
        <v>0</v>
      </c>
      <c r="E186" s="230">
        <v>47543</v>
      </c>
      <c r="M186" s="230"/>
    </row>
    <row r="187" spans="1:13" x14ac:dyDescent="0.25">
      <c r="A187" s="227">
        <v>179</v>
      </c>
      <c r="B187" s="227">
        <f t="shared" si="24"/>
        <v>0</v>
      </c>
      <c r="C187" s="227">
        <f t="shared" si="26"/>
        <v>0</v>
      </c>
      <c r="E187" s="230">
        <v>47574</v>
      </c>
      <c r="M187" s="230"/>
    </row>
    <row r="188" spans="1:13" x14ac:dyDescent="0.25">
      <c r="A188" s="227">
        <v>180</v>
      </c>
      <c r="B188" s="227">
        <f t="shared" si="24"/>
        <v>0</v>
      </c>
      <c r="C188" s="227">
        <f t="shared" si="26"/>
        <v>0</v>
      </c>
      <c r="E188" s="230">
        <v>47604</v>
      </c>
      <c r="M188" s="230"/>
    </row>
    <row r="189" spans="1:13" x14ac:dyDescent="0.25">
      <c r="A189" s="227">
        <v>181</v>
      </c>
      <c r="B189" s="227">
        <f t="shared" si="24"/>
        <v>0</v>
      </c>
      <c r="C189" s="227">
        <f t="shared" si="26"/>
        <v>0</v>
      </c>
      <c r="E189" s="230">
        <v>47635</v>
      </c>
      <c r="M189" s="230"/>
    </row>
    <row r="190" spans="1:13" x14ac:dyDescent="0.25">
      <c r="A190" s="227">
        <v>182</v>
      </c>
      <c r="B190" s="227">
        <f t="shared" si="24"/>
        <v>0</v>
      </c>
      <c r="C190" s="227">
        <f t="shared" si="26"/>
        <v>0</v>
      </c>
      <c r="E190" s="230">
        <v>47665</v>
      </c>
      <c r="M190" s="230"/>
    </row>
    <row r="191" spans="1:13" x14ac:dyDescent="0.25">
      <c r="A191" s="227">
        <v>183</v>
      </c>
      <c r="B191" s="227">
        <f t="shared" si="24"/>
        <v>0</v>
      </c>
      <c r="C191" s="227">
        <f t="shared" si="26"/>
        <v>0</v>
      </c>
      <c r="E191" s="230">
        <v>47696</v>
      </c>
      <c r="M191" s="230"/>
    </row>
    <row r="192" spans="1:13" x14ac:dyDescent="0.25">
      <c r="A192" s="227">
        <v>184</v>
      </c>
      <c r="B192" s="227">
        <f t="shared" si="24"/>
        <v>0</v>
      </c>
      <c r="C192" s="227">
        <f t="shared" si="26"/>
        <v>0</v>
      </c>
      <c r="E192" s="230">
        <v>47727</v>
      </c>
      <c r="M192" s="230"/>
    </row>
    <row r="193" spans="1:13" x14ac:dyDescent="0.25">
      <c r="A193" s="227">
        <v>185</v>
      </c>
      <c r="B193" s="227">
        <f t="shared" si="24"/>
        <v>0</v>
      </c>
      <c r="C193" s="227">
        <f t="shared" si="26"/>
        <v>0</v>
      </c>
      <c r="E193" s="230">
        <v>47757</v>
      </c>
      <c r="M193" s="230"/>
    </row>
    <row r="194" spans="1:13" x14ac:dyDescent="0.25">
      <c r="A194" s="227">
        <v>186</v>
      </c>
      <c r="B194" s="227">
        <f t="shared" si="24"/>
        <v>0</v>
      </c>
      <c r="C194" s="227">
        <f t="shared" si="26"/>
        <v>0</v>
      </c>
      <c r="E194" s="230">
        <v>47788</v>
      </c>
      <c r="M194" s="230"/>
    </row>
    <row r="195" spans="1:13" x14ac:dyDescent="0.25">
      <c r="A195" s="227">
        <v>187</v>
      </c>
      <c r="B195" s="227">
        <f t="shared" si="24"/>
        <v>0</v>
      </c>
      <c r="C195" s="227">
        <f t="shared" si="26"/>
        <v>0</v>
      </c>
      <c r="E195" s="230">
        <v>47818</v>
      </c>
      <c r="M195" s="230"/>
    </row>
    <row r="196" spans="1:13" x14ac:dyDescent="0.25">
      <c r="A196" s="227">
        <v>188</v>
      </c>
      <c r="B196" s="227">
        <f t="shared" si="24"/>
        <v>0</v>
      </c>
      <c r="C196" s="227">
        <f t="shared" si="26"/>
        <v>0</v>
      </c>
      <c r="E196" s="230">
        <v>47849</v>
      </c>
      <c r="M196" s="230"/>
    </row>
    <row r="197" spans="1:13" x14ac:dyDescent="0.25">
      <c r="A197" s="227">
        <v>189</v>
      </c>
      <c r="B197" s="227">
        <f t="shared" si="24"/>
        <v>0</v>
      </c>
      <c r="C197" s="227">
        <f t="shared" si="26"/>
        <v>0</v>
      </c>
      <c r="E197" s="230">
        <v>47880</v>
      </c>
      <c r="M197" s="230"/>
    </row>
    <row r="198" spans="1:13" x14ac:dyDescent="0.25">
      <c r="A198" s="227">
        <v>190</v>
      </c>
      <c r="B198" s="227">
        <f t="shared" si="24"/>
        <v>0</v>
      </c>
      <c r="C198" s="227">
        <f t="shared" si="26"/>
        <v>0</v>
      </c>
      <c r="E198" s="230">
        <v>47908</v>
      </c>
      <c r="M198" s="230"/>
    </row>
    <row r="199" spans="1:13" x14ac:dyDescent="0.25">
      <c r="A199" s="227">
        <v>191</v>
      </c>
      <c r="B199" s="227">
        <f t="shared" si="24"/>
        <v>0</v>
      </c>
      <c r="C199" s="227">
        <f t="shared" si="26"/>
        <v>0</v>
      </c>
      <c r="E199" s="230">
        <v>47939</v>
      </c>
      <c r="M199" s="230"/>
    </row>
    <row r="200" spans="1:13" x14ac:dyDescent="0.25">
      <c r="A200" s="227">
        <v>192</v>
      </c>
      <c r="B200" s="227">
        <f t="shared" si="24"/>
        <v>0</v>
      </c>
      <c r="C200" s="227">
        <f t="shared" si="26"/>
        <v>0</v>
      </c>
      <c r="E200" s="230">
        <v>47969</v>
      </c>
      <c r="M200" s="230"/>
    </row>
    <row r="201" spans="1:13" x14ac:dyDescent="0.25">
      <c r="A201" s="227">
        <v>193</v>
      </c>
      <c r="B201" s="227">
        <f t="shared" si="24"/>
        <v>0</v>
      </c>
      <c r="C201" s="227">
        <f t="shared" si="26"/>
        <v>0</v>
      </c>
      <c r="E201" s="230">
        <v>48000</v>
      </c>
      <c r="M201" s="230"/>
    </row>
    <row r="202" spans="1:13" x14ac:dyDescent="0.25">
      <c r="A202" s="227">
        <v>194</v>
      </c>
      <c r="B202" s="227">
        <f t="shared" si="24"/>
        <v>0</v>
      </c>
      <c r="C202" s="227">
        <f t="shared" si="26"/>
        <v>0</v>
      </c>
      <c r="E202" s="230">
        <v>48030</v>
      </c>
      <c r="M202" s="230"/>
    </row>
    <row r="203" spans="1:13" x14ac:dyDescent="0.25">
      <c r="A203" s="227">
        <v>195</v>
      </c>
      <c r="B203" s="227">
        <f t="shared" si="24"/>
        <v>0</v>
      </c>
      <c r="C203" s="227">
        <f t="shared" si="26"/>
        <v>0</v>
      </c>
      <c r="E203" s="230">
        <v>48061</v>
      </c>
      <c r="M203" s="230"/>
    </row>
    <row r="204" spans="1:13" x14ac:dyDescent="0.25">
      <c r="A204" s="227">
        <v>196</v>
      </c>
      <c r="B204" s="227">
        <f t="shared" ref="B204:B248" si="27">B203*$C$7-C203</f>
        <v>0</v>
      </c>
      <c r="C204" s="227">
        <f t="shared" si="26"/>
        <v>0</v>
      </c>
      <c r="E204" s="230">
        <v>48092</v>
      </c>
      <c r="M204" s="230"/>
    </row>
    <row r="205" spans="1:13" x14ac:dyDescent="0.25">
      <c r="A205" s="227">
        <v>197</v>
      </c>
      <c r="B205" s="227">
        <f t="shared" si="27"/>
        <v>0</v>
      </c>
      <c r="C205" s="227">
        <f t="shared" si="26"/>
        <v>0</v>
      </c>
      <c r="E205" s="230">
        <v>48122</v>
      </c>
      <c r="M205" s="230"/>
    </row>
    <row r="206" spans="1:13" x14ac:dyDescent="0.25">
      <c r="A206" s="227">
        <v>198</v>
      </c>
      <c r="B206" s="227">
        <f t="shared" si="27"/>
        <v>0</v>
      </c>
      <c r="C206" s="227">
        <f t="shared" si="26"/>
        <v>0</v>
      </c>
      <c r="E206" s="230">
        <v>48153</v>
      </c>
      <c r="M206" s="230"/>
    </row>
    <row r="207" spans="1:13" x14ac:dyDescent="0.25">
      <c r="A207" s="227">
        <v>199</v>
      </c>
      <c r="B207" s="227">
        <f t="shared" si="27"/>
        <v>0</v>
      </c>
      <c r="C207" s="227">
        <f t="shared" si="26"/>
        <v>0</v>
      </c>
      <c r="E207" s="230">
        <v>48183</v>
      </c>
      <c r="M207" s="230"/>
    </row>
    <row r="208" spans="1:13" x14ac:dyDescent="0.25">
      <c r="A208" s="227">
        <v>200</v>
      </c>
      <c r="B208" s="227">
        <f t="shared" si="27"/>
        <v>0</v>
      </c>
      <c r="C208" s="227">
        <f t="shared" si="26"/>
        <v>0</v>
      </c>
      <c r="E208" s="230">
        <v>48214</v>
      </c>
      <c r="M208" s="230"/>
    </row>
    <row r="209" spans="1:13" x14ac:dyDescent="0.25">
      <c r="A209" s="227">
        <v>201</v>
      </c>
      <c r="B209" s="227">
        <f t="shared" si="27"/>
        <v>0</v>
      </c>
      <c r="C209" s="227">
        <f t="shared" si="26"/>
        <v>0</v>
      </c>
      <c r="E209" s="230">
        <v>48245</v>
      </c>
      <c r="M209" s="230"/>
    </row>
    <row r="210" spans="1:13" x14ac:dyDescent="0.25">
      <c r="A210" s="227">
        <v>202</v>
      </c>
      <c r="B210" s="227">
        <f t="shared" si="27"/>
        <v>0</v>
      </c>
      <c r="C210" s="227">
        <f t="shared" si="26"/>
        <v>0</v>
      </c>
      <c r="E210" s="230">
        <v>48274</v>
      </c>
      <c r="M210" s="230"/>
    </row>
    <row r="211" spans="1:13" x14ac:dyDescent="0.25">
      <c r="A211" s="227">
        <v>203</v>
      </c>
      <c r="B211" s="227">
        <f t="shared" si="27"/>
        <v>0</v>
      </c>
      <c r="C211" s="227">
        <f t="shared" si="26"/>
        <v>0</v>
      </c>
      <c r="E211" s="230">
        <v>48305</v>
      </c>
      <c r="M211" s="230"/>
    </row>
    <row r="212" spans="1:13" x14ac:dyDescent="0.25">
      <c r="A212" s="227">
        <v>204</v>
      </c>
      <c r="B212" s="227">
        <f t="shared" si="27"/>
        <v>0</v>
      </c>
      <c r="C212" s="227">
        <f t="shared" si="26"/>
        <v>0</v>
      </c>
      <c r="E212" s="230">
        <v>48335</v>
      </c>
      <c r="M212" s="230"/>
    </row>
    <row r="213" spans="1:13" x14ac:dyDescent="0.25">
      <c r="A213" s="227">
        <v>205</v>
      </c>
      <c r="B213" s="227">
        <f t="shared" si="27"/>
        <v>0</v>
      </c>
      <c r="C213" s="227">
        <f t="shared" si="26"/>
        <v>0</v>
      </c>
      <c r="E213" s="230">
        <v>48366</v>
      </c>
      <c r="M213" s="230"/>
    </row>
    <row r="214" spans="1:13" x14ac:dyDescent="0.25">
      <c r="A214" s="227">
        <v>206</v>
      </c>
      <c r="B214" s="227">
        <f t="shared" si="27"/>
        <v>0</v>
      </c>
      <c r="C214" s="227">
        <f t="shared" si="26"/>
        <v>0</v>
      </c>
      <c r="E214" s="230">
        <v>48396</v>
      </c>
      <c r="M214" s="230"/>
    </row>
    <row r="215" spans="1:13" x14ac:dyDescent="0.25">
      <c r="A215" s="227">
        <v>207</v>
      </c>
      <c r="B215" s="227">
        <f t="shared" si="27"/>
        <v>0</v>
      </c>
      <c r="C215" s="227">
        <f t="shared" si="26"/>
        <v>0</v>
      </c>
      <c r="E215" s="230">
        <v>48427</v>
      </c>
      <c r="M215" s="230"/>
    </row>
    <row r="216" spans="1:13" x14ac:dyDescent="0.25">
      <c r="A216" s="227">
        <v>208</v>
      </c>
      <c r="B216" s="227">
        <f t="shared" si="27"/>
        <v>0</v>
      </c>
      <c r="C216" s="227">
        <f t="shared" si="26"/>
        <v>0</v>
      </c>
      <c r="E216" s="230">
        <v>48458</v>
      </c>
      <c r="M216" s="230"/>
    </row>
    <row r="217" spans="1:13" x14ac:dyDescent="0.25">
      <c r="A217" s="227">
        <v>209</v>
      </c>
      <c r="B217" s="227">
        <f t="shared" si="27"/>
        <v>0</v>
      </c>
      <c r="C217" s="227">
        <f t="shared" si="26"/>
        <v>0</v>
      </c>
      <c r="E217" s="230">
        <v>48488</v>
      </c>
      <c r="M217" s="230"/>
    </row>
    <row r="218" spans="1:13" x14ac:dyDescent="0.25">
      <c r="A218" s="227">
        <v>210</v>
      </c>
      <c r="B218" s="227">
        <f t="shared" si="27"/>
        <v>0</v>
      </c>
      <c r="C218" s="227">
        <f t="shared" si="26"/>
        <v>0</v>
      </c>
      <c r="E218" s="230">
        <v>48519</v>
      </c>
      <c r="M218" s="230"/>
    </row>
    <row r="219" spans="1:13" x14ac:dyDescent="0.25">
      <c r="A219" s="227">
        <v>211</v>
      </c>
      <c r="B219" s="227">
        <f t="shared" si="27"/>
        <v>0</v>
      </c>
      <c r="C219" s="227">
        <f t="shared" si="26"/>
        <v>0</v>
      </c>
      <c r="E219" s="230">
        <v>48549</v>
      </c>
      <c r="M219" s="230"/>
    </row>
    <row r="220" spans="1:13" x14ac:dyDescent="0.25">
      <c r="A220" s="227">
        <v>212</v>
      </c>
      <c r="B220" s="227">
        <f t="shared" si="27"/>
        <v>0</v>
      </c>
      <c r="C220" s="227">
        <f t="shared" si="26"/>
        <v>0</v>
      </c>
      <c r="E220" s="230">
        <v>48580</v>
      </c>
      <c r="M220" s="230"/>
    </row>
    <row r="221" spans="1:13" x14ac:dyDescent="0.25">
      <c r="A221" s="227">
        <v>213</v>
      </c>
      <c r="B221" s="227">
        <f t="shared" si="27"/>
        <v>0</v>
      </c>
      <c r="C221" s="227">
        <f t="shared" si="26"/>
        <v>0</v>
      </c>
      <c r="E221" s="230">
        <v>48611</v>
      </c>
      <c r="M221" s="230"/>
    </row>
    <row r="222" spans="1:13" x14ac:dyDescent="0.25">
      <c r="A222" s="227">
        <v>214</v>
      </c>
      <c r="B222" s="227">
        <f t="shared" si="27"/>
        <v>0</v>
      </c>
      <c r="C222" s="227">
        <f t="shared" si="26"/>
        <v>0</v>
      </c>
      <c r="E222" s="230">
        <v>48639</v>
      </c>
      <c r="M222" s="230"/>
    </row>
    <row r="223" spans="1:13" x14ac:dyDescent="0.25">
      <c r="A223" s="227">
        <v>215</v>
      </c>
      <c r="B223" s="227">
        <f t="shared" si="27"/>
        <v>0</v>
      </c>
      <c r="C223" s="227">
        <f t="shared" si="26"/>
        <v>0</v>
      </c>
      <c r="E223" s="230">
        <v>48670</v>
      </c>
      <c r="M223" s="230"/>
    </row>
    <row r="224" spans="1:13" x14ac:dyDescent="0.25">
      <c r="A224" s="227">
        <v>216</v>
      </c>
      <c r="B224" s="227">
        <f t="shared" si="27"/>
        <v>0</v>
      </c>
      <c r="C224" s="227">
        <f t="shared" si="26"/>
        <v>0</v>
      </c>
      <c r="E224" s="230">
        <v>48700</v>
      </c>
      <c r="M224" s="230"/>
    </row>
    <row r="225" spans="1:5" x14ac:dyDescent="0.25">
      <c r="A225" s="227">
        <v>217</v>
      </c>
      <c r="B225" s="227">
        <f t="shared" si="27"/>
        <v>0</v>
      </c>
      <c r="C225" s="227">
        <f t="shared" si="26"/>
        <v>0</v>
      </c>
      <c r="E225" s="230">
        <v>48731</v>
      </c>
    </row>
    <row r="226" spans="1:5" x14ac:dyDescent="0.25">
      <c r="A226" s="227">
        <v>218</v>
      </c>
      <c r="B226" s="227">
        <f t="shared" si="27"/>
        <v>0</v>
      </c>
      <c r="C226" s="227">
        <f t="shared" si="26"/>
        <v>0</v>
      </c>
      <c r="E226" s="230">
        <v>48761</v>
      </c>
    </row>
    <row r="227" spans="1:5" x14ac:dyDescent="0.25">
      <c r="A227" s="227">
        <v>219</v>
      </c>
      <c r="B227" s="227">
        <f t="shared" si="27"/>
        <v>0</v>
      </c>
      <c r="C227" s="227">
        <f t="shared" si="26"/>
        <v>0</v>
      </c>
      <c r="E227" s="230">
        <v>48792</v>
      </c>
    </row>
    <row r="228" spans="1:5" x14ac:dyDescent="0.25">
      <c r="A228" s="227">
        <v>220</v>
      </c>
      <c r="B228" s="227">
        <f t="shared" si="27"/>
        <v>0</v>
      </c>
      <c r="C228" s="227">
        <f t="shared" si="26"/>
        <v>0</v>
      </c>
      <c r="E228" s="230">
        <v>48823</v>
      </c>
    </row>
    <row r="229" spans="1:5" x14ac:dyDescent="0.25">
      <c r="A229" s="227">
        <v>221</v>
      </c>
      <c r="B229" s="227">
        <f t="shared" si="27"/>
        <v>0</v>
      </c>
      <c r="C229" s="227">
        <f t="shared" si="26"/>
        <v>0</v>
      </c>
      <c r="E229" s="230">
        <v>48853</v>
      </c>
    </row>
    <row r="230" spans="1:5" x14ac:dyDescent="0.25">
      <c r="A230" s="227">
        <v>222</v>
      </c>
      <c r="B230" s="227">
        <f t="shared" si="27"/>
        <v>0</v>
      </c>
      <c r="C230" s="227">
        <f t="shared" si="26"/>
        <v>0</v>
      </c>
      <c r="E230" s="230">
        <v>48884</v>
      </c>
    </row>
    <row r="231" spans="1:5" x14ac:dyDescent="0.25">
      <c r="A231" s="227">
        <v>223</v>
      </c>
      <c r="B231" s="227">
        <f t="shared" si="27"/>
        <v>0</v>
      </c>
      <c r="C231" s="227">
        <f t="shared" si="26"/>
        <v>0</v>
      </c>
      <c r="E231" s="230">
        <v>48914</v>
      </c>
    </row>
    <row r="232" spans="1:5" x14ac:dyDescent="0.25">
      <c r="A232" s="227">
        <v>224</v>
      </c>
      <c r="B232" s="227">
        <f t="shared" si="27"/>
        <v>0</v>
      </c>
      <c r="C232" s="227">
        <f t="shared" si="26"/>
        <v>0</v>
      </c>
      <c r="E232" s="230">
        <v>48945</v>
      </c>
    </row>
    <row r="233" spans="1:5" x14ac:dyDescent="0.25">
      <c r="A233" s="227">
        <v>225</v>
      </c>
      <c r="B233" s="227">
        <f t="shared" si="27"/>
        <v>0</v>
      </c>
      <c r="C233" s="227">
        <f t="shared" si="26"/>
        <v>0</v>
      </c>
      <c r="E233" s="230">
        <v>48976</v>
      </c>
    </row>
    <row r="234" spans="1:5" x14ac:dyDescent="0.25">
      <c r="A234" s="227">
        <v>226</v>
      </c>
      <c r="B234" s="227">
        <f t="shared" si="27"/>
        <v>0</v>
      </c>
      <c r="C234" s="227">
        <f t="shared" si="26"/>
        <v>0</v>
      </c>
      <c r="E234" s="230">
        <v>49004</v>
      </c>
    </row>
    <row r="235" spans="1:5" x14ac:dyDescent="0.25">
      <c r="A235" s="227">
        <v>227</v>
      </c>
      <c r="B235" s="227">
        <f t="shared" si="27"/>
        <v>0</v>
      </c>
      <c r="C235" s="227">
        <f t="shared" si="26"/>
        <v>0</v>
      </c>
      <c r="E235" s="230">
        <v>49035</v>
      </c>
    </row>
    <row r="236" spans="1:5" x14ac:dyDescent="0.25">
      <c r="A236" s="227">
        <v>228</v>
      </c>
      <c r="B236" s="227">
        <f t="shared" si="27"/>
        <v>0</v>
      </c>
      <c r="C236" s="227">
        <f t="shared" si="26"/>
        <v>0</v>
      </c>
      <c r="E236" s="230">
        <v>49065</v>
      </c>
    </row>
    <row r="237" spans="1:5" x14ac:dyDescent="0.25">
      <c r="A237" s="227">
        <v>229</v>
      </c>
      <c r="B237" s="227">
        <f t="shared" si="27"/>
        <v>0</v>
      </c>
      <c r="C237" s="227">
        <f t="shared" si="26"/>
        <v>0</v>
      </c>
      <c r="E237" s="230">
        <v>49096</v>
      </c>
    </row>
    <row r="238" spans="1:5" x14ac:dyDescent="0.25">
      <c r="A238" s="227">
        <v>230</v>
      </c>
      <c r="B238" s="227">
        <f t="shared" si="27"/>
        <v>0</v>
      </c>
      <c r="C238" s="227">
        <f t="shared" si="26"/>
        <v>0</v>
      </c>
      <c r="E238" s="230">
        <v>49126</v>
      </c>
    </row>
    <row r="239" spans="1:5" x14ac:dyDescent="0.25">
      <c r="A239" s="227">
        <v>231</v>
      </c>
      <c r="B239" s="227">
        <f t="shared" si="27"/>
        <v>0</v>
      </c>
      <c r="C239" s="227">
        <f t="shared" si="26"/>
        <v>0</v>
      </c>
      <c r="E239" s="230">
        <v>49157</v>
      </c>
    </row>
    <row r="240" spans="1:5" x14ac:dyDescent="0.25">
      <c r="A240" s="227">
        <v>232</v>
      </c>
      <c r="B240" s="227">
        <f t="shared" si="27"/>
        <v>0</v>
      </c>
      <c r="C240" s="227">
        <f t="shared" si="26"/>
        <v>0</v>
      </c>
      <c r="E240" s="230">
        <v>49188</v>
      </c>
    </row>
    <row r="241" spans="1:5" x14ac:dyDescent="0.25">
      <c r="A241" s="227">
        <v>233</v>
      </c>
      <c r="B241" s="227">
        <f t="shared" si="27"/>
        <v>0</v>
      </c>
      <c r="C241" s="227">
        <f t="shared" si="26"/>
        <v>0</v>
      </c>
      <c r="E241" s="230">
        <v>49218</v>
      </c>
    </row>
    <row r="242" spans="1:5" x14ac:dyDescent="0.25">
      <c r="A242" s="227">
        <v>234</v>
      </c>
      <c r="B242" s="227">
        <f t="shared" si="27"/>
        <v>0</v>
      </c>
      <c r="C242" s="227">
        <f t="shared" si="26"/>
        <v>0</v>
      </c>
      <c r="E242" s="230">
        <v>49249</v>
      </c>
    </row>
    <row r="243" spans="1:5" x14ac:dyDescent="0.25">
      <c r="A243" s="227">
        <v>235</v>
      </c>
      <c r="B243" s="227">
        <f t="shared" si="27"/>
        <v>0</v>
      </c>
      <c r="C243" s="227">
        <f t="shared" si="26"/>
        <v>0</v>
      </c>
      <c r="E243" s="230">
        <v>49279</v>
      </c>
    </row>
    <row r="244" spans="1:5" x14ac:dyDescent="0.25">
      <c r="A244" s="227">
        <v>236</v>
      </c>
      <c r="B244" s="227">
        <f t="shared" si="27"/>
        <v>0</v>
      </c>
      <c r="C244" s="227">
        <f t="shared" si="26"/>
        <v>0</v>
      </c>
      <c r="E244" s="230">
        <v>49310</v>
      </c>
    </row>
    <row r="245" spans="1:5" x14ac:dyDescent="0.25">
      <c r="A245" s="227">
        <v>237</v>
      </c>
      <c r="B245" s="227">
        <f t="shared" si="27"/>
        <v>0</v>
      </c>
      <c r="C245" s="227">
        <f t="shared" si="26"/>
        <v>0</v>
      </c>
      <c r="E245" s="230">
        <v>49341</v>
      </c>
    </row>
    <row r="246" spans="1:5" x14ac:dyDescent="0.25">
      <c r="A246" s="227">
        <v>238</v>
      </c>
      <c r="B246" s="227">
        <f t="shared" si="27"/>
        <v>0</v>
      </c>
      <c r="C246" s="227">
        <f t="shared" si="26"/>
        <v>0</v>
      </c>
      <c r="E246" s="230">
        <v>49369</v>
      </c>
    </row>
    <row r="247" spans="1:5" x14ac:dyDescent="0.25">
      <c r="A247" s="227">
        <v>239</v>
      </c>
      <c r="B247" s="227">
        <f t="shared" si="27"/>
        <v>0</v>
      </c>
      <c r="C247" s="227">
        <f t="shared" si="26"/>
        <v>0</v>
      </c>
      <c r="E247" s="230">
        <v>49400</v>
      </c>
    </row>
    <row r="248" spans="1:5" x14ac:dyDescent="0.25">
      <c r="A248" s="227">
        <v>240</v>
      </c>
      <c r="B248" s="227">
        <f t="shared" si="27"/>
        <v>0</v>
      </c>
      <c r="C248" s="227">
        <f>MIN(C247,B248*C$7)</f>
        <v>0</v>
      </c>
      <c r="E248" s="230">
        <v>49430</v>
      </c>
    </row>
    <row r="249" spans="1:5" x14ac:dyDescent="0.25">
      <c r="B249" s="227">
        <v>0</v>
      </c>
    </row>
  </sheetData>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83"/>
  <sheetViews>
    <sheetView workbookViewId="0">
      <pane ySplit="1" topLeftCell="A2" activePane="bottomLeft" state="frozen"/>
      <selection pane="bottomLeft"/>
    </sheetView>
  </sheetViews>
  <sheetFormatPr defaultColWidth="14.6640625" defaultRowHeight="15.75" x14ac:dyDescent="0.25"/>
  <cols>
    <col min="1" max="1" width="4.83203125" style="67" customWidth="1"/>
    <col min="2" max="2" width="39.1640625" style="67" customWidth="1"/>
    <col min="3" max="16" width="12.33203125" style="67" customWidth="1"/>
    <col min="17" max="17" width="5.83203125" style="67" customWidth="1"/>
    <col min="18" max="23" width="18.83203125" style="67" customWidth="1"/>
    <col min="24" max="261" width="14.6640625" style="67"/>
    <col min="262" max="262" width="34.6640625" style="67" customWidth="1"/>
    <col min="263" max="263" width="12.33203125" style="67" customWidth="1"/>
    <col min="264" max="264" width="13.1640625" style="67" customWidth="1"/>
    <col min="265" max="265" width="12.33203125" style="67" customWidth="1"/>
    <col min="266" max="266" width="11.5" style="67" customWidth="1"/>
    <col min="267" max="267" width="11.1640625" style="67" customWidth="1"/>
    <col min="268" max="268" width="10.6640625" style="67" customWidth="1"/>
    <col min="269" max="269" width="11.33203125" style="67" customWidth="1"/>
    <col min="270" max="270" width="11.83203125" style="67" customWidth="1"/>
    <col min="271" max="271" width="12" style="67" customWidth="1"/>
    <col min="272" max="517" width="14.6640625" style="67"/>
    <col min="518" max="518" width="34.6640625" style="67" customWidth="1"/>
    <col min="519" max="519" width="12.33203125" style="67" customWidth="1"/>
    <col min="520" max="520" width="13.1640625" style="67" customWidth="1"/>
    <col min="521" max="521" width="12.33203125" style="67" customWidth="1"/>
    <col min="522" max="522" width="11.5" style="67" customWidth="1"/>
    <col min="523" max="523" width="11.1640625" style="67" customWidth="1"/>
    <col min="524" max="524" width="10.6640625" style="67" customWidth="1"/>
    <col min="525" max="525" width="11.33203125" style="67" customWidth="1"/>
    <col min="526" max="526" width="11.83203125" style="67" customWidth="1"/>
    <col min="527" max="527" width="12" style="67" customWidth="1"/>
    <col min="528" max="773" width="14.6640625" style="67"/>
    <col min="774" max="774" width="34.6640625" style="67" customWidth="1"/>
    <col min="775" max="775" width="12.33203125" style="67" customWidth="1"/>
    <col min="776" max="776" width="13.1640625" style="67" customWidth="1"/>
    <col min="777" max="777" width="12.33203125" style="67" customWidth="1"/>
    <col min="778" max="778" width="11.5" style="67" customWidth="1"/>
    <col min="779" max="779" width="11.1640625" style="67" customWidth="1"/>
    <col min="780" max="780" width="10.6640625" style="67" customWidth="1"/>
    <col min="781" max="781" width="11.33203125" style="67" customWidth="1"/>
    <col min="782" max="782" width="11.83203125" style="67" customWidth="1"/>
    <col min="783" max="783" width="12" style="67" customWidth="1"/>
    <col min="784" max="1029" width="14.6640625" style="67"/>
    <col min="1030" max="1030" width="34.6640625" style="67" customWidth="1"/>
    <col min="1031" max="1031" width="12.33203125" style="67" customWidth="1"/>
    <col min="1032" max="1032" width="13.1640625" style="67" customWidth="1"/>
    <col min="1033" max="1033" width="12.33203125" style="67" customWidth="1"/>
    <col min="1034" max="1034" width="11.5" style="67" customWidth="1"/>
    <col min="1035" max="1035" width="11.1640625" style="67" customWidth="1"/>
    <col min="1036" max="1036" width="10.6640625" style="67" customWidth="1"/>
    <col min="1037" max="1037" width="11.33203125" style="67" customWidth="1"/>
    <col min="1038" max="1038" width="11.83203125" style="67" customWidth="1"/>
    <col min="1039" max="1039" width="12" style="67" customWidth="1"/>
    <col min="1040" max="1285" width="14.6640625" style="67"/>
    <col min="1286" max="1286" width="34.6640625" style="67" customWidth="1"/>
    <col min="1287" max="1287" width="12.33203125" style="67" customWidth="1"/>
    <col min="1288" max="1288" width="13.1640625" style="67" customWidth="1"/>
    <col min="1289" max="1289" width="12.33203125" style="67" customWidth="1"/>
    <col min="1290" max="1290" width="11.5" style="67" customWidth="1"/>
    <col min="1291" max="1291" width="11.1640625" style="67" customWidth="1"/>
    <col min="1292" max="1292" width="10.6640625" style="67" customWidth="1"/>
    <col min="1293" max="1293" width="11.33203125" style="67" customWidth="1"/>
    <col min="1294" max="1294" width="11.83203125" style="67" customWidth="1"/>
    <col min="1295" max="1295" width="12" style="67" customWidth="1"/>
    <col min="1296" max="1541" width="14.6640625" style="67"/>
    <col min="1542" max="1542" width="34.6640625" style="67" customWidth="1"/>
    <col min="1543" max="1543" width="12.33203125" style="67" customWidth="1"/>
    <col min="1544" max="1544" width="13.1640625" style="67" customWidth="1"/>
    <col min="1545" max="1545" width="12.33203125" style="67" customWidth="1"/>
    <col min="1546" max="1546" width="11.5" style="67" customWidth="1"/>
    <col min="1547" max="1547" width="11.1640625" style="67" customWidth="1"/>
    <col min="1548" max="1548" width="10.6640625" style="67" customWidth="1"/>
    <col min="1549" max="1549" width="11.33203125" style="67" customWidth="1"/>
    <col min="1550" max="1550" width="11.83203125" style="67" customWidth="1"/>
    <col min="1551" max="1551" width="12" style="67" customWidth="1"/>
    <col min="1552" max="1797" width="14.6640625" style="67"/>
    <col min="1798" max="1798" width="34.6640625" style="67" customWidth="1"/>
    <col min="1799" max="1799" width="12.33203125" style="67" customWidth="1"/>
    <col min="1800" max="1800" width="13.1640625" style="67" customWidth="1"/>
    <col min="1801" max="1801" width="12.33203125" style="67" customWidth="1"/>
    <col min="1802" max="1802" width="11.5" style="67" customWidth="1"/>
    <col min="1803" max="1803" width="11.1640625" style="67" customWidth="1"/>
    <col min="1804" max="1804" width="10.6640625" style="67" customWidth="1"/>
    <col min="1805" max="1805" width="11.33203125" style="67" customWidth="1"/>
    <col min="1806" max="1806" width="11.83203125" style="67" customWidth="1"/>
    <col min="1807" max="1807" width="12" style="67" customWidth="1"/>
    <col min="1808" max="2053" width="14.6640625" style="67"/>
    <col min="2054" max="2054" width="34.6640625" style="67" customWidth="1"/>
    <col min="2055" max="2055" width="12.33203125" style="67" customWidth="1"/>
    <col min="2056" max="2056" width="13.1640625" style="67" customWidth="1"/>
    <col min="2057" max="2057" width="12.33203125" style="67" customWidth="1"/>
    <col min="2058" max="2058" width="11.5" style="67" customWidth="1"/>
    <col min="2059" max="2059" width="11.1640625" style="67" customWidth="1"/>
    <col min="2060" max="2060" width="10.6640625" style="67" customWidth="1"/>
    <col min="2061" max="2061" width="11.33203125" style="67" customWidth="1"/>
    <col min="2062" max="2062" width="11.83203125" style="67" customWidth="1"/>
    <col min="2063" max="2063" width="12" style="67" customWidth="1"/>
    <col min="2064" max="2309" width="14.6640625" style="67"/>
    <col min="2310" max="2310" width="34.6640625" style="67" customWidth="1"/>
    <col min="2311" max="2311" width="12.33203125" style="67" customWidth="1"/>
    <col min="2312" max="2312" width="13.1640625" style="67" customWidth="1"/>
    <col min="2313" max="2313" width="12.33203125" style="67" customWidth="1"/>
    <col min="2314" max="2314" width="11.5" style="67" customWidth="1"/>
    <col min="2315" max="2315" width="11.1640625" style="67" customWidth="1"/>
    <col min="2316" max="2316" width="10.6640625" style="67" customWidth="1"/>
    <col min="2317" max="2317" width="11.33203125" style="67" customWidth="1"/>
    <col min="2318" max="2318" width="11.83203125" style="67" customWidth="1"/>
    <col min="2319" max="2319" width="12" style="67" customWidth="1"/>
    <col min="2320" max="2565" width="14.6640625" style="67"/>
    <col min="2566" max="2566" width="34.6640625" style="67" customWidth="1"/>
    <col min="2567" max="2567" width="12.33203125" style="67" customWidth="1"/>
    <col min="2568" max="2568" width="13.1640625" style="67" customWidth="1"/>
    <col min="2569" max="2569" width="12.33203125" style="67" customWidth="1"/>
    <col min="2570" max="2570" width="11.5" style="67" customWidth="1"/>
    <col min="2571" max="2571" width="11.1640625" style="67" customWidth="1"/>
    <col min="2572" max="2572" width="10.6640625" style="67" customWidth="1"/>
    <col min="2573" max="2573" width="11.33203125" style="67" customWidth="1"/>
    <col min="2574" max="2574" width="11.83203125" style="67" customWidth="1"/>
    <col min="2575" max="2575" width="12" style="67" customWidth="1"/>
    <col min="2576" max="2821" width="14.6640625" style="67"/>
    <col min="2822" max="2822" width="34.6640625" style="67" customWidth="1"/>
    <col min="2823" max="2823" width="12.33203125" style="67" customWidth="1"/>
    <col min="2824" max="2824" width="13.1640625" style="67" customWidth="1"/>
    <col min="2825" max="2825" width="12.33203125" style="67" customWidth="1"/>
    <col min="2826" max="2826" width="11.5" style="67" customWidth="1"/>
    <col min="2827" max="2827" width="11.1640625" style="67" customWidth="1"/>
    <col min="2828" max="2828" width="10.6640625" style="67" customWidth="1"/>
    <col min="2829" max="2829" width="11.33203125" style="67" customWidth="1"/>
    <col min="2830" max="2830" width="11.83203125" style="67" customWidth="1"/>
    <col min="2831" max="2831" width="12" style="67" customWidth="1"/>
    <col min="2832" max="3077" width="14.6640625" style="67"/>
    <col min="3078" max="3078" width="34.6640625" style="67" customWidth="1"/>
    <col min="3079" max="3079" width="12.33203125" style="67" customWidth="1"/>
    <col min="3080" max="3080" width="13.1640625" style="67" customWidth="1"/>
    <col min="3081" max="3081" width="12.33203125" style="67" customWidth="1"/>
    <col min="3082" max="3082" width="11.5" style="67" customWidth="1"/>
    <col min="3083" max="3083" width="11.1640625" style="67" customWidth="1"/>
    <col min="3084" max="3084" width="10.6640625" style="67" customWidth="1"/>
    <col min="3085" max="3085" width="11.33203125" style="67" customWidth="1"/>
    <col min="3086" max="3086" width="11.83203125" style="67" customWidth="1"/>
    <col min="3087" max="3087" width="12" style="67" customWidth="1"/>
    <col min="3088" max="3333" width="14.6640625" style="67"/>
    <col min="3334" max="3334" width="34.6640625" style="67" customWidth="1"/>
    <col min="3335" max="3335" width="12.33203125" style="67" customWidth="1"/>
    <col min="3336" max="3336" width="13.1640625" style="67" customWidth="1"/>
    <col min="3337" max="3337" width="12.33203125" style="67" customWidth="1"/>
    <col min="3338" max="3338" width="11.5" style="67" customWidth="1"/>
    <col min="3339" max="3339" width="11.1640625" style="67" customWidth="1"/>
    <col min="3340" max="3340" width="10.6640625" style="67" customWidth="1"/>
    <col min="3341" max="3341" width="11.33203125" style="67" customWidth="1"/>
    <col min="3342" max="3342" width="11.83203125" style="67" customWidth="1"/>
    <col min="3343" max="3343" width="12" style="67" customWidth="1"/>
    <col min="3344" max="3589" width="14.6640625" style="67"/>
    <col min="3590" max="3590" width="34.6640625" style="67" customWidth="1"/>
    <col min="3591" max="3591" width="12.33203125" style="67" customWidth="1"/>
    <col min="3592" max="3592" width="13.1640625" style="67" customWidth="1"/>
    <col min="3593" max="3593" width="12.33203125" style="67" customWidth="1"/>
    <col min="3594" max="3594" width="11.5" style="67" customWidth="1"/>
    <col min="3595" max="3595" width="11.1640625" style="67" customWidth="1"/>
    <col min="3596" max="3596" width="10.6640625" style="67" customWidth="1"/>
    <col min="3597" max="3597" width="11.33203125" style="67" customWidth="1"/>
    <col min="3598" max="3598" width="11.83203125" style="67" customWidth="1"/>
    <col min="3599" max="3599" width="12" style="67" customWidth="1"/>
    <col min="3600" max="3845" width="14.6640625" style="67"/>
    <col min="3846" max="3846" width="34.6640625" style="67" customWidth="1"/>
    <col min="3847" max="3847" width="12.33203125" style="67" customWidth="1"/>
    <col min="3848" max="3848" width="13.1640625" style="67" customWidth="1"/>
    <col min="3849" max="3849" width="12.33203125" style="67" customWidth="1"/>
    <col min="3850" max="3850" width="11.5" style="67" customWidth="1"/>
    <col min="3851" max="3851" width="11.1640625" style="67" customWidth="1"/>
    <col min="3852" max="3852" width="10.6640625" style="67" customWidth="1"/>
    <col min="3853" max="3853" width="11.33203125" style="67" customWidth="1"/>
    <col min="3854" max="3854" width="11.83203125" style="67" customWidth="1"/>
    <col min="3855" max="3855" width="12" style="67" customWidth="1"/>
    <col min="3856" max="4101" width="14.6640625" style="67"/>
    <col min="4102" max="4102" width="34.6640625" style="67" customWidth="1"/>
    <col min="4103" max="4103" width="12.33203125" style="67" customWidth="1"/>
    <col min="4104" max="4104" width="13.1640625" style="67" customWidth="1"/>
    <col min="4105" max="4105" width="12.33203125" style="67" customWidth="1"/>
    <col min="4106" max="4106" width="11.5" style="67" customWidth="1"/>
    <col min="4107" max="4107" width="11.1640625" style="67" customWidth="1"/>
    <col min="4108" max="4108" width="10.6640625" style="67" customWidth="1"/>
    <col min="4109" max="4109" width="11.33203125" style="67" customWidth="1"/>
    <col min="4110" max="4110" width="11.83203125" style="67" customWidth="1"/>
    <col min="4111" max="4111" width="12" style="67" customWidth="1"/>
    <col min="4112" max="4357" width="14.6640625" style="67"/>
    <col min="4358" max="4358" width="34.6640625" style="67" customWidth="1"/>
    <col min="4359" max="4359" width="12.33203125" style="67" customWidth="1"/>
    <col min="4360" max="4360" width="13.1640625" style="67" customWidth="1"/>
    <col min="4361" max="4361" width="12.33203125" style="67" customWidth="1"/>
    <col min="4362" max="4362" width="11.5" style="67" customWidth="1"/>
    <col min="4363" max="4363" width="11.1640625" style="67" customWidth="1"/>
    <col min="4364" max="4364" width="10.6640625" style="67" customWidth="1"/>
    <col min="4365" max="4365" width="11.33203125" style="67" customWidth="1"/>
    <col min="4366" max="4366" width="11.83203125" style="67" customWidth="1"/>
    <col min="4367" max="4367" width="12" style="67" customWidth="1"/>
    <col min="4368" max="4613" width="14.6640625" style="67"/>
    <col min="4614" max="4614" width="34.6640625" style="67" customWidth="1"/>
    <col min="4615" max="4615" width="12.33203125" style="67" customWidth="1"/>
    <col min="4616" max="4616" width="13.1640625" style="67" customWidth="1"/>
    <col min="4617" max="4617" width="12.33203125" style="67" customWidth="1"/>
    <col min="4618" max="4618" width="11.5" style="67" customWidth="1"/>
    <col min="4619" max="4619" width="11.1640625" style="67" customWidth="1"/>
    <col min="4620" max="4620" width="10.6640625" style="67" customWidth="1"/>
    <col min="4621" max="4621" width="11.33203125" style="67" customWidth="1"/>
    <col min="4622" max="4622" width="11.83203125" style="67" customWidth="1"/>
    <col min="4623" max="4623" width="12" style="67" customWidth="1"/>
    <col min="4624" max="4869" width="14.6640625" style="67"/>
    <col min="4870" max="4870" width="34.6640625" style="67" customWidth="1"/>
    <col min="4871" max="4871" width="12.33203125" style="67" customWidth="1"/>
    <col min="4872" max="4872" width="13.1640625" style="67" customWidth="1"/>
    <col min="4873" max="4873" width="12.33203125" style="67" customWidth="1"/>
    <col min="4874" max="4874" width="11.5" style="67" customWidth="1"/>
    <col min="4875" max="4875" width="11.1640625" style="67" customWidth="1"/>
    <col min="4876" max="4876" width="10.6640625" style="67" customWidth="1"/>
    <col min="4877" max="4877" width="11.33203125" style="67" customWidth="1"/>
    <col min="4878" max="4878" width="11.83203125" style="67" customWidth="1"/>
    <col min="4879" max="4879" width="12" style="67" customWidth="1"/>
    <col min="4880" max="5125" width="14.6640625" style="67"/>
    <col min="5126" max="5126" width="34.6640625" style="67" customWidth="1"/>
    <col min="5127" max="5127" width="12.33203125" style="67" customWidth="1"/>
    <col min="5128" max="5128" width="13.1640625" style="67" customWidth="1"/>
    <col min="5129" max="5129" width="12.33203125" style="67" customWidth="1"/>
    <col min="5130" max="5130" width="11.5" style="67" customWidth="1"/>
    <col min="5131" max="5131" width="11.1640625" style="67" customWidth="1"/>
    <col min="5132" max="5132" width="10.6640625" style="67" customWidth="1"/>
    <col min="5133" max="5133" width="11.33203125" style="67" customWidth="1"/>
    <col min="5134" max="5134" width="11.83203125" style="67" customWidth="1"/>
    <col min="5135" max="5135" width="12" style="67" customWidth="1"/>
    <col min="5136" max="5381" width="14.6640625" style="67"/>
    <col min="5382" max="5382" width="34.6640625" style="67" customWidth="1"/>
    <col min="5383" max="5383" width="12.33203125" style="67" customWidth="1"/>
    <col min="5384" max="5384" width="13.1640625" style="67" customWidth="1"/>
    <col min="5385" max="5385" width="12.33203125" style="67" customWidth="1"/>
    <col min="5386" max="5386" width="11.5" style="67" customWidth="1"/>
    <col min="5387" max="5387" width="11.1640625" style="67" customWidth="1"/>
    <col min="5388" max="5388" width="10.6640625" style="67" customWidth="1"/>
    <col min="5389" max="5389" width="11.33203125" style="67" customWidth="1"/>
    <col min="5390" max="5390" width="11.83203125" style="67" customWidth="1"/>
    <col min="5391" max="5391" width="12" style="67" customWidth="1"/>
    <col min="5392" max="5637" width="14.6640625" style="67"/>
    <col min="5638" max="5638" width="34.6640625" style="67" customWidth="1"/>
    <col min="5639" max="5639" width="12.33203125" style="67" customWidth="1"/>
    <col min="5640" max="5640" width="13.1640625" style="67" customWidth="1"/>
    <col min="5641" max="5641" width="12.33203125" style="67" customWidth="1"/>
    <col min="5642" max="5642" width="11.5" style="67" customWidth="1"/>
    <col min="5643" max="5643" width="11.1640625" style="67" customWidth="1"/>
    <col min="5644" max="5644" width="10.6640625" style="67" customWidth="1"/>
    <col min="5645" max="5645" width="11.33203125" style="67" customWidth="1"/>
    <col min="5646" max="5646" width="11.83203125" style="67" customWidth="1"/>
    <col min="5647" max="5647" width="12" style="67" customWidth="1"/>
    <col min="5648" max="5893" width="14.6640625" style="67"/>
    <col min="5894" max="5894" width="34.6640625" style="67" customWidth="1"/>
    <col min="5895" max="5895" width="12.33203125" style="67" customWidth="1"/>
    <col min="5896" max="5896" width="13.1640625" style="67" customWidth="1"/>
    <col min="5897" max="5897" width="12.33203125" style="67" customWidth="1"/>
    <col min="5898" max="5898" width="11.5" style="67" customWidth="1"/>
    <col min="5899" max="5899" width="11.1640625" style="67" customWidth="1"/>
    <col min="5900" max="5900" width="10.6640625" style="67" customWidth="1"/>
    <col min="5901" max="5901" width="11.33203125" style="67" customWidth="1"/>
    <col min="5902" max="5902" width="11.83203125" style="67" customWidth="1"/>
    <col min="5903" max="5903" width="12" style="67" customWidth="1"/>
    <col min="5904" max="6149" width="14.6640625" style="67"/>
    <col min="6150" max="6150" width="34.6640625" style="67" customWidth="1"/>
    <col min="6151" max="6151" width="12.33203125" style="67" customWidth="1"/>
    <col min="6152" max="6152" width="13.1640625" style="67" customWidth="1"/>
    <col min="6153" max="6153" width="12.33203125" style="67" customWidth="1"/>
    <col min="6154" max="6154" width="11.5" style="67" customWidth="1"/>
    <col min="6155" max="6155" width="11.1640625" style="67" customWidth="1"/>
    <col min="6156" max="6156" width="10.6640625" style="67" customWidth="1"/>
    <col min="6157" max="6157" width="11.33203125" style="67" customWidth="1"/>
    <col min="6158" max="6158" width="11.83203125" style="67" customWidth="1"/>
    <col min="6159" max="6159" width="12" style="67" customWidth="1"/>
    <col min="6160" max="6405" width="14.6640625" style="67"/>
    <col min="6406" max="6406" width="34.6640625" style="67" customWidth="1"/>
    <col min="6407" max="6407" width="12.33203125" style="67" customWidth="1"/>
    <col min="6408" max="6408" width="13.1640625" style="67" customWidth="1"/>
    <col min="6409" max="6409" width="12.33203125" style="67" customWidth="1"/>
    <col min="6410" max="6410" width="11.5" style="67" customWidth="1"/>
    <col min="6411" max="6411" width="11.1640625" style="67" customWidth="1"/>
    <col min="6412" max="6412" width="10.6640625" style="67" customWidth="1"/>
    <col min="6413" max="6413" width="11.33203125" style="67" customWidth="1"/>
    <col min="6414" max="6414" width="11.83203125" style="67" customWidth="1"/>
    <col min="6415" max="6415" width="12" style="67" customWidth="1"/>
    <col min="6416" max="6661" width="14.6640625" style="67"/>
    <col min="6662" max="6662" width="34.6640625" style="67" customWidth="1"/>
    <col min="6663" max="6663" width="12.33203125" style="67" customWidth="1"/>
    <col min="6664" max="6664" width="13.1640625" style="67" customWidth="1"/>
    <col min="6665" max="6665" width="12.33203125" style="67" customWidth="1"/>
    <col min="6666" max="6666" width="11.5" style="67" customWidth="1"/>
    <col min="6667" max="6667" width="11.1640625" style="67" customWidth="1"/>
    <col min="6668" max="6668" width="10.6640625" style="67" customWidth="1"/>
    <col min="6669" max="6669" width="11.33203125" style="67" customWidth="1"/>
    <col min="6670" max="6670" width="11.83203125" style="67" customWidth="1"/>
    <col min="6671" max="6671" width="12" style="67" customWidth="1"/>
    <col min="6672" max="6917" width="14.6640625" style="67"/>
    <col min="6918" max="6918" width="34.6640625" style="67" customWidth="1"/>
    <col min="6919" max="6919" width="12.33203125" style="67" customWidth="1"/>
    <col min="6920" max="6920" width="13.1640625" style="67" customWidth="1"/>
    <col min="6921" max="6921" width="12.33203125" style="67" customWidth="1"/>
    <col min="6922" max="6922" width="11.5" style="67" customWidth="1"/>
    <col min="6923" max="6923" width="11.1640625" style="67" customWidth="1"/>
    <col min="6924" max="6924" width="10.6640625" style="67" customWidth="1"/>
    <col min="6925" max="6925" width="11.33203125" style="67" customWidth="1"/>
    <col min="6926" max="6926" width="11.83203125" style="67" customWidth="1"/>
    <col min="6927" max="6927" width="12" style="67" customWidth="1"/>
    <col min="6928" max="7173" width="14.6640625" style="67"/>
    <col min="7174" max="7174" width="34.6640625" style="67" customWidth="1"/>
    <col min="7175" max="7175" width="12.33203125" style="67" customWidth="1"/>
    <col min="7176" max="7176" width="13.1640625" style="67" customWidth="1"/>
    <col min="7177" max="7177" width="12.33203125" style="67" customWidth="1"/>
    <col min="7178" max="7178" width="11.5" style="67" customWidth="1"/>
    <col min="7179" max="7179" width="11.1640625" style="67" customWidth="1"/>
    <col min="7180" max="7180" width="10.6640625" style="67" customWidth="1"/>
    <col min="7181" max="7181" width="11.33203125" style="67" customWidth="1"/>
    <col min="7182" max="7182" width="11.83203125" style="67" customWidth="1"/>
    <col min="7183" max="7183" width="12" style="67" customWidth="1"/>
    <col min="7184" max="7429" width="14.6640625" style="67"/>
    <col min="7430" max="7430" width="34.6640625" style="67" customWidth="1"/>
    <col min="7431" max="7431" width="12.33203125" style="67" customWidth="1"/>
    <col min="7432" max="7432" width="13.1640625" style="67" customWidth="1"/>
    <col min="7433" max="7433" width="12.33203125" style="67" customWidth="1"/>
    <col min="7434" max="7434" width="11.5" style="67" customWidth="1"/>
    <col min="7435" max="7435" width="11.1640625" style="67" customWidth="1"/>
    <col min="7436" max="7436" width="10.6640625" style="67" customWidth="1"/>
    <col min="7437" max="7437" width="11.33203125" style="67" customWidth="1"/>
    <col min="7438" max="7438" width="11.83203125" style="67" customWidth="1"/>
    <col min="7439" max="7439" width="12" style="67" customWidth="1"/>
    <col min="7440" max="7685" width="14.6640625" style="67"/>
    <col min="7686" max="7686" width="34.6640625" style="67" customWidth="1"/>
    <col min="7687" max="7687" width="12.33203125" style="67" customWidth="1"/>
    <col min="7688" max="7688" width="13.1640625" style="67" customWidth="1"/>
    <col min="7689" max="7689" width="12.33203125" style="67" customWidth="1"/>
    <col min="7690" max="7690" width="11.5" style="67" customWidth="1"/>
    <col min="7691" max="7691" width="11.1640625" style="67" customWidth="1"/>
    <col min="7692" max="7692" width="10.6640625" style="67" customWidth="1"/>
    <col min="7693" max="7693" width="11.33203125" style="67" customWidth="1"/>
    <col min="7694" max="7694" width="11.83203125" style="67" customWidth="1"/>
    <col min="7695" max="7695" width="12" style="67" customWidth="1"/>
    <col min="7696" max="7941" width="14.6640625" style="67"/>
    <col min="7942" max="7942" width="34.6640625" style="67" customWidth="1"/>
    <col min="7943" max="7943" width="12.33203125" style="67" customWidth="1"/>
    <col min="7944" max="7944" width="13.1640625" style="67" customWidth="1"/>
    <col min="7945" max="7945" width="12.33203125" style="67" customWidth="1"/>
    <col min="7946" max="7946" width="11.5" style="67" customWidth="1"/>
    <col min="7947" max="7947" width="11.1640625" style="67" customWidth="1"/>
    <col min="7948" max="7948" width="10.6640625" style="67" customWidth="1"/>
    <col min="7949" max="7949" width="11.33203125" style="67" customWidth="1"/>
    <col min="7950" max="7950" width="11.83203125" style="67" customWidth="1"/>
    <col min="7951" max="7951" width="12" style="67" customWidth="1"/>
    <col min="7952" max="8197" width="14.6640625" style="67"/>
    <col min="8198" max="8198" width="34.6640625" style="67" customWidth="1"/>
    <col min="8199" max="8199" width="12.33203125" style="67" customWidth="1"/>
    <col min="8200" max="8200" width="13.1640625" style="67" customWidth="1"/>
    <col min="8201" max="8201" width="12.33203125" style="67" customWidth="1"/>
    <col min="8202" max="8202" width="11.5" style="67" customWidth="1"/>
    <col min="8203" max="8203" width="11.1640625" style="67" customWidth="1"/>
    <col min="8204" max="8204" width="10.6640625" style="67" customWidth="1"/>
    <col min="8205" max="8205" width="11.33203125" style="67" customWidth="1"/>
    <col min="8206" max="8206" width="11.83203125" style="67" customWidth="1"/>
    <col min="8207" max="8207" width="12" style="67" customWidth="1"/>
    <col min="8208" max="8453" width="14.6640625" style="67"/>
    <col min="8454" max="8454" width="34.6640625" style="67" customWidth="1"/>
    <col min="8455" max="8455" width="12.33203125" style="67" customWidth="1"/>
    <col min="8456" max="8456" width="13.1640625" style="67" customWidth="1"/>
    <col min="8457" max="8457" width="12.33203125" style="67" customWidth="1"/>
    <col min="8458" max="8458" width="11.5" style="67" customWidth="1"/>
    <col min="8459" max="8459" width="11.1640625" style="67" customWidth="1"/>
    <col min="8460" max="8460" width="10.6640625" style="67" customWidth="1"/>
    <col min="8461" max="8461" width="11.33203125" style="67" customWidth="1"/>
    <col min="8462" max="8462" width="11.83203125" style="67" customWidth="1"/>
    <col min="8463" max="8463" width="12" style="67" customWidth="1"/>
    <col min="8464" max="8709" width="14.6640625" style="67"/>
    <col min="8710" max="8710" width="34.6640625" style="67" customWidth="1"/>
    <col min="8711" max="8711" width="12.33203125" style="67" customWidth="1"/>
    <col min="8712" max="8712" width="13.1640625" style="67" customWidth="1"/>
    <col min="8713" max="8713" width="12.33203125" style="67" customWidth="1"/>
    <col min="8714" max="8714" width="11.5" style="67" customWidth="1"/>
    <col min="8715" max="8715" width="11.1640625" style="67" customWidth="1"/>
    <col min="8716" max="8716" width="10.6640625" style="67" customWidth="1"/>
    <col min="8717" max="8717" width="11.33203125" style="67" customWidth="1"/>
    <col min="8718" max="8718" width="11.83203125" style="67" customWidth="1"/>
    <col min="8719" max="8719" width="12" style="67" customWidth="1"/>
    <col min="8720" max="8965" width="14.6640625" style="67"/>
    <col min="8966" max="8966" width="34.6640625" style="67" customWidth="1"/>
    <col min="8967" max="8967" width="12.33203125" style="67" customWidth="1"/>
    <col min="8968" max="8968" width="13.1640625" style="67" customWidth="1"/>
    <col min="8969" max="8969" width="12.33203125" style="67" customWidth="1"/>
    <col min="8970" max="8970" width="11.5" style="67" customWidth="1"/>
    <col min="8971" max="8971" width="11.1640625" style="67" customWidth="1"/>
    <col min="8972" max="8972" width="10.6640625" style="67" customWidth="1"/>
    <col min="8973" max="8973" width="11.33203125" style="67" customWidth="1"/>
    <col min="8974" max="8974" width="11.83203125" style="67" customWidth="1"/>
    <col min="8975" max="8975" width="12" style="67" customWidth="1"/>
    <col min="8976" max="9221" width="14.6640625" style="67"/>
    <col min="9222" max="9222" width="34.6640625" style="67" customWidth="1"/>
    <col min="9223" max="9223" width="12.33203125" style="67" customWidth="1"/>
    <col min="9224" max="9224" width="13.1640625" style="67" customWidth="1"/>
    <col min="9225" max="9225" width="12.33203125" style="67" customWidth="1"/>
    <col min="9226" max="9226" width="11.5" style="67" customWidth="1"/>
    <col min="9227" max="9227" width="11.1640625" style="67" customWidth="1"/>
    <col min="9228" max="9228" width="10.6640625" style="67" customWidth="1"/>
    <col min="9229" max="9229" width="11.33203125" style="67" customWidth="1"/>
    <col min="9230" max="9230" width="11.83203125" style="67" customWidth="1"/>
    <col min="9231" max="9231" width="12" style="67" customWidth="1"/>
    <col min="9232" max="9477" width="14.6640625" style="67"/>
    <col min="9478" max="9478" width="34.6640625" style="67" customWidth="1"/>
    <col min="9479" max="9479" width="12.33203125" style="67" customWidth="1"/>
    <col min="9480" max="9480" width="13.1640625" style="67" customWidth="1"/>
    <col min="9481" max="9481" width="12.33203125" style="67" customWidth="1"/>
    <col min="9482" max="9482" width="11.5" style="67" customWidth="1"/>
    <col min="9483" max="9483" width="11.1640625" style="67" customWidth="1"/>
    <col min="9484" max="9484" width="10.6640625" style="67" customWidth="1"/>
    <col min="9485" max="9485" width="11.33203125" style="67" customWidth="1"/>
    <col min="9486" max="9486" width="11.83203125" style="67" customWidth="1"/>
    <col min="9487" max="9487" width="12" style="67" customWidth="1"/>
    <col min="9488" max="9733" width="14.6640625" style="67"/>
    <col min="9734" max="9734" width="34.6640625" style="67" customWidth="1"/>
    <col min="9735" max="9735" width="12.33203125" style="67" customWidth="1"/>
    <col min="9736" max="9736" width="13.1640625" style="67" customWidth="1"/>
    <col min="9737" max="9737" width="12.33203125" style="67" customWidth="1"/>
    <col min="9738" max="9738" width="11.5" style="67" customWidth="1"/>
    <col min="9739" max="9739" width="11.1640625" style="67" customWidth="1"/>
    <col min="9740" max="9740" width="10.6640625" style="67" customWidth="1"/>
    <col min="9741" max="9741" width="11.33203125" style="67" customWidth="1"/>
    <col min="9742" max="9742" width="11.83203125" style="67" customWidth="1"/>
    <col min="9743" max="9743" width="12" style="67" customWidth="1"/>
    <col min="9744" max="9989" width="14.6640625" style="67"/>
    <col min="9990" max="9990" width="34.6640625" style="67" customWidth="1"/>
    <col min="9991" max="9991" width="12.33203125" style="67" customWidth="1"/>
    <col min="9992" max="9992" width="13.1640625" style="67" customWidth="1"/>
    <col min="9993" max="9993" width="12.33203125" style="67" customWidth="1"/>
    <col min="9994" max="9994" width="11.5" style="67" customWidth="1"/>
    <col min="9995" max="9995" width="11.1640625" style="67" customWidth="1"/>
    <col min="9996" max="9996" width="10.6640625" style="67" customWidth="1"/>
    <col min="9997" max="9997" width="11.33203125" style="67" customWidth="1"/>
    <col min="9998" max="9998" width="11.83203125" style="67" customWidth="1"/>
    <col min="9999" max="9999" width="12" style="67" customWidth="1"/>
    <col min="10000" max="10245" width="14.6640625" style="67"/>
    <col min="10246" max="10246" width="34.6640625" style="67" customWidth="1"/>
    <col min="10247" max="10247" width="12.33203125" style="67" customWidth="1"/>
    <col min="10248" max="10248" width="13.1640625" style="67" customWidth="1"/>
    <col min="10249" max="10249" width="12.33203125" style="67" customWidth="1"/>
    <col min="10250" max="10250" width="11.5" style="67" customWidth="1"/>
    <col min="10251" max="10251" width="11.1640625" style="67" customWidth="1"/>
    <col min="10252" max="10252" width="10.6640625" style="67" customWidth="1"/>
    <col min="10253" max="10253" width="11.33203125" style="67" customWidth="1"/>
    <col min="10254" max="10254" width="11.83203125" style="67" customWidth="1"/>
    <col min="10255" max="10255" width="12" style="67" customWidth="1"/>
    <col min="10256" max="10501" width="14.6640625" style="67"/>
    <col min="10502" max="10502" width="34.6640625" style="67" customWidth="1"/>
    <col min="10503" max="10503" width="12.33203125" style="67" customWidth="1"/>
    <col min="10504" max="10504" width="13.1640625" style="67" customWidth="1"/>
    <col min="10505" max="10505" width="12.33203125" style="67" customWidth="1"/>
    <col min="10506" max="10506" width="11.5" style="67" customWidth="1"/>
    <col min="10507" max="10507" width="11.1640625" style="67" customWidth="1"/>
    <col min="10508" max="10508" width="10.6640625" style="67" customWidth="1"/>
    <col min="10509" max="10509" width="11.33203125" style="67" customWidth="1"/>
    <col min="10510" max="10510" width="11.83203125" style="67" customWidth="1"/>
    <col min="10511" max="10511" width="12" style="67" customWidth="1"/>
    <col min="10512" max="10757" width="14.6640625" style="67"/>
    <col min="10758" max="10758" width="34.6640625" style="67" customWidth="1"/>
    <col min="10759" max="10759" width="12.33203125" style="67" customWidth="1"/>
    <col min="10760" max="10760" width="13.1640625" style="67" customWidth="1"/>
    <col min="10761" max="10761" width="12.33203125" style="67" customWidth="1"/>
    <col min="10762" max="10762" width="11.5" style="67" customWidth="1"/>
    <col min="10763" max="10763" width="11.1640625" style="67" customWidth="1"/>
    <col min="10764" max="10764" width="10.6640625" style="67" customWidth="1"/>
    <col min="10765" max="10765" width="11.33203125" style="67" customWidth="1"/>
    <col min="10766" max="10766" width="11.83203125" style="67" customWidth="1"/>
    <col min="10767" max="10767" width="12" style="67" customWidth="1"/>
    <col min="10768" max="11013" width="14.6640625" style="67"/>
    <col min="11014" max="11014" width="34.6640625" style="67" customWidth="1"/>
    <col min="11015" max="11015" width="12.33203125" style="67" customWidth="1"/>
    <col min="11016" max="11016" width="13.1640625" style="67" customWidth="1"/>
    <col min="11017" max="11017" width="12.33203125" style="67" customWidth="1"/>
    <col min="11018" max="11018" width="11.5" style="67" customWidth="1"/>
    <col min="11019" max="11019" width="11.1640625" style="67" customWidth="1"/>
    <col min="11020" max="11020" width="10.6640625" style="67" customWidth="1"/>
    <col min="11021" max="11021" width="11.33203125" style="67" customWidth="1"/>
    <col min="11022" max="11022" width="11.83203125" style="67" customWidth="1"/>
    <col min="11023" max="11023" width="12" style="67" customWidth="1"/>
    <col min="11024" max="11269" width="14.6640625" style="67"/>
    <col min="11270" max="11270" width="34.6640625" style="67" customWidth="1"/>
    <col min="11271" max="11271" width="12.33203125" style="67" customWidth="1"/>
    <col min="11272" max="11272" width="13.1640625" style="67" customWidth="1"/>
    <col min="11273" max="11273" width="12.33203125" style="67" customWidth="1"/>
    <col min="11274" max="11274" width="11.5" style="67" customWidth="1"/>
    <col min="11275" max="11275" width="11.1640625" style="67" customWidth="1"/>
    <col min="11276" max="11276" width="10.6640625" style="67" customWidth="1"/>
    <col min="11277" max="11277" width="11.33203125" style="67" customWidth="1"/>
    <col min="11278" max="11278" width="11.83203125" style="67" customWidth="1"/>
    <col min="11279" max="11279" width="12" style="67" customWidth="1"/>
    <col min="11280" max="11525" width="14.6640625" style="67"/>
    <col min="11526" max="11526" width="34.6640625" style="67" customWidth="1"/>
    <col min="11527" max="11527" width="12.33203125" style="67" customWidth="1"/>
    <col min="11528" max="11528" width="13.1640625" style="67" customWidth="1"/>
    <col min="11529" max="11529" width="12.33203125" style="67" customWidth="1"/>
    <col min="11530" max="11530" width="11.5" style="67" customWidth="1"/>
    <col min="11531" max="11531" width="11.1640625" style="67" customWidth="1"/>
    <col min="11532" max="11532" width="10.6640625" style="67" customWidth="1"/>
    <col min="11533" max="11533" width="11.33203125" style="67" customWidth="1"/>
    <col min="11534" max="11534" width="11.83203125" style="67" customWidth="1"/>
    <col min="11535" max="11535" width="12" style="67" customWidth="1"/>
    <col min="11536" max="11781" width="14.6640625" style="67"/>
    <col min="11782" max="11782" width="34.6640625" style="67" customWidth="1"/>
    <col min="11783" max="11783" width="12.33203125" style="67" customWidth="1"/>
    <col min="11784" max="11784" width="13.1640625" style="67" customWidth="1"/>
    <col min="11785" max="11785" width="12.33203125" style="67" customWidth="1"/>
    <col min="11786" max="11786" width="11.5" style="67" customWidth="1"/>
    <col min="11787" max="11787" width="11.1640625" style="67" customWidth="1"/>
    <col min="11788" max="11788" width="10.6640625" style="67" customWidth="1"/>
    <col min="11789" max="11789" width="11.33203125" style="67" customWidth="1"/>
    <col min="11790" max="11790" width="11.83203125" style="67" customWidth="1"/>
    <col min="11791" max="11791" width="12" style="67" customWidth="1"/>
    <col min="11792" max="12037" width="14.6640625" style="67"/>
    <col min="12038" max="12038" width="34.6640625" style="67" customWidth="1"/>
    <col min="12039" max="12039" width="12.33203125" style="67" customWidth="1"/>
    <col min="12040" max="12040" width="13.1640625" style="67" customWidth="1"/>
    <col min="12041" max="12041" width="12.33203125" style="67" customWidth="1"/>
    <col min="12042" max="12042" width="11.5" style="67" customWidth="1"/>
    <col min="12043" max="12043" width="11.1640625" style="67" customWidth="1"/>
    <col min="12044" max="12044" width="10.6640625" style="67" customWidth="1"/>
    <col min="12045" max="12045" width="11.33203125" style="67" customWidth="1"/>
    <col min="12046" max="12046" width="11.83203125" style="67" customWidth="1"/>
    <col min="12047" max="12047" width="12" style="67" customWidth="1"/>
    <col min="12048" max="12293" width="14.6640625" style="67"/>
    <col min="12294" max="12294" width="34.6640625" style="67" customWidth="1"/>
    <col min="12295" max="12295" width="12.33203125" style="67" customWidth="1"/>
    <col min="12296" max="12296" width="13.1640625" style="67" customWidth="1"/>
    <col min="12297" max="12297" width="12.33203125" style="67" customWidth="1"/>
    <col min="12298" max="12298" width="11.5" style="67" customWidth="1"/>
    <col min="12299" max="12299" width="11.1640625" style="67" customWidth="1"/>
    <col min="12300" max="12300" width="10.6640625" style="67" customWidth="1"/>
    <col min="12301" max="12301" width="11.33203125" style="67" customWidth="1"/>
    <col min="12302" max="12302" width="11.83203125" style="67" customWidth="1"/>
    <col min="12303" max="12303" width="12" style="67" customWidth="1"/>
    <col min="12304" max="12549" width="14.6640625" style="67"/>
    <col min="12550" max="12550" width="34.6640625" style="67" customWidth="1"/>
    <col min="12551" max="12551" width="12.33203125" style="67" customWidth="1"/>
    <col min="12552" max="12552" width="13.1640625" style="67" customWidth="1"/>
    <col min="12553" max="12553" width="12.33203125" style="67" customWidth="1"/>
    <col min="12554" max="12554" width="11.5" style="67" customWidth="1"/>
    <col min="12555" max="12555" width="11.1640625" style="67" customWidth="1"/>
    <col min="12556" max="12556" width="10.6640625" style="67" customWidth="1"/>
    <col min="12557" max="12557" width="11.33203125" style="67" customWidth="1"/>
    <col min="12558" max="12558" width="11.83203125" style="67" customWidth="1"/>
    <col min="12559" max="12559" width="12" style="67" customWidth="1"/>
    <col min="12560" max="12805" width="14.6640625" style="67"/>
    <col min="12806" max="12806" width="34.6640625" style="67" customWidth="1"/>
    <col min="12807" max="12807" width="12.33203125" style="67" customWidth="1"/>
    <col min="12808" max="12808" width="13.1640625" style="67" customWidth="1"/>
    <col min="12809" max="12809" width="12.33203125" style="67" customWidth="1"/>
    <col min="12810" max="12810" width="11.5" style="67" customWidth="1"/>
    <col min="12811" max="12811" width="11.1640625" style="67" customWidth="1"/>
    <col min="12812" max="12812" width="10.6640625" style="67" customWidth="1"/>
    <col min="12813" max="12813" width="11.33203125" style="67" customWidth="1"/>
    <col min="12814" max="12814" width="11.83203125" style="67" customWidth="1"/>
    <col min="12815" max="12815" width="12" style="67" customWidth="1"/>
    <col min="12816" max="13061" width="14.6640625" style="67"/>
    <col min="13062" max="13062" width="34.6640625" style="67" customWidth="1"/>
    <col min="13063" max="13063" width="12.33203125" style="67" customWidth="1"/>
    <col min="13064" max="13064" width="13.1640625" style="67" customWidth="1"/>
    <col min="13065" max="13065" width="12.33203125" style="67" customWidth="1"/>
    <col min="13066" max="13066" width="11.5" style="67" customWidth="1"/>
    <col min="13067" max="13067" width="11.1640625" style="67" customWidth="1"/>
    <col min="13068" max="13068" width="10.6640625" style="67" customWidth="1"/>
    <col min="13069" max="13069" width="11.33203125" style="67" customWidth="1"/>
    <col min="13070" max="13070" width="11.83203125" style="67" customWidth="1"/>
    <col min="13071" max="13071" width="12" style="67" customWidth="1"/>
    <col min="13072" max="13317" width="14.6640625" style="67"/>
    <col min="13318" max="13318" width="34.6640625" style="67" customWidth="1"/>
    <col min="13319" max="13319" width="12.33203125" style="67" customWidth="1"/>
    <col min="13320" max="13320" width="13.1640625" style="67" customWidth="1"/>
    <col min="13321" max="13321" width="12.33203125" style="67" customWidth="1"/>
    <col min="13322" max="13322" width="11.5" style="67" customWidth="1"/>
    <col min="13323" max="13323" width="11.1640625" style="67" customWidth="1"/>
    <col min="13324" max="13324" width="10.6640625" style="67" customWidth="1"/>
    <col min="13325" max="13325" width="11.33203125" style="67" customWidth="1"/>
    <col min="13326" max="13326" width="11.83203125" style="67" customWidth="1"/>
    <col min="13327" max="13327" width="12" style="67" customWidth="1"/>
    <col min="13328" max="13573" width="14.6640625" style="67"/>
    <col min="13574" max="13574" width="34.6640625" style="67" customWidth="1"/>
    <col min="13575" max="13575" width="12.33203125" style="67" customWidth="1"/>
    <col min="13576" max="13576" width="13.1640625" style="67" customWidth="1"/>
    <col min="13577" max="13577" width="12.33203125" style="67" customWidth="1"/>
    <col min="13578" max="13578" width="11.5" style="67" customWidth="1"/>
    <col min="13579" max="13579" width="11.1640625" style="67" customWidth="1"/>
    <col min="13580" max="13580" width="10.6640625" style="67" customWidth="1"/>
    <col min="13581" max="13581" width="11.33203125" style="67" customWidth="1"/>
    <col min="13582" max="13582" width="11.83203125" style="67" customWidth="1"/>
    <col min="13583" max="13583" width="12" style="67" customWidth="1"/>
    <col min="13584" max="13829" width="14.6640625" style="67"/>
    <col min="13830" max="13830" width="34.6640625" style="67" customWidth="1"/>
    <col min="13831" max="13831" width="12.33203125" style="67" customWidth="1"/>
    <col min="13832" max="13832" width="13.1640625" style="67" customWidth="1"/>
    <col min="13833" max="13833" width="12.33203125" style="67" customWidth="1"/>
    <col min="13834" max="13834" width="11.5" style="67" customWidth="1"/>
    <col min="13835" max="13835" width="11.1640625" style="67" customWidth="1"/>
    <col min="13836" max="13836" width="10.6640625" style="67" customWidth="1"/>
    <col min="13837" max="13837" width="11.33203125" style="67" customWidth="1"/>
    <col min="13838" max="13838" width="11.83203125" style="67" customWidth="1"/>
    <col min="13839" max="13839" width="12" style="67" customWidth="1"/>
    <col min="13840" max="14085" width="14.6640625" style="67"/>
    <col min="14086" max="14086" width="34.6640625" style="67" customWidth="1"/>
    <col min="14087" max="14087" width="12.33203125" style="67" customWidth="1"/>
    <col min="14088" max="14088" width="13.1640625" style="67" customWidth="1"/>
    <col min="14089" max="14089" width="12.33203125" style="67" customWidth="1"/>
    <col min="14090" max="14090" width="11.5" style="67" customWidth="1"/>
    <col min="14091" max="14091" width="11.1640625" style="67" customWidth="1"/>
    <col min="14092" max="14092" width="10.6640625" style="67" customWidth="1"/>
    <col min="14093" max="14093" width="11.33203125" style="67" customWidth="1"/>
    <col min="14094" max="14094" width="11.83203125" style="67" customWidth="1"/>
    <col min="14095" max="14095" width="12" style="67" customWidth="1"/>
    <col min="14096" max="14341" width="14.6640625" style="67"/>
    <col min="14342" max="14342" width="34.6640625" style="67" customWidth="1"/>
    <col min="14343" max="14343" width="12.33203125" style="67" customWidth="1"/>
    <col min="14344" max="14344" width="13.1640625" style="67" customWidth="1"/>
    <col min="14345" max="14345" width="12.33203125" style="67" customWidth="1"/>
    <col min="14346" max="14346" width="11.5" style="67" customWidth="1"/>
    <col min="14347" max="14347" width="11.1640625" style="67" customWidth="1"/>
    <col min="14348" max="14348" width="10.6640625" style="67" customWidth="1"/>
    <col min="14349" max="14349" width="11.33203125" style="67" customWidth="1"/>
    <col min="14350" max="14350" width="11.83203125" style="67" customWidth="1"/>
    <col min="14351" max="14351" width="12" style="67" customWidth="1"/>
    <col min="14352" max="14597" width="14.6640625" style="67"/>
    <col min="14598" max="14598" width="34.6640625" style="67" customWidth="1"/>
    <col min="14599" max="14599" width="12.33203125" style="67" customWidth="1"/>
    <col min="14600" max="14600" width="13.1640625" style="67" customWidth="1"/>
    <col min="14601" max="14601" width="12.33203125" style="67" customWidth="1"/>
    <col min="14602" max="14602" width="11.5" style="67" customWidth="1"/>
    <col min="14603" max="14603" width="11.1640625" style="67" customWidth="1"/>
    <col min="14604" max="14604" width="10.6640625" style="67" customWidth="1"/>
    <col min="14605" max="14605" width="11.33203125" style="67" customWidth="1"/>
    <col min="14606" max="14606" width="11.83203125" style="67" customWidth="1"/>
    <col min="14607" max="14607" width="12" style="67" customWidth="1"/>
    <col min="14608" max="14853" width="14.6640625" style="67"/>
    <col min="14854" max="14854" width="34.6640625" style="67" customWidth="1"/>
    <col min="14855" max="14855" width="12.33203125" style="67" customWidth="1"/>
    <col min="14856" max="14856" width="13.1640625" style="67" customWidth="1"/>
    <col min="14857" max="14857" width="12.33203125" style="67" customWidth="1"/>
    <col min="14858" max="14858" width="11.5" style="67" customWidth="1"/>
    <col min="14859" max="14859" width="11.1640625" style="67" customWidth="1"/>
    <col min="14860" max="14860" width="10.6640625" style="67" customWidth="1"/>
    <col min="14861" max="14861" width="11.33203125" style="67" customWidth="1"/>
    <col min="14862" max="14862" width="11.83203125" style="67" customWidth="1"/>
    <col min="14863" max="14863" width="12" style="67" customWidth="1"/>
    <col min="14864" max="15109" width="14.6640625" style="67"/>
    <col min="15110" max="15110" width="34.6640625" style="67" customWidth="1"/>
    <col min="15111" max="15111" width="12.33203125" style="67" customWidth="1"/>
    <col min="15112" max="15112" width="13.1640625" style="67" customWidth="1"/>
    <col min="15113" max="15113" width="12.33203125" style="67" customWidth="1"/>
    <col min="15114" max="15114" width="11.5" style="67" customWidth="1"/>
    <col min="15115" max="15115" width="11.1640625" style="67" customWidth="1"/>
    <col min="15116" max="15116" width="10.6640625" style="67" customWidth="1"/>
    <col min="15117" max="15117" width="11.33203125" style="67" customWidth="1"/>
    <col min="15118" max="15118" width="11.83203125" style="67" customWidth="1"/>
    <col min="15119" max="15119" width="12" style="67" customWidth="1"/>
    <col min="15120" max="15365" width="14.6640625" style="67"/>
    <col min="15366" max="15366" width="34.6640625" style="67" customWidth="1"/>
    <col min="15367" max="15367" width="12.33203125" style="67" customWidth="1"/>
    <col min="15368" max="15368" width="13.1640625" style="67" customWidth="1"/>
    <col min="15369" max="15369" width="12.33203125" style="67" customWidth="1"/>
    <col min="15370" max="15370" width="11.5" style="67" customWidth="1"/>
    <col min="15371" max="15371" width="11.1640625" style="67" customWidth="1"/>
    <col min="15372" max="15372" width="10.6640625" style="67" customWidth="1"/>
    <col min="15373" max="15373" width="11.33203125" style="67" customWidth="1"/>
    <col min="15374" max="15374" width="11.83203125" style="67" customWidth="1"/>
    <col min="15375" max="15375" width="12" style="67" customWidth="1"/>
    <col min="15376" max="15621" width="14.6640625" style="67"/>
    <col min="15622" max="15622" width="34.6640625" style="67" customWidth="1"/>
    <col min="15623" max="15623" width="12.33203125" style="67" customWidth="1"/>
    <col min="15624" max="15624" width="13.1640625" style="67" customWidth="1"/>
    <col min="15625" max="15625" width="12.33203125" style="67" customWidth="1"/>
    <col min="15626" max="15626" width="11.5" style="67" customWidth="1"/>
    <col min="15627" max="15627" width="11.1640625" style="67" customWidth="1"/>
    <col min="15628" max="15628" width="10.6640625" style="67" customWidth="1"/>
    <col min="15629" max="15629" width="11.33203125" style="67" customWidth="1"/>
    <col min="15630" max="15630" width="11.83203125" style="67" customWidth="1"/>
    <col min="15631" max="15631" width="12" style="67" customWidth="1"/>
    <col min="15632" max="15877" width="14.6640625" style="67"/>
    <col min="15878" max="15878" width="34.6640625" style="67" customWidth="1"/>
    <col min="15879" max="15879" width="12.33203125" style="67" customWidth="1"/>
    <col min="15880" max="15880" width="13.1640625" style="67" customWidth="1"/>
    <col min="15881" max="15881" width="12.33203125" style="67" customWidth="1"/>
    <col min="15882" max="15882" width="11.5" style="67" customWidth="1"/>
    <col min="15883" max="15883" width="11.1640625" style="67" customWidth="1"/>
    <col min="15884" max="15884" width="10.6640625" style="67" customWidth="1"/>
    <col min="15885" max="15885" width="11.33203125" style="67" customWidth="1"/>
    <col min="15886" max="15886" width="11.83203125" style="67" customWidth="1"/>
    <col min="15887" max="15887" width="12" style="67" customWidth="1"/>
    <col min="15888" max="16133" width="14.6640625" style="67"/>
    <col min="16134" max="16134" width="34.6640625" style="67" customWidth="1"/>
    <col min="16135" max="16135" width="12.33203125" style="67" customWidth="1"/>
    <col min="16136" max="16136" width="13.1640625" style="67" customWidth="1"/>
    <col min="16137" max="16137" width="12.33203125" style="67" customWidth="1"/>
    <col min="16138" max="16138" width="11.5" style="67" customWidth="1"/>
    <col min="16139" max="16139" width="11.1640625" style="67" customWidth="1"/>
    <col min="16140" max="16140" width="10.6640625" style="67" customWidth="1"/>
    <col min="16141" max="16141" width="11.33203125" style="67" customWidth="1"/>
    <col min="16142" max="16142" width="11.83203125" style="67" customWidth="1"/>
    <col min="16143" max="16143" width="12" style="67" customWidth="1"/>
    <col min="16144" max="16384" width="14.6640625" style="67"/>
  </cols>
  <sheetData>
    <row r="1" spans="2:23" s="128" customFormat="1" ht="20.100000000000001" customHeight="1" x14ac:dyDescent="0.2">
      <c r="B1" s="444" t="s">
        <v>485</v>
      </c>
      <c r="C1" s="442">
        <v>2012</v>
      </c>
      <c r="D1" s="442">
        <v>2013</v>
      </c>
      <c r="E1" s="442">
        <v>2014</v>
      </c>
      <c r="F1" s="453">
        <v>2015</v>
      </c>
      <c r="G1" s="442">
        <v>2016</v>
      </c>
      <c r="H1" s="442">
        <v>2017</v>
      </c>
      <c r="I1" s="442">
        <v>2018</v>
      </c>
      <c r="J1" s="442">
        <v>2019</v>
      </c>
      <c r="K1" s="442">
        <v>2020</v>
      </c>
      <c r="L1" s="442">
        <v>2021</v>
      </c>
      <c r="M1" s="442">
        <v>2022</v>
      </c>
      <c r="N1" s="442">
        <v>2023</v>
      </c>
      <c r="O1" s="442">
        <v>2024</v>
      </c>
      <c r="P1" s="442">
        <v>2025</v>
      </c>
    </row>
    <row r="2" spans="2:23" s="128" customFormat="1" ht="15" customHeight="1" x14ac:dyDescent="0.2">
      <c r="B2" s="443"/>
      <c r="F2" s="454"/>
    </row>
    <row r="3" spans="2:23" s="128" customFormat="1" ht="15" customHeight="1" x14ac:dyDescent="0.2">
      <c r="B3" s="130" t="s">
        <v>431</v>
      </c>
      <c r="C3" s="130"/>
      <c r="D3" s="130"/>
      <c r="E3" s="130"/>
      <c r="F3" s="455"/>
    </row>
    <row r="4" spans="2:23" s="134" customFormat="1" ht="15" customHeight="1" x14ac:dyDescent="0.2">
      <c r="B4" s="450" t="s">
        <v>6006</v>
      </c>
      <c r="C4" s="450"/>
      <c r="D4" s="450"/>
      <c r="E4" s="450"/>
      <c r="F4" s="456">
        <v>800000</v>
      </c>
      <c r="G4" s="135"/>
      <c r="H4" s="136"/>
      <c r="I4" s="136"/>
      <c r="J4" s="136"/>
      <c r="K4" s="136"/>
      <c r="L4" s="137"/>
      <c r="M4" s="137"/>
      <c r="N4" s="138"/>
    </row>
    <row r="5" spans="2:23" s="128" customFormat="1" ht="15" customHeight="1" x14ac:dyDescent="0.2">
      <c r="B5" s="450" t="s">
        <v>6007</v>
      </c>
      <c r="C5" s="450"/>
      <c r="D5" s="450"/>
      <c r="E5" s="450"/>
      <c r="F5" s="456">
        <v>800000</v>
      </c>
      <c r="G5" s="135"/>
      <c r="H5" s="135"/>
      <c r="I5" s="135"/>
      <c r="J5" s="135"/>
      <c r="K5" s="135"/>
      <c r="L5" s="135"/>
      <c r="M5" s="135"/>
      <c r="N5" s="135"/>
    </row>
    <row r="6" spans="2:23" s="128" customFormat="1" ht="15" customHeight="1" x14ac:dyDescent="0.2">
      <c r="B6" s="128" t="s">
        <v>6005</v>
      </c>
      <c r="F6" s="457">
        <v>0.02</v>
      </c>
      <c r="G6" s="145">
        <v>0.02</v>
      </c>
      <c r="H6" s="145">
        <v>0.02</v>
      </c>
      <c r="I6" s="145">
        <v>0.02</v>
      </c>
      <c r="J6" s="145">
        <v>0.02</v>
      </c>
      <c r="K6" s="145">
        <v>0.02</v>
      </c>
      <c r="L6" s="145">
        <v>0.05</v>
      </c>
      <c r="M6" s="145">
        <v>0.05</v>
      </c>
      <c r="N6" s="145">
        <v>0.05</v>
      </c>
      <c r="O6" s="145">
        <v>0.05</v>
      </c>
      <c r="P6" s="145">
        <v>0.05</v>
      </c>
    </row>
    <row r="7" spans="2:23" s="128" customFormat="1" ht="15" customHeight="1" x14ac:dyDescent="0.2">
      <c r="B7" s="128" t="s">
        <v>494</v>
      </c>
      <c r="F7" s="458"/>
      <c r="G7" s="447">
        <v>0.02</v>
      </c>
      <c r="H7" s="447">
        <v>0.02</v>
      </c>
      <c r="I7" s="447">
        <v>0.02</v>
      </c>
      <c r="J7" s="447">
        <v>0.02</v>
      </c>
      <c r="K7" s="447">
        <v>0.02</v>
      </c>
      <c r="L7" s="447">
        <v>0.02</v>
      </c>
      <c r="M7" s="447">
        <v>0.02</v>
      </c>
      <c r="N7" s="447">
        <v>0.02</v>
      </c>
      <c r="O7" s="447">
        <v>0.02</v>
      </c>
      <c r="P7" s="447">
        <v>0.02</v>
      </c>
    </row>
    <row r="8" spans="2:23" s="128" customFormat="1" ht="15" customHeight="1" x14ac:dyDescent="0.2">
      <c r="B8" s="128" t="s">
        <v>496</v>
      </c>
      <c r="D8" s="443"/>
      <c r="F8" s="458"/>
      <c r="G8" s="145"/>
      <c r="H8" s="447">
        <v>0.02</v>
      </c>
      <c r="I8" s="447">
        <v>0.02</v>
      </c>
      <c r="J8" s="447">
        <v>0.02</v>
      </c>
      <c r="K8" s="447">
        <v>0.02</v>
      </c>
      <c r="L8" s="447">
        <v>0.02</v>
      </c>
      <c r="M8" s="447">
        <v>0.02</v>
      </c>
      <c r="N8" s="447">
        <v>0.02</v>
      </c>
      <c r="O8" s="447">
        <v>0.02</v>
      </c>
      <c r="P8" s="447">
        <v>0.02</v>
      </c>
    </row>
    <row r="9" spans="2:23" s="128" customFormat="1" ht="15" customHeight="1" x14ac:dyDescent="0.2">
      <c r="B9" s="128" t="s">
        <v>6004</v>
      </c>
      <c r="F9" s="459">
        <v>3.2500000000000001E-2</v>
      </c>
      <c r="G9" s="447">
        <v>3.5000000000000003E-2</v>
      </c>
      <c r="H9" s="448">
        <v>3.7499999999999999E-2</v>
      </c>
      <c r="I9" s="447">
        <v>0.04</v>
      </c>
      <c r="J9" s="447">
        <v>4.4999999999999998E-2</v>
      </c>
      <c r="K9" s="447">
        <v>4.4999999999999998E-2</v>
      </c>
      <c r="L9" s="449">
        <v>4.4999999999999998E-2</v>
      </c>
      <c r="M9" s="449">
        <v>4.4999999999999998E-2</v>
      </c>
      <c r="N9" s="449">
        <v>4.4999999999999998E-2</v>
      </c>
      <c r="O9" s="449">
        <v>4.4999999999999998E-2</v>
      </c>
      <c r="P9" s="449">
        <v>4.4999999999999998E-2</v>
      </c>
    </row>
    <row r="10" spans="2:23" s="128" customFormat="1" ht="15" customHeight="1" x14ac:dyDescent="0.2">
      <c r="B10" s="128" t="s">
        <v>498</v>
      </c>
      <c r="F10" s="458"/>
      <c r="G10" s="447">
        <v>0.02</v>
      </c>
      <c r="H10" s="447">
        <v>0.02</v>
      </c>
      <c r="I10" s="447">
        <v>0.02</v>
      </c>
      <c r="J10" s="447">
        <v>0.02</v>
      </c>
      <c r="K10" s="447">
        <v>0.02</v>
      </c>
      <c r="L10" s="447">
        <v>0.02</v>
      </c>
      <c r="M10" s="447">
        <v>0.02</v>
      </c>
      <c r="N10" s="447">
        <v>0.02</v>
      </c>
      <c r="O10" s="447">
        <v>0.02</v>
      </c>
      <c r="P10" s="447">
        <v>0.02</v>
      </c>
    </row>
    <row r="11" spans="2:23" s="149" customFormat="1" ht="15" customHeight="1" x14ac:dyDescent="0.2">
      <c r="F11" s="460"/>
    </row>
    <row r="12" spans="2:23" s="128" customFormat="1" ht="15" customHeight="1" thickBot="1" x14ac:dyDescent="0.25">
      <c r="B12" s="130" t="s">
        <v>499</v>
      </c>
      <c r="C12" s="130"/>
      <c r="D12" s="130"/>
      <c r="E12" s="130"/>
      <c r="F12" s="455"/>
    </row>
    <row r="13" spans="2:23" s="128" customFormat="1" ht="15" customHeight="1" thickTop="1" x14ac:dyDescent="0.2">
      <c r="B13" s="128" t="s">
        <v>4187</v>
      </c>
      <c r="C13" s="152">
        <v>218912.57</v>
      </c>
      <c r="D13" s="152">
        <v>203272.76</v>
      </c>
      <c r="E13" s="152">
        <v>201102.37</v>
      </c>
      <c r="F13" s="461">
        <v>208500</v>
      </c>
      <c r="G13" s="152">
        <f t="shared" ref="G13:P13" si="0">F13*(1+G7)</f>
        <v>212670</v>
      </c>
      <c r="H13" s="152">
        <f t="shared" si="0"/>
        <v>216923.4</v>
      </c>
      <c r="I13" s="152">
        <f t="shared" si="0"/>
        <v>221261.86799999999</v>
      </c>
      <c r="J13" s="152">
        <f t="shared" si="0"/>
        <v>225687.10535999999</v>
      </c>
      <c r="K13" s="152">
        <f t="shared" si="0"/>
        <v>230200.84746719999</v>
      </c>
      <c r="L13" s="152">
        <f t="shared" si="0"/>
        <v>234804.86441654398</v>
      </c>
      <c r="M13" s="152">
        <f t="shared" si="0"/>
        <v>239500.96170487485</v>
      </c>
      <c r="N13" s="152">
        <f t="shared" si="0"/>
        <v>244290.98093897235</v>
      </c>
      <c r="O13" s="152">
        <f t="shared" si="0"/>
        <v>249176.80055775179</v>
      </c>
      <c r="P13" s="152">
        <f t="shared" si="0"/>
        <v>254160.33656890685</v>
      </c>
      <c r="R13" s="545" t="s">
        <v>6050</v>
      </c>
      <c r="S13" s="546"/>
      <c r="T13" s="547"/>
      <c r="U13" s="548"/>
      <c r="V13" s="548"/>
      <c r="W13" s="549"/>
    </row>
    <row r="14" spans="2:23" s="128" customFormat="1" ht="15" customHeight="1" x14ac:dyDescent="0.2">
      <c r="B14" s="128" t="s">
        <v>6001</v>
      </c>
      <c r="C14" s="152">
        <v>37930.429999999993</v>
      </c>
      <c r="D14" s="152">
        <v>59386.239999999998</v>
      </c>
      <c r="E14" s="152">
        <v>52552.890000000014</v>
      </c>
      <c r="F14" s="461">
        <v>50000</v>
      </c>
      <c r="G14" s="153">
        <f>F14</f>
        <v>50000</v>
      </c>
      <c r="H14" s="152">
        <f t="shared" ref="H14:P14" si="1">H10*G14+G14</f>
        <v>51000</v>
      </c>
      <c r="I14" s="152">
        <f t="shared" si="1"/>
        <v>52020</v>
      </c>
      <c r="J14" s="152">
        <f t="shared" si="1"/>
        <v>53060.4</v>
      </c>
      <c r="K14" s="152">
        <f t="shared" si="1"/>
        <v>54121.608</v>
      </c>
      <c r="L14" s="152">
        <f t="shared" si="1"/>
        <v>55204.040159999997</v>
      </c>
      <c r="M14" s="152">
        <f t="shared" si="1"/>
        <v>56308.120963199995</v>
      </c>
      <c r="N14" s="152">
        <f t="shared" si="1"/>
        <v>57434.283382463997</v>
      </c>
      <c r="O14" s="152">
        <f t="shared" si="1"/>
        <v>58582.969050113279</v>
      </c>
      <c r="P14" s="152">
        <f t="shared" si="1"/>
        <v>59754.628431115547</v>
      </c>
      <c r="R14" s="550"/>
      <c r="S14" s="538"/>
      <c r="T14" s="541"/>
      <c r="U14" s="505"/>
      <c r="V14" s="505"/>
      <c r="W14" s="551"/>
    </row>
    <row r="15" spans="2:23" s="128" customFormat="1" ht="15" customHeight="1" x14ac:dyDescent="0.2">
      <c r="B15" s="128" t="s">
        <v>5988</v>
      </c>
      <c r="C15" s="152">
        <v>111522</v>
      </c>
      <c r="D15" s="152">
        <v>125220</v>
      </c>
      <c r="E15" s="152">
        <v>107531.13</v>
      </c>
      <c r="F15" s="461">
        <v>100000</v>
      </c>
      <c r="G15" s="153">
        <v>100000</v>
      </c>
      <c r="H15" s="152">
        <v>110000</v>
      </c>
      <c r="I15" s="152">
        <f t="shared" ref="I15:P15" si="2">H15*(1+I8)</f>
        <v>112200</v>
      </c>
      <c r="J15" s="152">
        <f t="shared" si="2"/>
        <v>114444</v>
      </c>
      <c r="K15" s="152">
        <f t="shared" si="2"/>
        <v>116732.88</v>
      </c>
      <c r="L15" s="152">
        <f t="shared" si="2"/>
        <v>119067.53760000001</v>
      </c>
      <c r="M15" s="152">
        <f t="shared" si="2"/>
        <v>121448.88835200001</v>
      </c>
      <c r="N15" s="152">
        <f t="shared" si="2"/>
        <v>123877.86611904002</v>
      </c>
      <c r="O15" s="152">
        <f t="shared" si="2"/>
        <v>126355.42344142082</v>
      </c>
      <c r="P15" s="152">
        <f t="shared" si="2"/>
        <v>128882.53191024924</v>
      </c>
      <c r="R15" s="550"/>
      <c r="S15" s="538"/>
      <c r="T15" s="541"/>
      <c r="U15" s="505"/>
      <c r="V15" s="505"/>
      <c r="W15" s="551"/>
    </row>
    <row r="16" spans="2:23" s="128" customFormat="1" ht="15" customHeight="1" x14ac:dyDescent="0.2">
      <c r="B16" s="128" t="s">
        <v>5989</v>
      </c>
      <c r="C16" s="152">
        <v>6829</v>
      </c>
      <c r="D16" s="152">
        <v>9893</v>
      </c>
      <c r="E16" s="152">
        <v>76417.95</v>
      </c>
      <c r="F16" s="461">
        <v>40000</v>
      </c>
      <c r="G16" s="153">
        <v>75000</v>
      </c>
      <c r="H16" s="152">
        <v>80000</v>
      </c>
      <c r="I16" s="152">
        <f t="shared" ref="I16:P16" si="3">H16*(1+I8)</f>
        <v>81600</v>
      </c>
      <c r="J16" s="152">
        <f t="shared" si="3"/>
        <v>83232</v>
      </c>
      <c r="K16" s="152">
        <f t="shared" si="3"/>
        <v>84896.639999999999</v>
      </c>
      <c r="L16" s="152">
        <f t="shared" si="3"/>
        <v>86594.572799999994</v>
      </c>
      <c r="M16" s="152">
        <f t="shared" si="3"/>
        <v>88326.464255999992</v>
      </c>
      <c r="N16" s="152">
        <f t="shared" si="3"/>
        <v>90092.993541119999</v>
      </c>
      <c r="O16" s="152">
        <f t="shared" si="3"/>
        <v>91894.8534119424</v>
      </c>
      <c r="P16" s="152">
        <f t="shared" si="3"/>
        <v>93732.750480181247</v>
      </c>
      <c r="R16" s="550"/>
      <c r="S16" s="538"/>
      <c r="T16" s="541"/>
      <c r="U16" s="505"/>
      <c r="V16" s="505"/>
      <c r="W16" s="551"/>
    </row>
    <row r="17" spans="2:23" s="128" customFormat="1" ht="15" customHeight="1" x14ac:dyDescent="0.2">
      <c r="B17" s="128" t="s">
        <v>503</v>
      </c>
      <c r="C17" s="434">
        <v>2698</v>
      </c>
      <c r="D17" s="434">
        <v>3269</v>
      </c>
      <c r="E17" s="434">
        <v>2937</v>
      </c>
      <c r="F17" s="462">
        <v>3000</v>
      </c>
      <c r="G17" s="446">
        <f>F17</f>
        <v>3000</v>
      </c>
      <c r="H17" s="434">
        <f t="shared" ref="H17:P17" si="4">G17+G17*H10</f>
        <v>3060</v>
      </c>
      <c r="I17" s="434">
        <f t="shared" si="4"/>
        <v>3121.2</v>
      </c>
      <c r="J17" s="434">
        <f t="shared" si="4"/>
        <v>3183.6239999999998</v>
      </c>
      <c r="K17" s="434">
        <f t="shared" si="4"/>
        <v>3247.29648</v>
      </c>
      <c r="L17" s="434">
        <f t="shared" si="4"/>
        <v>3312.2424096</v>
      </c>
      <c r="M17" s="434">
        <f t="shared" si="4"/>
        <v>3378.487257792</v>
      </c>
      <c r="N17" s="434">
        <f t="shared" si="4"/>
        <v>3446.0570029478399</v>
      </c>
      <c r="O17" s="434">
        <f t="shared" si="4"/>
        <v>3514.9781430067969</v>
      </c>
      <c r="P17" s="434">
        <f t="shared" si="4"/>
        <v>3585.277705866933</v>
      </c>
      <c r="R17" s="550"/>
      <c r="S17" s="538"/>
      <c r="T17" s="541"/>
      <c r="U17" s="505"/>
      <c r="V17" s="505"/>
      <c r="W17" s="551"/>
    </row>
    <row r="18" spans="2:23" s="128" customFormat="1" ht="15" customHeight="1" x14ac:dyDescent="0.2">
      <c r="B18" s="159" t="s">
        <v>504</v>
      </c>
      <c r="C18" s="439">
        <f t="shared" ref="C18:P18" si="5">SUM(C13:C17)</f>
        <v>377892</v>
      </c>
      <c r="D18" s="439">
        <f t="shared" si="5"/>
        <v>401041</v>
      </c>
      <c r="E18" s="439">
        <f t="shared" si="5"/>
        <v>440541.34</v>
      </c>
      <c r="F18" s="474">
        <f t="shared" si="5"/>
        <v>401500</v>
      </c>
      <c r="G18" s="439">
        <f t="shared" si="5"/>
        <v>440670</v>
      </c>
      <c r="H18" s="439">
        <f t="shared" si="5"/>
        <v>460983.4</v>
      </c>
      <c r="I18" s="439">
        <f t="shared" si="5"/>
        <v>470203.06800000003</v>
      </c>
      <c r="J18" s="439">
        <f t="shared" si="5"/>
        <v>479607.12936000002</v>
      </c>
      <c r="K18" s="439">
        <f t="shared" si="5"/>
        <v>489199.2719472</v>
      </c>
      <c r="L18" s="439">
        <f t="shared" si="5"/>
        <v>498983.25738614396</v>
      </c>
      <c r="M18" s="439">
        <f t="shared" si="5"/>
        <v>508962.92253386689</v>
      </c>
      <c r="N18" s="439">
        <f t="shared" si="5"/>
        <v>519142.18098454416</v>
      </c>
      <c r="O18" s="439">
        <f t="shared" si="5"/>
        <v>529525.02460423508</v>
      </c>
      <c r="P18" s="439">
        <f t="shared" si="5"/>
        <v>540115.52509631973</v>
      </c>
      <c r="R18" s="552"/>
      <c r="S18" s="541"/>
      <c r="T18" s="541"/>
      <c r="U18" s="505"/>
      <c r="V18" s="505"/>
      <c r="W18" s="551"/>
    </row>
    <row r="19" spans="2:23" s="149" customFormat="1" ht="15" customHeight="1" x14ac:dyDescent="0.2">
      <c r="B19" s="130" t="s">
        <v>5990</v>
      </c>
      <c r="F19" s="464"/>
      <c r="G19" s="157"/>
      <c r="H19" s="157"/>
      <c r="R19" s="552"/>
      <c r="S19" s="541"/>
      <c r="T19" s="541"/>
      <c r="U19" s="505"/>
      <c r="V19" s="505"/>
      <c r="W19" s="551"/>
    </row>
    <row r="20" spans="2:23" s="149" customFormat="1" ht="15" customHeight="1" x14ac:dyDescent="0.2">
      <c r="B20" s="128" t="s">
        <v>5996</v>
      </c>
      <c r="C20" s="151">
        <v>170671</v>
      </c>
      <c r="D20" s="151">
        <v>158395</v>
      </c>
      <c r="E20" s="151">
        <v>197327</v>
      </c>
      <c r="F20" s="461">
        <v>216880</v>
      </c>
      <c r="G20" s="152">
        <f>F20+F20*G$10</f>
        <v>221217.6</v>
      </c>
      <c r="H20" s="152">
        <f>G20+G20*H$10</f>
        <v>225641.95200000002</v>
      </c>
      <c r="I20" s="152">
        <f t="shared" ref="I20:P26" si="6">H20+H20*I$10</f>
        <v>230154.79104000001</v>
      </c>
      <c r="J20" s="152">
        <f t="shared" si="6"/>
        <v>234757.8868608</v>
      </c>
      <c r="K20" s="152">
        <f t="shared" si="6"/>
        <v>239453.04459801601</v>
      </c>
      <c r="L20" s="152">
        <f t="shared" si="6"/>
        <v>244242.10548997633</v>
      </c>
      <c r="M20" s="152">
        <f t="shared" si="6"/>
        <v>249126.94759977586</v>
      </c>
      <c r="N20" s="152">
        <f t="shared" si="6"/>
        <v>254109.48655177138</v>
      </c>
      <c r="O20" s="152">
        <f t="shared" si="6"/>
        <v>259191.67628280682</v>
      </c>
      <c r="P20" s="152">
        <f t="shared" si="6"/>
        <v>264375.50980846293</v>
      </c>
      <c r="R20" s="553"/>
      <c r="S20" s="505"/>
      <c r="T20" s="505"/>
      <c r="U20" s="505"/>
      <c r="V20" s="505"/>
      <c r="W20" s="551"/>
    </row>
    <row r="21" spans="2:23" s="149" customFormat="1" ht="15" customHeight="1" x14ac:dyDescent="0.2">
      <c r="B21" s="128" t="s">
        <v>5997</v>
      </c>
      <c r="C21" s="151">
        <v>135411</v>
      </c>
      <c r="D21" s="151">
        <v>121941</v>
      </c>
      <c r="E21" s="151">
        <v>117275</v>
      </c>
      <c r="F21" s="461">
        <v>111605</v>
      </c>
      <c r="G21" s="152">
        <f t="shared" ref="G21:J26" si="7">F21+F21*G$10</f>
        <v>113837.1</v>
      </c>
      <c r="H21" s="152">
        <f t="shared" si="7"/>
        <v>116113.842</v>
      </c>
      <c r="I21" s="152">
        <f t="shared" si="6"/>
        <v>118436.11884000001</v>
      </c>
      <c r="J21" s="152">
        <f t="shared" si="6"/>
        <v>120804.84121680001</v>
      </c>
      <c r="K21" s="152">
        <f t="shared" si="6"/>
        <v>123220.938041136</v>
      </c>
      <c r="L21" s="152">
        <f t="shared" si="6"/>
        <v>125685.35680195873</v>
      </c>
      <c r="M21" s="152">
        <f t="shared" si="6"/>
        <v>128199.0639379979</v>
      </c>
      <c r="N21" s="152">
        <f t="shared" si="6"/>
        <v>130763.04521675785</v>
      </c>
      <c r="O21" s="152">
        <f t="shared" si="6"/>
        <v>133378.30612109302</v>
      </c>
      <c r="P21" s="152">
        <f t="shared" si="6"/>
        <v>136045.87224351487</v>
      </c>
      <c r="R21" s="553"/>
      <c r="S21" s="505"/>
      <c r="T21" s="505"/>
      <c r="U21" s="505"/>
      <c r="V21" s="505"/>
      <c r="W21" s="551"/>
    </row>
    <row r="22" spans="2:23" s="149" customFormat="1" ht="15" customHeight="1" x14ac:dyDescent="0.2">
      <c r="B22" s="445" t="s">
        <v>6034</v>
      </c>
      <c r="C22" s="151">
        <v>19300.64</v>
      </c>
      <c r="D22" s="151">
        <v>19160.990000000002</v>
      </c>
      <c r="E22" s="151">
        <v>22040.39</v>
      </c>
      <c r="F22" s="461">
        <v>30000</v>
      </c>
      <c r="G22" s="475">
        <v>22400</v>
      </c>
      <c r="H22" s="152">
        <f t="shared" si="7"/>
        <v>22848</v>
      </c>
      <c r="I22" s="152">
        <f t="shared" si="7"/>
        <v>23304.959999999999</v>
      </c>
      <c r="J22" s="152">
        <f t="shared" si="6"/>
        <v>23771.0592</v>
      </c>
      <c r="K22" s="152">
        <f t="shared" si="6"/>
        <v>24246.480383999999</v>
      </c>
      <c r="L22" s="152">
        <f t="shared" si="6"/>
        <v>24731.409991679997</v>
      </c>
      <c r="M22" s="152">
        <f t="shared" si="6"/>
        <v>25226.038191513599</v>
      </c>
      <c r="N22" s="152">
        <f t="shared" si="6"/>
        <v>25730.558955343869</v>
      </c>
      <c r="O22" s="152">
        <f t="shared" si="6"/>
        <v>26245.170134450746</v>
      </c>
      <c r="P22" s="152">
        <f t="shared" si="6"/>
        <v>26770.07353713976</v>
      </c>
      <c r="R22" s="553"/>
      <c r="S22" s="505"/>
      <c r="T22" s="505"/>
      <c r="U22" s="505"/>
      <c r="V22" s="505"/>
      <c r="W22" s="551"/>
    </row>
    <row r="23" spans="2:23" s="149" customFormat="1" ht="15" customHeight="1" x14ac:dyDescent="0.2">
      <c r="B23" s="445" t="s">
        <v>5796</v>
      </c>
      <c r="C23" s="151">
        <v>54866.6</v>
      </c>
      <c r="D23" s="151">
        <v>46331.360000000001</v>
      </c>
      <c r="E23" s="151">
        <v>38751</v>
      </c>
      <c r="F23" s="461">
        <v>48250</v>
      </c>
      <c r="G23" s="152">
        <f t="shared" ref="G23:H26" si="8">F23+F23*G$10</f>
        <v>49215</v>
      </c>
      <c r="H23" s="152">
        <f t="shared" si="8"/>
        <v>50199.3</v>
      </c>
      <c r="I23" s="152">
        <f t="shared" si="7"/>
        <v>51203.286</v>
      </c>
      <c r="J23" s="152">
        <f t="shared" si="7"/>
        <v>52227.351719999999</v>
      </c>
      <c r="K23" s="152">
        <f t="shared" si="6"/>
        <v>53271.898754399997</v>
      </c>
      <c r="L23" s="152">
        <f t="shared" si="6"/>
        <v>54337.336729488001</v>
      </c>
      <c r="M23" s="152">
        <f t="shared" si="6"/>
        <v>55424.083464077761</v>
      </c>
      <c r="N23" s="152">
        <f t="shared" si="6"/>
        <v>56532.56513335932</v>
      </c>
      <c r="O23" s="152">
        <f t="shared" si="6"/>
        <v>57663.216436026509</v>
      </c>
      <c r="P23" s="152">
        <f t="shared" si="6"/>
        <v>58816.480764747037</v>
      </c>
      <c r="R23" s="553"/>
      <c r="S23" s="505"/>
      <c r="T23" s="505"/>
      <c r="U23" s="505"/>
      <c r="V23" s="505"/>
      <c r="W23" s="551"/>
    </row>
    <row r="24" spans="2:23" s="149" customFormat="1" ht="15" customHeight="1" x14ac:dyDescent="0.2">
      <c r="B24" s="445" t="s">
        <v>6035</v>
      </c>
      <c r="C24" s="151">
        <v>19708.61</v>
      </c>
      <c r="D24" s="151">
        <v>21644.03</v>
      </c>
      <c r="E24" s="151">
        <v>22845.13</v>
      </c>
      <c r="F24" s="461">
        <v>45800</v>
      </c>
      <c r="G24" s="152">
        <f t="shared" si="8"/>
        <v>46716</v>
      </c>
      <c r="H24" s="152">
        <f t="shared" si="8"/>
        <v>47650.32</v>
      </c>
      <c r="I24" s="152">
        <f t="shared" si="7"/>
        <v>48603.326399999998</v>
      </c>
      <c r="J24" s="152">
        <f t="shared" si="7"/>
        <v>49575.392928000001</v>
      </c>
      <c r="K24" s="152">
        <f t="shared" si="6"/>
        <v>50566.90078656</v>
      </c>
      <c r="L24" s="152">
        <f t="shared" si="6"/>
        <v>51578.238802291198</v>
      </c>
      <c r="M24" s="152">
        <f t="shared" si="6"/>
        <v>52609.803578337021</v>
      </c>
      <c r="N24" s="152">
        <f t="shared" si="6"/>
        <v>53661.999649903759</v>
      </c>
      <c r="O24" s="152">
        <f t="shared" si="6"/>
        <v>54735.239642901834</v>
      </c>
      <c r="P24" s="152">
        <f t="shared" si="6"/>
        <v>55829.94443575987</v>
      </c>
      <c r="R24" s="553"/>
      <c r="S24" s="505"/>
      <c r="T24" s="505"/>
      <c r="U24" s="505"/>
      <c r="V24" s="505"/>
      <c r="W24" s="551"/>
    </row>
    <row r="25" spans="2:23" s="149" customFormat="1" ht="15" customHeight="1" x14ac:dyDescent="0.2">
      <c r="B25" s="445" t="s">
        <v>6036</v>
      </c>
      <c r="C25" s="151">
        <v>21411.94</v>
      </c>
      <c r="D25" s="151">
        <v>22613.439999999999</v>
      </c>
      <c r="E25" s="151">
        <v>23405.040000000001</v>
      </c>
      <c r="F25" s="461">
        <v>15000</v>
      </c>
      <c r="G25" s="152">
        <f t="shared" si="8"/>
        <v>15300</v>
      </c>
      <c r="H25" s="152">
        <f t="shared" si="8"/>
        <v>15606</v>
      </c>
      <c r="I25" s="152">
        <f t="shared" si="7"/>
        <v>15918.12</v>
      </c>
      <c r="J25" s="152">
        <f t="shared" si="7"/>
        <v>16236.482400000001</v>
      </c>
      <c r="K25" s="152">
        <f t="shared" si="6"/>
        <v>16561.212048000001</v>
      </c>
      <c r="L25" s="152">
        <f t="shared" si="6"/>
        <v>16892.436288960002</v>
      </c>
      <c r="M25" s="152">
        <f t="shared" si="6"/>
        <v>17230.285014739202</v>
      </c>
      <c r="N25" s="152">
        <f t="shared" si="6"/>
        <v>17574.890715033987</v>
      </c>
      <c r="O25" s="152">
        <f t="shared" si="6"/>
        <v>17926.388529334668</v>
      </c>
      <c r="P25" s="152">
        <f t="shared" si="6"/>
        <v>18284.916299921362</v>
      </c>
      <c r="R25" s="553"/>
      <c r="S25" s="505"/>
      <c r="T25" s="505"/>
      <c r="U25" s="505"/>
      <c r="V25" s="505"/>
      <c r="W25" s="551"/>
    </row>
    <row r="26" spans="2:23" s="149" customFormat="1" ht="15" customHeight="1" x14ac:dyDescent="0.2">
      <c r="B26" s="445" t="s">
        <v>6037</v>
      </c>
      <c r="C26" s="435">
        <v>15079.52</v>
      </c>
      <c r="D26" s="435">
        <v>12624.09</v>
      </c>
      <c r="E26" s="473">
        <v>13783.45</v>
      </c>
      <c r="F26" s="462">
        <v>13200</v>
      </c>
      <c r="G26" s="434">
        <f t="shared" si="8"/>
        <v>13464</v>
      </c>
      <c r="H26" s="434">
        <f t="shared" si="8"/>
        <v>13733.28</v>
      </c>
      <c r="I26" s="434">
        <f t="shared" si="7"/>
        <v>14007.945600000001</v>
      </c>
      <c r="J26" s="434">
        <f t="shared" si="7"/>
        <v>14288.104512000002</v>
      </c>
      <c r="K26" s="434">
        <f t="shared" si="6"/>
        <v>14573.866602240001</v>
      </c>
      <c r="L26" s="434">
        <f t="shared" si="6"/>
        <v>14865.343934284801</v>
      </c>
      <c r="M26" s="434">
        <f t="shared" si="6"/>
        <v>15162.650812970498</v>
      </c>
      <c r="N26" s="434">
        <f t="shared" si="6"/>
        <v>15465.903829229908</v>
      </c>
      <c r="O26" s="434">
        <f t="shared" si="6"/>
        <v>15775.221905814506</v>
      </c>
      <c r="P26" s="434">
        <f t="shared" si="6"/>
        <v>16090.726343930795</v>
      </c>
      <c r="R26" s="553"/>
      <c r="S26" s="505"/>
      <c r="T26" s="505"/>
      <c r="U26" s="505"/>
      <c r="V26" s="505"/>
      <c r="W26" s="551"/>
    </row>
    <row r="27" spans="2:23" s="149" customFormat="1" ht="15" customHeight="1" x14ac:dyDescent="0.2">
      <c r="B27" s="128" t="s">
        <v>6047</v>
      </c>
      <c r="C27" s="435">
        <f t="shared" ref="C27:N27" si="9">SUM(C22:C26)</f>
        <v>130367.31</v>
      </c>
      <c r="D27" s="435">
        <f t="shared" si="9"/>
        <v>122373.91</v>
      </c>
      <c r="E27" s="435">
        <f t="shared" si="9"/>
        <v>120825.01</v>
      </c>
      <c r="F27" s="462">
        <f t="shared" si="9"/>
        <v>152250</v>
      </c>
      <c r="G27" s="434">
        <f t="shared" si="9"/>
        <v>147095</v>
      </c>
      <c r="H27" s="434">
        <f t="shared" si="9"/>
        <v>150036.9</v>
      </c>
      <c r="I27" s="434">
        <f t="shared" si="9"/>
        <v>153037.63800000001</v>
      </c>
      <c r="J27" s="434">
        <f t="shared" si="9"/>
        <v>156098.39075999998</v>
      </c>
      <c r="K27" s="434">
        <f t="shared" si="9"/>
        <v>159220.35857520002</v>
      </c>
      <c r="L27" s="434">
        <f t="shared" si="9"/>
        <v>162404.76574670401</v>
      </c>
      <c r="M27" s="434">
        <f t="shared" si="9"/>
        <v>165652.86106163808</v>
      </c>
      <c r="N27" s="434">
        <f t="shared" si="9"/>
        <v>168965.91828287084</v>
      </c>
      <c r="O27" s="434">
        <f>SUM(O22:O26)</f>
        <v>172345.23664852828</v>
      </c>
      <c r="P27" s="434">
        <f>SUM(P22:P26)</f>
        <v>175792.14138149883</v>
      </c>
      <c r="R27" s="553"/>
      <c r="S27" s="505"/>
      <c r="T27" s="505"/>
      <c r="U27" s="505"/>
      <c r="V27" s="505"/>
      <c r="W27" s="551"/>
    </row>
    <row r="28" spans="2:23" s="128" customFormat="1" ht="15" customHeight="1" x14ac:dyDescent="0.2">
      <c r="B28" s="159" t="s">
        <v>6046</v>
      </c>
      <c r="C28" s="440">
        <f t="shared" ref="C28:N28" si="10">SUM(C20:C26)</f>
        <v>436449.31</v>
      </c>
      <c r="D28" s="440">
        <f t="shared" si="10"/>
        <v>402709.91000000003</v>
      </c>
      <c r="E28" s="440">
        <f t="shared" si="10"/>
        <v>435427.01</v>
      </c>
      <c r="F28" s="468">
        <f t="shared" si="10"/>
        <v>480735</v>
      </c>
      <c r="G28" s="468">
        <f t="shared" si="10"/>
        <v>482149.7</v>
      </c>
      <c r="H28" s="468">
        <f t="shared" si="10"/>
        <v>491792.69400000002</v>
      </c>
      <c r="I28" s="468">
        <f t="shared" si="10"/>
        <v>501628.54788000009</v>
      </c>
      <c r="J28" s="468">
        <f t="shared" si="10"/>
        <v>511661.11883759999</v>
      </c>
      <c r="K28" s="468">
        <f t="shared" si="10"/>
        <v>521894.34121435211</v>
      </c>
      <c r="L28" s="468">
        <f t="shared" si="10"/>
        <v>532332.22803863906</v>
      </c>
      <c r="M28" s="468">
        <f t="shared" si="10"/>
        <v>542978.87259941187</v>
      </c>
      <c r="N28" s="468">
        <f t="shared" si="10"/>
        <v>553838.4500514</v>
      </c>
      <c r="O28" s="468">
        <f>SUM(O20:O26)</f>
        <v>564915.21905242803</v>
      </c>
      <c r="P28" s="468">
        <f>SUM(P20:P26)</f>
        <v>576213.52343347657</v>
      </c>
      <c r="R28" s="553"/>
      <c r="S28" s="505"/>
      <c r="T28" s="505"/>
      <c r="U28" s="505"/>
      <c r="V28" s="505"/>
      <c r="W28" s="551"/>
    </row>
    <row r="29" spans="2:23" s="128" customFormat="1" ht="15" customHeight="1" x14ac:dyDescent="0.2">
      <c r="B29" s="130"/>
      <c r="C29" s="151"/>
      <c r="D29" s="151"/>
      <c r="E29" s="151"/>
      <c r="F29" s="465"/>
      <c r="G29" s="152"/>
      <c r="H29" s="152"/>
      <c r="I29" s="152"/>
      <c r="J29" s="152"/>
      <c r="K29" s="152"/>
      <c r="L29" s="152"/>
      <c r="M29" s="152"/>
      <c r="N29" s="152"/>
      <c r="O29" s="152"/>
      <c r="P29" s="152"/>
      <c r="R29" s="553"/>
      <c r="S29" s="505"/>
      <c r="T29" s="505"/>
      <c r="U29" s="505"/>
      <c r="V29" s="505"/>
      <c r="W29" s="551"/>
    </row>
    <row r="30" spans="2:23" s="128" customFormat="1" ht="15" customHeight="1" x14ac:dyDescent="0.2">
      <c r="B30" s="130" t="s">
        <v>5818</v>
      </c>
      <c r="C30" s="433">
        <f t="shared" ref="C30:P30" si="11">C18-C28</f>
        <v>-58557.31</v>
      </c>
      <c r="D30" s="433">
        <f t="shared" si="11"/>
        <v>-1668.9100000000326</v>
      </c>
      <c r="E30" s="433">
        <f t="shared" si="11"/>
        <v>5114.3300000000163</v>
      </c>
      <c r="F30" s="466">
        <f t="shared" si="11"/>
        <v>-79235</v>
      </c>
      <c r="G30" s="433">
        <f t="shared" si="11"/>
        <v>-41479.700000000012</v>
      </c>
      <c r="H30" s="433">
        <f t="shared" si="11"/>
        <v>-30809.293999999994</v>
      </c>
      <c r="I30" s="433">
        <f t="shared" si="11"/>
        <v>-31425.479880000057</v>
      </c>
      <c r="J30" s="433">
        <f t="shared" si="11"/>
        <v>-32053.989477599971</v>
      </c>
      <c r="K30" s="433">
        <f t="shared" si="11"/>
        <v>-32695.06926715211</v>
      </c>
      <c r="L30" s="433">
        <f t="shared" si="11"/>
        <v>-33348.970652495103</v>
      </c>
      <c r="M30" s="433">
        <f t="shared" si="11"/>
        <v>-34015.950065544981</v>
      </c>
      <c r="N30" s="433">
        <f t="shared" si="11"/>
        <v>-34696.269066855835</v>
      </c>
      <c r="O30" s="433">
        <f t="shared" si="11"/>
        <v>-35390.194448192953</v>
      </c>
      <c r="P30" s="433">
        <f t="shared" si="11"/>
        <v>-36097.998337156838</v>
      </c>
      <c r="R30" s="553"/>
      <c r="S30" s="505"/>
      <c r="T30" s="505"/>
      <c r="U30" s="505"/>
      <c r="V30" s="505"/>
      <c r="W30" s="551"/>
    </row>
    <row r="31" spans="2:23" s="149" customFormat="1" ht="15" customHeight="1" x14ac:dyDescent="0.2">
      <c r="B31" s="128" t="s">
        <v>5991</v>
      </c>
      <c r="C31" s="436">
        <v>48538</v>
      </c>
      <c r="D31" s="436">
        <v>-29492</v>
      </c>
      <c r="E31" s="436">
        <v>12368</v>
      </c>
      <c r="F31" s="467">
        <v>3000</v>
      </c>
      <c r="G31" s="436">
        <v>3000</v>
      </c>
      <c r="H31" s="436">
        <v>3000</v>
      </c>
      <c r="I31" s="436">
        <v>3000</v>
      </c>
      <c r="J31" s="436">
        <v>3000</v>
      </c>
      <c r="K31" s="436">
        <v>3000</v>
      </c>
      <c r="L31" s="436">
        <v>3000</v>
      </c>
      <c r="M31" s="436">
        <v>3000</v>
      </c>
      <c r="N31" s="436">
        <v>3000</v>
      </c>
      <c r="O31" s="436">
        <v>3000</v>
      </c>
      <c r="P31" s="436">
        <v>3000</v>
      </c>
      <c r="R31" s="553"/>
      <c r="S31" s="505"/>
      <c r="T31" s="505"/>
      <c r="U31" s="505"/>
      <c r="V31" s="505"/>
      <c r="W31" s="551"/>
    </row>
    <row r="32" spans="2:23" s="149" customFormat="1" ht="15" customHeight="1" x14ac:dyDescent="0.2">
      <c r="B32" s="130" t="s">
        <v>5992</v>
      </c>
      <c r="C32" s="441">
        <f>C30+C31</f>
        <v>-10019.309999999998</v>
      </c>
      <c r="D32" s="441">
        <f t="shared" ref="D32:P32" si="12">D30+D31</f>
        <v>-31160.910000000033</v>
      </c>
      <c r="E32" s="441">
        <f t="shared" si="12"/>
        <v>17482.330000000016</v>
      </c>
      <c r="F32" s="468">
        <f t="shared" si="12"/>
        <v>-76235</v>
      </c>
      <c r="G32" s="441">
        <f t="shared" si="12"/>
        <v>-38479.700000000012</v>
      </c>
      <c r="H32" s="441">
        <f t="shared" si="12"/>
        <v>-27809.293999999994</v>
      </c>
      <c r="I32" s="441">
        <f t="shared" si="12"/>
        <v>-28425.479880000057</v>
      </c>
      <c r="J32" s="441">
        <f t="shared" si="12"/>
        <v>-29053.989477599971</v>
      </c>
      <c r="K32" s="441">
        <f t="shared" si="12"/>
        <v>-29695.06926715211</v>
      </c>
      <c r="L32" s="441">
        <f t="shared" si="12"/>
        <v>-30348.970652495103</v>
      </c>
      <c r="M32" s="441">
        <f t="shared" si="12"/>
        <v>-31015.950065544981</v>
      </c>
      <c r="N32" s="441">
        <f t="shared" si="12"/>
        <v>-31696.269066855835</v>
      </c>
      <c r="O32" s="441">
        <f t="shared" si="12"/>
        <v>-32390.194448192953</v>
      </c>
      <c r="P32" s="441">
        <f t="shared" si="12"/>
        <v>-33097.998337156838</v>
      </c>
      <c r="R32" s="553"/>
      <c r="S32" s="505"/>
      <c r="T32" s="505"/>
      <c r="U32" s="505"/>
      <c r="V32" s="505"/>
      <c r="W32" s="551"/>
    </row>
    <row r="33" spans="1:23" s="149" customFormat="1" ht="15" customHeight="1" x14ac:dyDescent="0.2">
      <c r="B33" s="128"/>
      <c r="C33" s="433"/>
      <c r="D33" s="433"/>
      <c r="E33" s="433"/>
      <c r="F33" s="469"/>
      <c r="G33" s="157"/>
      <c r="H33" s="157"/>
      <c r="R33" s="553"/>
      <c r="S33" s="505"/>
      <c r="T33" s="505"/>
      <c r="U33" s="505"/>
      <c r="V33" s="505"/>
      <c r="W33" s="551"/>
    </row>
    <row r="34" spans="1:23" s="149" customFormat="1" ht="15" customHeight="1" x14ac:dyDescent="0.2">
      <c r="B34" s="128"/>
      <c r="C34" s="433"/>
      <c r="D34" s="433"/>
      <c r="E34" s="433"/>
      <c r="F34" s="469"/>
      <c r="G34" s="157"/>
      <c r="H34" s="157"/>
      <c r="R34" s="553"/>
      <c r="S34" s="505"/>
      <c r="T34" s="505"/>
      <c r="U34" s="505"/>
      <c r="V34" s="505"/>
      <c r="W34" s="551"/>
    </row>
    <row r="35" spans="1:23" s="149" customFormat="1" ht="15" customHeight="1" x14ac:dyDescent="0.2">
      <c r="B35" s="130" t="s">
        <v>6002</v>
      </c>
      <c r="C35" s="433"/>
      <c r="D35" s="433"/>
      <c r="E35" s="433"/>
      <c r="F35" s="469"/>
      <c r="G35" s="157"/>
      <c r="H35" s="157"/>
      <c r="R35" s="553"/>
      <c r="S35" s="505"/>
      <c r="T35" s="505"/>
      <c r="U35" s="505"/>
      <c r="V35" s="505"/>
      <c r="W35" s="551"/>
    </row>
    <row r="36" spans="1:23" s="149" customFormat="1" ht="15" customHeight="1" x14ac:dyDescent="0.2">
      <c r="B36" s="476" t="s">
        <v>6010</v>
      </c>
      <c r="C36" s="433"/>
      <c r="D36" s="433"/>
      <c r="E36" s="433"/>
      <c r="F36" s="466">
        <f>Loans3!X4</f>
        <v>800000</v>
      </c>
      <c r="G36" s="480">
        <f>Loans3!Y4</f>
        <v>800000</v>
      </c>
      <c r="H36" s="480">
        <f>Loans3!Z4</f>
        <v>750000</v>
      </c>
      <c r="I36" s="480">
        <f>Loans3!AA4</f>
        <v>700000</v>
      </c>
      <c r="J36" s="480">
        <f>Loans3!AB4</f>
        <v>650000</v>
      </c>
      <c r="K36" s="480">
        <f>Loans3!AC4</f>
        <v>600000</v>
      </c>
      <c r="L36" s="480">
        <f>Loans3!AD4</f>
        <v>550000</v>
      </c>
      <c r="M36" s="480">
        <f>Loans3!AE4</f>
        <v>500000</v>
      </c>
      <c r="N36" s="480">
        <f>Loans3!AF4</f>
        <v>450000</v>
      </c>
      <c r="O36" s="480">
        <f>Loans3!AG4</f>
        <v>400000</v>
      </c>
      <c r="P36" s="480">
        <f>Loans3!AH4</f>
        <v>350000</v>
      </c>
      <c r="R36" s="553"/>
      <c r="S36" s="505"/>
      <c r="T36" s="505"/>
      <c r="U36" s="505"/>
      <c r="V36" s="505"/>
      <c r="W36" s="551"/>
    </row>
    <row r="37" spans="1:23" s="149" customFormat="1" ht="15" customHeight="1" x14ac:dyDescent="0.2">
      <c r="B37" s="476" t="s">
        <v>6011</v>
      </c>
      <c r="C37" s="433"/>
      <c r="D37" s="433"/>
      <c r="E37" s="433"/>
      <c r="F37" s="466">
        <f>Loans3!X5</f>
        <v>797816.37</v>
      </c>
      <c r="G37" s="480">
        <f>Loans3!Y5</f>
        <v>771039.52338252298</v>
      </c>
      <c r="H37" s="480">
        <f>Loans3!Z5</f>
        <v>743174.52411171561</v>
      </c>
      <c r="I37" s="480">
        <f>Loans3!AA5</f>
        <v>714177.15203671891</v>
      </c>
      <c r="J37" s="480">
        <f>Loans3!AB5</f>
        <v>684001.38999617577</v>
      </c>
      <c r="K37" s="480">
        <f>Loans3!AC5</f>
        <v>652599.35079164233</v>
      </c>
      <c r="L37" s="480">
        <f>Loans3!AD5</f>
        <v>619921.20119335933</v>
      </c>
      <c r="M37" s="480">
        <f>Loans3!AE5</f>
        <v>585915.08285778353</v>
      </c>
      <c r="N37" s="480">
        <f>Loans3!AF5</f>
        <v>550527.03003137908</v>
      </c>
      <c r="O37" s="480">
        <f>Loans3!AG5</f>
        <v>513700.88391007145</v>
      </c>
      <c r="P37" s="480">
        <f>Loans3!AH5</f>
        <v>475378.20351845579</v>
      </c>
      <c r="R37" s="553"/>
      <c r="S37" s="505"/>
      <c r="T37" s="505"/>
      <c r="U37" s="505"/>
      <c r="V37" s="505"/>
      <c r="W37" s="551"/>
    </row>
    <row r="38" spans="1:23" s="149" customFormat="1" ht="15" customHeight="1" x14ac:dyDescent="0.2">
      <c r="B38" s="445" t="s">
        <v>6012</v>
      </c>
      <c r="C38" s="433"/>
      <c r="D38" s="433"/>
      <c r="E38" s="433"/>
      <c r="F38" s="466">
        <f>Loans3!X6</f>
        <v>8260.4166666666661</v>
      </c>
      <c r="G38" s="480">
        <f>Loans3!Y6</f>
        <v>28000.000000000004</v>
      </c>
      <c r="H38" s="480">
        <f>Loans3!Z6</f>
        <v>27562.500000000007</v>
      </c>
      <c r="I38" s="480">
        <f>Loans3!AA6</f>
        <v>25812.500000000004</v>
      </c>
      <c r="J38" s="480">
        <f>Loans3!AB6</f>
        <v>24062.500000000007</v>
      </c>
      <c r="K38" s="480">
        <f>Loans3!AC6</f>
        <v>22312.500000000007</v>
      </c>
      <c r="L38" s="480">
        <f>Loans3!AD6</f>
        <v>20562.500000000004</v>
      </c>
      <c r="M38" s="480">
        <f>Loans3!AE6</f>
        <v>18812.5</v>
      </c>
      <c r="N38" s="480">
        <f>Loans3!AF6</f>
        <v>17062.5</v>
      </c>
      <c r="O38" s="480">
        <f>Loans3!AG6</f>
        <v>15312.500000000004</v>
      </c>
      <c r="P38" s="480">
        <f>Loans3!AH6</f>
        <v>13562.500000000002</v>
      </c>
      <c r="R38" s="553"/>
      <c r="S38" s="505"/>
      <c r="T38" s="505"/>
      <c r="U38" s="505"/>
      <c r="V38" s="505"/>
      <c r="W38" s="551"/>
    </row>
    <row r="39" spans="1:23" s="128" customFormat="1" ht="15" customHeight="1" x14ac:dyDescent="0.2">
      <c r="B39" s="445" t="s">
        <v>6013</v>
      </c>
      <c r="C39" s="158"/>
      <c r="D39" s="158"/>
      <c r="E39" s="158"/>
      <c r="F39" s="466">
        <f>Loans3!X7</f>
        <v>2659.9999999999955</v>
      </c>
      <c r="G39" s="480">
        <f>Loans3!Y7</f>
        <v>31346.713382522976</v>
      </c>
      <c r="H39" s="480">
        <f>Loans3!Z7</f>
        <v>30258.560729192621</v>
      </c>
      <c r="I39" s="480">
        <f>Loans3!AA7</f>
        <v>29126.187925003287</v>
      </c>
      <c r="J39" s="480">
        <f>Loans3!AB7</f>
        <v>27947.797959456853</v>
      </c>
      <c r="K39" s="480">
        <f>Loans3!AC7</f>
        <v>26721.520795466546</v>
      </c>
      <c r="L39" s="480">
        <f>Loans3!AD7</f>
        <v>25445.410401716996</v>
      </c>
      <c r="M39" s="480">
        <f>Loans3!AE7</f>
        <v>24117.441664424194</v>
      </c>
      <c r="N39" s="480">
        <f>Loans3!AF7</f>
        <v>22735.507173595535</v>
      </c>
      <c r="O39" s="480">
        <f>Loans3!AG7</f>
        <v>21297.413878692365</v>
      </c>
      <c r="P39" s="480">
        <f>Loans3!AH7</f>
        <v>19800.879608384326</v>
      </c>
      <c r="R39" s="553"/>
      <c r="S39" s="505"/>
      <c r="T39" s="505"/>
      <c r="U39" s="505"/>
      <c r="V39" s="505"/>
      <c r="W39" s="551"/>
    </row>
    <row r="40" spans="1:23" s="128" customFormat="1" ht="15" customHeight="1" x14ac:dyDescent="0.2">
      <c r="B40" s="445" t="s">
        <v>6014</v>
      </c>
      <c r="F40" s="481">
        <v>0</v>
      </c>
      <c r="G40" s="482">
        <v>0</v>
      </c>
      <c r="H40" s="482">
        <v>50000</v>
      </c>
      <c r="I40" s="482">
        <v>50000</v>
      </c>
      <c r="J40" s="482">
        <v>50000</v>
      </c>
      <c r="K40" s="482">
        <v>50000</v>
      </c>
      <c r="L40" s="482">
        <v>50000</v>
      </c>
      <c r="M40" s="482">
        <v>50000</v>
      </c>
      <c r="N40" s="482">
        <v>50000</v>
      </c>
      <c r="O40" s="482">
        <v>50000</v>
      </c>
      <c r="P40" s="482">
        <v>50000</v>
      </c>
      <c r="R40" s="553"/>
      <c r="S40" s="505"/>
      <c r="T40" s="505"/>
      <c r="U40" s="505"/>
      <c r="V40" s="505"/>
      <c r="W40" s="551"/>
    </row>
    <row r="41" spans="1:23" s="128" customFormat="1" ht="15" customHeight="1" x14ac:dyDescent="0.2">
      <c r="B41" s="445" t="s">
        <v>6042</v>
      </c>
      <c r="F41" s="481">
        <v>0</v>
      </c>
      <c r="G41" s="482">
        <v>0</v>
      </c>
      <c r="H41" s="482">
        <v>0</v>
      </c>
      <c r="I41" s="482">
        <v>0</v>
      </c>
      <c r="J41" s="482">
        <v>0</v>
      </c>
      <c r="K41" s="482">
        <v>0</v>
      </c>
      <c r="L41" s="482">
        <v>0</v>
      </c>
      <c r="M41" s="482">
        <v>0</v>
      </c>
      <c r="N41" s="482">
        <v>0</v>
      </c>
      <c r="O41" s="482">
        <v>0</v>
      </c>
      <c r="P41" s="482">
        <v>0</v>
      </c>
      <c r="R41" s="553"/>
      <c r="S41" s="505"/>
      <c r="T41" s="505"/>
      <c r="U41" s="505"/>
      <c r="V41" s="505"/>
      <c r="W41" s="551"/>
    </row>
    <row r="42" spans="1:23" s="128" customFormat="1" ht="15" customHeight="1" x14ac:dyDescent="0.2">
      <c r="B42" s="445" t="s">
        <v>6015</v>
      </c>
      <c r="F42" s="467">
        <f>Loans3!X10</f>
        <v>2183.6300000000047</v>
      </c>
      <c r="G42" s="436">
        <f>Loans3!Y10</f>
        <v>26776.846617477015</v>
      </c>
      <c r="H42" s="436">
        <f>Loans3!Z10</f>
        <v>27864.99927080737</v>
      </c>
      <c r="I42" s="436">
        <f>Loans3!AA10</f>
        <v>28997.372074996703</v>
      </c>
      <c r="J42" s="436">
        <f>Loans3!AB10</f>
        <v>30175.762040543137</v>
      </c>
      <c r="K42" s="436">
        <f>Loans3!AC10</f>
        <v>31402.039204533445</v>
      </c>
      <c r="L42" s="436">
        <f>Loans3!AD10</f>
        <v>32678.149598282995</v>
      </c>
      <c r="M42" s="436">
        <f>Loans3!AE10</f>
        <v>34006.118335575797</v>
      </c>
      <c r="N42" s="436">
        <f>Loans3!AF10</f>
        <v>35388.052826404455</v>
      </c>
      <c r="O42" s="436">
        <f>Loans3!AG10</f>
        <v>36826.146121307625</v>
      </c>
      <c r="P42" s="436">
        <f>Loans3!AH10</f>
        <v>38322.680391615664</v>
      </c>
      <c r="R42" s="553"/>
      <c r="S42" s="505"/>
      <c r="T42" s="505"/>
      <c r="U42" s="505"/>
      <c r="V42" s="505"/>
      <c r="W42" s="551"/>
    </row>
    <row r="43" spans="1:23" s="149" customFormat="1" ht="15" customHeight="1" x14ac:dyDescent="0.2">
      <c r="B43" s="477" t="s">
        <v>6038</v>
      </c>
      <c r="F43" s="468">
        <f>F4+F5-SUM(F38:F42)-F41</f>
        <v>1586895.9533333334</v>
      </c>
      <c r="G43" s="478">
        <f t="shared" ref="G43:M43" si="13">-SUM(G38:G40)-G42</f>
        <v>-86123.56</v>
      </c>
      <c r="H43" s="478">
        <f t="shared" si="13"/>
        <v>-135686.06</v>
      </c>
      <c r="I43" s="478">
        <f t="shared" si="13"/>
        <v>-133936.06</v>
      </c>
      <c r="J43" s="478">
        <f t="shared" si="13"/>
        <v>-132186.06</v>
      </c>
      <c r="K43" s="478">
        <f t="shared" si="13"/>
        <v>-130436.06</v>
      </c>
      <c r="L43" s="478">
        <f t="shared" si="13"/>
        <v>-128686.06</v>
      </c>
      <c r="M43" s="478">
        <f t="shared" si="13"/>
        <v>-126936.06</v>
      </c>
      <c r="N43" s="478">
        <f>-SUM(N38:N40)-N42</f>
        <v>-125186.06</v>
      </c>
      <c r="O43" s="478">
        <f>-SUM(O38:O40)-O42</f>
        <v>-123436.06</v>
      </c>
      <c r="P43" s="478">
        <f>-SUM(P38:P40)-P42</f>
        <v>-121686.06</v>
      </c>
      <c r="R43" s="553"/>
      <c r="S43" s="505"/>
      <c r="T43" s="505"/>
      <c r="U43" s="505"/>
      <c r="V43" s="505"/>
      <c r="W43" s="551"/>
    </row>
    <row r="44" spans="1:23" s="128" customFormat="1" ht="15" customHeight="1" x14ac:dyDescent="0.2">
      <c r="B44" s="445"/>
      <c r="C44" s="152"/>
      <c r="D44" s="152"/>
      <c r="E44" s="152"/>
      <c r="F44" s="463"/>
      <c r="G44" s="152"/>
      <c r="H44" s="152"/>
      <c r="I44" s="152"/>
      <c r="J44" s="152"/>
      <c r="K44" s="152"/>
      <c r="L44" s="152"/>
      <c r="M44" s="152"/>
      <c r="N44" s="152"/>
      <c r="R44" s="553"/>
      <c r="S44" s="505"/>
      <c r="T44" s="505"/>
      <c r="U44" s="505"/>
      <c r="V44" s="505"/>
      <c r="W44" s="551"/>
    </row>
    <row r="45" spans="1:23" s="161" customFormat="1" ht="15" customHeight="1" x14ac:dyDescent="0.2">
      <c r="A45" s="73"/>
      <c r="B45"/>
      <c r="C45"/>
      <c r="D45"/>
      <c r="E45"/>
      <c r="F45" s="470"/>
      <c r="G45"/>
      <c r="H45"/>
      <c r="I45"/>
      <c r="J45"/>
      <c r="K45"/>
      <c r="L45"/>
      <c r="M45"/>
      <c r="N45"/>
      <c r="O45" s="165"/>
      <c r="P45" s="165"/>
      <c r="R45" s="553"/>
      <c r="S45" s="505"/>
      <c r="T45" s="505"/>
      <c r="U45" s="505"/>
      <c r="V45" s="505"/>
      <c r="W45" s="551"/>
    </row>
    <row r="46" spans="1:23" s="73" customFormat="1" ht="15" customHeight="1" x14ac:dyDescent="0.2">
      <c r="A46" s="161"/>
      <c r="B46" s="128" t="s">
        <v>6008</v>
      </c>
      <c r="C46" s="152">
        <v>107257.98</v>
      </c>
      <c r="D46" s="152">
        <f>C46+D52</f>
        <v>143507.97999999998</v>
      </c>
      <c r="E46" s="152">
        <f>D46+E52</f>
        <v>256039.71999999997</v>
      </c>
      <c r="F46" s="463">
        <f>E46+F52</f>
        <v>500000</v>
      </c>
      <c r="G46" s="152">
        <f>F46+G52</f>
        <v>600000</v>
      </c>
      <c r="H46" s="152">
        <f t="shared" ref="H46:N46" si="14">G46+H52</f>
        <v>700000</v>
      </c>
      <c r="I46" s="152">
        <f t="shared" si="14"/>
        <v>800000</v>
      </c>
      <c r="J46" s="152">
        <f t="shared" si="14"/>
        <v>900000</v>
      </c>
      <c r="K46" s="152">
        <f t="shared" si="14"/>
        <v>1000000</v>
      </c>
      <c r="L46" s="152">
        <f t="shared" si="14"/>
        <v>1100000</v>
      </c>
      <c r="M46" s="152">
        <f t="shared" si="14"/>
        <v>1200000</v>
      </c>
      <c r="N46" s="152">
        <f t="shared" si="14"/>
        <v>1300000</v>
      </c>
      <c r="O46" s="152">
        <f>N46+O52</f>
        <v>1400000</v>
      </c>
      <c r="P46" s="152">
        <f>O46+P52</f>
        <v>1500000</v>
      </c>
      <c r="R46" s="553"/>
      <c r="S46" s="505"/>
      <c r="T46" s="505"/>
      <c r="U46" s="505"/>
      <c r="V46" s="505"/>
      <c r="W46" s="551"/>
    </row>
    <row r="47" spans="1:23" s="73" customFormat="1" ht="15" customHeight="1" x14ac:dyDescent="0.2">
      <c r="A47" s="161"/>
      <c r="B47" s="128" t="s">
        <v>6009</v>
      </c>
      <c r="C47" s="433"/>
      <c r="D47" s="433">
        <f>C47-D56</f>
        <v>34734</v>
      </c>
      <c r="E47" s="433">
        <f>D47-E56</f>
        <v>98377</v>
      </c>
      <c r="F47" s="466">
        <f>E47-F56</f>
        <v>1800000</v>
      </c>
      <c r="G47" s="152">
        <f>F47-G56</f>
        <v>2000000</v>
      </c>
      <c r="H47" s="433"/>
      <c r="I47" s="433"/>
      <c r="J47" s="433"/>
      <c r="K47" s="433"/>
      <c r="L47" s="433"/>
      <c r="M47" s="433"/>
      <c r="N47" s="433"/>
      <c r="O47" s="161"/>
      <c r="P47" s="161"/>
      <c r="R47" s="553"/>
      <c r="S47" s="505"/>
      <c r="T47" s="505"/>
      <c r="U47" s="505"/>
      <c r="V47" s="505"/>
      <c r="W47" s="551"/>
    </row>
    <row r="48" spans="1:23" s="161" customFormat="1" ht="15" customHeight="1" x14ac:dyDescent="0.2">
      <c r="B48" s="128" t="s">
        <v>6048</v>
      </c>
      <c r="F48" s="466">
        <f>F38+F39</f>
        <v>10920.416666666661</v>
      </c>
      <c r="G48" s="152">
        <f t="shared" ref="G48:P48" si="15">F48+G38+G39</f>
        <v>70267.13004918964</v>
      </c>
      <c r="H48" s="152">
        <f t="shared" si="15"/>
        <v>128088.19077838227</v>
      </c>
      <c r="I48" s="152">
        <f t="shared" si="15"/>
        <v>183026.87870338556</v>
      </c>
      <c r="J48" s="152">
        <f t="shared" si="15"/>
        <v>235037.17666284242</v>
      </c>
      <c r="K48" s="152">
        <f t="shared" si="15"/>
        <v>284071.19745830895</v>
      </c>
      <c r="L48" s="152">
        <f t="shared" si="15"/>
        <v>330079.10786002595</v>
      </c>
      <c r="M48" s="152">
        <f t="shared" si="15"/>
        <v>373009.04952445015</v>
      </c>
      <c r="N48" s="152">
        <f t="shared" si="15"/>
        <v>412807.05669804569</v>
      </c>
      <c r="O48" s="152">
        <f t="shared" si="15"/>
        <v>449416.97057673807</v>
      </c>
      <c r="P48" s="152">
        <f t="shared" si="15"/>
        <v>482780.3501851224</v>
      </c>
      <c r="R48" s="553"/>
      <c r="S48" s="505"/>
      <c r="T48" s="505"/>
      <c r="U48" s="505"/>
      <c r="V48" s="505"/>
      <c r="W48" s="551"/>
    </row>
    <row r="49" spans="1:23" s="161" customFormat="1" ht="15" customHeight="1" x14ac:dyDescent="0.2">
      <c r="F49" s="471"/>
      <c r="M49" s="166"/>
      <c r="N49" s="167"/>
      <c r="R49" s="553"/>
      <c r="S49" s="505"/>
      <c r="T49" s="505"/>
      <c r="U49" s="505"/>
      <c r="V49" s="505"/>
      <c r="W49" s="551"/>
    </row>
    <row r="50" spans="1:23" s="161" customFormat="1" ht="15" customHeight="1" x14ac:dyDescent="0.2">
      <c r="F50" s="471"/>
      <c r="M50" s="166"/>
      <c r="N50" s="167"/>
      <c r="R50" s="553"/>
      <c r="S50" s="505"/>
      <c r="T50" s="505"/>
      <c r="U50" s="505"/>
      <c r="V50" s="505"/>
      <c r="W50" s="551"/>
    </row>
    <row r="51" spans="1:23" s="161" customFormat="1" ht="15" customHeight="1" thickBot="1" x14ac:dyDescent="0.3">
      <c r="A51" s="67"/>
      <c r="B51" s="128" t="s">
        <v>5982</v>
      </c>
      <c r="C51" s="437">
        <v>153272</v>
      </c>
      <c r="D51" s="433">
        <f>C59</f>
        <v>161892.69</v>
      </c>
      <c r="E51" s="433">
        <f>D59</f>
        <v>213684.77999999997</v>
      </c>
      <c r="F51" s="466">
        <f>E59</f>
        <v>300409.84999999998</v>
      </c>
      <c r="G51" s="433">
        <f>F59</f>
        <v>296358.08333333349</v>
      </c>
      <c r="H51" s="433">
        <f t="shared" ref="H51:P51" si="16">G59</f>
        <v>145303.83813333348</v>
      </c>
      <c r="I51" s="433">
        <f t="shared" si="16"/>
        <v>152743.7735633335</v>
      </c>
      <c r="J51" s="433">
        <f t="shared" si="16"/>
        <v>148769.14087758344</v>
      </c>
      <c r="K51" s="433">
        <f t="shared" si="16"/>
        <v>153881.32591437723</v>
      </c>
      <c r="L51" s="433">
        <f t="shared" si="16"/>
        <v>147668.62529875903</v>
      </c>
      <c r="M51" s="433">
        <f t="shared" si="16"/>
        <v>150629.06258150947</v>
      </c>
      <c r="N51" s="433">
        <f t="shared" si="16"/>
        <v>154597.49779088626</v>
      </c>
      <c r="O51" s="433">
        <f t="shared" si="16"/>
        <v>149560.21622532682</v>
      </c>
      <c r="P51" s="433">
        <f t="shared" si="16"/>
        <v>145953.23451593675</v>
      </c>
      <c r="R51" s="554"/>
      <c r="S51" s="555"/>
      <c r="T51" s="555"/>
      <c r="U51" s="555"/>
      <c r="V51" s="555"/>
      <c r="W51" s="556"/>
    </row>
    <row r="52" spans="1:23" s="161" customFormat="1" ht="15" customHeight="1" thickTop="1" x14ac:dyDescent="0.2">
      <c r="A52" s="128"/>
      <c r="B52" s="445" t="s">
        <v>6000</v>
      </c>
      <c r="C52" s="152">
        <v>1200</v>
      </c>
      <c r="D52" s="152">
        <v>36250</v>
      </c>
      <c r="E52" s="152">
        <v>112531.73999999999</v>
      </c>
      <c r="F52" s="466">
        <v>243960.28000000003</v>
      </c>
      <c r="G52" s="433">
        <v>100000</v>
      </c>
      <c r="H52" s="433">
        <v>100000</v>
      </c>
      <c r="I52" s="433">
        <v>100000</v>
      </c>
      <c r="J52" s="433">
        <v>100000</v>
      </c>
      <c r="K52" s="433">
        <v>100000</v>
      </c>
      <c r="L52" s="433">
        <v>100000</v>
      </c>
      <c r="M52" s="433">
        <v>100000</v>
      </c>
      <c r="N52" s="433">
        <v>100000</v>
      </c>
      <c r="O52" s="433">
        <v>100000</v>
      </c>
      <c r="P52" s="433">
        <v>100000</v>
      </c>
    </row>
    <row r="53" spans="1:23" ht="15" customHeight="1" x14ac:dyDescent="0.25">
      <c r="A53" s="128"/>
      <c r="B53" s="445" t="s">
        <v>6003</v>
      </c>
      <c r="C53" s="152"/>
      <c r="D53" s="152"/>
      <c r="E53" s="152"/>
      <c r="F53" s="466">
        <f t="shared" ref="F53:P53" si="17">F43</f>
        <v>1586895.9533333334</v>
      </c>
      <c r="G53" s="433">
        <f t="shared" si="17"/>
        <v>-86123.56</v>
      </c>
      <c r="H53" s="433">
        <f t="shared" si="17"/>
        <v>-135686.06</v>
      </c>
      <c r="I53" s="433">
        <f t="shared" si="17"/>
        <v>-133936.06</v>
      </c>
      <c r="J53" s="433">
        <f t="shared" si="17"/>
        <v>-132186.06</v>
      </c>
      <c r="K53" s="433">
        <f t="shared" si="17"/>
        <v>-130436.06</v>
      </c>
      <c r="L53" s="433">
        <f t="shared" si="17"/>
        <v>-128686.06</v>
      </c>
      <c r="M53" s="433">
        <f t="shared" si="17"/>
        <v>-126936.06</v>
      </c>
      <c r="N53" s="433">
        <f t="shared" si="17"/>
        <v>-125186.06</v>
      </c>
      <c r="O53" s="433">
        <f t="shared" si="17"/>
        <v>-123436.06</v>
      </c>
      <c r="P53" s="433">
        <f t="shared" si="17"/>
        <v>-121686.06</v>
      </c>
    </row>
    <row r="54" spans="1:23" ht="15" customHeight="1" x14ac:dyDescent="0.25">
      <c r="B54" s="445" t="s">
        <v>5993</v>
      </c>
      <c r="C54" s="433">
        <f>C32</f>
        <v>-10019.309999999998</v>
      </c>
      <c r="D54" s="433">
        <f>D32</f>
        <v>-31160.910000000033</v>
      </c>
      <c r="E54" s="433">
        <f>E32</f>
        <v>17482.330000000016</v>
      </c>
      <c r="F54" s="466">
        <f t="shared" ref="F54:P54" si="18">F30</f>
        <v>-79235</v>
      </c>
      <c r="G54" s="433">
        <f t="shared" si="18"/>
        <v>-41479.700000000012</v>
      </c>
      <c r="H54" s="433">
        <f t="shared" si="18"/>
        <v>-30809.293999999994</v>
      </c>
      <c r="I54" s="433">
        <f t="shared" si="18"/>
        <v>-31425.479880000057</v>
      </c>
      <c r="J54" s="433">
        <f t="shared" si="18"/>
        <v>-32053.989477599971</v>
      </c>
      <c r="K54" s="433">
        <f t="shared" si="18"/>
        <v>-32695.06926715211</v>
      </c>
      <c r="L54" s="433">
        <f t="shared" si="18"/>
        <v>-33348.970652495103</v>
      </c>
      <c r="M54" s="433">
        <f t="shared" si="18"/>
        <v>-34015.950065544981</v>
      </c>
      <c r="N54" s="433">
        <f t="shared" si="18"/>
        <v>-34696.269066855835</v>
      </c>
      <c r="O54" s="433">
        <f t="shared" si="18"/>
        <v>-35390.194448192953</v>
      </c>
      <c r="P54" s="433">
        <f t="shared" si="18"/>
        <v>-36097.998337156838</v>
      </c>
    </row>
    <row r="55" spans="1:23" ht="15" customHeight="1" x14ac:dyDescent="0.25">
      <c r="B55" s="445" t="s">
        <v>5994</v>
      </c>
      <c r="C55" s="433">
        <v>-59690</v>
      </c>
      <c r="D55" s="433">
        <v>-28689</v>
      </c>
      <c r="E55" s="433">
        <v>-48148</v>
      </c>
      <c r="F55" s="466">
        <v>-160000</v>
      </c>
      <c r="G55" s="433">
        <v>-20000</v>
      </c>
      <c r="H55" s="433">
        <v>-20000</v>
      </c>
      <c r="I55" s="433">
        <v>-20000</v>
      </c>
      <c r="J55" s="433">
        <v>-20000</v>
      </c>
      <c r="K55" s="433">
        <v>-20000</v>
      </c>
      <c r="L55" s="433">
        <v>-20000</v>
      </c>
      <c r="M55" s="433">
        <v>-20000</v>
      </c>
      <c r="N55" s="433">
        <v>-20000</v>
      </c>
      <c r="O55" s="433">
        <v>-20000</v>
      </c>
      <c r="P55" s="433">
        <v>-20000</v>
      </c>
    </row>
    <row r="56" spans="1:23" ht="15" customHeight="1" x14ac:dyDescent="0.25">
      <c r="B56" s="445" t="s">
        <v>6045</v>
      </c>
      <c r="C56" s="433"/>
      <c r="D56" s="433">
        <v>-34734</v>
      </c>
      <c r="E56" s="433">
        <v>-63643</v>
      </c>
      <c r="F56" s="466">
        <v>-1701623</v>
      </c>
      <c r="G56" s="433">
        <v>-200000</v>
      </c>
      <c r="H56" s="433"/>
      <c r="I56" s="433"/>
      <c r="J56" s="433"/>
      <c r="K56" s="433"/>
      <c r="L56" s="433"/>
      <c r="M56" s="433"/>
      <c r="N56" s="433"/>
      <c r="O56" s="433"/>
      <c r="P56" s="433"/>
    </row>
    <row r="57" spans="1:23" ht="15" customHeight="1" x14ac:dyDescent="0.25">
      <c r="B57" s="445" t="s">
        <v>5987</v>
      </c>
      <c r="C57" s="433"/>
      <c r="D57" s="433">
        <v>34212</v>
      </c>
      <c r="E57" s="433">
        <v>-8000</v>
      </c>
      <c r="F57" s="433">
        <f>ROUND(MAX(SUM(F51:F56)+F58,300000)-SUM(F51:F56)-F58,-4)</f>
        <v>20000</v>
      </c>
      <c r="G57" s="433">
        <f t="shared" ref="G57:L57" si="19">ROUND(MAX(SUM(G51:G56)+G58,150000)-SUM(G51:G56)-G58,-4)+ROUND(MIN(SUM(G51:G56)+G58,200000)-SUM(G51:G56)-G58,-4)</f>
        <v>10000</v>
      </c>
      <c r="H57" s="433">
        <f t="shared" si="19"/>
        <v>10000</v>
      </c>
      <c r="I57" s="433">
        <f t="shared" si="19"/>
        <v>0</v>
      </c>
      <c r="J57" s="433">
        <f t="shared" si="19"/>
        <v>10000</v>
      </c>
      <c r="K57" s="433">
        <f t="shared" si="19"/>
        <v>0</v>
      </c>
      <c r="L57" s="433">
        <f t="shared" si="19"/>
        <v>10000</v>
      </c>
      <c r="M57" s="433">
        <f>ROUND(MAX(SUM(M51:M56)+M58,150000)-SUM(M51:M56)-M58,-4)+ROUND(MIN(SUM(M51:M56)+M58,200000)-SUM(M51:M56)-M58,-4)</f>
        <v>10000</v>
      </c>
      <c r="N57" s="433">
        <f>ROUND(MAX(SUM(N51:N56)+N58,150000)-SUM(N51:N56)-N58,-4)+ROUND(MIN(SUM(N51:N56)+N58,200000)-SUM(N51:N56)-N58,-4)</f>
        <v>0</v>
      </c>
      <c r="O57" s="433">
        <f>ROUND(MAX(SUM(O51:O56)+O58,150000)-SUM(O51:O56)-O58,-4)+ROUND(MIN(SUM(O51:O56)+O58,200000)-SUM(O51:O56)-O58,-4)</f>
        <v>0</v>
      </c>
      <c r="P57" s="433">
        <f>ROUND(MAX(SUM(P51:P56)+P58,150000)-SUM(P51:P56)-P58,-4)+ROUND(MIN(SUM(P51:P56)+P58,200000)-SUM(P51:P56)-P58,-4)</f>
        <v>10000</v>
      </c>
    </row>
    <row r="58" spans="1:23" ht="15" customHeight="1" x14ac:dyDescent="0.25">
      <c r="B58" s="445" t="s">
        <v>5985</v>
      </c>
      <c r="C58" s="436">
        <v>77130</v>
      </c>
      <c r="D58" s="436">
        <v>75914</v>
      </c>
      <c r="E58" s="436">
        <v>76502</v>
      </c>
      <c r="F58" s="467">
        <v>85950</v>
      </c>
      <c r="G58" s="436">
        <f>0.045*G61</f>
        <v>86549.01479999999</v>
      </c>
      <c r="H58" s="436">
        <f t="shared" ref="H58:P58" si="20">0.045*H61</f>
        <v>83935.28942999999</v>
      </c>
      <c r="I58" s="436">
        <f t="shared" si="20"/>
        <v>81386.907194250001</v>
      </c>
      <c r="J58" s="436">
        <f t="shared" si="20"/>
        <v>79352.234514393742</v>
      </c>
      <c r="K58" s="436">
        <f t="shared" si="20"/>
        <v>76918.42865153389</v>
      </c>
      <c r="L58" s="436">
        <f t="shared" si="20"/>
        <v>74995.467935245557</v>
      </c>
      <c r="M58" s="436">
        <f t="shared" si="20"/>
        <v>74920.445274921789</v>
      </c>
      <c r="N58" s="436">
        <f t="shared" si="20"/>
        <v>74845.047501296387</v>
      </c>
      <c r="O58" s="436">
        <f t="shared" si="20"/>
        <v>75219.272738802872</v>
      </c>
      <c r="P58" s="436">
        <f t="shared" si="20"/>
        <v>75595.369102496887</v>
      </c>
    </row>
    <row r="59" spans="1:23" ht="15" customHeight="1" x14ac:dyDescent="0.25">
      <c r="B59" s="128" t="s">
        <v>5983</v>
      </c>
      <c r="C59" s="433">
        <f>SUM(C51:C58)</f>
        <v>161892.69</v>
      </c>
      <c r="D59" s="433">
        <f t="shared" ref="D59:P59" si="21">SUM(D51:D58)</f>
        <v>213684.77999999997</v>
      </c>
      <c r="E59" s="433">
        <f t="shared" si="21"/>
        <v>300409.84999999998</v>
      </c>
      <c r="F59" s="466">
        <f t="shared" si="21"/>
        <v>296358.08333333349</v>
      </c>
      <c r="G59" s="433">
        <f t="shared" si="21"/>
        <v>145303.83813333348</v>
      </c>
      <c r="H59" s="433">
        <f t="shared" si="21"/>
        <v>152743.7735633335</v>
      </c>
      <c r="I59" s="433">
        <f t="shared" si="21"/>
        <v>148769.14087758344</v>
      </c>
      <c r="J59" s="433">
        <f t="shared" si="21"/>
        <v>153881.32591437723</v>
      </c>
      <c r="K59" s="433">
        <f t="shared" si="21"/>
        <v>147668.62529875903</v>
      </c>
      <c r="L59" s="433">
        <f t="shared" si="21"/>
        <v>150629.06258150947</v>
      </c>
      <c r="M59" s="433">
        <f t="shared" si="21"/>
        <v>154597.49779088626</v>
      </c>
      <c r="N59" s="433">
        <f t="shared" si="21"/>
        <v>149560.21622532682</v>
      </c>
      <c r="O59" s="433">
        <f t="shared" si="21"/>
        <v>145953.23451593675</v>
      </c>
      <c r="P59" s="433">
        <f t="shared" si="21"/>
        <v>153764.54528127681</v>
      </c>
    </row>
    <row r="60" spans="1:23" ht="15" customHeight="1" x14ac:dyDescent="0.25">
      <c r="A60" s="161"/>
      <c r="B60" s="161"/>
      <c r="C60" s="433">
        <f>161893-C59</f>
        <v>0.30999999999767169</v>
      </c>
      <c r="D60" s="433"/>
      <c r="E60" s="433"/>
      <c r="F60" s="466"/>
      <c r="G60" s="433"/>
      <c r="H60" s="433"/>
      <c r="I60" s="433"/>
      <c r="J60" s="433"/>
      <c r="K60" s="433"/>
      <c r="L60" s="433"/>
      <c r="M60" s="433"/>
      <c r="N60" s="433"/>
      <c r="O60" s="433"/>
      <c r="P60" s="433"/>
    </row>
    <row r="61" spans="1:23" ht="15" customHeight="1" x14ac:dyDescent="0.25">
      <c r="B61" s="128" t="s">
        <v>512</v>
      </c>
      <c r="C61" s="437">
        <v>1740731</v>
      </c>
      <c r="D61" s="433">
        <f>C65</f>
        <v>1682433</v>
      </c>
      <c r="E61" s="433">
        <f>D65</f>
        <v>1764341</v>
      </c>
      <c r="F61" s="466">
        <f>E65</f>
        <v>1989472</v>
      </c>
      <c r="G61" s="433">
        <f>F65</f>
        <v>1923311.44</v>
      </c>
      <c r="H61" s="433">
        <f t="shared" ref="H61:P61" si="22">G65</f>
        <v>1865228.6539999999</v>
      </c>
      <c r="I61" s="433">
        <f t="shared" si="22"/>
        <v>1808597.93765</v>
      </c>
      <c r="J61" s="433">
        <f t="shared" si="22"/>
        <v>1763382.98920875</v>
      </c>
      <c r="K61" s="433">
        <f t="shared" si="22"/>
        <v>1709298.4144785311</v>
      </c>
      <c r="L61" s="433">
        <f t="shared" si="22"/>
        <v>1666565.954116568</v>
      </c>
      <c r="M61" s="433">
        <f t="shared" si="22"/>
        <v>1664898.7838871509</v>
      </c>
      <c r="N61" s="433">
        <f t="shared" si="22"/>
        <v>1663223.2778065866</v>
      </c>
      <c r="O61" s="433">
        <f t="shared" si="22"/>
        <v>1671539.3941956195</v>
      </c>
      <c r="P61" s="433">
        <f t="shared" si="22"/>
        <v>1679897.0911665976</v>
      </c>
    </row>
    <row r="62" spans="1:23" s="161" customFormat="1" ht="15" customHeight="1" x14ac:dyDescent="0.25">
      <c r="A62" s="67"/>
      <c r="B62" s="445" t="s">
        <v>5984</v>
      </c>
      <c r="C62" s="433">
        <v>18833</v>
      </c>
      <c r="D62" s="433">
        <v>192034</v>
      </c>
      <c r="E62" s="433">
        <v>293633</v>
      </c>
      <c r="F62" s="466">
        <f t="shared" ref="F62:P62" si="23">F6*F61</f>
        <v>39789.440000000002</v>
      </c>
      <c r="G62" s="433">
        <f t="shared" si="23"/>
        <v>38466.228799999997</v>
      </c>
      <c r="H62" s="433">
        <f t="shared" si="23"/>
        <v>37304.573079999995</v>
      </c>
      <c r="I62" s="433">
        <f t="shared" si="23"/>
        <v>36171.958752999999</v>
      </c>
      <c r="J62" s="433">
        <f t="shared" si="23"/>
        <v>35267.659784174997</v>
      </c>
      <c r="K62" s="433">
        <f t="shared" si="23"/>
        <v>34185.968289570621</v>
      </c>
      <c r="L62" s="433">
        <f t="shared" si="23"/>
        <v>83328.297705828401</v>
      </c>
      <c r="M62" s="433">
        <f t="shared" si="23"/>
        <v>83244.939194357547</v>
      </c>
      <c r="N62" s="433">
        <f t="shared" si="23"/>
        <v>83161.163890329335</v>
      </c>
      <c r="O62" s="433">
        <f t="shared" si="23"/>
        <v>83576.969709780984</v>
      </c>
      <c r="P62" s="433">
        <f t="shared" si="23"/>
        <v>83994.854558329884</v>
      </c>
    </row>
    <row r="63" spans="1:23" ht="15" customHeight="1" x14ac:dyDescent="0.25">
      <c r="B63" s="445" t="s">
        <v>5986</v>
      </c>
      <c r="C63" s="433">
        <f>-C57</f>
        <v>0</v>
      </c>
      <c r="D63" s="433">
        <f>-D57</f>
        <v>-34212</v>
      </c>
      <c r="E63" s="433">
        <f>-E57</f>
        <v>8000</v>
      </c>
      <c r="F63" s="466">
        <f t="shared" ref="F63:P64" si="24">-F57</f>
        <v>-20000</v>
      </c>
      <c r="G63" s="433">
        <f t="shared" si="24"/>
        <v>-10000</v>
      </c>
      <c r="H63" s="433">
        <f t="shared" si="24"/>
        <v>-10000</v>
      </c>
      <c r="I63" s="433">
        <f t="shared" si="24"/>
        <v>0</v>
      </c>
      <c r="J63" s="433">
        <f t="shared" si="24"/>
        <v>-10000</v>
      </c>
      <c r="K63" s="433">
        <f t="shared" si="24"/>
        <v>0</v>
      </c>
      <c r="L63" s="433">
        <f t="shared" si="24"/>
        <v>-10000</v>
      </c>
      <c r="M63" s="433">
        <f t="shared" si="24"/>
        <v>-10000</v>
      </c>
      <c r="N63" s="433">
        <f t="shared" si="24"/>
        <v>0</v>
      </c>
      <c r="O63" s="433">
        <f t="shared" si="24"/>
        <v>0</v>
      </c>
      <c r="P63" s="433">
        <f t="shared" si="24"/>
        <v>-10000</v>
      </c>
    </row>
    <row r="64" spans="1:23" ht="15" customHeight="1" x14ac:dyDescent="0.25">
      <c r="B64" s="445" t="s">
        <v>5985</v>
      </c>
      <c r="C64" s="436">
        <f>-C58</f>
        <v>-77130</v>
      </c>
      <c r="D64" s="436">
        <f t="shared" ref="D64:N64" si="25">-D58</f>
        <v>-75914</v>
      </c>
      <c r="E64" s="436">
        <f t="shared" si="25"/>
        <v>-76502</v>
      </c>
      <c r="F64" s="467">
        <f t="shared" si="25"/>
        <v>-85950</v>
      </c>
      <c r="G64" s="436">
        <f t="shared" si="25"/>
        <v>-86549.01479999999</v>
      </c>
      <c r="H64" s="436">
        <f t="shared" si="25"/>
        <v>-83935.28942999999</v>
      </c>
      <c r="I64" s="436">
        <f t="shared" si="25"/>
        <v>-81386.907194250001</v>
      </c>
      <c r="J64" s="436">
        <f t="shared" si="25"/>
        <v>-79352.234514393742</v>
      </c>
      <c r="K64" s="436">
        <f t="shared" si="25"/>
        <v>-76918.42865153389</v>
      </c>
      <c r="L64" s="436">
        <f t="shared" si="25"/>
        <v>-74995.467935245557</v>
      </c>
      <c r="M64" s="436">
        <f t="shared" si="25"/>
        <v>-74920.445274921789</v>
      </c>
      <c r="N64" s="436">
        <f t="shared" si="25"/>
        <v>-74845.047501296387</v>
      </c>
      <c r="O64" s="436">
        <f t="shared" si="24"/>
        <v>-75219.272738802872</v>
      </c>
      <c r="P64" s="436">
        <f t="shared" si="24"/>
        <v>-75595.369102496887</v>
      </c>
    </row>
    <row r="65" spans="1:16" ht="15" customHeight="1" x14ac:dyDescent="0.25">
      <c r="B65" s="128" t="s">
        <v>513</v>
      </c>
      <c r="C65" s="433">
        <f>SUM(C61:C64)-1</f>
        <v>1682433</v>
      </c>
      <c r="D65" s="433">
        <f>SUM(D61:D64)</f>
        <v>1764341</v>
      </c>
      <c r="E65" s="433">
        <f>SUM(E61:E64)</f>
        <v>1989472</v>
      </c>
      <c r="F65" s="466">
        <f t="shared" ref="F65:P65" si="26">SUM(F61:F64)</f>
        <v>1923311.44</v>
      </c>
      <c r="G65" s="433">
        <f t="shared" si="26"/>
        <v>1865228.6539999999</v>
      </c>
      <c r="H65" s="433">
        <f t="shared" si="26"/>
        <v>1808597.93765</v>
      </c>
      <c r="I65" s="433">
        <f t="shared" si="26"/>
        <v>1763382.98920875</v>
      </c>
      <c r="J65" s="433">
        <f t="shared" si="26"/>
        <v>1709298.4144785311</v>
      </c>
      <c r="K65" s="433">
        <f t="shared" si="26"/>
        <v>1666565.954116568</v>
      </c>
      <c r="L65" s="433">
        <f t="shared" si="26"/>
        <v>1664898.7838871509</v>
      </c>
      <c r="M65" s="433">
        <f t="shared" si="26"/>
        <v>1663223.2778065866</v>
      </c>
      <c r="N65" s="433">
        <f t="shared" si="26"/>
        <v>1671539.3941956195</v>
      </c>
      <c r="O65" s="433">
        <f t="shared" si="26"/>
        <v>1679897.0911665976</v>
      </c>
      <c r="P65" s="433">
        <f t="shared" si="26"/>
        <v>1678296.5766224305</v>
      </c>
    </row>
    <row r="66" spans="1:16" ht="15" customHeight="1" x14ac:dyDescent="0.25">
      <c r="A66" s="161"/>
      <c r="B66" s="149"/>
      <c r="C66" s="149"/>
      <c r="D66" s="149"/>
      <c r="E66" s="149"/>
      <c r="F66" s="472"/>
      <c r="G66" s="149"/>
      <c r="H66" s="149"/>
      <c r="I66" s="149"/>
      <c r="J66" s="149"/>
      <c r="K66" s="168"/>
      <c r="L66" s="169"/>
      <c r="M66" s="149"/>
      <c r="N66" s="149"/>
      <c r="O66" s="149"/>
      <c r="P66" s="149"/>
    </row>
    <row r="67" spans="1:16" ht="15" customHeight="1" x14ac:dyDescent="0.25">
      <c r="A67" s="161"/>
      <c r="B67" s="128" t="s">
        <v>5998</v>
      </c>
      <c r="C67" s="433">
        <f>C59+C65</f>
        <v>1844325.69</v>
      </c>
      <c r="D67" s="433">
        <f>D59+D65</f>
        <v>1978025.78</v>
      </c>
      <c r="E67" s="433">
        <f>E59+E65</f>
        <v>2289881.85</v>
      </c>
      <c r="F67" s="466">
        <f>F59+F65</f>
        <v>2219669.5233333334</v>
      </c>
      <c r="G67" s="433">
        <f>G59+G65</f>
        <v>2010532.4921333333</v>
      </c>
      <c r="H67" s="433">
        <f t="shared" ref="H67:P67" si="27">H59+H65</f>
        <v>1961341.7112133335</v>
      </c>
      <c r="I67" s="433">
        <f t="shared" si="27"/>
        <v>1912152.1300863335</v>
      </c>
      <c r="J67" s="433">
        <f t="shared" si="27"/>
        <v>1863179.7403929085</v>
      </c>
      <c r="K67" s="433">
        <f t="shared" si="27"/>
        <v>1814234.5794153269</v>
      </c>
      <c r="L67" s="433">
        <f t="shared" si="27"/>
        <v>1815527.8464686605</v>
      </c>
      <c r="M67" s="433">
        <f t="shared" si="27"/>
        <v>1817820.7755974729</v>
      </c>
      <c r="N67" s="433">
        <f t="shared" si="27"/>
        <v>1821099.6104209463</v>
      </c>
      <c r="O67" s="433">
        <f t="shared" si="27"/>
        <v>1825850.3256825344</v>
      </c>
      <c r="P67" s="433">
        <f t="shared" si="27"/>
        <v>1832061.1219037073</v>
      </c>
    </row>
    <row r="68" spans="1:16" s="161" customFormat="1" ht="15" customHeight="1" x14ac:dyDescent="0.2">
      <c r="B68" s="128" t="s">
        <v>5999</v>
      </c>
      <c r="C68" s="433">
        <f>C67-C61-C51</f>
        <v>-49677.310000000056</v>
      </c>
      <c r="D68" s="433">
        <f t="shared" ref="D68:P68" si="28">D67-D61-D51</f>
        <v>133700.09000000003</v>
      </c>
      <c r="E68" s="433">
        <f t="shared" si="28"/>
        <v>311856.07000000012</v>
      </c>
      <c r="F68" s="466">
        <f t="shared" si="28"/>
        <v>-70212.326666666544</v>
      </c>
      <c r="G68" s="433">
        <f t="shared" si="28"/>
        <v>-209137.03120000008</v>
      </c>
      <c r="H68" s="433">
        <f t="shared" si="28"/>
        <v>-49190.780919999816</v>
      </c>
      <c r="I68" s="433">
        <f t="shared" si="28"/>
        <v>-49189.581126999983</v>
      </c>
      <c r="J68" s="433">
        <f t="shared" si="28"/>
        <v>-48972.38969342495</v>
      </c>
      <c r="K68" s="433">
        <f t="shared" si="28"/>
        <v>-48945.160977581399</v>
      </c>
      <c r="L68" s="433">
        <f t="shared" si="28"/>
        <v>1293.2670533335186</v>
      </c>
      <c r="M68" s="433">
        <f t="shared" si="28"/>
        <v>2292.9291288125096</v>
      </c>
      <c r="N68" s="433">
        <f t="shared" si="28"/>
        <v>3278.8348234734149</v>
      </c>
      <c r="O68" s="433">
        <f t="shared" si="28"/>
        <v>4750.7152615880477</v>
      </c>
      <c r="P68" s="433">
        <f t="shared" si="28"/>
        <v>6210.7962211729609</v>
      </c>
    </row>
    <row r="69" spans="1:16" s="161" customFormat="1" ht="15" customHeight="1" x14ac:dyDescent="0.2">
      <c r="B69" s="149"/>
      <c r="C69" s="149"/>
      <c r="D69" s="149"/>
      <c r="E69" s="149"/>
      <c r="F69" s="472"/>
      <c r="G69" s="149"/>
      <c r="H69" s="149"/>
      <c r="I69" s="149"/>
      <c r="J69" s="149"/>
      <c r="K69" s="168"/>
      <c r="L69" s="169"/>
      <c r="M69" s="149"/>
      <c r="N69" s="149"/>
    </row>
    <row r="70" spans="1:16" s="161" customFormat="1" ht="15" customHeight="1" x14ac:dyDescent="0.2">
      <c r="B70" s="149"/>
      <c r="C70" s="149"/>
      <c r="D70" s="149"/>
      <c r="E70" s="149"/>
      <c r="F70" s="472"/>
      <c r="G70" s="149"/>
      <c r="H70" s="149"/>
      <c r="I70" s="149"/>
      <c r="J70" s="149"/>
      <c r="K70" s="168"/>
      <c r="L70" s="433"/>
      <c r="M70" s="433"/>
      <c r="N70" s="433"/>
      <c r="O70" s="433"/>
      <c r="P70" s="433"/>
    </row>
    <row r="71" spans="1:16" s="161" customFormat="1" ht="15" customHeight="1" x14ac:dyDescent="0.2">
      <c r="B71" s="149"/>
      <c r="C71" s="149"/>
      <c r="D71" s="149"/>
      <c r="E71" s="149"/>
      <c r="F71" s="433"/>
      <c r="G71" s="433"/>
      <c r="H71" s="433"/>
      <c r="I71" s="433"/>
      <c r="J71" s="433"/>
      <c r="K71" s="433"/>
      <c r="L71" s="433"/>
      <c r="M71" s="433"/>
      <c r="N71" s="433"/>
      <c r="O71" s="433"/>
    </row>
    <row r="72" spans="1:16" s="161" customFormat="1" ht="15" customHeight="1" x14ac:dyDescent="0.2">
      <c r="B72" s="149"/>
      <c r="C72" s="149"/>
      <c r="D72" s="149"/>
      <c r="E72" s="149"/>
      <c r="F72" s="160"/>
      <c r="G72" s="149"/>
      <c r="H72" s="149"/>
      <c r="I72" s="149"/>
      <c r="J72" s="149"/>
      <c r="K72" s="168"/>
      <c r="L72" s="169"/>
      <c r="M72" s="433"/>
      <c r="N72" s="433"/>
      <c r="O72" s="433"/>
      <c r="P72" s="433"/>
    </row>
    <row r="73" spans="1:16" s="161" customFormat="1" ht="15" customHeight="1" x14ac:dyDescent="0.2">
      <c r="B73" s="149"/>
      <c r="C73" s="149"/>
      <c r="D73" s="149"/>
      <c r="E73" s="149"/>
      <c r="F73" s="160"/>
      <c r="G73" s="149"/>
      <c r="H73" s="149"/>
      <c r="I73" s="149"/>
      <c r="J73" s="149"/>
      <c r="K73" s="168"/>
      <c r="L73" s="169"/>
      <c r="M73" s="149"/>
      <c r="N73" s="149"/>
    </row>
    <row r="74" spans="1:16" s="161" customFormat="1" ht="15" customHeight="1" x14ac:dyDescent="0.2">
      <c r="B74" s="149"/>
      <c r="C74" s="149"/>
      <c r="D74" s="149"/>
      <c r="E74" s="149"/>
      <c r="F74" s="160"/>
      <c r="G74" s="149"/>
      <c r="H74" s="149"/>
      <c r="I74" s="149"/>
      <c r="J74" s="149"/>
      <c r="K74" s="168"/>
      <c r="L74" s="169"/>
      <c r="M74" s="149"/>
      <c r="N74" s="149"/>
    </row>
    <row r="75" spans="1:16" s="161" customFormat="1" ht="15" customHeight="1" x14ac:dyDescent="0.25">
      <c r="A75" s="67"/>
      <c r="B75" s="128" t="s">
        <v>514</v>
      </c>
      <c r="C75" s="128"/>
      <c r="D75" s="128"/>
      <c r="E75" s="128"/>
      <c r="F75" s="165"/>
      <c r="G75" s="73"/>
      <c r="H75" s="73"/>
      <c r="I75" s="73"/>
      <c r="J75" s="149"/>
      <c r="K75" s="168"/>
      <c r="L75" s="169"/>
      <c r="M75" s="149"/>
      <c r="N75" s="149"/>
    </row>
    <row r="76" spans="1:16" s="161" customFormat="1" ht="15" customHeight="1" x14ac:dyDescent="0.25">
      <c r="A76" s="67"/>
      <c r="B76" s="172" t="s">
        <v>515</v>
      </c>
      <c r="C76" s="172"/>
      <c r="D76" s="172"/>
      <c r="E76" s="172"/>
      <c r="F76" s="73"/>
      <c r="G76" s="73"/>
      <c r="H76" s="73"/>
      <c r="I76" s="73"/>
      <c r="J76" s="149"/>
      <c r="K76" s="168"/>
      <c r="L76" s="169"/>
      <c r="M76" s="149"/>
      <c r="N76" s="149"/>
    </row>
    <row r="77" spans="1:16" s="161" customFormat="1" ht="15" customHeight="1" x14ac:dyDescent="0.25">
      <c r="A77" s="67"/>
      <c r="B77" s="128"/>
      <c r="C77" s="128"/>
      <c r="D77" s="128"/>
      <c r="E77" s="128"/>
      <c r="F77" s="73"/>
      <c r="G77" s="73"/>
      <c r="H77" s="73"/>
      <c r="I77" s="73"/>
      <c r="J77" s="149"/>
      <c r="K77" s="168"/>
      <c r="L77" s="169"/>
      <c r="M77" s="149"/>
      <c r="N77" s="149"/>
    </row>
    <row r="78" spans="1:16" s="161" customFormat="1" ht="15" customHeight="1" x14ac:dyDescent="0.25">
      <c r="A78" s="67"/>
      <c r="B78" s="67"/>
      <c r="C78" s="67"/>
      <c r="D78" s="67"/>
      <c r="E78" s="67"/>
      <c r="F78" s="67"/>
      <c r="G78" s="67"/>
      <c r="H78" s="67"/>
      <c r="I78" s="67"/>
      <c r="J78" s="149"/>
      <c r="K78" s="168"/>
      <c r="L78" s="169"/>
      <c r="M78" s="149"/>
      <c r="N78" s="149"/>
    </row>
    <row r="79" spans="1:16" s="161" customFormat="1" ht="15" customHeight="1" x14ac:dyDescent="0.25">
      <c r="A79" s="67"/>
      <c r="B79" s="67"/>
      <c r="C79" s="67"/>
      <c r="D79" s="67"/>
      <c r="E79" s="67"/>
      <c r="F79" s="67"/>
      <c r="G79" s="67"/>
      <c r="H79" s="67"/>
      <c r="I79" s="67"/>
      <c r="J79" s="73"/>
      <c r="K79" s="170"/>
      <c r="L79" s="171"/>
      <c r="M79" s="73"/>
      <c r="N79" s="73"/>
      <c r="O79" s="67"/>
      <c r="P79" s="67"/>
    </row>
    <row r="80" spans="1:16" s="161" customFormat="1" ht="15" customHeight="1" x14ac:dyDescent="0.25">
      <c r="A80" s="67"/>
      <c r="B80" s="67"/>
      <c r="C80" s="67"/>
      <c r="D80" s="67"/>
      <c r="E80" s="67"/>
      <c r="F80" s="67"/>
      <c r="G80" s="67"/>
      <c r="H80" s="67"/>
      <c r="I80" s="67"/>
      <c r="J80" s="73"/>
      <c r="K80" s="73"/>
      <c r="L80" s="73"/>
      <c r="M80" s="73"/>
      <c r="N80" s="73"/>
      <c r="O80" s="67"/>
      <c r="P80" s="67"/>
    </row>
    <row r="81" spans="5:14" ht="15" customHeight="1" x14ac:dyDescent="0.25">
      <c r="E81" s="119"/>
      <c r="J81" s="73"/>
      <c r="K81" s="73"/>
      <c r="L81" s="73"/>
      <c r="M81" s="73"/>
      <c r="N81" s="73"/>
    </row>
    <row r="82" spans="5:14" ht="15" customHeight="1" x14ac:dyDescent="0.25"/>
    <row r="83" spans="5:14" ht="12.95" customHeight="1" x14ac:dyDescent="0.25"/>
  </sheetData>
  <mergeCells count="1">
    <mergeCell ref="R13:W51"/>
  </mergeCells>
  <pageMargins left="0.7" right="0.7" top="0.75" bottom="0.75" header="0.3" footer="0.3"/>
  <pageSetup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H249"/>
  <sheetViews>
    <sheetView workbookViewId="0"/>
  </sheetViews>
  <sheetFormatPr defaultColWidth="8.83203125" defaultRowHeight="15.75" x14ac:dyDescent="0.25"/>
  <cols>
    <col min="1" max="1" width="8.83203125" style="227"/>
    <col min="2" max="2" width="14.83203125" style="227" customWidth="1"/>
    <col min="3" max="3" width="12.33203125" style="227" customWidth="1"/>
    <col min="4" max="4" width="13.1640625" style="227" bestFit="1" customWidth="1"/>
    <col min="5" max="5" width="9.83203125" style="227" customWidth="1"/>
    <col min="6" max="7" width="8.83203125" style="227"/>
    <col min="8" max="10" width="12.83203125" style="227" customWidth="1"/>
    <col min="11" max="12" width="8.83203125" style="227"/>
    <col min="13" max="13" width="9.83203125" style="227" customWidth="1"/>
    <col min="14" max="15" width="11.1640625" style="227" bestFit="1" customWidth="1"/>
    <col min="16" max="16" width="12.5" style="227" customWidth="1"/>
    <col min="17" max="17" width="12.1640625" style="227" customWidth="1"/>
    <col min="18" max="18" width="8.83203125" style="227"/>
    <col min="19" max="21" width="12.83203125" style="227" customWidth="1"/>
    <col min="22" max="22" width="8.83203125" style="227"/>
    <col min="23" max="23" width="28.1640625" style="227" customWidth="1"/>
    <col min="24" max="34" width="12.83203125" style="227" customWidth="1"/>
    <col min="35" max="16384" width="8.83203125" style="227"/>
  </cols>
  <sheetData>
    <row r="3" spans="1:34" x14ac:dyDescent="0.25">
      <c r="O3" s="451"/>
      <c r="P3" s="451" t="s">
        <v>6023</v>
      </c>
      <c r="Q3" s="451" t="s">
        <v>6021</v>
      </c>
      <c r="X3" s="452" t="s">
        <v>5917</v>
      </c>
      <c r="Y3" s="452" t="s">
        <v>6024</v>
      </c>
      <c r="Z3" s="452" t="s">
        <v>6025</v>
      </c>
      <c r="AA3" s="452" t="s">
        <v>6026</v>
      </c>
      <c r="AB3" s="452" t="s">
        <v>6027</v>
      </c>
      <c r="AC3" s="452" t="s">
        <v>6028</v>
      </c>
      <c r="AD3" s="452" t="s">
        <v>6029</v>
      </c>
      <c r="AE3" s="452" t="s">
        <v>6030</v>
      </c>
      <c r="AF3" s="452" t="s">
        <v>6031</v>
      </c>
      <c r="AG3" s="452" t="s">
        <v>6039</v>
      </c>
      <c r="AH3" s="452" t="s">
        <v>6040</v>
      </c>
    </row>
    <row r="4" spans="1:34" x14ac:dyDescent="0.25">
      <c r="O4" s="451" t="s">
        <v>6023</v>
      </c>
      <c r="P4" s="451" t="s">
        <v>616</v>
      </c>
      <c r="Q4" s="451" t="s">
        <v>616</v>
      </c>
      <c r="W4" s="476" t="s">
        <v>6010</v>
      </c>
      <c r="X4" s="227">
        <f>S10</f>
        <v>800000</v>
      </c>
      <c r="Y4" s="227">
        <f>S22</f>
        <v>800000</v>
      </c>
      <c r="Z4" s="227">
        <f>S34</f>
        <v>750000</v>
      </c>
      <c r="AA4" s="227">
        <f>S46</f>
        <v>700000</v>
      </c>
      <c r="AB4" s="227">
        <f>S58</f>
        <v>650000</v>
      </c>
      <c r="AC4" s="227">
        <f>S70</f>
        <v>600000</v>
      </c>
      <c r="AD4" s="227">
        <f>S82</f>
        <v>550000</v>
      </c>
      <c r="AE4" s="227">
        <f>S94</f>
        <v>500000</v>
      </c>
      <c r="AF4" s="227">
        <f>S106</f>
        <v>450000</v>
      </c>
      <c r="AG4" s="227">
        <f>S118</f>
        <v>400000</v>
      </c>
      <c r="AH4" s="227">
        <f>S130</f>
        <v>350000</v>
      </c>
    </row>
    <row r="5" spans="1:34" x14ac:dyDescent="0.25">
      <c r="B5" s="227" t="s">
        <v>6020</v>
      </c>
      <c r="L5" s="228">
        <f>'B3'!F9</f>
        <v>3.2500000000000001E-2</v>
      </c>
      <c r="M5" s="230">
        <v>42036</v>
      </c>
      <c r="N5" s="227">
        <v>200000</v>
      </c>
      <c r="O5" s="227">
        <f>L5/12*N5</f>
        <v>541.66666666666663</v>
      </c>
      <c r="W5" s="476" t="s">
        <v>6011</v>
      </c>
      <c r="X5" s="227">
        <f>H10</f>
        <v>797816.37</v>
      </c>
      <c r="Y5" s="227">
        <f>H22</f>
        <v>771039.52338252298</v>
      </c>
      <c r="Z5" s="227">
        <f>H34</f>
        <v>743174.52411171561</v>
      </c>
      <c r="AA5" s="227">
        <f>H46</f>
        <v>714177.15203671891</v>
      </c>
      <c r="AB5" s="227">
        <f>H58</f>
        <v>684001.38999617577</v>
      </c>
      <c r="AC5" s="227">
        <f>H70</f>
        <v>652599.35079164233</v>
      </c>
      <c r="AD5" s="227">
        <f>H82</f>
        <v>619921.20119335933</v>
      </c>
      <c r="AE5" s="227">
        <f>H94</f>
        <v>585915.08285778353</v>
      </c>
      <c r="AF5" s="227">
        <f>H106</f>
        <v>550527.03003137908</v>
      </c>
      <c r="AG5" s="227">
        <f>H118</f>
        <v>513700.88391007145</v>
      </c>
      <c r="AH5" s="227">
        <f>H130</f>
        <v>475378.20351845579</v>
      </c>
    </row>
    <row r="6" spans="1:34" x14ac:dyDescent="0.25">
      <c r="B6" s="227" t="s">
        <v>6016</v>
      </c>
      <c r="D6" s="229">
        <f>ROUND(PMT(B7/12,240,-B9),2)</f>
        <v>4843.63</v>
      </c>
      <c r="E6" s="229" t="s">
        <v>6018</v>
      </c>
      <c r="M6" s="230">
        <v>42064</v>
      </c>
      <c r="N6" s="227">
        <v>450000</v>
      </c>
      <c r="O6" s="227">
        <f>L5*N6/12</f>
        <v>1218.75</v>
      </c>
      <c r="W6" s="445" t="s">
        <v>6012</v>
      </c>
      <c r="X6" s="227">
        <f>U10</f>
        <v>8260.4166666666661</v>
      </c>
      <c r="Y6" s="227">
        <f>U22</f>
        <v>28000.000000000004</v>
      </c>
      <c r="Z6" s="227">
        <f>U34</f>
        <v>27562.500000000007</v>
      </c>
      <c r="AA6" s="227">
        <f>U46</f>
        <v>25812.500000000004</v>
      </c>
      <c r="AB6" s="227">
        <f>U58</f>
        <v>24062.500000000007</v>
      </c>
      <c r="AC6" s="227">
        <f>U70</f>
        <v>22312.500000000007</v>
      </c>
      <c r="AD6" s="227">
        <f>U82</f>
        <v>20562.500000000004</v>
      </c>
      <c r="AE6" s="227">
        <f>U94</f>
        <v>18812.5</v>
      </c>
      <c r="AF6" s="227">
        <f>U106</f>
        <v>17062.5</v>
      </c>
      <c r="AG6" s="227">
        <f>U118</f>
        <v>15312.500000000004</v>
      </c>
      <c r="AH6" s="227">
        <f>U130</f>
        <v>13562.500000000002</v>
      </c>
    </row>
    <row r="7" spans="1:34" x14ac:dyDescent="0.25">
      <c r="B7" s="228">
        <v>3.9899999999999998E-2</v>
      </c>
      <c r="C7" s="228">
        <f>1+B7/12</f>
        <v>1.003325</v>
      </c>
      <c r="D7" s="227">
        <f>D6*12</f>
        <v>58123.56</v>
      </c>
      <c r="E7" s="227" t="s">
        <v>6017</v>
      </c>
      <c r="M7" s="230">
        <v>42095</v>
      </c>
      <c r="N7" s="227">
        <f>'B3'!F4</f>
        <v>800000</v>
      </c>
      <c r="O7" s="227">
        <f>L5*N7/12</f>
        <v>2166.6666666666665</v>
      </c>
      <c r="W7" s="445" t="s">
        <v>6013</v>
      </c>
      <c r="X7" s="227">
        <f>J10</f>
        <v>2659.9999999999955</v>
      </c>
      <c r="Y7" s="227">
        <f>J22</f>
        <v>31346.713382522976</v>
      </c>
      <c r="Z7" s="227">
        <f>J34</f>
        <v>30258.560729192621</v>
      </c>
      <c r="AA7" s="227">
        <f>J46</f>
        <v>29126.187925003287</v>
      </c>
      <c r="AB7" s="227">
        <f>J58</f>
        <v>27947.797959456853</v>
      </c>
      <c r="AC7" s="227">
        <f>J70</f>
        <v>26721.520795466546</v>
      </c>
      <c r="AD7" s="227">
        <f>J82</f>
        <v>25445.410401716996</v>
      </c>
      <c r="AE7" s="227">
        <f>J94</f>
        <v>24117.441664424194</v>
      </c>
      <c r="AF7" s="227">
        <f>J106</f>
        <v>22735.507173595535</v>
      </c>
      <c r="AG7" s="227">
        <f>J118</f>
        <v>21297.413878692365</v>
      </c>
      <c r="AH7" s="227">
        <f>J130</f>
        <v>19800.879608384326</v>
      </c>
    </row>
    <row r="8" spans="1:34" x14ac:dyDescent="0.25">
      <c r="C8" s="227" t="s">
        <v>616</v>
      </c>
      <c r="E8" s="227" t="s">
        <v>6019</v>
      </c>
      <c r="H8" s="451"/>
      <c r="I8" s="452" t="s">
        <v>6021</v>
      </c>
      <c r="J8" s="452" t="s">
        <v>6023</v>
      </c>
      <c r="M8" s="230">
        <v>42125</v>
      </c>
      <c r="N8" s="227">
        <f>N7</f>
        <v>800000</v>
      </c>
      <c r="O8" s="227">
        <f>O7</f>
        <v>2166.6666666666665</v>
      </c>
      <c r="S8" s="451"/>
      <c r="T8" s="452" t="s">
        <v>6021</v>
      </c>
      <c r="U8" s="452" t="s">
        <v>6023</v>
      </c>
      <c r="W8" s="445" t="s">
        <v>6014</v>
      </c>
      <c r="X8" s="227">
        <f>'B3'!F40</f>
        <v>0</v>
      </c>
      <c r="Y8" s="227">
        <f>'B3'!G40</f>
        <v>0</v>
      </c>
      <c r="Z8" s="227">
        <f>'B3'!H40</f>
        <v>50000</v>
      </c>
      <c r="AA8" s="227">
        <f>'B3'!I40</f>
        <v>50000</v>
      </c>
      <c r="AB8" s="227">
        <f>'B3'!J40</f>
        <v>50000</v>
      </c>
      <c r="AC8" s="227">
        <f>'B3'!K40</f>
        <v>50000</v>
      </c>
      <c r="AD8" s="227">
        <f>'B3'!L40</f>
        <v>50000</v>
      </c>
      <c r="AE8" s="227">
        <f>'B3'!M40</f>
        <v>50000</v>
      </c>
      <c r="AF8" s="227">
        <f>'B3'!N40</f>
        <v>50000</v>
      </c>
      <c r="AG8" s="227">
        <f>'B3'!O40</f>
        <v>50000</v>
      </c>
      <c r="AH8" s="227">
        <f>'B3'!P40</f>
        <v>50000</v>
      </c>
    </row>
    <row r="9" spans="1:34" x14ac:dyDescent="0.25">
      <c r="A9" s="227">
        <v>1</v>
      </c>
      <c r="B9" s="227">
        <f>'B3'!F5</f>
        <v>800000</v>
      </c>
      <c r="C9" s="227">
        <f>D6+X9</f>
        <v>4843.63</v>
      </c>
      <c r="E9" s="230">
        <v>42156</v>
      </c>
      <c r="H9" s="452" t="s">
        <v>5842</v>
      </c>
      <c r="I9" s="452" t="s">
        <v>6022</v>
      </c>
      <c r="J9" s="452" t="s">
        <v>6022</v>
      </c>
      <c r="M9" s="230">
        <v>42156</v>
      </c>
      <c r="N9" s="227">
        <f>N8</f>
        <v>800000</v>
      </c>
      <c r="O9" s="227">
        <f>O8</f>
        <v>2166.6666666666665</v>
      </c>
      <c r="P9" s="227">
        <f>SUM(O5:O9)</f>
        <v>8260.4166666666661</v>
      </c>
      <c r="S9" s="452" t="s">
        <v>5842</v>
      </c>
      <c r="T9" s="452" t="s">
        <v>6022</v>
      </c>
      <c r="U9" s="452" t="s">
        <v>6022</v>
      </c>
      <c r="W9" s="445" t="s">
        <v>6043</v>
      </c>
      <c r="X9" s="227">
        <f>'B3'!F41</f>
        <v>0</v>
      </c>
      <c r="Y9" s="227">
        <f>'B3'!G41</f>
        <v>0</v>
      </c>
      <c r="Z9" s="227">
        <f>'B3'!H41</f>
        <v>0</v>
      </c>
      <c r="AA9" s="227">
        <f>'B3'!I41</f>
        <v>0</v>
      </c>
      <c r="AB9" s="227">
        <f>'B3'!J41</f>
        <v>0</v>
      </c>
      <c r="AC9" s="227">
        <f>'B3'!K41</f>
        <v>0</v>
      </c>
      <c r="AD9" s="227">
        <f>'B3'!L41</f>
        <v>0</v>
      </c>
      <c r="AE9" s="227">
        <f>'B3'!M41</f>
        <v>0</v>
      </c>
      <c r="AF9" s="227">
        <f>'B3'!N41</f>
        <v>0</v>
      </c>
      <c r="AG9" s="227">
        <f>'B3'!O41</f>
        <v>0</v>
      </c>
      <c r="AH9" s="227">
        <f>'B3'!P41</f>
        <v>0</v>
      </c>
    </row>
    <row r="10" spans="1:34" x14ac:dyDescent="0.25">
      <c r="A10" s="227">
        <v>2</v>
      </c>
      <c r="B10" s="231">
        <f>B9*$C$7-C9</f>
        <v>797816.37</v>
      </c>
      <c r="C10" s="227">
        <f>MIN(D$6,B10*C$7)+Y$9/12</f>
        <v>4843.63</v>
      </c>
      <c r="E10" s="230">
        <v>42186</v>
      </c>
      <c r="G10" s="451" t="s">
        <v>5917</v>
      </c>
      <c r="H10" s="227">
        <f>B10</f>
        <v>797816.37</v>
      </c>
      <c r="I10" s="227">
        <f>B9-B10</f>
        <v>2183.6300000000047</v>
      </c>
      <c r="J10" s="227">
        <f>C9-I10</f>
        <v>2659.9999999999955</v>
      </c>
      <c r="L10" s="228">
        <f>'B3'!G9</f>
        <v>3.5000000000000003E-2</v>
      </c>
      <c r="M10" s="230">
        <v>42186</v>
      </c>
      <c r="N10" s="231">
        <f t="shared" ref="N10:N15" si="0">N9</f>
        <v>800000</v>
      </c>
      <c r="O10" s="227">
        <f>L$10*N10/12</f>
        <v>2333.3333333333335</v>
      </c>
      <c r="R10" s="451" t="str">
        <f>G10</f>
        <v>FY 15</v>
      </c>
      <c r="S10" s="227">
        <f>N10</f>
        <v>800000</v>
      </c>
      <c r="T10" s="227">
        <f>Q9</f>
        <v>0</v>
      </c>
      <c r="U10" s="227">
        <f>P9</f>
        <v>8260.4166666666661</v>
      </c>
      <c r="W10" s="445" t="s">
        <v>6015</v>
      </c>
      <c r="X10" s="227">
        <f>I10</f>
        <v>2183.6300000000047</v>
      </c>
      <c r="Y10" s="227">
        <f>I22</f>
        <v>26776.846617477015</v>
      </c>
      <c r="Z10" s="227">
        <f>I34</f>
        <v>27864.99927080737</v>
      </c>
      <c r="AA10" s="227">
        <f>I46</f>
        <v>28997.372074996703</v>
      </c>
      <c r="AB10" s="227">
        <f>I58</f>
        <v>30175.762040543137</v>
      </c>
      <c r="AC10" s="227">
        <f>I70</f>
        <v>31402.039204533445</v>
      </c>
      <c r="AD10" s="227">
        <f>I82</f>
        <v>32678.149598282995</v>
      </c>
      <c r="AE10" s="227">
        <f>I94</f>
        <v>34006.118335575797</v>
      </c>
      <c r="AF10" s="227">
        <f>I106</f>
        <v>35388.052826404455</v>
      </c>
      <c r="AG10" s="227">
        <f>I118</f>
        <v>36826.146121307625</v>
      </c>
      <c r="AH10" s="227">
        <f>I130</f>
        <v>38322.680391615664</v>
      </c>
    </row>
    <row r="11" spans="1:34" x14ac:dyDescent="0.25">
      <c r="A11" s="227">
        <v>3</v>
      </c>
      <c r="B11" s="232">
        <f t="shared" ref="B11:B75" si="1">B10*$C$7-C10</f>
        <v>795625.47943025001</v>
      </c>
      <c r="C11" s="227">
        <f>MIN(C10,B11*C$7)</f>
        <v>4843.63</v>
      </c>
      <c r="E11" s="230">
        <v>42217</v>
      </c>
      <c r="M11" s="230">
        <v>42217</v>
      </c>
      <c r="N11" s="227">
        <f t="shared" si="0"/>
        <v>800000</v>
      </c>
      <c r="O11" s="227">
        <f t="shared" ref="O11:O74" si="2">L$10*N11/12</f>
        <v>2333.3333333333335</v>
      </c>
      <c r="W11" s="227" t="s">
        <v>6041</v>
      </c>
      <c r="X11" s="479">
        <f>'B3'!F9</f>
        <v>3.2500000000000001E-2</v>
      </c>
      <c r="Y11" s="479">
        <f>'B3'!G9</f>
        <v>3.5000000000000003E-2</v>
      </c>
      <c r="Z11" s="479">
        <f>'B3'!H9</f>
        <v>3.7499999999999999E-2</v>
      </c>
      <c r="AA11" s="479">
        <f>'B3'!I9</f>
        <v>0.04</v>
      </c>
      <c r="AB11" s="479">
        <f>'B3'!J9</f>
        <v>4.4999999999999998E-2</v>
      </c>
      <c r="AC11" s="479">
        <f>'B3'!K9</f>
        <v>4.4999999999999998E-2</v>
      </c>
      <c r="AD11" s="479">
        <f>'B3'!L9</f>
        <v>4.4999999999999998E-2</v>
      </c>
      <c r="AE11" s="479">
        <f>'B3'!M9</f>
        <v>4.4999999999999998E-2</v>
      </c>
      <c r="AF11" s="479">
        <f>'B3'!N9</f>
        <v>4.4999999999999998E-2</v>
      </c>
      <c r="AG11" s="479">
        <f>'B3'!O9</f>
        <v>4.4999999999999998E-2</v>
      </c>
      <c r="AH11" s="479">
        <f>'B3'!R15</f>
        <v>0</v>
      </c>
    </row>
    <row r="12" spans="1:34" x14ac:dyDescent="0.25">
      <c r="A12" s="227">
        <v>4</v>
      </c>
      <c r="B12" s="232">
        <f t="shared" si="1"/>
        <v>793427.30414935562</v>
      </c>
      <c r="C12" s="227">
        <f t="shared" ref="C12:C21" si="3">MIN(C11,B12*C$7)</f>
        <v>4843.63</v>
      </c>
      <c r="D12" s="227">
        <f>SUM(C9:C11)</f>
        <v>14530.89</v>
      </c>
      <c r="E12" s="230">
        <v>42248</v>
      </c>
      <c r="M12" s="230">
        <v>42248</v>
      </c>
      <c r="N12" s="227">
        <f t="shared" si="0"/>
        <v>800000</v>
      </c>
      <c r="O12" s="227">
        <f t="shared" si="2"/>
        <v>2333.3333333333335</v>
      </c>
    </row>
    <row r="13" spans="1:34" x14ac:dyDescent="0.25">
      <c r="A13" s="227">
        <v>5</v>
      </c>
      <c r="B13" s="232">
        <f t="shared" si="1"/>
        <v>791221.81993565219</v>
      </c>
      <c r="C13" s="227">
        <f t="shared" si="3"/>
        <v>4843.63</v>
      </c>
      <c r="E13" s="230">
        <v>42278</v>
      </c>
      <c r="M13" s="230">
        <v>42278</v>
      </c>
      <c r="N13" s="227">
        <f t="shared" si="0"/>
        <v>800000</v>
      </c>
      <c r="O13" s="227">
        <f t="shared" si="2"/>
        <v>2333.3333333333335</v>
      </c>
    </row>
    <row r="14" spans="1:34" x14ac:dyDescent="0.25">
      <c r="A14" s="227">
        <v>6</v>
      </c>
      <c r="B14" s="232">
        <f t="shared" si="1"/>
        <v>789009.00248693826</v>
      </c>
      <c r="C14" s="227">
        <f t="shared" si="3"/>
        <v>4843.63</v>
      </c>
      <c r="E14" s="230">
        <v>42309</v>
      </c>
      <c r="M14" s="230">
        <v>42309</v>
      </c>
      <c r="N14" s="227">
        <f t="shared" si="0"/>
        <v>800000</v>
      </c>
      <c r="O14" s="227">
        <f t="shared" si="2"/>
        <v>2333.3333333333335</v>
      </c>
    </row>
    <row r="15" spans="1:34" x14ac:dyDescent="0.25">
      <c r="A15" s="227">
        <v>7</v>
      </c>
      <c r="B15" s="232">
        <f t="shared" si="1"/>
        <v>786788.82742020732</v>
      </c>
      <c r="C15" s="227">
        <f t="shared" si="3"/>
        <v>4843.63</v>
      </c>
      <c r="E15" s="230">
        <v>42339</v>
      </c>
      <c r="M15" s="230">
        <v>42339</v>
      </c>
      <c r="N15" s="227">
        <f t="shared" si="0"/>
        <v>800000</v>
      </c>
      <c r="O15" s="227">
        <f t="shared" si="2"/>
        <v>2333.3333333333335</v>
      </c>
      <c r="P15" s="227">
        <f>SUM(O10:O15)</f>
        <v>14000.000000000002</v>
      </c>
      <c r="Q15" s="227">
        <f>Y8/2</f>
        <v>0</v>
      </c>
    </row>
    <row r="16" spans="1:34" x14ac:dyDescent="0.25">
      <c r="A16" s="227">
        <v>8</v>
      </c>
      <c r="B16" s="232">
        <f t="shared" si="1"/>
        <v>784561.2702713795</v>
      </c>
      <c r="C16" s="227">
        <f t="shared" si="3"/>
        <v>4843.63</v>
      </c>
      <c r="E16" s="230">
        <v>42370</v>
      </c>
      <c r="M16" s="230">
        <v>42370</v>
      </c>
      <c r="N16" s="231">
        <f>N15-Q15</f>
        <v>800000</v>
      </c>
      <c r="O16" s="227">
        <f t="shared" si="2"/>
        <v>2333.3333333333335</v>
      </c>
    </row>
    <row r="17" spans="1:21" x14ac:dyDescent="0.25">
      <c r="A17" s="227">
        <v>9</v>
      </c>
      <c r="B17" s="232">
        <f t="shared" si="1"/>
        <v>782326.30649503181</v>
      </c>
      <c r="C17" s="227">
        <f t="shared" si="3"/>
        <v>4843.63</v>
      </c>
      <c r="E17" s="230">
        <v>42401</v>
      </c>
      <c r="M17" s="230">
        <v>42401</v>
      </c>
      <c r="N17" s="227">
        <f>N16</f>
        <v>800000</v>
      </c>
      <c r="O17" s="227">
        <f t="shared" si="2"/>
        <v>2333.3333333333335</v>
      </c>
    </row>
    <row r="18" spans="1:21" x14ac:dyDescent="0.25">
      <c r="A18" s="227">
        <v>10</v>
      </c>
      <c r="B18" s="232">
        <f t="shared" si="1"/>
        <v>780083.91146412783</v>
      </c>
      <c r="C18" s="227">
        <f t="shared" si="3"/>
        <v>4843.63</v>
      </c>
      <c r="E18" s="230">
        <v>42430</v>
      </c>
      <c r="M18" s="230">
        <v>42430</v>
      </c>
      <c r="N18" s="227">
        <f t="shared" ref="N18:N39" si="4">N17</f>
        <v>800000</v>
      </c>
      <c r="O18" s="227">
        <f t="shared" si="2"/>
        <v>2333.3333333333335</v>
      </c>
    </row>
    <row r="19" spans="1:21" x14ac:dyDescent="0.25">
      <c r="A19" s="227">
        <v>11</v>
      </c>
      <c r="B19" s="232">
        <f t="shared" si="1"/>
        <v>777834.06046974612</v>
      </c>
      <c r="C19" s="227">
        <f t="shared" si="3"/>
        <v>4843.63</v>
      </c>
      <c r="E19" s="230">
        <v>42461</v>
      </c>
      <c r="M19" s="230">
        <v>42461</v>
      </c>
      <c r="N19" s="227">
        <f t="shared" si="4"/>
        <v>800000</v>
      </c>
      <c r="O19" s="227">
        <f t="shared" si="2"/>
        <v>2333.3333333333335</v>
      </c>
    </row>
    <row r="20" spans="1:21" x14ac:dyDescent="0.25">
      <c r="A20" s="227">
        <v>12</v>
      </c>
      <c r="B20" s="232">
        <f t="shared" si="1"/>
        <v>775576.72872080805</v>
      </c>
      <c r="C20" s="227">
        <f t="shared" si="3"/>
        <v>4843.63</v>
      </c>
      <c r="E20" s="230">
        <v>42491</v>
      </c>
      <c r="M20" s="230">
        <v>42491</v>
      </c>
      <c r="N20" s="227">
        <f t="shared" si="4"/>
        <v>800000</v>
      </c>
      <c r="O20" s="227">
        <f t="shared" si="2"/>
        <v>2333.3333333333335</v>
      </c>
    </row>
    <row r="21" spans="1:21" x14ac:dyDescent="0.25">
      <c r="A21" s="227">
        <v>13</v>
      </c>
      <c r="B21" s="232">
        <f t="shared" si="1"/>
        <v>773311.89134380477</v>
      </c>
      <c r="C21" s="227">
        <f t="shared" si="3"/>
        <v>4843.63</v>
      </c>
      <c r="E21" s="230">
        <v>42522</v>
      </c>
      <c r="M21" s="230">
        <v>42522</v>
      </c>
      <c r="N21" s="227">
        <f t="shared" si="4"/>
        <v>800000</v>
      </c>
      <c r="O21" s="227">
        <f t="shared" si="2"/>
        <v>2333.3333333333335</v>
      </c>
      <c r="P21" s="227">
        <f>SUM(O16:O21)</f>
        <v>14000.000000000002</v>
      </c>
      <c r="Q21" s="227">
        <f>Q15</f>
        <v>0</v>
      </c>
    </row>
    <row r="22" spans="1:21" x14ac:dyDescent="0.25">
      <c r="A22" s="227">
        <v>14</v>
      </c>
      <c r="B22" s="231">
        <f t="shared" si="1"/>
        <v>771039.52338252298</v>
      </c>
      <c r="C22" s="227">
        <f>MIN(D$6,B22*C$7)+Z$9/12</f>
        <v>4843.63</v>
      </c>
      <c r="E22" s="230">
        <v>42552</v>
      </c>
      <c r="G22" s="451" t="s">
        <v>6024</v>
      </c>
      <c r="H22" s="227">
        <f>B22</f>
        <v>771039.52338252298</v>
      </c>
      <c r="I22" s="227">
        <f>H10-H22</f>
        <v>26776.846617477015</v>
      </c>
      <c r="J22" s="227">
        <f>SUM(C10:C21)-I22</f>
        <v>31346.713382522976</v>
      </c>
      <c r="M22" s="230">
        <v>42552</v>
      </c>
      <c r="N22" s="231">
        <f>N21-Q21</f>
        <v>800000</v>
      </c>
      <c r="O22" s="227">
        <f t="shared" si="2"/>
        <v>2333.3333333333335</v>
      </c>
      <c r="R22" s="451" t="str">
        <f>G22</f>
        <v>FY 16</v>
      </c>
      <c r="S22" s="227">
        <f>N22</f>
        <v>800000</v>
      </c>
      <c r="T22" s="227">
        <f>Q15+Q21</f>
        <v>0</v>
      </c>
      <c r="U22" s="227">
        <f>P15+P21</f>
        <v>28000.000000000004</v>
      </c>
    </row>
    <row r="23" spans="1:21" x14ac:dyDescent="0.25">
      <c r="A23" s="227">
        <v>15</v>
      </c>
      <c r="B23" s="232">
        <f t="shared" si="1"/>
        <v>768759.59979776992</v>
      </c>
      <c r="C23" s="227">
        <f>MIN(C22,B23*C$7)</f>
        <v>4843.63</v>
      </c>
      <c r="E23" s="230">
        <v>42583</v>
      </c>
      <c r="M23" s="230">
        <v>42583</v>
      </c>
      <c r="N23" s="227">
        <f t="shared" si="4"/>
        <v>800000</v>
      </c>
      <c r="O23" s="227">
        <f t="shared" si="2"/>
        <v>2333.3333333333335</v>
      </c>
    </row>
    <row r="24" spans="1:21" x14ac:dyDescent="0.25">
      <c r="A24" s="227">
        <v>16</v>
      </c>
      <c r="B24" s="232">
        <f t="shared" si="1"/>
        <v>766472.09546709748</v>
      </c>
      <c r="C24" s="227">
        <f t="shared" ref="C24:C33" si="5">MIN(C23,B24*C$7)</f>
        <v>4843.63</v>
      </c>
      <c r="D24" s="227">
        <f>SUM(C12:C23)</f>
        <v>58123.55999999999</v>
      </c>
      <c r="E24" s="230">
        <v>42614</v>
      </c>
      <c r="M24" s="230">
        <v>42614</v>
      </c>
      <c r="N24" s="227">
        <f t="shared" si="4"/>
        <v>800000</v>
      </c>
      <c r="O24" s="227">
        <f t="shared" si="2"/>
        <v>2333.3333333333335</v>
      </c>
    </row>
    <row r="25" spans="1:21" x14ac:dyDescent="0.25">
      <c r="A25" s="227">
        <v>17</v>
      </c>
      <c r="B25" s="232">
        <f t="shared" si="1"/>
        <v>764176.98518452561</v>
      </c>
      <c r="C25" s="227">
        <f t="shared" si="5"/>
        <v>4843.63</v>
      </c>
      <c r="E25" s="230">
        <v>42644</v>
      </c>
      <c r="M25" s="230">
        <v>42644</v>
      </c>
      <c r="N25" s="227">
        <f t="shared" si="4"/>
        <v>800000</v>
      </c>
      <c r="O25" s="227">
        <f t="shared" si="2"/>
        <v>2333.3333333333335</v>
      </c>
    </row>
    <row r="26" spans="1:21" x14ac:dyDescent="0.25">
      <c r="A26" s="227">
        <v>18</v>
      </c>
      <c r="B26" s="232">
        <f t="shared" si="1"/>
        <v>761874.24366026418</v>
      </c>
      <c r="C26" s="227">
        <f t="shared" si="5"/>
        <v>4843.63</v>
      </c>
      <c r="E26" s="230">
        <v>42675</v>
      </c>
      <c r="M26" s="230">
        <v>42675</v>
      </c>
      <c r="N26" s="227">
        <f t="shared" si="4"/>
        <v>800000</v>
      </c>
      <c r="O26" s="227">
        <f t="shared" si="2"/>
        <v>2333.3333333333335</v>
      </c>
    </row>
    <row r="27" spans="1:21" x14ac:dyDescent="0.25">
      <c r="A27" s="227">
        <v>19</v>
      </c>
      <c r="B27" s="232">
        <f t="shared" si="1"/>
        <v>759563.84552043455</v>
      </c>
      <c r="C27" s="227">
        <f t="shared" si="5"/>
        <v>4843.63</v>
      </c>
      <c r="E27" s="230">
        <v>42705</v>
      </c>
      <c r="M27" s="230">
        <v>42705</v>
      </c>
      <c r="N27" s="227">
        <f t="shared" si="4"/>
        <v>800000</v>
      </c>
      <c r="O27" s="227">
        <f t="shared" si="2"/>
        <v>2333.3333333333335</v>
      </c>
      <c r="P27" s="227">
        <f>SUM(O22:O27)</f>
        <v>14000.000000000002</v>
      </c>
      <c r="Q27" s="227">
        <f>Z8/2</f>
        <v>25000</v>
      </c>
    </row>
    <row r="28" spans="1:21" x14ac:dyDescent="0.25">
      <c r="A28" s="227">
        <v>20</v>
      </c>
      <c r="B28" s="232">
        <f t="shared" si="1"/>
        <v>757245.76530679001</v>
      </c>
      <c r="C28" s="227">
        <f t="shared" si="5"/>
        <v>4843.63</v>
      </c>
      <c r="E28" s="230">
        <v>42736</v>
      </c>
      <c r="M28" s="230">
        <v>42736</v>
      </c>
      <c r="N28" s="231">
        <f>N27-Q27</f>
        <v>775000</v>
      </c>
      <c r="O28" s="227">
        <f t="shared" si="2"/>
        <v>2260.416666666667</v>
      </c>
    </row>
    <row r="29" spans="1:21" x14ac:dyDescent="0.25">
      <c r="A29" s="227">
        <v>21</v>
      </c>
      <c r="B29" s="232">
        <f t="shared" si="1"/>
        <v>754919.97747643513</v>
      </c>
      <c r="C29" s="227">
        <f t="shared" si="5"/>
        <v>4843.63</v>
      </c>
      <c r="E29" s="230">
        <v>42767</v>
      </c>
      <c r="M29" s="230">
        <v>42767</v>
      </c>
      <c r="N29" s="227">
        <f t="shared" si="4"/>
        <v>775000</v>
      </c>
      <c r="O29" s="227">
        <f t="shared" si="2"/>
        <v>2260.416666666667</v>
      </c>
    </row>
    <row r="30" spans="1:21" x14ac:dyDescent="0.25">
      <c r="A30" s="227">
        <v>22</v>
      </c>
      <c r="B30" s="232">
        <f t="shared" si="1"/>
        <v>752586.45640154427</v>
      </c>
      <c r="C30" s="227">
        <f t="shared" si="5"/>
        <v>4843.63</v>
      </c>
      <c r="E30" s="230">
        <v>42795</v>
      </c>
      <c r="M30" s="230">
        <v>42795</v>
      </c>
      <c r="N30" s="227">
        <f t="shared" si="4"/>
        <v>775000</v>
      </c>
      <c r="O30" s="227">
        <f t="shared" si="2"/>
        <v>2260.416666666667</v>
      </c>
    </row>
    <row r="31" spans="1:21" x14ac:dyDescent="0.25">
      <c r="A31" s="227">
        <v>23</v>
      </c>
      <c r="B31" s="232">
        <f t="shared" si="1"/>
        <v>750245.17636907939</v>
      </c>
      <c r="C31" s="227">
        <f t="shared" si="5"/>
        <v>4843.63</v>
      </c>
      <c r="E31" s="230">
        <v>42826</v>
      </c>
      <c r="M31" s="230">
        <v>42826</v>
      </c>
      <c r="N31" s="227">
        <f t="shared" si="4"/>
        <v>775000</v>
      </c>
      <c r="O31" s="227">
        <f t="shared" si="2"/>
        <v>2260.416666666667</v>
      </c>
    </row>
    <row r="32" spans="1:21" x14ac:dyDescent="0.25">
      <c r="A32" s="227">
        <v>24</v>
      </c>
      <c r="B32" s="232">
        <f t="shared" si="1"/>
        <v>747896.11158050655</v>
      </c>
      <c r="C32" s="227">
        <f t="shared" si="5"/>
        <v>4843.63</v>
      </c>
      <c r="E32" s="230">
        <v>42856</v>
      </c>
      <c r="M32" s="230">
        <v>42856</v>
      </c>
      <c r="N32" s="227">
        <f t="shared" si="4"/>
        <v>775000</v>
      </c>
      <c r="O32" s="227">
        <f t="shared" si="2"/>
        <v>2260.416666666667</v>
      </c>
    </row>
    <row r="33" spans="1:21" x14ac:dyDescent="0.25">
      <c r="A33" s="227">
        <v>25</v>
      </c>
      <c r="B33" s="232">
        <f t="shared" si="1"/>
        <v>745539.23615151178</v>
      </c>
      <c r="C33" s="227">
        <f t="shared" si="5"/>
        <v>4843.63</v>
      </c>
      <c r="E33" s="230">
        <v>42887</v>
      </c>
      <c r="M33" s="230">
        <v>42887</v>
      </c>
      <c r="N33" s="227">
        <f t="shared" si="4"/>
        <v>775000</v>
      </c>
      <c r="O33" s="227">
        <f t="shared" si="2"/>
        <v>2260.416666666667</v>
      </c>
      <c r="P33" s="227">
        <f>SUM(O28:O33)</f>
        <v>13562.500000000004</v>
      </c>
      <c r="Q33" s="227">
        <f>Q27</f>
        <v>25000</v>
      </c>
    </row>
    <row r="34" spans="1:21" x14ac:dyDescent="0.25">
      <c r="A34" s="227">
        <v>26</v>
      </c>
      <c r="B34" s="231">
        <f t="shared" si="1"/>
        <v>743174.52411171561</v>
      </c>
      <c r="C34" s="227">
        <f>MIN(D$6,B34*C$7)+AA$9/12</f>
        <v>4843.63</v>
      </c>
      <c r="E34" s="230">
        <v>42917</v>
      </c>
      <c r="G34" s="451" t="s">
        <v>6025</v>
      </c>
      <c r="H34" s="227">
        <f>B34</f>
        <v>743174.52411171561</v>
      </c>
      <c r="I34" s="227">
        <f>H22-H34</f>
        <v>27864.99927080737</v>
      </c>
      <c r="J34" s="227">
        <f>SUM(C22:C33)-I34</f>
        <v>30258.560729192621</v>
      </c>
      <c r="M34" s="230">
        <v>42917</v>
      </c>
      <c r="N34" s="231">
        <f>N33-Q33</f>
        <v>750000</v>
      </c>
      <c r="O34" s="227">
        <f t="shared" si="2"/>
        <v>2187.5000000000005</v>
      </c>
      <c r="R34" s="451" t="str">
        <f>G34</f>
        <v>FY 17</v>
      </c>
      <c r="S34" s="227">
        <f>N34</f>
        <v>750000</v>
      </c>
      <c r="T34" s="227">
        <f>Q27+Q33</f>
        <v>50000</v>
      </c>
      <c r="U34" s="227">
        <f>P27+P33</f>
        <v>27562.500000000007</v>
      </c>
    </row>
    <row r="35" spans="1:21" x14ac:dyDescent="0.25">
      <c r="A35" s="227">
        <v>27</v>
      </c>
      <c r="B35" s="232">
        <f t="shared" si="1"/>
        <v>740801.94940438704</v>
      </c>
      <c r="C35" s="227">
        <f>MIN(C34,B35*C$7)</f>
        <v>4843.63</v>
      </c>
      <c r="E35" s="230">
        <v>42948</v>
      </c>
      <c r="M35" s="230">
        <v>42948</v>
      </c>
      <c r="N35" s="227">
        <f t="shared" si="4"/>
        <v>750000</v>
      </c>
      <c r="O35" s="227">
        <f t="shared" si="2"/>
        <v>2187.5000000000005</v>
      </c>
    </row>
    <row r="36" spans="1:21" x14ac:dyDescent="0.25">
      <c r="A36" s="227">
        <v>28</v>
      </c>
      <c r="B36" s="232">
        <f t="shared" si="1"/>
        <v>738421.48588615668</v>
      </c>
      <c r="C36" s="227">
        <f t="shared" ref="C36:C45" si="6">MIN(C35,B36*C$7)</f>
        <v>4843.63</v>
      </c>
      <c r="D36" s="227">
        <f>SUM(C24:C35)</f>
        <v>58123.55999999999</v>
      </c>
      <c r="E36" s="230">
        <v>42979</v>
      </c>
      <c r="M36" s="230">
        <v>42979</v>
      </c>
      <c r="N36" s="227">
        <f t="shared" si="4"/>
        <v>750000</v>
      </c>
      <c r="O36" s="227">
        <f t="shared" si="2"/>
        <v>2187.5000000000005</v>
      </c>
    </row>
    <row r="37" spans="1:21" x14ac:dyDescent="0.25">
      <c r="A37" s="227">
        <v>29</v>
      </c>
      <c r="B37" s="232">
        <f t="shared" si="1"/>
        <v>736033.10732672818</v>
      </c>
      <c r="C37" s="227">
        <f t="shared" si="6"/>
        <v>4843.63</v>
      </c>
      <c r="E37" s="230">
        <v>43009</v>
      </c>
      <c r="M37" s="230">
        <v>43009</v>
      </c>
      <c r="N37" s="227">
        <f t="shared" si="4"/>
        <v>750000</v>
      </c>
      <c r="O37" s="227">
        <f t="shared" si="2"/>
        <v>2187.5000000000005</v>
      </c>
    </row>
    <row r="38" spans="1:21" x14ac:dyDescent="0.25">
      <c r="A38" s="227">
        <v>30</v>
      </c>
      <c r="B38" s="232">
        <f t="shared" si="1"/>
        <v>733636.7874085895</v>
      </c>
      <c r="C38" s="227">
        <f t="shared" si="6"/>
        <v>4843.63</v>
      </c>
      <c r="E38" s="230">
        <v>43040</v>
      </c>
      <c r="M38" s="230">
        <v>43040</v>
      </c>
      <c r="N38" s="227">
        <f t="shared" si="4"/>
        <v>750000</v>
      </c>
      <c r="O38" s="227">
        <f t="shared" si="2"/>
        <v>2187.5000000000005</v>
      </c>
    </row>
    <row r="39" spans="1:21" x14ac:dyDescent="0.25">
      <c r="A39" s="227">
        <v>31</v>
      </c>
      <c r="B39" s="232">
        <f t="shared" si="1"/>
        <v>731232.49972672306</v>
      </c>
      <c r="C39" s="227">
        <f t="shared" si="6"/>
        <v>4843.63</v>
      </c>
      <c r="E39" s="230">
        <v>43070</v>
      </c>
      <c r="M39" s="230">
        <v>43070</v>
      </c>
      <c r="N39" s="227">
        <f t="shared" si="4"/>
        <v>750000</v>
      </c>
      <c r="O39" s="227">
        <f t="shared" si="2"/>
        <v>2187.5000000000005</v>
      </c>
      <c r="P39" s="227">
        <f>SUM(O34:O39)</f>
        <v>13125.000000000002</v>
      </c>
      <c r="Q39" s="227">
        <f>AA8/2</f>
        <v>25000</v>
      </c>
    </row>
    <row r="40" spans="1:21" x14ac:dyDescent="0.25">
      <c r="A40" s="227">
        <v>32</v>
      </c>
      <c r="B40" s="232">
        <f t="shared" si="1"/>
        <v>728820.21778831445</v>
      </c>
      <c r="C40" s="227">
        <f t="shared" si="6"/>
        <v>4843.63</v>
      </c>
      <c r="E40" s="230">
        <v>43101</v>
      </c>
      <c r="M40" s="230">
        <v>43101</v>
      </c>
      <c r="N40" s="231">
        <f>N39-Q39</f>
        <v>725000</v>
      </c>
      <c r="O40" s="227">
        <f t="shared" si="2"/>
        <v>2114.5833333333335</v>
      </c>
    </row>
    <row r="41" spans="1:21" x14ac:dyDescent="0.25">
      <c r="A41" s="227">
        <v>33</v>
      </c>
      <c r="B41" s="232">
        <f t="shared" si="1"/>
        <v>726399.91501246055</v>
      </c>
      <c r="C41" s="227">
        <f t="shared" si="6"/>
        <v>4843.63</v>
      </c>
      <c r="E41" s="230">
        <v>43132</v>
      </c>
      <c r="M41" s="230">
        <v>43132</v>
      </c>
      <c r="N41" s="227">
        <f>N40</f>
        <v>725000</v>
      </c>
      <c r="O41" s="227">
        <f t="shared" si="2"/>
        <v>2114.5833333333335</v>
      </c>
    </row>
    <row r="42" spans="1:21" x14ac:dyDescent="0.25">
      <c r="A42" s="227">
        <v>34</v>
      </c>
      <c r="B42" s="232">
        <f t="shared" si="1"/>
        <v>723971.56472987705</v>
      </c>
      <c r="C42" s="227">
        <f t="shared" si="6"/>
        <v>4843.63</v>
      </c>
      <c r="E42" s="230">
        <v>43160</v>
      </c>
      <c r="M42" s="230">
        <v>43160</v>
      </c>
      <c r="N42" s="227">
        <f>N41</f>
        <v>725000</v>
      </c>
      <c r="O42" s="227">
        <f t="shared" si="2"/>
        <v>2114.5833333333335</v>
      </c>
    </row>
    <row r="43" spans="1:21" x14ac:dyDescent="0.25">
      <c r="A43" s="227">
        <v>35</v>
      </c>
      <c r="B43" s="232">
        <f t="shared" si="1"/>
        <v>721535.14018260385</v>
      </c>
      <c r="C43" s="227">
        <f t="shared" si="6"/>
        <v>4843.63</v>
      </c>
      <c r="E43" s="230">
        <v>43191</v>
      </c>
      <c r="M43" s="230">
        <v>43191</v>
      </c>
      <c r="N43" s="227">
        <f>N42</f>
        <v>725000</v>
      </c>
      <c r="O43" s="227">
        <f t="shared" si="2"/>
        <v>2114.5833333333335</v>
      </c>
    </row>
    <row r="44" spans="1:21" x14ac:dyDescent="0.25">
      <c r="A44" s="227">
        <v>36</v>
      </c>
      <c r="B44" s="232">
        <f t="shared" si="1"/>
        <v>719090.61452371103</v>
      </c>
      <c r="C44" s="227">
        <f t="shared" si="6"/>
        <v>4843.63</v>
      </c>
      <c r="E44" s="230">
        <v>43221</v>
      </c>
      <c r="M44" s="230">
        <v>43221</v>
      </c>
      <c r="N44" s="227">
        <f>N43</f>
        <v>725000</v>
      </c>
      <c r="O44" s="227">
        <f t="shared" si="2"/>
        <v>2114.5833333333335</v>
      </c>
    </row>
    <row r="45" spans="1:21" x14ac:dyDescent="0.25">
      <c r="A45" s="227">
        <v>37</v>
      </c>
      <c r="B45" s="232">
        <f t="shared" si="1"/>
        <v>716637.96081700234</v>
      </c>
      <c r="C45" s="227">
        <f t="shared" si="6"/>
        <v>4843.63</v>
      </c>
      <c r="E45" s="230">
        <v>43252</v>
      </c>
      <c r="M45" s="230">
        <v>43252</v>
      </c>
      <c r="N45" s="227">
        <f>N44</f>
        <v>725000</v>
      </c>
      <c r="O45" s="227">
        <f t="shared" si="2"/>
        <v>2114.5833333333335</v>
      </c>
      <c r="P45" s="227">
        <f>SUM(O40:O45)</f>
        <v>12687.500000000002</v>
      </c>
      <c r="Q45" s="227">
        <f>Q39</f>
        <v>25000</v>
      </c>
    </row>
    <row r="46" spans="1:21" x14ac:dyDescent="0.25">
      <c r="A46" s="227">
        <v>38</v>
      </c>
      <c r="B46" s="231">
        <f t="shared" si="1"/>
        <v>714177.15203671891</v>
      </c>
      <c r="C46" s="227">
        <f>MIN(D$6,B46*C$7)+AB$9/12</f>
        <v>4843.63</v>
      </c>
      <c r="E46" s="230">
        <v>43282</v>
      </c>
      <c r="G46" s="451" t="s">
        <v>6026</v>
      </c>
      <c r="H46" s="227">
        <f>B46</f>
        <v>714177.15203671891</v>
      </c>
      <c r="I46" s="227">
        <f>H34-H46</f>
        <v>28997.372074996703</v>
      </c>
      <c r="J46" s="227">
        <f>SUM(C34:C45)-I46</f>
        <v>29126.187925003287</v>
      </c>
      <c r="M46" s="230">
        <v>43282</v>
      </c>
      <c r="N46" s="231">
        <f>N45-Q45</f>
        <v>700000</v>
      </c>
      <c r="O46" s="227">
        <f t="shared" si="2"/>
        <v>2041.666666666667</v>
      </c>
      <c r="R46" s="451" t="str">
        <f>G46</f>
        <v>FY 18</v>
      </c>
      <c r="S46" s="227">
        <f>N46</f>
        <v>700000</v>
      </c>
      <c r="T46" s="227">
        <f>Q39+Q45</f>
        <v>50000</v>
      </c>
      <c r="U46" s="227">
        <f>P39+P45</f>
        <v>25812.500000000004</v>
      </c>
    </row>
    <row r="47" spans="1:21" x14ac:dyDescent="0.25">
      <c r="A47" s="227">
        <v>39</v>
      </c>
      <c r="B47" s="232">
        <f t="shared" si="1"/>
        <v>711708.16106724099</v>
      </c>
      <c r="C47" s="227">
        <f>MIN(C46,B47*C$7)</f>
        <v>4843.63</v>
      </c>
      <c r="E47" s="230">
        <v>43313</v>
      </c>
      <c r="M47" s="230">
        <v>43313</v>
      </c>
      <c r="N47" s="227">
        <f>N46</f>
        <v>700000</v>
      </c>
      <c r="O47" s="227">
        <f t="shared" si="2"/>
        <v>2041.666666666667</v>
      </c>
    </row>
    <row r="48" spans="1:21" x14ac:dyDescent="0.25">
      <c r="A48" s="227">
        <v>40</v>
      </c>
      <c r="B48" s="232">
        <f t="shared" si="1"/>
        <v>709230.9607027896</v>
      </c>
      <c r="C48" s="227">
        <f t="shared" ref="C48:C57" si="7">MIN(C47,B48*C$7)</f>
        <v>4843.63</v>
      </c>
      <c r="D48" s="227">
        <f>SUM(C36:C47)</f>
        <v>58123.55999999999</v>
      </c>
      <c r="E48" s="230">
        <v>43344</v>
      </c>
      <c r="M48" s="230">
        <v>43344</v>
      </c>
      <c r="N48" s="227">
        <f>N47</f>
        <v>700000</v>
      </c>
      <c r="O48" s="227">
        <f t="shared" si="2"/>
        <v>2041.666666666667</v>
      </c>
    </row>
    <row r="49" spans="1:21" x14ac:dyDescent="0.25">
      <c r="A49" s="227">
        <v>41</v>
      </c>
      <c r="B49" s="232">
        <f t="shared" si="1"/>
        <v>706745.52364712639</v>
      </c>
      <c r="C49" s="227">
        <f t="shared" si="7"/>
        <v>4843.63</v>
      </c>
      <c r="E49" s="230">
        <v>43374</v>
      </c>
      <c r="M49" s="230">
        <v>43374</v>
      </c>
      <c r="N49" s="227">
        <f>N48</f>
        <v>700000</v>
      </c>
      <c r="O49" s="227">
        <f t="shared" si="2"/>
        <v>2041.666666666667</v>
      </c>
    </row>
    <row r="50" spans="1:21" x14ac:dyDescent="0.25">
      <c r="A50" s="227">
        <v>42</v>
      </c>
      <c r="B50" s="232">
        <f t="shared" si="1"/>
        <v>704251.82251325308</v>
      </c>
      <c r="C50" s="227">
        <f t="shared" si="7"/>
        <v>4843.63</v>
      </c>
      <c r="E50" s="230">
        <v>43405</v>
      </c>
      <c r="M50" s="230">
        <v>43405</v>
      </c>
      <c r="N50" s="227">
        <f>N49</f>
        <v>700000</v>
      </c>
      <c r="O50" s="227">
        <f t="shared" si="2"/>
        <v>2041.666666666667</v>
      </c>
    </row>
    <row r="51" spans="1:21" x14ac:dyDescent="0.25">
      <c r="A51" s="227">
        <v>43</v>
      </c>
      <c r="B51" s="232">
        <f t="shared" si="1"/>
        <v>701749.82982310967</v>
      </c>
      <c r="C51" s="227">
        <f t="shared" si="7"/>
        <v>4843.63</v>
      </c>
      <c r="E51" s="230">
        <v>43435</v>
      </c>
      <c r="M51" s="230">
        <v>43435</v>
      </c>
      <c r="N51" s="227">
        <f>N50</f>
        <v>700000</v>
      </c>
      <c r="O51" s="227">
        <f t="shared" si="2"/>
        <v>2041.666666666667</v>
      </c>
      <c r="P51" s="227">
        <f>SUM(O46:O51)</f>
        <v>12250.000000000004</v>
      </c>
      <c r="Q51" s="227">
        <f>AB8/2</f>
        <v>25000</v>
      </c>
    </row>
    <row r="52" spans="1:21" x14ac:dyDescent="0.25">
      <c r="A52" s="227">
        <v>44</v>
      </c>
      <c r="B52" s="232">
        <f t="shared" si="1"/>
        <v>699239.51800727157</v>
      </c>
      <c r="C52" s="227">
        <f t="shared" si="7"/>
        <v>4843.63</v>
      </c>
      <c r="E52" s="230">
        <v>43466</v>
      </c>
      <c r="M52" s="230">
        <v>43466</v>
      </c>
      <c r="N52" s="231">
        <f>N51-Q51</f>
        <v>675000</v>
      </c>
      <c r="O52" s="227">
        <f t="shared" si="2"/>
        <v>1968.7500000000002</v>
      </c>
    </row>
    <row r="53" spans="1:21" x14ac:dyDescent="0.25">
      <c r="A53" s="227">
        <v>45</v>
      </c>
      <c r="B53" s="232">
        <f t="shared" si="1"/>
        <v>696720.85940464574</v>
      </c>
      <c r="C53" s="227">
        <f t="shared" si="7"/>
        <v>4843.63</v>
      </c>
      <c r="E53" s="230">
        <v>43497</v>
      </c>
      <c r="M53" s="230">
        <v>43497</v>
      </c>
      <c r="N53" s="227">
        <f>N52</f>
        <v>675000</v>
      </c>
      <c r="O53" s="227">
        <f t="shared" si="2"/>
        <v>1968.7500000000002</v>
      </c>
    </row>
    <row r="54" spans="1:21" x14ac:dyDescent="0.25">
      <c r="A54" s="227">
        <v>46</v>
      </c>
      <c r="B54" s="232">
        <f t="shared" si="1"/>
        <v>694193.82626216626</v>
      </c>
      <c r="C54" s="227">
        <f t="shared" si="7"/>
        <v>4843.63</v>
      </c>
      <c r="E54" s="230">
        <v>43525</v>
      </c>
      <c r="M54" s="230">
        <v>43525</v>
      </c>
      <c r="N54" s="227">
        <f>N53</f>
        <v>675000</v>
      </c>
      <c r="O54" s="227">
        <f t="shared" si="2"/>
        <v>1968.7500000000002</v>
      </c>
    </row>
    <row r="55" spans="1:21" x14ac:dyDescent="0.25">
      <c r="A55" s="227">
        <v>47</v>
      </c>
      <c r="B55" s="232">
        <f t="shared" si="1"/>
        <v>691658.39073448803</v>
      </c>
      <c r="C55" s="227">
        <f t="shared" si="7"/>
        <v>4843.63</v>
      </c>
      <c r="E55" s="230">
        <v>43556</v>
      </c>
      <c r="M55" s="230">
        <v>43556</v>
      </c>
      <c r="N55" s="227">
        <f>N54</f>
        <v>675000</v>
      </c>
      <c r="O55" s="227">
        <f t="shared" si="2"/>
        <v>1968.7500000000002</v>
      </c>
    </row>
    <row r="56" spans="1:21" x14ac:dyDescent="0.25">
      <c r="A56" s="227">
        <v>48</v>
      </c>
      <c r="B56" s="232">
        <f t="shared" si="1"/>
        <v>689114.52488368016</v>
      </c>
      <c r="C56" s="227">
        <f t="shared" si="7"/>
        <v>4843.63</v>
      </c>
      <c r="E56" s="230">
        <v>43586</v>
      </c>
      <c r="M56" s="230">
        <v>43586</v>
      </c>
      <c r="N56" s="227">
        <f>N55</f>
        <v>675000</v>
      </c>
      <c r="O56" s="227">
        <f t="shared" si="2"/>
        <v>1968.7500000000002</v>
      </c>
    </row>
    <row r="57" spans="1:21" x14ac:dyDescent="0.25">
      <c r="A57" s="227">
        <v>49</v>
      </c>
      <c r="B57" s="232">
        <f t="shared" si="1"/>
        <v>686562.20067891839</v>
      </c>
      <c r="C57" s="227">
        <f t="shared" si="7"/>
        <v>4843.63</v>
      </c>
      <c r="E57" s="230">
        <v>43617</v>
      </c>
      <c r="M57" s="230">
        <v>43617</v>
      </c>
      <c r="N57" s="227">
        <f>N56</f>
        <v>675000</v>
      </c>
      <c r="O57" s="227">
        <f t="shared" si="2"/>
        <v>1968.7500000000002</v>
      </c>
      <c r="P57" s="227">
        <f>SUM(O52:O57)</f>
        <v>11812.500000000002</v>
      </c>
      <c r="Q57" s="227">
        <f>Q51</f>
        <v>25000</v>
      </c>
    </row>
    <row r="58" spans="1:21" x14ac:dyDescent="0.25">
      <c r="A58" s="227">
        <v>50</v>
      </c>
      <c r="B58" s="231">
        <f t="shared" si="1"/>
        <v>684001.38999617577</v>
      </c>
      <c r="C58" s="227">
        <f>MIN(D$6,B58*C$7)+AC$9/12</f>
        <v>4843.63</v>
      </c>
      <c r="E58" s="230">
        <v>43647</v>
      </c>
      <c r="G58" s="451" t="s">
        <v>6027</v>
      </c>
      <c r="H58" s="227">
        <f>B58</f>
        <v>684001.38999617577</v>
      </c>
      <c r="I58" s="227">
        <f>H46-H58</f>
        <v>30175.762040543137</v>
      </c>
      <c r="J58" s="227">
        <f>SUM(C46:C57)-I58</f>
        <v>27947.797959456853</v>
      </c>
      <c r="M58" s="230">
        <v>43647</v>
      </c>
      <c r="N58" s="231">
        <f>N57-Q57</f>
        <v>650000</v>
      </c>
      <c r="O58" s="227">
        <f t="shared" si="2"/>
        <v>1895.8333333333337</v>
      </c>
      <c r="R58" s="451" t="str">
        <f>G58</f>
        <v>FY 19</v>
      </c>
      <c r="S58" s="227">
        <f>N58</f>
        <v>650000</v>
      </c>
      <c r="T58" s="227">
        <f>Q51+Q57</f>
        <v>50000</v>
      </c>
      <c r="U58" s="227">
        <f>P51+P57</f>
        <v>24062.500000000007</v>
      </c>
    </row>
    <row r="59" spans="1:21" x14ac:dyDescent="0.25">
      <c r="A59" s="227">
        <v>51</v>
      </c>
      <c r="B59" s="232">
        <f t="shared" si="1"/>
        <v>681432.0646179131</v>
      </c>
      <c r="C59" s="227">
        <f>MIN(C58,B59*C$7)</f>
        <v>4843.63</v>
      </c>
      <c r="E59" s="230">
        <v>43678</v>
      </c>
      <c r="M59" s="230">
        <v>43678</v>
      </c>
      <c r="N59" s="227">
        <f>N58</f>
        <v>650000</v>
      </c>
      <c r="O59" s="227">
        <f t="shared" si="2"/>
        <v>1895.8333333333337</v>
      </c>
    </row>
    <row r="60" spans="1:21" x14ac:dyDescent="0.25">
      <c r="A60" s="227">
        <v>52</v>
      </c>
      <c r="B60" s="232">
        <f t="shared" si="1"/>
        <v>678854.19623276766</v>
      </c>
      <c r="C60" s="227">
        <f t="shared" ref="C60:C69" si="8">MIN(C59,B60*C$7)</f>
        <v>4843.63</v>
      </c>
      <c r="D60" s="227">
        <f>SUM(C48:C59)</f>
        <v>58123.55999999999</v>
      </c>
      <c r="E60" s="230">
        <v>43709</v>
      </c>
      <c r="M60" s="230">
        <v>43709</v>
      </c>
      <c r="N60" s="227">
        <f>N59</f>
        <v>650000</v>
      </c>
      <c r="O60" s="227">
        <f t="shared" si="2"/>
        <v>1895.8333333333337</v>
      </c>
    </row>
    <row r="61" spans="1:21" x14ac:dyDescent="0.25">
      <c r="A61" s="227">
        <v>53</v>
      </c>
      <c r="B61" s="232">
        <f t="shared" si="1"/>
        <v>676267.75643524167</v>
      </c>
      <c r="C61" s="227">
        <f t="shared" si="8"/>
        <v>4843.63</v>
      </c>
      <c r="E61" s="230">
        <v>43739</v>
      </c>
      <c r="M61" s="230">
        <v>43739</v>
      </c>
      <c r="N61" s="227">
        <f>N60</f>
        <v>650000</v>
      </c>
      <c r="O61" s="227">
        <f t="shared" si="2"/>
        <v>1895.8333333333337</v>
      </c>
    </row>
    <row r="62" spans="1:21" x14ac:dyDescent="0.25">
      <c r="A62" s="227">
        <v>54</v>
      </c>
      <c r="B62" s="232">
        <f t="shared" si="1"/>
        <v>673672.71672538889</v>
      </c>
      <c r="C62" s="227">
        <f t="shared" si="8"/>
        <v>4843.63</v>
      </c>
      <c r="E62" s="230">
        <v>43770</v>
      </c>
      <c r="M62" s="230">
        <v>43770</v>
      </c>
      <c r="N62" s="227">
        <f>N61</f>
        <v>650000</v>
      </c>
      <c r="O62" s="227">
        <f t="shared" si="2"/>
        <v>1895.8333333333337</v>
      </c>
    </row>
    <row r="63" spans="1:21" x14ac:dyDescent="0.25">
      <c r="A63" s="227">
        <v>55</v>
      </c>
      <c r="B63" s="232">
        <f t="shared" si="1"/>
        <v>671069.0485085008</v>
      </c>
      <c r="C63" s="227">
        <f t="shared" si="8"/>
        <v>4843.63</v>
      </c>
      <c r="E63" s="230">
        <v>43800</v>
      </c>
      <c r="M63" s="230">
        <v>43800</v>
      </c>
      <c r="N63" s="227">
        <f>N62</f>
        <v>650000</v>
      </c>
      <c r="O63" s="227">
        <f t="shared" si="2"/>
        <v>1895.8333333333337</v>
      </c>
      <c r="P63" s="227">
        <f>SUM(O58:O63)</f>
        <v>11375.000000000002</v>
      </c>
      <c r="Q63" s="227">
        <f>AC8/2</f>
        <v>25000</v>
      </c>
    </row>
    <row r="64" spans="1:21" x14ac:dyDescent="0.25">
      <c r="A64" s="227">
        <v>56</v>
      </c>
      <c r="B64" s="232">
        <f t="shared" si="1"/>
        <v>668456.72309479152</v>
      </c>
      <c r="C64" s="227">
        <f t="shared" si="8"/>
        <v>4843.63</v>
      </c>
      <c r="E64" s="230">
        <v>43831</v>
      </c>
      <c r="M64" s="230">
        <v>43831</v>
      </c>
      <c r="N64" s="231">
        <f>N63-Q63</f>
        <v>625000</v>
      </c>
      <c r="O64" s="227">
        <f t="shared" si="2"/>
        <v>1822.916666666667</v>
      </c>
    </row>
    <row r="65" spans="1:21" x14ac:dyDescent="0.25">
      <c r="A65" s="227">
        <v>57</v>
      </c>
      <c r="B65" s="232">
        <f t="shared" si="1"/>
        <v>665835.7116990817</v>
      </c>
      <c r="C65" s="227">
        <f t="shared" si="8"/>
        <v>4843.63</v>
      </c>
      <c r="E65" s="230">
        <v>43862</v>
      </c>
      <c r="M65" s="230">
        <v>43862</v>
      </c>
      <c r="N65" s="227">
        <f>N64</f>
        <v>625000</v>
      </c>
      <c r="O65" s="227">
        <f t="shared" si="2"/>
        <v>1822.916666666667</v>
      </c>
    </row>
    <row r="66" spans="1:21" x14ac:dyDescent="0.25">
      <c r="A66" s="227">
        <v>58</v>
      </c>
      <c r="B66" s="232">
        <f t="shared" si="1"/>
        <v>663205.9854404811</v>
      </c>
      <c r="C66" s="227">
        <f t="shared" si="8"/>
        <v>4843.63</v>
      </c>
      <c r="E66" s="230">
        <v>43891</v>
      </c>
      <c r="M66" s="230">
        <v>43891</v>
      </c>
      <c r="N66" s="227">
        <f>N65</f>
        <v>625000</v>
      </c>
      <c r="O66" s="227">
        <f t="shared" si="2"/>
        <v>1822.916666666667</v>
      </c>
    </row>
    <row r="67" spans="1:21" x14ac:dyDescent="0.25">
      <c r="A67" s="227">
        <v>59</v>
      </c>
      <c r="B67" s="232">
        <f t="shared" si="1"/>
        <v>660567.51534207072</v>
      </c>
      <c r="C67" s="227">
        <f t="shared" si="8"/>
        <v>4843.63</v>
      </c>
      <c r="E67" s="230">
        <v>43922</v>
      </c>
      <c r="M67" s="230">
        <v>43922</v>
      </c>
      <c r="N67" s="227">
        <f>N66</f>
        <v>625000</v>
      </c>
      <c r="O67" s="227">
        <f t="shared" si="2"/>
        <v>1822.916666666667</v>
      </c>
    </row>
    <row r="68" spans="1:21" x14ac:dyDescent="0.25">
      <c r="A68" s="227">
        <v>60</v>
      </c>
      <c r="B68" s="232">
        <f t="shared" si="1"/>
        <v>657920.27233058307</v>
      </c>
      <c r="C68" s="227">
        <f t="shared" si="8"/>
        <v>4843.63</v>
      </c>
      <c r="E68" s="230">
        <v>43952</v>
      </c>
      <c r="M68" s="230">
        <v>43952</v>
      </c>
      <c r="N68" s="227">
        <f>N67</f>
        <v>625000</v>
      </c>
      <c r="O68" s="227">
        <f t="shared" si="2"/>
        <v>1822.916666666667</v>
      </c>
    </row>
    <row r="69" spans="1:21" x14ac:dyDescent="0.25">
      <c r="A69" s="227">
        <v>61</v>
      </c>
      <c r="B69" s="232">
        <f t="shared" si="1"/>
        <v>655264.22723608231</v>
      </c>
      <c r="C69" s="227">
        <f t="shared" si="8"/>
        <v>4843.63</v>
      </c>
      <c r="E69" s="230">
        <v>43983</v>
      </c>
      <c r="M69" s="230">
        <v>43983</v>
      </c>
      <c r="N69" s="227">
        <f>N68</f>
        <v>625000</v>
      </c>
      <c r="O69" s="227">
        <f t="shared" si="2"/>
        <v>1822.916666666667</v>
      </c>
      <c r="P69" s="227">
        <f>SUM(O64:O69)</f>
        <v>10937.500000000004</v>
      </c>
      <c r="Q69" s="227">
        <f>Q63</f>
        <v>25000</v>
      </c>
    </row>
    <row r="70" spans="1:21" x14ac:dyDescent="0.25">
      <c r="A70" s="227">
        <v>62</v>
      </c>
      <c r="B70" s="231">
        <f t="shared" si="1"/>
        <v>652599.35079164233</v>
      </c>
      <c r="C70" s="227">
        <f>MIN(D$6,B70*C$7)+AD$9/12</f>
        <v>4843.63</v>
      </c>
      <c r="E70" s="230">
        <v>44013</v>
      </c>
      <c r="G70" s="451" t="s">
        <v>6028</v>
      </c>
      <c r="H70" s="227">
        <f>B70</f>
        <v>652599.35079164233</v>
      </c>
      <c r="I70" s="227">
        <f>H58-H70</f>
        <v>31402.039204533445</v>
      </c>
      <c r="J70" s="227">
        <f>SUM(C58:C69)-I70</f>
        <v>26721.520795466546</v>
      </c>
      <c r="M70" s="230">
        <v>44013</v>
      </c>
      <c r="N70" s="231">
        <f>N69-Q69</f>
        <v>600000</v>
      </c>
      <c r="O70" s="227">
        <f t="shared" si="2"/>
        <v>1750.0000000000002</v>
      </c>
      <c r="R70" s="451" t="str">
        <f>G70</f>
        <v>FY 20</v>
      </c>
      <c r="S70" s="227">
        <f>N70</f>
        <v>600000</v>
      </c>
      <c r="T70" s="227">
        <f>Q63+Q69</f>
        <v>50000</v>
      </c>
      <c r="U70" s="227">
        <f>P63+P69</f>
        <v>22312.500000000007</v>
      </c>
    </row>
    <row r="71" spans="1:21" x14ac:dyDescent="0.25">
      <c r="A71" s="227">
        <v>63</v>
      </c>
      <c r="B71" s="232">
        <f t="shared" si="1"/>
        <v>649925.61363302451</v>
      </c>
      <c r="C71" s="227">
        <f>MIN(C70,B71*C$7)</f>
        <v>4843.63</v>
      </c>
      <c r="E71" s="230">
        <v>44044</v>
      </c>
      <c r="M71" s="230">
        <v>44044</v>
      </c>
      <c r="N71" s="227">
        <f>N70</f>
        <v>600000</v>
      </c>
      <c r="O71" s="227">
        <f t="shared" si="2"/>
        <v>1750.0000000000002</v>
      </c>
    </row>
    <row r="72" spans="1:21" x14ac:dyDescent="0.25">
      <c r="A72" s="227">
        <v>64</v>
      </c>
      <c r="B72" s="232">
        <f t="shared" si="1"/>
        <v>647242.98629835434</v>
      </c>
      <c r="C72" s="227">
        <f t="shared" ref="C72:C81" si="9">MIN(C71,B72*C$7)</f>
        <v>4843.63</v>
      </c>
      <c r="D72" s="227">
        <f>SUM(C60:C71)</f>
        <v>58123.55999999999</v>
      </c>
      <c r="E72" s="230">
        <v>44075</v>
      </c>
      <c r="M72" s="230">
        <v>44075</v>
      </c>
      <c r="N72" s="227">
        <f>N71</f>
        <v>600000</v>
      </c>
      <c r="O72" s="227">
        <f t="shared" si="2"/>
        <v>1750.0000000000002</v>
      </c>
    </row>
    <row r="73" spans="1:21" x14ac:dyDescent="0.25">
      <c r="A73" s="227">
        <v>65</v>
      </c>
      <c r="B73" s="232">
        <f t="shared" si="1"/>
        <v>644551.43922779639</v>
      </c>
      <c r="C73" s="227">
        <f t="shared" si="9"/>
        <v>4843.63</v>
      </c>
      <c r="E73" s="230">
        <v>44105</v>
      </c>
      <c r="M73" s="230">
        <v>44105</v>
      </c>
      <c r="N73" s="227">
        <f>N72</f>
        <v>600000</v>
      </c>
      <c r="O73" s="227">
        <f t="shared" si="2"/>
        <v>1750.0000000000002</v>
      </c>
    </row>
    <row r="74" spans="1:21" x14ac:dyDescent="0.25">
      <c r="A74" s="227">
        <v>66</v>
      </c>
      <c r="B74" s="232">
        <f t="shared" si="1"/>
        <v>641850.94276322878</v>
      </c>
      <c r="C74" s="227">
        <f t="shared" si="9"/>
        <v>4843.63</v>
      </c>
      <c r="E74" s="230">
        <v>44136</v>
      </c>
      <c r="M74" s="230">
        <v>44136</v>
      </c>
      <c r="N74" s="227">
        <f>N73</f>
        <v>600000</v>
      </c>
      <c r="O74" s="227">
        <f t="shared" si="2"/>
        <v>1750.0000000000002</v>
      </c>
    </row>
    <row r="75" spans="1:21" x14ac:dyDescent="0.25">
      <c r="A75" s="227">
        <v>67</v>
      </c>
      <c r="B75" s="232">
        <f t="shared" si="1"/>
        <v>639141.46714791656</v>
      </c>
      <c r="C75" s="227">
        <f t="shared" si="9"/>
        <v>4843.63</v>
      </c>
      <c r="E75" s="230">
        <v>44166</v>
      </c>
      <c r="M75" s="230">
        <v>44166</v>
      </c>
      <c r="N75" s="227">
        <f>N74</f>
        <v>600000</v>
      </c>
      <c r="O75" s="227">
        <f t="shared" ref="O75:O138" si="10">L$10*N75/12</f>
        <v>1750.0000000000002</v>
      </c>
      <c r="P75" s="227">
        <f>SUM(O70:O75)</f>
        <v>10500.000000000002</v>
      </c>
      <c r="Q75" s="227">
        <f>AD8/2</f>
        <v>25000</v>
      </c>
    </row>
    <row r="76" spans="1:21" x14ac:dyDescent="0.25">
      <c r="A76" s="227">
        <v>68</v>
      </c>
      <c r="B76" s="232">
        <f t="shared" ref="B76:B139" si="11">B75*$C$7-C75</f>
        <v>636422.98252618336</v>
      </c>
      <c r="C76" s="227">
        <f t="shared" si="9"/>
        <v>4843.63</v>
      </c>
      <c r="E76" s="230">
        <v>44197</v>
      </c>
      <c r="M76" s="230">
        <v>44197</v>
      </c>
      <c r="N76" s="231">
        <f>N75-Q75</f>
        <v>575000</v>
      </c>
      <c r="O76" s="227">
        <f t="shared" si="10"/>
        <v>1677.0833333333337</v>
      </c>
    </row>
    <row r="77" spans="1:21" x14ac:dyDescent="0.25">
      <c r="A77" s="227">
        <v>69</v>
      </c>
      <c r="B77" s="232">
        <f t="shared" si="11"/>
        <v>633695.45894308295</v>
      </c>
      <c r="C77" s="227">
        <f t="shared" si="9"/>
        <v>4843.63</v>
      </c>
      <c r="E77" s="230">
        <v>44228</v>
      </c>
      <c r="M77" s="230">
        <v>44228</v>
      </c>
      <c r="N77" s="227">
        <f>N76</f>
        <v>575000</v>
      </c>
      <c r="O77" s="227">
        <f t="shared" si="10"/>
        <v>1677.0833333333337</v>
      </c>
    </row>
    <row r="78" spans="1:21" x14ac:dyDescent="0.25">
      <c r="A78" s="227">
        <v>70</v>
      </c>
      <c r="B78" s="232">
        <f t="shared" si="11"/>
        <v>630958.86634406867</v>
      </c>
      <c r="C78" s="227">
        <f t="shared" si="9"/>
        <v>4843.63</v>
      </c>
      <c r="E78" s="230">
        <v>44256</v>
      </c>
      <c r="M78" s="230">
        <v>44256</v>
      </c>
      <c r="N78" s="227">
        <f>N77</f>
        <v>575000</v>
      </c>
      <c r="O78" s="227">
        <f t="shared" si="10"/>
        <v>1677.0833333333337</v>
      </c>
    </row>
    <row r="79" spans="1:21" x14ac:dyDescent="0.25">
      <c r="A79" s="227">
        <v>71</v>
      </c>
      <c r="B79" s="232">
        <f t="shared" si="11"/>
        <v>628213.1745746627</v>
      </c>
      <c r="C79" s="227">
        <f t="shared" si="9"/>
        <v>4843.63</v>
      </c>
      <c r="E79" s="230">
        <v>44287</v>
      </c>
      <c r="M79" s="230">
        <v>44287</v>
      </c>
      <c r="N79" s="227">
        <f>N78</f>
        <v>575000</v>
      </c>
      <c r="O79" s="227">
        <f t="shared" si="10"/>
        <v>1677.0833333333337</v>
      </c>
    </row>
    <row r="80" spans="1:21" x14ac:dyDescent="0.25">
      <c r="A80" s="227">
        <v>72</v>
      </c>
      <c r="B80" s="232">
        <f t="shared" si="11"/>
        <v>625458.3533801235</v>
      </c>
      <c r="C80" s="227">
        <f t="shared" si="9"/>
        <v>4843.63</v>
      </c>
      <c r="E80" s="230">
        <v>44317</v>
      </c>
      <c r="M80" s="230">
        <v>44317</v>
      </c>
      <c r="N80" s="227">
        <f>N79</f>
        <v>575000</v>
      </c>
      <c r="O80" s="227">
        <f t="shared" si="10"/>
        <v>1677.0833333333337</v>
      </c>
    </row>
    <row r="81" spans="1:21" x14ac:dyDescent="0.25">
      <c r="A81" s="227">
        <v>73</v>
      </c>
      <c r="B81" s="232">
        <f t="shared" si="11"/>
        <v>622694.37240511237</v>
      </c>
      <c r="C81" s="227">
        <f t="shared" si="9"/>
        <v>4843.63</v>
      </c>
      <c r="E81" s="230">
        <v>44348</v>
      </c>
      <c r="M81" s="230">
        <v>44348</v>
      </c>
      <c r="N81" s="227">
        <f>N80</f>
        <v>575000</v>
      </c>
      <c r="O81" s="227">
        <f t="shared" si="10"/>
        <v>1677.0833333333337</v>
      </c>
      <c r="P81" s="227">
        <f>SUM(O76:O81)</f>
        <v>10062.500000000002</v>
      </c>
      <c r="Q81" s="227">
        <f>Q75</f>
        <v>25000</v>
      </c>
    </row>
    <row r="82" spans="1:21" x14ac:dyDescent="0.25">
      <c r="A82" s="227">
        <v>74</v>
      </c>
      <c r="B82" s="231">
        <f t="shared" si="11"/>
        <v>619921.20119335933</v>
      </c>
      <c r="C82" s="227">
        <f>MIN(D$6,B82*C$7)+AE$9/12</f>
        <v>4843.63</v>
      </c>
      <c r="E82" s="230">
        <v>44378</v>
      </c>
      <c r="G82" s="451" t="s">
        <v>6029</v>
      </c>
      <c r="H82" s="227">
        <f>B82</f>
        <v>619921.20119335933</v>
      </c>
      <c r="I82" s="227">
        <f>H70-H82</f>
        <v>32678.149598282995</v>
      </c>
      <c r="J82" s="227">
        <f>SUM(C70:C81)-I82</f>
        <v>25445.410401716996</v>
      </c>
      <c r="M82" s="230">
        <v>44378</v>
      </c>
      <c r="N82" s="231">
        <f>N81-Q81</f>
        <v>550000</v>
      </c>
      <c r="O82" s="227">
        <f t="shared" si="10"/>
        <v>1604.166666666667</v>
      </c>
      <c r="R82" s="451" t="str">
        <f>G82</f>
        <v>FY 21</v>
      </c>
      <c r="S82" s="227">
        <f>N82</f>
        <v>550000</v>
      </c>
      <c r="T82" s="227">
        <f>Q75+Q81</f>
        <v>50000</v>
      </c>
      <c r="U82" s="227">
        <f>P75+P81</f>
        <v>20562.500000000004</v>
      </c>
    </row>
    <row r="83" spans="1:21" x14ac:dyDescent="0.25">
      <c r="A83" s="227">
        <v>75</v>
      </c>
      <c r="B83" s="232">
        <f t="shared" si="11"/>
        <v>617138.80918732728</v>
      </c>
      <c r="C83" s="227">
        <f>MIN(C82,B83*C$7)</f>
        <v>4843.63</v>
      </c>
      <c r="E83" s="230">
        <v>44409</v>
      </c>
      <c r="M83" s="230">
        <v>44409</v>
      </c>
      <c r="N83" s="227">
        <f>N82</f>
        <v>550000</v>
      </c>
      <c r="O83" s="227">
        <f t="shared" si="10"/>
        <v>1604.166666666667</v>
      </c>
    </row>
    <row r="84" spans="1:21" x14ac:dyDescent="0.25">
      <c r="A84" s="227">
        <v>76</v>
      </c>
      <c r="B84" s="232">
        <f t="shared" si="11"/>
        <v>614347.1657278752</v>
      </c>
      <c r="C84" s="227">
        <f t="shared" ref="C84:C93" si="12">MIN(C83,B84*C$7)</f>
        <v>4843.63</v>
      </c>
      <c r="D84" s="227">
        <f>SUM(C72:C83)</f>
        <v>58123.55999999999</v>
      </c>
      <c r="E84" s="230">
        <v>44440</v>
      </c>
      <c r="M84" s="230">
        <v>44440</v>
      </c>
      <c r="N84" s="227">
        <f>N83</f>
        <v>550000</v>
      </c>
      <c r="O84" s="227">
        <f t="shared" si="10"/>
        <v>1604.166666666667</v>
      </c>
    </row>
    <row r="85" spans="1:21" x14ac:dyDescent="0.25">
      <c r="A85" s="227">
        <v>77</v>
      </c>
      <c r="B85" s="232">
        <f t="shared" si="11"/>
        <v>611546.24005392042</v>
      </c>
      <c r="C85" s="227">
        <f t="shared" si="12"/>
        <v>4843.63</v>
      </c>
      <c r="E85" s="230">
        <v>44470</v>
      </c>
      <c r="M85" s="230">
        <v>44470</v>
      </c>
      <c r="N85" s="227">
        <f>N84</f>
        <v>550000</v>
      </c>
      <c r="O85" s="227">
        <f t="shared" si="10"/>
        <v>1604.166666666667</v>
      </c>
    </row>
    <row r="86" spans="1:21" x14ac:dyDescent="0.25">
      <c r="A86" s="227">
        <v>78</v>
      </c>
      <c r="B86" s="232">
        <f t="shared" si="11"/>
        <v>608736.00130209967</v>
      </c>
      <c r="C86" s="227">
        <f t="shared" si="12"/>
        <v>4843.63</v>
      </c>
      <c r="E86" s="230">
        <v>44501</v>
      </c>
      <c r="M86" s="230">
        <v>44501</v>
      </c>
      <c r="N86" s="227">
        <f>N85</f>
        <v>550000</v>
      </c>
      <c r="O86" s="227">
        <f t="shared" si="10"/>
        <v>1604.166666666667</v>
      </c>
    </row>
    <row r="87" spans="1:21" x14ac:dyDescent="0.25">
      <c r="A87" s="227">
        <v>79</v>
      </c>
      <c r="B87" s="232">
        <f t="shared" si="11"/>
        <v>605916.41850642918</v>
      </c>
      <c r="C87" s="227">
        <f t="shared" si="12"/>
        <v>4843.63</v>
      </c>
      <c r="E87" s="230">
        <v>44531</v>
      </c>
      <c r="M87" s="230">
        <v>44531</v>
      </c>
      <c r="N87" s="227">
        <f>N86</f>
        <v>550000</v>
      </c>
      <c r="O87" s="227">
        <f t="shared" si="10"/>
        <v>1604.166666666667</v>
      </c>
      <c r="P87" s="227">
        <f>SUM(O82:O87)</f>
        <v>9625.0000000000018</v>
      </c>
      <c r="Q87" s="227">
        <f>AE8/2</f>
        <v>25000</v>
      </c>
    </row>
    <row r="88" spans="1:21" x14ac:dyDescent="0.25">
      <c r="A88" s="227">
        <v>80</v>
      </c>
      <c r="B88" s="232">
        <f t="shared" si="11"/>
        <v>603087.46059796307</v>
      </c>
      <c r="C88" s="227">
        <f t="shared" si="12"/>
        <v>4843.63</v>
      </c>
      <c r="E88" s="230">
        <v>44562</v>
      </c>
      <c r="M88" s="230">
        <v>44562</v>
      </c>
      <c r="N88" s="231">
        <f>N87-Q87</f>
        <v>525000</v>
      </c>
      <c r="O88" s="227">
        <f t="shared" si="10"/>
        <v>1531.25</v>
      </c>
    </row>
    <row r="89" spans="1:21" x14ac:dyDescent="0.25">
      <c r="A89" s="227">
        <v>81</v>
      </c>
      <c r="B89" s="232">
        <f t="shared" si="11"/>
        <v>600249.09640445129</v>
      </c>
      <c r="C89" s="227">
        <f t="shared" si="12"/>
        <v>4843.63</v>
      </c>
      <c r="E89" s="230">
        <v>44593</v>
      </c>
      <c r="M89" s="230">
        <v>44593</v>
      </c>
      <c r="N89" s="227">
        <f>N88</f>
        <v>525000</v>
      </c>
      <c r="O89" s="227">
        <f t="shared" si="10"/>
        <v>1531.25</v>
      </c>
    </row>
    <row r="90" spans="1:21" x14ac:dyDescent="0.25">
      <c r="A90" s="227">
        <v>82</v>
      </c>
      <c r="B90" s="232">
        <f t="shared" si="11"/>
        <v>597401.2946499961</v>
      </c>
      <c r="C90" s="227">
        <f t="shared" si="12"/>
        <v>4843.63</v>
      </c>
      <c r="E90" s="230">
        <v>44621</v>
      </c>
      <c r="M90" s="230">
        <v>44621</v>
      </c>
      <c r="N90" s="227">
        <f>N89</f>
        <v>525000</v>
      </c>
      <c r="O90" s="227">
        <f t="shared" si="10"/>
        <v>1531.25</v>
      </c>
    </row>
    <row r="91" spans="1:21" x14ac:dyDescent="0.25">
      <c r="A91" s="227">
        <v>83</v>
      </c>
      <c r="B91" s="232">
        <f t="shared" si="11"/>
        <v>594544.02395470731</v>
      </c>
      <c r="C91" s="227">
        <f t="shared" si="12"/>
        <v>4843.63</v>
      </c>
      <c r="E91" s="230">
        <v>44652</v>
      </c>
      <c r="M91" s="230">
        <v>44652</v>
      </c>
      <c r="N91" s="227">
        <f>N90</f>
        <v>525000</v>
      </c>
      <c r="O91" s="227">
        <f t="shared" si="10"/>
        <v>1531.25</v>
      </c>
    </row>
    <row r="92" spans="1:21" x14ac:dyDescent="0.25">
      <c r="A92" s="227">
        <v>84</v>
      </c>
      <c r="B92" s="232">
        <f t="shared" si="11"/>
        <v>591677.25283435674</v>
      </c>
      <c r="C92" s="227">
        <f t="shared" si="12"/>
        <v>4843.63</v>
      </c>
      <c r="E92" s="230">
        <v>44682</v>
      </c>
      <c r="M92" s="230">
        <v>44682</v>
      </c>
      <c r="N92" s="227">
        <f>N91</f>
        <v>525000</v>
      </c>
      <c r="O92" s="227">
        <f t="shared" si="10"/>
        <v>1531.25</v>
      </c>
    </row>
    <row r="93" spans="1:21" x14ac:dyDescent="0.25">
      <c r="A93" s="227">
        <v>85</v>
      </c>
      <c r="B93" s="232">
        <f t="shared" si="11"/>
        <v>588800.94970003096</v>
      </c>
      <c r="C93" s="227">
        <f t="shared" si="12"/>
        <v>4843.63</v>
      </c>
      <c r="E93" s="230">
        <v>44713</v>
      </c>
      <c r="M93" s="230">
        <v>44713</v>
      </c>
      <c r="N93" s="227">
        <f>N92</f>
        <v>525000</v>
      </c>
      <c r="O93" s="227">
        <f t="shared" si="10"/>
        <v>1531.25</v>
      </c>
      <c r="P93" s="227">
        <f>SUM(O88:O93)</f>
        <v>9187.5</v>
      </c>
      <c r="Q93" s="227">
        <f>Q87</f>
        <v>25000</v>
      </c>
    </row>
    <row r="94" spans="1:21" x14ac:dyDescent="0.25">
      <c r="A94" s="227">
        <v>86</v>
      </c>
      <c r="B94" s="231">
        <f t="shared" si="11"/>
        <v>585915.08285778353</v>
      </c>
      <c r="C94" s="227">
        <f>MIN(D$6,B94*C$7)+AF$9/12</f>
        <v>4843.63</v>
      </c>
      <c r="E94" s="230">
        <v>44743</v>
      </c>
      <c r="G94" s="451" t="s">
        <v>6030</v>
      </c>
      <c r="H94" s="227">
        <f>B94</f>
        <v>585915.08285778353</v>
      </c>
      <c r="I94" s="227">
        <f>H82-H94</f>
        <v>34006.118335575797</v>
      </c>
      <c r="J94" s="227">
        <f>SUM(C82:C93)-I94</f>
        <v>24117.441664424194</v>
      </c>
      <c r="M94" s="230">
        <v>44743</v>
      </c>
      <c r="N94" s="231">
        <f>N93-Q93</f>
        <v>500000</v>
      </c>
      <c r="O94" s="227">
        <f t="shared" si="10"/>
        <v>1458.3333333333333</v>
      </c>
      <c r="R94" s="451" t="str">
        <f>G94</f>
        <v>FY 22</v>
      </c>
      <c r="S94" s="227">
        <f>N94</f>
        <v>500000</v>
      </c>
      <c r="T94" s="227">
        <f>Q87+Q93</f>
        <v>50000</v>
      </c>
      <c r="U94" s="227">
        <f>P87+P93</f>
        <v>18812.5</v>
      </c>
    </row>
    <row r="95" spans="1:21" x14ac:dyDescent="0.25">
      <c r="A95" s="227">
        <v>87</v>
      </c>
      <c r="B95" s="232">
        <f t="shared" si="11"/>
        <v>583019.62050828571</v>
      </c>
      <c r="C95" s="227">
        <f>MIN(C94,B95*C$7)</f>
        <v>4843.63</v>
      </c>
      <c r="E95" s="230">
        <v>44774</v>
      </c>
      <c r="M95" s="230">
        <v>44774</v>
      </c>
      <c r="N95" s="227">
        <f>N94</f>
        <v>500000</v>
      </c>
      <c r="O95" s="227">
        <f t="shared" si="10"/>
        <v>1458.3333333333333</v>
      </c>
    </row>
    <row r="96" spans="1:21" x14ac:dyDescent="0.25">
      <c r="A96" s="227">
        <v>88</v>
      </c>
      <c r="B96" s="232">
        <f t="shared" si="11"/>
        <v>580114.53074647579</v>
      </c>
      <c r="C96" s="227">
        <f t="shared" ref="C96:C105" si="13">MIN(C95,B96*C$7)</f>
        <v>4843.63</v>
      </c>
      <c r="D96" s="227">
        <f>SUM(C84:C95)</f>
        <v>58123.55999999999</v>
      </c>
      <c r="E96" s="230">
        <v>44805</v>
      </c>
      <c r="M96" s="230">
        <v>44805</v>
      </c>
      <c r="N96" s="227">
        <f>N95</f>
        <v>500000</v>
      </c>
      <c r="O96" s="227">
        <f t="shared" si="10"/>
        <v>1458.3333333333333</v>
      </c>
    </row>
    <row r="97" spans="1:21" x14ac:dyDescent="0.25">
      <c r="A97" s="227">
        <v>89</v>
      </c>
      <c r="B97" s="232">
        <f t="shared" si="11"/>
        <v>577199.78156120784</v>
      </c>
      <c r="C97" s="227">
        <f t="shared" si="13"/>
        <v>4843.63</v>
      </c>
      <c r="E97" s="230">
        <v>44835</v>
      </c>
      <c r="M97" s="230">
        <v>44835</v>
      </c>
      <c r="N97" s="227">
        <f>N96</f>
        <v>500000</v>
      </c>
      <c r="O97" s="227">
        <f t="shared" si="10"/>
        <v>1458.3333333333333</v>
      </c>
    </row>
    <row r="98" spans="1:21" x14ac:dyDescent="0.25">
      <c r="A98" s="227">
        <v>90</v>
      </c>
      <c r="B98" s="232">
        <f t="shared" si="11"/>
        <v>574275.34083489887</v>
      </c>
      <c r="C98" s="227">
        <f t="shared" si="13"/>
        <v>4843.63</v>
      </c>
      <c r="E98" s="230">
        <v>44866</v>
      </c>
      <c r="M98" s="230">
        <v>44866</v>
      </c>
      <c r="N98" s="227">
        <f>N97</f>
        <v>500000</v>
      </c>
      <c r="O98" s="227">
        <f t="shared" si="10"/>
        <v>1458.3333333333333</v>
      </c>
    </row>
    <row r="99" spans="1:21" x14ac:dyDescent="0.25">
      <c r="A99" s="227">
        <v>91</v>
      </c>
      <c r="B99" s="232">
        <f t="shared" si="11"/>
        <v>571341.17634317488</v>
      </c>
      <c r="C99" s="227">
        <f t="shared" si="13"/>
        <v>4843.63</v>
      </c>
      <c r="E99" s="230">
        <v>44896</v>
      </c>
      <c r="M99" s="230">
        <v>44896</v>
      </c>
      <c r="N99" s="227">
        <f>N98</f>
        <v>500000</v>
      </c>
      <c r="O99" s="227">
        <f t="shared" si="10"/>
        <v>1458.3333333333333</v>
      </c>
      <c r="P99" s="227">
        <f>SUM(O94:O99)</f>
        <v>8750</v>
      </c>
      <c r="Q99" s="227">
        <f>AF8/2</f>
        <v>25000</v>
      </c>
    </row>
    <row r="100" spans="1:21" x14ac:dyDescent="0.25">
      <c r="A100" s="227">
        <v>92</v>
      </c>
      <c r="B100" s="232">
        <f t="shared" si="11"/>
        <v>568397.25575451599</v>
      </c>
      <c r="C100" s="227">
        <f t="shared" si="13"/>
        <v>4843.63</v>
      </c>
      <c r="E100" s="230">
        <v>44927</v>
      </c>
      <c r="M100" s="230">
        <v>44927</v>
      </c>
      <c r="N100" s="231">
        <f>N99-Q99</f>
        <v>475000</v>
      </c>
      <c r="O100" s="227">
        <f t="shared" si="10"/>
        <v>1385.4166666666667</v>
      </c>
    </row>
    <row r="101" spans="1:21" x14ac:dyDescent="0.25">
      <c r="A101" s="227">
        <v>93</v>
      </c>
      <c r="B101" s="232">
        <f t="shared" si="11"/>
        <v>565443.54662989976</v>
      </c>
      <c r="C101" s="227">
        <f t="shared" si="13"/>
        <v>4843.63</v>
      </c>
      <c r="E101" s="230">
        <v>44958</v>
      </c>
      <c r="M101" s="230">
        <v>44958</v>
      </c>
      <c r="N101" s="227">
        <f>N100</f>
        <v>475000</v>
      </c>
      <c r="O101" s="227">
        <f t="shared" si="10"/>
        <v>1385.4166666666667</v>
      </c>
    </row>
    <row r="102" spans="1:21" x14ac:dyDescent="0.25">
      <c r="A102" s="227">
        <v>94</v>
      </c>
      <c r="B102" s="232">
        <f t="shared" si="11"/>
        <v>562480.01642244414</v>
      </c>
      <c r="C102" s="227">
        <f t="shared" si="13"/>
        <v>4843.63</v>
      </c>
      <c r="E102" s="230">
        <v>44986</v>
      </c>
      <c r="M102" s="230">
        <v>44986</v>
      </c>
      <c r="N102" s="227">
        <f>N101</f>
        <v>475000</v>
      </c>
      <c r="O102" s="227">
        <f t="shared" si="10"/>
        <v>1385.4166666666667</v>
      </c>
    </row>
    <row r="103" spans="1:21" x14ac:dyDescent="0.25">
      <c r="A103" s="227">
        <v>95</v>
      </c>
      <c r="B103" s="232">
        <f t="shared" si="11"/>
        <v>559506.63247704878</v>
      </c>
      <c r="C103" s="227">
        <f t="shared" si="13"/>
        <v>4843.63</v>
      </c>
      <c r="E103" s="230">
        <v>45017</v>
      </c>
      <c r="M103" s="230">
        <v>45017</v>
      </c>
      <c r="N103" s="227">
        <f>N102</f>
        <v>475000</v>
      </c>
      <c r="O103" s="227">
        <f t="shared" si="10"/>
        <v>1385.4166666666667</v>
      </c>
    </row>
    <row r="104" spans="1:21" x14ac:dyDescent="0.25">
      <c r="A104" s="227">
        <v>96</v>
      </c>
      <c r="B104" s="232">
        <f t="shared" si="11"/>
        <v>556523.362030035</v>
      </c>
      <c r="C104" s="227">
        <f t="shared" si="13"/>
        <v>4843.63</v>
      </c>
      <c r="E104" s="230">
        <v>45047</v>
      </c>
      <c r="M104" s="230">
        <v>45047</v>
      </c>
      <c r="N104" s="227">
        <f>N103</f>
        <v>475000</v>
      </c>
      <c r="O104" s="227">
        <f t="shared" si="10"/>
        <v>1385.4166666666667</v>
      </c>
    </row>
    <row r="105" spans="1:21" x14ac:dyDescent="0.25">
      <c r="A105" s="227">
        <v>97</v>
      </c>
      <c r="B105" s="232">
        <f t="shared" si="11"/>
        <v>553530.17220878485</v>
      </c>
      <c r="C105" s="227">
        <f t="shared" si="13"/>
        <v>4843.63</v>
      </c>
      <c r="E105" s="230">
        <v>45078</v>
      </c>
      <c r="M105" s="230">
        <v>45078</v>
      </c>
      <c r="N105" s="227">
        <f>N104</f>
        <v>475000</v>
      </c>
      <c r="O105" s="227">
        <f t="shared" si="10"/>
        <v>1385.4166666666667</v>
      </c>
      <c r="P105" s="227">
        <f>SUM(O100:O105)</f>
        <v>8312.5</v>
      </c>
      <c r="Q105" s="227">
        <f>Q99</f>
        <v>25000</v>
      </c>
    </row>
    <row r="106" spans="1:21" x14ac:dyDescent="0.25">
      <c r="A106" s="227">
        <v>98</v>
      </c>
      <c r="B106" s="231">
        <f t="shared" si="11"/>
        <v>550527.03003137908</v>
      </c>
      <c r="C106" s="227">
        <f>MIN(D$6,B106*C$7)+AG$9/12</f>
        <v>4843.63</v>
      </c>
      <c r="E106" s="230">
        <v>45108</v>
      </c>
      <c r="G106" s="451" t="s">
        <v>6031</v>
      </c>
      <c r="H106" s="227">
        <f>B106</f>
        <v>550527.03003137908</v>
      </c>
      <c r="I106" s="227">
        <f>H94-H106</f>
        <v>35388.052826404455</v>
      </c>
      <c r="J106" s="227">
        <f>SUM(C94:C105)-I106</f>
        <v>22735.507173595535</v>
      </c>
      <c r="M106" s="230">
        <v>45108</v>
      </c>
      <c r="N106" s="231">
        <f>N105-Q105</f>
        <v>450000</v>
      </c>
      <c r="O106" s="227">
        <f t="shared" si="10"/>
        <v>1312.5000000000002</v>
      </c>
      <c r="R106" s="451" t="str">
        <f>G106</f>
        <v>FY 23</v>
      </c>
      <c r="S106" s="227">
        <f>N106</f>
        <v>450000</v>
      </c>
      <c r="T106" s="227">
        <f>Q99+Q105</f>
        <v>50000</v>
      </c>
      <c r="U106" s="227">
        <f>P99+P105</f>
        <v>17062.5</v>
      </c>
    </row>
    <row r="107" spans="1:21" x14ac:dyDescent="0.25">
      <c r="A107" s="227">
        <v>99</v>
      </c>
      <c r="B107" s="232">
        <f t="shared" si="11"/>
        <v>547513.90240623348</v>
      </c>
      <c r="C107" s="227">
        <f>MIN(C106,B107*C$7)</f>
        <v>4843.63</v>
      </c>
      <c r="E107" s="230">
        <v>45139</v>
      </c>
      <c r="M107" s="230">
        <v>45139</v>
      </c>
      <c r="N107" s="227">
        <f>N106</f>
        <v>450000</v>
      </c>
      <c r="O107" s="227">
        <f t="shared" si="10"/>
        <v>1312.5000000000002</v>
      </c>
    </row>
    <row r="108" spans="1:21" x14ac:dyDescent="0.25">
      <c r="A108" s="227">
        <v>100</v>
      </c>
      <c r="B108" s="232">
        <f t="shared" si="11"/>
        <v>544490.75613173423</v>
      </c>
      <c r="C108" s="227">
        <f t="shared" ref="C108:C117" si="14">MIN(C107,B108*C$7)</f>
        <v>4843.63</v>
      </c>
      <c r="D108" s="227">
        <f>SUM(C96:C107)</f>
        <v>58123.55999999999</v>
      </c>
      <c r="E108" s="230">
        <v>45170</v>
      </c>
      <c r="M108" s="230">
        <v>45170</v>
      </c>
      <c r="N108" s="227">
        <f>N107</f>
        <v>450000</v>
      </c>
      <c r="O108" s="227">
        <f t="shared" si="10"/>
        <v>1312.5000000000002</v>
      </c>
    </row>
    <row r="109" spans="1:21" x14ac:dyDescent="0.25">
      <c r="A109" s="227">
        <v>101</v>
      </c>
      <c r="B109" s="232">
        <f t="shared" si="11"/>
        <v>541457.55789587228</v>
      </c>
      <c r="C109" s="227">
        <f t="shared" si="14"/>
        <v>4843.63</v>
      </c>
      <c r="E109" s="230">
        <v>45200</v>
      </c>
      <c r="M109" s="230">
        <v>45200</v>
      </c>
      <c r="N109" s="227">
        <f>N108</f>
        <v>450000</v>
      </c>
      <c r="O109" s="227">
        <f t="shared" si="10"/>
        <v>1312.5000000000002</v>
      </c>
    </row>
    <row r="110" spans="1:21" x14ac:dyDescent="0.25">
      <c r="A110" s="227">
        <v>102</v>
      </c>
      <c r="B110" s="232">
        <f t="shared" si="11"/>
        <v>538414.27427587612</v>
      </c>
      <c r="C110" s="227">
        <f t="shared" si="14"/>
        <v>4843.63</v>
      </c>
      <c r="E110" s="230">
        <v>45231</v>
      </c>
      <c r="M110" s="230">
        <v>45231</v>
      </c>
      <c r="N110" s="227">
        <f>N109</f>
        <v>450000</v>
      </c>
      <c r="O110" s="227">
        <f t="shared" si="10"/>
        <v>1312.5000000000002</v>
      </c>
    </row>
    <row r="111" spans="1:21" x14ac:dyDescent="0.25">
      <c r="A111" s="227">
        <v>103</v>
      </c>
      <c r="B111" s="232">
        <f t="shared" si="11"/>
        <v>535360.87173784338</v>
      </c>
      <c r="C111" s="227">
        <f t="shared" si="14"/>
        <v>4843.63</v>
      </c>
      <c r="E111" s="230">
        <v>45261</v>
      </c>
      <c r="M111" s="230">
        <v>45261</v>
      </c>
      <c r="N111" s="227">
        <f>N110</f>
        <v>450000</v>
      </c>
      <c r="O111" s="227">
        <f t="shared" si="10"/>
        <v>1312.5000000000002</v>
      </c>
      <c r="P111" s="227">
        <f>SUM(O106:O111)</f>
        <v>7875.0000000000009</v>
      </c>
      <c r="Q111" s="227">
        <f>AG8/2</f>
        <v>25000</v>
      </c>
    </row>
    <row r="112" spans="1:21" x14ac:dyDescent="0.25">
      <c r="A112" s="227">
        <v>104</v>
      </c>
      <c r="B112" s="232">
        <f t="shared" si="11"/>
        <v>532297.31663637166</v>
      </c>
      <c r="C112" s="227">
        <f t="shared" si="14"/>
        <v>4843.63</v>
      </c>
      <c r="E112" s="230">
        <v>45292</v>
      </c>
      <c r="M112" s="230">
        <v>45292</v>
      </c>
      <c r="N112" s="231">
        <f>N111-Q111</f>
        <v>425000</v>
      </c>
      <c r="O112" s="227">
        <f t="shared" si="10"/>
        <v>1239.5833333333335</v>
      </c>
    </row>
    <row r="113" spans="1:21" x14ac:dyDescent="0.25">
      <c r="A113" s="227">
        <v>105</v>
      </c>
      <c r="B113" s="232">
        <f t="shared" si="11"/>
        <v>529223.57521418761</v>
      </c>
      <c r="C113" s="227">
        <f t="shared" si="14"/>
        <v>4843.63</v>
      </c>
      <c r="E113" s="230">
        <v>45323</v>
      </c>
      <c r="M113" s="230">
        <v>45323</v>
      </c>
      <c r="N113" s="227">
        <f>N112</f>
        <v>425000</v>
      </c>
      <c r="O113" s="227">
        <f t="shared" si="10"/>
        <v>1239.5833333333335</v>
      </c>
    </row>
    <row r="114" spans="1:21" x14ac:dyDescent="0.25">
      <c r="A114" s="227">
        <v>106</v>
      </c>
      <c r="B114" s="232">
        <f t="shared" si="11"/>
        <v>526139.61360177479</v>
      </c>
      <c r="C114" s="227">
        <f t="shared" si="14"/>
        <v>4843.63</v>
      </c>
      <c r="E114" s="230">
        <v>45352</v>
      </c>
      <c r="M114" s="230">
        <v>45352</v>
      </c>
      <c r="N114" s="227">
        <f>N113</f>
        <v>425000</v>
      </c>
      <c r="O114" s="227">
        <f t="shared" si="10"/>
        <v>1239.5833333333335</v>
      </c>
    </row>
    <row r="115" spans="1:21" x14ac:dyDescent="0.25">
      <c r="A115" s="227">
        <v>107</v>
      </c>
      <c r="B115" s="232">
        <f t="shared" si="11"/>
        <v>523045.39781700075</v>
      </c>
      <c r="C115" s="227">
        <f t="shared" si="14"/>
        <v>4843.63</v>
      </c>
      <c r="E115" s="230">
        <v>45383</v>
      </c>
      <c r="M115" s="230">
        <v>45383</v>
      </c>
      <c r="N115" s="227">
        <f>N114</f>
        <v>425000</v>
      </c>
      <c r="O115" s="227">
        <f t="shared" si="10"/>
        <v>1239.5833333333335</v>
      </c>
    </row>
    <row r="116" spans="1:21" x14ac:dyDescent="0.25">
      <c r="A116" s="227">
        <v>108</v>
      </c>
      <c r="B116" s="232">
        <f t="shared" si="11"/>
        <v>519940.8937647423</v>
      </c>
      <c r="C116" s="227">
        <f t="shared" si="14"/>
        <v>4843.63</v>
      </c>
      <c r="E116" s="230">
        <v>45413</v>
      </c>
      <c r="M116" s="230">
        <v>45413</v>
      </c>
      <c r="N116" s="227">
        <f>N115</f>
        <v>425000</v>
      </c>
      <c r="O116" s="227">
        <f t="shared" si="10"/>
        <v>1239.5833333333335</v>
      </c>
    </row>
    <row r="117" spans="1:21" x14ac:dyDescent="0.25">
      <c r="A117" s="227">
        <v>109</v>
      </c>
      <c r="B117" s="232">
        <f t="shared" si="11"/>
        <v>516826.06723651005</v>
      </c>
      <c r="C117" s="227">
        <f t="shared" si="14"/>
        <v>4843.63</v>
      </c>
      <c r="E117" s="230">
        <v>45444</v>
      </c>
      <c r="M117" s="230">
        <v>45444</v>
      </c>
      <c r="N117" s="227">
        <f>N116</f>
        <v>425000</v>
      </c>
      <c r="O117" s="227">
        <f t="shared" si="10"/>
        <v>1239.5833333333335</v>
      </c>
      <c r="P117" s="227">
        <f>SUM(O112:O117)</f>
        <v>7437.5000000000018</v>
      </c>
      <c r="Q117" s="227">
        <f>Q111</f>
        <v>25000</v>
      </c>
    </row>
    <row r="118" spans="1:21" x14ac:dyDescent="0.25">
      <c r="A118" s="227">
        <v>110</v>
      </c>
      <c r="B118" s="231">
        <f t="shared" si="11"/>
        <v>513700.88391007145</v>
      </c>
      <c r="C118" s="227">
        <f>MIN(D$6,B118*C$7)+AH$9/12</f>
        <v>4843.63</v>
      </c>
      <c r="E118" s="230">
        <v>45474</v>
      </c>
      <c r="G118" s="451" t="s">
        <v>6039</v>
      </c>
      <c r="H118" s="227">
        <f>B118</f>
        <v>513700.88391007145</v>
      </c>
      <c r="I118" s="227">
        <f>H106-H118</f>
        <v>36826.146121307625</v>
      </c>
      <c r="J118" s="227">
        <f>SUM(C106:C117)-I118</f>
        <v>21297.413878692365</v>
      </c>
      <c r="M118" s="230">
        <v>45474</v>
      </c>
      <c r="N118" s="231">
        <f>N117-Q117</f>
        <v>400000</v>
      </c>
      <c r="O118" s="227">
        <f t="shared" si="10"/>
        <v>1166.6666666666667</v>
      </c>
      <c r="R118" s="451" t="str">
        <f>G118</f>
        <v>FY 24</v>
      </c>
      <c r="S118" s="227">
        <f>N118</f>
        <v>400000</v>
      </c>
      <c r="T118" s="227">
        <f>Q111+Q117</f>
        <v>50000</v>
      </c>
      <c r="U118" s="227">
        <f>P111+P117</f>
        <v>15312.500000000004</v>
      </c>
    </row>
    <row r="119" spans="1:21" x14ac:dyDescent="0.25">
      <c r="A119" s="227">
        <v>111</v>
      </c>
      <c r="B119" s="232">
        <f t="shared" si="11"/>
        <v>510565.30934907246</v>
      </c>
      <c r="C119" s="227">
        <f>MIN(C118,B119*C$7)</f>
        <v>4843.63</v>
      </c>
      <c r="E119" s="230">
        <v>45505</v>
      </c>
      <c r="M119" s="230">
        <v>45505</v>
      </c>
      <c r="N119" s="227">
        <f>N118</f>
        <v>400000</v>
      </c>
      <c r="O119" s="227">
        <f t="shared" si="10"/>
        <v>1166.6666666666667</v>
      </c>
    </row>
    <row r="120" spans="1:21" x14ac:dyDescent="0.25">
      <c r="A120" s="227">
        <v>112</v>
      </c>
      <c r="B120" s="232">
        <f t="shared" si="11"/>
        <v>507419.30900265812</v>
      </c>
      <c r="C120" s="227">
        <f t="shared" ref="C120:C183" si="15">MIN(C119,B120*C$7)</f>
        <v>4843.63</v>
      </c>
      <c r="D120" s="227">
        <f>SUM(C108:C119)</f>
        <v>58123.55999999999</v>
      </c>
      <c r="E120" s="230">
        <v>45536</v>
      </c>
      <c r="M120" s="230">
        <v>45536</v>
      </c>
      <c r="N120" s="227">
        <f>N119</f>
        <v>400000</v>
      </c>
      <c r="O120" s="227">
        <f t="shared" si="10"/>
        <v>1166.6666666666667</v>
      </c>
    </row>
    <row r="121" spans="1:21" x14ac:dyDescent="0.25">
      <c r="A121" s="227">
        <v>113</v>
      </c>
      <c r="B121" s="232">
        <f t="shared" si="11"/>
        <v>504262.84820509196</v>
      </c>
      <c r="C121" s="227">
        <f t="shared" si="15"/>
        <v>4843.63</v>
      </c>
      <c r="E121" s="230">
        <v>45566</v>
      </c>
      <c r="M121" s="230">
        <v>45566</v>
      </c>
      <c r="N121" s="227">
        <f>N120</f>
        <v>400000</v>
      </c>
      <c r="O121" s="227">
        <f t="shared" si="10"/>
        <v>1166.6666666666667</v>
      </c>
    </row>
    <row r="122" spans="1:21" x14ac:dyDescent="0.25">
      <c r="A122" s="227">
        <v>114</v>
      </c>
      <c r="B122" s="232">
        <f t="shared" si="11"/>
        <v>501095.89217537391</v>
      </c>
      <c r="C122" s="227">
        <f t="shared" si="15"/>
        <v>4843.63</v>
      </c>
      <c r="E122" s="230">
        <v>45597</v>
      </c>
      <c r="M122" s="230">
        <v>45597</v>
      </c>
      <c r="N122" s="227">
        <f>N121</f>
        <v>400000</v>
      </c>
      <c r="O122" s="227">
        <f t="shared" si="10"/>
        <v>1166.6666666666667</v>
      </c>
    </row>
    <row r="123" spans="1:21" x14ac:dyDescent="0.25">
      <c r="A123" s="227">
        <v>115</v>
      </c>
      <c r="B123" s="232">
        <f t="shared" si="11"/>
        <v>497918.40601685701</v>
      </c>
      <c r="C123" s="227">
        <f t="shared" si="15"/>
        <v>4843.63</v>
      </c>
      <c r="E123" s="230">
        <v>45627</v>
      </c>
      <c r="M123" s="230">
        <v>45627</v>
      </c>
      <c r="N123" s="227">
        <f>N122</f>
        <v>400000</v>
      </c>
      <c r="O123" s="227">
        <f t="shared" si="10"/>
        <v>1166.6666666666667</v>
      </c>
      <c r="P123" s="227">
        <f>SUM(O118:O123)</f>
        <v>7000.0000000000009</v>
      </c>
      <c r="Q123" s="227">
        <f>AH8/2</f>
        <v>25000</v>
      </c>
    </row>
    <row r="124" spans="1:21" x14ac:dyDescent="0.25">
      <c r="A124" s="227">
        <v>116</v>
      </c>
      <c r="B124" s="232">
        <f t="shared" si="11"/>
        <v>494730.35471686308</v>
      </c>
      <c r="C124" s="227">
        <f t="shared" si="15"/>
        <v>4843.63</v>
      </c>
      <c r="E124" s="230">
        <v>45658</v>
      </c>
      <c r="M124" s="230">
        <v>45658</v>
      </c>
      <c r="N124" s="231">
        <f>N123-Q123</f>
        <v>375000</v>
      </c>
      <c r="O124" s="227">
        <f t="shared" si="10"/>
        <v>1093.7500000000002</v>
      </c>
    </row>
    <row r="125" spans="1:21" x14ac:dyDescent="0.25">
      <c r="A125" s="227">
        <v>117</v>
      </c>
      <c r="B125" s="232">
        <f t="shared" si="11"/>
        <v>491531.70314629667</v>
      </c>
      <c r="C125" s="227">
        <f t="shared" si="15"/>
        <v>4843.63</v>
      </c>
      <c r="E125" s="230">
        <v>45689</v>
      </c>
      <c r="M125" s="230">
        <v>45689</v>
      </c>
      <c r="N125" s="227">
        <f>N124</f>
        <v>375000</v>
      </c>
      <c r="O125" s="227">
        <f t="shared" si="10"/>
        <v>1093.7500000000002</v>
      </c>
    </row>
    <row r="126" spans="1:21" x14ac:dyDescent="0.25">
      <c r="A126" s="227">
        <v>118</v>
      </c>
      <c r="B126" s="232">
        <f t="shared" si="11"/>
        <v>488322.4160592581</v>
      </c>
      <c r="C126" s="227">
        <f t="shared" si="15"/>
        <v>4843.63</v>
      </c>
      <c r="E126" s="230">
        <v>45717</v>
      </c>
      <c r="M126" s="230">
        <v>45717</v>
      </c>
      <c r="N126" s="227">
        <f>N125</f>
        <v>375000</v>
      </c>
      <c r="O126" s="227">
        <f t="shared" si="10"/>
        <v>1093.7500000000002</v>
      </c>
    </row>
    <row r="127" spans="1:21" x14ac:dyDescent="0.25">
      <c r="A127" s="227">
        <v>119</v>
      </c>
      <c r="B127" s="232">
        <f t="shared" si="11"/>
        <v>485102.45809265511</v>
      </c>
      <c r="C127" s="227">
        <f t="shared" si="15"/>
        <v>4843.63</v>
      </c>
      <c r="E127" s="230">
        <v>45748</v>
      </c>
      <c r="M127" s="230">
        <v>45748</v>
      </c>
      <c r="N127" s="227">
        <f>N126</f>
        <v>375000</v>
      </c>
      <c r="O127" s="227">
        <f t="shared" si="10"/>
        <v>1093.7500000000002</v>
      </c>
    </row>
    <row r="128" spans="1:21" x14ac:dyDescent="0.25">
      <c r="A128" s="227">
        <v>120</v>
      </c>
      <c r="B128" s="232">
        <f t="shared" si="11"/>
        <v>481871.79376581317</v>
      </c>
      <c r="C128" s="227">
        <f t="shared" si="15"/>
        <v>4843.63</v>
      </c>
      <c r="E128" s="230">
        <v>45778</v>
      </c>
      <c r="M128" s="230">
        <v>45778</v>
      </c>
      <c r="N128" s="227">
        <f>N127</f>
        <v>375000</v>
      </c>
      <c r="O128" s="227">
        <f t="shared" si="10"/>
        <v>1093.7500000000002</v>
      </c>
    </row>
    <row r="129" spans="1:21" x14ac:dyDescent="0.25">
      <c r="A129" s="227">
        <v>121</v>
      </c>
      <c r="B129" s="232">
        <f t="shared" si="11"/>
        <v>478630.38748008449</v>
      </c>
      <c r="C129" s="227">
        <f t="shared" si="15"/>
        <v>4843.63</v>
      </c>
      <c r="E129" s="230">
        <v>45809</v>
      </c>
      <c r="M129" s="230">
        <v>45809</v>
      </c>
      <c r="N129" s="227">
        <f>N128</f>
        <v>375000</v>
      </c>
      <c r="O129" s="227">
        <f t="shared" si="10"/>
        <v>1093.7500000000002</v>
      </c>
      <c r="P129" s="227">
        <f>SUM(O124:O129)</f>
        <v>6562.5000000000009</v>
      </c>
      <c r="Q129" s="227">
        <f>Q123</f>
        <v>25000</v>
      </c>
    </row>
    <row r="130" spans="1:21" x14ac:dyDescent="0.25">
      <c r="A130" s="227">
        <v>122</v>
      </c>
      <c r="B130" s="231">
        <f t="shared" si="11"/>
        <v>475378.20351845579</v>
      </c>
      <c r="C130" s="227">
        <f t="shared" si="15"/>
        <v>4843.63</v>
      </c>
      <c r="E130" s="230">
        <v>45839</v>
      </c>
      <c r="G130" s="451" t="s">
        <v>6040</v>
      </c>
      <c r="H130" s="227">
        <f>B130</f>
        <v>475378.20351845579</v>
      </c>
      <c r="I130" s="227">
        <f>H118-H130</f>
        <v>38322.680391615664</v>
      </c>
      <c r="J130" s="227">
        <f>SUM(C118:C129)-I130</f>
        <v>19800.879608384326</v>
      </c>
      <c r="M130" s="230">
        <v>45839</v>
      </c>
      <c r="N130" s="231">
        <f>N129-Q129</f>
        <v>350000</v>
      </c>
      <c r="O130" s="227">
        <f t="shared" si="10"/>
        <v>1020.8333333333335</v>
      </c>
      <c r="R130" s="451" t="str">
        <f>G130</f>
        <v>FY 25</v>
      </c>
      <c r="S130" s="227">
        <f>N130</f>
        <v>350000</v>
      </c>
      <c r="T130" s="227">
        <f>Q123+Q129</f>
        <v>50000</v>
      </c>
      <c r="U130" s="227">
        <f>P123+P129</f>
        <v>13562.500000000002</v>
      </c>
    </row>
    <row r="131" spans="1:21" x14ac:dyDescent="0.25">
      <c r="A131" s="227">
        <v>123</v>
      </c>
      <c r="B131" s="232">
        <f t="shared" si="11"/>
        <v>472115.20604515466</v>
      </c>
      <c r="C131" s="227">
        <f t="shared" si="15"/>
        <v>4843.63</v>
      </c>
      <c r="E131" s="230">
        <v>45870</v>
      </c>
      <c r="M131" s="230">
        <v>45870</v>
      </c>
      <c r="N131" s="227">
        <f>N130</f>
        <v>350000</v>
      </c>
      <c r="O131" s="227">
        <f t="shared" si="10"/>
        <v>1020.8333333333335</v>
      </c>
    </row>
    <row r="132" spans="1:21" x14ac:dyDescent="0.25">
      <c r="A132" s="227">
        <v>124</v>
      </c>
      <c r="B132" s="232">
        <f t="shared" si="11"/>
        <v>468841.35910525481</v>
      </c>
      <c r="C132" s="227">
        <f t="shared" si="15"/>
        <v>4843.63</v>
      </c>
      <c r="D132" s="227">
        <f>SUM(C120:C131)</f>
        <v>58123.55999999999</v>
      </c>
      <c r="E132" s="230">
        <v>45901</v>
      </c>
      <c r="M132" s="230">
        <v>45901</v>
      </c>
      <c r="N132" s="227">
        <f>N131</f>
        <v>350000</v>
      </c>
      <c r="O132" s="227">
        <f t="shared" si="10"/>
        <v>1020.8333333333335</v>
      </c>
    </row>
    <row r="133" spans="1:21" x14ac:dyDescent="0.25">
      <c r="A133" s="227">
        <v>125</v>
      </c>
      <c r="B133" s="232">
        <f t="shared" si="11"/>
        <v>465556.62662427977</v>
      </c>
      <c r="C133" s="227">
        <f t="shared" si="15"/>
        <v>4843.63</v>
      </c>
      <c r="E133" s="230">
        <v>45931</v>
      </c>
      <c r="M133" s="230">
        <v>45931</v>
      </c>
      <c r="N133" s="227">
        <f>N132</f>
        <v>350000</v>
      </c>
      <c r="O133" s="227">
        <f t="shared" si="10"/>
        <v>1020.8333333333335</v>
      </c>
    </row>
    <row r="134" spans="1:21" x14ac:dyDescent="0.25">
      <c r="A134" s="227">
        <v>126</v>
      </c>
      <c r="B134" s="232">
        <f t="shared" si="11"/>
        <v>462260.9724078055</v>
      </c>
      <c r="C134" s="227">
        <f t="shared" si="15"/>
        <v>4843.63</v>
      </c>
      <c r="E134" s="230">
        <v>45962</v>
      </c>
      <c r="M134" s="230">
        <v>45962</v>
      </c>
      <c r="N134" s="227">
        <f>N133</f>
        <v>350000</v>
      </c>
      <c r="O134" s="227">
        <f t="shared" si="10"/>
        <v>1020.8333333333335</v>
      </c>
    </row>
    <row r="135" spans="1:21" x14ac:dyDescent="0.25">
      <c r="A135" s="227">
        <v>127</v>
      </c>
      <c r="B135" s="232">
        <f t="shared" si="11"/>
        <v>458954.36014106148</v>
      </c>
      <c r="C135" s="227">
        <f t="shared" si="15"/>
        <v>4843.63</v>
      </c>
      <c r="E135" s="230">
        <v>45992</v>
      </c>
      <c r="M135" s="230">
        <v>45992</v>
      </c>
      <c r="N135" s="227">
        <f>N134</f>
        <v>350000</v>
      </c>
      <c r="O135" s="227">
        <f t="shared" si="10"/>
        <v>1020.8333333333335</v>
      </c>
      <c r="P135" s="227">
        <f>SUM(O130:O135)</f>
        <v>6125.0000000000018</v>
      </c>
    </row>
    <row r="136" spans="1:21" x14ac:dyDescent="0.25">
      <c r="A136" s="227">
        <v>128</v>
      </c>
      <c r="B136" s="232">
        <f t="shared" si="11"/>
        <v>455636.75338853052</v>
      </c>
      <c r="C136" s="227">
        <f t="shared" si="15"/>
        <v>4843.63</v>
      </c>
      <c r="E136" s="230">
        <v>46023</v>
      </c>
      <c r="M136" s="230">
        <v>46023</v>
      </c>
      <c r="N136" s="231">
        <f>N135-Q135</f>
        <v>350000</v>
      </c>
      <c r="O136" s="227">
        <f t="shared" si="10"/>
        <v>1020.8333333333335</v>
      </c>
    </row>
    <row r="137" spans="1:21" x14ac:dyDescent="0.25">
      <c r="A137" s="227">
        <v>129</v>
      </c>
      <c r="B137" s="232">
        <f t="shared" si="11"/>
        <v>452308.11559354741</v>
      </c>
      <c r="C137" s="227">
        <f t="shared" si="15"/>
        <v>4843.63</v>
      </c>
      <c r="E137" s="230">
        <v>46054</v>
      </c>
      <c r="M137" s="230">
        <v>46054</v>
      </c>
      <c r="N137" s="227">
        <f>N136</f>
        <v>350000</v>
      </c>
      <c r="O137" s="227">
        <f t="shared" si="10"/>
        <v>1020.8333333333335</v>
      </c>
    </row>
    <row r="138" spans="1:21" x14ac:dyDescent="0.25">
      <c r="A138" s="227">
        <v>130</v>
      </c>
      <c r="B138" s="232">
        <f t="shared" si="11"/>
        <v>448968.41007789597</v>
      </c>
      <c r="C138" s="227">
        <f t="shared" si="15"/>
        <v>4843.63</v>
      </c>
      <c r="E138" s="230">
        <v>46082</v>
      </c>
      <c r="M138" s="230">
        <v>46082</v>
      </c>
      <c r="N138" s="227">
        <f>N137</f>
        <v>350000</v>
      </c>
      <c r="O138" s="227">
        <f t="shared" si="10"/>
        <v>1020.8333333333335</v>
      </c>
    </row>
    <row r="139" spans="1:21" x14ac:dyDescent="0.25">
      <c r="A139" s="227">
        <v>131</v>
      </c>
      <c r="B139" s="232">
        <f t="shared" si="11"/>
        <v>445617.60004140501</v>
      </c>
      <c r="C139" s="227">
        <f t="shared" si="15"/>
        <v>4843.63</v>
      </c>
      <c r="E139" s="230">
        <v>46113</v>
      </c>
      <c r="M139" s="230">
        <v>46113</v>
      </c>
      <c r="N139" s="227">
        <f>N138</f>
        <v>350000</v>
      </c>
      <c r="O139" s="227">
        <f t="shared" ref="O139:O158" si="16">L$10*N139/12</f>
        <v>1020.8333333333335</v>
      </c>
    </row>
    <row r="140" spans="1:21" x14ac:dyDescent="0.25">
      <c r="A140" s="227">
        <v>132</v>
      </c>
      <c r="B140" s="232">
        <f t="shared" ref="B140:B203" si="17">B139*$C$7-C139</f>
        <v>442255.64856154268</v>
      </c>
      <c r="C140" s="227">
        <f t="shared" si="15"/>
        <v>4843.63</v>
      </c>
      <c r="E140" s="230">
        <v>46143</v>
      </c>
      <c r="M140" s="230">
        <v>46143</v>
      </c>
      <c r="N140" s="227">
        <f>N139</f>
        <v>350000</v>
      </c>
      <c r="O140" s="227">
        <f t="shared" si="16"/>
        <v>1020.8333333333335</v>
      </c>
    </row>
    <row r="141" spans="1:21" x14ac:dyDescent="0.25">
      <c r="A141" s="227">
        <v>133</v>
      </c>
      <c r="B141" s="232">
        <f t="shared" si="17"/>
        <v>438882.51859300979</v>
      </c>
      <c r="C141" s="227">
        <f t="shared" si="15"/>
        <v>4843.63</v>
      </c>
      <c r="E141" s="230">
        <v>46174</v>
      </c>
      <c r="M141" s="230">
        <v>46174</v>
      </c>
      <c r="N141" s="227">
        <f>N140</f>
        <v>350000</v>
      </c>
      <c r="O141" s="227">
        <f t="shared" si="16"/>
        <v>1020.8333333333335</v>
      </c>
      <c r="P141" s="227">
        <f>SUM(O136:O141)</f>
        <v>6125.0000000000018</v>
      </c>
      <c r="Q141" s="227">
        <f>Q135</f>
        <v>0</v>
      </c>
    </row>
    <row r="142" spans="1:21" x14ac:dyDescent="0.25">
      <c r="A142" s="227">
        <v>134</v>
      </c>
      <c r="B142" s="231">
        <f t="shared" si="17"/>
        <v>435498.17296733154</v>
      </c>
      <c r="C142" s="227">
        <f t="shared" si="15"/>
        <v>4843.63</v>
      </c>
      <c r="E142" s="230">
        <v>46204</v>
      </c>
      <c r="M142" s="230">
        <v>46204</v>
      </c>
      <c r="N142" s="231">
        <f>N141-Q141</f>
        <v>350000</v>
      </c>
      <c r="O142" s="227">
        <f t="shared" si="16"/>
        <v>1020.8333333333335</v>
      </c>
    </row>
    <row r="143" spans="1:21" x14ac:dyDescent="0.25">
      <c r="A143" s="227" t="s">
        <v>6044</v>
      </c>
      <c r="B143" s="227">
        <f t="shared" si="17"/>
        <v>432102.57439244795</v>
      </c>
      <c r="C143" s="227">
        <f t="shared" si="15"/>
        <v>4843.63</v>
      </c>
      <c r="E143" s="230">
        <v>46235</v>
      </c>
      <c r="M143" s="230">
        <v>46235</v>
      </c>
      <c r="N143" s="227">
        <f>N142</f>
        <v>350000</v>
      </c>
      <c r="O143" s="227">
        <f t="shared" si="16"/>
        <v>1020.8333333333335</v>
      </c>
    </row>
    <row r="144" spans="1:21" x14ac:dyDescent="0.25">
      <c r="A144" s="227">
        <v>136</v>
      </c>
      <c r="B144" s="227">
        <f t="shared" si="17"/>
        <v>428695.68545230286</v>
      </c>
      <c r="C144" s="227">
        <f t="shared" si="15"/>
        <v>4843.63</v>
      </c>
      <c r="D144" s="227">
        <f>SUM(C132:C143)</f>
        <v>58123.55999999999</v>
      </c>
      <c r="E144" s="230">
        <v>46266</v>
      </c>
      <c r="M144" s="230">
        <v>46266</v>
      </c>
      <c r="N144" s="227">
        <f>N143</f>
        <v>350000</v>
      </c>
      <c r="O144" s="227">
        <f t="shared" si="16"/>
        <v>1020.8333333333335</v>
      </c>
    </row>
    <row r="145" spans="1:17" x14ac:dyDescent="0.25">
      <c r="A145" s="227">
        <v>137</v>
      </c>
      <c r="B145" s="227">
        <f t="shared" si="17"/>
        <v>425277.46860643179</v>
      </c>
      <c r="C145" s="227">
        <f t="shared" si="15"/>
        <v>4843.63</v>
      </c>
      <c r="E145" s="230">
        <v>46296</v>
      </c>
      <c r="M145" s="230">
        <v>46296</v>
      </c>
      <c r="N145" s="227">
        <f>N144</f>
        <v>350000</v>
      </c>
      <c r="O145" s="227">
        <f t="shared" si="16"/>
        <v>1020.8333333333335</v>
      </c>
    </row>
    <row r="146" spans="1:17" x14ac:dyDescent="0.25">
      <c r="A146" s="227">
        <v>138</v>
      </c>
      <c r="B146" s="227">
        <f t="shared" si="17"/>
        <v>421847.88618954818</v>
      </c>
      <c r="C146" s="227">
        <f t="shared" si="15"/>
        <v>4843.63</v>
      </c>
      <c r="E146" s="230">
        <v>46327</v>
      </c>
      <c r="M146" s="230">
        <v>46327</v>
      </c>
      <c r="N146" s="227">
        <f>N145</f>
        <v>350000</v>
      </c>
      <c r="O146" s="227">
        <f t="shared" si="16"/>
        <v>1020.8333333333335</v>
      </c>
    </row>
    <row r="147" spans="1:17" x14ac:dyDescent="0.25">
      <c r="A147" s="227">
        <v>139</v>
      </c>
      <c r="B147" s="227">
        <f t="shared" si="17"/>
        <v>418406.90041112842</v>
      </c>
      <c r="C147" s="227">
        <f t="shared" si="15"/>
        <v>4843.63</v>
      </c>
      <c r="E147" s="230">
        <v>46357</v>
      </c>
      <c r="M147" s="230">
        <v>46357</v>
      </c>
      <c r="N147" s="227">
        <f>N146</f>
        <v>350000</v>
      </c>
      <c r="O147" s="227">
        <f t="shared" si="16"/>
        <v>1020.8333333333335</v>
      </c>
      <c r="P147" s="227">
        <f>SUM(O142:O147)</f>
        <v>6125.0000000000018</v>
      </c>
    </row>
    <row r="148" spans="1:17" x14ac:dyDescent="0.25">
      <c r="A148" s="227">
        <v>140</v>
      </c>
      <c r="B148" s="227">
        <f t="shared" si="17"/>
        <v>414954.47335499543</v>
      </c>
      <c r="C148" s="227">
        <f t="shared" si="15"/>
        <v>4843.63</v>
      </c>
      <c r="E148" s="230">
        <v>46388</v>
      </c>
      <c r="M148" s="230">
        <v>46388</v>
      </c>
      <c r="N148" s="231">
        <f>N147-Q147</f>
        <v>350000</v>
      </c>
      <c r="O148" s="227">
        <f t="shared" si="16"/>
        <v>1020.8333333333335</v>
      </c>
    </row>
    <row r="149" spans="1:17" x14ac:dyDescent="0.25">
      <c r="A149" s="227">
        <v>141</v>
      </c>
      <c r="B149" s="227">
        <f t="shared" si="17"/>
        <v>411490.56697890081</v>
      </c>
      <c r="C149" s="227">
        <f t="shared" si="15"/>
        <v>4843.63</v>
      </c>
      <c r="E149" s="230">
        <v>46419</v>
      </c>
      <c r="M149" s="230">
        <v>46419</v>
      </c>
      <c r="N149" s="227">
        <f>N148</f>
        <v>350000</v>
      </c>
      <c r="O149" s="227">
        <f t="shared" si="16"/>
        <v>1020.8333333333335</v>
      </c>
    </row>
    <row r="150" spans="1:17" x14ac:dyDescent="0.25">
      <c r="A150" s="227">
        <v>142</v>
      </c>
      <c r="B150" s="227">
        <f t="shared" si="17"/>
        <v>408015.14311410568</v>
      </c>
      <c r="C150" s="227">
        <f t="shared" si="15"/>
        <v>4843.63</v>
      </c>
      <c r="E150" s="230">
        <v>46447</v>
      </c>
      <c r="M150" s="230">
        <v>46447</v>
      </c>
      <c r="N150" s="227">
        <f>N149</f>
        <v>350000</v>
      </c>
      <c r="O150" s="227">
        <f t="shared" si="16"/>
        <v>1020.8333333333335</v>
      </c>
    </row>
    <row r="151" spans="1:17" x14ac:dyDescent="0.25">
      <c r="A151" s="227">
        <v>143</v>
      </c>
      <c r="B151" s="227">
        <f t="shared" si="17"/>
        <v>404528.16346496006</v>
      </c>
      <c r="C151" s="227">
        <f t="shared" si="15"/>
        <v>4843.63</v>
      </c>
      <c r="E151" s="230">
        <v>46478</v>
      </c>
      <c r="M151" s="230">
        <v>46478</v>
      </c>
      <c r="N151" s="227">
        <f>N150</f>
        <v>350000</v>
      </c>
      <c r="O151" s="227">
        <f t="shared" si="16"/>
        <v>1020.8333333333335</v>
      </c>
    </row>
    <row r="152" spans="1:17" x14ac:dyDescent="0.25">
      <c r="A152" s="227">
        <v>144</v>
      </c>
      <c r="B152" s="227">
        <f t="shared" si="17"/>
        <v>401029.58960848104</v>
      </c>
      <c r="C152" s="227">
        <f t="shared" si="15"/>
        <v>4843.63</v>
      </c>
      <c r="E152" s="230">
        <v>46508</v>
      </c>
      <c r="M152" s="230">
        <v>46508</v>
      </c>
      <c r="N152" s="227">
        <f>N151</f>
        <v>350000</v>
      </c>
      <c r="O152" s="227">
        <f t="shared" si="16"/>
        <v>1020.8333333333335</v>
      </c>
    </row>
    <row r="153" spans="1:17" x14ac:dyDescent="0.25">
      <c r="A153" s="227">
        <v>145</v>
      </c>
      <c r="B153" s="227">
        <f t="shared" si="17"/>
        <v>397519.38299392926</v>
      </c>
      <c r="C153" s="227">
        <f t="shared" si="15"/>
        <v>4843.63</v>
      </c>
      <c r="E153" s="230">
        <v>46539</v>
      </c>
      <c r="M153" s="230">
        <v>46539</v>
      </c>
      <c r="N153" s="227">
        <f>N152</f>
        <v>350000</v>
      </c>
      <c r="O153" s="227">
        <f t="shared" si="16"/>
        <v>1020.8333333333335</v>
      </c>
      <c r="P153" s="227">
        <f>SUM(O148:O153)</f>
        <v>6125.0000000000018</v>
      </c>
      <c r="Q153" s="227">
        <f>Q147</f>
        <v>0</v>
      </c>
    </row>
    <row r="154" spans="1:17" x14ac:dyDescent="0.25">
      <c r="A154" s="227">
        <v>146</v>
      </c>
      <c r="B154" s="227">
        <f t="shared" si="17"/>
        <v>393997.50494238408</v>
      </c>
      <c r="C154" s="227">
        <f t="shared" si="15"/>
        <v>4843.63</v>
      </c>
      <c r="E154" s="230">
        <v>46569</v>
      </c>
      <c r="M154" s="230">
        <v>46569</v>
      </c>
      <c r="N154" s="231">
        <f>N153-Q153</f>
        <v>350000</v>
      </c>
      <c r="O154" s="227">
        <f t="shared" si="16"/>
        <v>1020.8333333333335</v>
      </c>
    </row>
    <row r="155" spans="1:17" x14ac:dyDescent="0.25">
      <c r="A155" s="227">
        <v>147</v>
      </c>
      <c r="B155" s="227">
        <f t="shared" si="17"/>
        <v>390463.91664631752</v>
      </c>
      <c r="C155" s="227">
        <f t="shared" si="15"/>
        <v>4843.63</v>
      </c>
      <c r="E155" s="230">
        <v>46600</v>
      </c>
      <c r="M155" s="230">
        <v>46600</v>
      </c>
      <c r="N155" s="227">
        <f>N154</f>
        <v>350000</v>
      </c>
      <c r="O155" s="227">
        <f t="shared" si="16"/>
        <v>1020.8333333333335</v>
      </c>
    </row>
    <row r="156" spans="1:17" x14ac:dyDescent="0.25">
      <c r="A156" s="227">
        <v>148</v>
      </c>
      <c r="B156" s="227">
        <f t="shared" si="17"/>
        <v>386918.57916916651</v>
      </c>
      <c r="C156" s="227">
        <f t="shared" si="15"/>
        <v>4843.63</v>
      </c>
      <c r="E156" s="230">
        <v>46631</v>
      </c>
      <c r="M156" s="230">
        <v>46631</v>
      </c>
      <c r="N156" s="227">
        <f>N155</f>
        <v>350000</v>
      </c>
      <c r="O156" s="227">
        <f t="shared" si="16"/>
        <v>1020.8333333333335</v>
      </c>
    </row>
    <row r="157" spans="1:17" x14ac:dyDescent="0.25">
      <c r="A157" s="227">
        <v>149</v>
      </c>
      <c r="B157" s="227">
        <f t="shared" si="17"/>
        <v>383361.45344490401</v>
      </c>
      <c r="C157" s="227">
        <f t="shared" si="15"/>
        <v>4843.63</v>
      </c>
      <c r="E157" s="230">
        <v>46661</v>
      </c>
      <c r="M157" s="230">
        <v>46661</v>
      </c>
      <c r="N157" s="227">
        <f>N156</f>
        <v>350000</v>
      </c>
      <c r="O157" s="227">
        <f t="shared" si="16"/>
        <v>1020.8333333333335</v>
      </c>
    </row>
    <row r="158" spans="1:17" x14ac:dyDescent="0.25">
      <c r="A158" s="227">
        <v>150</v>
      </c>
      <c r="B158" s="227">
        <f t="shared" si="17"/>
        <v>379792.50027760834</v>
      </c>
      <c r="C158" s="227">
        <f t="shared" si="15"/>
        <v>4843.63</v>
      </c>
      <c r="E158" s="230">
        <v>46692</v>
      </c>
      <c r="M158" s="230">
        <v>46692</v>
      </c>
      <c r="N158" s="227">
        <f>N157</f>
        <v>350000</v>
      </c>
      <c r="O158" s="227">
        <f t="shared" si="16"/>
        <v>1020.8333333333335</v>
      </c>
    </row>
    <row r="159" spans="1:17" x14ac:dyDescent="0.25">
      <c r="A159" s="227">
        <v>151</v>
      </c>
      <c r="B159" s="227">
        <f t="shared" si="17"/>
        <v>376211.6803410314</v>
      </c>
      <c r="C159" s="227">
        <f t="shared" si="15"/>
        <v>4843.63</v>
      </c>
      <c r="E159" s="230">
        <v>46722</v>
      </c>
      <c r="M159" s="230"/>
    </row>
    <row r="160" spans="1:17" x14ac:dyDescent="0.25">
      <c r="A160" s="227">
        <v>152</v>
      </c>
      <c r="B160" s="227">
        <f t="shared" si="17"/>
        <v>372618.95417816535</v>
      </c>
      <c r="C160" s="227">
        <f t="shared" si="15"/>
        <v>4843.63</v>
      </c>
      <c r="E160" s="230">
        <v>46753</v>
      </c>
      <c r="M160" s="230"/>
    </row>
    <row r="161" spans="1:13" x14ac:dyDescent="0.25">
      <c r="A161" s="227">
        <v>153</v>
      </c>
      <c r="B161" s="227">
        <f t="shared" si="17"/>
        <v>369014.28220080776</v>
      </c>
      <c r="C161" s="227">
        <f t="shared" si="15"/>
        <v>4843.63</v>
      </c>
      <c r="E161" s="230">
        <v>46784</v>
      </c>
      <c r="M161" s="230"/>
    </row>
    <row r="162" spans="1:13" x14ac:dyDescent="0.25">
      <c r="A162" s="227">
        <v>154</v>
      </c>
      <c r="B162" s="227">
        <f t="shared" si="17"/>
        <v>365397.62468912546</v>
      </c>
      <c r="C162" s="227">
        <f t="shared" si="15"/>
        <v>4843.63</v>
      </c>
      <c r="E162" s="230">
        <v>46813</v>
      </c>
      <c r="M162" s="230"/>
    </row>
    <row r="163" spans="1:13" x14ac:dyDescent="0.25">
      <c r="A163" s="227">
        <v>155</v>
      </c>
      <c r="B163" s="227">
        <f t="shared" si="17"/>
        <v>361768.94179121678</v>
      </c>
      <c r="C163" s="227">
        <f t="shared" si="15"/>
        <v>4843.63</v>
      </c>
      <c r="E163" s="230">
        <v>46844</v>
      </c>
      <c r="M163" s="230"/>
    </row>
    <row r="164" spans="1:13" x14ac:dyDescent="0.25">
      <c r="A164" s="227">
        <v>156</v>
      </c>
      <c r="B164" s="227">
        <f t="shared" si="17"/>
        <v>358128.19352267258</v>
      </c>
      <c r="C164" s="227">
        <f t="shared" si="15"/>
        <v>4843.63</v>
      </c>
      <c r="E164" s="230">
        <v>46874</v>
      </c>
      <c r="M164" s="230"/>
    </row>
    <row r="165" spans="1:13" x14ac:dyDescent="0.25">
      <c r="A165" s="227">
        <v>157</v>
      </c>
      <c r="B165" s="227">
        <f t="shared" si="17"/>
        <v>354475.33976613544</v>
      </c>
      <c r="C165" s="227">
        <f t="shared" si="15"/>
        <v>4843.63</v>
      </c>
      <c r="E165" s="230">
        <v>46905</v>
      </c>
      <c r="M165" s="230"/>
    </row>
    <row r="166" spans="1:13" x14ac:dyDescent="0.25">
      <c r="A166" s="227">
        <v>158</v>
      </c>
      <c r="B166" s="227">
        <f t="shared" si="17"/>
        <v>350810.34027085785</v>
      </c>
      <c r="C166" s="227">
        <f t="shared" si="15"/>
        <v>4843.63</v>
      </c>
      <c r="E166" s="230">
        <v>46935</v>
      </c>
      <c r="M166" s="230"/>
    </row>
    <row r="167" spans="1:13" x14ac:dyDescent="0.25">
      <c r="A167" s="227">
        <v>159</v>
      </c>
      <c r="B167" s="227">
        <f t="shared" si="17"/>
        <v>347133.15465225844</v>
      </c>
      <c r="C167" s="227">
        <f t="shared" si="15"/>
        <v>4843.63</v>
      </c>
      <c r="E167" s="230">
        <v>46966</v>
      </c>
      <c r="M167" s="230"/>
    </row>
    <row r="168" spans="1:13" x14ac:dyDescent="0.25">
      <c r="A168" s="227">
        <v>160</v>
      </c>
      <c r="B168" s="227">
        <f t="shared" si="17"/>
        <v>343443.74239147722</v>
      </c>
      <c r="C168" s="227">
        <f t="shared" si="15"/>
        <v>4843.63</v>
      </c>
      <c r="E168" s="230">
        <v>46997</v>
      </c>
      <c r="M168" s="230"/>
    </row>
    <row r="169" spans="1:13" x14ac:dyDescent="0.25">
      <c r="A169" s="227">
        <v>161</v>
      </c>
      <c r="B169" s="227">
        <f t="shared" si="17"/>
        <v>339742.06283492886</v>
      </c>
      <c r="C169" s="227">
        <f t="shared" si="15"/>
        <v>4843.63</v>
      </c>
      <c r="E169" s="230">
        <v>47027</v>
      </c>
      <c r="M169" s="230"/>
    </row>
    <row r="170" spans="1:13" x14ac:dyDescent="0.25">
      <c r="A170" s="227">
        <v>162</v>
      </c>
      <c r="B170" s="227">
        <f t="shared" si="17"/>
        <v>336028.07519385498</v>
      </c>
      <c r="C170" s="227">
        <f t="shared" si="15"/>
        <v>4843.63</v>
      </c>
      <c r="E170" s="230">
        <v>47058</v>
      </c>
      <c r="M170" s="230"/>
    </row>
    <row r="171" spans="1:13" x14ac:dyDescent="0.25">
      <c r="A171" s="227">
        <v>163</v>
      </c>
      <c r="B171" s="227">
        <f t="shared" si="17"/>
        <v>332301.73854387453</v>
      </c>
      <c r="C171" s="227">
        <f t="shared" si="15"/>
        <v>4843.63</v>
      </c>
      <c r="E171" s="230">
        <v>47088</v>
      </c>
      <c r="M171" s="230"/>
    </row>
    <row r="172" spans="1:13" x14ac:dyDescent="0.25">
      <c r="A172" s="227">
        <v>164</v>
      </c>
      <c r="B172" s="227">
        <f t="shared" si="17"/>
        <v>328563.01182453294</v>
      </c>
      <c r="C172" s="227">
        <f t="shared" si="15"/>
        <v>4843.63</v>
      </c>
      <c r="E172" s="230">
        <v>47119</v>
      </c>
      <c r="M172" s="230"/>
    </row>
    <row r="173" spans="1:13" x14ac:dyDescent="0.25">
      <c r="A173" s="227">
        <v>165</v>
      </c>
      <c r="B173" s="227">
        <f t="shared" si="17"/>
        <v>324811.85383884952</v>
      </c>
      <c r="C173" s="227">
        <f t="shared" si="15"/>
        <v>4843.63</v>
      </c>
      <c r="E173" s="230">
        <v>47150</v>
      </c>
      <c r="M173" s="230"/>
    </row>
    <row r="174" spans="1:13" x14ac:dyDescent="0.25">
      <c r="A174" s="227">
        <v>166</v>
      </c>
      <c r="B174" s="227">
        <f t="shared" si="17"/>
        <v>321048.22325286368</v>
      </c>
      <c r="C174" s="227">
        <f t="shared" si="15"/>
        <v>4843.63</v>
      </c>
      <c r="E174" s="230">
        <v>47178</v>
      </c>
      <c r="M174" s="230"/>
    </row>
    <row r="175" spans="1:13" x14ac:dyDescent="0.25">
      <c r="A175" s="227">
        <v>167</v>
      </c>
      <c r="B175" s="227">
        <f t="shared" si="17"/>
        <v>317272.07859517948</v>
      </c>
      <c r="C175" s="227">
        <f t="shared" si="15"/>
        <v>4843.63</v>
      </c>
      <c r="E175" s="230">
        <v>47209</v>
      </c>
      <c r="M175" s="230"/>
    </row>
    <row r="176" spans="1:13" x14ac:dyDescent="0.25">
      <c r="A176" s="227">
        <v>168</v>
      </c>
      <c r="B176" s="227">
        <f t="shared" si="17"/>
        <v>313483.37825650844</v>
      </c>
      <c r="C176" s="227">
        <f t="shared" si="15"/>
        <v>4843.63</v>
      </c>
      <c r="E176" s="230">
        <v>47239</v>
      </c>
      <c r="M176" s="230"/>
    </row>
    <row r="177" spans="1:13" x14ac:dyDescent="0.25">
      <c r="A177" s="227">
        <v>169</v>
      </c>
      <c r="B177" s="227">
        <f t="shared" si="17"/>
        <v>309682.08048921131</v>
      </c>
      <c r="C177" s="227">
        <f t="shared" si="15"/>
        <v>4843.63</v>
      </c>
      <c r="E177" s="230">
        <v>47270</v>
      </c>
      <c r="M177" s="230"/>
    </row>
    <row r="178" spans="1:13" x14ac:dyDescent="0.25">
      <c r="A178" s="227">
        <v>170</v>
      </c>
      <c r="B178" s="227">
        <f t="shared" si="17"/>
        <v>305868.14340683795</v>
      </c>
      <c r="C178" s="227">
        <f t="shared" si="15"/>
        <v>4843.63</v>
      </c>
      <c r="E178" s="230">
        <v>47300</v>
      </c>
      <c r="M178" s="230"/>
    </row>
    <row r="179" spans="1:13" x14ac:dyDescent="0.25">
      <c r="A179" s="227">
        <v>171</v>
      </c>
      <c r="B179" s="227">
        <f t="shared" si="17"/>
        <v>302041.52498366567</v>
      </c>
      <c r="C179" s="227">
        <f t="shared" si="15"/>
        <v>4843.63</v>
      </c>
      <c r="E179" s="230">
        <v>47331</v>
      </c>
      <c r="M179" s="230"/>
    </row>
    <row r="180" spans="1:13" x14ac:dyDescent="0.25">
      <c r="A180" s="227">
        <v>172</v>
      </c>
      <c r="B180" s="227">
        <f t="shared" si="17"/>
        <v>298202.18305423635</v>
      </c>
      <c r="C180" s="227">
        <f t="shared" si="15"/>
        <v>4843.63</v>
      </c>
      <c r="E180" s="230">
        <v>47362</v>
      </c>
      <c r="M180" s="230"/>
    </row>
    <row r="181" spans="1:13" x14ac:dyDescent="0.25">
      <c r="A181" s="227">
        <v>173</v>
      </c>
      <c r="B181" s="227">
        <f t="shared" si="17"/>
        <v>294350.07531289168</v>
      </c>
      <c r="C181" s="227">
        <f t="shared" si="15"/>
        <v>4843.63</v>
      </c>
      <c r="E181" s="230">
        <v>47392</v>
      </c>
      <c r="M181" s="230"/>
    </row>
    <row r="182" spans="1:13" x14ac:dyDescent="0.25">
      <c r="A182" s="227">
        <v>174</v>
      </c>
      <c r="B182" s="227">
        <f t="shared" si="17"/>
        <v>290485.15931330703</v>
      </c>
      <c r="C182" s="227">
        <f t="shared" si="15"/>
        <v>4843.63</v>
      </c>
      <c r="E182" s="230">
        <v>47423</v>
      </c>
      <c r="M182" s="230"/>
    </row>
    <row r="183" spans="1:13" x14ac:dyDescent="0.25">
      <c r="A183" s="227">
        <v>175</v>
      </c>
      <c r="B183" s="227">
        <f t="shared" si="17"/>
        <v>286607.39246802375</v>
      </c>
      <c r="C183" s="227">
        <f t="shared" si="15"/>
        <v>4843.63</v>
      </c>
      <c r="E183" s="230">
        <v>47453</v>
      </c>
      <c r="M183" s="230"/>
    </row>
    <row r="184" spans="1:13" x14ac:dyDescent="0.25">
      <c r="A184" s="227">
        <v>176</v>
      </c>
      <c r="B184" s="227">
        <f t="shared" si="17"/>
        <v>282716.73204797995</v>
      </c>
      <c r="C184" s="227">
        <f t="shared" ref="C184:C247" si="18">MIN(C183,B184*C$7)</f>
        <v>4843.63</v>
      </c>
      <c r="E184" s="230">
        <v>47484</v>
      </c>
      <c r="M184" s="230"/>
    </row>
    <row r="185" spans="1:13" x14ac:dyDescent="0.25">
      <c r="A185" s="227">
        <v>177</v>
      </c>
      <c r="B185" s="227">
        <f t="shared" si="17"/>
        <v>278813.13518203946</v>
      </c>
      <c r="C185" s="227">
        <f t="shared" si="18"/>
        <v>4843.63</v>
      </c>
      <c r="E185" s="230">
        <v>47515</v>
      </c>
      <c r="M185" s="230"/>
    </row>
    <row r="186" spans="1:13" x14ac:dyDescent="0.25">
      <c r="A186" s="227">
        <v>178</v>
      </c>
      <c r="B186" s="227">
        <f t="shared" si="17"/>
        <v>274896.55885651975</v>
      </c>
      <c r="C186" s="227">
        <f t="shared" si="18"/>
        <v>4843.63</v>
      </c>
      <c r="E186" s="230">
        <v>47543</v>
      </c>
      <c r="M186" s="230"/>
    </row>
    <row r="187" spans="1:13" x14ac:dyDescent="0.25">
      <c r="A187" s="227">
        <v>179</v>
      </c>
      <c r="B187" s="227">
        <f t="shared" si="17"/>
        <v>270966.95991471771</v>
      </c>
      <c r="C187" s="227">
        <f t="shared" si="18"/>
        <v>4843.63</v>
      </c>
      <c r="E187" s="230">
        <v>47574</v>
      </c>
      <c r="M187" s="230"/>
    </row>
    <row r="188" spans="1:13" x14ac:dyDescent="0.25">
      <c r="A188" s="227">
        <v>180</v>
      </c>
      <c r="B188" s="227">
        <f t="shared" si="17"/>
        <v>267024.29505643417</v>
      </c>
      <c r="C188" s="227">
        <f t="shared" si="18"/>
        <v>4843.63</v>
      </c>
      <c r="E188" s="230">
        <v>47604</v>
      </c>
      <c r="M188" s="230"/>
    </row>
    <row r="189" spans="1:13" x14ac:dyDescent="0.25">
      <c r="A189" s="227">
        <v>181</v>
      </c>
      <c r="B189" s="227">
        <f t="shared" si="17"/>
        <v>263068.52083749679</v>
      </c>
      <c r="C189" s="227">
        <f t="shared" si="18"/>
        <v>4843.63</v>
      </c>
      <c r="E189" s="230">
        <v>47635</v>
      </c>
      <c r="M189" s="230"/>
    </row>
    <row r="190" spans="1:13" x14ac:dyDescent="0.25">
      <c r="A190" s="227">
        <v>182</v>
      </c>
      <c r="B190" s="227">
        <f t="shared" si="17"/>
        <v>259099.59366928146</v>
      </c>
      <c r="C190" s="227">
        <f t="shared" si="18"/>
        <v>4843.63</v>
      </c>
      <c r="E190" s="230">
        <v>47665</v>
      </c>
      <c r="M190" s="230"/>
    </row>
    <row r="191" spans="1:13" x14ac:dyDescent="0.25">
      <c r="A191" s="227">
        <v>183</v>
      </c>
      <c r="B191" s="227">
        <f t="shared" si="17"/>
        <v>255117.46981823182</v>
      </c>
      <c r="C191" s="227">
        <f t="shared" si="18"/>
        <v>4843.63</v>
      </c>
      <c r="E191" s="230">
        <v>47696</v>
      </c>
      <c r="M191" s="230"/>
    </row>
    <row r="192" spans="1:13" x14ac:dyDescent="0.25">
      <c r="A192" s="227">
        <v>184</v>
      </c>
      <c r="B192" s="227">
        <f t="shared" si="17"/>
        <v>251122.10540537746</v>
      </c>
      <c r="C192" s="227">
        <f t="shared" si="18"/>
        <v>4843.63</v>
      </c>
      <c r="E192" s="230">
        <v>47727</v>
      </c>
      <c r="M192" s="230"/>
    </row>
    <row r="193" spans="1:13" x14ac:dyDescent="0.25">
      <c r="A193" s="227">
        <v>185</v>
      </c>
      <c r="B193" s="227">
        <f t="shared" si="17"/>
        <v>247113.45640585033</v>
      </c>
      <c r="C193" s="227">
        <f t="shared" si="18"/>
        <v>4843.63</v>
      </c>
      <c r="E193" s="230">
        <v>47757</v>
      </c>
      <c r="M193" s="230"/>
    </row>
    <row r="194" spans="1:13" x14ac:dyDescent="0.25">
      <c r="A194" s="227">
        <v>186</v>
      </c>
      <c r="B194" s="227">
        <f t="shared" si="17"/>
        <v>243091.47864839979</v>
      </c>
      <c r="C194" s="227">
        <f t="shared" si="18"/>
        <v>4843.63</v>
      </c>
      <c r="E194" s="230">
        <v>47788</v>
      </c>
      <c r="M194" s="230"/>
    </row>
    <row r="195" spans="1:13" x14ac:dyDescent="0.25">
      <c r="A195" s="227">
        <v>187</v>
      </c>
      <c r="B195" s="227">
        <f t="shared" si="17"/>
        <v>239056.12781490572</v>
      </c>
      <c r="C195" s="227">
        <f t="shared" si="18"/>
        <v>4843.63</v>
      </c>
      <c r="E195" s="230">
        <v>47818</v>
      </c>
      <c r="M195" s="230"/>
    </row>
    <row r="196" spans="1:13" x14ac:dyDescent="0.25">
      <c r="A196" s="227">
        <v>188</v>
      </c>
      <c r="B196" s="227">
        <f t="shared" si="17"/>
        <v>235007.35943989028</v>
      </c>
      <c r="C196" s="227">
        <f t="shared" si="18"/>
        <v>4843.63</v>
      </c>
      <c r="E196" s="230">
        <v>47849</v>
      </c>
      <c r="M196" s="230"/>
    </row>
    <row r="197" spans="1:13" x14ac:dyDescent="0.25">
      <c r="A197" s="227">
        <v>189</v>
      </c>
      <c r="B197" s="227">
        <f t="shared" si="17"/>
        <v>230945.12891002791</v>
      </c>
      <c r="C197" s="227">
        <f t="shared" si="18"/>
        <v>4843.63</v>
      </c>
      <c r="E197" s="230">
        <v>47880</v>
      </c>
      <c r="M197" s="230"/>
    </row>
    <row r="198" spans="1:13" x14ac:dyDescent="0.25">
      <c r="A198" s="227">
        <v>190</v>
      </c>
      <c r="B198" s="227">
        <f t="shared" si="17"/>
        <v>226869.39146365377</v>
      </c>
      <c r="C198" s="227">
        <f t="shared" si="18"/>
        <v>4843.63</v>
      </c>
      <c r="E198" s="230">
        <v>47908</v>
      </c>
      <c r="M198" s="230"/>
    </row>
    <row r="199" spans="1:13" x14ac:dyDescent="0.25">
      <c r="A199" s="227">
        <v>191</v>
      </c>
      <c r="B199" s="227">
        <f t="shared" si="17"/>
        <v>222780.10219027041</v>
      </c>
      <c r="C199" s="227">
        <f t="shared" si="18"/>
        <v>4843.63</v>
      </c>
      <c r="E199" s="230">
        <v>47939</v>
      </c>
      <c r="M199" s="230"/>
    </row>
    <row r="200" spans="1:13" x14ac:dyDescent="0.25">
      <c r="A200" s="227">
        <v>192</v>
      </c>
      <c r="B200" s="227">
        <f t="shared" si="17"/>
        <v>218677.21603005307</v>
      </c>
      <c r="C200" s="227">
        <f t="shared" si="18"/>
        <v>4843.63</v>
      </c>
      <c r="E200" s="230">
        <v>47969</v>
      </c>
      <c r="M200" s="230"/>
    </row>
    <row r="201" spans="1:13" x14ac:dyDescent="0.25">
      <c r="A201" s="227">
        <v>193</v>
      </c>
      <c r="B201" s="227">
        <f t="shared" si="17"/>
        <v>214560.68777335298</v>
      </c>
      <c r="C201" s="227">
        <f t="shared" si="18"/>
        <v>4843.63</v>
      </c>
      <c r="E201" s="230">
        <v>48000</v>
      </c>
      <c r="M201" s="230"/>
    </row>
    <row r="202" spans="1:13" x14ac:dyDescent="0.25">
      <c r="A202" s="227">
        <v>194</v>
      </c>
      <c r="B202" s="227">
        <f t="shared" si="17"/>
        <v>210430.47206019939</v>
      </c>
      <c r="C202" s="227">
        <f t="shared" si="18"/>
        <v>4843.63</v>
      </c>
      <c r="E202" s="230">
        <v>48030</v>
      </c>
      <c r="M202" s="230"/>
    </row>
    <row r="203" spans="1:13" x14ac:dyDescent="0.25">
      <c r="A203" s="227">
        <v>195</v>
      </c>
      <c r="B203" s="227">
        <f t="shared" si="17"/>
        <v>206286.52337979956</v>
      </c>
      <c r="C203" s="227">
        <f t="shared" si="18"/>
        <v>4843.63</v>
      </c>
      <c r="E203" s="230">
        <v>48061</v>
      </c>
      <c r="M203" s="230"/>
    </row>
    <row r="204" spans="1:13" x14ac:dyDescent="0.25">
      <c r="A204" s="227">
        <v>196</v>
      </c>
      <c r="B204" s="227">
        <f t="shared" ref="B204:B248" si="19">B203*$C$7-C203</f>
        <v>202128.79607003738</v>
      </c>
      <c r="C204" s="227">
        <f t="shared" si="18"/>
        <v>4843.63</v>
      </c>
      <c r="E204" s="230">
        <v>48092</v>
      </c>
      <c r="M204" s="230"/>
    </row>
    <row r="205" spans="1:13" x14ac:dyDescent="0.25">
      <c r="A205" s="227">
        <v>197</v>
      </c>
      <c r="B205" s="227">
        <f t="shared" si="19"/>
        <v>197957.24431697026</v>
      </c>
      <c r="C205" s="227">
        <f t="shared" si="18"/>
        <v>4843.63</v>
      </c>
      <c r="E205" s="230">
        <v>48122</v>
      </c>
      <c r="M205" s="230"/>
    </row>
    <row r="206" spans="1:13" x14ac:dyDescent="0.25">
      <c r="A206" s="227">
        <v>198</v>
      </c>
      <c r="B206" s="227">
        <f t="shared" si="19"/>
        <v>193771.82215432418</v>
      </c>
      <c r="C206" s="227">
        <f t="shared" si="18"/>
        <v>4843.63</v>
      </c>
      <c r="E206" s="230">
        <v>48153</v>
      </c>
      <c r="M206" s="230"/>
    </row>
    <row r="207" spans="1:13" x14ac:dyDescent="0.25">
      <c r="A207" s="227">
        <v>199</v>
      </c>
      <c r="B207" s="227">
        <f t="shared" si="19"/>
        <v>189572.48346298732</v>
      </c>
      <c r="C207" s="227">
        <f t="shared" si="18"/>
        <v>4843.63</v>
      </c>
      <c r="E207" s="230">
        <v>48183</v>
      </c>
      <c r="M207" s="230"/>
    </row>
    <row r="208" spans="1:13" x14ac:dyDescent="0.25">
      <c r="A208" s="227">
        <v>200</v>
      </c>
      <c r="B208" s="227">
        <f t="shared" si="19"/>
        <v>185359.18197050176</v>
      </c>
      <c r="C208" s="227">
        <f t="shared" si="18"/>
        <v>4843.63</v>
      </c>
      <c r="E208" s="230">
        <v>48214</v>
      </c>
      <c r="M208" s="230"/>
    </row>
    <row r="209" spans="1:13" x14ac:dyDescent="0.25">
      <c r="A209" s="227">
        <v>201</v>
      </c>
      <c r="B209" s="227">
        <f t="shared" si="19"/>
        <v>181131.87125055367</v>
      </c>
      <c r="C209" s="227">
        <f t="shared" si="18"/>
        <v>4843.63</v>
      </c>
      <c r="E209" s="230">
        <v>48245</v>
      </c>
      <c r="M209" s="230"/>
    </row>
    <row r="210" spans="1:13" x14ac:dyDescent="0.25">
      <c r="A210" s="227">
        <v>202</v>
      </c>
      <c r="B210" s="227">
        <f t="shared" si="19"/>
        <v>176890.50472246174</v>
      </c>
      <c r="C210" s="227">
        <f t="shared" si="18"/>
        <v>4843.63</v>
      </c>
      <c r="E210" s="230">
        <v>48274</v>
      </c>
      <c r="M210" s="230"/>
    </row>
    <row r="211" spans="1:13" x14ac:dyDescent="0.25">
      <c r="A211" s="227">
        <v>203</v>
      </c>
      <c r="B211" s="227">
        <f t="shared" si="19"/>
        <v>172635.03565066392</v>
      </c>
      <c r="C211" s="227">
        <f t="shared" si="18"/>
        <v>4843.63</v>
      </c>
      <c r="E211" s="230">
        <v>48305</v>
      </c>
      <c r="M211" s="230"/>
    </row>
    <row r="212" spans="1:13" x14ac:dyDescent="0.25">
      <c r="A212" s="227">
        <v>204</v>
      </c>
      <c r="B212" s="227">
        <f t="shared" si="19"/>
        <v>168365.41714420237</v>
      </c>
      <c r="C212" s="227">
        <f t="shared" si="18"/>
        <v>4843.63</v>
      </c>
      <c r="E212" s="230">
        <v>48335</v>
      </c>
      <c r="M212" s="230"/>
    </row>
    <row r="213" spans="1:13" x14ac:dyDescent="0.25">
      <c r="A213" s="227">
        <v>205</v>
      </c>
      <c r="B213" s="227">
        <f t="shared" si="19"/>
        <v>164081.60215620685</v>
      </c>
      <c r="C213" s="227">
        <f t="shared" si="18"/>
        <v>4843.63</v>
      </c>
      <c r="E213" s="230">
        <v>48366</v>
      </c>
      <c r="M213" s="230"/>
    </row>
    <row r="214" spans="1:13" x14ac:dyDescent="0.25">
      <c r="A214" s="227">
        <v>206</v>
      </c>
      <c r="B214" s="227">
        <f t="shared" si="19"/>
        <v>159783.54348337624</v>
      </c>
      <c r="C214" s="227">
        <f t="shared" si="18"/>
        <v>4843.63</v>
      </c>
      <c r="E214" s="230">
        <v>48396</v>
      </c>
      <c r="M214" s="230"/>
    </row>
    <row r="215" spans="1:13" x14ac:dyDescent="0.25">
      <c r="A215" s="227">
        <v>207</v>
      </c>
      <c r="B215" s="227">
        <f t="shared" si="19"/>
        <v>155471.19376545848</v>
      </c>
      <c r="C215" s="227">
        <f t="shared" si="18"/>
        <v>4843.63</v>
      </c>
      <c r="E215" s="230">
        <v>48427</v>
      </c>
      <c r="M215" s="230"/>
    </row>
    <row r="216" spans="1:13" x14ac:dyDescent="0.25">
      <c r="A216" s="227">
        <v>208</v>
      </c>
      <c r="B216" s="227">
        <f t="shared" si="19"/>
        <v>151144.50548472864</v>
      </c>
      <c r="C216" s="227">
        <f t="shared" si="18"/>
        <v>4843.63</v>
      </c>
      <c r="E216" s="230">
        <v>48458</v>
      </c>
      <c r="M216" s="230"/>
    </row>
    <row r="217" spans="1:13" x14ac:dyDescent="0.25">
      <c r="A217" s="227">
        <v>209</v>
      </c>
      <c r="B217" s="227">
        <f t="shared" si="19"/>
        <v>146803.43096546535</v>
      </c>
      <c r="C217" s="227">
        <f t="shared" si="18"/>
        <v>4843.63</v>
      </c>
      <c r="E217" s="230">
        <v>48488</v>
      </c>
      <c r="M217" s="230"/>
    </row>
    <row r="218" spans="1:13" x14ac:dyDescent="0.25">
      <c r="A218" s="227">
        <v>210</v>
      </c>
      <c r="B218" s="227">
        <f t="shared" si="19"/>
        <v>142447.92237342551</v>
      </c>
      <c r="C218" s="227">
        <f t="shared" si="18"/>
        <v>4843.63</v>
      </c>
      <c r="E218" s="230">
        <v>48519</v>
      </c>
      <c r="M218" s="230"/>
    </row>
    <row r="219" spans="1:13" x14ac:dyDescent="0.25">
      <c r="A219" s="227">
        <v>211</v>
      </c>
      <c r="B219" s="227">
        <f t="shared" si="19"/>
        <v>138077.93171531716</v>
      </c>
      <c r="C219" s="227">
        <f t="shared" si="18"/>
        <v>4843.63</v>
      </c>
      <c r="E219" s="230">
        <v>48549</v>
      </c>
      <c r="M219" s="230"/>
    </row>
    <row r="220" spans="1:13" x14ac:dyDescent="0.25">
      <c r="A220" s="227">
        <v>212</v>
      </c>
      <c r="B220" s="227">
        <f t="shared" si="19"/>
        <v>133693.41083827059</v>
      </c>
      <c r="C220" s="227">
        <f t="shared" si="18"/>
        <v>4843.63</v>
      </c>
      <c r="E220" s="230">
        <v>48580</v>
      </c>
      <c r="M220" s="230"/>
    </row>
    <row r="221" spans="1:13" x14ac:dyDescent="0.25">
      <c r="A221" s="227">
        <v>213</v>
      </c>
      <c r="B221" s="227">
        <f t="shared" si="19"/>
        <v>129294.31142930783</v>
      </c>
      <c r="C221" s="227">
        <f t="shared" si="18"/>
        <v>4843.63</v>
      </c>
      <c r="E221" s="230">
        <v>48611</v>
      </c>
      <c r="M221" s="230"/>
    </row>
    <row r="222" spans="1:13" x14ac:dyDescent="0.25">
      <c r="A222" s="227">
        <v>214</v>
      </c>
      <c r="B222" s="227">
        <f t="shared" si="19"/>
        <v>124880.58501481028</v>
      </c>
      <c r="C222" s="227">
        <f t="shared" si="18"/>
        <v>4843.63</v>
      </c>
      <c r="E222" s="230">
        <v>48639</v>
      </c>
      <c r="M222" s="230"/>
    </row>
    <row r="223" spans="1:13" x14ac:dyDescent="0.25">
      <c r="A223" s="227">
        <v>215</v>
      </c>
      <c r="B223" s="227">
        <f t="shared" si="19"/>
        <v>120452.18295998452</v>
      </c>
      <c r="C223" s="227">
        <f t="shared" si="18"/>
        <v>4843.63</v>
      </c>
      <c r="E223" s="230">
        <v>48670</v>
      </c>
      <c r="M223" s="230"/>
    </row>
    <row r="224" spans="1:13" x14ac:dyDescent="0.25">
      <c r="A224" s="227">
        <v>216</v>
      </c>
      <c r="B224" s="227">
        <f t="shared" si="19"/>
        <v>116009.05646832647</v>
      </c>
      <c r="C224" s="227">
        <f t="shared" si="18"/>
        <v>4843.63</v>
      </c>
      <c r="E224" s="230">
        <v>48700</v>
      </c>
      <c r="M224" s="230"/>
    </row>
    <row r="225" spans="1:5" x14ac:dyDescent="0.25">
      <c r="A225" s="227">
        <v>217</v>
      </c>
      <c r="B225" s="227">
        <f t="shared" si="19"/>
        <v>111551.15658108365</v>
      </c>
      <c r="C225" s="227">
        <f t="shared" si="18"/>
        <v>4843.63</v>
      </c>
      <c r="E225" s="230">
        <v>48731</v>
      </c>
    </row>
    <row r="226" spans="1:5" x14ac:dyDescent="0.25">
      <c r="A226" s="227">
        <v>218</v>
      </c>
      <c r="B226" s="227">
        <f t="shared" si="19"/>
        <v>107078.43417671575</v>
      </c>
      <c r="C226" s="227">
        <f t="shared" si="18"/>
        <v>4843.63</v>
      </c>
      <c r="E226" s="230">
        <v>48761</v>
      </c>
    </row>
    <row r="227" spans="1:5" x14ac:dyDescent="0.25">
      <c r="A227" s="227">
        <v>219</v>
      </c>
      <c r="B227" s="227">
        <f t="shared" si="19"/>
        <v>102590.83997035332</v>
      </c>
      <c r="C227" s="227">
        <f t="shared" si="18"/>
        <v>4843.63</v>
      </c>
      <c r="E227" s="230">
        <v>48792</v>
      </c>
    </row>
    <row r="228" spans="1:5" x14ac:dyDescent="0.25">
      <c r="A228" s="227">
        <v>220</v>
      </c>
      <c r="B228" s="227">
        <f t="shared" si="19"/>
        <v>98088.324513254745</v>
      </c>
      <c r="C228" s="227">
        <f t="shared" si="18"/>
        <v>4843.63</v>
      </c>
      <c r="E228" s="230">
        <v>48823</v>
      </c>
    </row>
    <row r="229" spans="1:5" x14ac:dyDescent="0.25">
      <c r="A229" s="227">
        <v>221</v>
      </c>
      <c r="B229" s="227">
        <f t="shared" si="19"/>
        <v>93570.838192261319</v>
      </c>
      <c r="C229" s="227">
        <f t="shared" si="18"/>
        <v>4843.63</v>
      </c>
      <c r="E229" s="230">
        <v>48853</v>
      </c>
    </row>
    <row r="230" spans="1:5" x14ac:dyDescent="0.25">
      <c r="A230" s="227">
        <v>222</v>
      </c>
      <c r="B230" s="227">
        <f t="shared" si="19"/>
        <v>89038.331229250587</v>
      </c>
      <c r="C230" s="227">
        <f t="shared" si="18"/>
        <v>4843.63</v>
      </c>
      <c r="E230" s="230">
        <v>48884</v>
      </c>
    </row>
    <row r="231" spans="1:5" x14ac:dyDescent="0.25">
      <c r="A231" s="227">
        <v>223</v>
      </c>
      <c r="B231" s="227">
        <f t="shared" si="19"/>
        <v>84490.753680587848</v>
      </c>
      <c r="C231" s="227">
        <f t="shared" si="18"/>
        <v>4843.63</v>
      </c>
      <c r="E231" s="230">
        <v>48914</v>
      </c>
    </row>
    <row r="232" spans="1:5" x14ac:dyDescent="0.25">
      <c r="A232" s="227">
        <v>224</v>
      </c>
      <c r="B232" s="227">
        <f t="shared" si="19"/>
        <v>79928.0554365758</v>
      </c>
      <c r="C232" s="227">
        <f t="shared" si="18"/>
        <v>4843.63</v>
      </c>
      <c r="E232" s="230">
        <v>48945</v>
      </c>
    </row>
    <row r="233" spans="1:5" x14ac:dyDescent="0.25">
      <c r="A233" s="227">
        <v>225</v>
      </c>
      <c r="B233" s="227">
        <f t="shared" si="19"/>
        <v>75350.186220902411</v>
      </c>
      <c r="C233" s="227">
        <f t="shared" si="18"/>
        <v>4843.63</v>
      </c>
      <c r="E233" s="230">
        <v>48976</v>
      </c>
    </row>
    <row r="234" spans="1:5" x14ac:dyDescent="0.25">
      <c r="A234" s="227">
        <v>226</v>
      </c>
      <c r="B234" s="227">
        <f t="shared" si="19"/>
        <v>70757.095590086916</v>
      </c>
      <c r="C234" s="227">
        <f t="shared" si="18"/>
        <v>4843.63</v>
      </c>
      <c r="E234" s="230">
        <v>49004</v>
      </c>
    </row>
    <row r="235" spans="1:5" x14ac:dyDescent="0.25">
      <c r="A235" s="227">
        <v>227</v>
      </c>
      <c r="B235" s="227">
        <f t="shared" si="19"/>
        <v>66148.732932923958</v>
      </c>
      <c r="C235" s="227">
        <f t="shared" si="18"/>
        <v>4843.63</v>
      </c>
      <c r="E235" s="230">
        <v>49035</v>
      </c>
    </row>
    <row r="236" spans="1:5" x14ac:dyDescent="0.25">
      <c r="A236" s="227">
        <v>228</v>
      </c>
      <c r="B236" s="227">
        <f t="shared" si="19"/>
        <v>61525.047469925928</v>
      </c>
      <c r="C236" s="227">
        <f t="shared" si="18"/>
        <v>4843.63</v>
      </c>
      <c r="E236" s="230">
        <v>49065</v>
      </c>
    </row>
    <row r="237" spans="1:5" x14ac:dyDescent="0.25">
      <c r="A237" s="227">
        <v>229</v>
      </c>
      <c r="B237" s="227">
        <f t="shared" si="19"/>
        <v>56885.988252763433</v>
      </c>
      <c r="C237" s="227">
        <f t="shared" si="18"/>
        <v>4843.63</v>
      </c>
      <c r="E237" s="230">
        <v>49096</v>
      </c>
    </row>
    <row r="238" spans="1:5" x14ac:dyDescent="0.25">
      <c r="A238" s="227">
        <v>230</v>
      </c>
      <c r="B238" s="227">
        <f t="shared" si="19"/>
        <v>52231.504163703874</v>
      </c>
      <c r="C238" s="227">
        <f t="shared" si="18"/>
        <v>4843.63</v>
      </c>
      <c r="E238" s="230">
        <v>49126</v>
      </c>
    </row>
    <row r="239" spans="1:5" x14ac:dyDescent="0.25">
      <c r="A239" s="227">
        <v>231</v>
      </c>
      <c r="B239" s="227">
        <f t="shared" si="19"/>
        <v>47561.543915048191</v>
      </c>
      <c r="C239" s="227">
        <f t="shared" si="18"/>
        <v>4843.63</v>
      </c>
      <c r="E239" s="230">
        <v>49157</v>
      </c>
    </row>
    <row r="240" spans="1:5" x14ac:dyDescent="0.25">
      <c r="A240" s="227">
        <v>232</v>
      </c>
      <c r="B240" s="227">
        <f t="shared" si="19"/>
        <v>42876.056048565726</v>
      </c>
      <c r="C240" s="227">
        <f t="shared" si="18"/>
        <v>4843.63</v>
      </c>
      <c r="E240" s="230">
        <v>49188</v>
      </c>
    </row>
    <row r="241" spans="1:5" x14ac:dyDescent="0.25">
      <c r="A241" s="227">
        <v>233</v>
      </c>
      <c r="B241" s="227">
        <f t="shared" si="19"/>
        <v>38174.988934927213</v>
      </c>
      <c r="C241" s="227">
        <f t="shared" si="18"/>
        <v>4843.63</v>
      </c>
      <c r="E241" s="230">
        <v>49218</v>
      </c>
    </row>
    <row r="242" spans="1:5" x14ac:dyDescent="0.25">
      <c r="A242" s="227">
        <v>234</v>
      </c>
      <c r="B242" s="227">
        <f t="shared" si="19"/>
        <v>33458.29077313585</v>
      </c>
      <c r="C242" s="227">
        <f t="shared" si="18"/>
        <v>4843.63</v>
      </c>
      <c r="E242" s="230">
        <v>49249</v>
      </c>
    </row>
    <row r="243" spans="1:5" x14ac:dyDescent="0.25">
      <c r="A243" s="227">
        <v>235</v>
      </c>
      <c r="B243" s="227">
        <f t="shared" si="19"/>
        <v>28725.909589956525</v>
      </c>
      <c r="C243" s="227">
        <f t="shared" si="18"/>
        <v>4843.63</v>
      </c>
      <c r="E243" s="230">
        <v>49279</v>
      </c>
    </row>
    <row r="244" spans="1:5" x14ac:dyDescent="0.25">
      <c r="A244" s="227">
        <v>236</v>
      </c>
      <c r="B244" s="227">
        <f t="shared" si="19"/>
        <v>23977.793239343129</v>
      </c>
      <c r="C244" s="227">
        <f t="shared" si="18"/>
        <v>4843.63</v>
      </c>
      <c r="E244" s="230">
        <v>49310</v>
      </c>
    </row>
    <row r="245" spans="1:5" x14ac:dyDescent="0.25">
      <c r="A245" s="227">
        <v>237</v>
      </c>
      <c r="B245" s="227">
        <f t="shared" si="19"/>
        <v>19213.889401863944</v>
      </c>
      <c r="C245" s="227">
        <f t="shared" si="18"/>
        <v>4843.63</v>
      </c>
      <c r="E245" s="230">
        <v>49341</v>
      </c>
    </row>
    <row r="246" spans="1:5" x14ac:dyDescent="0.25">
      <c r="A246" s="227">
        <v>238</v>
      </c>
      <c r="B246" s="227">
        <f t="shared" si="19"/>
        <v>14434.145584125141</v>
      </c>
      <c r="C246" s="227">
        <f t="shared" si="18"/>
        <v>4843.63</v>
      </c>
      <c r="E246" s="230">
        <v>49369</v>
      </c>
    </row>
    <row r="247" spans="1:5" x14ac:dyDescent="0.25">
      <c r="A247" s="227">
        <v>239</v>
      </c>
      <c r="B247" s="227">
        <f t="shared" si="19"/>
        <v>9638.5091181923563</v>
      </c>
      <c r="C247" s="227">
        <f t="shared" si="18"/>
        <v>4843.63</v>
      </c>
      <c r="E247" s="230">
        <v>49400</v>
      </c>
    </row>
    <row r="248" spans="1:5" x14ac:dyDescent="0.25">
      <c r="A248" s="227">
        <v>240</v>
      </c>
      <c r="B248" s="227">
        <f t="shared" si="19"/>
        <v>4826.9271610103451</v>
      </c>
      <c r="C248" s="227">
        <f>MIN(C247,B248*C$7)</f>
        <v>4842.9766938207049</v>
      </c>
      <c r="E248" s="230">
        <v>49430</v>
      </c>
    </row>
    <row r="249" spans="1:5" x14ac:dyDescent="0.25">
      <c r="B249" s="227">
        <v>0</v>
      </c>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83"/>
  <sheetViews>
    <sheetView workbookViewId="0">
      <pane ySplit="1" topLeftCell="A2" activePane="bottomLeft" state="frozen"/>
      <selection pane="bottomLeft" activeCell="Y43" sqref="Y43"/>
    </sheetView>
  </sheetViews>
  <sheetFormatPr defaultColWidth="14.6640625" defaultRowHeight="15.75" x14ac:dyDescent="0.25"/>
  <cols>
    <col min="1" max="1" width="4.83203125" style="67" customWidth="1"/>
    <col min="2" max="2" width="39.1640625" style="67" customWidth="1"/>
    <col min="3" max="16" width="12.33203125" style="67" customWidth="1"/>
    <col min="17" max="17" width="5.83203125" style="67" customWidth="1"/>
    <col min="18" max="23" width="12.83203125" style="67" customWidth="1"/>
    <col min="24" max="261" width="14.6640625" style="67"/>
    <col min="262" max="262" width="34.6640625" style="67" customWidth="1"/>
    <col min="263" max="263" width="12.33203125" style="67" customWidth="1"/>
    <col min="264" max="264" width="13.1640625" style="67" customWidth="1"/>
    <col min="265" max="265" width="12.33203125" style="67" customWidth="1"/>
    <col min="266" max="266" width="11.5" style="67" customWidth="1"/>
    <col min="267" max="267" width="11.1640625" style="67" customWidth="1"/>
    <col min="268" max="268" width="10.6640625" style="67" customWidth="1"/>
    <col min="269" max="269" width="11.33203125" style="67" customWidth="1"/>
    <col min="270" max="270" width="11.83203125" style="67" customWidth="1"/>
    <col min="271" max="271" width="12" style="67" customWidth="1"/>
    <col min="272" max="517" width="14.6640625" style="67"/>
    <col min="518" max="518" width="34.6640625" style="67" customWidth="1"/>
    <col min="519" max="519" width="12.33203125" style="67" customWidth="1"/>
    <col min="520" max="520" width="13.1640625" style="67" customWidth="1"/>
    <col min="521" max="521" width="12.33203125" style="67" customWidth="1"/>
    <col min="522" max="522" width="11.5" style="67" customWidth="1"/>
    <col min="523" max="523" width="11.1640625" style="67" customWidth="1"/>
    <col min="524" max="524" width="10.6640625" style="67" customWidth="1"/>
    <col min="525" max="525" width="11.33203125" style="67" customWidth="1"/>
    <col min="526" max="526" width="11.83203125" style="67" customWidth="1"/>
    <col min="527" max="527" width="12" style="67" customWidth="1"/>
    <col min="528" max="773" width="14.6640625" style="67"/>
    <col min="774" max="774" width="34.6640625" style="67" customWidth="1"/>
    <col min="775" max="775" width="12.33203125" style="67" customWidth="1"/>
    <col min="776" max="776" width="13.1640625" style="67" customWidth="1"/>
    <col min="777" max="777" width="12.33203125" style="67" customWidth="1"/>
    <col min="778" max="778" width="11.5" style="67" customWidth="1"/>
    <col min="779" max="779" width="11.1640625" style="67" customWidth="1"/>
    <col min="780" max="780" width="10.6640625" style="67" customWidth="1"/>
    <col min="781" max="781" width="11.33203125" style="67" customWidth="1"/>
    <col min="782" max="782" width="11.83203125" style="67" customWidth="1"/>
    <col min="783" max="783" width="12" style="67" customWidth="1"/>
    <col min="784" max="1029" width="14.6640625" style="67"/>
    <col min="1030" max="1030" width="34.6640625" style="67" customWidth="1"/>
    <col min="1031" max="1031" width="12.33203125" style="67" customWidth="1"/>
    <col min="1032" max="1032" width="13.1640625" style="67" customWidth="1"/>
    <col min="1033" max="1033" width="12.33203125" style="67" customWidth="1"/>
    <col min="1034" max="1034" width="11.5" style="67" customWidth="1"/>
    <col min="1035" max="1035" width="11.1640625" style="67" customWidth="1"/>
    <col min="1036" max="1036" width="10.6640625" style="67" customWidth="1"/>
    <col min="1037" max="1037" width="11.33203125" style="67" customWidth="1"/>
    <col min="1038" max="1038" width="11.83203125" style="67" customWidth="1"/>
    <col min="1039" max="1039" width="12" style="67" customWidth="1"/>
    <col min="1040" max="1285" width="14.6640625" style="67"/>
    <col min="1286" max="1286" width="34.6640625" style="67" customWidth="1"/>
    <col min="1287" max="1287" width="12.33203125" style="67" customWidth="1"/>
    <col min="1288" max="1288" width="13.1640625" style="67" customWidth="1"/>
    <col min="1289" max="1289" width="12.33203125" style="67" customWidth="1"/>
    <col min="1290" max="1290" width="11.5" style="67" customWidth="1"/>
    <col min="1291" max="1291" width="11.1640625" style="67" customWidth="1"/>
    <col min="1292" max="1292" width="10.6640625" style="67" customWidth="1"/>
    <col min="1293" max="1293" width="11.33203125" style="67" customWidth="1"/>
    <col min="1294" max="1294" width="11.83203125" style="67" customWidth="1"/>
    <col min="1295" max="1295" width="12" style="67" customWidth="1"/>
    <col min="1296" max="1541" width="14.6640625" style="67"/>
    <col min="1542" max="1542" width="34.6640625" style="67" customWidth="1"/>
    <col min="1543" max="1543" width="12.33203125" style="67" customWidth="1"/>
    <col min="1544" max="1544" width="13.1640625" style="67" customWidth="1"/>
    <col min="1545" max="1545" width="12.33203125" style="67" customWidth="1"/>
    <col min="1546" max="1546" width="11.5" style="67" customWidth="1"/>
    <col min="1547" max="1547" width="11.1640625" style="67" customWidth="1"/>
    <col min="1548" max="1548" width="10.6640625" style="67" customWidth="1"/>
    <col min="1549" max="1549" width="11.33203125" style="67" customWidth="1"/>
    <col min="1550" max="1550" width="11.83203125" style="67" customWidth="1"/>
    <col min="1551" max="1551" width="12" style="67" customWidth="1"/>
    <col min="1552" max="1797" width="14.6640625" style="67"/>
    <col min="1798" max="1798" width="34.6640625" style="67" customWidth="1"/>
    <col min="1799" max="1799" width="12.33203125" style="67" customWidth="1"/>
    <col min="1800" max="1800" width="13.1640625" style="67" customWidth="1"/>
    <col min="1801" max="1801" width="12.33203125" style="67" customWidth="1"/>
    <col min="1802" max="1802" width="11.5" style="67" customWidth="1"/>
    <col min="1803" max="1803" width="11.1640625" style="67" customWidth="1"/>
    <col min="1804" max="1804" width="10.6640625" style="67" customWidth="1"/>
    <col min="1805" max="1805" width="11.33203125" style="67" customWidth="1"/>
    <col min="1806" max="1806" width="11.83203125" style="67" customWidth="1"/>
    <col min="1807" max="1807" width="12" style="67" customWidth="1"/>
    <col min="1808" max="2053" width="14.6640625" style="67"/>
    <col min="2054" max="2054" width="34.6640625" style="67" customWidth="1"/>
    <col min="2055" max="2055" width="12.33203125" style="67" customWidth="1"/>
    <col min="2056" max="2056" width="13.1640625" style="67" customWidth="1"/>
    <col min="2057" max="2057" width="12.33203125" style="67" customWidth="1"/>
    <col min="2058" max="2058" width="11.5" style="67" customWidth="1"/>
    <col min="2059" max="2059" width="11.1640625" style="67" customWidth="1"/>
    <col min="2060" max="2060" width="10.6640625" style="67" customWidth="1"/>
    <col min="2061" max="2061" width="11.33203125" style="67" customWidth="1"/>
    <col min="2062" max="2062" width="11.83203125" style="67" customWidth="1"/>
    <col min="2063" max="2063" width="12" style="67" customWidth="1"/>
    <col min="2064" max="2309" width="14.6640625" style="67"/>
    <col min="2310" max="2310" width="34.6640625" style="67" customWidth="1"/>
    <col min="2311" max="2311" width="12.33203125" style="67" customWidth="1"/>
    <col min="2312" max="2312" width="13.1640625" style="67" customWidth="1"/>
    <col min="2313" max="2313" width="12.33203125" style="67" customWidth="1"/>
    <col min="2314" max="2314" width="11.5" style="67" customWidth="1"/>
    <col min="2315" max="2315" width="11.1640625" style="67" customWidth="1"/>
    <col min="2316" max="2316" width="10.6640625" style="67" customWidth="1"/>
    <col min="2317" max="2317" width="11.33203125" style="67" customWidth="1"/>
    <col min="2318" max="2318" width="11.83203125" style="67" customWidth="1"/>
    <col min="2319" max="2319" width="12" style="67" customWidth="1"/>
    <col min="2320" max="2565" width="14.6640625" style="67"/>
    <col min="2566" max="2566" width="34.6640625" style="67" customWidth="1"/>
    <col min="2567" max="2567" width="12.33203125" style="67" customWidth="1"/>
    <col min="2568" max="2568" width="13.1640625" style="67" customWidth="1"/>
    <col min="2569" max="2569" width="12.33203125" style="67" customWidth="1"/>
    <col min="2570" max="2570" width="11.5" style="67" customWidth="1"/>
    <col min="2571" max="2571" width="11.1640625" style="67" customWidth="1"/>
    <col min="2572" max="2572" width="10.6640625" style="67" customWidth="1"/>
    <col min="2573" max="2573" width="11.33203125" style="67" customWidth="1"/>
    <col min="2574" max="2574" width="11.83203125" style="67" customWidth="1"/>
    <col min="2575" max="2575" width="12" style="67" customWidth="1"/>
    <col min="2576" max="2821" width="14.6640625" style="67"/>
    <col min="2822" max="2822" width="34.6640625" style="67" customWidth="1"/>
    <col min="2823" max="2823" width="12.33203125" style="67" customWidth="1"/>
    <col min="2824" max="2824" width="13.1640625" style="67" customWidth="1"/>
    <col min="2825" max="2825" width="12.33203125" style="67" customWidth="1"/>
    <col min="2826" max="2826" width="11.5" style="67" customWidth="1"/>
    <col min="2827" max="2827" width="11.1640625" style="67" customWidth="1"/>
    <col min="2828" max="2828" width="10.6640625" style="67" customWidth="1"/>
    <col min="2829" max="2829" width="11.33203125" style="67" customWidth="1"/>
    <col min="2830" max="2830" width="11.83203125" style="67" customWidth="1"/>
    <col min="2831" max="2831" width="12" style="67" customWidth="1"/>
    <col min="2832" max="3077" width="14.6640625" style="67"/>
    <col min="3078" max="3078" width="34.6640625" style="67" customWidth="1"/>
    <col min="3079" max="3079" width="12.33203125" style="67" customWidth="1"/>
    <col min="3080" max="3080" width="13.1640625" style="67" customWidth="1"/>
    <col min="3081" max="3081" width="12.33203125" style="67" customWidth="1"/>
    <col min="3082" max="3082" width="11.5" style="67" customWidth="1"/>
    <col min="3083" max="3083" width="11.1640625" style="67" customWidth="1"/>
    <col min="3084" max="3084" width="10.6640625" style="67" customWidth="1"/>
    <col min="3085" max="3085" width="11.33203125" style="67" customWidth="1"/>
    <col min="3086" max="3086" width="11.83203125" style="67" customWidth="1"/>
    <col min="3087" max="3087" width="12" style="67" customWidth="1"/>
    <col min="3088" max="3333" width="14.6640625" style="67"/>
    <col min="3334" max="3334" width="34.6640625" style="67" customWidth="1"/>
    <col min="3335" max="3335" width="12.33203125" style="67" customWidth="1"/>
    <col min="3336" max="3336" width="13.1640625" style="67" customWidth="1"/>
    <col min="3337" max="3337" width="12.33203125" style="67" customWidth="1"/>
    <col min="3338" max="3338" width="11.5" style="67" customWidth="1"/>
    <col min="3339" max="3339" width="11.1640625" style="67" customWidth="1"/>
    <col min="3340" max="3340" width="10.6640625" style="67" customWidth="1"/>
    <col min="3341" max="3341" width="11.33203125" style="67" customWidth="1"/>
    <col min="3342" max="3342" width="11.83203125" style="67" customWidth="1"/>
    <col min="3343" max="3343" width="12" style="67" customWidth="1"/>
    <col min="3344" max="3589" width="14.6640625" style="67"/>
    <col min="3590" max="3590" width="34.6640625" style="67" customWidth="1"/>
    <col min="3591" max="3591" width="12.33203125" style="67" customWidth="1"/>
    <col min="3592" max="3592" width="13.1640625" style="67" customWidth="1"/>
    <col min="3593" max="3593" width="12.33203125" style="67" customWidth="1"/>
    <col min="3594" max="3594" width="11.5" style="67" customWidth="1"/>
    <col min="3595" max="3595" width="11.1640625" style="67" customWidth="1"/>
    <col min="3596" max="3596" width="10.6640625" style="67" customWidth="1"/>
    <col min="3597" max="3597" width="11.33203125" style="67" customWidth="1"/>
    <col min="3598" max="3598" width="11.83203125" style="67" customWidth="1"/>
    <col min="3599" max="3599" width="12" style="67" customWidth="1"/>
    <col min="3600" max="3845" width="14.6640625" style="67"/>
    <col min="3846" max="3846" width="34.6640625" style="67" customWidth="1"/>
    <col min="3847" max="3847" width="12.33203125" style="67" customWidth="1"/>
    <col min="3848" max="3848" width="13.1640625" style="67" customWidth="1"/>
    <col min="3849" max="3849" width="12.33203125" style="67" customWidth="1"/>
    <col min="3850" max="3850" width="11.5" style="67" customWidth="1"/>
    <col min="3851" max="3851" width="11.1640625" style="67" customWidth="1"/>
    <col min="3852" max="3852" width="10.6640625" style="67" customWidth="1"/>
    <col min="3853" max="3853" width="11.33203125" style="67" customWidth="1"/>
    <col min="3854" max="3854" width="11.83203125" style="67" customWidth="1"/>
    <col min="3855" max="3855" width="12" style="67" customWidth="1"/>
    <col min="3856" max="4101" width="14.6640625" style="67"/>
    <col min="4102" max="4102" width="34.6640625" style="67" customWidth="1"/>
    <col min="4103" max="4103" width="12.33203125" style="67" customWidth="1"/>
    <col min="4104" max="4104" width="13.1640625" style="67" customWidth="1"/>
    <col min="4105" max="4105" width="12.33203125" style="67" customWidth="1"/>
    <col min="4106" max="4106" width="11.5" style="67" customWidth="1"/>
    <col min="4107" max="4107" width="11.1640625" style="67" customWidth="1"/>
    <col min="4108" max="4108" width="10.6640625" style="67" customWidth="1"/>
    <col min="4109" max="4109" width="11.33203125" style="67" customWidth="1"/>
    <col min="4110" max="4110" width="11.83203125" style="67" customWidth="1"/>
    <col min="4111" max="4111" width="12" style="67" customWidth="1"/>
    <col min="4112" max="4357" width="14.6640625" style="67"/>
    <col min="4358" max="4358" width="34.6640625" style="67" customWidth="1"/>
    <col min="4359" max="4359" width="12.33203125" style="67" customWidth="1"/>
    <col min="4360" max="4360" width="13.1640625" style="67" customWidth="1"/>
    <col min="4361" max="4361" width="12.33203125" style="67" customWidth="1"/>
    <col min="4362" max="4362" width="11.5" style="67" customWidth="1"/>
    <col min="4363" max="4363" width="11.1640625" style="67" customWidth="1"/>
    <col min="4364" max="4364" width="10.6640625" style="67" customWidth="1"/>
    <col min="4365" max="4365" width="11.33203125" style="67" customWidth="1"/>
    <col min="4366" max="4366" width="11.83203125" style="67" customWidth="1"/>
    <col min="4367" max="4367" width="12" style="67" customWidth="1"/>
    <col min="4368" max="4613" width="14.6640625" style="67"/>
    <col min="4614" max="4614" width="34.6640625" style="67" customWidth="1"/>
    <col min="4615" max="4615" width="12.33203125" style="67" customWidth="1"/>
    <col min="4616" max="4616" width="13.1640625" style="67" customWidth="1"/>
    <col min="4617" max="4617" width="12.33203125" style="67" customWidth="1"/>
    <col min="4618" max="4618" width="11.5" style="67" customWidth="1"/>
    <col min="4619" max="4619" width="11.1640625" style="67" customWidth="1"/>
    <col min="4620" max="4620" width="10.6640625" style="67" customWidth="1"/>
    <col min="4621" max="4621" width="11.33203125" style="67" customWidth="1"/>
    <col min="4622" max="4622" width="11.83203125" style="67" customWidth="1"/>
    <col min="4623" max="4623" width="12" style="67" customWidth="1"/>
    <col min="4624" max="4869" width="14.6640625" style="67"/>
    <col min="4870" max="4870" width="34.6640625" style="67" customWidth="1"/>
    <col min="4871" max="4871" width="12.33203125" style="67" customWidth="1"/>
    <col min="4872" max="4872" width="13.1640625" style="67" customWidth="1"/>
    <col min="4873" max="4873" width="12.33203125" style="67" customWidth="1"/>
    <col min="4874" max="4874" width="11.5" style="67" customWidth="1"/>
    <col min="4875" max="4875" width="11.1640625" style="67" customWidth="1"/>
    <col min="4876" max="4876" width="10.6640625" style="67" customWidth="1"/>
    <col min="4877" max="4877" width="11.33203125" style="67" customWidth="1"/>
    <col min="4878" max="4878" width="11.83203125" style="67" customWidth="1"/>
    <col min="4879" max="4879" width="12" style="67" customWidth="1"/>
    <col min="4880" max="5125" width="14.6640625" style="67"/>
    <col min="5126" max="5126" width="34.6640625" style="67" customWidth="1"/>
    <col min="5127" max="5127" width="12.33203125" style="67" customWidth="1"/>
    <col min="5128" max="5128" width="13.1640625" style="67" customWidth="1"/>
    <col min="5129" max="5129" width="12.33203125" style="67" customWidth="1"/>
    <col min="5130" max="5130" width="11.5" style="67" customWidth="1"/>
    <col min="5131" max="5131" width="11.1640625" style="67" customWidth="1"/>
    <col min="5132" max="5132" width="10.6640625" style="67" customWidth="1"/>
    <col min="5133" max="5133" width="11.33203125" style="67" customWidth="1"/>
    <col min="5134" max="5134" width="11.83203125" style="67" customWidth="1"/>
    <col min="5135" max="5135" width="12" style="67" customWidth="1"/>
    <col min="5136" max="5381" width="14.6640625" style="67"/>
    <col min="5382" max="5382" width="34.6640625" style="67" customWidth="1"/>
    <col min="5383" max="5383" width="12.33203125" style="67" customWidth="1"/>
    <col min="5384" max="5384" width="13.1640625" style="67" customWidth="1"/>
    <col min="5385" max="5385" width="12.33203125" style="67" customWidth="1"/>
    <col min="5386" max="5386" width="11.5" style="67" customWidth="1"/>
    <col min="5387" max="5387" width="11.1640625" style="67" customWidth="1"/>
    <col min="5388" max="5388" width="10.6640625" style="67" customWidth="1"/>
    <col min="5389" max="5389" width="11.33203125" style="67" customWidth="1"/>
    <col min="5390" max="5390" width="11.83203125" style="67" customWidth="1"/>
    <col min="5391" max="5391" width="12" style="67" customWidth="1"/>
    <col min="5392" max="5637" width="14.6640625" style="67"/>
    <col min="5638" max="5638" width="34.6640625" style="67" customWidth="1"/>
    <col min="5639" max="5639" width="12.33203125" style="67" customWidth="1"/>
    <col min="5640" max="5640" width="13.1640625" style="67" customWidth="1"/>
    <col min="5641" max="5641" width="12.33203125" style="67" customWidth="1"/>
    <col min="5642" max="5642" width="11.5" style="67" customWidth="1"/>
    <col min="5643" max="5643" width="11.1640625" style="67" customWidth="1"/>
    <col min="5644" max="5644" width="10.6640625" style="67" customWidth="1"/>
    <col min="5645" max="5645" width="11.33203125" style="67" customWidth="1"/>
    <col min="5646" max="5646" width="11.83203125" style="67" customWidth="1"/>
    <col min="5647" max="5647" width="12" style="67" customWidth="1"/>
    <col min="5648" max="5893" width="14.6640625" style="67"/>
    <col min="5894" max="5894" width="34.6640625" style="67" customWidth="1"/>
    <col min="5895" max="5895" width="12.33203125" style="67" customWidth="1"/>
    <col min="5896" max="5896" width="13.1640625" style="67" customWidth="1"/>
    <col min="5897" max="5897" width="12.33203125" style="67" customWidth="1"/>
    <col min="5898" max="5898" width="11.5" style="67" customWidth="1"/>
    <col min="5899" max="5899" width="11.1640625" style="67" customWidth="1"/>
    <col min="5900" max="5900" width="10.6640625" style="67" customWidth="1"/>
    <col min="5901" max="5901" width="11.33203125" style="67" customWidth="1"/>
    <col min="5902" max="5902" width="11.83203125" style="67" customWidth="1"/>
    <col min="5903" max="5903" width="12" style="67" customWidth="1"/>
    <col min="5904" max="6149" width="14.6640625" style="67"/>
    <col min="6150" max="6150" width="34.6640625" style="67" customWidth="1"/>
    <col min="6151" max="6151" width="12.33203125" style="67" customWidth="1"/>
    <col min="6152" max="6152" width="13.1640625" style="67" customWidth="1"/>
    <col min="6153" max="6153" width="12.33203125" style="67" customWidth="1"/>
    <col min="6154" max="6154" width="11.5" style="67" customWidth="1"/>
    <col min="6155" max="6155" width="11.1640625" style="67" customWidth="1"/>
    <col min="6156" max="6156" width="10.6640625" style="67" customWidth="1"/>
    <col min="6157" max="6157" width="11.33203125" style="67" customWidth="1"/>
    <col min="6158" max="6158" width="11.83203125" style="67" customWidth="1"/>
    <col min="6159" max="6159" width="12" style="67" customWidth="1"/>
    <col min="6160" max="6405" width="14.6640625" style="67"/>
    <col min="6406" max="6406" width="34.6640625" style="67" customWidth="1"/>
    <col min="6407" max="6407" width="12.33203125" style="67" customWidth="1"/>
    <col min="6408" max="6408" width="13.1640625" style="67" customWidth="1"/>
    <col min="6409" max="6409" width="12.33203125" style="67" customWidth="1"/>
    <col min="6410" max="6410" width="11.5" style="67" customWidth="1"/>
    <col min="6411" max="6411" width="11.1640625" style="67" customWidth="1"/>
    <col min="6412" max="6412" width="10.6640625" style="67" customWidth="1"/>
    <col min="6413" max="6413" width="11.33203125" style="67" customWidth="1"/>
    <col min="6414" max="6414" width="11.83203125" style="67" customWidth="1"/>
    <col min="6415" max="6415" width="12" style="67" customWidth="1"/>
    <col min="6416" max="6661" width="14.6640625" style="67"/>
    <col min="6662" max="6662" width="34.6640625" style="67" customWidth="1"/>
    <col min="6663" max="6663" width="12.33203125" style="67" customWidth="1"/>
    <col min="6664" max="6664" width="13.1640625" style="67" customWidth="1"/>
    <col min="6665" max="6665" width="12.33203125" style="67" customWidth="1"/>
    <col min="6666" max="6666" width="11.5" style="67" customWidth="1"/>
    <col min="6667" max="6667" width="11.1640625" style="67" customWidth="1"/>
    <col min="6668" max="6668" width="10.6640625" style="67" customWidth="1"/>
    <col min="6669" max="6669" width="11.33203125" style="67" customWidth="1"/>
    <col min="6670" max="6670" width="11.83203125" style="67" customWidth="1"/>
    <col min="6671" max="6671" width="12" style="67" customWidth="1"/>
    <col min="6672" max="6917" width="14.6640625" style="67"/>
    <col min="6918" max="6918" width="34.6640625" style="67" customWidth="1"/>
    <col min="6919" max="6919" width="12.33203125" style="67" customWidth="1"/>
    <col min="6920" max="6920" width="13.1640625" style="67" customWidth="1"/>
    <col min="6921" max="6921" width="12.33203125" style="67" customWidth="1"/>
    <col min="6922" max="6922" width="11.5" style="67" customWidth="1"/>
    <col min="6923" max="6923" width="11.1640625" style="67" customWidth="1"/>
    <col min="6924" max="6924" width="10.6640625" style="67" customWidth="1"/>
    <col min="6925" max="6925" width="11.33203125" style="67" customWidth="1"/>
    <col min="6926" max="6926" width="11.83203125" style="67" customWidth="1"/>
    <col min="6927" max="6927" width="12" style="67" customWidth="1"/>
    <col min="6928" max="7173" width="14.6640625" style="67"/>
    <col min="7174" max="7174" width="34.6640625" style="67" customWidth="1"/>
    <col min="7175" max="7175" width="12.33203125" style="67" customWidth="1"/>
    <col min="7176" max="7176" width="13.1640625" style="67" customWidth="1"/>
    <col min="7177" max="7177" width="12.33203125" style="67" customWidth="1"/>
    <col min="7178" max="7178" width="11.5" style="67" customWidth="1"/>
    <col min="7179" max="7179" width="11.1640625" style="67" customWidth="1"/>
    <col min="7180" max="7180" width="10.6640625" style="67" customWidth="1"/>
    <col min="7181" max="7181" width="11.33203125" style="67" customWidth="1"/>
    <col min="7182" max="7182" width="11.83203125" style="67" customWidth="1"/>
    <col min="7183" max="7183" width="12" style="67" customWidth="1"/>
    <col min="7184" max="7429" width="14.6640625" style="67"/>
    <col min="7430" max="7430" width="34.6640625" style="67" customWidth="1"/>
    <col min="7431" max="7431" width="12.33203125" style="67" customWidth="1"/>
    <col min="7432" max="7432" width="13.1640625" style="67" customWidth="1"/>
    <col min="7433" max="7433" width="12.33203125" style="67" customWidth="1"/>
    <col min="7434" max="7434" width="11.5" style="67" customWidth="1"/>
    <col min="7435" max="7435" width="11.1640625" style="67" customWidth="1"/>
    <col min="7436" max="7436" width="10.6640625" style="67" customWidth="1"/>
    <col min="7437" max="7437" width="11.33203125" style="67" customWidth="1"/>
    <col min="7438" max="7438" width="11.83203125" style="67" customWidth="1"/>
    <col min="7439" max="7439" width="12" style="67" customWidth="1"/>
    <col min="7440" max="7685" width="14.6640625" style="67"/>
    <col min="7686" max="7686" width="34.6640625" style="67" customWidth="1"/>
    <col min="7687" max="7687" width="12.33203125" style="67" customWidth="1"/>
    <col min="7688" max="7688" width="13.1640625" style="67" customWidth="1"/>
    <col min="7689" max="7689" width="12.33203125" style="67" customWidth="1"/>
    <col min="7690" max="7690" width="11.5" style="67" customWidth="1"/>
    <col min="7691" max="7691" width="11.1640625" style="67" customWidth="1"/>
    <col min="7692" max="7692" width="10.6640625" style="67" customWidth="1"/>
    <col min="7693" max="7693" width="11.33203125" style="67" customWidth="1"/>
    <col min="7694" max="7694" width="11.83203125" style="67" customWidth="1"/>
    <col min="7695" max="7695" width="12" style="67" customWidth="1"/>
    <col min="7696" max="7941" width="14.6640625" style="67"/>
    <col min="7942" max="7942" width="34.6640625" style="67" customWidth="1"/>
    <col min="7943" max="7943" width="12.33203125" style="67" customWidth="1"/>
    <col min="7944" max="7944" width="13.1640625" style="67" customWidth="1"/>
    <col min="7945" max="7945" width="12.33203125" style="67" customWidth="1"/>
    <col min="7946" max="7946" width="11.5" style="67" customWidth="1"/>
    <col min="7947" max="7947" width="11.1640625" style="67" customWidth="1"/>
    <col min="7948" max="7948" width="10.6640625" style="67" customWidth="1"/>
    <col min="7949" max="7949" width="11.33203125" style="67" customWidth="1"/>
    <col min="7950" max="7950" width="11.83203125" style="67" customWidth="1"/>
    <col min="7951" max="7951" width="12" style="67" customWidth="1"/>
    <col min="7952" max="8197" width="14.6640625" style="67"/>
    <col min="8198" max="8198" width="34.6640625" style="67" customWidth="1"/>
    <col min="8199" max="8199" width="12.33203125" style="67" customWidth="1"/>
    <col min="8200" max="8200" width="13.1640625" style="67" customWidth="1"/>
    <col min="8201" max="8201" width="12.33203125" style="67" customWidth="1"/>
    <col min="8202" max="8202" width="11.5" style="67" customWidth="1"/>
    <col min="8203" max="8203" width="11.1640625" style="67" customWidth="1"/>
    <col min="8204" max="8204" width="10.6640625" style="67" customWidth="1"/>
    <col min="8205" max="8205" width="11.33203125" style="67" customWidth="1"/>
    <col min="8206" max="8206" width="11.83203125" style="67" customWidth="1"/>
    <col min="8207" max="8207" width="12" style="67" customWidth="1"/>
    <col min="8208" max="8453" width="14.6640625" style="67"/>
    <col min="8454" max="8454" width="34.6640625" style="67" customWidth="1"/>
    <col min="8455" max="8455" width="12.33203125" style="67" customWidth="1"/>
    <col min="8456" max="8456" width="13.1640625" style="67" customWidth="1"/>
    <col min="8457" max="8457" width="12.33203125" style="67" customWidth="1"/>
    <col min="8458" max="8458" width="11.5" style="67" customWidth="1"/>
    <col min="8459" max="8459" width="11.1640625" style="67" customWidth="1"/>
    <col min="8460" max="8460" width="10.6640625" style="67" customWidth="1"/>
    <col min="8461" max="8461" width="11.33203125" style="67" customWidth="1"/>
    <col min="8462" max="8462" width="11.83203125" style="67" customWidth="1"/>
    <col min="8463" max="8463" width="12" style="67" customWidth="1"/>
    <col min="8464" max="8709" width="14.6640625" style="67"/>
    <col min="8710" max="8710" width="34.6640625" style="67" customWidth="1"/>
    <col min="8711" max="8711" width="12.33203125" style="67" customWidth="1"/>
    <col min="8712" max="8712" width="13.1640625" style="67" customWidth="1"/>
    <col min="8713" max="8713" width="12.33203125" style="67" customWidth="1"/>
    <col min="8714" max="8714" width="11.5" style="67" customWidth="1"/>
    <col min="8715" max="8715" width="11.1640625" style="67" customWidth="1"/>
    <col min="8716" max="8716" width="10.6640625" style="67" customWidth="1"/>
    <col min="8717" max="8717" width="11.33203125" style="67" customWidth="1"/>
    <col min="8718" max="8718" width="11.83203125" style="67" customWidth="1"/>
    <col min="8719" max="8719" width="12" style="67" customWidth="1"/>
    <col min="8720" max="8965" width="14.6640625" style="67"/>
    <col min="8966" max="8966" width="34.6640625" style="67" customWidth="1"/>
    <col min="8967" max="8967" width="12.33203125" style="67" customWidth="1"/>
    <col min="8968" max="8968" width="13.1640625" style="67" customWidth="1"/>
    <col min="8969" max="8969" width="12.33203125" style="67" customWidth="1"/>
    <col min="8970" max="8970" width="11.5" style="67" customWidth="1"/>
    <col min="8971" max="8971" width="11.1640625" style="67" customWidth="1"/>
    <col min="8972" max="8972" width="10.6640625" style="67" customWidth="1"/>
    <col min="8973" max="8973" width="11.33203125" style="67" customWidth="1"/>
    <col min="8974" max="8974" width="11.83203125" style="67" customWidth="1"/>
    <col min="8975" max="8975" width="12" style="67" customWidth="1"/>
    <col min="8976" max="9221" width="14.6640625" style="67"/>
    <col min="9222" max="9222" width="34.6640625" style="67" customWidth="1"/>
    <col min="9223" max="9223" width="12.33203125" style="67" customWidth="1"/>
    <col min="9224" max="9224" width="13.1640625" style="67" customWidth="1"/>
    <col min="9225" max="9225" width="12.33203125" style="67" customWidth="1"/>
    <col min="9226" max="9226" width="11.5" style="67" customWidth="1"/>
    <col min="9227" max="9227" width="11.1640625" style="67" customWidth="1"/>
    <col min="9228" max="9228" width="10.6640625" style="67" customWidth="1"/>
    <col min="9229" max="9229" width="11.33203125" style="67" customWidth="1"/>
    <col min="9230" max="9230" width="11.83203125" style="67" customWidth="1"/>
    <col min="9231" max="9231" width="12" style="67" customWidth="1"/>
    <col min="9232" max="9477" width="14.6640625" style="67"/>
    <col min="9478" max="9478" width="34.6640625" style="67" customWidth="1"/>
    <col min="9479" max="9479" width="12.33203125" style="67" customWidth="1"/>
    <col min="9480" max="9480" width="13.1640625" style="67" customWidth="1"/>
    <col min="9481" max="9481" width="12.33203125" style="67" customWidth="1"/>
    <col min="9482" max="9482" width="11.5" style="67" customWidth="1"/>
    <col min="9483" max="9483" width="11.1640625" style="67" customWidth="1"/>
    <col min="9484" max="9484" width="10.6640625" style="67" customWidth="1"/>
    <col min="9485" max="9485" width="11.33203125" style="67" customWidth="1"/>
    <col min="9486" max="9486" width="11.83203125" style="67" customWidth="1"/>
    <col min="9487" max="9487" width="12" style="67" customWidth="1"/>
    <col min="9488" max="9733" width="14.6640625" style="67"/>
    <col min="9734" max="9734" width="34.6640625" style="67" customWidth="1"/>
    <col min="9735" max="9735" width="12.33203125" style="67" customWidth="1"/>
    <col min="9736" max="9736" width="13.1640625" style="67" customWidth="1"/>
    <col min="9737" max="9737" width="12.33203125" style="67" customWidth="1"/>
    <col min="9738" max="9738" width="11.5" style="67" customWidth="1"/>
    <col min="9739" max="9739" width="11.1640625" style="67" customWidth="1"/>
    <col min="9740" max="9740" width="10.6640625" style="67" customWidth="1"/>
    <col min="9741" max="9741" width="11.33203125" style="67" customWidth="1"/>
    <col min="9742" max="9742" width="11.83203125" style="67" customWidth="1"/>
    <col min="9743" max="9743" width="12" style="67" customWidth="1"/>
    <col min="9744" max="9989" width="14.6640625" style="67"/>
    <col min="9990" max="9990" width="34.6640625" style="67" customWidth="1"/>
    <col min="9991" max="9991" width="12.33203125" style="67" customWidth="1"/>
    <col min="9992" max="9992" width="13.1640625" style="67" customWidth="1"/>
    <col min="9993" max="9993" width="12.33203125" style="67" customWidth="1"/>
    <col min="9994" max="9994" width="11.5" style="67" customWidth="1"/>
    <col min="9995" max="9995" width="11.1640625" style="67" customWidth="1"/>
    <col min="9996" max="9996" width="10.6640625" style="67" customWidth="1"/>
    <col min="9997" max="9997" width="11.33203125" style="67" customWidth="1"/>
    <col min="9998" max="9998" width="11.83203125" style="67" customWidth="1"/>
    <col min="9999" max="9999" width="12" style="67" customWidth="1"/>
    <col min="10000" max="10245" width="14.6640625" style="67"/>
    <col min="10246" max="10246" width="34.6640625" style="67" customWidth="1"/>
    <col min="10247" max="10247" width="12.33203125" style="67" customWidth="1"/>
    <col min="10248" max="10248" width="13.1640625" style="67" customWidth="1"/>
    <col min="10249" max="10249" width="12.33203125" style="67" customWidth="1"/>
    <col min="10250" max="10250" width="11.5" style="67" customWidth="1"/>
    <col min="10251" max="10251" width="11.1640625" style="67" customWidth="1"/>
    <col min="10252" max="10252" width="10.6640625" style="67" customWidth="1"/>
    <col min="10253" max="10253" width="11.33203125" style="67" customWidth="1"/>
    <col min="10254" max="10254" width="11.83203125" style="67" customWidth="1"/>
    <col min="10255" max="10255" width="12" style="67" customWidth="1"/>
    <col min="10256" max="10501" width="14.6640625" style="67"/>
    <col min="10502" max="10502" width="34.6640625" style="67" customWidth="1"/>
    <col min="10503" max="10503" width="12.33203125" style="67" customWidth="1"/>
    <col min="10504" max="10504" width="13.1640625" style="67" customWidth="1"/>
    <col min="10505" max="10505" width="12.33203125" style="67" customWidth="1"/>
    <col min="10506" max="10506" width="11.5" style="67" customWidth="1"/>
    <col min="10507" max="10507" width="11.1640625" style="67" customWidth="1"/>
    <col min="10508" max="10508" width="10.6640625" style="67" customWidth="1"/>
    <col min="10509" max="10509" width="11.33203125" style="67" customWidth="1"/>
    <col min="10510" max="10510" width="11.83203125" style="67" customWidth="1"/>
    <col min="10511" max="10511" width="12" style="67" customWidth="1"/>
    <col min="10512" max="10757" width="14.6640625" style="67"/>
    <col min="10758" max="10758" width="34.6640625" style="67" customWidth="1"/>
    <col min="10759" max="10759" width="12.33203125" style="67" customWidth="1"/>
    <col min="10760" max="10760" width="13.1640625" style="67" customWidth="1"/>
    <col min="10761" max="10761" width="12.33203125" style="67" customWidth="1"/>
    <col min="10762" max="10762" width="11.5" style="67" customWidth="1"/>
    <col min="10763" max="10763" width="11.1640625" style="67" customWidth="1"/>
    <col min="10764" max="10764" width="10.6640625" style="67" customWidth="1"/>
    <col min="10765" max="10765" width="11.33203125" style="67" customWidth="1"/>
    <col min="10766" max="10766" width="11.83203125" style="67" customWidth="1"/>
    <col min="10767" max="10767" width="12" style="67" customWidth="1"/>
    <col min="10768" max="11013" width="14.6640625" style="67"/>
    <col min="11014" max="11014" width="34.6640625" style="67" customWidth="1"/>
    <col min="11015" max="11015" width="12.33203125" style="67" customWidth="1"/>
    <col min="11016" max="11016" width="13.1640625" style="67" customWidth="1"/>
    <col min="11017" max="11017" width="12.33203125" style="67" customWidth="1"/>
    <col min="11018" max="11018" width="11.5" style="67" customWidth="1"/>
    <col min="11019" max="11019" width="11.1640625" style="67" customWidth="1"/>
    <col min="11020" max="11020" width="10.6640625" style="67" customWidth="1"/>
    <col min="11021" max="11021" width="11.33203125" style="67" customWidth="1"/>
    <col min="11022" max="11022" width="11.83203125" style="67" customWidth="1"/>
    <col min="11023" max="11023" width="12" style="67" customWidth="1"/>
    <col min="11024" max="11269" width="14.6640625" style="67"/>
    <col min="11270" max="11270" width="34.6640625" style="67" customWidth="1"/>
    <col min="11271" max="11271" width="12.33203125" style="67" customWidth="1"/>
    <col min="11272" max="11272" width="13.1640625" style="67" customWidth="1"/>
    <col min="11273" max="11273" width="12.33203125" style="67" customWidth="1"/>
    <col min="11274" max="11274" width="11.5" style="67" customWidth="1"/>
    <col min="11275" max="11275" width="11.1640625" style="67" customWidth="1"/>
    <col min="11276" max="11276" width="10.6640625" style="67" customWidth="1"/>
    <col min="11277" max="11277" width="11.33203125" style="67" customWidth="1"/>
    <col min="11278" max="11278" width="11.83203125" style="67" customWidth="1"/>
    <col min="11279" max="11279" width="12" style="67" customWidth="1"/>
    <col min="11280" max="11525" width="14.6640625" style="67"/>
    <col min="11526" max="11526" width="34.6640625" style="67" customWidth="1"/>
    <col min="11527" max="11527" width="12.33203125" style="67" customWidth="1"/>
    <col min="11528" max="11528" width="13.1640625" style="67" customWidth="1"/>
    <col min="11529" max="11529" width="12.33203125" style="67" customWidth="1"/>
    <col min="11530" max="11530" width="11.5" style="67" customWidth="1"/>
    <col min="11531" max="11531" width="11.1640625" style="67" customWidth="1"/>
    <col min="11532" max="11532" width="10.6640625" style="67" customWidth="1"/>
    <col min="11533" max="11533" width="11.33203125" style="67" customWidth="1"/>
    <col min="11534" max="11534" width="11.83203125" style="67" customWidth="1"/>
    <col min="11535" max="11535" width="12" style="67" customWidth="1"/>
    <col min="11536" max="11781" width="14.6640625" style="67"/>
    <col min="11782" max="11782" width="34.6640625" style="67" customWidth="1"/>
    <col min="11783" max="11783" width="12.33203125" style="67" customWidth="1"/>
    <col min="11784" max="11784" width="13.1640625" style="67" customWidth="1"/>
    <col min="11785" max="11785" width="12.33203125" style="67" customWidth="1"/>
    <col min="11786" max="11786" width="11.5" style="67" customWidth="1"/>
    <col min="11787" max="11787" width="11.1640625" style="67" customWidth="1"/>
    <col min="11788" max="11788" width="10.6640625" style="67" customWidth="1"/>
    <col min="11789" max="11789" width="11.33203125" style="67" customWidth="1"/>
    <col min="11790" max="11790" width="11.83203125" style="67" customWidth="1"/>
    <col min="11791" max="11791" width="12" style="67" customWidth="1"/>
    <col min="11792" max="12037" width="14.6640625" style="67"/>
    <col min="12038" max="12038" width="34.6640625" style="67" customWidth="1"/>
    <col min="12039" max="12039" width="12.33203125" style="67" customWidth="1"/>
    <col min="12040" max="12040" width="13.1640625" style="67" customWidth="1"/>
    <col min="12041" max="12041" width="12.33203125" style="67" customWidth="1"/>
    <col min="12042" max="12042" width="11.5" style="67" customWidth="1"/>
    <col min="12043" max="12043" width="11.1640625" style="67" customWidth="1"/>
    <col min="12044" max="12044" width="10.6640625" style="67" customWidth="1"/>
    <col min="12045" max="12045" width="11.33203125" style="67" customWidth="1"/>
    <col min="12046" max="12046" width="11.83203125" style="67" customWidth="1"/>
    <col min="12047" max="12047" width="12" style="67" customWidth="1"/>
    <col min="12048" max="12293" width="14.6640625" style="67"/>
    <col min="12294" max="12294" width="34.6640625" style="67" customWidth="1"/>
    <col min="12295" max="12295" width="12.33203125" style="67" customWidth="1"/>
    <col min="12296" max="12296" width="13.1640625" style="67" customWidth="1"/>
    <col min="12297" max="12297" width="12.33203125" style="67" customWidth="1"/>
    <col min="12298" max="12298" width="11.5" style="67" customWidth="1"/>
    <col min="12299" max="12299" width="11.1640625" style="67" customWidth="1"/>
    <col min="12300" max="12300" width="10.6640625" style="67" customWidth="1"/>
    <col min="12301" max="12301" width="11.33203125" style="67" customWidth="1"/>
    <col min="12302" max="12302" width="11.83203125" style="67" customWidth="1"/>
    <col min="12303" max="12303" width="12" style="67" customWidth="1"/>
    <col min="12304" max="12549" width="14.6640625" style="67"/>
    <col min="12550" max="12550" width="34.6640625" style="67" customWidth="1"/>
    <col min="12551" max="12551" width="12.33203125" style="67" customWidth="1"/>
    <col min="12552" max="12552" width="13.1640625" style="67" customWidth="1"/>
    <col min="12553" max="12553" width="12.33203125" style="67" customWidth="1"/>
    <col min="12554" max="12554" width="11.5" style="67" customWidth="1"/>
    <col min="12555" max="12555" width="11.1640625" style="67" customWidth="1"/>
    <col min="12556" max="12556" width="10.6640625" style="67" customWidth="1"/>
    <col min="12557" max="12557" width="11.33203125" style="67" customWidth="1"/>
    <col min="12558" max="12558" width="11.83203125" style="67" customWidth="1"/>
    <col min="12559" max="12559" width="12" style="67" customWidth="1"/>
    <col min="12560" max="12805" width="14.6640625" style="67"/>
    <col min="12806" max="12806" width="34.6640625" style="67" customWidth="1"/>
    <col min="12807" max="12807" width="12.33203125" style="67" customWidth="1"/>
    <col min="12808" max="12808" width="13.1640625" style="67" customWidth="1"/>
    <col min="12809" max="12809" width="12.33203125" style="67" customWidth="1"/>
    <col min="12810" max="12810" width="11.5" style="67" customWidth="1"/>
    <col min="12811" max="12811" width="11.1640625" style="67" customWidth="1"/>
    <col min="12812" max="12812" width="10.6640625" style="67" customWidth="1"/>
    <col min="12813" max="12813" width="11.33203125" style="67" customWidth="1"/>
    <col min="12814" max="12814" width="11.83203125" style="67" customWidth="1"/>
    <col min="12815" max="12815" width="12" style="67" customWidth="1"/>
    <col min="12816" max="13061" width="14.6640625" style="67"/>
    <col min="13062" max="13062" width="34.6640625" style="67" customWidth="1"/>
    <col min="13063" max="13063" width="12.33203125" style="67" customWidth="1"/>
    <col min="13064" max="13064" width="13.1640625" style="67" customWidth="1"/>
    <col min="13065" max="13065" width="12.33203125" style="67" customWidth="1"/>
    <col min="13066" max="13066" width="11.5" style="67" customWidth="1"/>
    <col min="13067" max="13067" width="11.1640625" style="67" customWidth="1"/>
    <col min="13068" max="13068" width="10.6640625" style="67" customWidth="1"/>
    <col min="13069" max="13069" width="11.33203125" style="67" customWidth="1"/>
    <col min="13070" max="13070" width="11.83203125" style="67" customWidth="1"/>
    <col min="13071" max="13071" width="12" style="67" customWidth="1"/>
    <col min="13072" max="13317" width="14.6640625" style="67"/>
    <col min="13318" max="13318" width="34.6640625" style="67" customWidth="1"/>
    <col min="13319" max="13319" width="12.33203125" style="67" customWidth="1"/>
    <col min="13320" max="13320" width="13.1640625" style="67" customWidth="1"/>
    <col min="13321" max="13321" width="12.33203125" style="67" customWidth="1"/>
    <col min="13322" max="13322" width="11.5" style="67" customWidth="1"/>
    <col min="13323" max="13323" width="11.1640625" style="67" customWidth="1"/>
    <col min="13324" max="13324" width="10.6640625" style="67" customWidth="1"/>
    <col min="13325" max="13325" width="11.33203125" style="67" customWidth="1"/>
    <col min="13326" max="13326" width="11.83203125" style="67" customWidth="1"/>
    <col min="13327" max="13327" width="12" style="67" customWidth="1"/>
    <col min="13328" max="13573" width="14.6640625" style="67"/>
    <col min="13574" max="13574" width="34.6640625" style="67" customWidth="1"/>
    <col min="13575" max="13575" width="12.33203125" style="67" customWidth="1"/>
    <col min="13576" max="13576" width="13.1640625" style="67" customWidth="1"/>
    <col min="13577" max="13577" width="12.33203125" style="67" customWidth="1"/>
    <col min="13578" max="13578" width="11.5" style="67" customWidth="1"/>
    <col min="13579" max="13579" width="11.1640625" style="67" customWidth="1"/>
    <col min="13580" max="13580" width="10.6640625" style="67" customWidth="1"/>
    <col min="13581" max="13581" width="11.33203125" style="67" customWidth="1"/>
    <col min="13582" max="13582" width="11.83203125" style="67" customWidth="1"/>
    <col min="13583" max="13583" width="12" style="67" customWidth="1"/>
    <col min="13584" max="13829" width="14.6640625" style="67"/>
    <col min="13830" max="13830" width="34.6640625" style="67" customWidth="1"/>
    <col min="13831" max="13831" width="12.33203125" style="67" customWidth="1"/>
    <col min="13832" max="13832" width="13.1640625" style="67" customWidth="1"/>
    <col min="13833" max="13833" width="12.33203125" style="67" customWidth="1"/>
    <col min="13834" max="13834" width="11.5" style="67" customWidth="1"/>
    <col min="13835" max="13835" width="11.1640625" style="67" customWidth="1"/>
    <col min="13836" max="13836" width="10.6640625" style="67" customWidth="1"/>
    <col min="13837" max="13837" width="11.33203125" style="67" customWidth="1"/>
    <col min="13838" max="13838" width="11.83203125" style="67" customWidth="1"/>
    <col min="13839" max="13839" width="12" style="67" customWidth="1"/>
    <col min="13840" max="14085" width="14.6640625" style="67"/>
    <col min="14086" max="14086" width="34.6640625" style="67" customWidth="1"/>
    <col min="14087" max="14087" width="12.33203125" style="67" customWidth="1"/>
    <col min="14088" max="14088" width="13.1640625" style="67" customWidth="1"/>
    <col min="14089" max="14089" width="12.33203125" style="67" customWidth="1"/>
    <col min="14090" max="14090" width="11.5" style="67" customWidth="1"/>
    <col min="14091" max="14091" width="11.1640625" style="67" customWidth="1"/>
    <col min="14092" max="14092" width="10.6640625" style="67" customWidth="1"/>
    <col min="14093" max="14093" width="11.33203125" style="67" customWidth="1"/>
    <col min="14094" max="14094" width="11.83203125" style="67" customWidth="1"/>
    <col min="14095" max="14095" width="12" style="67" customWidth="1"/>
    <col min="14096" max="14341" width="14.6640625" style="67"/>
    <col min="14342" max="14342" width="34.6640625" style="67" customWidth="1"/>
    <col min="14343" max="14343" width="12.33203125" style="67" customWidth="1"/>
    <col min="14344" max="14344" width="13.1640625" style="67" customWidth="1"/>
    <col min="14345" max="14345" width="12.33203125" style="67" customWidth="1"/>
    <col min="14346" max="14346" width="11.5" style="67" customWidth="1"/>
    <col min="14347" max="14347" width="11.1640625" style="67" customWidth="1"/>
    <col min="14348" max="14348" width="10.6640625" style="67" customWidth="1"/>
    <col min="14349" max="14349" width="11.33203125" style="67" customWidth="1"/>
    <col min="14350" max="14350" width="11.83203125" style="67" customWidth="1"/>
    <col min="14351" max="14351" width="12" style="67" customWidth="1"/>
    <col min="14352" max="14597" width="14.6640625" style="67"/>
    <col min="14598" max="14598" width="34.6640625" style="67" customWidth="1"/>
    <col min="14599" max="14599" width="12.33203125" style="67" customWidth="1"/>
    <col min="14600" max="14600" width="13.1640625" style="67" customWidth="1"/>
    <col min="14601" max="14601" width="12.33203125" style="67" customWidth="1"/>
    <col min="14602" max="14602" width="11.5" style="67" customWidth="1"/>
    <col min="14603" max="14603" width="11.1640625" style="67" customWidth="1"/>
    <col min="14604" max="14604" width="10.6640625" style="67" customWidth="1"/>
    <col min="14605" max="14605" width="11.33203125" style="67" customWidth="1"/>
    <col min="14606" max="14606" width="11.83203125" style="67" customWidth="1"/>
    <col min="14607" max="14607" width="12" style="67" customWidth="1"/>
    <col min="14608" max="14853" width="14.6640625" style="67"/>
    <col min="14854" max="14854" width="34.6640625" style="67" customWidth="1"/>
    <col min="14855" max="14855" width="12.33203125" style="67" customWidth="1"/>
    <col min="14856" max="14856" width="13.1640625" style="67" customWidth="1"/>
    <col min="14857" max="14857" width="12.33203125" style="67" customWidth="1"/>
    <col min="14858" max="14858" width="11.5" style="67" customWidth="1"/>
    <col min="14859" max="14859" width="11.1640625" style="67" customWidth="1"/>
    <col min="14860" max="14860" width="10.6640625" style="67" customWidth="1"/>
    <col min="14861" max="14861" width="11.33203125" style="67" customWidth="1"/>
    <col min="14862" max="14862" width="11.83203125" style="67" customWidth="1"/>
    <col min="14863" max="14863" width="12" style="67" customWidth="1"/>
    <col min="14864" max="15109" width="14.6640625" style="67"/>
    <col min="15110" max="15110" width="34.6640625" style="67" customWidth="1"/>
    <col min="15111" max="15111" width="12.33203125" style="67" customWidth="1"/>
    <col min="15112" max="15112" width="13.1640625" style="67" customWidth="1"/>
    <col min="15113" max="15113" width="12.33203125" style="67" customWidth="1"/>
    <col min="15114" max="15114" width="11.5" style="67" customWidth="1"/>
    <col min="15115" max="15115" width="11.1640625" style="67" customWidth="1"/>
    <col min="15116" max="15116" width="10.6640625" style="67" customWidth="1"/>
    <col min="15117" max="15117" width="11.33203125" style="67" customWidth="1"/>
    <col min="15118" max="15118" width="11.83203125" style="67" customWidth="1"/>
    <col min="15119" max="15119" width="12" style="67" customWidth="1"/>
    <col min="15120" max="15365" width="14.6640625" style="67"/>
    <col min="15366" max="15366" width="34.6640625" style="67" customWidth="1"/>
    <col min="15367" max="15367" width="12.33203125" style="67" customWidth="1"/>
    <col min="15368" max="15368" width="13.1640625" style="67" customWidth="1"/>
    <col min="15369" max="15369" width="12.33203125" style="67" customWidth="1"/>
    <col min="15370" max="15370" width="11.5" style="67" customWidth="1"/>
    <col min="15371" max="15371" width="11.1640625" style="67" customWidth="1"/>
    <col min="15372" max="15372" width="10.6640625" style="67" customWidth="1"/>
    <col min="15373" max="15373" width="11.33203125" style="67" customWidth="1"/>
    <col min="15374" max="15374" width="11.83203125" style="67" customWidth="1"/>
    <col min="15375" max="15375" width="12" style="67" customWidth="1"/>
    <col min="15376" max="15621" width="14.6640625" style="67"/>
    <col min="15622" max="15622" width="34.6640625" style="67" customWidth="1"/>
    <col min="15623" max="15623" width="12.33203125" style="67" customWidth="1"/>
    <col min="15624" max="15624" width="13.1640625" style="67" customWidth="1"/>
    <col min="15625" max="15625" width="12.33203125" style="67" customWidth="1"/>
    <col min="15626" max="15626" width="11.5" style="67" customWidth="1"/>
    <col min="15627" max="15627" width="11.1640625" style="67" customWidth="1"/>
    <col min="15628" max="15628" width="10.6640625" style="67" customWidth="1"/>
    <col min="15629" max="15629" width="11.33203125" style="67" customWidth="1"/>
    <col min="15630" max="15630" width="11.83203125" style="67" customWidth="1"/>
    <col min="15631" max="15631" width="12" style="67" customWidth="1"/>
    <col min="15632" max="15877" width="14.6640625" style="67"/>
    <col min="15878" max="15878" width="34.6640625" style="67" customWidth="1"/>
    <col min="15879" max="15879" width="12.33203125" style="67" customWidth="1"/>
    <col min="15880" max="15880" width="13.1640625" style="67" customWidth="1"/>
    <col min="15881" max="15881" width="12.33203125" style="67" customWidth="1"/>
    <col min="15882" max="15882" width="11.5" style="67" customWidth="1"/>
    <col min="15883" max="15883" width="11.1640625" style="67" customWidth="1"/>
    <col min="15884" max="15884" width="10.6640625" style="67" customWidth="1"/>
    <col min="15885" max="15885" width="11.33203125" style="67" customWidth="1"/>
    <col min="15886" max="15886" width="11.83203125" style="67" customWidth="1"/>
    <col min="15887" max="15887" width="12" style="67" customWidth="1"/>
    <col min="15888" max="16133" width="14.6640625" style="67"/>
    <col min="16134" max="16134" width="34.6640625" style="67" customWidth="1"/>
    <col min="16135" max="16135" width="12.33203125" style="67" customWidth="1"/>
    <col min="16136" max="16136" width="13.1640625" style="67" customWidth="1"/>
    <col min="16137" max="16137" width="12.33203125" style="67" customWidth="1"/>
    <col min="16138" max="16138" width="11.5" style="67" customWidth="1"/>
    <col min="16139" max="16139" width="11.1640625" style="67" customWidth="1"/>
    <col min="16140" max="16140" width="10.6640625" style="67" customWidth="1"/>
    <col min="16141" max="16141" width="11.33203125" style="67" customWidth="1"/>
    <col min="16142" max="16142" width="11.83203125" style="67" customWidth="1"/>
    <col min="16143" max="16143" width="12" style="67" customWidth="1"/>
    <col min="16144" max="16384" width="14.6640625" style="67"/>
  </cols>
  <sheetData>
    <row r="1" spans="2:23" s="128" customFormat="1" ht="20.100000000000001" customHeight="1" x14ac:dyDescent="0.2">
      <c r="B1" s="444" t="s">
        <v>485</v>
      </c>
      <c r="C1" s="442">
        <v>2012</v>
      </c>
      <c r="D1" s="442">
        <v>2013</v>
      </c>
      <c r="E1" s="442">
        <v>2014</v>
      </c>
      <c r="F1" s="453">
        <v>2015</v>
      </c>
      <c r="G1" s="442">
        <v>2016</v>
      </c>
      <c r="H1" s="442">
        <v>2017</v>
      </c>
      <c r="I1" s="442">
        <v>2018</v>
      </c>
      <c r="J1" s="442">
        <v>2019</v>
      </c>
      <c r="K1" s="442">
        <v>2020</v>
      </c>
      <c r="L1" s="442">
        <v>2021</v>
      </c>
      <c r="M1" s="442">
        <v>2022</v>
      </c>
      <c r="N1" s="442">
        <v>2023</v>
      </c>
      <c r="O1" s="442">
        <v>2024</v>
      </c>
      <c r="P1" s="442">
        <v>2025</v>
      </c>
    </row>
    <row r="2" spans="2:23" s="128" customFormat="1" ht="15" customHeight="1" x14ac:dyDescent="0.2">
      <c r="B2" s="443"/>
      <c r="F2" s="454"/>
    </row>
    <row r="3" spans="2:23" s="128" customFormat="1" ht="15" customHeight="1" x14ac:dyDescent="0.2">
      <c r="B3" s="130" t="s">
        <v>431</v>
      </c>
      <c r="C3" s="130"/>
      <c r="D3" s="130"/>
      <c r="E3" s="130"/>
      <c r="F3" s="455"/>
    </row>
    <row r="4" spans="2:23" s="134" customFormat="1" ht="15" customHeight="1" x14ac:dyDescent="0.2">
      <c r="B4" s="450" t="s">
        <v>6006</v>
      </c>
      <c r="C4" s="450"/>
      <c r="D4" s="450"/>
      <c r="E4" s="450"/>
      <c r="F4" s="456">
        <v>800000</v>
      </c>
      <c r="G4" s="135"/>
      <c r="H4" s="136"/>
      <c r="I4" s="136"/>
      <c r="J4" s="136"/>
      <c r="K4" s="136"/>
      <c r="L4" s="137"/>
      <c r="M4" s="137"/>
      <c r="N4" s="138"/>
    </row>
    <row r="5" spans="2:23" s="128" customFormat="1" ht="15" customHeight="1" x14ac:dyDescent="0.2">
      <c r="B5" s="450" t="s">
        <v>6007</v>
      </c>
      <c r="C5" s="450"/>
      <c r="D5" s="450"/>
      <c r="E5" s="450"/>
      <c r="F5" s="456">
        <v>800000</v>
      </c>
      <c r="G5" s="135"/>
      <c r="H5" s="135"/>
      <c r="I5" s="135"/>
      <c r="J5" s="135"/>
      <c r="K5" s="135"/>
      <c r="L5" s="135"/>
      <c r="M5" s="135"/>
      <c r="N5" s="135"/>
    </row>
    <row r="6" spans="2:23" s="128" customFormat="1" ht="15" customHeight="1" x14ac:dyDescent="0.2">
      <c r="B6" s="128" t="s">
        <v>6005</v>
      </c>
      <c r="F6" s="457">
        <v>0.05</v>
      </c>
      <c r="G6" s="485">
        <v>8.8478797052563646E-2</v>
      </c>
      <c r="H6" s="485">
        <v>0.10745025138666985</v>
      </c>
      <c r="I6" s="485">
        <v>0.11443836260193292</v>
      </c>
      <c r="J6" s="485">
        <v>-6.2661716962439565E-2</v>
      </c>
      <c r="K6" s="485">
        <v>-0.16810153591719132</v>
      </c>
      <c r="L6" s="485">
        <v>0.13140493774932296</v>
      </c>
      <c r="M6" s="485">
        <v>0.20640974347152513</v>
      </c>
      <c r="N6" s="485">
        <v>1.0819017987270864E-2</v>
      </c>
      <c r="O6" s="485">
        <v>0.11414065225777192</v>
      </c>
      <c r="P6" s="485">
        <v>0.16637543422728374</v>
      </c>
    </row>
    <row r="7" spans="2:23" s="128" customFormat="1" ht="15" customHeight="1" x14ac:dyDescent="0.2">
      <c r="B7" s="128" t="s">
        <v>494</v>
      </c>
      <c r="F7" s="458"/>
      <c r="G7" s="447">
        <v>0.02</v>
      </c>
      <c r="H7" s="447">
        <v>0.02</v>
      </c>
      <c r="I7" s="447">
        <v>0.02</v>
      </c>
      <c r="J7" s="447">
        <v>0.02</v>
      </c>
      <c r="K7" s="447">
        <v>0.02</v>
      </c>
      <c r="L7" s="447">
        <v>0.02</v>
      </c>
      <c r="M7" s="447">
        <v>0.02</v>
      </c>
      <c r="N7" s="447">
        <v>0.02</v>
      </c>
      <c r="O7" s="447">
        <v>0.02</v>
      </c>
      <c r="P7" s="447">
        <v>0.02</v>
      </c>
    </row>
    <row r="8" spans="2:23" s="128" customFormat="1" ht="15" customHeight="1" x14ac:dyDescent="0.2">
      <c r="B8" s="128" t="s">
        <v>496</v>
      </c>
      <c r="D8" s="443"/>
      <c r="F8" s="458"/>
      <c r="G8" s="145"/>
      <c r="H8" s="447">
        <v>0.02</v>
      </c>
      <c r="I8" s="447">
        <v>0.02</v>
      </c>
      <c r="J8" s="447">
        <v>0.02</v>
      </c>
      <c r="K8" s="447">
        <v>0.02</v>
      </c>
      <c r="L8" s="447">
        <v>0.02</v>
      </c>
      <c r="M8" s="447">
        <v>0.02</v>
      </c>
      <c r="N8" s="447">
        <v>0.02</v>
      </c>
      <c r="O8" s="447">
        <v>0.02</v>
      </c>
      <c r="P8" s="447">
        <v>0.02</v>
      </c>
    </row>
    <row r="9" spans="2:23" s="128" customFormat="1" ht="15" customHeight="1" x14ac:dyDescent="0.2">
      <c r="B9" s="128" t="s">
        <v>6004</v>
      </c>
      <c r="F9" s="459">
        <v>3.2500000000000001E-2</v>
      </c>
      <c r="G9" s="447">
        <v>3.5000000000000003E-2</v>
      </c>
      <c r="H9" s="448">
        <v>3.7499999999999999E-2</v>
      </c>
      <c r="I9" s="447">
        <v>0.04</v>
      </c>
      <c r="J9" s="447">
        <v>4.4999999999999998E-2</v>
      </c>
      <c r="K9" s="447">
        <v>4.4999999999999998E-2</v>
      </c>
      <c r="L9" s="449">
        <v>4.4999999999999998E-2</v>
      </c>
      <c r="M9" s="449">
        <v>4.4999999999999998E-2</v>
      </c>
      <c r="N9" s="449">
        <v>4.4999999999999998E-2</v>
      </c>
      <c r="O9" s="449">
        <v>4.4999999999999998E-2</v>
      </c>
      <c r="P9" s="449">
        <v>4.4999999999999998E-2</v>
      </c>
    </row>
    <row r="10" spans="2:23" s="128" customFormat="1" ht="15" customHeight="1" x14ac:dyDescent="0.2">
      <c r="B10" s="128" t="s">
        <v>498</v>
      </c>
      <c r="F10" s="458"/>
      <c r="G10" s="447">
        <v>0.02</v>
      </c>
      <c r="H10" s="447">
        <v>0.02</v>
      </c>
      <c r="I10" s="447">
        <v>0.02</v>
      </c>
      <c r="J10" s="447">
        <v>0.02</v>
      </c>
      <c r="K10" s="447">
        <v>0.02</v>
      </c>
      <c r="L10" s="447">
        <v>0.02</v>
      </c>
      <c r="M10" s="447">
        <v>0.02</v>
      </c>
      <c r="N10" s="447">
        <v>0.02</v>
      </c>
      <c r="O10" s="447">
        <v>0.02</v>
      </c>
      <c r="P10" s="447">
        <v>0.02</v>
      </c>
    </row>
    <row r="11" spans="2:23" s="149" customFormat="1" ht="15" customHeight="1" x14ac:dyDescent="0.2">
      <c r="F11" s="460"/>
    </row>
    <row r="12" spans="2:23" s="128" customFormat="1" ht="15" customHeight="1" thickBot="1" x14ac:dyDescent="0.25">
      <c r="B12" s="130" t="s">
        <v>499</v>
      </c>
      <c r="C12" s="130"/>
      <c r="D12" s="130"/>
      <c r="E12" s="130"/>
      <c r="F12" s="455"/>
    </row>
    <row r="13" spans="2:23" s="128" customFormat="1" ht="15" customHeight="1" thickTop="1" x14ac:dyDescent="0.2">
      <c r="B13" s="128" t="s">
        <v>4187</v>
      </c>
      <c r="C13" s="152">
        <v>218912.57</v>
      </c>
      <c r="D13" s="152">
        <v>203272.76</v>
      </c>
      <c r="E13" s="152">
        <v>201102.37</v>
      </c>
      <c r="F13" s="461">
        <v>208500</v>
      </c>
      <c r="G13" s="152">
        <f t="shared" ref="G13:P13" si="0">F13*(1+G7)</f>
        <v>212670</v>
      </c>
      <c r="H13" s="152">
        <f t="shared" si="0"/>
        <v>216923.4</v>
      </c>
      <c r="I13" s="152">
        <f t="shared" si="0"/>
        <v>221261.86799999999</v>
      </c>
      <c r="J13" s="152">
        <f t="shared" si="0"/>
        <v>225687.10535999999</v>
      </c>
      <c r="K13" s="152">
        <f t="shared" si="0"/>
        <v>230200.84746719999</v>
      </c>
      <c r="L13" s="152">
        <f t="shared" si="0"/>
        <v>234804.86441654398</v>
      </c>
      <c r="M13" s="152">
        <f t="shared" si="0"/>
        <v>239500.96170487485</v>
      </c>
      <c r="N13" s="152">
        <f t="shared" si="0"/>
        <v>244290.98093897235</v>
      </c>
      <c r="O13" s="152">
        <f t="shared" si="0"/>
        <v>249176.80055775179</v>
      </c>
      <c r="P13" s="152">
        <f t="shared" si="0"/>
        <v>254160.33656890685</v>
      </c>
      <c r="R13" s="545" t="s">
        <v>6051</v>
      </c>
      <c r="S13" s="546"/>
      <c r="T13" s="547"/>
      <c r="U13" s="548"/>
      <c r="V13" s="548"/>
      <c r="W13" s="549"/>
    </row>
    <row r="14" spans="2:23" s="128" customFormat="1" ht="15" customHeight="1" x14ac:dyDescent="0.2">
      <c r="B14" s="128" t="s">
        <v>6001</v>
      </c>
      <c r="C14" s="152">
        <v>37930.429999999993</v>
      </c>
      <c r="D14" s="152">
        <v>59386.239999999998</v>
      </c>
      <c r="E14" s="152">
        <v>52552.890000000014</v>
      </c>
      <c r="F14" s="461">
        <v>50000</v>
      </c>
      <c r="G14" s="153">
        <f>F14</f>
        <v>50000</v>
      </c>
      <c r="H14" s="152">
        <f t="shared" ref="H14:P14" si="1">H10*G14+G14</f>
        <v>51000</v>
      </c>
      <c r="I14" s="152">
        <f t="shared" si="1"/>
        <v>52020</v>
      </c>
      <c r="J14" s="152">
        <f t="shared" si="1"/>
        <v>53060.4</v>
      </c>
      <c r="K14" s="152">
        <f t="shared" si="1"/>
        <v>54121.608</v>
      </c>
      <c r="L14" s="152">
        <f t="shared" si="1"/>
        <v>55204.040159999997</v>
      </c>
      <c r="M14" s="152">
        <f t="shared" si="1"/>
        <v>56308.120963199995</v>
      </c>
      <c r="N14" s="152">
        <f t="shared" si="1"/>
        <v>57434.283382463997</v>
      </c>
      <c r="O14" s="152">
        <f t="shared" si="1"/>
        <v>58582.969050113279</v>
      </c>
      <c r="P14" s="152">
        <f t="shared" si="1"/>
        <v>59754.628431115547</v>
      </c>
      <c r="R14" s="550"/>
      <c r="S14" s="538"/>
      <c r="T14" s="541"/>
      <c r="U14" s="505"/>
      <c r="V14" s="505"/>
      <c r="W14" s="551"/>
    </row>
    <row r="15" spans="2:23" s="128" customFormat="1" ht="15" customHeight="1" x14ac:dyDescent="0.2">
      <c r="B15" s="128" t="s">
        <v>5988</v>
      </c>
      <c r="C15" s="152">
        <v>111522</v>
      </c>
      <c r="D15" s="152">
        <v>125220</v>
      </c>
      <c r="E15" s="152">
        <v>107531.13</v>
      </c>
      <c r="F15" s="461">
        <v>100000</v>
      </c>
      <c r="G15" s="153">
        <v>100000</v>
      </c>
      <c r="H15" s="152">
        <v>110000</v>
      </c>
      <c r="I15" s="152">
        <f t="shared" ref="I15:P15" si="2">H15*(1+I8)</f>
        <v>112200</v>
      </c>
      <c r="J15" s="152">
        <f t="shared" si="2"/>
        <v>114444</v>
      </c>
      <c r="K15" s="152">
        <f t="shared" si="2"/>
        <v>116732.88</v>
      </c>
      <c r="L15" s="152">
        <f t="shared" si="2"/>
        <v>119067.53760000001</v>
      </c>
      <c r="M15" s="152">
        <f t="shared" si="2"/>
        <v>121448.88835200001</v>
      </c>
      <c r="N15" s="152">
        <f t="shared" si="2"/>
        <v>123877.86611904002</v>
      </c>
      <c r="O15" s="152">
        <f t="shared" si="2"/>
        <v>126355.42344142082</v>
      </c>
      <c r="P15" s="152">
        <f t="shared" si="2"/>
        <v>128882.53191024924</v>
      </c>
      <c r="R15" s="550"/>
      <c r="S15" s="538"/>
      <c r="T15" s="541"/>
      <c r="U15" s="505"/>
      <c r="V15" s="505"/>
      <c r="W15" s="551"/>
    </row>
    <row r="16" spans="2:23" s="128" customFormat="1" ht="15" customHeight="1" x14ac:dyDescent="0.2">
      <c r="B16" s="128" t="s">
        <v>5989</v>
      </c>
      <c r="C16" s="152">
        <v>6829</v>
      </c>
      <c r="D16" s="152">
        <v>9893</v>
      </c>
      <c r="E16" s="152">
        <v>76417.95</v>
      </c>
      <c r="F16" s="461">
        <v>40000</v>
      </c>
      <c r="G16" s="153">
        <v>75000</v>
      </c>
      <c r="H16" s="152">
        <v>90000</v>
      </c>
      <c r="I16" s="152">
        <f t="shared" ref="I16:P16" si="3">H16*(1+I8)</f>
        <v>91800</v>
      </c>
      <c r="J16" s="152">
        <f t="shared" si="3"/>
        <v>93636</v>
      </c>
      <c r="K16" s="152">
        <f t="shared" si="3"/>
        <v>95508.72</v>
      </c>
      <c r="L16" s="152">
        <f t="shared" si="3"/>
        <v>97418.894400000005</v>
      </c>
      <c r="M16" s="152">
        <f t="shared" si="3"/>
        <v>99367.272288000007</v>
      </c>
      <c r="N16" s="152">
        <f t="shared" si="3"/>
        <v>101354.61773376001</v>
      </c>
      <c r="O16" s="152">
        <f t="shared" si="3"/>
        <v>103381.71008843521</v>
      </c>
      <c r="P16" s="152">
        <f t="shared" si="3"/>
        <v>105449.34429020392</v>
      </c>
      <c r="R16" s="550"/>
      <c r="S16" s="538"/>
      <c r="T16" s="541"/>
      <c r="U16" s="505"/>
      <c r="V16" s="505"/>
      <c r="W16" s="551"/>
    </row>
    <row r="17" spans="2:23" s="128" customFormat="1" ht="15" customHeight="1" x14ac:dyDescent="0.2">
      <c r="B17" s="128" t="s">
        <v>503</v>
      </c>
      <c r="C17" s="434">
        <v>2698</v>
      </c>
      <c r="D17" s="434">
        <v>3269</v>
      </c>
      <c r="E17" s="434">
        <v>2937</v>
      </c>
      <c r="F17" s="462">
        <v>3000</v>
      </c>
      <c r="G17" s="446">
        <f>F17</f>
        <v>3000</v>
      </c>
      <c r="H17" s="434">
        <f t="shared" ref="H17:P17" si="4">G17+G17*H10</f>
        <v>3060</v>
      </c>
      <c r="I17" s="434">
        <f t="shared" si="4"/>
        <v>3121.2</v>
      </c>
      <c r="J17" s="434">
        <f t="shared" si="4"/>
        <v>3183.6239999999998</v>
      </c>
      <c r="K17" s="434">
        <f t="shared" si="4"/>
        <v>3247.29648</v>
      </c>
      <c r="L17" s="434">
        <f t="shared" si="4"/>
        <v>3312.2424096</v>
      </c>
      <c r="M17" s="434">
        <f t="shared" si="4"/>
        <v>3378.487257792</v>
      </c>
      <c r="N17" s="434">
        <f t="shared" si="4"/>
        <v>3446.0570029478399</v>
      </c>
      <c r="O17" s="434">
        <f t="shared" si="4"/>
        <v>3514.9781430067969</v>
      </c>
      <c r="P17" s="434">
        <f t="shared" si="4"/>
        <v>3585.277705866933</v>
      </c>
      <c r="R17" s="550"/>
      <c r="S17" s="538"/>
      <c r="T17" s="541"/>
      <c r="U17" s="505"/>
      <c r="V17" s="505"/>
      <c r="W17" s="551"/>
    </row>
    <row r="18" spans="2:23" s="128" customFormat="1" ht="15" customHeight="1" x14ac:dyDescent="0.2">
      <c r="B18" s="159" t="s">
        <v>504</v>
      </c>
      <c r="C18" s="439">
        <f t="shared" ref="C18:P18" si="5">SUM(C13:C17)</f>
        <v>377892</v>
      </c>
      <c r="D18" s="439">
        <f t="shared" si="5"/>
        <v>401041</v>
      </c>
      <c r="E18" s="439">
        <f t="shared" si="5"/>
        <v>440541.34</v>
      </c>
      <c r="F18" s="474">
        <f t="shared" si="5"/>
        <v>401500</v>
      </c>
      <c r="G18" s="439">
        <f t="shared" si="5"/>
        <v>440670</v>
      </c>
      <c r="H18" s="439">
        <f t="shared" si="5"/>
        <v>470983.4</v>
      </c>
      <c r="I18" s="439">
        <f t="shared" si="5"/>
        <v>480403.06800000003</v>
      </c>
      <c r="J18" s="439">
        <f t="shared" si="5"/>
        <v>490011.12936000002</v>
      </c>
      <c r="K18" s="439">
        <f t="shared" si="5"/>
        <v>499811.35194720002</v>
      </c>
      <c r="L18" s="439">
        <f t="shared" si="5"/>
        <v>509807.57898614398</v>
      </c>
      <c r="M18" s="439">
        <f t="shared" si="5"/>
        <v>520003.73056586686</v>
      </c>
      <c r="N18" s="439">
        <f t="shared" si="5"/>
        <v>530403.80517718417</v>
      </c>
      <c r="O18" s="439">
        <f t="shared" si="5"/>
        <v>541011.88128072792</v>
      </c>
      <c r="P18" s="439">
        <f t="shared" si="5"/>
        <v>551832.11890634242</v>
      </c>
      <c r="R18" s="552"/>
      <c r="S18" s="541"/>
      <c r="T18" s="541"/>
      <c r="U18" s="505"/>
      <c r="V18" s="505"/>
      <c r="W18" s="551"/>
    </row>
    <row r="19" spans="2:23" s="149" customFormat="1" ht="15" customHeight="1" x14ac:dyDescent="0.2">
      <c r="B19" s="130" t="s">
        <v>5990</v>
      </c>
      <c r="F19" s="464"/>
      <c r="G19" s="157"/>
      <c r="H19" s="157"/>
      <c r="R19" s="552"/>
      <c r="S19" s="541"/>
      <c r="T19" s="541"/>
      <c r="U19" s="505"/>
      <c r="V19" s="505"/>
      <c r="W19" s="551"/>
    </row>
    <row r="20" spans="2:23" s="149" customFormat="1" ht="15" customHeight="1" x14ac:dyDescent="0.2">
      <c r="B20" s="128" t="s">
        <v>5996</v>
      </c>
      <c r="C20" s="151">
        <v>170671</v>
      </c>
      <c r="D20" s="151">
        <v>158395</v>
      </c>
      <c r="E20" s="151">
        <v>197327</v>
      </c>
      <c r="F20" s="461">
        <v>216880</v>
      </c>
      <c r="G20" s="152">
        <f>F20+F20*G$10</f>
        <v>221217.6</v>
      </c>
      <c r="H20" s="152">
        <f>G20+G20*H$10</f>
        <v>225641.95200000002</v>
      </c>
      <c r="I20" s="152">
        <f t="shared" ref="I20:P26" si="6">H20+H20*I$10</f>
        <v>230154.79104000001</v>
      </c>
      <c r="J20" s="152">
        <f t="shared" si="6"/>
        <v>234757.8868608</v>
      </c>
      <c r="K20" s="152">
        <f t="shared" si="6"/>
        <v>239453.04459801601</v>
      </c>
      <c r="L20" s="152">
        <f t="shared" si="6"/>
        <v>244242.10548997633</v>
      </c>
      <c r="M20" s="152">
        <f t="shared" si="6"/>
        <v>249126.94759977586</v>
      </c>
      <c r="N20" s="152">
        <f t="shared" si="6"/>
        <v>254109.48655177138</v>
      </c>
      <c r="O20" s="152">
        <f t="shared" si="6"/>
        <v>259191.67628280682</v>
      </c>
      <c r="P20" s="152">
        <f t="shared" si="6"/>
        <v>264375.50980846293</v>
      </c>
      <c r="R20" s="553"/>
      <c r="S20" s="505"/>
      <c r="T20" s="505"/>
      <c r="U20" s="505"/>
      <c r="V20" s="505"/>
      <c r="W20" s="551"/>
    </row>
    <row r="21" spans="2:23" s="149" customFormat="1" ht="15" customHeight="1" x14ac:dyDescent="0.2">
      <c r="B21" s="128" t="s">
        <v>5997</v>
      </c>
      <c r="C21" s="151">
        <v>135411</v>
      </c>
      <c r="D21" s="151">
        <v>121941</v>
      </c>
      <c r="E21" s="151">
        <v>117275</v>
      </c>
      <c r="F21" s="461">
        <v>111605</v>
      </c>
      <c r="G21" s="152">
        <f t="shared" ref="G21:J26" si="7">F21+F21*G$10</f>
        <v>113837.1</v>
      </c>
      <c r="H21" s="152">
        <f t="shared" si="7"/>
        <v>116113.842</v>
      </c>
      <c r="I21" s="152">
        <f t="shared" si="6"/>
        <v>118436.11884000001</v>
      </c>
      <c r="J21" s="152">
        <f t="shared" si="6"/>
        <v>120804.84121680001</v>
      </c>
      <c r="K21" s="152">
        <f t="shared" si="6"/>
        <v>123220.938041136</v>
      </c>
      <c r="L21" s="152">
        <f t="shared" si="6"/>
        <v>125685.35680195873</v>
      </c>
      <c r="M21" s="152">
        <f t="shared" si="6"/>
        <v>128199.0639379979</v>
      </c>
      <c r="N21" s="152">
        <f t="shared" si="6"/>
        <v>130763.04521675785</v>
      </c>
      <c r="O21" s="152">
        <f t="shared" si="6"/>
        <v>133378.30612109302</v>
      </c>
      <c r="P21" s="152">
        <f t="shared" si="6"/>
        <v>136045.87224351487</v>
      </c>
      <c r="R21" s="553"/>
      <c r="S21" s="505"/>
      <c r="T21" s="505"/>
      <c r="U21" s="505"/>
      <c r="V21" s="505"/>
      <c r="W21" s="551"/>
    </row>
    <row r="22" spans="2:23" s="149" customFormat="1" ht="15" customHeight="1" x14ac:dyDescent="0.2">
      <c r="B22" s="445" t="s">
        <v>6034</v>
      </c>
      <c r="C22" s="151">
        <v>19300.64</v>
      </c>
      <c r="D22" s="151">
        <v>19160.990000000002</v>
      </c>
      <c r="E22" s="151">
        <v>22040.39</v>
      </c>
      <c r="F22" s="461">
        <v>30000</v>
      </c>
      <c r="G22" s="475">
        <v>22400</v>
      </c>
      <c r="H22" s="152">
        <f t="shared" si="7"/>
        <v>22848</v>
      </c>
      <c r="I22" s="152">
        <f t="shared" si="7"/>
        <v>23304.959999999999</v>
      </c>
      <c r="J22" s="152">
        <f t="shared" si="6"/>
        <v>23771.0592</v>
      </c>
      <c r="K22" s="152">
        <f t="shared" si="6"/>
        <v>24246.480383999999</v>
      </c>
      <c r="L22" s="152">
        <f t="shared" si="6"/>
        <v>24731.409991679997</v>
      </c>
      <c r="M22" s="152">
        <f t="shared" si="6"/>
        <v>25226.038191513599</v>
      </c>
      <c r="N22" s="152">
        <f t="shared" si="6"/>
        <v>25730.558955343869</v>
      </c>
      <c r="O22" s="152">
        <f t="shared" si="6"/>
        <v>26245.170134450746</v>
      </c>
      <c r="P22" s="152">
        <f t="shared" si="6"/>
        <v>26770.07353713976</v>
      </c>
      <c r="R22" s="553"/>
      <c r="S22" s="505"/>
      <c r="T22" s="505"/>
      <c r="U22" s="505"/>
      <c r="V22" s="505"/>
      <c r="W22" s="551"/>
    </row>
    <row r="23" spans="2:23" s="149" customFormat="1" ht="15" customHeight="1" x14ac:dyDescent="0.2">
      <c r="B23" s="445" t="s">
        <v>5796</v>
      </c>
      <c r="C23" s="151">
        <v>54866.6</v>
      </c>
      <c r="D23" s="151">
        <v>46331.360000000001</v>
      </c>
      <c r="E23" s="151">
        <v>38751</v>
      </c>
      <c r="F23" s="461">
        <v>40000</v>
      </c>
      <c r="G23" s="152">
        <f t="shared" ref="G23:H26" si="8">F23+F23*G$10</f>
        <v>40800</v>
      </c>
      <c r="H23" s="152">
        <f t="shared" si="8"/>
        <v>41616</v>
      </c>
      <c r="I23" s="152">
        <f t="shared" si="7"/>
        <v>42448.32</v>
      </c>
      <c r="J23" s="152">
        <f t="shared" si="7"/>
        <v>43297.286399999997</v>
      </c>
      <c r="K23" s="152">
        <f t="shared" si="6"/>
        <v>44163.232127999996</v>
      </c>
      <c r="L23" s="152">
        <f t="shared" si="6"/>
        <v>45046.496770559999</v>
      </c>
      <c r="M23" s="152">
        <f t="shared" si="6"/>
        <v>45947.4267059712</v>
      </c>
      <c r="N23" s="152">
        <f t="shared" si="6"/>
        <v>46866.375240090623</v>
      </c>
      <c r="O23" s="152">
        <f t="shared" si="6"/>
        <v>47803.702744892435</v>
      </c>
      <c r="P23" s="152">
        <f t="shared" si="6"/>
        <v>48759.776799790285</v>
      </c>
      <c r="R23" s="553"/>
      <c r="S23" s="505"/>
      <c r="T23" s="505"/>
      <c r="U23" s="505"/>
      <c r="V23" s="505"/>
      <c r="W23" s="551"/>
    </row>
    <row r="24" spans="2:23" s="149" customFormat="1" ht="15" customHeight="1" x14ac:dyDescent="0.2">
      <c r="B24" s="445" t="s">
        <v>6035</v>
      </c>
      <c r="C24" s="151">
        <v>19708.61</v>
      </c>
      <c r="D24" s="151">
        <v>21644.03</v>
      </c>
      <c r="E24" s="151">
        <v>22845.13</v>
      </c>
      <c r="F24" s="461">
        <v>45800</v>
      </c>
      <c r="G24" s="152">
        <f t="shared" si="8"/>
        <v>46716</v>
      </c>
      <c r="H24" s="152">
        <f t="shared" si="8"/>
        <v>47650.32</v>
      </c>
      <c r="I24" s="152">
        <f t="shared" si="7"/>
        <v>48603.326399999998</v>
      </c>
      <c r="J24" s="152">
        <f t="shared" si="7"/>
        <v>49575.392928000001</v>
      </c>
      <c r="K24" s="152">
        <f t="shared" si="6"/>
        <v>50566.90078656</v>
      </c>
      <c r="L24" s="152">
        <f t="shared" si="6"/>
        <v>51578.238802291198</v>
      </c>
      <c r="M24" s="152">
        <f t="shared" si="6"/>
        <v>52609.803578337021</v>
      </c>
      <c r="N24" s="152">
        <f t="shared" si="6"/>
        <v>53661.999649903759</v>
      </c>
      <c r="O24" s="152">
        <f t="shared" si="6"/>
        <v>54735.239642901834</v>
      </c>
      <c r="P24" s="152">
        <f t="shared" si="6"/>
        <v>55829.94443575987</v>
      </c>
      <c r="R24" s="553"/>
      <c r="S24" s="505"/>
      <c r="T24" s="505"/>
      <c r="U24" s="505"/>
      <c r="V24" s="505"/>
      <c r="W24" s="551"/>
    </row>
    <row r="25" spans="2:23" s="149" customFormat="1" ht="15" customHeight="1" x14ac:dyDescent="0.2">
      <c r="B25" s="445" t="s">
        <v>6036</v>
      </c>
      <c r="C25" s="151">
        <v>21411.94</v>
      </c>
      <c r="D25" s="151">
        <v>22613.439999999999</v>
      </c>
      <c r="E25" s="151">
        <v>23405.040000000001</v>
      </c>
      <c r="F25" s="461">
        <v>15000</v>
      </c>
      <c r="G25" s="152">
        <f t="shared" si="8"/>
        <v>15300</v>
      </c>
      <c r="H25" s="152">
        <f t="shared" si="8"/>
        <v>15606</v>
      </c>
      <c r="I25" s="152">
        <f t="shared" si="7"/>
        <v>15918.12</v>
      </c>
      <c r="J25" s="152">
        <f t="shared" si="7"/>
        <v>16236.482400000001</v>
      </c>
      <c r="K25" s="152">
        <f t="shared" si="6"/>
        <v>16561.212048000001</v>
      </c>
      <c r="L25" s="152">
        <f t="shared" si="6"/>
        <v>16892.436288960002</v>
      </c>
      <c r="M25" s="152">
        <f t="shared" si="6"/>
        <v>17230.285014739202</v>
      </c>
      <c r="N25" s="152">
        <f t="shared" si="6"/>
        <v>17574.890715033987</v>
      </c>
      <c r="O25" s="152">
        <f t="shared" si="6"/>
        <v>17926.388529334668</v>
      </c>
      <c r="P25" s="152">
        <f t="shared" si="6"/>
        <v>18284.916299921362</v>
      </c>
      <c r="R25" s="553"/>
      <c r="S25" s="505"/>
      <c r="T25" s="505"/>
      <c r="U25" s="505"/>
      <c r="V25" s="505"/>
      <c r="W25" s="551"/>
    </row>
    <row r="26" spans="2:23" s="149" customFormat="1" ht="15" customHeight="1" x14ac:dyDescent="0.2">
      <c r="B26" s="445" t="s">
        <v>6037</v>
      </c>
      <c r="C26" s="435">
        <v>15079.52</v>
      </c>
      <c r="D26" s="435">
        <v>12624.09</v>
      </c>
      <c r="E26" s="473">
        <v>13783.45</v>
      </c>
      <c r="F26" s="462">
        <v>13200</v>
      </c>
      <c r="G26" s="434">
        <f t="shared" si="8"/>
        <v>13464</v>
      </c>
      <c r="H26" s="434">
        <f t="shared" si="8"/>
        <v>13733.28</v>
      </c>
      <c r="I26" s="434">
        <f t="shared" si="7"/>
        <v>14007.945600000001</v>
      </c>
      <c r="J26" s="434">
        <f t="shared" si="7"/>
        <v>14288.104512000002</v>
      </c>
      <c r="K26" s="434">
        <f t="shared" si="6"/>
        <v>14573.866602240001</v>
      </c>
      <c r="L26" s="434">
        <f t="shared" si="6"/>
        <v>14865.343934284801</v>
      </c>
      <c r="M26" s="434">
        <f t="shared" si="6"/>
        <v>15162.650812970498</v>
      </c>
      <c r="N26" s="434">
        <f t="shared" si="6"/>
        <v>15465.903829229908</v>
      </c>
      <c r="O26" s="434">
        <f t="shared" si="6"/>
        <v>15775.221905814506</v>
      </c>
      <c r="P26" s="434">
        <f t="shared" si="6"/>
        <v>16090.726343930795</v>
      </c>
      <c r="R26" s="553"/>
      <c r="S26" s="505"/>
      <c r="T26" s="505"/>
      <c r="U26" s="505"/>
      <c r="V26" s="505"/>
      <c r="W26" s="551"/>
    </row>
    <row r="27" spans="2:23" s="149" customFormat="1" ht="15" customHeight="1" x14ac:dyDescent="0.2">
      <c r="B27" s="128" t="s">
        <v>6047</v>
      </c>
      <c r="C27" s="435">
        <f t="shared" ref="C27:N27" si="9">SUM(C22:C26)</f>
        <v>130367.31</v>
      </c>
      <c r="D27" s="435">
        <f t="shared" si="9"/>
        <v>122373.91</v>
      </c>
      <c r="E27" s="435">
        <f t="shared" si="9"/>
        <v>120825.01</v>
      </c>
      <c r="F27" s="462">
        <f t="shared" si="9"/>
        <v>144000</v>
      </c>
      <c r="G27" s="434">
        <f t="shared" si="9"/>
        <v>138680</v>
      </c>
      <c r="H27" s="434">
        <f t="shared" si="9"/>
        <v>141453.6</v>
      </c>
      <c r="I27" s="434">
        <f t="shared" si="9"/>
        <v>144282.67199999999</v>
      </c>
      <c r="J27" s="434">
        <f t="shared" si="9"/>
        <v>147168.32543999999</v>
      </c>
      <c r="K27" s="434">
        <f t="shared" si="9"/>
        <v>150111.6919488</v>
      </c>
      <c r="L27" s="434">
        <f t="shared" si="9"/>
        <v>153113.92578777601</v>
      </c>
      <c r="M27" s="434">
        <f t="shared" si="9"/>
        <v>156176.20430353153</v>
      </c>
      <c r="N27" s="434">
        <f t="shared" si="9"/>
        <v>159299.72838960215</v>
      </c>
      <c r="O27" s="434">
        <f>SUM(O22:O26)</f>
        <v>162485.72295739417</v>
      </c>
      <c r="P27" s="434">
        <f>SUM(P22:P26)</f>
        <v>165735.43741654209</v>
      </c>
      <c r="R27" s="553"/>
      <c r="S27" s="505"/>
      <c r="T27" s="505"/>
      <c r="U27" s="505"/>
      <c r="V27" s="505"/>
      <c r="W27" s="551"/>
    </row>
    <row r="28" spans="2:23" s="128" customFormat="1" ht="15" customHeight="1" x14ac:dyDescent="0.2">
      <c r="B28" s="159" t="s">
        <v>6046</v>
      </c>
      <c r="C28" s="440">
        <f t="shared" ref="C28:N28" si="10">SUM(C20:C26)</f>
        <v>436449.31</v>
      </c>
      <c r="D28" s="440">
        <f t="shared" si="10"/>
        <v>402709.91000000003</v>
      </c>
      <c r="E28" s="440">
        <f t="shared" si="10"/>
        <v>435427.01</v>
      </c>
      <c r="F28" s="468">
        <f t="shared" si="10"/>
        <v>472485</v>
      </c>
      <c r="G28" s="468">
        <f t="shared" si="10"/>
        <v>473734.7</v>
      </c>
      <c r="H28" s="468">
        <f t="shared" si="10"/>
        <v>483209.39400000003</v>
      </c>
      <c r="I28" s="468">
        <f t="shared" si="10"/>
        <v>492873.58188000007</v>
      </c>
      <c r="J28" s="468">
        <f t="shared" si="10"/>
        <v>502731.0535176</v>
      </c>
      <c r="K28" s="468">
        <f t="shared" si="10"/>
        <v>512785.67458795203</v>
      </c>
      <c r="L28" s="468">
        <f t="shared" si="10"/>
        <v>523041.38807971106</v>
      </c>
      <c r="M28" s="468">
        <f t="shared" si="10"/>
        <v>533502.21584130533</v>
      </c>
      <c r="N28" s="468">
        <f t="shared" si="10"/>
        <v>544172.26015813125</v>
      </c>
      <c r="O28" s="468">
        <f>SUM(O20:O26)</f>
        <v>555055.70536129398</v>
      </c>
      <c r="P28" s="468">
        <f>SUM(P20:P26)</f>
        <v>566156.81946851988</v>
      </c>
      <c r="R28" s="553"/>
      <c r="S28" s="505"/>
      <c r="T28" s="505"/>
      <c r="U28" s="505"/>
      <c r="V28" s="505"/>
      <c r="W28" s="551"/>
    </row>
    <row r="29" spans="2:23" s="128" customFormat="1" ht="15" customHeight="1" x14ac:dyDescent="0.2">
      <c r="B29" s="130"/>
      <c r="C29" s="151"/>
      <c r="D29" s="151"/>
      <c r="E29" s="151"/>
      <c r="F29" s="465"/>
      <c r="G29" s="152"/>
      <c r="H29" s="152"/>
      <c r="I29" s="152"/>
      <c r="J29" s="152"/>
      <c r="K29" s="152"/>
      <c r="L29" s="152"/>
      <c r="M29" s="152"/>
      <c r="N29" s="152"/>
      <c r="O29" s="152"/>
      <c r="P29" s="152"/>
      <c r="R29" s="553"/>
      <c r="S29" s="505"/>
      <c r="T29" s="505"/>
      <c r="U29" s="505"/>
      <c r="V29" s="505"/>
      <c r="W29" s="551"/>
    </row>
    <row r="30" spans="2:23" s="128" customFormat="1" ht="15" customHeight="1" x14ac:dyDescent="0.2">
      <c r="B30" s="130" t="s">
        <v>5818</v>
      </c>
      <c r="C30" s="433">
        <f t="shared" ref="C30:P30" si="11">C18-C28</f>
        <v>-58557.31</v>
      </c>
      <c r="D30" s="433">
        <f t="shared" si="11"/>
        <v>-1668.9100000000326</v>
      </c>
      <c r="E30" s="433">
        <f t="shared" si="11"/>
        <v>5114.3300000000163</v>
      </c>
      <c r="F30" s="466">
        <f t="shared" si="11"/>
        <v>-70985</v>
      </c>
      <c r="G30" s="433">
        <f t="shared" si="11"/>
        <v>-33064.700000000012</v>
      </c>
      <c r="H30" s="433">
        <f t="shared" si="11"/>
        <v>-12225.994000000006</v>
      </c>
      <c r="I30" s="433">
        <f t="shared" si="11"/>
        <v>-12470.513880000042</v>
      </c>
      <c r="J30" s="433">
        <f t="shared" si="11"/>
        <v>-12719.924157599977</v>
      </c>
      <c r="K30" s="433">
        <f t="shared" si="11"/>
        <v>-12974.322640752012</v>
      </c>
      <c r="L30" s="433">
        <f t="shared" si="11"/>
        <v>-13233.809093567077</v>
      </c>
      <c r="M30" s="433">
        <f t="shared" si="11"/>
        <v>-13498.485275438463</v>
      </c>
      <c r="N30" s="433">
        <f t="shared" si="11"/>
        <v>-13768.454980947077</v>
      </c>
      <c r="O30" s="433">
        <f t="shared" si="11"/>
        <v>-14043.824080566061</v>
      </c>
      <c r="P30" s="433">
        <f t="shared" si="11"/>
        <v>-14324.700562177459</v>
      </c>
      <c r="R30" s="553"/>
      <c r="S30" s="505"/>
      <c r="T30" s="505"/>
      <c r="U30" s="505"/>
      <c r="V30" s="505"/>
      <c r="W30" s="551"/>
    </row>
    <row r="31" spans="2:23" s="149" customFormat="1" ht="15" customHeight="1" x14ac:dyDescent="0.2">
      <c r="B31" s="128" t="s">
        <v>5991</v>
      </c>
      <c r="C31" s="436">
        <v>48538</v>
      </c>
      <c r="D31" s="436">
        <v>-29492</v>
      </c>
      <c r="E31" s="436">
        <v>12368</v>
      </c>
      <c r="F31" s="467">
        <v>3000</v>
      </c>
      <c r="G31" s="436">
        <v>3000</v>
      </c>
      <c r="H31" s="436">
        <v>3000</v>
      </c>
      <c r="I31" s="436">
        <v>3000</v>
      </c>
      <c r="J31" s="436">
        <v>3000</v>
      </c>
      <c r="K31" s="436">
        <v>3000</v>
      </c>
      <c r="L31" s="436">
        <v>3000</v>
      </c>
      <c r="M31" s="436">
        <v>3000</v>
      </c>
      <c r="N31" s="436">
        <v>3000</v>
      </c>
      <c r="O31" s="436">
        <v>3000</v>
      </c>
      <c r="P31" s="436">
        <v>3000</v>
      </c>
      <c r="R31" s="553"/>
      <c r="S31" s="505"/>
      <c r="T31" s="505"/>
      <c r="U31" s="505"/>
      <c r="V31" s="505"/>
      <c r="W31" s="551"/>
    </row>
    <row r="32" spans="2:23" s="149" customFormat="1" ht="15" customHeight="1" x14ac:dyDescent="0.2">
      <c r="B32" s="130" t="s">
        <v>5992</v>
      </c>
      <c r="C32" s="441">
        <f>C30+C31</f>
        <v>-10019.309999999998</v>
      </c>
      <c r="D32" s="441">
        <f t="shared" ref="D32:P32" si="12">D30+D31</f>
        <v>-31160.910000000033</v>
      </c>
      <c r="E32" s="441">
        <f t="shared" si="12"/>
        <v>17482.330000000016</v>
      </c>
      <c r="F32" s="468">
        <f t="shared" si="12"/>
        <v>-67985</v>
      </c>
      <c r="G32" s="441">
        <f t="shared" si="12"/>
        <v>-30064.700000000012</v>
      </c>
      <c r="H32" s="441">
        <f t="shared" si="12"/>
        <v>-9225.9940000000061</v>
      </c>
      <c r="I32" s="441">
        <f t="shared" si="12"/>
        <v>-9470.5138800000423</v>
      </c>
      <c r="J32" s="441">
        <f t="shared" si="12"/>
        <v>-9719.9241575999768</v>
      </c>
      <c r="K32" s="441">
        <f t="shared" si="12"/>
        <v>-9974.3226407520124</v>
      </c>
      <c r="L32" s="441">
        <f t="shared" si="12"/>
        <v>-10233.809093567077</v>
      </c>
      <c r="M32" s="441">
        <f t="shared" si="12"/>
        <v>-10498.485275438463</v>
      </c>
      <c r="N32" s="441">
        <f t="shared" si="12"/>
        <v>-10768.454980947077</v>
      </c>
      <c r="O32" s="441">
        <f t="shared" si="12"/>
        <v>-11043.824080566061</v>
      </c>
      <c r="P32" s="441">
        <f t="shared" si="12"/>
        <v>-11324.700562177459</v>
      </c>
      <c r="R32" s="553"/>
      <c r="S32" s="505"/>
      <c r="T32" s="505"/>
      <c r="U32" s="505"/>
      <c r="V32" s="505"/>
      <c r="W32" s="551"/>
    </row>
    <row r="33" spans="1:23" s="149" customFormat="1" ht="15" customHeight="1" x14ac:dyDescent="0.2">
      <c r="B33" s="128"/>
      <c r="C33" s="433"/>
      <c r="D33" s="433"/>
      <c r="E33" s="433"/>
      <c r="F33" s="469"/>
      <c r="G33" s="157"/>
      <c r="H33" s="157"/>
      <c r="R33" s="553"/>
      <c r="S33" s="505"/>
      <c r="T33" s="505"/>
      <c r="U33" s="505"/>
      <c r="V33" s="505"/>
      <c r="W33" s="551"/>
    </row>
    <row r="34" spans="1:23" s="149" customFormat="1" ht="15" customHeight="1" x14ac:dyDescent="0.2">
      <c r="B34" s="128"/>
      <c r="C34" s="433"/>
      <c r="D34" s="433"/>
      <c r="E34" s="433"/>
      <c r="F34" s="469"/>
      <c r="G34" s="157"/>
      <c r="H34" s="157"/>
      <c r="R34" s="553"/>
      <c r="S34" s="505"/>
      <c r="T34" s="505"/>
      <c r="U34" s="505"/>
      <c r="V34" s="505"/>
      <c r="W34" s="551"/>
    </row>
    <row r="35" spans="1:23" s="149" customFormat="1" ht="15" customHeight="1" x14ac:dyDescent="0.2">
      <c r="B35" s="130" t="s">
        <v>6002</v>
      </c>
      <c r="C35" s="433"/>
      <c r="D35" s="433"/>
      <c r="E35" s="433"/>
      <c r="F35" s="469"/>
      <c r="G35" s="157"/>
      <c r="H35" s="157"/>
      <c r="R35" s="553"/>
      <c r="S35" s="505"/>
      <c r="T35" s="505"/>
      <c r="U35" s="505"/>
      <c r="V35" s="505"/>
      <c r="W35" s="551"/>
    </row>
    <row r="36" spans="1:23" s="149" customFormat="1" ht="15" customHeight="1" x14ac:dyDescent="0.2">
      <c r="B36" s="476" t="s">
        <v>6010</v>
      </c>
      <c r="C36" s="433"/>
      <c r="D36" s="433"/>
      <c r="E36" s="433"/>
      <c r="F36" s="466">
        <f>Loans4!X4</f>
        <v>800000</v>
      </c>
      <c r="G36" s="480">
        <f>Loans4!Y4</f>
        <v>700000</v>
      </c>
      <c r="H36" s="480">
        <f>Loans4!Z4</f>
        <v>500000</v>
      </c>
      <c r="I36" s="480">
        <f>Loans4!AA4</f>
        <v>300000</v>
      </c>
      <c r="J36" s="480">
        <f>Loans4!AB4</f>
        <v>300000</v>
      </c>
      <c r="K36" s="480">
        <f>Loans4!AC4</f>
        <v>300000</v>
      </c>
      <c r="L36" s="480">
        <f>Loans4!AD4</f>
        <v>200000</v>
      </c>
      <c r="M36" s="480">
        <f>Loans4!AE4</f>
        <v>100000</v>
      </c>
      <c r="N36" s="480">
        <f>Loans4!AF4</f>
        <v>100000</v>
      </c>
      <c r="O36" s="480">
        <f>Loans4!AG4</f>
        <v>0</v>
      </c>
      <c r="P36" s="480">
        <f>Loans4!AH4</f>
        <v>0</v>
      </c>
      <c r="R36" s="553"/>
      <c r="S36" s="505"/>
      <c r="T36" s="505"/>
      <c r="U36" s="505"/>
      <c r="V36" s="505"/>
      <c r="W36" s="551"/>
    </row>
    <row r="37" spans="1:23" s="149" customFormat="1" ht="15" customHeight="1" x14ac:dyDescent="0.2">
      <c r="B37" s="476" t="s">
        <v>6011</v>
      </c>
      <c r="C37" s="433"/>
      <c r="D37" s="433"/>
      <c r="E37" s="433"/>
      <c r="F37" s="466">
        <f>Loans4!X5</f>
        <v>797816.37</v>
      </c>
      <c r="G37" s="480">
        <f>Loans4!Y5</f>
        <v>771039.52338252298</v>
      </c>
      <c r="H37" s="480">
        <f>Loans4!Z5</f>
        <v>743174.52411171561</v>
      </c>
      <c r="I37" s="480">
        <f>Loans4!AA5</f>
        <v>714177.15203671891</v>
      </c>
      <c r="J37" s="480">
        <f>Loans4!AB5</f>
        <v>684001.38999617577</v>
      </c>
      <c r="K37" s="480">
        <f>Loans4!AC5</f>
        <v>652599.35079164233</v>
      </c>
      <c r="L37" s="480">
        <f>Loans4!AD5</f>
        <v>619921.20119335933</v>
      </c>
      <c r="M37" s="480">
        <f>Loans4!AE5</f>
        <v>575730.16574873554</v>
      </c>
      <c r="N37" s="480">
        <f>Loans4!AF5</f>
        <v>539928.22010162345</v>
      </c>
      <c r="O37" s="480">
        <f>Loans4!AG5</f>
        <v>400822.19036748982</v>
      </c>
      <c r="P37" s="480">
        <f>Loans4!AH5</f>
        <v>0.11993292694387492</v>
      </c>
      <c r="R37" s="553"/>
      <c r="S37" s="505"/>
      <c r="T37" s="505"/>
      <c r="U37" s="505"/>
      <c r="V37" s="505"/>
      <c r="W37" s="551"/>
    </row>
    <row r="38" spans="1:23" s="149" customFormat="1" ht="15" customHeight="1" x14ac:dyDescent="0.2">
      <c r="B38" s="445" t="s">
        <v>6012</v>
      </c>
      <c r="C38" s="433"/>
      <c r="D38" s="433"/>
      <c r="E38" s="433"/>
      <c r="F38" s="466">
        <f>Loans4!X6</f>
        <v>8260.4166666666661</v>
      </c>
      <c r="G38" s="480">
        <f>Loans4!Y6</f>
        <v>27125.000000000004</v>
      </c>
      <c r="H38" s="480">
        <f>Loans4!Z6</f>
        <v>22750.000000000007</v>
      </c>
      <c r="I38" s="480">
        <f>Loans4!AA6</f>
        <v>15750</v>
      </c>
      <c r="J38" s="480">
        <f>Loans4!AB6</f>
        <v>10500.000000000002</v>
      </c>
      <c r="K38" s="480">
        <f>Loans4!AC6</f>
        <v>10500.000000000002</v>
      </c>
      <c r="L38" s="480">
        <f>Loans4!AD6</f>
        <v>9625</v>
      </c>
      <c r="M38" s="480">
        <f>Loans4!AE6</f>
        <v>6125.0000000000009</v>
      </c>
      <c r="N38" s="480">
        <f>Loans4!AF6</f>
        <v>3500.0000000000005</v>
      </c>
      <c r="O38" s="480">
        <f>Loans4!AG6</f>
        <v>2625.0000000000005</v>
      </c>
      <c r="P38" s="480">
        <f>Loans4!AH6</f>
        <v>0</v>
      </c>
      <c r="R38" s="553"/>
      <c r="S38" s="505"/>
      <c r="T38" s="505"/>
      <c r="U38" s="505"/>
      <c r="V38" s="505"/>
      <c r="W38" s="551"/>
    </row>
    <row r="39" spans="1:23" s="128" customFormat="1" ht="15" customHeight="1" x14ac:dyDescent="0.2">
      <c r="B39" s="445" t="s">
        <v>6013</v>
      </c>
      <c r="C39" s="158"/>
      <c r="D39" s="158"/>
      <c r="E39" s="158"/>
      <c r="F39" s="466">
        <f>Loans4!X7</f>
        <v>2659.9999999999955</v>
      </c>
      <c r="G39" s="480">
        <f>Loans4!Y7</f>
        <v>31346.713382522976</v>
      </c>
      <c r="H39" s="480">
        <f>Loans4!Z7</f>
        <v>30258.560729192621</v>
      </c>
      <c r="I39" s="480">
        <f>Loans4!AA7</f>
        <v>29126.187925003287</v>
      </c>
      <c r="J39" s="480">
        <f>Loans4!AB7</f>
        <v>27947.797959456853</v>
      </c>
      <c r="K39" s="480">
        <f>Loans4!AC7</f>
        <v>26721.520795466546</v>
      </c>
      <c r="L39" s="480">
        <f>Loans4!AD7</f>
        <v>25445.410401716996</v>
      </c>
      <c r="M39" s="480">
        <f>Loans4!AE7</f>
        <v>23932.524555376207</v>
      </c>
      <c r="N39" s="480">
        <f>Loans4!AF7</f>
        <v>22321.614352887897</v>
      </c>
      <c r="O39" s="480">
        <f>Loans4!AG7</f>
        <v>19017.530265866371</v>
      </c>
      <c r="P39" s="480">
        <f>Loans4!AH7</f>
        <v>8715.4895654371358</v>
      </c>
      <c r="R39" s="553"/>
      <c r="S39" s="505"/>
      <c r="T39" s="505"/>
      <c r="U39" s="505"/>
      <c r="V39" s="505"/>
      <c r="W39" s="551"/>
    </row>
    <row r="40" spans="1:23" s="128" customFormat="1" ht="15" customHeight="1" thickBot="1" x14ac:dyDescent="0.25">
      <c r="B40" s="445" t="s">
        <v>6014</v>
      </c>
      <c r="F40" s="481">
        <v>0</v>
      </c>
      <c r="G40" s="482">
        <v>100000</v>
      </c>
      <c r="H40" s="482">
        <v>200000</v>
      </c>
      <c r="I40" s="482">
        <v>200000</v>
      </c>
      <c r="J40" s="482">
        <v>0</v>
      </c>
      <c r="K40" s="482">
        <v>0</v>
      </c>
      <c r="L40" s="482">
        <v>100000</v>
      </c>
      <c r="M40" s="482">
        <v>100000</v>
      </c>
      <c r="N40" s="482">
        <v>0</v>
      </c>
      <c r="O40" s="482">
        <v>100000</v>
      </c>
      <c r="P40" s="482">
        <v>0</v>
      </c>
      <c r="R40" s="554"/>
      <c r="S40" s="555"/>
      <c r="T40" s="555"/>
      <c r="U40" s="555"/>
      <c r="V40" s="555"/>
      <c r="W40" s="556"/>
    </row>
    <row r="41" spans="1:23" s="128" customFormat="1" ht="15" customHeight="1" thickTop="1" x14ac:dyDescent="0.2">
      <c r="B41" s="445" t="s">
        <v>6042</v>
      </c>
      <c r="F41" s="481">
        <v>0</v>
      </c>
      <c r="G41" s="482">
        <v>0</v>
      </c>
      <c r="H41" s="482">
        <v>0</v>
      </c>
      <c r="I41" s="482">
        <v>0</v>
      </c>
      <c r="J41" s="482">
        <v>0</v>
      </c>
      <c r="K41" s="482">
        <v>0</v>
      </c>
      <c r="L41" s="482">
        <v>0</v>
      </c>
      <c r="M41" s="482">
        <v>10000</v>
      </c>
      <c r="N41" s="482">
        <v>0</v>
      </c>
      <c r="O41" s="482">
        <v>100000</v>
      </c>
      <c r="P41" s="482">
        <v>351414</v>
      </c>
    </row>
    <row r="42" spans="1:23" s="128" customFormat="1" ht="15" customHeight="1" x14ac:dyDescent="0.2">
      <c r="B42" s="445" t="s">
        <v>6015</v>
      </c>
      <c r="F42" s="467">
        <f>Loans4!X10</f>
        <v>2183.6300000000047</v>
      </c>
      <c r="G42" s="436">
        <f>Loans4!Y10</f>
        <v>26776.846617477015</v>
      </c>
      <c r="H42" s="436">
        <f>Loans4!Z10</f>
        <v>27864.99927080737</v>
      </c>
      <c r="I42" s="436">
        <f>Loans4!AA10</f>
        <v>28997.372074996703</v>
      </c>
      <c r="J42" s="436">
        <f>Loans4!AB10</f>
        <v>30175.762040543137</v>
      </c>
      <c r="K42" s="436">
        <f>Loans4!AC10</f>
        <v>31402.039204533445</v>
      </c>
      <c r="L42" s="436">
        <f>Loans4!AD10</f>
        <v>32678.149598282995</v>
      </c>
      <c r="M42" s="436">
        <f>Loans4!AE10</f>
        <v>44191.035444623791</v>
      </c>
      <c r="N42" s="436">
        <f>Loans4!AF10</f>
        <v>35801.945647112094</v>
      </c>
      <c r="O42" s="436">
        <f>Loans4!AG10</f>
        <v>139106.02973413363</v>
      </c>
      <c r="P42" s="436">
        <f>Loans4!AH10</f>
        <v>400822.07043456286</v>
      </c>
    </row>
    <row r="43" spans="1:23" s="149" customFormat="1" ht="15" customHeight="1" x14ac:dyDescent="0.2">
      <c r="B43" s="477" t="s">
        <v>6038</v>
      </c>
      <c r="F43" s="468">
        <f>F4+F5-SUM(F38:F42)-F41</f>
        <v>1586895.9533333334</v>
      </c>
      <c r="G43" s="478">
        <f t="shared" ref="G43:M43" si="13">-SUM(G38:G40)-G42</f>
        <v>-185248.56</v>
      </c>
      <c r="H43" s="478">
        <f t="shared" si="13"/>
        <v>-280873.56</v>
      </c>
      <c r="I43" s="478">
        <f t="shared" si="13"/>
        <v>-273873.56</v>
      </c>
      <c r="J43" s="478">
        <f t="shared" si="13"/>
        <v>-68623.56</v>
      </c>
      <c r="K43" s="478">
        <f t="shared" si="13"/>
        <v>-68623.56</v>
      </c>
      <c r="L43" s="478">
        <f t="shared" si="13"/>
        <v>-167748.56</v>
      </c>
      <c r="M43" s="478">
        <f t="shared" si="13"/>
        <v>-174248.56</v>
      </c>
      <c r="N43" s="478">
        <f>-SUM(N38:N40)-N42</f>
        <v>-61623.55999999999</v>
      </c>
      <c r="O43" s="478">
        <f>-SUM(O38:O40)-O42</f>
        <v>-260748.56</v>
      </c>
      <c r="P43" s="478">
        <f>-SUM(P38:P40)-P42</f>
        <v>-409537.56</v>
      </c>
    </row>
    <row r="44" spans="1:23" s="128" customFormat="1" ht="15" customHeight="1" x14ac:dyDescent="0.2">
      <c r="B44" s="445"/>
      <c r="C44" s="152"/>
      <c r="D44" s="152"/>
      <c r="E44" s="152"/>
      <c r="F44" s="463"/>
      <c r="G44" s="152"/>
      <c r="H44" s="152"/>
      <c r="I44" s="152"/>
      <c r="J44" s="152"/>
      <c r="K44" s="152"/>
      <c r="L44" s="152"/>
      <c r="M44" s="152"/>
      <c r="N44" s="152"/>
    </row>
    <row r="45" spans="1:23" s="161" customFormat="1" ht="15" customHeight="1" x14ac:dyDescent="0.2">
      <c r="A45" s="73"/>
      <c r="B45"/>
      <c r="C45"/>
      <c r="D45"/>
      <c r="E45"/>
      <c r="F45" s="470"/>
      <c r="G45"/>
      <c r="H45"/>
      <c r="I45"/>
      <c r="J45"/>
      <c r="K45"/>
      <c r="L45"/>
      <c r="M45"/>
      <c r="N45"/>
      <c r="O45" s="165"/>
      <c r="P45" s="165"/>
    </row>
    <row r="46" spans="1:23" s="73" customFormat="1" ht="15" customHeight="1" x14ac:dyDescent="0.2">
      <c r="A46" s="161"/>
      <c r="B46" s="128" t="s">
        <v>6008</v>
      </c>
      <c r="C46" s="152">
        <v>107257.98</v>
      </c>
      <c r="D46" s="152">
        <f>C46+D52</f>
        <v>143507.97999999998</v>
      </c>
      <c r="E46" s="152">
        <f>D46+E52</f>
        <v>256039.71999999997</v>
      </c>
      <c r="F46" s="463">
        <f>E46+F52</f>
        <v>500000</v>
      </c>
      <c r="G46" s="152">
        <f>F46+G52</f>
        <v>600000</v>
      </c>
      <c r="H46" s="152">
        <f t="shared" ref="H46:P46" si="14">G46+H52</f>
        <v>700000</v>
      </c>
      <c r="I46" s="152">
        <f t="shared" si="14"/>
        <v>800000</v>
      </c>
      <c r="J46" s="152">
        <f t="shared" si="14"/>
        <v>900000</v>
      </c>
      <c r="K46" s="152">
        <f t="shared" si="14"/>
        <v>1000000</v>
      </c>
      <c r="L46" s="152">
        <f t="shared" si="14"/>
        <v>1100000</v>
      </c>
      <c r="M46" s="152">
        <f t="shared" si="14"/>
        <v>1200000</v>
      </c>
      <c r="N46" s="152">
        <f t="shared" si="14"/>
        <v>1300000</v>
      </c>
      <c r="O46" s="152">
        <f t="shared" si="14"/>
        <v>1400000</v>
      </c>
      <c r="P46" s="152">
        <f t="shared" si="14"/>
        <v>1500000</v>
      </c>
    </row>
    <row r="47" spans="1:23" s="73" customFormat="1" ht="15" customHeight="1" x14ac:dyDescent="0.2">
      <c r="A47" s="161"/>
      <c r="B47" s="128" t="s">
        <v>6009</v>
      </c>
      <c r="C47" s="433"/>
      <c r="D47" s="433">
        <f>C47-D56</f>
        <v>34734</v>
      </c>
      <c r="E47" s="433">
        <f>D47-E56</f>
        <v>98377</v>
      </c>
      <c r="F47" s="466">
        <f>E47-F56</f>
        <v>1800000</v>
      </c>
      <c r="G47" s="152">
        <f>F47-G56</f>
        <v>2000000</v>
      </c>
      <c r="H47" s="433"/>
      <c r="I47" s="433"/>
      <c r="J47" s="433"/>
      <c r="K47" s="433"/>
      <c r="L47" s="433"/>
      <c r="M47" s="433"/>
      <c r="N47" s="433"/>
      <c r="O47" s="161"/>
      <c r="P47" s="161"/>
    </row>
    <row r="48" spans="1:23" s="161" customFormat="1" ht="15" customHeight="1" x14ac:dyDescent="0.2">
      <c r="B48" s="128" t="s">
        <v>6048</v>
      </c>
      <c r="F48" s="466">
        <f>F38+F39</f>
        <v>10920.416666666661</v>
      </c>
      <c r="G48" s="152">
        <f t="shared" ref="G48:P48" si="15">F48+G38+G39</f>
        <v>69392.13004918964</v>
      </c>
      <c r="H48" s="152">
        <f t="shared" si="15"/>
        <v>122400.69077838227</v>
      </c>
      <c r="I48" s="152">
        <f t="shared" si="15"/>
        <v>167276.87870338556</v>
      </c>
      <c r="J48" s="152">
        <f t="shared" si="15"/>
        <v>205724.67666284242</v>
      </c>
      <c r="K48" s="152">
        <f t="shared" si="15"/>
        <v>242946.19745830898</v>
      </c>
      <c r="L48" s="152">
        <f t="shared" si="15"/>
        <v>278016.60786002595</v>
      </c>
      <c r="M48" s="152">
        <f t="shared" si="15"/>
        <v>308074.13241540216</v>
      </c>
      <c r="N48" s="152">
        <f t="shared" si="15"/>
        <v>333895.74676829006</v>
      </c>
      <c r="O48" s="152">
        <f t="shared" si="15"/>
        <v>355538.27703415643</v>
      </c>
      <c r="P48" s="152">
        <f t="shared" si="15"/>
        <v>364253.76659959357</v>
      </c>
    </row>
    <row r="49" spans="1:16" s="161" customFormat="1" ht="15" customHeight="1" x14ac:dyDescent="0.2">
      <c r="F49" s="471"/>
      <c r="M49" s="166"/>
      <c r="N49" s="167"/>
    </row>
    <row r="50" spans="1:16" s="161" customFormat="1" ht="15" customHeight="1" x14ac:dyDescent="0.2">
      <c r="F50" s="471"/>
      <c r="M50" s="166"/>
      <c r="N50" s="167"/>
    </row>
    <row r="51" spans="1:16" s="161" customFormat="1" ht="15" customHeight="1" x14ac:dyDescent="0.25">
      <c r="A51" s="67"/>
      <c r="B51" s="128" t="s">
        <v>5982</v>
      </c>
      <c r="C51" s="437">
        <v>153272</v>
      </c>
      <c r="D51" s="433">
        <f>C59</f>
        <v>161892.69</v>
      </c>
      <c r="E51" s="433">
        <f>D59</f>
        <v>213684.77999999997</v>
      </c>
      <c r="F51" s="466">
        <f>E59</f>
        <v>300409.84999999998</v>
      </c>
      <c r="G51" s="433">
        <f>F59</f>
        <v>304608.08333333349</v>
      </c>
      <c r="H51" s="433">
        <f t="shared" ref="H51:P51" si="16">G59</f>
        <v>145529.62533333348</v>
      </c>
      <c r="I51" s="433">
        <f t="shared" si="16"/>
        <v>151494.69517951718</v>
      </c>
      <c r="J51" s="433">
        <f t="shared" si="16"/>
        <v>153927.3532945542</v>
      </c>
      <c r="K51" s="433">
        <f t="shared" si="16"/>
        <v>202125.11203887727</v>
      </c>
      <c r="L51" s="433">
        <f t="shared" si="16"/>
        <v>202228.30835027643</v>
      </c>
      <c r="M51" s="433">
        <f t="shared" si="16"/>
        <v>169136.39279806538</v>
      </c>
      <c r="N51" s="433">
        <f t="shared" si="16"/>
        <v>145145.87147599712</v>
      </c>
      <c r="O51" s="433">
        <f t="shared" si="16"/>
        <v>204965.40205908514</v>
      </c>
      <c r="P51" s="433">
        <f t="shared" si="16"/>
        <v>153821.94923635304</v>
      </c>
    </row>
    <row r="52" spans="1:16" s="161" customFormat="1" ht="15" customHeight="1" x14ac:dyDescent="0.2">
      <c r="A52" s="128"/>
      <c r="B52" s="445" t="s">
        <v>6000</v>
      </c>
      <c r="C52" s="152">
        <v>1200</v>
      </c>
      <c r="D52" s="152">
        <v>36250</v>
      </c>
      <c r="E52" s="152">
        <v>112531.73999999999</v>
      </c>
      <c r="F52" s="466">
        <v>243960.28000000003</v>
      </c>
      <c r="G52" s="433">
        <v>100000</v>
      </c>
      <c r="H52" s="433">
        <v>100000</v>
      </c>
      <c r="I52" s="433">
        <v>100000</v>
      </c>
      <c r="J52" s="433">
        <v>100000</v>
      </c>
      <c r="K52" s="433">
        <v>100000</v>
      </c>
      <c r="L52" s="433">
        <v>100000</v>
      </c>
      <c r="M52" s="433">
        <v>100000</v>
      </c>
      <c r="N52" s="433">
        <v>100000</v>
      </c>
      <c r="O52" s="433">
        <v>100000</v>
      </c>
      <c r="P52" s="433">
        <v>100000</v>
      </c>
    </row>
    <row r="53" spans="1:16" ht="15" customHeight="1" x14ac:dyDescent="0.25">
      <c r="A53" s="128"/>
      <c r="B53" s="445" t="s">
        <v>6003</v>
      </c>
      <c r="C53" s="152"/>
      <c r="D53" s="152"/>
      <c r="E53" s="152"/>
      <c r="F53" s="466">
        <f t="shared" ref="F53:P53" si="17">F43</f>
        <v>1586895.9533333334</v>
      </c>
      <c r="G53" s="433">
        <f t="shared" si="17"/>
        <v>-185248.56</v>
      </c>
      <c r="H53" s="433">
        <f t="shared" si="17"/>
        <v>-280873.56</v>
      </c>
      <c r="I53" s="433">
        <f t="shared" si="17"/>
        <v>-273873.56</v>
      </c>
      <c r="J53" s="433">
        <f t="shared" si="17"/>
        <v>-68623.56</v>
      </c>
      <c r="K53" s="433">
        <f t="shared" si="17"/>
        <v>-68623.56</v>
      </c>
      <c r="L53" s="433">
        <f t="shared" si="17"/>
        <v>-167748.56</v>
      </c>
      <c r="M53" s="433">
        <f t="shared" si="17"/>
        <v>-174248.56</v>
      </c>
      <c r="N53" s="433">
        <f t="shared" si="17"/>
        <v>-61623.55999999999</v>
      </c>
      <c r="O53" s="433">
        <f t="shared" si="17"/>
        <v>-260748.56</v>
      </c>
      <c r="P53" s="433">
        <f t="shared" si="17"/>
        <v>-409537.56</v>
      </c>
    </row>
    <row r="54" spans="1:16" ht="15" customHeight="1" x14ac:dyDescent="0.25">
      <c r="B54" s="445" t="s">
        <v>5993</v>
      </c>
      <c r="C54" s="433">
        <f>C32</f>
        <v>-10019.309999999998</v>
      </c>
      <c r="D54" s="433">
        <f>D32</f>
        <v>-31160.910000000033</v>
      </c>
      <c r="E54" s="433">
        <f>E32</f>
        <v>17482.330000000016</v>
      </c>
      <c r="F54" s="466">
        <f t="shared" ref="F54:P54" si="18">F30</f>
        <v>-70985</v>
      </c>
      <c r="G54" s="433">
        <f t="shared" si="18"/>
        <v>-33064.700000000012</v>
      </c>
      <c r="H54" s="433">
        <f t="shared" si="18"/>
        <v>-12225.994000000006</v>
      </c>
      <c r="I54" s="433">
        <f t="shared" si="18"/>
        <v>-12470.513880000042</v>
      </c>
      <c r="J54" s="433">
        <f t="shared" si="18"/>
        <v>-12719.924157599977</v>
      </c>
      <c r="K54" s="433">
        <f t="shared" si="18"/>
        <v>-12974.322640752012</v>
      </c>
      <c r="L54" s="433">
        <f t="shared" si="18"/>
        <v>-13233.809093567077</v>
      </c>
      <c r="M54" s="433">
        <f t="shared" si="18"/>
        <v>-13498.485275438463</v>
      </c>
      <c r="N54" s="433">
        <f t="shared" si="18"/>
        <v>-13768.454980947077</v>
      </c>
      <c r="O54" s="433">
        <f t="shared" si="18"/>
        <v>-14043.824080566061</v>
      </c>
      <c r="P54" s="433">
        <f t="shared" si="18"/>
        <v>-14324.700562177459</v>
      </c>
    </row>
    <row r="55" spans="1:16" ht="15" customHeight="1" x14ac:dyDescent="0.25">
      <c r="B55" s="445" t="s">
        <v>5994</v>
      </c>
      <c r="C55" s="433">
        <v>-59690</v>
      </c>
      <c r="D55" s="433">
        <v>-28689</v>
      </c>
      <c r="E55" s="433">
        <v>-48148</v>
      </c>
      <c r="F55" s="466">
        <v>-160000</v>
      </c>
      <c r="G55" s="433">
        <v>-20000</v>
      </c>
      <c r="H55" s="433">
        <v>-20000</v>
      </c>
      <c r="I55" s="433">
        <v>-20000</v>
      </c>
      <c r="J55" s="433">
        <v>-20000</v>
      </c>
      <c r="K55" s="433">
        <v>-20000</v>
      </c>
      <c r="L55" s="433">
        <v>-20000</v>
      </c>
      <c r="M55" s="433">
        <v>-20000</v>
      </c>
      <c r="N55" s="433">
        <v>-20000</v>
      </c>
      <c r="O55" s="433">
        <v>-20000</v>
      </c>
      <c r="P55" s="433">
        <v>-20000</v>
      </c>
    </row>
    <row r="56" spans="1:16" ht="15" customHeight="1" x14ac:dyDescent="0.25">
      <c r="B56" s="445" t="s">
        <v>6045</v>
      </c>
      <c r="C56" s="433"/>
      <c r="D56" s="433">
        <v>-34734</v>
      </c>
      <c r="E56" s="433">
        <v>-63643</v>
      </c>
      <c r="F56" s="466">
        <v>-1701623</v>
      </c>
      <c r="G56" s="433">
        <v>-200000</v>
      </c>
      <c r="H56" s="433"/>
      <c r="I56" s="433"/>
      <c r="J56" s="433"/>
      <c r="K56" s="433"/>
      <c r="L56" s="433"/>
      <c r="M56" s="433"/>
      <c r="N56" s="433"/>
      <c r="O56" s="433"/>
      <c r="P56" s="433"/>
    </row>
    <row r="57" spans="1:16" ht="15" customHeight="1" x14ac:dyDescent="0.25">
      <c r="B57" s="445" t="s">
        <v>5987</v>
      </c>
      <c r="C57" s="433"/>
      <c r="D57" s="433">
        <v>34212</v>
      </c>
      <c r="E57" s="433">
        <v>-8000</v>
      </c>
      <c r="F57" s="433">
        <f>ROUND(MAX(SUM(F51:F56)+F58,300000)-SUM(F51:F56)-F58,-4)</f>
        <v>20000</v>
      </c>
      <c r="G57" s="433">
        <f t="shared" ref="G57:L57" si="19">ROUND(MAX(SUM(G51:G56)+G58,150000)-SUM(G51:G56)-G58,-4)+ROUND(MIN(SUM(G51:G56)+G58,200000)-SUM(G51:G56)-G58,-4)</f>
        <v>90000</v>
      </c>
      <c r="H57" s="433">
        <f t="shared" si="19"/>
        <v>130000</v>
      </c>
      <c r="I57" s="433">
        <f t="shared" si="19"/>
        <v>120000</v>
      </c>
      <c r="J57" s="433">
        <f t="shared" si="19"/>
        <v>-40000</v>
      </c>
      <c r="K57" s="433">
        <f t="shared" si="19"/>
        <v>-80000</v>
      </c>
      <c r="L57" s="433">
        <f t="shared" si="19"/>
        <v>0</v>
      </c>
      <c r="M57" s="433">
        <f>ROUND(MAX(SUM(M51:M56)+M58,150000)-SUM(M51:M56)-M58,-4)+ROUND(MIN(SUM(M51:M56)+M58,200000)-SUM(M51:M56)-M58,-4)</f>
        <v>10000</v>
      </c>
      <c r="N57" s="433">
        <f>ROUND(MAX(SUM(N51:N56)+N58,150000)-SUM(N51:N56)-N58,-4)+ROUND(MIN(SUM(N51:N56)+N58,200000)-SUM(N51:N56)-N58,-4)</f>
        <v>-30000</v>
      </c>
      <c r="O57" s="433">
        <f>ROUND(MAX(SUM(O51:O56)+O58,150000)-SUM(O51:O56)-O58,-4)+ROUND(MIN(SUM(O51:O56)+O58,200000)-SUM(O51:O56)-O58,-4)</f>
        <v>60000</v>
      </c>
      <c r="P57" s="433">
        <f>ROUND(MAX(SUM(P51:P56)+P58,150000)-SUM(P51:P56)-P58,-4)+ROUND(MIN(SUM(P51:P56)+P58,200000)-SUM(P51:P56)-P58,-4)</f>
        <v>250000</v>
      </c>
    </row>
    <row r="58" spans="1:16" ht="15" customHeight="1" x14ac:dyDescent="0.25">
      <c r="B58" s="445" t="s">
        <v>5985</v>
      </c>
      <c r="C58" s="436">
        <v>77130</v>
      </c>
      <c r="D58" s="436">
        <v>75914</v>
      </c>
      <c r="E58" s="436">
        <v>76502</v>
      </c>
      <c r="F58" s="467">
        <v>85950</v>
      </c>
      <c r="G58" s="436">
        <f>0.045*G61</f>
        <v>89234.801999999996</v>
      </c>
      <c r="H58" s="436">
        <f t="shared" ref="H58:P58" si="20">0.045*H61</f>
        <v>89064.623846183706</v>
      </c>
      <c r="I58" s="436">
        <f t="shared" si="20"/>
        <v>88776.731995037058</v>
      </c>
      <c r="J58" s="436">
        <f t="shared" si="20"/>
        <v>89541.242901923062</v>
      </c>
      <c r="K58" s="436">
        <f t="shared" si="20"/>
        <v>81701.078952151162</v>
      </c>
      <c r="L58" s="436">
        <f t="shared" si="20"/>
        <v>67890.453541356037</v>
      </c>
      <c r="M58" s="436">
        <f t="shared" si="20"/>
        <v>73756.523953370197</v>
      </c>
      <c r="N58" s="436">
        <f t="shared" si="20"/>
        <v>85211.545564035085</v>
      </c>
      <c r="O58" s="436">
        <f t="shared" si="20"/>
        <v>83648.931257833945</v>
      </c>
      <c r="P58" s="436">
        <f t="shared" si="20"/>
        <v>86732.472925666108</v>
      </c>
    </row>
    <row r="59" spans="1:16" ht="15" customHeight="1" x14ac:dyDescent="0.25">
      <c r="B59" s="128" t="s">
        <v>5983</v>
      </c>
      <c r="C59" s="433">
        <f>SUM(C51:C58)</f>
        <v>161892.69</v>
      </c>
      <c r="D59" s="433">
        <f t="shared" ref="D59:P59" si="21">SUM(D51:D58)</f>
        <v>213684.77999999997</v>
      </c>
      <c r="E59" s="433">
        <f t="shared" si="21"/>
        <v>300409.84999999998</v>
      </c>
      <c r="F59" s="466">
        <f t="shared" si="21"/>
        <v>304608.08333333349</v>
      </c>
      <c r="G59" s="433">
        <f t="shared" si="21"/>
        <v>145529.62533333348</v>
      </c>
      <c r="H59" s="433">
        <f t="shared" si="21"/>
        <v>151494.69517951718</v>
      </c>
      <c r="I59" s="433">
        <f t="shared" si="21"/>
        <v>153927.3532945542</v>
      </c>
      <c r="J59" s="433">
        <f t="shared" si="21"/>
        <v>202125.11203887727</v>
      </c>
      <c r="K59" s="433">
        <f t="shared" si="21"/>
        <v>202228.30835027643</v>
      </c>
      <c r="L59" s="433">
        <f t="shared" si="21"/>
        <v>169136.39279806538</v>
      </c>
      <c r="M59" s="433">
        <f t="shared" si="21"/>
        <v>145145.87147599712</v>
      </c>
      <c r="N59" s="433">
        <f t="shared" si="21"/>
        <v>204965.40205908514</v>
      </c>
      <c r="O59" s="433">
        <f t="shared" si="21"/>
        <v>153821.94923635304</v>
      </c>
      <c r="P59" s="433">
        <f t="shared" si="21"/>
        <v>146692.1615998417</v>
      </c>
    </row>
    <row r="60" spans="1:16" ht="15" customHeight="1" x14ac:dyDescent="0.25">
      <c r="A60" s="161"/>
      <c r="B60" s="161"/>
      <c r="C60" s="433">
        <f>161893-C59</f>
        <v>0.30999999999767169</v>
      </c>
      <c r="D60" s="433"/>
      <c r="E60" s="433"/>
      <c r="F60" s="466"/>
      <c r="G60" s="433"/>
      <c r="H60" s="433"/>
      <c r="I60" s="433"/>
      <c r="J60" s="433"/>
      <c r="K60" s="433"/>
      <c r="L60" s="433"/>
      <c r="M60" s="433"/>
      <c r="N60" s="433"/>
      <c r="O60" s="433"/>
      <c r="P60" s="433"/>
    </row>
    <row r="61" spans="1:16" ht="15" customHeight="1" x14ac:dyDescent="0.25">
      <c r="B61" s="128" t="s">
        <v>512</v>
      </c>
      <c r="C61" s="437">
        <v>1740731</v>
      </c>
      <c r="D61" s="433">
        <f>C65</f>
        <v>1682433</v>
      </c>
      <c r="E61" s="433">
        <f>D65</f>
        <v>1764341</v>
      </c>
      <c r="F61" s="466">
        <f>E65</f>
        <v>1989472</v>
      </c>
      <c r="G61" s="433">
        <f>F65</f>
        <v>1982995.6</v>
      </c>
      <c r="H61" s="433">
        <f t="shared" ref="H61:P61" si="22">G65</f>
        <v>1979213.8632485268</v>
      </c>
      <c r="I61" s="433">
        <f t="shared" si="22"/>
        <v>1972816.2665563792</v>
      </c>
      <c r="J61" s="433">
        <f t="shared" si="22"/>
        <v>1989805.3978205125</v>
      </c>
      <c r="K61" s="433">
        <f t="shared" si="22"/>
        <v>1815579.5322700259</v>
      </c>
      <c r="L61" s="433">
        <f t="shared" si="22"/>
        <v>1508676.7453634676</v>
      </c>
      <c r="M61" s="433">
        <f t="shared" si="22"/>
        <v>1639033.865630449</v>
      </c>
      <c r="N61" s="433">
        <f t="shared" si="22"/>
        <v>1893589.9014230019</v>
      </c>
      <c r="O61" s="433">
        <f t="shared" si="22"/>
        <v>1858865.1390629767</v>
      </c>
      <c r="P61" s="433">
        <f t="shared" si="22"/>
        <v>1927388.2872370249</v>
      </c>
    </row>
    <row r="62" spans="1:16" s="161" customFormat="1" ht="15" customHeight="1" x14ac:dyDescent="0.25">
      <c r="A62" s="67"/>
      <c r="B62" s="445" t="s">
        <v>5984</v>
      </c>
      <c r="C62" s="433">
        <v>18833</v>
      </c>
      <c r="D62" s="433">
        <v>192034</v>
      </c>
      <c r="E62" s="433">
        <v>293633</v>
      </c>
      <c r="F62" s="466">
        <f t="shared" ref="F62:P62" si="23">F6*F61</f>
        <v>99473.600000000006</v>
      </c>
      <c r="G62" s="433">
        <f t="shared" si="23"/>
        <v>175453.06524852669</v>
      </c>
      <c r="H62" s="433">
        <f t="shared" si="23"/>
        <v>212667.02715403619</v>
      </c>
      <c r="I62" s="433">
        <f t="shared" si="23"/>
        <v>225765.86325917047</v>
      </c>
      <c r="J62" s="433">
        <f t="shared" si="23"/>
        <v>-124684.62264856341</v>
      </c>
      <c r="K62" s="433">
        <f t="shared" si="23"/>
        <v>-305201.7079544072</v>
      </c>
      <c r="L62" s="433">
        <f t="shared" si="23"/>
        <v>198247.57380833762</v>
      </c>
      <c r="M62" s="433">
        <f t="shared" si="23"/>
        <v>338312.55974592315</v>
      </c>
      <c r="N62" s="433">
        <f t="shared" si="23"/>
        <v>20486.78320400992</v>
      </c>
      <c r="O62" s="433">
        <f t="shared" si="23"/>
        <v>212172.07943188207</v>
      </c>
      <c r="P62" s="433">
        <f t="shared" si="23"/>
        <v>320670.06321364071</v>
      </c>
    </row>
    <row r="63" spans="1:16" ht="15" customHeight="1" x14ac:dyDescent="0.25">
      <c r="B63" s="445" t="s">
        <v>5986</v>
      </c>
      <c r="C63" s="433">
        <f>-C57</f>
        <v>0</v>
      </c>
      <c r="D63" s="433">
        <f>-D57</f>
        <v>-34212</v>
      </c>
      <c r="E63" s="433">
        <f>-E57</f>
        <v>8000</v>
      </c>
      <c r="F63" s="466">
        <f t="shared" ref="F63:P64" si="24">-F57</f>
        <v>-20000</v>
      </c>
      <c r="G63" s="433">
        <f t="shared" si="24"/>
        <v>-90000</v>
      </c>
      <c r="H63" s="433">
        <f t="shared" si="24"/>
        <v>-130000</v>
      </c>
      <c r="I63" s="433">
        <f t="shared" si="24"/>
        <v>-120000</v>
      </c>
      <c r="J63" s="433">
        <f t="shared" si="24"/>
        <v>40000</v>
      </c>
      <c r="K63" s="433">
        <f t="shared" si="24"/>
        <v>80000</v>
      </c>
      <c r="L63" s="433">
        <f t="shared" si="24"/>
        <v>0</v>
      </c>
      <c r="M63" s="433">
        <f t="shared" si="24"/>
        <v>-10000</v>
      </c>
      <c r="N63" s="433">
        <f t="shared" si="24"/>
        <v>30000</v>
      </c>
      <c r="O63" s="433">
        <f t="shared" si="24"/>
        <v>-60000</v>
      </c>
      <c r="P63" s="433">
        <f t="shared" si="24"/>
        <v>-250000</v>
      </c>
    </row>
    <row r="64" spans="1:16" ht="15" customHeight="1" x14ac:dyDescent="0.25">
      <c r="B64" s="445" t="s">
        <v>5985</v>
      </c>
      <c r="C64" s="436">
        <f>-C58</f>
        <v>-77130</v>
      </c>
      <c r="D64" s="436">
        <f t="shared" ref="D64:N64" si="25">-D58</f>
        <v>-75914</v>
      </c>
      <c r="E64" s="436">
        <f t="shared" si="25"/>
        <v>-76502</v>
      </c>
      <c r="F64" s="467">
        <f t="shared" si="25"/>
        <v>-85950</v>
      </c>
      <c r="G64" s="436">
        <f t="shared" si="25"/>
        <v>-89234.801999999996</v>
      </c>
      <c r="H64" s="436">
        <f t="shared" si="25"/>
        <v>-89064.623846183706</v>
      </c>
      <c r="I64" s="436">
        <f t="shared" si="25"/>
        <v>-88776.731995037058</v>
      </c>
      <c r="J64" s="436">
        <f t="shared" si="25"/>
        <v>-89541.242901923062</v>
      </c>
      <c r="K64" s="436">
        <f t="shared" si="25"/>
        <v>-81701.078952151162</v>
      </c>
      <c r="L64" s="436">
        <f t="shared" si="25"/>
        <v>-67890.453541356037</v>
      </c>
      <c r="M64" s="436">
        <f t="shared" si="25"/>
        <v>-73756.523953370197</v>
      </c>
      <c r="N64" s="436">
        <f t="shared" si="25"/>
        <v>-85211.545564035085</v>
      </c>
      <c r="O64" s="436">
        <f t="shared" si="24"/>
        <v>-83648.931257833945</v>
      </c>
      <c r="P64" s="436">
        <f t="shared" si="24"/>
        <v>-86732.472925666108</v>
      </c>
    </row>
    <row r="65" spans="1:16" ht="15" customHeight="1" x14ac:dyDescent="0.25">
      <c r="B65" s="128" t="s">
        <v>513</v>
      </c>
      <c r="C65" s="433">
        <f>SUM(C61:C64)-1</f>
        <v>1682433</v>
      </c>
      <c r="D65" s="433">
        <f>SUM(D61:D64)</f>
        <v>1764341</v>
      </c>
      <c r="E65" s="433">
        <f>SUM(E61:E64)</f>
        <v>1989472</v>
      </c>
      <c r="F65" s="466">
        <f t="shared" ref="F65:P65" si="26">SUM(F61:F64)</f>
        <v>1982995.6</v>
      </c>
      <c r="G65" s="433">
        <f t="shared" si="26"/>
        <v>1979213.8632485268</v>
      </c>
      <c r="H65" s="433">
        <f t="shared" si="26"/>
        <v>1972816.2665563792</v>
      </c>
      <c r="I65" s="433">
        <f t="shared" si="26"/>
        <v>1989805.3978205125</v>
      </c>
      <c r="J65" s="433">
        <f t="shared" si="26"/>
        <v>1815579.5322700259</v>
      </c>
      <c r="K65" s="433">
        <f t="shared" si="26"/>
        <v>1508676.7453634676</v>
      </c>
      <c r="L65" s="433">
        <f t="shared" si="26"/>
        <v>1639033.865630449</v>
      </c>
      <c r="M65" s="433">
        <f t="shared" si="26"/>
        <v>1893589.9014230019</v>
      </c>
      <c r="N65" s="433">
        <f t="shared" si="26"/>
        <v>1858865.1390629767</v>
      </c>
      <c r="O65" s="433">
        <f t="shared" si="26"/>
        <v>1927388.2872370249</v>
      </c>
      <c r="P65" s="433">
        <f t="shared" si="26"/>
        <v>1911325.8775249997</v>
      </c>
    </row>
    <row r="66" spans="1:16" ht="15" customHeight="1" x14ac:dyDescent="0.25">
      <c r="A66" s="161"/>
      <c r="B66" s="149"/>
      <c r="C66" s="149"/>
      <c r="D66" s="149"/>
      <c r="E66" s="149"/>
      <c r="F66" s="472"/>
      <c r="G66" s="149"/>
      <c r="H66" s="149"/>
      <c r="I66" s="149"/>
      <c r="J66" s="149"/>
      <c r="K66" s="168"/>
      <c r="L66" s="169"/>
      <c r="M66" s="149"/>
      <c r="N66" s="149"/>
      <c r="O66" s="149"/>
      <c r="P66" s="149"/>
    </row>
    <row r="67" spans="1:16" ht="15" customHeight="1" x14ac:dyDescent="0.25">
      <c r="A67" s="161"/>
      <c r="B67" s="128" t="s">
        <v>5998</v>
      </c>
      <c r="C67" s="433">
        <f>C59+C65</f>
        <v>1844325.69</v>
      </c>
      <c r="D67" s="433">
        <f>D59+D65</f>
        <v>1978025.78</v>
      </c>
      <c r="E67" s="433">
        <f>E59+E65</f>
        <v>2289881.85</v>
      </c>
      <c r="F67" s="466">
        <f>F59+F65</f>
        <v>2287603.6833333336</v>
      </c>
      <c r="G67" s="433">
        <f>G59+G65</f>
        <v>2124743.4885818604</v>
      </c>
      <c r="H67" s="433">
        <f t="shared" ref="H67:P67" si="27">H59+H65</f>
        <v>2124310.9617358963</v>
      </c>
      <c r="I67" s="433">
        <f t="shared" si="27"/>
        <v>2143732.7511150669</v>
      </c>
      <c r="J67" s="433">
        <f t="shared" si="27"/>
        <v>2017704.6443089033</v>
      </c>
      <c r="K67" s="433">
        <f t="shared" si="27"/>
        <v>1710905.053713744</v>
      </c>
      <c r="L67" s="433">
        <f t="shared" si="27"/>
        <v>1808170.2584285145</v>
      </c>
      <c r="M67" s="433">
        <f t="shared" si="27"/>
        <v>2038735.772898999</v>
      </c>
      <c r="N67" s="433">
        <f t="shared" si="27"/>
        <v>2063830.5411220619</v>
      </c>
      <c r="O67" s="433">
        <f t="shared" si="27"/>
        <v>2081210.2364733778</v>
      </c>
      <c r="P67" s="433">
        <f t="shared" si="27"/>
        <v>2058018.0391248413</v>
      </c>
    </row>
    <row r="68" spans="1:16" s="161" customFormat="1" ht="15" customHeight="1" x14ac:dyDescent="0.2">
      <c r="B68" s="128" t="s">
        <v>5999</v>
      </c>
      <c r="C68" s="433">
        <f>C67-C61-C51</f>
        <v>-49677.310000000056</v>
      </c>
      <c r="D68" s="433">
        <f t="shared" ref="D68:P68" si="28">D67-D61-D51</f>
        <v>133700.09000000003</v>
      </c>
      <c r="E68" s="433">
        <f t="shared" si="28"/>
        <v>311856.07000000012</v>
      </c>
      <c r="F68" s="466">
        <f t="shared" si="28"/>
        <v>-2278.166666666395</v>
      </c>
      <c r="G68" s="433">
        <f t="shared" si="28"/>
        <v>-162860.19475147314</v>
      </c>
      <c r="H68" s="433">
        <f t="shared" si="28"/>
        <v>-432.52684596399195</v>
      </c>
      <c r="I68" s="433">
        <f t="shared" si="28"/>
        <v>19421.789379170601</v>
      </c>
      <c r="J68" s="433">
        <f t="shared" si="28"/>
        <v>-126028.10680616347</v>
      </c>
      <c r="K68" s="433">
        <f t="shared" si="28"/>
        <v>-306799.59059515916</v>
      </c>
      <c r="L68" s="433">
        <f t="shared" si="28"/>
        <v>97265.204714770429</v>
      </c>
      <c r="M68" s="433">
        <f t="shared" si="28"/>
        <v>230565.51447048463</v>
      </c>
      <c r="N68" s="433">
        <f t="shared" si="28"/>
        <v>25094.768223062885</v>
      </c>
      <c r="O68" s="433">
        <f t="shared" si="28"/>
        <v>17379.695351315953</v>
      </c>
      <c r="P68" s="433">
        <f t="shared" si="28"/>
        <v>-23192.197348536574</v>
      </c>
    </row>
    <row r="69" spans="1:16" s="161" customFormat="1" ht="15" customHeight="1" x14ac:dyDescent="0.2">
      <c r="B69" s="149"/>
      <c r="C69" s="149"/>
      <c r="D69" s="149"/>
      <c r="E69" s="149"/>
      <c r="F69" s="472"/>
      <c r="G69" s="149"/>
      <c r="H69" s="149"/>
      <c r="I69" s="149"/>
      <c r="J69" s="149"/>
      <c r="K69" s="168"/>
      <c r="L69" s="169"/>
      <c r="M69" s="149"/>
      <c r="N69" s="149"/>
    </row>
    <row r="70" spans="1:16" s="161" customFormat="1" ht="15" customHeight="1" x14ac:dyDescent="0.2">
      <c r="B70" s="149"/>
      <c r="C70" s="149"/>
      <c r="D70" s="149"/>
      <c r="E70" s="149"/>
      <c r="F70" s="472"/>
      <c r="G70" s="149"/>
      <c r="H70" s="149"/>
      <c r="I70" s="149"/>
      <c r="J70" s="149"/>
      <c r="K70" s="168"/>
      <c r="L70" s="433"/>
      <c r="M70" s="433"/>
      <c r="N70" s="433"/>
      <c r="O70" s="433"/>
      <c r="P70" s="433"/>
    </row>
    <row r="71" spans="1:16" s="161" customFormat="1" ht="15" customHeight="1" x14ac:dyDescent="0.2">
      <c r="B71" s="149"/>
      <c r="C71" s="149"/>
      <c r="D71" s="149"/>
      <c r="E71" s="149"/>
      <c r="F71" s="433"/>
      <c r="G71" s="433"/>
      <c r="H71" s="433"/>
      <c r="I71" s="433"/>
      <c r="J71" s="433"/>
      <c r="K71" s="433"/>
      <c r="L71" s="433"/>
      <c r="M71" s="433"/>
      <c r="N71" s="433"/>
      <c r="O71" s="433"/>
    </row>
    <row r="72" spans="1:16" s="161" customFormat="1" ht="15" customHeight="1" x14ac:dyDescent="0.2">
      <c r="B72" s="149"/>
      <c r="C72" s="149"/>
      <c r="D72" s="149"/>
      <c r="E72" s="149"/>
      <c r="F72" s="160"/>
      <c r="G72" s="149"/>
      <c r="H72" s="149"/>
      <c r="I72" s="149"/>
      <c r="J72" s="149"/>
      <c r="K72" s="168"/>
      <c r="L72" s="169"/>
      <c r="M72" s="433"/>
      <c r="N72" s="433"/>
      <c r="O72" s="433"/>
      <c r="P72" s="433"/>
    </row>
    <row r="73" spans="1:16" s="161" customFormat="1" ht="15" customHeight="1" x14ac:dyDescent="0.2">
      <c r="B73" s="149"/>
      <c r="C73" s="149"/>
      <c r="D73" s="149"/>
      <c r="E73" s="149"/>
      <c r="F73" s="160"/>
      <c r="G73" s="149"/>
      <c r="H73" s="149"/>
      <c r="I73" s="149"/>
      <c r="J73" s="149"/>
      <c r="K73" s="168"/>
      <c r="L73" s="169"/>
      <c r="M73" s="149"/>
      <c r="N73" s="149"/>
    </row>
    <row r="74" spans="1:16" s="161" customFormat="1" ht="15" customHeight="1" x14ac:dyDescent="0.2">
      <c r="B74" s="149"/>
      <c r="C74" s="149"/>
      <c r="D74" s="149"/>
      <c r="E74" s="149"/>
      <c r="F74" s="160"/>
      <c r="G74" s="149"/>
      <c r="H74" s="149"/>
      <c r="I74" s="149"/>
      <c r="J74" s="149"/>
      <c r="K74" s="168"/>
      <c r="L74" s="169"/>
      <c r="M74" s="149"/>
      <c r="N74" s="149"/>
    </row>
    <row r="75" spans="1:16" s="161" customFormat="1" ht="15" customHeight="1" x14ac:dyDescent="0.25">
      <c r="A75" s="67"/>
      <c r="B75" s="128" t="s">
        <v>514</v>
      </c>
      <c r="C75" s="128"/>
      <c r="D75" s="128"/>
      <c r="E75" s="128"/>
      <c r="F75" s="165"/>
      <c r="G75" s="73"/>
      <c r="H75" s="73"/>
      <c r="I75" s="73"/>
      <c r="J75" s="149"/>
      <c r="K75" s="168"/>
      <c r="L75" s="169"/>
      <c r="M75" s="149"/>
      <c r="N75" s="149"/>
    </row>
    <row r="76" spans="1:16" s="161" customFormat="1" ht="15" customHeight="1" x14ac:dyDescent="0.25">
      <c r="A76" s="67"/>
      <c r="B76" s="172" t="s">
        <v>515</v>
      </c>
      <c r="C76" s="172"/>
      <c r="D76" s="172"/>
      <c r="E76" s="172"/>
      <c r="F76" s="73"/>
      <c r="G76" s="73"/>
      <c r="H76" s="73"/>
      <c r="I76" s="73"/>
      <c r="J76" s="149"/>
      <c r="K76" s="168"/>
      <c r="L76" s="169"/>
      <c r="M76" s="149"/>
      <c r="N76" s="149"/>
    </row>
    <row r="77" spans="1:16" s="161" customFormat="1" ht="15" customHeight="1" x14ac:dyDescent="0.25">
      <c r="A77" s="67"/>
      <c r="B77" s="128"/>
      <c r="C77" s="128"/>
      <c r="D77" s="128"/>
      <c r="E77" s="128"/>
      <c r="F77" s="73"/>
      <c r="G77" s="73"/>
      <c r="H77" s="73"/>
      <c r="I77" s="73"/>
      <c r="J77" s="149"/>
      <c r="K77" s="168"/>
      <c r="L77" s="169"/>
      <c r="M77" s="149"/>
      <c r="N77" s="149"/>
    </row>
    <row r="78" spans="1:16" s="161" customFormat="1" ht="15" customHeight="1" x14ac:dyDescent="0.25">
      <c r="A78" s="67"/>
      <c r="B78" s="67"/>
      <c r="C78" s="67"/>
      <c r="D78" s="67"/>
      <c r="E78" s="67"/>
      <c r="F78" s="67"/>
      <c r="G78" s="67"/>
      <c r="H78" s="67"/>
      <c r="I78" s="67"/>
      <c r="J78" s="149"/>
      <c r="K78" s="168"/>
      <c r="L78" s="169"/>
      <c r="M78" s="149"/>
      <c r="N78" s="149"/>
    </row>
    <row r="79" spans="1:16" s="161" customFormat="1" ht="15" customHeight="1" x14ac:dyDescent="0.25">
      <c r="A79" s="67"/>
      <c r="B79" s="67"/>
      <c r="C79" s="67"/>
      <c r="D79" s="67"/>
      <c r="E79" s="67"/>
      <c r="F79" s="67"/>
      <c r="G79" s="67"/>
      <c r="H79" s="67"/>
      <c r="I79" s="67"/>
      <c r="J79" s="73"/>
      <c r="K79" s="170"/>
      <c r="L79" s="171"/>
      <c r="M79" s="73"/>
      <c r="N79" s="73"/>
      <c r="O79" s="67"/>
      <c r="P79" s="67"/>
    </row>
    <row r="80" spans="1:16" s="161" customFormat="1" ht="15" customHeight="1" x14ac:dyDescent="0.25">
      <c r="A80" s="67"/>
      <c r="B80" s="67"/>
      <c r="C80" s="67"/>
      <c r="D80" s="67"/>
      <c r="E80" s="67"/>
      <c r="F80" s="67"/>
      <c r="G80" s="67"/>
      <c r="H80" s="67"/>
      <c r="I80" s="67"/>
      <c r="J80" s="73"/>
      <c r="K80" s="73"/>
      <c r="L80" s="73"/>
      <c r="M80" s="73"/>
      <c r="N80" s="73"/>
      <c r="O80" s="67"/>
      <c r="P80" s="67"/>
    </row>
    <row r="81" spans="5:14" ht="15" customHeight="1" x14ac:dyDescent="0.25">
      <c r="E81" s="119"/>
      <c r="J81" s="73"/>
      <c r="K81" s="73"/>
      <c r="L81" s="73"/>
      <c r="M81" s="73"/>
      <c r="N81" s="73"/>
    </row>
    <row r="82" spans="5:14" ht="15" customHeight="1" x14ac:dyDescent="0.25"/>
    <row r="83" spans="5:14" ht="12.95" customHeight="1" x14ac:dyDescent="0.25"/>
  </sheetData>
  <mergeCells count="1">
    <mergeCell ref="R13:W40"/>
  </mergeCells>
  <pageMargins left="0.7" right="0.7" top="0.75" bottom="0.75" header="0.3" footer="0.3"/>
  <pageSetup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10</vt:i4>
      </vt:variant>
    </vt:vector>
  </HeadingPairs>
  <TitlesOfParts>
    <vt:vector size="37" baseType="lpstr">
      <vt:lpstr>Assumptions</vt:lpstr>
      <vt:lpstr>Financing</vt:lpstr>
      <vt:lpstr>B</vt:lpstr>
      <vt:lpstr>B1</vt:lpstr>
      <vt:lpstr>B2</vt:lpstr>
      <vt:lpstr>Loans2</vt:lpstr>
      <vt:lpstr>B3</vt:lpstr>
      <vt:lpstr>Loans3</vt:lpstr>
      <vt:lpstr>B4</vt:lpstr>
      <vt:lpstr>Loans4</vt:lpstr>
      <vt:lpstr>Scratch</vt:lpstr>
      <vt:lpstr>Audits 5-14</vt:lpstr>
      <vt:lpstr>Audits+</vt:lpstr>
      <vt:lpstr>Audit 2</vt:lpstr>
      <vt:lpstr>Charts</vt:lpstr>
      <vt:lpstr>Building Fund 5-15</vt:lpstr>
      <vt:lpstr>Bal Sht 4-14</vt:lpstr>
      <vt:lpstr>P&amp;L 5-14</vt:lpstr>
      <vt:lpstr>PL 2</vt:lpstr>
      <vt:lpstr>PL 3</vt:lpstr>
      <vt:lpstr>FY 15 drft bud</vt:lpstr>
      <vt:lpstr>Cap Spending</vt:lpstr>
      <vt:lpstr>CS 2</vt:lpstr>
      <vt:lpstr>Prop Rsrv 5-14</vt:lpstr>
      <vt:lpstr>Prop Gnl Ldgr 10-14</vt:lpstr>
      <vt:lpstr>Prop Rep &amp; Mnt 4-14</vt:lpstr>
      <vt:lpstr>PRM2</vt:lpstr>
      <vt:lpstr>'Audit 2'!Print_Area</vt:lpstr>
      <vt:lpstr>B!Print_Area</vt:lpstr>
      <vt:lpstr>'B1'!Print_Area</vt:lpstr>
      <vt:lpstr>'B2'!Print_Area</vt:lpstr>
      <vt:lpstr>'B3'!Print_Area</vt:lpstr>
      <vt:lpstr>'B4'!Print_Area</vt:lpstr>
      <vt:lpstr>Charts!Print_Area</vt:lpstr>
      <vt:lpstr>Financing!Print_Area</vt:lpstr>
      <vt:lpstr>'PL 3'!Print_Area</vt:lpstr>
      <vt:lpstr>'FY 15 drft bud'!Print_Titles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Bookkeeper</dc:creator>
  <cp:lastModifiedBy>FMWAdmin</cp:lastModifiedBy>
  <cp:lastPrinted>2014-09-08T20:27:36Z</cp:lastPrinted>
  <dcterms:created xsi:type="dcterms:W3CDTF">2014-07-29T16:53:52Z</dcterms:created>
  <dcterms:modified xsi:type="dcterms:W3CDTF">2014-10-11T18:04:13Z</dcterms:modified>
</cp:coreProperties>
</file>